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3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trlProps/ctrlProp10.xml" ContentType="application/vnd.ms-excel.controlpropertie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D:\PycharmProjects\RiskControl\wp\"/>
    </mc:Choice>
  </mc:AlternateContent>
  <bookViews>
    <workbookView xWindow="0" yWindow="90" windowWidth="28800" windowHeight="11745" tabRatio="686" activeTab="7"/>
  </bookViews>
  <sheets>
    <sheet name="ContractInfo" sheetId="1" r:id="rId1"/>
    <sheet name="close_Price" sheetId="13" r:id="rId2"/>
    <sheet name="OptionInfo" sheetId="5" r:id="rId3"/>
    <sheet name="PMS_Opt" sheetId="2" r:id="rId4"/>
    <sheet name="Booking" sheetId="3" r:id="rId5"/>
    <sheet name="PMS_Fut" sheetId="8" r:id="rId6"/>
    <sheet name="Monitor" sheetId="9" r:id="rId7"/>
    <sheet name="TradingBlotter" sheetId="4" r:id="rId8"/>
    <sheet name="ScenarioAnalysis" sheetId="6" r:id="rId9"/>
    <sheet name="DailyVar" sheetId="10" r:id="rId10"/>
  </sheets>
  <externalReferences>
    <externalReference r:id="rId11"/>
    <externalReference r:id="rId12"/>
  </externalReferences>
  <definedNames>
    <definedName name="_xlnm._FilterDatabase" localSheetId="0" hidden="1">ContractInfo!$A$1:$O$131</definedName>
    <definedName name="_xlnm._FilterDatabase" localSheetId="6" hidden="1">Monitor!$A$4:$S$100</definedName>
    <definedName name="_xlnm._FilterDatabase" localSheetId="2" hidden="1">OptionInfo!$A$1:$AS$239</definedName>
    <definedName name="_xlnm._FilterDatabase" localSheetId="5" hidden="1">PMS_Fut!$A$1:$L$1081</definedName>
    <definedName name="_xlnm._FilterDatabase" localSheetId="3" hidden="1">PMS_Opt!$A$1:$V$293</definedName>
    <definedName name="_xlnm._FilterDatabase" localSheetId="7" hidden="1">TradingBlotter!$A$1:$J$1863</definedName>
    <definedName name="AbsCashDeltaRange">Monitor!$E$3</definedName>
    <definedName name="AmericanEngine">Monitor!$J$2</definedName>
    <definedName name="AsianEngine">Monitor!$I$2</definedName>
    <definedName name="AutoTrigger">Monitor!$E$2</definedName>
    <definedName name="BarrierEngine">Monitor!$K$2</definedName>
    <definedName name="ConfidenceLevel" localSheetId="9">DailyVar!$D$3</definedName>
    <definedName name="CurrentPnL">ScenarioAnalysis!$D$3</definedName>
    <definedName name="CurrentPrice">ScenarioAnalysis!$B$4</definedName>
    <definedName name="CurrentVol">ScenarioAnalysis!$B$5</definedName>
    <definedName name="DeltaType">ScenarioAnalysis!$B$7</definedName>
    <definedName name="DigitalEngine">Monitor!$L$2</definedName>
    <definedName name="Discount">DailyVar!#REF!</definedName>
    <definedName name="ExpiredLine">Booking!$D$4</definedName>
    <definedName name="GammaType">ScenarioAnalysis!$B$8</definedName>
    <definedName name="MultipleBase">ScenarioAnalysis!$F$10</definedName>
    <definedName name="PnLType">ScenarioAnalysis!$B$6</definedName>
    <definedName name="SAUnderlying">ScenarioAnalysis!$B$3</definedName>
    <definedName name="ServerDelay">Monitor!$C$1</definedName>
    <definedName name="ServerTime">ContractInfo!#REF!</definedName>
    <definedName name="SingleBase">ScenarioAnalysis!$A$10</definedName>
    <definedName name="StartLine">Booking!$B$4</definedName>
    <definedName name="StartOrStop">Monitor!$B$1</definedName>
    <definedName name="Status">Monitor!$A$1</definedName>
    <definedName name="UnderlyingChange">ScenarioAnalysis!$C$4</definedName>
    <definedName name="VanillaEngine">Monitor!$H$2</definedName>
    <definedName name="VolChange">ScenarioAnalysis!$D$4</definedName>
  </definedNames>
  <calcPr calcId="152511"/>
  <fileRecoveryPr autoRecover="0"/>
</workbook>
</file>

<file path=xl/calcChain.xml><?xml version="1.0" encoding="utf-8"?>
<calcChain xmlns="http://schemas.openxmlformats.org/spreadsheetml/2006/main">
  <c r="K1736" i="8" l="1"/>
  <c r="L1736" i="8" s="1"/>
  <c r="K1737" i="8"/>
  <c r="E1737" i="8" s="1"/>
  <c r="K1738" i="8"/>
  <c r="L1738" i="8" s="1"/>
  <c r="K1739" i="8"/>
  <c r="L1739" i="8" s="1"/>
  <c r="K1740" i="8"/>
  <c r="L1740" i="8" s="1"/>
  <c r="K1741" i="8"/>
  <c r="L1741" i="8" s="1"/>
  <c r="K1742" i="8"/>
  <c r="L1742" i="8" s="1"/>
  <c r="K1743" i="8"/>
  <c r="L1743" i="8" s="1"/>
  <c r="K1744" i="8"/>
  <c r="L1744" i="8" s="1"/>
  <c r="V354" i="2"/>
  <c r="J354" i="2" s="1"/>
  <c r="V353" i="2"/>
  <c r="T353" i="2" s="1"/>
  <c r="B353" i="2"/>
  <c r="B354" i="2"/>
  <c r="G244" i="5"/>
  <c r="C353" i="2" s="1"/>
  <c r="G245" i="5"/>
  <c r="H245" i="5" s="1"/>
  <c r="AL245" i="5" s="1"/>
  <c r="AB244" i="5"/>
  <c r="AO244" i="5"/>
  <c r="AQ244" i="5"/>
  <c r="AR244" i="5"/>
  <c r="AB245" i="5"/>
  <c r="AO245" i="5"/>
  <c r="AQ245" i="5"/>
  <c r="AR245" i="5"/>
  <c r="AT54" i="5"/>
  <c r="AT26" i="5"/>
  <c r="AT34" i="5"/>
  <c r="AT168" i="5"/>
  <c r="AT11" i="5"/>
  <c r="AT211" i="5"/>
  <c r="AT91" i="5"/>
  <c r="AT39" i="5"/>
  <c r="AT177" i="5"/>
  <c r="AT122" i="5"/>
  <c r="AT227" i="5"/>
  <c r="AT52" i="5"/>
  <c r="AT40" i="5"/>
  <c r="AT132" i="5"/>
  <c r="AT210" i="5"/>
  <c r="AT90" i="5"/>
  <c r="AT158" i="5"/>
  <c r="AT50" i="5"/>
  <c r="AT55" i="5"/>
  <c r="AT80" i="5"/>
  <c r="AT112" i="5"/>
  <c r="AT16" i="5"/>
  <c r="AT188" i="5"/>
  <c r="AT25" i="5"/>
  <c r="AT29" i="5"/>
  <c r="AT69" i="5"/>
  <c r="AT118" i="5"/>
  <c r="AT228" i="5"/>
  <c r="AT7" i="5"/>
  <c r="AT22" i="5"/>
  <c r="AT193" i="5"/>
  <c r="AT157" i="5"/>
  <c r="AT15" i="5"/>
  <c r="AT106" i="5"/>
  <c r="AT156" i="5"/>
  <c r="AT85" i="5"/>
  <c r="AT172" i="5"/>
  <c r="AT244" i="5"/>
  <c r="AT213" i="5"/>
  <c r="AT175" i="5"/>
  <c r="AT170" i="5"/>
  <c r="AT14" i="5"/>
  <c r="AT162" i="5"/>
  <c r="AT233" i="5"/>
  <c r="AT78" i="5"/>
  <c r="AT53" i="5"/>
  <c r="AT245" i="5"/>
  <c r="AT169" i="5"/>
  <c r="AT47" i="5"/>
  <c r="AT36" i="5"/>
  <c r="AT81" i="5"/>
  <c r="AT107" i="5"/>
  <c r="AT149" i="5"/>
  <c r="AT94" i="5"/>
  <c r="AT20" i="5"/>
  <c r="AT125" i="5"/>
  <c r="AT146" i="5"/>
  <c r="AT83" i="5"/>
  <c r="AT70" i="5"/>
  <c r="AT209" i="5"/>
  <c r="AT59" i="5"/>
  <c r="AT129" i="5"/>
  <c r="AT86" i="5"/>
  <c r="AT234" i="5"/>
  <c r="AT236" i="5"/>
  <c r="AT67" i="5"/>
  <c r="AT57" i="5"/>
  <c r="AT238" i="5"/>
  <c r="AT179" i="5"/>
  <c r="AT96" i="5"/>
  <c r="AT88" i="5"/>
  <c r="AT32" i="5"/>
  <c r="AT72" i="5"/>
  <c r="AT65" i="5"/>
  <c r="AT196" i="5"/>
  <c r="AT140" i="5"/>
  <c r="AT12" i="5"/>
  <c r="AT114" i="5"/>
  <c r="AT87" i="5"/>
  <c r="AT134" i="5"/>
  <c r="AT142" i="5"/>
  <c r="AT191" i="5"/>
  <c r="AT61" i="5"/>
  <c r="AT237" i="5"/>
  <c r="AT217" i="5"/>
  <c r="AT27" i="5"/>
  <c r="AT66" i="5"/>
  <c r="AT230" i="5"/>
  <c r="AT113" i="5"/>
  <c r="AT166" i="5"/>
  <c r="AT174" i="5"/>
  <c r="AT126" i="5"/>
  <c r="AT231" i="5"/>
  <c r="AT190" i="5"/>
  <c r="AT109" i="5"/>
  <c r="AT224" i="5"/>
  <c r="AT178" i="5"/>
  <c r="AT160" i="5"/>
  <c r="AT31" i="5"/>
  <c r="AT218" i="5"/>
  <c r="AT117" i="5"/>
  <c r="AT43" i="5"/>
  <c r="AT92" i="5"/>
  <c r="AT199" i="5"/>
  <c r="AT241" i="5"/>
  <c r="AT164" i="5"/>
  <c r="AT115" i="5"/>
  <c r="AT225" i="5"/>
  <c r="AT3" i="5"/>
  <c r="AT155" i="5"/>
  <c r="AT104" i="5"/>
  <c r="AT42" i="5"/>
  <c r="AT30" i="5"/>
  <c r="AT35" i="5"/>
  <c r="AT208" i="5"/>
  <c r="AT216" i="5"/>
  <c r="AT221" i="5"/>
  <c r="AT187" i="5"/>
  <c r="AT13" i="5"/>
  <c r="AT223" i="5"/>
  <c r="AT127" i="5"/>
  <c r="AT49" i="5"/>
  <c r="AT181" i="5"/>
  <c r="AT97" i="5"/>
  <c r="AT124" i="5"/>
  <c r="AT195" i="5"/>
  <c r="AT120" i="5"/>
  <c r="AT185" i="5"/>
  <c r="AT75" i="5"/>
  <c r="AT144" i="5"/>
  <c r="AT116" i="5"/>
  <c r="AT205" i="5"/>
  <c r="AT18" i="5"/>
  <c r="AT137" i="5"/>
  <c r="AT71" i="5"/>
  <c r="AT214" i="5"/>
  <c r="AT128" i="5"/>
  <c r="AT105" i="5"/>
  <c r="AT148" i="5"/>
  <c r="AT6" i="5"/>
  <c r="AT9" i="5"/>
  <c r="AT74" i="5"/>
  <c r="AT23" i="5"/>
  <c r="AT171" i="5"/>
  <c r="AT154" i="5"/>
  <c r="AT183" i="5"/>
  <c r="AT5" i="5"/>
  <c r="AT240" i="5"/>
  <c r="AT101" i="5"/>
  <c r="AT180" i="5"/>
  <c r="AT28" i="5"/>
  <c r="AT145" i="5"/>
  <c r="AT4" i="5"/>
  <c r="AT121" i="5"/>
  <c r="AT95" i="5"/>
  <c r="AT2" i="5"/>
  <c r="AT159" i="5"/>
  <c r="AT63" i="5"/>
  <c r="AT60" i="5"/>
  <c r="AT102" i="5"/>
  <c r="AT141" i="5"/>
  <c r="AT184" i="5"/>
  <c r="AT192" i="5"/>
  <c r="AT131" i="5"/>
  <c r="AT19" i="5"/>
  <c r="AT33" i="5"/>
  <c r="AT10" i="5"/>
  <c r="AT152" i="5"/>
  <c r="AT51" i="5"/>
  <c r="AT46" i="5"/>
  <c r="AT220" i="5"/>
  <c r="AT103" i="5"/>
  <c r="AT194" i="5"/>
  <c r="AT76" i="5"/>
  <c r="AT215" i="5"/>
  <c r="AT79" i="5"/>
  <c r="AT151" i="5"/>
  <c r="AT186" i="5"/>
  <c r="AT44" i="5"/>
  <c r="AT173" i="5"/>
  <c r="AT222" i="5"/>
  <c r="AT189" i="5"/>
  <c r="AT99" i="5"/>
  <c r="AT206" i="5"/>
  <c r="AT147" i="5"/>
  <c r="AT161" i="5"/>
  <c r="AT77" i="5"/>
  <c r="AT108" i="5"/>
  <c r="AT219" i="5"/>
  <c r="AT130" i="5"/>
  <c r="AT182" i="5"/>
  <c r="AT226" i="5"/>
  <c r="AT89" i="5"/>
  <c r="AT123" i="5"/>
  <c r="AT48" i="5"/>
  <c r="AT110" i="5"/>
  <c r="AT235" i="5"/>
  <c r="AT167" i="5"/>
  <c r="AT133" i="5"/>
  <c r="AT239" i="5"/>
  <c r="AT135" i="5"/>
  <c r="AT111" i="5"/>
  <c r="AT24" i="5"/>
  <c r="AT21" i="5"/>
  <c r="AT56" i="5"/>
  <c r="AT139" i="5"/>
  <c r="AT136" i="5"/>
  <c r="AT165" i="5"/>
  <c r="AT197" i="5"/>
  <c r="AT243" i="5"/>
  <c r="AT229" i="5"/>
  <c r="AT64" i="5"/>
  <c r="AT212" i="5"/>
  <c r="AT58" i="5"/>
  <c r="AT202" i="5"/>
  <c r="AT8" i="5"/>
  <c r="AT242" i="5"/>
  <c r="AT93" i="5"/>
  <c r="AT37" i="5"/>
  <c r="AT198" i="5"/>
  <c r="AT119" i="5"/>
  <c r="AT201" i="5"/>
  <c r="AT176" i="5"/>
  <c r="AT153" i="5"/>
  <c r="AT100" i="5"/>
  <c r="AT143" i="5"/>
  <c r="AT62" i="5"/>
  <c r="AT207" i="5"/>
  <c r="AT138" i="5"/>
  <c r="AT73" i="5"/>
  <c r="AT17" i="5"/>
  <c r="AT203" i="5"/>
  <c r="AT200" i="5"/>
  <c r="AT45" i="5"/>
  <c r="AT38" i="5"/>
  <c r="AT41" i="5"/>
  <c r="AT150" i="5"/>
  <c r="AT163" i="5"/>
  <c r="AT232" i="5"/>
  <c r="AT204" i="5"/>
  <c r="AT98" i="5"/>
  <c r="AT84" i="5"/>
  <c r="AT68" i="5"/>
  <c r="AT82" i="5"/>
  <c r="E1739" i="8" l="1"/>
  <c r="F1739" i="8" s="1"/>
  <c r="F1737" i="8"/>
  <c r="L1737" i="8"/>
  <c r="E1742" i="8"/>
  <c r="F1742" i="8" s="1"/>
  <c r="E1740" i="8"/>
  <c r="F1740" i="8" s="1"/>
  <c r="E1743" i="8"/>
  <c r="F1743" i="8" s="1"/>
  <c r="E1738" i="8"/>
  <c r="F1738" i="8" s="1"/>
  <c r="E1744" i="8"/>
  <c r="F1744" i="8" s="1"/>
  <c r="E1741" i="8"/>
  <c r="F1741" i="8" s="1"/>
  <c r="E1736" i="8"/>
  <c r="F1736" i="8" s="1"/>
  <c r="H354" i="2"/>
  <c r="M354" i="2" s="1"/>
  <c r="I354" i="2"/>
  <c r="K354" i="2"/>
  <c r="G354" i="2"/>
  <c r="L354" i="2" s="1"/>
  <c r="T354" i="2"/>
  <c r="C354" i="2"/>
  <c r="H244" i="5"/>
  <c r="AL244" i="5" s="1"/>
  <c r="AM245" i="5"/>
  <c r="AN245" i="5" s="1"/>
  <c r="Q245" i="5"/>
  <c r="Q244" i="5"/>
  <c r="J131" i="1"/>
  <c r="I130" i="1"/>
  <c r="I127" i="1"/>
  <c r="I129" i="1"/>
  <c r="L131" i="1"/>
  <c r="F131" i="1"/>
  <c r="I128" i="1"/>
  <c r="D131" i="1"/>
  <c r="I131" i="1"/>
  <c r="U353" i="2"/>
  <c r="U354" i="2"/>
  <c r="Q354" i="2" l="1"/>
  <c r="S354" i="2" s="1"/>
  <c r="N354" i="2"/>
  <c r="O354" i="2"/>
  <c r="P354" i="2"/>
  <c r="AM244" i="5"/>
  <c r="AN244" i="5" s="1"/>
  <c r="E131" i="1"/>
  <c r="K131" i="1" s="1"/>
  <c r="S107" i="9" l="1"/>
  <c r="V348" i="2" l="1"/>
  <c r="G348" i="2" s="1"/>
  <c r="V349" i="2"/>
  <c r="H349" i="2" s="1"/>
  <c r="M349" i="2" s="1"/>
  <c r="V350" i="2"/>
  <c r="H350" i="2" s="1"/>
  <c r="M350" i="2" s="1"/>
  <c r="V351" i="2"/>
  <c r="G351" i="2" s="1"/>
  <c r="V352" i="2"/>
  <c r="I352" i="2" s="1"/>
  <c r="G353" i="2"/>
  <c r="L353" i="2" s="1"/>
  <c r="H353" i="2"/>
  <c r="M353" i="2" s="1"/>
  <c r="N353" i="2" s="1"/>
  <c r="I353" i="2"/>
  <c r="O353" i="2" s="1"/>
  <c r="J353" i="2"/>
  <c r="P353" i="2" s="1"/>
  <c r="K353" i="2"/>
  <c r="Q353" i="2"/>
  <c r="S353" i="2" s="1"/>
  <c r="B348" i="2"/>
  <c r="B349" i="2"/>
  <c r="B350" i="2"/>
  <c r="B351" i="2"/>
  <c r="B352" i="2"/>
  <c r="K1716" i="8"/>
  <c r="K1717" i="8"/>
  <c r="K1718" i="8"/>
  <c r="E1718" i="8" s="1"/>
  <c r="F1718" i="8" s="1"/>
  <c r="K1719" i="8"/>
  <c r="K1720" i="8"/>
  <c r="K1721" i="8"/>
  <c r="E1721" i="8" s="1"/>
  <c r="K1722" i="8"/>
  <c r="K1723" i="8"/>
  <c r="K1724" i="8"/>
  <c r="E1724" i="8" s="1"/>
  <c r="K1725" i="8"/>
  <c r="K1726" i="8"/>
  <c r="K1727" i="8"/>
  <c r="E1727" i="8" s="1"/>
  <c r="K1728" i="8"/>
  <c r="K1729" i="8"/>
  <c r="K1730" i="8"/>
  <c r="K1731" i="8"/>
  <c r="K1732" i="8"/>
  <c r="K1733" i="8"/>
  <c r="K1734" i="8"/>
  <c r="K1735" i="8"/>
  <c r="AB229" i="5"/>
  <c r="AR243" i="5"/>
  <c r="AQ243" i="5"/>
  <c r="AO243" i="5"/>
  <c r="AB243" i="5"/>
  <c r="G243" i="5"/>
  <c r="H243" i="5" s="1"/>
  <c r="AL243" i="5" s="1"/>
  <c r="AR242" i="5"/>
  <c r="AQ242" i="5"/>
  <c r="AO242" i="5"/>
  <c r="AB242" i="5"/>
  <c r="G242" i="5"/>
  <c r="C351" i="2" s="1"/>
  <c r="AR241" i="5"/>
  <c r="AQ241" i="5"/>
  <c r="AO241" i="5"/>
  <c r="AB241" i="5"/>
  <c r="G241" i="5"/>
  <c r="C350" i="2" s="1"/>
  <c r="AB240" i="5"/>
  <c r="AB234" i="5"/>
  <c r="AR240" i="5"/>
  <c r="AQ240" i="5"/>
  <c r="AO240" i="5"/>
  <c r="G240" i="5"/>
  <c r="C349" i="2" s="1"/>
  <c r="AR239" i="5"/>
  <c r="AQ239" i="5"/>
  <c r="AO239" i="5"/>
  <c r="G239" i="5"/>
  <c r="H239" i="5" s="1"/>
  <c r="AL239" i="5" s="1"/>
  <c r="V172" i="5"/>
  <c r="V171" i="5"/>
  <c r="V168" i="5"/>
  <c r="V162" i="5"/>
  <c r="V161" i="5"/>
  <c r="V160" i="5"/>
  <c r="V152" i="5"/>
  <c r="V151" i="5"/>
  <c r="V137" i="5"/>
  <c r="V131" i="5"/>
  <c r="V129" i="5"/>
  <c r="V124" i="5"/>
  <c r="V123" i="5"/>
  <c r="V117" i="5"/>
  <c r="V116" i="5"/>
  <c r="V115" i="5"/>
  <c r="V112" i="5"/>
  <c r="V111" i="5"/>
  <c r="V110" i="5"/>
  <c r="V109" i="5"/>
  <c r="V107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88" i="5"/>
  <c r="V86" i="5"/>
  <c r="V81" i="5"/>
  <c r="V80" i="5"/>
  <c r="V79" i="5"/>
  <c r="V78" i="5"/>
  <c r="V77" i="5"/>
  <c r="X75" i="5"/>
  <c r="W75" i="5"/>
  <c r="V75" i="5"/>
  <c r="U75" i="5"/>
  <c r="V74" i="5"/>
  <c r="V73" i="5"/>
  <c r="V72" i="5"/>
  <c r="V70" i="5"/>
  <c r="V67" i="5"/>
  <c r="V66" i="5"/>
  <c r="V65" i="5"/>
  <c r="V64" i="5"/>
  <c r="V63" i="5"/>
  <c r="V61" i="5"/>
  <c r="V60" i="5"/>
  <c r="V59" i="5"/>
  <c r="V57" i="5"/>
  <c r="V55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6" i="5"/>
  <c r="X35" i="5"/>
  <c r="W35" i="5"/>
  <c r="V35" i="5"/>
  <c r="U35" i="5"/>
  <c r="X34" i="5"/>
  <c r="W34" i="5"/>
  <c r="V34" i="5"/>
  <c r="U34" i="5"/>
  <c r="X33" i="5"/>
  <c r="W33" i="5"/>
  <c r="V33" i="5"/>
  <c r="U33" i="5"/>
  <c r="X32" i="5"/>
  <c r="W32" i="5"/>
  <c r="V32" i="5"/>
  <c r="U32" i="5"/>
  <c r="X31" i="5"/>
  <c r="W31" i="5"/>
  <c r="V31" i="5"/>
  <c r="U31" i="5"/>
  <c r="X30" i="5"/>
  <c r="W30" i="5"/>
  <c r="V30" i="5"/>
  <c r="U30" i="5"/>
  <c r="X29" i="5"/>
  <c r="W29" i="5"/>
  <c r="V29" i="5"/>
  <c r="U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Q241" i="5"/>
  <c r="Q243" i="5"/>
  <c r="Q242" i="5"/>
  <c r="Q239" i="5"/>
  <c r="Q240" i="5"/>
  <c r="L130" i="1"/>
  <c r="L127" i="1"/>
  <c r="F130" i="1"/>
  <c r="F129" i="1"/>
  <c r="D129" i="1"/>
  <c r="J127" i="1"/>
  <c r="D128" i="1"/>
  <c r="L128" i="1"/>
  <c r="F127" i="1"/>
  <c r="L129" i="1"/>
  <c r="J130" i="1"/>
  <c r="F128" i="1"/>
  <c r="J128" i="1"/>
  <c r="J129" i="1"/>
  <c r="D130" i="1"/>
  <c r="D127" i="1"/>
  <c r="N2" i="13"/>
  <c r="K2" i="13"/>
  <c r="H2" i="13"/>
  <c r="C352" i="2" l="1"/>
  <c r="O352" i="2" s="1"/>
  <c r="C348" i="2"/>
  <c r="G349" i="2"/>
  <c r="L349" i="2" s="1"/>
  <c r="K349" i="2"/>
  <c r="G350" i="2"/>
  <c r="L350" i="2" s="1"/>
  <c r="J351" i="2"/>
  <c r="P351" i="2" s="1"/>
  <c r="H352" i="2"/>
  <c r="M352" i="2" s="1"/>
  <c r="K350" i="2"/>
  <c r="J348" i="2"/>
  <c r="K352" i="2"/>
  <c r="G352" i="2"/>
  <c r="L352" i="2" s="1"/>
  <c r="I351" i="2"/>
  <c r="O351" i="2" s="1"/>
  <c r="J350" i="2"/>
  <c r="P350" i="2" s="1"/>
  <c r="J349" i="2"/>
  <c r="P349" i="2" s="1"/>
  <c r="I348" i="2"/>
  <c r="J352" i="2"/>
  <c r="L351" i="2"/>
  <c r="H351" i="2"/>
  <c r="M351" i="2" s="1"/>
  <c r="I350" i="2"/>
  <c r="O350" i="2" s="1"/>
  <c r="I349" i="2"/>
  <c r="O349" i="2" s="1"/>
  <c r="L348" i="2"/>
  <c r="H348" i="2"/>
  <c r="M348" i="2" s="1"/>
  <c r="T352" i="2"/>
  <c r="T351" i="2"/>
  <c r="Q351" i="2" s="1"/>
  <c r="S351" i="2" s="1"/>
  <c r="T350" i="2"/>
  <c r="Q350" i="2" s="1"/>
  <c r="S350" i="2" s="1"/>
  <c r="T349" i="2"/>
  <c r="Q349" i="2" s="1"/>
  <c r="S349" i="2" s="1"/>
  <c r="T348" i="2"/>
  <c r="K351" i="2"/>
  <c r="K348" i="2"/>
  <c r="E1728" i="8"/>
  <c r="F1728" i="8" s="1"/>
  <c r="E1733" i="8"/>
  <c r="F1733" i="8" s="1"/>
  <c r="E1730" i="8"/>
  <c r="F1730" i="8" s="1"/>
  <c r="F1727" i="8"/>
  <c r="F1724" i="8"/>
  <c r="E1723" i="8"/>
  <c r="F1723" i="8" s="1"/>
  <c r="F1721" i="8"/>
  <c r="E1720" i="8"/>
  <c r="F1720" i="8" s="1"/>
  <c r="E1717" i="8"/>
  <c r="F1717" i="8" s="1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E1734" i="8"/>
  <c r="F1734" i="8" s="1"/>
  <c r="E1731" i="8"/>
  <c r="F1731" i="8" s="1"/>
  <c r="E1725" i="8"/>
  <c r="F1725" i="8" s="1"/>
  <c r="E1722" i="8"/>
  <c r="F1722" i="8" s="1"/>
  <c r="J1724" i="8"/>
  <c r="J1717" i="8"/>
  <c r="J1716" i="8"/>
  <c r="E1735" i="8"/>
  <c r="F1735" i="8" s="1"/>
  <c r="E1732" i="8"/>
  <c r="F1732" i="8" s="1"/>
  <c r="E1729" i="8"/>
  <c r="F1729" i="8" s="1"/>
  <c r="E1726" i="8"/>
  <c r="F1726" i="8" s="1"/>
  <c r="E1719" i="8"/>
  <c r="F1719" i="8" s="1"/>
  <c r="E1716" i="8"/>
  <c r="F1716" i="8" s="1"/>
  <c r="AM243" i="5"/>
  <c r="AN243" i="5" s="1"/>
  <c r="H242" i="5"/>
  <c r="AL242" i="5" s="1"/>
  <c r="H241" i="5"/>
  <c r="AL241" i="5" s="1"/>
  <c r="H240" i="5"/>
  <c r="AL240" i="5" s="1"/>
  <c r="AM239" i="5"/>
  <c r="AN239" i="5" s="1"/>
  <c r="E130" i="1"/>
  <c r="K130" i="1" s="1"/>
  <c r="E129" i="1"/>
  <c r="K129" i="1" s="1"/>
  <c r="E128" i="1"/>
  <c r="K128" i="1" s="1"/>
  <c r="E127" i="1"/>
  <c r="K127" i="1" s="1"/>
  <c r="G127" i="9"/>
  <c r="G128" i="9"/>
  <c r="G129" i="9"/>
  <c r="M127" i="9"/>
  <c r="M128" i="9"/>
  <c r="M129" i="9"/>
  <c r="P127" i="9"/>
  <c r="P128" i="9"/>
  <c r="P129" i="9"/>
  <c r="S127" i="9"/>
  <c r="S128" i="9"/>
  <c r="S129" i="9"/>
  <c r="U350" i="2"/>
  <c r="U351" i="2"/>
  <c r="U348" i="2"/>
  <c r="U352" i="2"/>
  <c r="U349" i="2"/>
  <c r="Q352" i="2" l="1"/>
  <c r="S352" i="2" s="1"/>
  <c r="P352" i="2"/>
  <c r="Q348" i="2"/>
  <c r="S348" i="2" s="1"/>
  <c r="O348" i="2"/>
  <c r="P348" i="2"/>
  <c r="G1724" i="8"/>
  <c r="I1724" i="8" s="1"/>
  <c r="G1716" i="8"/>
  <c r="I1716" i="8" s="1"/>
  <c r="G1717" i="8"/>
  <c r="I1717" i="8" s="1"/>
  <c r="N352" i="2"/>
  <c r="N349" i="2"/>
  <c r="N350" i="2"/>
  <c r="N351" i="2"/>
  <c r="N348" i="2"/>
  <c r="AM242" i="5"/>
  <c r="AN242" i="5" s="1"/>
  <c r="AM241" i="5"/>
  <c r="AN241" i="5" s="1"/>
  <c r="AM240" i="5"/>
  <c r="AN240" i="5" s="1"/>
  <c r="P50" i="9"/>
  <c r="V341" i="2"/>
  <c r="G341" i="2" s="1"/>
  <c r="V342" i="2"/>
  <c r="H342" i="2" s="1"/>
  <c r="M342" i="2" s="1"/>
  <c r="V343" i="2"/>
  <c r="H343" i="2" s="1"/>
  <c r="M343" i="2" s="1"/>
  <c r="V344" i="2"/>
  <c r="G344" i="2" s="1"/>
  <c r="V345" i="2"/>
  <c r="J345" i="2" s="1"/>
  <c r="V346" i="2"/>
  <c r="G346" i="2" s="1"/>
  <c r="V347" i="2"/>
  <c r="J347" i="2" s="1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K1707" i="8"/>
  <c r="K1708" i="8"/>
  <c r="E1708" i="8" s="1"/>
  <c r="K1709" i="8"/>
  <c r="K1710" i="8"/>
  <c r="K1711" i="8"/>
  <c r="L1711" i="8" s="1"/>
  <c r="K1712" i="8"/>
  <c r="K1713" i="8"/>
  <c r="K1714" i="8"/>
  <c r="K1715" i="8"/>
  <c r="E1715" i="8" s="1"/>
  <c r="F1715" i="8" s="1"/>
  <c r="AL234" i="5"/>
  <c r="AM234" i="5"/>
  <c r="AO234" i="5"/>
  <c r="AL235" i="5"/>
  <c r="AM235" i="5"/>
  <c r="AO235" i="5"/>
  <c r="AL236" i="5"/>
  <c r="AM236" i="5"/>
  <c r="AO236" i="5"/>
  <c r="AL237" i="5"/>
  <c r="AM237" i="5"/>
  <c r="AO237" i="5"/>
  <c r="AL238" i="5"/>
  <c r="AM238" i="5"/>
  <c r="AO238" i="5"/>
  <c r="E1711" i="8" l="1"/>
  <c r="F1711" i="8" s="1"/>
  <c r="J344" i="2"/>
  <c r="P344" i="2" s="1"/>
  <c r="J341" i="2"/>
  <c r="P341" i="2" s="1"/>
  <c r="I345" i="2"/>
  <c r="O345" i="2" s="1"/>
  <c r="G343" i="2"/>
  <c r="L343" i="2" s="1"/>
  <c r="K342" i="2"/>
  <c r="G342" i="2"/>
  <c r="L342" i="2" s="1"/>
  <c r="I347" i="2"/>
  <c r="O347" i="2" s="1"/>
  <c r="K343" i="2"/>
  <c r="J346" i="2"/>
  <c r="P346" i="2" s="1"/>
  <c r="H347" i="2"/>
  <c r="M347" i="2" s="1"/>
  <c r="I346" i="2"/>
  <c r="O346" i="2" s="1"/>
  <c r="P345" i="2"/>
  <c r="H345" i="2"/>
  <c r="M345" i="2" s="1"/>
  <c r="I344" i="2"/>
  <c r="O344" i="2" s="1"/>
  <c r="J343" i="2"/>
  <c r="P343" i="2" s="1"/>
  <c r="J342" i="2"/>
  <c r="P342" i="2" s="1"/>
  <c r="I341" i="2"/>
  <c r="O341" i="2" s="1"/>
  <c r="K347" i="2"/>
  <c r="L346" i="2"/>
  <c r="G345" i="2"/>
  <c r="L345" i="2" s="1"/>
  <c r="L344" i="2"/>
  <c r="I343" i="2"/>
  <c r="O343" i="2" s="1"/>
  <c r="I342" i="2"/>
  <c r="O342" i="2" s="1"/>
  <c r="L341" i="2"/>
  <c r="H341" i="2"/>
  <c r="M341" i="2" s="1"/>
  <c r="T347" i="2"/>
  <c r="T346" i="2"/>
  <c r="T345" i="2"/>
  <c r="T344" i="2"/>
  <c r="T343" i="2"/>
  <c r="T342" i="2"/>
  <c r="T341" i="2"/>
  <c r="G347" i="2"/>
  <c r="L347" i="2" s="1"/>
  <c r="H346" i="2"/>
  <c r="M346" i="2" s="1"/>
  <c r="K345" i="2"/>
  <c r="H344" i="2"/>
  <c r="M344" i="2" s="1"/>
  <c r="P347" i="2"/>
  <c r="K346" i="2"/>
  <c r="K344" i="2"/>
  <c r="K341" i="2"/>
  <c r="E1709" i="8"/>
  <c r="F1709" i="8" s="1"/>
  <c r="E1712" i="8"/>
  <c r="F1712" i="8" s="1"/>
  <c r="E1713" i="8"/>
  <c r="F1713" i="8" s="1"/>
  <c r="E1710" i="8"/>
  <c r="F1710" i="8" s="1"/>
  <c r="F1708" i="8"/>
  <c r="L1715" i="8"/>
  <c r="L1714" i="8"/>
  <c r="L1713" i="8"/>
  <c r="L1712" i="8"/>
  <c r="L1710" i="8"/>
  <c r="L1709" i="8"/>
  <c r="L1708" i="8"/>
  <c r="L1707" i="8"/>
  <c r="E1714" i="8"/>
  <c r="F1714" i="8" s="1"/>
  <c r="E1707" i="8"/>
  <c r="F1707" i="8" s="1"/>
  <c r="AN238" i="5"/>
  <c r="AN237" i="5"/>
  <c r="AN236" i="5"/>
  <c r="AN235" i="5"/>
  <c r="AN234" i="5"/>
  <c r="V333" i="2"/>
  <c r="G333" i="2" s="1"/>
  <c r="L333" i="2" s="1"/>
  <c r="V334" i="2"/>
  <c r="I334" i="2" s="1"/>
  <c r="V335" i="2"/>
  <c r="H335" i="2" s="1"/>
  <c r="V336" i="2"/>
  <c r="G336" i="2" s="1"/>
  <c r="V337" i="2"/>
  <c r="J337" i="2" s="1"/>
  <c r="V338" i="2"/>
  <c r="I338" i="2" s="1"/>
  <c r="V339" i="2"/>
  <c r="H339" i="2" s="1"/>
  <c r="V340" i="2"/>
  <c r="G340" i="2" s="1"/>
  <c r="B333" i="2"/>
  <c r="B334" i="2"/>
  <c r="B335" i="2"/>
  <c r="B336" i="2"/>
  <c r="B337" i="2"/>
  <c r="B338" i="2"/>
  <c r="B339" i="2"/>
  <c r="B340" i="2"/>
  <c r="K1685" i="8"/>
  <c r="K1686" i="8"/>
  <c r="K1687" i="8"/>
  <c r="K1688" i="8"/>
  <c r="K1689" i="8"/>
  <c r="E1689" i="8" s="1"/>
  <c r="K1690" i="8"/>
  <c r="K1691" i="8"/>
  <c r="K1692" i="8"/>
  <c r="E1692" i="8" s="1"/>
  <c r="F1692" i="8" s="1"/>
  <c r="K1693" i="8"/>
  <c r="K1694" i="8"/>
  <c r="K1695" i="8"/>
  <c r="K1696" i="8"/>
  <c r="K1697" i="8"/>
  <c r="E1697" i="8" s="1"/>
  <c r="K1698" i="8"/>
  <c r="K1699" i="8"/>
  <c r="K1700" i="8"/>
  <c r="E1700" i="8" s="1"/>
  <c r="F1700" i="8" s="1"/>
  <c r="K1701" i="8"/>
  <c r="K1702" i="8"/>
  <c r="K1703" i="8"/>
  <c r="K1704" i="8"/>
  <c r="K1705" i="8"/>
  <c r="E1705" i="8" s="1"/>
  <c r="K1706" i="8"/>
  <c r="AB230" i="5"/>
  <c r="AB231" i="5"/>
  <c r="AB232" i="5"/>
  <c r="AB233" i="5"/>
  <c r="AR233" i="5"/>
  <c r="AQ233" i="5"/>
  <c r="AO233" i="5"/>
  <c r="G233" i="5"/>
  <c r="C337" i="2" s="1"/>
  <c r="AR232" i="5"/>
  <c r="AQ232" i="5"/>
  <c r="AO232" i="5"/>
  <c r="G232" i="5"/>
  <c r="C336" i="2" s="1"/>
  <c r="AR231" i="5"/>
  <c r="AQ231" i="5"/>
  <c r="AO231" i="5"/>
  <c r="G231" i="5"/>
  <c r="C335" i="2" s="1"/>
  <c r="AR230" i="5"/>
  <c r="AQ230" i="5"/>
  <c r="AO230" i="5"/>
  <c r="G230" i="5"/>
  <c r="C334" i="2" s="1"/>
  <c r="AR229" i="5"/>
  <c r="AQ229" i="5"/>
  <c r="AO229" i="5"/>
  <c r="G229" i="5"/>
  <c r="C333" i="2" s="1"/>
  <c r="Q237" i="5"/>
  <c r="Q236" i="5"/>
  <c r="Q235" i="5"/>
  <c r="Q231" i="5"/>
  <c r="Q230" i="5"/>
  <c r="Q238" i="5"/>
  <c r="Q229" i="5"/>
  <c r="Q234" i="5"/>
  <c r="Q233" i="5"/>
  <c r="Q232" i="5"/>
  <c r="U342" i="2"/>
  <c r="U347" i="2"/>
  <c r="U341" i="2"/>
  <c r="U344" i="2"/>
  <c r="U345" i="2"/>
  <c r="U346" i="2"/>
  <c r="U343" i="2"/>
  <c r="J333" i="2" l="1"/>
  <c r="P333" i="2" s="1"/>
  <c r="K335" i="2"/>
  <c r="Q344" i="2"/>
  <c r="S344" i="2" s="1"/>
  <c r="Q341" i="2"/>
  <c r="S341" i="2" s="1"/>
  <c r="Q345" i="2"/>
  <c r="S345" i="2" s="1"/>
  <c r="Q343" i="2"/>
  <c r="S343" i="2" s="1"/>
  <c r="Q347" i="2"/>
  <c r="S347" i="2" s="1"/>
  <c r="Q342" i="2"/>
  <c r="S342" i="2" s="1"/>
  <c r="Q346" i="2"/>
  <c r="S346" i="2" s="1"/>
  <c r="N345" i="2"/>
  <c r="N342" i="2"/>
  <c r="N343" i="2"/>
  <c r="N341" i="2"/>
  <c r="N346" i="2"/>
  <c r="N347" i="2"/>
  <c r="N344" i="2"/>
  <c r="G335" i="2"/>
  <c r="L335" i="2" s="1"/>
  <c r="H338" i="2"/>
  <c r="M338" i="2" s="1"/>
  <c r="N338" i="2" s="1"/>
  <c r="I337" i="2"/>
  <c r="O337" i="2" s="1"/>
  <c r="N340" i="2"/>
  <c r="J336" i="2"/>
  <c r="P336" i="2" s="1"/>
  <c r="J340" i="2"/>
  <c r="P340" i="2" s="1"/>
  <c r="G339" i="2"/>
  <c r="L338" i="2"/>
  <c r="K339" i="2"/>
  <c r="P337" i="2"/>
  <c r="H334" i="2"/>
  <c r="M334" i="2" s="1"/>
  <c r="M340" i="2"/>
  <c r="I340" i="2"/>
  <c r="O340" i="2" s="1"/>
  <c r="P339" i="2"/>
  <c r="J339" i="2"/>
  <c r="K338" i="2"/>
  <c r="G338" i="2"/>
  <c r="H337" i="2"/>
  <c r="M337" i="2" s="1"/>
  <c r="I336" i="2"/>
  <c r="O336" i="2" s="1"/>
  <c r="J335" i="2"/>
  <c r="P335" i="2" s="1"/>
  <c r="K334" i="2"/>
  <c r="G334" i="2"/>
  <c r="L334" i="2" s="1"/>
  <c r="I333" i="2"/>
  <c r="O333" i="2" s="1"/>
  <c r="U340" i="2"/>
  <c r="U339" i="2"/>
  <c r="U338" i="2"/>
  <c r="G337" i="2"/>
  <c r="L337" i="2" s="1"/>
  <c r="L336" i="2"/>
  <c r="H336" i="2"/>
  <c r="M336" i="2" s="1"/>
  <c r="M335" i="2"/>
  <c r="I335" i="2"/>
  <c r="O335" i="2" s="1"/>
  <c r="J334" i="2"/>
  <c r="P334" i="2" s="1"/>
  <c r="H333" i="2"/>
  <c r="M333" i="2" s="1"/>
  <c r="T340" i="2"/>
  <c r="T339" i="2"/>
  <c r="T338" i="2"/>
  <c r="T337" i="2"/>
  <c r="Q337" i="2" s="1"/>
  <c r="S337" i="2" s="1"/>
  <c r="T336" i="2"/>
  <c r="Q336" i="2" s="1"/>
  <c r="S336" i="2" s="1"/>
  <c r="T335" i="2"/>
  <c r="Q335" i="2" s="1"/>
  <c r="S335" i="2" s="1"/>
  <c r="T334" i="2"/>
  <c r="Q334" i="2" s="1"/>
  <c r="S334" i="2" s="1"/>
  <c r="T333" i="2"/>
  <c r="Q333" i="2" s="1"/>
  <c r="S333" i="2" s="1"/>
  <c r="L340" i="2"/>
  <c r="H340" i="2"/>
  <c r="M339" i="2"/>
  <c r="N339" i="2" s="1"/>
  <c r="I339" i="2"/>
  <c r="O339" i="2" s="1"/>
  <c r="P338" i="2"/>
  <c r="J338" i="2"/>
  <c r="K337" i="2"/>
  <c r="K340" i="2"/>
  <c r="L339" i="2"/>
  <c r="O338" i="2"/>
  <c r="K336" i="2"/>
  <c r="O334" i="2"/>
  <c r="K333" i="2"/>
  <c r="E1703" i="8"/>
  <c r="F1703" i="8" s="1"/>
  <c r="E1698" i="8"/>
  <c r="F1698" i="8" s="1"/>
  <c r="E1695" i="8"/>
  <c r="F1695" i="8" s="1"/>
  <c r="E1690" i="8"/>
  <c r="F1690" i="8" s="1"/>
  <c r="E1687" i="8"/>
  <c r="F1687" i="8" s="1"/>
  <c r="E1704" i="8"/>
  <c r="F1704" i="8" s="1"/>
  <c r="F1705" i="8"/>
  <c r="E1702" i="8"/>
  <c r="F1702" i="8" s="1"/>
  <c r="E1699" i="8"/>
  <c r="F1699" i="8" s="1"/>
  <c r="F1697" i="8"/>
  <c r="E1694" i="8"/>
  <c r="F1694" i="8" s="1"/>
  <c r="E1691" i="8"/>
  <c r="F1691" i="8" s="1"/>
  <c r="F1689" i="8"/>
  <c r="E1686" i="8"/>
  <c r="F1686" i="8" s="1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E1706" i="8"/>
  <c r="F1706" i="8" s="1"/>
  <c r="E1701" i="8"/>
  <c r="F1701" i="8" s="1"/>
  <c r="E1696" i="8"/>
  <c r="F1696" i="8" s="1"/>
  <c r="E1693" i="8"/>
  <c r="F1693" i="8" s="1"/>
  <c r="E1688" i="8"/>
  <c r="F1688" i="8" s="1"/>
  <c r="E1685" i="8"/>
  <c r="F1685" i="8" s="1"/>
  <c r="H233" i="5"/>
  <c r="AL233" i="5" s="1"/>
  <c r="H232" i="5"/>
  <c r="AL232" i="5" s="1"/>
  <c r="H231" i="5"/>
  <c r="AL231" i="5" s="1"/>
  <c r="H230" i="5"/>
  <c r="AL230" i="5" s="1"/>
  <c r="H229" i="5"/>
  <c r="AL229" i="5" s="1"/>
  <c r="S125" i="9"/>
  <c r="S126" i="9"/>
  <c r="P125" i="9"/>
  <c r="P126" i="9"/>
  <c r="M125" i="9"/>
  <c r="M126" i="9"/>
  <c r="G125" i="9"/>
  <c r="G126" i="9"/>
  <c r="V330" i="2"/>
  <c r="G330" i="2" s="1"/>
  <c r="L330" i="2" s="1"/>
  <c r="V331" i="2"/>
  <c r="J331" i="2" s="1"/>
  <c r="V332" i="2"/>
  <c r="I332" i="2" s="1"/>
  <c r="B330" i="2"/>
  <c r="B331" i="2"/>
  <c r="B332" i="2"/>
  <c r="K1660" i="8"/>
  <c r="K1661" i="8"/>
  <c r="K1662" i="8"/>
  <c r="K1663" i="8"/>
  <c r="K1664" i="8"/>
  <c r="E1664" i="8" s="1"/>
  <c r="F1664" i="8" s="1"/>
  <c r="K1665" i="8"/>
  <c r="K1666" i="8"/>
  <c r="K1667" i="8"/>
  <c r="K1668" i="8"/>
  <c r="K1669" i="8"/>
  <c r="E1669" i="8" s="1"/>
  <c r="K1670" i="8"/>
  <c r="K1671" i="8"/>
  <c r="K1672" i="8"/>
  <c r="E1672" i="8" s="1"/>
  <c r="F1672" i="8" s="1"/>
  <c r="K1673" i="8"/>
  <c r="K1674" i="8"/>
  <c r="K1675" i="8"/>
  <c r="K1676" i="8"/>
  <c r="K1677" i="8"/>
  <c r="E1677" i="8" s="1"/>
  <c r="K1678" i="8"/>
  <c r="K1679" i="8"/>
  <c r="K1680" i="8"/>
  <c r="E1680" i="8" s="1"/>
  <c r="F1680" i="8" s="1"/>
  <c r="K1681" i="8"/>
  <c r="K1682" i="8"/>
  <c r="K1683" i="8"/>
  <c r="K1684" i="8"/>
  <c r="E1661" i="8"/>
  <c r="J228" i="5"/>
  <c r="AR228" i="5"/>
  <c r="AQ228" i="5"/>
  <c r="AO228" i="5"/>
  <c r="AB228" i="5"/>
  <c r="G228" i="5"/>
  <c r="C332" i="2" s="1"/>
  <c r="AR227" i="5"/>
  <c r="AQ227" i="5"/>
  <c r="AO227" i="5"/>
  <c r="AB227" i="5"/>
  <c r="G227" i="5"/>
  <c r="C331" i="2" s="1"/>
  <c r="V326" i="2"/>
  <c r="J326" i="2" s="1"/>
  <c r="V327" i="2"/>
  <c r="I327" i="2" s="1"/>
  <c r="V328" i="2"/>
  <c r="I328" i="2" s="1"/>
  <c r="V329" i="2"/>
  <c r="I329" i="2" s="1"/>
  <c r="B326" i="2"/>
  <c r="B327" i="2"/>
  <c r="B328" i="2"/>
  <c r="B329" i="2"/>
  <c r="AR226" i="5"/>
  <c r="AQ226" i="5"/>
  <c r="AO226" i="5"/>
  <c r="AB226" i="5"/>
  <c r="G226" i="5"/>
  <c r="C330" i="2" s="1"/>
  <c r="Q226" i="5"/>
  <c r="Q227" i="5"/>
  <c r="Q228" i="5"/>
  <c r="J123" i="1"/>
  <c r="L124" i="1"/>
  <c r="I125" i="1"/>
  <c r="J125" i="1"/>
  <c r="L125" i="1"/>
  <c r="J126" i="1"/>
  <c r="D124" i="1"/>
  <c r="F126" i="1"/>
  <c r="J124" i="1"/>
  <c r="I126" i="1"/>
  <c r="L126" i="1"/>
  <c r="I123" i="1"/>
  <c r="F123" i="1"/>
  <c r="F125" i="1"/>
  <c r="D125" i="1"/>
  <c r="F124" i="1"/>
  <c r="D126" i="1"/>
  <c r="I124" i="1"/>
  <c r="L123" i="1"/>
  <c r="D123" i="1"/>
  <c r="U333" i="2"/>
  <c r="U337" i="2"/>
  <c r="U336" i="2"/>
  <c r="U334" i="2"/>
  <c r="U335" i="2"/>
  <c r="J1719" i="8" l="1"/>
  <c r="G1719" i="8" s="1"/>
  <c r="I1719" i="8" s="1"/>
  <c r="J1688" i="8"/>
  <c r="G1688" i="8" s="1"/>
  <c r="I1688" i="8" s="1"/>
  <c r="J1699" i="8"/>
  <c r="G1699" i="8" s="1"/>
  <c r="I1699" i="8" s="1"/>
  <c r="J1691" i="8"/>
  <c r="G1691" i="8" s="1"/>
  <c r="I1691" i="8" s="1"/>
  <c r="J1692" i="8"/>
  <c r="G1692" i="8" s="1"/>
  <c r="I1692" i="8" s="1"/>
  <c r="N337" i="2"/>
  <c r="N333" i="2"/>
  <c r="N336" i="2"/>
  <c r="N334" i="2"/>
  <c r="N335" i="2"/>
  <c r="AM229" i="5"/>
  <c r="AN229" i="5" s="1"/>
  <c r="AM233" i="5"/>
  <c r="AN233" i="5" s="1"/>
  <c r="AM232" i="5"/>
  <c r="AN232" i="5" s="1"/>
  <c r="AM231" i="5"/>
  <c r="AN231" i="5" s="1"/>
  <c r="AM230" i="5"/>
  <c r="AN230" i="5" s="1"/>
  <c r="E126" i="1"/>
  <c r="K126" i="1" s="1"/>
  <c r="E125" i="1"/>
  <c r="K125" i="1" s="1"/>
  <c r="O332" i="2"/>
  <c r="H332" i="2"/>
  <c r="M332" i="2" s="1"/>
  <c r="I331" i="2"/>
  <c r="O331" i="2" s="1"/>
  <c r="I326" i="2"/>
  <c r="J330" i="2"/>
  <c r="P330" i="2" s="1"/>
  <c r="K332" i="2"/>
  <c r="J332" i="2"/>
  <c r="P332" i="2" s="1"/>
  <c r="K331" i="2"/>
  <c r="G331" i="2"/>
  <c r="L331" i="2" s="1"/>
  <c r="H330" i="2"/>
  <c r="M330" i="2" s="1"/>
  <c r="T332" i="2"/>
  <c r="Q332" i="2" s="1"/>
  <c r="S332" i="2" s="1"/>
  <c r="T331" i="2"/>
  <c r="Q331" i="2" s="1"/>
  <c r="S331" i="2" s="1"/>
  <c r="T330" i="2"/>
  <c r="Q330" i="2" s="1"/>
  <c r="S330" i="2" s="1"/>
  <c r="G332" i="2"/>
  <c r="L332" i="2" s="1"/>
  <c r="H331" i="2"/>
  <c r="M331" i="2" s="1"/>
  <c r="I330" i="2"/>
  <c r="O330" i="2" s="1"/>
  <c r="P331" i="2"/>
  <c r="K330" i="2"/>
  <c r="E1682" i="8"/>
  <c r="F1682" i="8" s="1"/>
  <c r="E1679" i="8"/>
  <c r="F1679" i="8" s="1"/>
  <c r="F1677" i="8"/>
  <c r="E1674" i="8"/>
  <c r="F1674" i="8" s="1"/>
  <c r="E1671" i="8"/>
  <c r="F1671" i="8" s="1"/>
  <c r="F1669" i="8"/>
  <c r="E1666" i="8"/>
  <c r="F1666" i="8" s="1"/>
  <c r="E1663" i="8"/>
  <c r="F1663" i="8" s="1"/>
  <c r="F1661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E1683" i="8"/>
  <c r="F1683" i="8" s="1"/>
  <c r="E1678" i="8"/>
  <c r="F1678" i="8" s="1"/>
  <c r="E1675" i="8"/>
  <c r="F1675" i="8" s="1"/>
  <c r="E1670" i="8"/>
  <c r="F1670" i="8" s="1"/>
  <c r="E1667" i="8"/>
  <c r="F1667" i="8" s="1"/>
  <c r="E1662" i="8"/>
  <c r="F1662" i="8" s="1"/>
  <c r="J1670" i="8"/>
  <c r="J1668" i="8"/>
  <c r="E1684" i="8"/>
  <c r="F1684" i="8" s="1"/>
  <c r="E1681" i="8"/>
  <c r="F1681" i="8" s="1"/>
  <c r="E1676" i="8"/>
  <c r="F1676" i="8" s="1"/>
  <c r="E1673" i="8"/>
  <c r="F1673" i="8" s="1"/>
  <c r="E1668" i="8"/>
  <c r="F1668" i="8" s="1"/>
  <c r="E1665" i="8"/>
  <c r="F1665" i="8" s="1"/>
  <c r="E1660" i="8"/>
  <c r="F1660" i="8" s="1"/>
  <c r="H329" i="2"/>
  <c r="M329" i="2" s="1"/>
  <c r="H228" i="5"/>
  <c r="AL228" i="5" s="1"/>
  <c r="H227" i="5"/>
  <c r="AL227" i="5" s="1"/>
  <c r="H328" i="2"/>
  <c r="M328" i="2" s="1"/>
  <c r="K329" i="2"/>
  <c r="G329" i="2"/>
  <c r="L329" i="2" s="1"/>
  <c r="K328" i="2"/>
  <c r="G328" i="2"/>
  <c r="L328" i="2" s="1"/>
  <c r="K327" i="2"/>
  <c r="G327" i="2"/>
  <c r="L327" i="2" s="1"/>
  <c r="H326" i="2"/>
  <c r="M326" i="2" s="1"/>
  <c r="H327" i="2"/>
  <c r="M327" i="2" s="1"/>
  <c r="J329" i="2"/>
  <c r="J328" i="2"/>
  <c r="J327" i="2"/>
  <c r="K326" i="2"/>
  <c r="G326" i="2"/>
  <c r="L326" i="2" s="1"/>
  <c r="T329" i="2"/>
  <c r="T328" i="2"/>
  <c r="T327" i="2"/>
  <c r="T326" i="2"/>
  <c r="H226" i="5"/>
  <c r="AL226" i="5" s="1"/>
  <c r="E124" i="1"/>
  <c r="K124" i="1" s="1"/>
  <c r="E123" i="1"/>
  <c r="K123" i="1" s="1"/>
  <c r="AO224" i="5"/>
  <c r="AO225" i="5"/>
  <c r="G224" i="5"/>
  <c r="C328" i="2" s="1"/>
  <c r="O328" i="2" s="1"/>
  <c r="G225" i="5"/>
  <c r="C329" i="2" s="1"/>
  <c r="O329" i="2" s="1"/>
  <c r="AO222" i="5"/>
  <c r="AO223" i="5"/>
  <c r="AB222" i="5"/>
  <c r="AB223" i="5"/>
  <c r="B1" i="6"/>
  <c r="K1901" i="4"/>
  <c r="K1896" i="4"/>
  <c r="J548" i="4"/>
  <c r="J121" i="4"/>
  <c r="J4" i="4"/>
  <c r="S124" i="9"/>
  <c r="P124" i="9"/>
  <c r="M124" i="9"/>
  <c r="G124" i="9"/>
  <c r="S123" i="9"/>
  <c r="P123" i="9"/>
  <c r="M123" i="9"/>
  <c r="G123" i="9"/>
  <c r="S122" i="9"/>
  <c r="P122" i="9"/>
  <c r="M122" i="9"/>
  <c r="G122" i="9"/>
  <c r="S121" i="9"/>
  <c r="P121" i="9"/>
  <c r="M121" i="9"/>
  <c r="G121" i="9"/>
  <c r="S120" i="9"/>
  <c r="P120" i="9"/>
  <c r="M120" i="9"/>
  <c r="G120" i="9"/>
  <c r="S119" i="9"/>
  <c r="P119" i="9"/>
  <c r="M119" i="9"/>
  <c r="G119" i="9"/>
  <c r="S118" i="9"/>
  <c r="P118" i="9"/>
  <c r="M118" i="9"/>
  <c r="G118" i="9"/>
  <c r="S117" i="9"/>
  <c r="P117" i="9"/>
  <c r="M117" i="9"/>
  <c r="G117" i="9"/>
  <c r="S116" i="9"/>
  <c r="P116" i="9"/>
  <c r="M116" i="9"/>
  <c r="G116" i="9"/>
  <c r="S115" i="9"/>
  <c r="P115" i="9"/>
  <c r="M115" i="9"/>
  <c r="G115" i="9"/>
  <c r="S114" i="9"/>
  <c r="P114" i="9"/>
  <c r="M114" i="9"/>
  <c r="G114" i="9"/>
  <c r="S113" i="9"/>
  <c r="P113" i="9"/>
  <c r="M113" i="9"/>
  <c r="G113" i="9"/>
  <c r="S112" i="9"/>
  <c r="P112" i="9"/>
  <c r="M112" i="9"/>
  <c r="G112" i="9"/>
  <c r="S111" i="9"/>
  <c r="P111" i="9"/>
  <c r="M111" i="9"/>
  <c r="G111" i="9"/>
  <c r="S110" i="9"/>
  <c r="P110" i="9"/>
  <c r="M110" i="9"/>
  <c r="G110" i="9"/>
  <c r="S109" i="9"/>
  <c r="P109" i="9"/>
  <c r="M109" i="9"/>
  <c r="G109" i="9"/>
  <c r="S108" i="9"/>
  <c r="P108" i="9"/>
  <c r="M108" i="9"/>
  <c r="G108" i="9"/>
  <c r="P107" i="9"/>
  <c r="M107" i="9"/>
  <c r="G107" i="9"/>
  <c r="S106" i="9"/>
  <c r="P106" i="9"/>
  <c r="M106" i="9"/>
  <c r="G106" i="9"/>
  <c r="S105" i="9"/>
  <c r="P105" i="9"/>
  <c r="M105" i="9"/>
  <c r="G105" i="9"/>
  <c r="S104" i="9"/>
  <c r="P104" i="9"/>
  <c r="M104" i="9"/>
  <c r="G104" i="9"/>
  <c r="S103" i="9"/>
  <c r="P103" i="9"/>
  <c r="M103" i="9"/>
  <c r="G103" i="9"/>
  <c r="S102" i="9"/>
  <c r="P102" i="9"/>
  <c r="M102" i="9"/>
  <c r="G102" i="9"/>
  <c r="S101" i="9"/>
  <c r="P101" i="9"/>
  <c r="M101" i="9"/>
  <c r="G101" i="9"/>
  <c r="S100" i="9"/>
  <c r="P100" i="9"/>
  <c r="M100" i="9"/>
  <c r="G100" i="9"/>
  <c r="S99" i="9"/>
  <c r="P99" i="9"/>
  <c r="M99" i="9"/>
  <c r="G99" i="9"/>
  <c r="S98" i="9"/>
  <c r="P98" i="9"/>
  <c r="M98" i="9"/>
  <c r="G98" i="9"/>
  <c r="S97" i="9"/>
  <c r="P97" i="9"/>
  <c r="M97" i="9"/>
  <c r="G97" i="9"/>
  <c r="S96" i="9"/>
  <c r="P96" i="9"/>
  <c r="M96" i="9"/>
  <c r="G96" i="9"/>
  <c r="S95" i="9"/>
  <c r="P95" i="9"/>
  <c r="M95" i="9"/>
  <c r="G95" i="9"/>
  <c r="S94" i="9"/>
  <c r="P94" i="9"/>
  <c r="M94" i="9"/>
  <c r="G94" i="9"/>
  <c r="S93" i="9"/>
  <c r="P93" i="9"/>
  <c r="M93" i="9"/>
  <c r="G93" i="9"/>
  <c r="S92" i="9"/>
  <c r="P92" i="9"/>
  <c r="M92" i="9"/>
  <c r="G92" i="9"/>
  <c r="S91" i="9"/>
  <c r="P91" i="9"/>
  <c r="M91" i="9"/>
  <c r="G91" i="9"/>
  <c r="S90" i="9"/>
  <c r="P90" i="9"/>
  <c r="M90" i="9"/>
  <c r="G90" i="9"/>
  <c r="S89" i="9"/>
  <c r="P89" i="9"/>
  <c r="M89" i="9"/>
  <c r="G89" i="9"/>
  <c r="S88" i="9"/>
  <c r="P88" i="9"/>
  <c r="M88" i="9"/>
  <c r="G88" i="9"/>
  <c r="S87" i="9"/>
  <c r="P87" i="9"/>
  <c r="M87" i="9"/>
  <c r="G87" i="9"/>
  <c r="S86" i="9"/>
  <c r="P86" i="9"/>
  <c r="M86" i="9"/>
  <c r="G86" i="9"/>
  <c r="S85" i="9"/>
  <c r="P85" i="9"/>
  <c r="M85" i="9"/>
  <c r="G85" i="9"/>
  <c r="S84" i="9"/>
  <c r="P84" i="9"/>
  <c r="M84" i="9"/>
  <c r="G84" i="9"/>
  <c r="S83" i="9"/>
  <c r="P83" i="9"/>
  <c r="M83" i="9"/>
  <c r="G83" i="9"/>
  <c r="S82" i="9"/>
  <c r="P82" i="9"/>
  <c r="M82" i="9"/>
  <c r="G82" i="9"/>
  <c r="S81" i="9"/>
  <c r="P81" i="9"/>
  <c r="M81" i="9"/>
  <c r="G81" i="9"/>
  <c r="S80" i="9"/>
  <c r="P80" i="9"/>
  <c r="M80" i="9"/>
  <c r="G80" i="9"/>
  <c r="S79" i="9"/>
  <c r="P79" i="9"/>
  <c r="M79" i="9"/>
  <c r="G79" i="9"/>
  <c r="S78" i="9"/>
  <c r="P78" i="9"/>
  <c r="M78" i="9"/>
  <c r="G78" i="9"/>
  <c r="S77" i="9"/>
  <c r="P77" i="9"/>
  <c r="M77" i="9"/>
  <c r="G77" i="9"/>
  <c r="S76" i="9"/>
  <c r="P76" i="9"/>
  <c r="M76" i="9"/>
  <c r="G76" i="9"/>
  <c r="S75" i="9"/>
  <c r="P75" i="9"/>
  <c r="M75" i="9"/>
  <c r="G75" i="9"/>
  <c r="S74" i="9"/>
  <c r="P74" i="9"/>
  <c r="M74" i="9"/>
  <c r="G74" i="9"/>
  <c r="S73" i="9"/>
  <c r="P73" i="9"/>
  <c r="M73" i="9"/>
  <c r="G73" i="9"/>
  <c r="S72" i="9"/>
  <c r="P72" i="9"/>
  <c r="M72" i="9"/>
  <c r="G72" i="9"/>
  <c r="S71" i="9"/>
  <c r="P71" i="9"/>
  <c r="M71" i="9"/>
  <c r="G71" i="9"/>
  <c r="S70" i="9"/>
  <c r="P70" i="9"/>
  <c r="M70" i="9"/>
  <c r="G70" i="9"/>
  <c r="S69" i="9"/>
  <c r="P69" i="9"/>
  <c r="M69" i="9"/>
  <c r="G69" i="9"/>
  <c r="S68" i="9"/>
  <c r="P68" i="9"/>
  <c r="M68" i="9"/>
  <c r="G68" i="9"/>
  <c r="S67" i="9"/>
  <c r="P67" i="9"/>
  <c r="M67" i="9"/>
  <c r="G67" i="9"/>
  <c r="S66" i="9"/>
  <c r="P66" i="9"/>
  <c r="M66" i="9"/>
  <c r="G66" i="9"/>
  <c r="S65" i="9"/>
  <c r="P65" i="9"/>
  <c r="M65" i="9"/>
  <c r="G65" i="9"/>
  <c r="S64" i="9"/>
  <c r="P64" i="9"/>
  <c r="M64" i="9"/>
  <c r="G64" i="9"/>
  <c r="S63" i="9"/>
  <c r="P63" i="9"/>
  <c r="M63" i="9"/>
  <c r="G63" i="9"/>
  <c r="S62" i="9"/>
  <c r="D3" i="6" s="1"/>
  <c r="E25" i="6" s="1"/>
  <c r="P62" i="9"/>
  <c r="M62" i="9"/>
  <c r="G62" i="9"/>
  <c r="S61" i="9"/>
  <c r="P61" i="9"/>
  <c r="M61" i="9"/>
  <c r="G61" i="9"/>
  <c r="S60" i="9"/>
  <c r="P60" i="9"/>
  <c r="M60" i="9"/>
  <c r="G60" i="9"/>
  <c r="S59" i="9"/>
  <c r="P59" i="9"/>
  <c r="M59" i="9"/>
  <c r="G59" i="9"/>
  <c r="S58" i="9"/>
  <c r="P58" i="9"/>
  <c r="M58" i="9"/>
  <c r="G58" i="9"/>
  <c r="S57" i="9"/>
  <c r="P57" i="9"/>
  <c r="M57" i="9"/>
  <c r="G57" i="9"/>
  <c r="S56" i="9"/>
  <c r="P56" i="9"/>
  <c r="M56" i="9"/>
  <c r="G56" i="9"/>
  <c r="S55" i="9"/>
  <c r="P55" i="9"/>
  <c r="M55" i="9"/>
  <c r="G55" i="9"/>
  <c r="S54" i="9"/>
  <c r="P54" i="9"/>
  <c r="M54" i="9"/>
  <c r="G54" i="9"/>
  <c r="S53" i="9"/>
  <c r="P53" i="9"/>
  <c r="M53" i="9"/>
  <c r="G53" i="9"/>
  <c r="S52" i="9"/>
  <c r="P52" i="9"/>
  <c r="M52" i="9"/>
  <c r="G52" i="9"/>
  <c r="S51" i="9"/>
  <c r="P51" i="9"/>
  <c r="M51" i="9"/>
  <c r="G51" i="9"/>
  <c r="S50" i="9"/>
  <c r="M50" i="9"/>
  <c r="G50" i="9"/>
  <c r="S49" i="9"/>
  <c r="P49" i="9"/>
  <c r="M49" i="9"/>
  <c r="G49" i="9"/>
  <c r="S48" i="9"/>
  <c r="P48" i="9"/>
  <c r="M48" i="9"/>
  <c r="G48" i="9"/>
  <c r="S47" i="9"/>
  <c r="P47" i="9"/>
  <c r="M47" i="9"/>
  <c r="G47" i="9"/>
  <c r="S46" i="9"/>
  <c r="P46" i="9"/>
  <c r="M46" i="9"/>
  <c r="G46" i="9"/>
  <c r="S45" i="9"/>
  <c r="P45" i="9"/>
  <c r="M45" i="9"/>
  <c r="G45" i="9"/>
  <c r="S44" i="9"/>
  <c r="P44" i="9"/>
  <c r="M44" i="9"/>
  <c r="G44" i="9"/>
  <c r="S43" i="9"/>
  <c r="P43" i="9"/>
  <c r="M43" i="9"/>
  <c r="G43" i="9"/>
  <c r="S42" i="9"/>
  <c r="P42" i="9"/>
  <c r="M42" i="9"/>
  <c r="G42" i="9"/>
  <c r="S41" i="9"/>
  <c r="P41" i="9"/>
  <c r="M41" i="9"/>
  <c r="G41" i="9"/>
  <c r="S40" i="9"/>
  <c r="P40" i="9"/>
  <c r="M40" i="9"/>
  <c r="G40" i="9"/>
  <c r="S39" i="9"/>
  <c r="P39" i="9"/>
  <c r="M39" i="9"/>
  <c r="G39" i="9"/>
  <c r="S38" i="9"/>
  <c r="P38" i="9"/>
  <c r="M38" i="9"/>
  <c r="G38" i="9"/>
  <c r="S37" i="9"/>
  <c r="P37" i="9"/>
  <c r="M37" i="9"/>
  <c r="G37" i="9"/>
  <c r="S36" i="9"/>
  <c r="P36" i="9"/>
  <c r="M36" i="9"/>
  <c r="G36" i="9"/>
  <c r="S35" i="9"/>
  <c r="P35" i="9"/>
  <c r="M35" i="9"/>
  <c r="G35" i="9"/>
  <c r="S34" i="9"/>
  <c r="P34" i="9"/>
  <c r="M34" i="9"/>
  <c r="G34" i="9"/>
  <c r="S33" i="9"/>
  <c r="P33" i="9"/>
  <c r="M33" i="9"/>
  <c r="G33" i="9"/>
  <c r="S32" i="9"/>
  <c r="P32" i="9"/>
  <c r="M32" i="9"/>
  <c r="G32" i="9"/>
  <c r="S31" i="9"/>
  <c r="P31" i="9"/>
  <c r="M31" i="9"/>
  <c r="G31" i="9"/>
  <c r="S30" i="9"/>
  <c r="P30" i="9"/>
  <c r="M30" i="9"/>
  <c r="G30" i="9"/>
  <c r="S29" i="9"/>
  <c r="P29" i="9"/>
  <c r="M29" i="9"/>
  <c r="G29" i="9"/>
  <c r="S28" i="9"/>
  <c r="P28" i="9"/>
  <c r="M28" i="9"/>
  <c r="G28" i="9"/>
  <c r="S27" i="9"/>
  <c r="P27" i="9"/>
  <c r="M27" i="9"/>
  <c r="G27" i="9"/>
  <c r="S26" i="9"/>
  <c r="P26" i="9"/>
  <c r="M26" i="9"/>
  <c r="G26" i="9"/>
  <c r="S25" i="9"/>
  <c r="P25" i="9"/>
  <c r="M25" i="9"/>
  <c r="G25" i="9"/>
  <c r="S24" i="9"/>
  <c r="P24" i="9"/>
  <c r="M24" i="9"/>
  <c r="G24" i="9"/>
  <c r="S23" i="9"/>
  <c r="P23" i="9"/>
  <c r="M23" i="9"/>
  <c r="G23" i="9"/>
  <c r="S22" i="9"/>
  <c r="P22" i="9"/>
  <c r="M22" i="9"/>
  <c r="G22" i="9"/>
  <c r="S21" i="9"/>
  <c r="P21" i="9"/>
  <c r="M21" i="9"/>
  <c r="G21" i="9"/>
  <c r="S20" i="9"/>
  <c r="P20" i="9"/>
  <c r="M20" i="9"/>
  <c r="G20" i="9"/>
  <c r="S19" i="9"/>
  <c r="P19" i="9"/>
  <c r="M19" i="9"/>
  <c r="G19" i="9"/>
  <c r="S18" i="9"/>
  <c r="P18" i="9"/>
  <c r="M18" i="9"/>
  <c r="G18" i="9"/>
  <c r="S17" i="9"/>
  <c r="P17" i="9"/>
  <c r="M17" i="9"/>
  <c r="G17" i="9"/>
  <c r="S16" i="9"/>
  <c r="P16" i="9"/>
  <c r="M16" i="9"/>
  <c r="G16" i="9"/>
  <c r="S15" i="9"/>
  <c r="P15" i="9"/>
  <c r="M15" i="9"/>
  <c r="G15" i="9"/>
  <c r="S14" i="9"/>
  <c r="P14" i="9"/>
  <c r="M14" i="9"/>
  <c r="G14" i="9"/>
  <c r="S13" i="9"/>
  <c r="P13" i="9"/>
  <c r="M13" i="9"/>
  <c r="G13" i="9"/>
  <c r="S12" i="9"/>
  <c r="P12" i="9"/>
  <c r="M12" i="9"/>
  <c r="G12" i="9"/>
  <c r="S11" i="9"/>
  <c r="P11" i="9"/>
  <c r="M11" i="9"/>
  <c r="G11" i="9"/>
  <c r="S10" i="9"/>
  <c r="P10" i="9"/>
  <c r="M10" i="9"/>
  <c r="G10" i="9"/>
  <c r="S9" i="9"/>
  <c r="P9" i="9"/>
  <c r="M9" i="9"/>
  <c r="G9" i="9"/>
  <c r="S8" i="9"/>
  <c r="P8" i="9"/>
  <c r="M8" i="9"/>
  <c r="G8" i="9"/>
  <c r="S7" i="9"/>
  <c r="P7" i="9"/>
  <c r="M7" i="9"/>
  <c r="G7" i="9"/>
  <c r="S6" i="9"/>
  <c r="P6" i="9"/>
  <c r="M6" i="9"/>
  <c r="G6" i="9"/>
  <c r="S5" i="9"/>
  <c r="P5" i="9"/>
  <c r="M5" i="9"/>
  <c r="G5" i="9"/>
  <c r="E1" i="9"/>
  <c r="C1" i="9"/>
  <c r="K1659" i="8"/>
  <c r="L1659" i="8" s="1"/>
  <c r="K1658" i="8"/>
  <c r="L1658" i="8" s="1"/>
  <c r="K1657" i="8"/>
  <c r="E1657" i="8" s="1"/>
  <c r="F1657" i="8" s="1"/>
  <c r="K1656" i="8"/>
  <c r="L1656" i="8" s="1"/>
  <c r="K1655" i="8"/>
  <c r="E1655" i="8" s="1"/>
  <c r="F1655" i="8" s="1"/>
  <c r="K1654" i="8"/>
  <c r="K1653" i="8"/>
  <c r="E1653" i="8" s="1"/>
  <c r="K1652" i="8"/>
  <c r="E1652" i="8" s="1"/>
  <c r="F1652" i="8" s="1"/>
  <c r="K1651" i="8"/>
  <c r="L1651" i="8" s="1"/>
  <c r="K1650" i="8"/>
  <c r="L1650" i="8" s="1"/>
  <c r="K1649" i="8"/>
  <c r="E1649" i="8" s="1"/>
  <c r="F1649" i="8" s="1"/>
  <c r="K1648" i="8"/>
  <c r="L1648" i="8" s="1"/>
  <c r="K1647" i="8"/>
  <c r="E1647" i="8" s="1"/>
  <c r="F1647" i="8" s="1"/>
  <c r="K1646" i="8"/>
  <c r="K1645" i="8"/>
  <c r="K1644" i="8"/>
  <c r="E1644" i="8" s="1"/>
  <c r="F1644" i="8" s="1"/>
  <c r="K1643" i="8"/>
  <c r="L1643" i="8" s="1"/>
  <c r="K1642" i="8"/>
  <c r="K1641" i="8"/>
  <c r="E1641" i="8" s="1"/>
  <c r="K1640" i="8"/>
  <c r="L1640" i="8" s="1"/>
  <c r="K1639" i="8"/>
  <c r="E1639" i="8" s="1"/>
  <c r="F1639" i="8" s="1"/>
  <c r="K1638" i="8"/>
  <c r="K1637" i="8"/>
  <c r="E1637" i="8" s="1"/>
  <c r="K1636" i="8"/>
  <c r="K1635" i="8"/>
  <c r="L1635" i="8" s="1"/>
  <c r="K1634" i="8"/>
  <c r="K1633" i="8"/>
  <c r="E1633" i="8" s="1"/>
  <c r="K1632" i="8"/>
  <c r="L1632" i="8" s="1"/>
  <c r="K1631" i="8"/>
  <c r="E1631" i="8" s="1"/>
  <c r="K1630" i="8"/>
  <c r="L1630" i="8" s="1"/>
  <c r="K1629" i="8"/>
  <c r="K1628" i="8"/>
  <c r="E1628" i="8" s="1"/>
  <c r="F1628" i="8" s="1"/>
  <c r="K1627" i="8"/>
  <c r="K1626" i="8"/>
  <c r="L1626" i="8" s="1"/>
  <c r="K1625" i="8"/>
  <c r="K1624" i="8"/>
  <c r="L1624" i="8" s="1"/>
  <c r="K1623" i="8"/>
  <c r="E1623" i="8" s="1"/>
  <c r="F1623" i="8" s="1"/>
  <c r="K1622" i="8"/>
  <c r="K1621" i="8"/>
  <c r="E1621" i="8" s="1"/>
  <c r="K1620" i="8"/>
  <c r="E1620" i="8" s="1"/>
  <c r="F1620" i="8" s="1"/>
  <c r="K1619" i="8"/>
  <c r="K1618" i="8"/>
  <c r="L1618" i="8" s="1"/>
  <c r="K1617" i="8"/>
  <c r="E1617" i="8" s="1"/>
  <c r="F1617" i="8" s="1"/>
  <c r="K1616" i="8"/>
  <c r="L1616" i="8" s="1"/>
  <c r="K1615" i="8"/>
  <c r="E1615" i="8" s="1"/>
  <c r="F1615" i="8" s="1"/>
  <c r="K1614" i="8"/>
  <c r="E1614" i="8" s="1"/>
  <c r="F1614" i="8" s="1"/>
  <c r="K1613" i="8"/>
  <c r="E1613" i="8" s="1"/>
  <c r="K1612" i="8"/>
  <c r="K1611" i="8"/>
  <c r="K1610" i="8"/>
  <c r="K1609" i="8"/>
  <c r="K1608" i="8"/>
  <c r="E1608" i="8" s="1"/>
  <c r="K1607" i="8"/>
  <c r="E1607" i="8" s="1"/>
  <c r="K1606" i="8"/>
  <c r="L1606" i="8" s="1"/>
  <c r="K1605" i="8"/>
  <c r="E1605" i="8" s="1"/>
  <c r="K1604" i="8"/>
  <c r="E1604" i="8" s="1"/>
  <c r="F1604" i="8" s="1"/>
  <c r="K1603" i="8"/>
  <c r="K1602" i="8"/>
  <c r="L1602" i="8" s="1"/>
  <c r="K1601" i="8"/>
  <c r="L1601" i="8" s="1"/>
  <c r="K1600" i="8"/>
  <c r="E1600" i="8" s="1"/>
  <c r="K1599" i="8"/>
  <c r="L1599" i="8" s="1"/>
  <c r="K1598" i="8"/>
  <c r="K1597" i="8"/>
  <c r="K1596" i="8"/>
  <c r="E1596" i="8" s="1"/>
  <c r="F1596" i="8" s="1"/>
  <c r="K1595" i="8"/>
  <c r="E1595" i="8" s="1"/>
  <c r="K1594" i="8"/>
  <c r="L1594" i="8" s="1"/>
  <c r="K1593" i="8"/>
  <c r="L1593" i="8" s="1"/>
  <c r="K1592" i="8"/>
  <c r="E1592" i="8" s="1"/>
  <c r="K1591" i="8"/>
  <c r="K1590" i="8"/>
  <c r="K1589" i="8"/>
  <c r="K1588" i="8"/>
  <c r="E1588" i="8" s="1"/>
  <c r="F1588" i="8" s="1"/>
  <c r="K1587" i="8"/>
  <c r="E1587" i="8" s="1"/>
  <c r="K1586" i="8"/>
  <c r="L1586" i="8" s="1"/>
  <c r="K1585" i="8"/>
  <c r="K1584" i="8"/>
  <c r="E1584" i="8" s="1"/>
  <c r="K1583" i="8"/>
  <c r="L1583" i="8" s="1"/>
  <c r="K1582" i="8"/>
  <c r="K1581" i="8"/>
  <c r="E1581" i="8" s="1"/>
  <c r="F1581" i="8" s="1"/>
  <c r="K1580" i="8"/>
  <c r="L1580" i="8" s="1"/>
  <c r="K1579" i="8"/>
  <c r="L1579" i="8" s="1"/>
  <c r="K1578" i="8"/>
  <c r="K1577" i="8"/>
  <c r="K1576" i="8"/>
  <c r="K1575" i="8"/>
  <c r="L1575" i="8" s="1"/>
  <c r="K1574" i="8"/>
  <c r="K1573" i="8"/>
  <c r="K1572" i="8"/>
  <c r="L1572" i="8" s="1"/>
  <c r="K1571" i="8"/>
  <c r="E1571" i="8" s="1"/>
  <c r="K1570" i="8"/>
  <c r="E1570" i="8" s="1"/>
  <c r="K1569" i="8"/>
  <c r="K1568" i="8"/>
  <c r="K1567" i="8"/>
  <c r="L1567" i="8" s="1"/>
  <c r="K1566" i="8"/>
  <c r="E1566" i="8" s="1"/>
  <c r="K1565" i="8"/>
  <c r="K1564" i="8"/>
  <c r="K1563" i="8"/>
  <c r="K1562" i="8"/>
  <c r="K1561" i="8"/>
  <c r="K1560" i="8"/>
  <c r="K1559" i="8"/>
  <c r="K1558" i="8"/>
  <c r="L1558" i="8" s="1"/>
  <c r="K1557" i="8"/>
  <c r="K1556" i="8"/>
  <c r="L1556" i="8" s="1"/>
  <c r="K1555" i="8"/>
  <c r="E1555" i="8" s="1"/>
  <c r="K1554" i="8"/>
  <c r="K1553" i="8"/>
  <c r="K1552" i="8"/>
  <c r="E1552" i="8" s="1"/>
  <c r="F1552" i="8" s="1"/>
  <c r="K1551" i="8"/>
  <c r="E1551" i="8" s="1"/>
  <c r="K1550" i="8"/>
  <c r="K1549" i="8"/>
  <c r="K1548" i="8"/>
  <c r="K1547" i="8"/>
  <c r="K1546" i="8"/>
  <c r="E1546" i="8" s="1"/>
  <c r="K1545" i="8"/>
  <c r="L1545" i="8" s="1"/>
  <c r="K1544" i="8"/>
  <c r="L1544" i="8" s="1"/>
  <c r="K1543" i="8"/>
  <c r="K1542" i="8"/>
  <c r="L1542" i="8" s="1"/>
  <c r="K1541" i="8"/>
  <c r="L1541" i="8" s="1"/>
  <c r="K1540" i="8"/>
  <c r="K1539" i="8"/>
  <c r="E1539" i="8" s="1"/>
  <c r="F1539" i="8" s="1"/>
  <c r="K1538" i="8"/>
  <c r="K1537" i="8"/>
  <c r="L1537" i="8" s="1"/>
  <c r="K1536" i="8"/>
  <c r="E1536" i="8" s="1"/>
  <c r="K1535" i="8"/>
  <c r="K1534" i="8"/>
  <c r="L1534" i="8" s="1"/>
  <c r="K1533" i="8"/>
  <c r="L1533" i="8" s="1"/>
  <c r="K1532" i="8"/>
  <c r="K1531" i="8"/>
  <c r="L1531" i="8" s="1"/>
  <c r="K1530" i="8"/>
  <c r="L1530" i="8" s="1"/>
  <c r="K1529" i="8"/>
  <c r="K1528" i="8"/>
  <c r="K1527" i="8"/>
  <c r="K1526" i="8"/>
  <c r="K1525" i="8"/>
  <c r="E1525" i="8" s="1"/>
  <c r="F1525" i="8" s="1"/>
  <c r="K1524" i="8"/>
  <c r="K1523" i="8"/>
  <c r="E1523" i="8" s="1"/>
  <c r="F1523" i="8" s="1"/>
  <c r="K1522" i="8"/>
  <c r="K1521" i="8"/>
  <c r="L1521" i="8" s="1"/>
  <c r="K1520" i="8"/>
  <c r="K1519" i="8"/>
  <c r="E1519" i="8" s="1"/>
  <c r="K1518" i="8"/>
  <c r="L1518" i="8" s="1"/>
  <c r="K1517" i="8"/>
  <c r="K1516" i="8"/>
  <c r="E1516" i="8" s="1"/>
  <c r="K1515" i="8"/>
  <c r="L1515" i="8" s="1"/>
  <c r="K1514" i="8"/>
  <c r="K1513" i="8"/>
  <c r="L1513" i="8" s="1"/>
  <c r="K1512" i="8"/>
  <c r="E1512" i="8" s="1"/>
  <c r="F1512" i="8" s="1"/>
  <c r="K1511" i="8"/>
  <c r="K1510" i="8"/>
  <c r="L1510" i="8" s="1"/>
  <c r="K1509" i="8"/>
  <c r="L1509" i="8" s="1"/>
  <c r="K1508" i="8"/>
  <c r="K1507" i="8"/>
  <c r="E1507" i="8" s="1"/>
  <c r="F1507" i="8" s="1"/>
  <c r="K1506" i="8"/>
  <c r="E1506" i="8" s="1"/>
  <c r="K1505" i="8"/>
  <c r="L1505" i="8" s="1"/>
  <c r="K1504" i="8"/>
  <c r="K1503" i="8"/>
  <c r="L1503" i="8" s="1"/>
  <c r="K1502" i="8"/>
  <c r="L1502" i="8" s="1"/>
  <c r="K1501" i="8"/>
  <c r="E1501" i="8" s="1"/>
  <c r="K1500" i="8"/>
  <c r="L1500" i="8" s="1"/>
  <c r="K1499" i="8"/>
  <c r="E1499" i="8" s="1"/>
  <c r="K1498" i="8"/>
  <c r="E1498" i="8" s="1"/>
  <c r="K1497" i="8"/>
  <c r="K1496" i="8"/>
  <c r="L1496" i="8" s="1"/>
  <c r="K1495" i="8"/>
  <c r="E1495" i="8" s="1"/>
  <c r="F1495" i="8" s="1"/>
  <c r="K1494" i="8"/>
  <c r="E1494" i="8" s="1"/>
  <c r="F1494" i="8" s="1"/>
  <c r="K1493" i="8"/>
  <c r="L1493" i="8" s="1"/>
  <c r="K1492" i="8"/>
  <c r="E1492" i="8" s="1"/>
  <c r="K1491" i="8"/>
  <c r="L1491" i="8" s="1"/>
  <c r="K1490" i="8"/>
  <c r="K1489" i="8"/>
  <c r="K1488" i="8"/>
  <c r="E1488" i="8" s="1"/>
  <c r="F1488" i="8" s="1"/>
  <c r="K1487" i="8"/>
  <c r="K1486" i="8"/>
  <c r="L1486" i="8" s="1"/>
  <c r="K1485" i="8"/>
  <c r="E1485" i="8" s="1"/>
  <c r="K1484" i="8"/>
  <c r="K1483" i="8"/>
  <c r="K1482" i="8"/>
  <c r="L1482" i="8" s="1"/>
  <c r="K1481" i="8"/>
  <c r="K1480" i="8"/>
  <c r="K1479" i="8"/>
  <c r="E1479" i="8" s="1"/>
  <c r="K1478" i="8"/>
  <c r="L1478" i="8" s="1"/>
  <c r="K1477" i="8"/>
  <c r="L1477" i="8" s="1"/>
  <c r="K1476" i="8"/>
  <c r="E1476" i="8" s="1"/>
  <c r="K1475" i="8"/>
  <c r="L1475" i="8" s="1"/>
  <c r="K1474" i="8"/>
  <c r="K1473" i="8"/>
  <c r="L1473" i="8" s="1"/>
  <c r="K1472" i="8"/>
  <c r="E1472" i="8" s="1"/>
  <c r="F1472" i="8" s="1"/>
  <c r="K1471" i="8"/>
  <c r="L1471" i="8" s="1"/>
  <c r="K1470" i="8"/>
  <c r="K1469" i="8"/>
  <c r="K1468" i="8"/>
  <c r="L1468" i="8" s="1"/>
  <c r="K1467" i="8"/>
  <c r="E1467" i="8" s="1"/>
  <c r="K1466" i="8"/>
  <c r="E1466" i="8" s="1"/>
  <c r="K1465" i="8"/>
  <c r="K1464" i="8"/>
  <c r="K1463" i="8"/>
  <c r="E1463" i="8" s="1"/>
  <c r="F1463" i="8" s="1"/>
  <c r="K1462" i="8"/>
  <c r="L1462" i="8" s="1"/>
  <c r="K1461" i="8"/>
  <c r="L1461" i="8" s="1"/>
  <c r="K1460" i="8"/>
  <c r="K1459" i="8"/>
  <c r="K1458" i="8"/>
  <c r="E1458" i="8" s="1"/>
  <c r="K1457" i="8"/>
  <c r="L1457" i="8" s="1"/>
  <c r="K1456" i="8"/>
  <c r="E1456" i="8" s="1"/>
  <c r="K1455" i="8"/>
  <c r="K1454" i="8"/>
  <c r="E1454" i="8" s="1"/>
  <c r="F1454" i="8" s="1"/>
  <c r="K1453" i="8"/>
  <c r="L1453" i="8" s="1"/>
  <c r="K1452" i="8"/>
  <c r="E1452" i="8" s="1"/>
  <c r="K1451" i="8"/>
  <c r="K1450" i="8"/>
  <c r="E1450" i="8" s="1"/>
  <c r="K1449" i="8"/>
  <c r="E1449" i="8" s="1"/>
  <c r="K1448" i="8"/>
  <c r="E1448" i="8" s="1"/>
  <c r="F1448" i="8" s="1"/>
  <c r="K1447" i="8"/>
  <c r="E1447" i="8" s="1"/>
  <c r="F1447" i="8" s="1"/>
  <c r="K1446" i="8"/>
  <c r="K1445" i="8"/>
  <c r="L1445" i="8" s="1"/>
  <c r="K1444" i="8"/>
  <c r="L1444" i="8" s="1"/>
  <c r="K1443" i="8"/>
  <c r="K1442" i="8"/>
  <c r="E1442" i="8" s="1"/>
  <c r="K1441" i="8"/>
  <c r="K1440" i="8"/>
  <c r="E1440" i="8" s="1"/>
  <c r="K1439" i="8"/>
  <c r="L1439" i="8" s="1"/>
  <c r="K1438" i="8"/>
  <c r="E1438" i="8" s="1"/>
  <c r="K1437" i="8"/>
  <c r="K1436" i="8"/>
  <c r="E1436" i="8" s="1"/>
  <c r="K1435" i="8"/>
  <c r="L1435" i="8" s="1"/>
  <c r="K1434" i="8"/>
  <c r="L1434" i="8" s="1"/>
  <c r="K1433" i="8"/>
  <c r="K1432" i="8"/>
  <c r="K1431" i="8"/>
  <c r="K1430" i="8"/>
  <c r="E1430" i="8" s="1"/>
  <c r="K1429" i="8"/>
  <c r="K1428" i="8"/>
  <c r="E1428" i="8" s="1"/>
  <c r="K1427" i="8"/>
  <c r="K1426" i="8"/>
  <c r="L1426" i="8" s="1"/>
  <c r="K1425" i="8"/>
  <c r="L1425" i="8" s="1"/>
  <c r="K1424" i="8"/>
  <c r="E1424" i="8" s="1"/>
  <c r="K1423" i="8"/>
  <c r="E1423" i="8" s="1"/>
  <c r="K1422" i="8"/>
  <c r="L1422" i="8" s="1"/>
  <c r="K1421" i="8"/>
  <c r="K1420" i="8"/>
  <c r="K1419" i="8"/>
  <c r="K1418" i="8"/>
  <c r="K1417" i="8"/>
  <c r="E1417" i="8" s="1"/>
  <c r="K1416" i="8"/>
  <c r="L1416" i="8" s="1"/>
  <c r="K1415" i="8"/>
  <c r="E1415" i="8" s="1"/>
  <c r="F1415" i="8" s="1"/>
  <c r="K1414" i="8"/>
  <c r="K1413" i="8"/>
  <c r="L1413" i="8" s="1"/>
  <c r="K1412" i="8"/>
  <c r="K1411" i="8"/>
  <c r="K1410" i="8"/>
  <c r="L1410" i="8" s="1"/>
  <c r="K1409" i="8"/>
  <c r="K1408" i="8"/>
  <c r="K1407" i="8"/>
  <c r="L1407" i="8" s="1"/>
  <c r="K1406" i="8"/>
  <c r="E1406" i="8" s="1"/>
  <c r="K1405" i="8"/>
  <c r="K1404" i="8"/>
  <c r="L1404" i="8" s="1"/>
  <c r="K1403" i="8"/>
  <c r="K1402" i="8"/>
  <c r="K1401" i="8"/>
  <c r="L1401" i="8" s="1"/>
  <c r="K1400" i="8"/>
  <c r="E1400" i="8" s="1"/>
  <c r="K1399" i="8"/>
  <c r="E1399" i="8" s="1"/>
  <c r="F1399" i="8" s="1"/>
  <c r="K1398" i="8"/>
  <c r="L1398" i="8" s="1"/>
  <c r="K1397" i="8"/>
  <c r="E1397" i="8" s="1"/>
  <c r="K1396" i="8"/>
  <c r="E1396" i="8" s="1"/>
  <c r="F1396" i="8" s="1"/>
  <c r="K1395" i="8"/>
  <c r="E1395" i="8" s="1"/>
  <c r="K1394" i="8"/>
  <c r="E1394" i="8" s="1"/>
  <c r="K1393" i="8"/>
  <c r="E1393" i="8" s="1"/>
  <c r="K1392" i="8"/>
  <c r="K1391" i="8"/>
  <c r="E1391" i="8" s="1"/>
  <c r="K1390" i="8"/>
  <c r="E1390" i="8" s="1"/>
  <c r="K1389" i="8"/>
  <c r="K1388" i="8"/>
  <c r="K1387" i="8"/>
  <c r="E1387" i="8" s="1"/>
  <c r="K1386" i="8"/>
  <c r="L1386" i="8" s="1"/>
  <c r="K1385" i="8"/>
  <c r="K1384" i="8"/>
  <c r="E1384" i="8" s="1"/>
  <c r="K1383" i="8"/>
  <c r="L1383" i="8" s="1"/>
  <c r="K1382" i="8"/>
  <c r="E1382" i="8" s="1"/>
  <c r="K1381" i="8"/>
  <c r="K1380" i="8"/>
  <c r="E1380" i="8" s="1"/>
  <c r="F1380" i="8" s="1"/>
  <c r="K1379" i="8"/>
  <c r="K1378" i="8"/>
  <c r="E1378" i="8" s="1"/>
  <c r="F1378" i="8" s="1"/>
  <c r="K1377" i="8"/>
  <c r="K1376" i="8"/>
  <c r="L1376" i="8" s="1"/>
  <c r="K1375" i="8"/>
  <c r="E1375" i="8" s="1"/>
  <c r="K1374" i="8"/>
  <c r="K1373" i="8"/>
  <c r="K1372" i="8"/>
  <c r="K1371" i="8"/>
  <c r="K1370" i="8"/>
  <c r="L1370" i="8" s="1"/>
  <c r="K1369" i="8"/>
  <c r="K1368" i="8"/>
  <c r="K1367" i="8"/>
  <c r="E1367" i="8" s="1"/>
  <c r="K1366" i="8"/>
  <c r="L1366" i="8" s="1"/>
  <c r="K1365" i="8"/>
  <c r="K1364" i="8"/>
  <c r="K1363" i="8"/>
  <c r="L1363" i="8" s="1"/>
  <c r="K1362" i="8"/>
  <c r="L1362" i="8" s="1"/>
  <c r="K1361" i="8"/>
  <c r="E1361" i="8" s="1"/>
  <c r="F1361" i="8" s="1"/>
  <c r="K1360" i="8"/>
  <c r="E1360" i="8" s="1"/>
  <c r="K1359" i="8"/>
  <c r="K1358" i="8"/>
  <c r="E1358" i="8" s="1"/>
  <c r="K1357" i="8"/>
  <c r="L1357" i="8" s="1"/>
  <c r="K1356" i="8"/>
  <c r="K1355" i="8"/>
  <c r="L1355" i="8" s="1"/>
  <c r="K1354" i="8"/>
  <c r="E1354" i="8" s="1"/>
  <c r="K1353" i="8"/>
  <c r="L1353" i="8" s="1"/>
  <c r="K1352" i="8"/>
  <c r="E1352" i="8" s="1"/>
  <c r="K1351" i="8"/>
  <c r="K1350" i="8"/>
  <c r="E1350" i="8" s="1"/>
  <c r="K1349" i="8"/>
  <c r="L1349" i="8" s="1"/>
  <c r="K1348" i="8"/>
  <c r="K1347" i="8"/>
  <c r="L1347" i="8" s="1"/>
  <c r="K1346" i="8"/>
  <c r="E1346" i="8" s="1"/>
  <c r="K1345" i="8"/>
  <c r="L1345" i="8" s="1"/>
  <c r="K1344" i="8"/>
  <c r="K1343" i="8"/>
  <c r="K1342" i="8"/>
  <c r="L1342" i="8" s="1"/>
  <c r="K1341" i="8"/>
  <c r="L1341" i="8" s="1"/>
  <c r="K1340" i="8"/>
  <c r="K1339" i="8"/>
  <c r="L1339" i="8" s="1"/>
  <c r="K1338" i="8"/>
  <c r="E1338" i="8" s="1"/>
  <c r="K1337" i="8"/>
  <c r="E1337" i="8" s="1"/>
  <c r="K1336" i="8"/>
  <c r="K1335" i="8"/>
  <c r="K1334" i="8"/>
  <c r="E1334" i="8" s="1"/>
  <c r="F1334" i="8" s="1"/>
  <c r="K1333" i="8"/>
  <c r="L1333" i="8" s="1"/>
  <c r="K1332" i="8"/>
  <c r="K1331" i="8"/>
  <c r="E1331" i="8" s="1"/>
  <c r="K1330" i="8"/>
  <c r="E1330" i="8" s="1"/>
  <c r="K1329" i="8"/>
  <c r="E1329" i="8" s="1"/>
  <c r="K1328" i="8"/>
  <c r="E1328" i="8" s="1"/>
  <c r="K1327" i="8"/>
  <c r="K1326" i="8"/>
  <c r="L1326" i="8" s="1"/>
  <c r="K1325" i="8"/>
  <c r="E1325" i="8" s="1"/>
  <c r="K1324" i="8"/>
  <c r="K1323" i="8"/>
  <c r="K1322" i="8"/>
  <c r="E1322" i="8" s="1"/>
  <c r="K1321" i="8"/>
  <c r="E1321" i="8" s="1"/>
  <c r="K1320" i="8"/>
  <c r="E1320" i="8" s="1"/>
  <c r="K1319" i="8"/>
  <c r="K1318" i="8"/>
  <c r="L1318" i="8" s="1"/>
  <c r="K1317" i="8"/>
  <c r="E1317" i="8" s="1"/>
  <c r="K1316" i="8"/>
  <c r="K1315" i="8"/>
  <c r="E1315" i="8" s="1"/>
  <c r="F1315" i="8" s="1"/>
  <c r="K1314" i="8"/>
  <c r="E1314" i="8" s="1"/>
  <c r="K1313" i="8"/>
  <c r="E1313" i="8" s="1"/>
  <c r="K1312" i="8"/>
  <c r="E1312" i="8" s="1"/>
  <c r="K1311" i="8"/>
  <c r="K1310" i="8"/>
  <c r="L1310" i="8" s="1"/>
  <c r="K1309" i="8"/>
  <c r="E1309" i="8" s="1"/>
  <c r="K1308" i="8"/>
  <c r="K1307" i="8"/>
  <c r="E1307" i="8" s="1"/>
  <c r="F1307" i="8" s="1"/>
  <c r="K1306" i="8"/>
  <c r="E1306" i="8" s="1"/>
  <c r="K1305" i="8"/>
  <c r="K1304" i="8"/>
  <c r="E1304" i="8" s="1"/>
  <c r="K1303" i="8"/>
  <c r="K1302" i="8"/>
  <c r="L1302" i="8" s="1"/>
  <c r="K1301" i="8"/>
  <c r="E1301" i="8" s="1"/>
  <c r="K1300" i="8"/>
  <c r="K1299" i="8"/>
  <c r="L1299" i="8" s="1"/>
  <c r="K1298" i="8"/>
  <c r="E1298" i="8" s="1"/>
  <c r="K1297" i="8"/>
  <c r="L1297" i="8" s="1"/>
  <c r="K1296" i="8"/>
  <c r="E1296" i="8" s="1"/>
  <c r="K1295" i="8"/>
  <c r="K1294" i="8"/>
  <c r="L1294" i="8" s="1"/>
  <c r="K1293" i="8"/>
  <c r="K1292" i="8"/>
  <c r="K1291" i="8"/>
  <c r="E1291" i="8" s="1"/>
  <c r="F1291" i="8" s="1"/>
  <c r="K1290" i="8"/>
  <c r="E1290" i="8" s="1"/>
  <c r="K1289" i="8"/>
  <c r="E1289" i="8" s="1"/>
  <c r="F1289" i="8" s="1"/>
  <c r="K1288" i="8"/>
  <c r="E1288" i="8" s="1"/>
  <c r="F1288" i="8" s="1"/>
  <c r="K1287" i="8"/>
  <c r="E1287" i="8" s="1"/>
  <c r="K1286" i="8"/>
  <c r="L1286" i="8" s="1"/>
  <c r="K1285" i="8"/>
  <c r="K1284" i="8"/>
  <c r="K1283" i="8"/>
  <c r="K1282" i="8"/>
  <c r="E1282" i="8" s="1"/>
  <c r="K1281" i="8"/>
  <c r="L1281" i="8" s="1"/>
  <c r="K1280" i="8"/>
  <c r="L1280" i="8" s="1"/>
  <c r="K1279" i="8"/>
  <c r="E1279" i="8" s="1"/>
  <c r="K1278" i="8"/>
  <c r="L1278" i="8" s="1"/>
  <c r="K1277" i="8"/>
  <c r="E1277" i="8" s="1"/>
  <c r="K1276" i="8"/>
  <c r="L1276" i="8" s="1"/>
  <c r="K1275" i="8"/>
  <c r="E1275" i="8" s="1"/>
  <c r="F1275" i="8" s="1"/>
  <c r="K1274" i="8"/>
  <c r="E1274" i="8" s="1"/>
  <c r="K1273" i="8"/>
  <c r="K1272" i="8"/>
  <c r="E1272" i="8" s="1"/>
  <c r="K1271" i="8"/>
  <c r="K1270" i="8"/>
  <c r="L1270" i="8" s="1"/>
  <c r="K1269" i="8"/>
  <c r="E1269" i="8" s="1"/>
  <c r="K1268" i="8"/>
  <c r="L1268" i="8" s="1"/>
  <c r="K1267" i="8"/>
  <c r="E1267" i="8" s="1"/>
  <c r="K1266" i="8"/>
  <c r="K1265" i="8"/>
  <c r="K1264" i="8"/>
  <c r="L1264" i="8" s="1"/>
  <c r="K1263" i="8"/>
  <c r="K1262" i="8"/>
  <c r="E1262" i="8" s="1"/>
  <c r="F1262" i="8" s="1"/>
  <c r="K1261" i="8"/>
  <c r="L1261" i="8" s="1"/>
  <c r="K1260" i="8"/>
  <c r="L1260" i="8" s="1"/>
  <c r="K1259" i="8"/>
  <c r="K1258" i="8"/>
  <c r="K1257" i="8"/>
  <c r="K1256" i="8"/>
  <c r="K1255" i="8"/>
  <c r="K1254" i="8"/>
  <c r="K1253" i="8"/>
  <c r="K1252" i="8"/>
  <c r="L1252" i="8" s="1"/>
  <c r="K1251" i="8"/>
  <c r="L1251" i="8" s="1"/>
  <c r="K1250" i="8"/>
  <c r="K1249" i="8"/>
  <c r="E1249" i="8" s="1"/>
  <c r="K1248" i="8"/>
  <c r="K1247" i="8"/>
  <c r="E1247" i="8" s="1"/>
  <c r="K1246" i="8"/>
  <c r="L1246" i="8" s="1"/>
  <c r="K1245" i="8"/>
  <c r="L1245" i="8" s="1"/>
  <c r="K1244" i="8"/>
  <c r="L1244" i="8" s="1"/>
  <c r="K1243" i="8"/>
  <c r="K1242" i="8"/>
  <c r="K1241" i="8"/>
  <c r="K1240" i="8"/>
  <c r="K1239" i="8"/>
  <c r="E1239" i="8" s="1"/>
  <c r="F1239" i="8" s="1"/>
  <c r="K1238" i="8"/>
  <c r="L1238" i="8" s="1"/>
  <c r="K1237" i="8"/>
  <c r="L1237" i="8" s="1"/>
  <c r="K1236" i="8"/>
  <c r="E1236" i="8" s="1"/>
  <c r="K1235" i="8"/>
  <c r="K1234" i="8"/>
  <c r="E1234" i="8" s="1"/>
  <c r="K1233" i="8"/>
  <c r="K1232" i="8"/>
  <c r="L1232" i="8" s="1"/>
  <c r="K1231" i="8"/>
  <c r="E1231" i="8" s="1"/>
  <c r="K1230" i="8"/>
  <c r="E1230" i="8" s="1"/>
  <c r="F1230" i="8" s="1"/>
  <c r="K1229" i="8"/>
  <c r="K1228" i="8"/>
  <c r="K1227" i="8"/>
  <c r="E1227" i="8" s="1"/>
  <c r="F1227" i="8" s="1"/>
  <c r="K1226" i="8"/>
  <c r="L1226" i="8" s="1"/>
  <c r="K1225" i="8"/>
  <c r="E1225" i="8" s="1"/>
  <c r="F1225" i="8" s="1"/>
  <c r="K1224" i="8"/>
  <c r="K1223" i="8"/>
  <c r="K1222" i="8"/>
  <c r="E1222" i="8" s="1"/>
  <c r="K1221" i="8"/>
  <c r="E1221" i="8" s="1"/>
  <c r="F1221" i="8" s="1"/>
  <c r="K1220" i="8"/>
  <c r="K1219" i="8"/>
  <c r="E1219" i="8" s="1"/>
  <c r="K1218" i="8"/>
  <c r="E1218" i="8" s="1"/>
  <c r="K1217" i="8"/>
  <c r="E1217" i="8" s="1"/>
  <c r="K1216" i="8"/>
  <c r="K1215" i="8"/>
  <c r="E1215" i="8" s="1"/>
  <c r="F1215" i="8" s="1"/>
  <c r="K1214" i="8"/>
  <c r="K1213" i="8"/>
  <c r="E1213" i="8" s="1"/>
  <c r="F1213" i="8" s="1"/>
  <c r="K1212" i="8"/>
  <c r="K1211" i="8"/>
  <c r="K1210" i="8"/>
  <c r="L1210" i="8" s="1"/>
  <c r="K1209" i="8"/>
  <c r="E1209" i="8" s="1"/>
  <c r="K1208" i="8"/>
  <c r="K1207" i="8"/>
  <c r="L1207" i="8" s="1"/>
  <c r="K1206" i="8"/>
  <c r="K1205" i="8"/>
  <c r="E1205" i="8" s="1"/>
  <c r="K1204" i="8"/>
  <c r="L1204" i="8" s="1"/>
  <c r="K1203" i="8"/>
  <c r="E1203" i="8" s="1"/>
  <c r="K1202" i="8"/>
  <c r="L1202" i="8" s="1"/>
  <c r="K1201" i="8"/>
  <c r="K1200" i="8"/>
  <c r="K1199" i="8"/>
  <c r="L1199" i="8" s="1"/>
  <c r="K1198" i="8"/>
  <c r="K1197" i="8"/>
  <c r="K1196" i="8"/>
  <c r="E1196" i="8" s="1"/>
  <c r="K1195" i="8"/>
  <c r="E1195" i="8" s="1"/>
  <c r="K1194" i="8"/>
  <c r="E1194" i="8" s="1"/>
  <c r="F1194" i="8" s="1"/>
  <c r="K1193" i="8"/>
  <c r="E1193" i="8" s="1"/>
  <c r="K1192" i="8"/>
  <c r="K1191" i="8"/>
  <c r="E1191" i="8" s="1"/>
  <c r="F1191" i="8" s="1"/>
  <c r="K1190" i="8"/>
  <c r="E1190" i="8" s="1"/>
  <c r="K1189" i="8"/>
  <c r="E1189" i="8" s="1"/>
  <c r="F1189" i="8" s="1"/>
  <c r="K1188" i="8"/>
  <c r="L1188" i="8" s="1"/>
  <c r="K1187" i="8"/>
  <c r="K1186" i="8"/>
  <c r="L1186" i="8" s="1"/>
  <c r="K1185" i="8"/>
  <c r="L1185" i="8" s="1"/>
  <c r="K1184" i="8"/>
  <c r="L1184" i="8" s="1"/>
  <c r="K1183" i="8"/>
  <c r="L1183" i="8" s="1"/>
  <c r="K1182" i="8"/>
  <c r="K1181" i="8"/>
  <c r="E1181" i="8" s="1"/>
  <c r="K1180" i="8"/>
  <c r="E1180" i="8" s="1"/>
  <c r="F1180" i="8" s="1"/>
  <c r="K1179" i="8"/>
  <c r="E1179" i="8" s="1"/>
  <c r="K1178" i="8"/>
  <c r="E1178" i="8" s="1"/>
  <c r="F1178" i="8" s="1"/>
  <c r="K1177" i="8"/>
  <c r="E1177" i="8" s="1"/>
  <c r="K1176" i="8"/>
  <c r="K1175" i="8"/>
  <c r="K1174" i="8"/>
  <c r="E1174" i="8" s="1"/>
  <c r="K1173" i="8"/>
  <c r="E1173" i="8" s="1"/>
  <c r="F1173" i="8" s="1"/>
  <c r="K1172" i="8"/>
  <c r="L1172" i="8" s="1"/>
  <c r="K1171" i="8"/>
  <c r="K1170" i="8"/>
  <c r="K1169" i="8"/>
  <c r="L1169" i="8" s="1"/>
  <c r="K1168" i="8"/>
  <c r="E1168" i="8" s="1"/>
  <c r="K1167" i="8"/>
  <c r="K1166" i="8"/>
  <c r="K1165" i="8"/>
  <c r="K1164" i="8"/>
  <c r="K1163" i="8"/>
  <c r="K1162" i="8"/>
  <c r="E1162" i="8" s="1"/>
  <c r="K1161" i="8"/>
  <c r="E1161" i="8" s="1"/>
  <c r="K1160" i="8"/>
  <c r="L1160" i="8" s="1"/>
  <c r="K1159" i="8"/>
  <c r="K1158" i="8"/>
  <c r="K1157" i="8"/>
  <c r="K1156" i="8"/>
  <c r="L1156" i="8" s="1"/>
  <c r="K1155" i="8"/>
  <c r="K1154" i="8"/>
  <c r="L1154" i="8" s="1"/>
  <c r="K1153" i="8"/>
  <c r="E1153" i="8" s="1"/>
  <c r="K1152" i="8"/>
  <c r="E1152" i="8" s="1"/>
  <c r="K1151" i="8"/>
  <c r="L1151" i="8" s="1"/>
  <c r="K1150" i="8"/>
  <c r="E1150" i="8" s="1"/>
  <c r="K1149" i="8"/>
  <c r="K1148" i="8"/>
  <c r="K1147" i="8"/>
  <c r="K1146" i="8"/>
  <c r="L1146" i="8" s="1"/>
  <c r="K1145" i="8"/>
  <c r="K1144" i="8"/>
  <c r="K1143" i="8"/>
  <c r="K1142" i="8"/>
  <c r="L1142" i="8" s="1"/>
  <c r="K1141" i="8"/>
  <c r="K1140" i="8"/>
  <c r="E1140" i="8" s="1"/>
  <c r="F1140" i="8" s="1"/>
  <c r="K1139" i="8"/>
  <c r="K1138" i="8"/>
  <c r="E1138" i="8" s="1"/>
  <c r="F1138" i="8" s="1"/>
  <c r="K1137" i="8"/>
  <c r="K1136" i="8"/>
  <c r="K1135" i="8"/>
  <c r="E1135" i="8" s="1"/>
  <c r="F1135" i="8" s="1"/>
  <c r="K1134" i="8"/>
  <c r="L1134" i="8" s="1"/>
  <c r="K1133" i="8"/>
  <c r="K1132" i="8"/>
  <c r="K1131" i="8"/>
  <c r="E1131" i="8" s="1"/>
  <c r="K1130" i="8"/>
  <c r="K1129" i="8"/>
  <c r="K1128" i="8"/>
  <c r="E1128" i="8" s="1"/>
  <c r="K1127" i="8"/>
  <c r="K1126" i="8"/>
  <c r="L1126" i="8" s="1"/>
  <c r="K1125" i="8"/>
  <c r="E1125" i="8" s="1"/>
  <c r="K1124" i="8"/>
  <c r="E1124" i="8" s="1"/>
  <c r="F1124" i="8" s="1"/>
  <c r="K1123" i="8"/>
  <c r="K1122" i="8"/>
  <c r="E1122" i="8" s="1"/>
  <c r="K1121" i="8"/>
  <c r="L1121" i="8" s="1"/>
  <c r="K1120" i="8"/>
  <c r="L1120" i="8" s="1"/>
  <c r="K1119" i="8"/>
  <c r="K1118" i="8"/>
  <c r="E1118" i="8" s="1"/>
  <c r="K1117" i="8"/>
  <c r="K1116" i="8"/>
  <c r="E1116" i="8" s="1"/>
  <c r="F1116" i="8" s="1"/>
  <c r="K1115" i="8"/>
  <c r="E1115" i="8" s="1"/>
  <c r="F1115" i="8" s="1"/>
  <c r="K1114" i="8"/>
  <c r="K1113" i="8"/>
  <c r="K1112" i="8"/>
  <c r="E1112" i="8" s="1"/>
  <c r="K1111" i="8"/>
  <c r="K1110" i="8"/>
  <c r="E1110" i="8" s="1"/>
  <c r="F1110" i="8" s="1"/>
  <c r="K1109" i="8"/>
  <c r="E1109" i="8" s="1"/>
  <c r="K1108" i="8"/>
  <c r="L1108" i="8" s="1"/>
  <c r="K1107" i="8"/>
  <c r="K1106" i="8"/>
  <c r="K1105" i="8"/>
  <c r="E1105" i="8" s="1"/>
  <c r="K1104" i="8"/>
  <c r="E1104" i="8" s="1"/>
  <c r="K1103" i="8"/>
  <c r="E1103" i="8" s="1"/>
  <c r="K1102" i="8"/>
  <c r="L1102" i="8" s="1"/>
  <c r="K1101" i="8"/>
  <c r="L1101" i="8" s="1"/>
  <c r="K1100" i="8"/>
  <c r="E1100" i="8" s="1"/>
  <c r="K1099" i="8"/>
  <c r="L1099" i="8" s="1"/>
  <c r="K1098" i="8"/>
  <c r="K1097" i="8"/>
  <c r="L1097" i="8" s="1"/>
  <c r="K1096" i="8"/>
  <c r="L1096" i="8" s="1"/>
  <c r="K1095" i="8"/>
  <c r="L1095" i="8" s="1"/>
  <c r="K1094" i="8"/>
  <c r="L1094" i="8" s="1"/>
  <c r="K1093" i="8"/>
  <c r="K1092" i="8"/>
  <c r="K1091" i="8"/>
  <c r="E1091" i="8" s="1"/>
  <c r="K1090" i="8"/>
  <c r="L1090" i="8" s="1"/>
  <c r="K1089" i="8"/>
  <c r="K1088" i="8"/>
  <c r="K1087" i="8"/>
  <c r="L1087" i="8" s="1"/>
  <c r="K1086" i="8"/>
  <c r="L1086" i="8" s="1"/>
  <c r="K1085" i="8"/>
  <c r="E1085" i="8" s="1"/>
  <c r="F1085" i="8" s="1"/>
  <c r="K1084" i="8"/>
  <c r="K1083" i="8"/>
  <c r="K1082" i="8"/>
  <c r="E1082" i="8" s="1"/>
  <c r="K1081" i="8"/>
  <c r="K1080" i="8"/>
  <c r="E1080" i="8" s="1"/>
  <c r="K1079" i="8"/>
  <c r="K1078" i="8"/>
  <c r="E1078" i="8" s="1"/>
  <c r="K1077" i="8"/>
  <c r="E1077" i="8" s="1"/>
  <c r="K1076" i="8"/>
  <c r="E1076" i="8" s="1"/>
  <c r="K1075" i="8"/>
  <c r="E1075" i="8" s="1"/>
  <c r="K1074" i="8"/>
  <c r="K1073" i="8"/>
  <c r="K1072" i="8"/>
  <c r="L1072" i="8" s="1"/>
  <c r="K1071" i="8"/>
  <c r="K1070" i="8"/>
  <c r="E1070" i="8" s="1"/>
  <c r="F1070" i="8" s="1"/>
  <c r="K1069" i="8"/>
  <c r="K1068" i="8"/>
  <c r="E1068" i="8" s="1"/>
  <c r="K1067" i="8"/>
  <c r="K1066" i="8"/>
  <c r="E1066" i="8" s="1"/>
  <c r="K1065" i="8"/>
  <c r="L1065" i="8" s="1"/>
  <c r="K1064" i="8"/>
  <c r="E1064" i="8" s="1"/>
  <c r="K1063" i="8"/>
  <c r="L1063" i="8" s="1"/>
  <c r="K1062" i="8"/>
  <c r="E1062" i="8" s="1"/>
  <c r="K1061" i="8"/>
  <c r="E1061" i="8" s="1"/>
  <c r="K1060" i="8"/>
  <c r="L1060" i="8" s="1"/>
  <c r="K1059" i="8"/>
  <c r="K1058" i="8"/>
  <c r="L1058" i="8" s="1"/>
  <c r="K1057" i="8"/>
  <c r="K1056" i="8"/>
  <c r="L1056" i="8" s="1"/>
  <c r="K1055" i="8"/>
  <c r="K1054" i="8"/>
  <c r="L1054" i="8" s="1"/>
  <c r="K1053" i="8"/>
  <c r="E1053" i="8" s="1"/>
  <c r="F1053" i="8" s="1"/>
  <c r="K1052" i="8"/>
  <c r="K1051" i="8"/>
  <c r="E1051" i="8" s="1"/>
  <c r="F1051" i="8" s="1"/>
  <c r="K1050" i="8"/>
  <c r="K1049" i="8"/>
  <c r="K1048" i="8"/>
  <c r="E1048" i="8" s="1"/>
  <c r="K1047" i="8"/>
  <c r="E1047" i="8" s="1"/>
  <c r="K1046" i="8"/>
  <c r="L1046" i="8" s="1"/>
  <c r="K1045" i="8"/>
  <c r="E1045" i="8" s="1"/>
  <c r="F1045" i="8" s="1"/>
  <c r="K1044" i="8"/>
  <c r="E1044" i="8" s="1"/>
  <c r="K1043" i="8"/>
  <c r="K1042" i="8"/>
  <c r="L1042" i="8" s="1"/>
  <c r="K1041" i="8"/>
  <c r="L1041" i="8" s="1"/>
  <c r="K1040" i="8"/>
  <c r="E1040" i="8" s="1"/>
  <c r="F1040" i="8" s="1"/>
  <c r="K1039" i="8"/>
  <c r="E1039" i="8" s="1"/>
  <c r="K1038" i="8"/>
  <c r="L1038" i="8" s="1"/>
  <c r="K1037" i="8"/>
  <c r="K1036" i="8"/>
  <c r="E1036" i="8" s="1"/>
  <c r="K1035" i="8"/>
  <c r="K1034" i="8"/>
  <c r="K1033" i="8"/>
  <c r="L1033" i="8" s="1"/>
  <c r="K1032" i="8"/>
  <c r="K1031" i="8"/>
  <c r="E1031" i="8" s="1"/>
  <c r="K1030" i="8"/>
  <c r="L1030" i="8" s="1"/>
  <c r="K1029" i="8"/>
  <c r="L1029" i="8" s="1"/>
  <c r="K1028" i="8"/>
  <c r="E1028" i="8" s="1"/>
  <c r="K1027" i="8"/>
  <c r="K1026" i="8"/>
  <c r="K1025" i="8"/>
  <c r="K1024" i="8"/>
  <c r="E1024" i="8" s="1"/>
  <c r="K1023" i="8"/>
  <c r="K1022" i="8"/>
  <c r="K1021" i="8"/>
  <c r="L1021" i="8" s="1"/>
  <c r="K1020" i="8"/>
  <c r="K1019" i="8"/>
  <c r="L1019" i="8" s="1"/>
  <c r="K1018" i="8"/>
  <c r="K1017" i="8"/>
  <c r="K1016" i="8"/>
  <c r="K1015" i="8"/>
  <c r="E1015" i="8" s="1"/>
  <c r="K1014" i="8"/>
  <c r="L1014" i="8" s="1"/>
  <c r="K1013" i="8"/>
  <c r="E1013" i="8" s="1"/>
  <c r="F1013" i="8" s="1"/>
  <c r="K1012" i="8"/>
  <c r="K1011" i="8"/>
  <c r="K1010" i="8"/>
  <c r="K1009" i="8"/>
  <c r="K1008" i="8"/>
  <c r="K1007" i="8"/>
  <c r="K1006" i="8"/>
  <c r="K1005" i="8"/>
  <c r="L1005" i="8" s="1"/>
  <c r="K1004" i="8"/>
  <c r="K1003" i="8"/>
  <c r="K1002" i="8"/>
  <c r="L1002" i="8" s="1"/>
  <c r="K1001" i="8"/>
  <c r="K1000" i="8"/>
  <c r="K999" i="8"/>
  <c r="E999" i="8" s="1"/>
  <c r="K998" i="8"/>
  <c r="L998" i="8" s="1"/>
  <c r="K997" i="8"/>
  <c r="K996" i="8"/>
  <c r="E996" i="8" s="1"/>
  <c r="K995" i="8"/>
  <c r="K994" i="8"/>
  <c r="K993" i="8"/>
  <c r="K992" i="8"/>
  <c r="E992" i="8" s="1"/>
  <c r="K991" i="8"/>
  <c r="E991" i="8" s="1"/>
  <c r="K990" i="8"/>
  <c r="K989" i="8"/>
  <c r="L989" i="8" s="1"/>
  <c r="K988" i="8"/>
  <c r="E988" i="8" s="1"/>
  <c r="F988" i="8" s="1"/>
  <c r="K987" i="8"/>
  <c r="E987" i="8" s="1"/>
  <c r="F987" i="8" s="1"/>
  <c r="K986" i="8"/>
  <c r="K985" i="8"/>
  <c r="K984" i="8"/>
  <c r="E984" i="8" s="1"/>
  <c r="K983" i="8"/>
  <c r="K982" i="8"/>
  <c r="K981" i="8"/>
  <c r="L981" i="8" s="1"/>
  <c r="K980" i="8"/>
  <c r="K979" i="8"/>
  <c r="K978" i="8"/>
  <c r="K977" i="8"/>
  <c r="E977" i="8" s="1"/>
  <c r="K976" i="8"/>
  <c r="E976" i="8" s="1"/>
  <c r="K975" i="8"/>
  <c r="K974" i="8"/>
  <c r="K973" i="8"/>
  <c r="K972" i="8"/>
  <c r="K971" i="8"/>
  <c r="K970" i="8"/>
  <c r="K969" i="8"/>
  <c r="E969" i="8" s="1"/>
  <c r="F969" i="8" s="1"/>
  <c r="K968" i="8"/>
  <c r="E968" i="8" s="1"/>
  <c r="K967" i="8"/>
  <c r="K966" i="8"/>
  <c r="K965" i="8"/>
  <c r="K964" i="8"/>
  <c r="E964" i="8" s="1"/>
  <c r="K963" i="8"/>
  <c r="K962" i="8"/>
  <c r="E962" i="8" s="1"/>
  <c r="K961" i="8"/>
  <c r="K960" i="8"/>
  <c r="E960" i="8" s="1"/>
  <c r="K959" i="8"/>
  <c r="E959" i="8" s="1"/>
  <c r="K958" i="8"/>
  <c r="K957" i="8"/>
  <c r="K956" i="8"/>
  <c r="K955" i="8"/>
  <c r="K954" i="8"/>
  <c r="K953" i="8"/>
  <c r="K952" i="8"/>
  <c r="L952" i="8" s="1"/>
  <c r="K951" i="8"/>
  <c r="K950" i="8"/>
  <c r="K949" i="8"/>
  <c r="K948" i="8"/>
  <c r="K947" i="8"/>
  <c r="E947" i="8" s="1"/>
  <c r="K946" i="8"/>
  <c r="K945" i="8"/>
  <c r="K944" i="8"/>
  <c r="K943" i="8"/>
  <c r="K942" i="8"/>
  <c r="K941" i="8"/>
  <c r="K940" i="8"/>
  <c r="K939" i="8"/>
  <c r="K938" i="8"/>
  <c r="K937" i="8"/>
  <c r="L937" i="8" s="1"/>
  <c r="K936" i="8"/>
  <c r="K935" i="8"/>
  <c r="K934" i="8"/>
  <c r="K933" i="8"/>
  <c r="K932" i="8"/>
  <c r="K931" i="8"/>
  <c r="K930" i="8"/>
  <c r="L930" i="8" s="1"/>
  <c r="K929" i="8"/>
  <c r="K928" i="8"/>
  <c r="K927" i="8"/>
  <c r="K926" i="8"/>
  <c r="K925" i="8"/>
  <c r="L925" i="8" s="1"/>
  <c r="K924" i="8"/>
  <c r="K923" i="8"/>
  <c r="L923" i="8" s="1"/>
  <c r="K922" i="8"/>
  <c r="K921" i="8"/>
  <c r="L921" i="8" s="1"/>
  <c r="K920" i="8"/>
  <c r="L920" i="8" s="1"/>
  <c r="K919" i="8"/>
  <c r="K918" i="8"/>
  <c r="K917" i="8"/>
  <c r="K916" i="8"/>
  <c r="K915" i="8"/>
  <c r="E915" i="8" s="1"/>
  <c r="K914" i="8"/>
  <c r="E914" i="8" s="1"/>
  <c r="K913" i="8"/>
  <c r="K912" i="8"/>
  <c r="K911" i="8"/>
  <c r="K910" i="8"/>
  <c r="K909" i="8"/>
  <c r="K908" i="8"/>
  <c r="K907" i="8"/>
  <c r="K906" i="8"/>
  <c r="K905" i="8"/>
  <c r="K904" i="8"/>
  <c r="L904" i="8" s="1"/>
  <c r="K903" i="8"/>
  <c r="E903" i="8" s="1"/>
  <c r="K902" i="8"/>
  <c r="K901" i="8"/>
  <c r="E901" i="8" s="1"/>
  <c r="F901" i="8" s="1"/>
  <c r="K900" i="8"/>
  <c r="K899" i="8"/>
  <c r="E899" i="8" s="1"/>
  <c r="K898" i="8"/>
  <c r="E898" i="8" s="1"/>
  <c r="K897" i="8"/>
  <c r="K896" i="8"/>
  <c r="K895" i="8"/>
  <c r="K894" i="8"/>
  <c r="K893" i="8"/>
  <c r="K892" i="8"/>
  <c r="K891" i="8"/>
  <c r="E891" i="8" s="1"/>
  <c r="K890" i="8"/>
  <c r="K889" i="8"/>
  <c r="L889" i="8" s="1"/>
  <c r="K888" i="8"/>
  <c r="L888" i="8" s="1"/>
  <c r="K887" i="8"/>
  <c r="K886" i="8"/>
  <c r="K885" i="8"/>
  <c r="K884" i="8"/>
  <c r="K883" i="8"/>
  <c r="K882" i="8"/>
  <c r="E882" i="8" s="1"/>
  <c r="K881" i="8"/>
  <c r="K880" i="8"/>
  <c r="K879" i="8"/>
  <c r="K878" i="8"/>
  <c r="K877" i="8"/>
  <c r="K876" i="8"/>
  <c r="K875" i="8"/>
  <c r="E875" i="8" s="1"/>
  <c r="K874" i="8"/>
  <c r="K873" i="8"/>
  <c r="E873" i="8" s="1"/>
  <c r="K872" i="8"/>
  <c r="L872" i="8" s="1"/>
  <c r="K871" i="8"/>
  <c r="K870" i="8"/>
  <c r="K869" i="8"/>
  <c r="K868" i="8"/>
  <c r="K867" i="8"/>
  <c r="K866" i="8"/>
  <c r="E866" i="8" s="1"/>
  <c r="F866" i="8" s="1"/>
  <c r="K865" i="8"/>
  <c r="L865" i="8" s="1"/>
  <c r="K864" i="8"/>
  <c r="K863" i="8"/>
  <c r="K862" i="8"/>
  <c r="K861" i="8"/>
  <c r="L861" i="8" s="1"/>
  <c r="K860" i="8"/>
  <c r="K859" i="8"/>
  <c r="L859" i="8" s="1"/>
  <c r="K858" i="8"/>
  <c r="K857" i="8"/>
  <c r="L857" i="8" s="1"/>
  <c r="K856" i="8"/>
  <c r="L856" i="8" s="1"/>
  <c r="K855" i="8"/>
  <c r="K854" i="8"/>
  <c r="K853" i="8"/>
  <c r="L853" i="8" s="1"/>
  <c r="K852" i="8"/>
  <c r="K851" i="8"/>
  <c r="L851" i="8" s="1"/>
  <c r="K850" i="8"/>
  <c r="E850" i="8" s="1"/>
  <c r="F850" i="8" s="1"/>
  <c r="K849" i="8"/>
  <c r="E849" i="8" s="1"/>
  <c r="K848" i="8"/>
  <c r="K847" i="8"/>
  <c r="K846" i="8"/>
  <c r="K845" i="8"/>
  <c r="L845" i="8" s="1"/>
  <c r="K844" i="8"/>
  <c r="K843" i="8"/>
  <c r="L843" i="8" s="1"/>
  <c r="K842" i="8"/>
  <c r="K841" i="8"/>
  <c r="L841" i="8" s="1"/>
  <c r="K840" i="8"/>
  <c r="L840" i="8" s="1"/>
  <c r="K839" i="8"/>
  <c r="E839" i="8" s="1"/>
  <c r="K838" i="8"/>
  <c r="K837" i="8"/>
  <c r="E837" i="8" s="1"/>
  <c r="F837" i="8" s="1"/>
  <c r="K836" i="8"/>
  <c r="K835" i="8"/>
  <c r="E835" i="8" s="1"/>
  <c r="K834" i="8"/>
  <c r="E834" i="8" s="1"/>
  <c r="F834" i="8" s="1"/>
  <c r="K833" i="8"/>
  <c r="L833" i="8" s="1"/>
  <c r="K832" i="8"/>
  <c r="K831" i="8"/>
  <c r="L831" i="8" s="1"/>
  <c r="K830" i="8"/>
  <c r="K829" i="8"/>
  <c r="L829" i="8" s="1"/>
  <c r="K828" i="8"/>
  <c r="K827" i="8"/>
  <c r="L827" i="8" s="1"/>
  <c r="K826" i="8"/>
  <c r="K825" i="8"/>
  <c r="E825" i="8" s="1"/>
  <c r="K824" i="8"/>
  <c r="K823" i="8"/>
  <c r="E823" i="8" s="1"/>
  <c r="K822" i="8"/>
  <c r="K821" i="8"/>
  <c r="E821" i="8" s="1"/>
  <c r="K820" i="8"/>
  <c r="E820" i="8" s="1"/>
  <c r="K819" i="8"/>
  <c r="L819" i="8" s="1"/>
  <c r="K818" i="8"/>
  <c r="L818" i="8" s="1"/>
  <c r="K817" i="8"/>
  <c r="E817" i="8" s="1"/>
  <c r="K816" i="8"/>
  <c r="L816" i="8" s="1"/>
  <c r="K815" i="8"/>
  <c r="K814" i="8"/>
  <c r="E814" i="8" s="1"/>
  <c r="K813" i="8"/>
  <c r="K812" i="8"/>
  <c r="L812" i="8" s="1"/>
  <c r="K811" i="8"/>
  <c r="L811" i="8" s="1"/>
  <c r="K810" i="8"/>
  <c r="K809" i="8"/>
  <c r="L809" i="8" s="1"/>
  <c r="K808" i="8"/>
  <c r="E808" i="8" s="1"/>
  <c r="K807" i="8"/>
  <c r="L807" i="8" s="1"/>
  <c r="K806" i="8"/>
  <c r="L806" i="8" s="1"/>
  <c r="K805" i="8"/>
  <c r="E805" i="8" s="1"/>
  <c r="K804" i="8"/>
  <c r="K803" i="8"/>
  <c r="E803" i="8" s="1"/>
  <c r="F803" i="8" s="1"/>
  <c r="K802" i="8"/>
  <c r="L802" i="8" s="1"/>
  <c r="K801" i="8"/>
  <c r="E801" i="8" s="1"/>
  <c r="K800" i="8"/>
  <c r="L800" i="8" s="1"/>
  <c r="K799" i="8"/>
  <c r="K798" i="8"/>
  <c r="E798" i="8" s="1"/>
  <c r="K797" i="8"/>
  <c r="L797" i="8" s="1"/>
  <c r="K796" i="8"/>
  <c r="L796" i="8" s="1"/>
  <c r="K795" i="8"/>
  <c r="K794" i="8"/>
  <c r="L794" i="8" s="1"/>
  <c r="K793" i="8"/>
  <c r="L793" i="8" s="1"/>
  <c r="K792" i="8"/>
  <c r="L792" i="8" s="1"/>
  <c r="K791" i="8"/>
  <c r="L791" i="8" s="1"/>
  <c r="K790" i="8"/>
  <c r="L790" i="8" s="1"/>
  <c r="K789" i="8"/>
  <c r="E789" i="8" s="1"/>
  <c r="F789" i="8" s="1"/>
  <c r="K788" i="8"/>
  <c r="K787" i="8"/>
  <c r="E787" i="8" s="1"/>
  <c r="F787" i="8" s="1"/>
  <c r="K786" i="8"/>
  <c r="L786" i="8" s="1"/>
  <c r="K785" i="8"/>
  <c r="E785" i="8" s="1"/>
  <c r="K784" i="8"/>
  <c r="K783" i="8"/>
  <c r="E783" i="8" s="1"/>
  <c r="K782" i="8"/>
  <c r="E782" i="8" s="1"/>
  <c r="K781" i="8"/>
  <c r="K780" i="8"/>
  <c r="L780" i="8" s="1"/>
  <c r="K779" i="8"/>
  <c r="E779" i="8" s="1"/>
  <c r="F779" i="8" s="1"/>
  <c r="K778" i="8"/>
  <c r="E778" i="8" s="1"/>
  <c r="K777" i="8"/>
  <c r="L777" i="8" s="1"/>
  <c r="K776" i="8"/>
  <c r="E776" i="8" s="1"/>
  <c r="K775" i="8"/>
  <c r="E775" i="8" s="1"/>
  <c r="K774" i="8"/>
  <c r="L774" i="8" s="1"/>
  <c r="K773" i="8"/>
  <c r="E773" i="8" s="1"/>
  <c r="K772" i="8"/>
  <c r="K771" i="8"/>
  <c r="L771" i="8" s="1"/>
  <c r="K770" i="8"/>
  <c r="E770" i="8" s="1"/>
  <c r="F770" i="8" s="1"/>
  <c r="K769" i="8"/>
  <c r="L769" i="8" s="1"/>
  <c r="K768" i="8"/>
  <c r="L768" i="8" s="1"/>
  <c r="K767" i="8"/>
  <c r="K766" i="8"/>
  <c r="E766" i="8" s="1"/>
  <c r="K765" i="8"/>
  <c r="L765" i="8" s="1"/>
  <c r="K764" i="8"/>
  <c r="K763" i="8"/>
  <c r="E763" i="8" s="1"/>
  <c r="K762" i="8"/>
  <c r="E762" i="8" s="1"/>
  <c r="F762" i="8" s="1"/>
  <c r="K761" i="8"/>
  <c r="L761" i="8" s="1"/>
  <c r="K760" i="8"/>
  <c r="K759" i="8"/>
  <c r="K758" i="8"/>
  <c r="E758" i="8" s="1"/>
  <c r="K757" i="8"/>
  <c r="L757" i="8" s="1"/>
  <c r="K756" i="8"/>
  <c r="K755" i="8"/>
  <c r="E755" i="8" s="1"/>
  <c r="F755" i="8" s="1"/>
  <c r="K754" i="8"/>
  <c r="L754" i="8" s="1"/>
  <c r="K753" i="8"/>
  <c r="L753" i="8" s="1"/>
  <c r="K752" i="8"/>
  <c r="L752" i="8" s="1"/>
  <c r="K751" i="8"/>
  <c r="E751" i="8" s="1"/>
  <c r="F751" i="8" s="1"/>
  <c r="K750" i="8"/>
  <c r="L750" i="8" s="1"/>
  <c r="K749" i="8"/>
  <c r="L749" i="8" s="1"/>
  <c r="K748" i="8"/>
  <c r="K747" i="8"/>
  <c r="E747" i="8" s="1"/>
  <c r="K746" i="8"/>
  <c r="K745" i="8"/>
  <c r="L745" i="8" s="1"/>
  <c r="K744" i="8"/>
  <c r="L744" i="8" s="1"/>
  <c r="K743" i="8"/>
  <c r="K742" i="8"/>
  <c r="E742" i="8" s="1"/>
  <c r="K741" i="8"/>
  <c r="L741" i="8" s="1"/>
  <c r="K740" i="8"/>
  <c r="K739" i="8"/>
  <c r="K738" i="8"/>
  <c r="L738" i="8" s="1"/>
  <c r="K737" i="8"/>
  <c r="L737" i="8" s="1"/>
  <c r="K736" i="8"/>
  <c r="L736" i="8" s="1"/>
  <c r="K735" i="8"/>
  <c r="K734" i="8"/>
  <c r="L734" i="8" s="1"/>
  <c r="K733" i="8"/>
  <c r="L733" i="8" s="1"/>
  <c r="K732" i="8"/>
  <c r="K731" i="8"/>
  <c r="E731" i="8" s="1"/>
  <c r="K730" i="8"/>
  <c r="L730" i="8" s="1"/>
  <c r="K729" i="8"/>
  <c r="L729" i="8" s="1"/>
  <c r="K728" i="8"/>
  <c r="L728" i="8" s="1"/>
  <c r="K727" i="8"/>
  <c r="K726" i="8"/>
  <c r="E726" i="8" s="1"/>
  <c r="K725" i="8"/>
  <c r="L725" i="8" s="1"/>
  <c r="K724" i="8"/>
  <c r="L724" i="8" s="1"/>
  <c r="K723" i="8"/>
  <c r="E723" i="8" s="1"/>
  <c r="F723" i="8" s="1"/>
  <c r="K722" i="8"/>
  <c r="E722" i="8" s="1"/>
  <c r="F722" i="8" s="1"/>
  <c r="K721" i="8"/>
  <c r="L721" i="8" s="1"/>
  <c r="K720" i="8"/>
  <c r="L720" i="8" s="1"/>
  <c r="K719" i="8"/>
  <c r="E719" i="8" s="1"/>
  <c r="F719" i="8" s="1"/>
  <c r="K718" i="8"/>
  <c r="L718" i="8" s="1"/>
  <c r="K717" i="8"/>
  <c r="L717" i="8" s="1"/>
  <c r="K716" i="8"/>
  <c r="K715" i="8"/>
  <c r="E715" i="8" s="1"/>
  <c r="F715" i="8" s="1"/>
  <c r="K714" i="8"/>
  <c r="L714" i="8" s="1"/>
  <c r="K713" i="8"/>
  <c r="L713" i="8" s="1"/>
  <c r="K712" i="8"/>
  <c r="L712" i="8" s="1"/>
  <c r="K711" i="8"/>
  <c r="K710" i="8"/>
  <c r="L710" i="8" s="1"/>
  <c r="K709" i="8"/>
  <c r="L709" i="8" s="1"/>
  <c r="K708" i="8"/>
  <c r="K707" i="8"/>
  <c r="K706" i="8"/>
  <c r="E706" i="8" s="1"/>
  <c r="F706" i="8" s="1"/>
  <c r="K705" i="8"/>
  <c r="L705" i="8" s="1"/>
  <c r="K704" i="8"/>
  <c r="L704" i="8" s="1"/>
  <c r="K703" i="8"/>
  <c r="K702" i="8"/>
  <c r="E702" i="8" s="1"/>
  <c r="K701" i="8"/>
  <c r="L701" i="8" s="1"/>
  <c r="K700" i="8"/>
  <c r="K699" i="8"/>
  <c r="E699" i="8" s="1"/>
  <c r="K698" i="8"/>
  <c r="K697" i="8"/>
  <c r="L697" i="8" s="1"/>
  <c r="K696" i="8"/>
  <c r="L696" i="8" s="1"/>
  <c r="K695" i="8"/>
  <c r="E695" i="8" s="1"/>
  <c r="F695" i="8" s="1"/>
  <c r="K694" i="8"/>
  <c r="E694" i="8" s="1"/>
  <c r="K693" i="8"/>
  <c r="L693" i="8" s="1"/>
  <c r="K692" i="8"/>
  <c r="L692" i="8" s="1"/>
  <c r="K691" i="8"/>
  <c r="E691" i="8" s="1"/>
  <c r="F691" i="8" s="1"/>
  <c r="K690" i="8"/>
  <c r="E690" i="8" s="1"/>
  <c r="F690" i="8" s="1"/>
  <c r="K689" i="8"/>
  <c r="L689" i="8" s="1"/>
  <c r="K688" i="8"/>
  <c r="L688" i="8" s="1"/>
  <c r="K687" i="8"/>
  <c r="E687" i="8" s="1"/>
  <c r="K686" i="8"/>
  <c r="E686" i="8" s="1"/>
  <c r="K685" i="8"/>
  <c r="K684" i="8"/>
  <c r="K683" i="8"/>
  <c r="K682" i="8"/>
  <c r="L682" i="8" s="1"/>
  <c r="K681" i="8"/>
  <c r="L681" i="8" s="1"/>
  <c r="K680" i="8"/>
  <c r="K679" i="8"/>
  <c r="E679" i="8" s="1"/>
  <c r="F679" i="8" s="1"/>
  <c r="K678" i="8"/>
  <c r="E678" i="8" s="1"/>
  <c r="K677" i="8"/>
  <c r="L677" i="8" s="1"/>
  <c r="K676" i="8"/>
  <c r="L676" i="8" s="1"/>
  <c r="K675" i="8"/>
  <c r="K674" i="8"/>
  <c r="L674" i="8" s="1"/>
  <c r="K673" i="8"/>
  <c r="L673" i="8" s="1"/>
  <c r="K672" i="8"/>
  <c r="K671" i="8"/>
  <c r="K670" i="8"/>
  <c r="E670" i="8" s="1"/>
  <c r="K669" i="8"/>
  <c r="K668" i="8"/>
  <c r="L668" i="8" s="1"/>
  <c r="K667" i="8"/>
  <c r="E667" i="8" s="1"/>
  <c r="K666" i="8"/>
  <c r="E666" i="8" s="1"/>
  <c r="F666" i="8" s="1"/>
  <c r="K665" i="8"/>
  <c r="L665" i="8" s="1"/>
  <c r="K664" i="8"/>
  <c r="L664" i="8" s="1"/>
  <c r="K663" i="8"/>
  <c r="E663" i="8" s="1"/>
  <c r="K662" i="8"/>
  <c r="K661" i="8"/>
  <c r="L661" i="8" s="1"/>
  <c r="K660" i="8"/>
  <c r="L660" i="8" s="1"/>
  <c r="K659" i="8"/>
  <c r="E659" i="8" s="1"/>
  <c r="K658" i="8"/>
  <c r="K657" i="8"/>
  <c r="L657" i="8" s="1"/>
  <c r="K656" i="8"/>
  <c r="E656" i="8" s="1"/>
  <c r="K655" i="8"/>
  <c r="K654" i="8"/>
  <c r="L654" i="8" s="1"/>
  <c r="K653" i="8"/>
  <c r="K652" i="8"/>
  <c r="K651" i="8"/>
  <c r="E651" i="8" s="1"/>
  <c r="K650" i="8"/>
  <c r="L650" i="8" s="1"/>
  <c r="K649" i="8"/>
  <c r="L649" i="8" s="1"/>
  <c r="K648" i="8"/>
  <c r="L648" i="8" s="1"/>
  <c r="K647" i="8"/>
  <c r="K646" i="8"/>
  <c r="E646" i="8" s="1"/>
  <c r="K645" i="8"/>
  <c r="K644" i="8"/>
  <c r="L644" i="8" s="1"/>
  <c r="K643" i="8"/>
  <c r="K642" i="8"/>
  <c r="L642" i="8" s="1"/>
  <c r="K641" i="8"/>
  <c r="K640" i="8"/>
  <c r="L640" i="8" s="1"/>
  <c r="K639" i="8"/>
  <c r="K638" i="8"/>
  <c r="E638" i="8" s="1"/>
  <c r="K637" i="8"/>
  <c r="K636" i="8"/>
  <c r="L636" i="8" s="1"/>
  <c r="K635" i="8"/>
  <c r="E635" i="8" s="1"/>
  <c r="K634" i="8"/>
  <c r="E634" i="8" s="1"/>
  <c r="F634" i="8" s="1"/>
  <c r="K633" i="8"/>
  <c r="K632" i="8"/>
  <c r="E632" i="8" s="1"/>
  <c r="F632" i="8" s="1"/>
  <c r="K631" i="8"/>
  <c r="K630" i="8"/>
  <c r="E630" i="8" s="1"/>
  <c r="K629" i="8"/>
  <c r="K628" i="8"/>
  <c r="K627" i="8"/>
  <c r="K626" i="8"/>
  <c r="L626" i="8" s="1"/>
  <c r="K625" i="8"/>
  <c r="K624" i="8"/>
  <c r="L624" i="8" s="1"/>
  <c r="K623" i="8"/>
  <c r="E623" i="8" s="1"/>
  <c r="K622" i="8"/>
  <c r="L622" i="8" s="1"/>
  <c r="K621" i="8"/>
  <c r="K620" i="8"/>
  <c r="L620" i="8" s="1"/>
  <c r="K619" i="8"/>
  <c r="E619" i="8" s="1"/>
  <c r="K618" i="8"/>
  <c r="L618" i="8" s="1"/>
  <c r="K617" i="8"/>
  <c r="K616" i="8"/>
  <c r="L616" i="8" s="1"/>
  <c r="K615" i="8"/>
  <c r="K614" i="8"/>
  <c r="E614" i="8" s="1"/>
  <c r="K613" i="8"/>
  <c r="K612" i="8"/>
  <c r="L612" i="8" s="1"/>
  <c r="K611" i="8"/>
  <c r="K610" i="8"/>
  <c r="E610" i="8" s="1"/>
  <c r="F610" i="8" s="1"/>
  <c r="K609" i="8"/>
  <c r="K608" i="8"/>
  <c r="L608" i="8" s="1"/>
  <c r="K607" i="8"/>
  <c r="K606" i="8"/>
  <c r="E606" i="8" s="1"/>
  <c r="K605" i="8"/>
  <c r="K604" i="8"/>
  <c r="L604" i="8" s="1"/>
  <c r="K603" i="8"/>
  <c r="E603" i="8" s="1"/>
  <c r="K602" i="8"/>
  <c r="E602" i="8" s="1"/>
  <c r="F602" i="8" s="1"/>
  <c r="K601" i="8"/>
  <c r="K600" i="8"/>
  <c r="E600" i="8" s="1"/>
  <c r="F600" i="8" s="1"/>
  <c r="K599" i="8"/>
  <c r="K598" i="8"/>
  <c r="E598" i="8" s="1"/>
  <c r="K597" i="8"/>
  <c r="K596" i="8"/>
  <c r="K595" i="8"/>
  <c r="K594" i="8"/>
  <c r="E594" i="8" s="1"/>
  <c r="F594" i="8" s="1"/>
  <c r="K593" i="8"/>
  <c r="K592" i="8"/>
  <c r="L592" i="8" s="1"/>
  <c r="K591" i="8"/>
  <c r="E591" i="8" s="1"/>
  <c r="K590" i="8"/>
  <c r="L590" i="8" s="1"/>
  <c r="K589" i="8"/>
  <c r="K588" i="8"/>
  <c r="L588" i="8" s="1"/>
  <c r="K587" i="8"/>
  <c r="E587" i="8" s="1"/>
  <c r="K586" i="8"/>
  <c r="L586" i="8" s="1"/>
  <c r="K585" i="8"/>
  <c r="K584" i="8"/>
  <c r="L584" i="8" s="1"/>
  <c r="K583" i="8"/>
  <c r="K582" i="8"/>
  <c r="E582" i="8" s="1"/>
  <c r="K581" i="8"/>
  <c r="K580" i="8"/>
  <c r="L580" i="8" s="1"/>
  <c r="K579" i="8"/>
  <c r="K578" i="8"/>
  <c r="L578" i="8" s="1"/>
  <c r="K577" i="8"/>
  <c r="K576" i="8"/>
  <c r="L576" i="8" s="1"/>
  <c r="K575" i="8"/>
  <c r="K574" i="8"/>
  <c r="K573" i="8"/>
  <c r="K572" i="8"/>
  <c r="L572" i="8" s="1"/>
  <c r="K571" i="8"/>
  <c r="E571" i="8" s="1"/>
  <c r="K570" i="8"/>
  <c r="K569" i="8"/>
  <c r="K568" i="8"/>
  <c r="K567" i="8"/>
  <c r="K566" i="8"/>
  <c r="K565" i="8"/>
  <c r="K564" i="8"/>
  <c r="K563" i="8"/>
  <c r="K562" i="8"/>
  <c r="L562" i="8" s="1"/>
  <c r="K561" i="8"/>
  <c r="K560" i="8"/>
  <c r="L560" i="8" s="1"/>
  <c r="K559" i="8"/>
  <c r="E559" i="8" s="1"/>
  <c r="K558" i="8"/>
  <c r="L558" i="8" s="1"/>
  <c r="K557" i="8"/>
  <c r="K556" i="8"/>
  <c r="L556" i="8" s="1"/>
  <c r="K555" i="8"/>
  <c r="E555" i="8" s="1"/>
  <c r="K554" i="8"/>
  <c r="L554" i="8" s="1"/>
  <c r="K553" i="8"/>
  <c r="K552" i="8"/>
  <c r="L552" i="8" s="1"/>
  <c r="K551" i="8"/>
  <c r="K550" i="8"/>
  <c r="E550" i="8" s="1"/>
  <c r="K549" i="8"/>
  <c r="K548" i="8"/>
  <c r="L548" i="8" s="1"/>
  <c r="K547" i="8"/>
  <c r="K546" i="8"/>
  <c r="E546" i="8" s="1"/>
  <c r="F546" i="8" s="1"/>
  <c r="K545" i="8"/>
  <c r="K544" i="8"/>
  <c r="L544" i="8" s="1"/>
  <c r="K543" i="8"/>
  <c r="K542" i="8"/>
  <c r="K541" i="8"/>
  <c r="K540" i="8"/>
  <c r="L540" i="8" s="1"/>
  <c r="K539" i="8"/>
  <c r="E539" i="8" s="1"/>
  <c r="K538" i="8"/>
  <c r="K537" i="8"/>
  <c r="K536" i="8"/>
  <c r="K535" i="8"/>
  <c r="K534" i="8"/>
  <c r="K533" i="8"/>
  <c r="K532" i="8"/>
  <c r="E532" i="8" s="1"/>
  <c r="K531" i="8"/>
  <c r="K530" i="8"/>
  <c r="E530" i="8" s="1"/>
  <c r="F530" i="8" s="1"/>
  <c r="K529" i="8"/>
  <c r="K528" i="8"/>
  <c r="L528" i="8" s="1"/>
  <c r="K527" i="8"/>
  <c r="K526" i="8"/>
  <c r="K525" i="8"/>
  <c r="K524" i="8"/>
  <c r="L524" i="8" s="1"/>
  <c r="K523" i="8"/>
  <c r="E523" i="8" s="1"/>
  <c r="K522" i="8"/>
  <c r="K521" i="8"/>
  <c r="K520" i="8"/>
  <c r="K519" i="8"/>
  <c r="K518" i="8"/>
  <c r="K517" i="8"/>
  <c r="K516" i="8"/>
  <c r="E516" i="8" s="1"/>
  <c r="K515" i="8"/>
  <c r="K514" i="8"/>
  <c r="K513" i="8"/>
  <c r="K512" i="8"/>
  <c r="L512" i="8" s="1"/>
  <c r="K511" i="8"/>
  <c r="E511" i="8" s="1"/>
  <c r="K510" i="8"/>
  <c r="E510" i="8" s="1"/>
  <c r="K509" i="8"/>
  <c r="K508" i="8"/>
  <c r="L508" i="8" s="1"/>
  <c r="K507" i="8"/>
  <c r="K506" i="8"/>
  <c r="K505" i="8"/>
  <c r="K504" i="8"/>
  <c r="K503" i="8"/>
  <c r="E503" i="8" s="1"/>
  <c r="K502" i="8"/>
  <c r="E502" i="8" s="1"/>
  <c r="K501" i="8"/>
  <c r="K500" i="8"/>
  <c r="E500" i="8" s="1"/>
  <c r="F500" i="8" s="1"/>
  <c r="K499" i="8"/>
  <c r="E499" i="8" s="1"/>
  <c r="K498" i="8"/>
  <c r="L498" i="8" s="1"/>
  <c r="K497" i="8"/>
  <c r="K496" i="8"/>
  <c r="K495" i="8"/>
  <c r="E495" i="8" s="1"/>
  <c r="F495" i="8" s="1"/>
  <c r="K494" i="8"/>
  <c r="K493" i="8"/>
  <c r="L493" i="8" s="1"/>
  <c r="K492" i="8"/>
  <c r="L492" i="8" s="1"/>
  <c r="K491" i="8"/>
  <c r="E491" i="8" s="1"/>
  <c r="K490" i="8"/>
  <c r="K489" i="8"/>
  <c r="K488" i="8"/>
  <c r="E488" i="8" s="1"/>
  <c r="K487" i="8"/>
  <c r="E487" i="8" s="1"/>
  <c r="K486" i="8"/>
  <c r="K485" i="8"/>
  <c r="K484" i="8"/>
  <c r="E484" i="8" s="1"/>
  <c r="K483" i="8"/>
  <c r="E483" i="8" s="1"/>
  <c r="K482" i="8"/>
  <c r="K481" i="8"/>
  <c r="K480" i="8"/>
  <c r="L480" i="8" s="1"/>
  <c r="K479" i="8"/>
  <c r="K478" i="8"/>
  <c r="E478" i="8" s="1"/>
  <c r="K477" i="8"/>
  <c r="L477" i="8" s="1"/>
  <c r="K476" i="8"/>
  <c r="K475" i="8"/>
  <c r="K474" i="8"/>
  <c r="K473" i="8"/>
  <c r="E473" i="8" s="1"/>
  <c r="F473" i="8" s="1"/>
  <c r="K472" i="8"/>
  <c r="K471" i="8"/>
  <c r="K470" i="8"/>
  <c r="K469" i="8"/>
  <c r="K468" i="8"/>
  <c r="K467" i="8"/>
  <c r="K466" i="8"/>
  <c r="K465" i="8"/>
  <c r="K464" i="8"/>
  <c r="K463" i="8"/>
  <c r="K462" i="8"/>
  <c r="L462" i="8" s="1"/>
  <c r="K461" i="8"/>
  <c r="K460" i="8"/>
  <c r="K459" i="8"/>
  <c r="K458" i="8"/>
  <c r="E458" i="8" s="1"/>
  <c r="F458" i="8" s="1"/>
  <c r="K457" i="8"/>
  <c r="E457" i="8" s="1"/>
  <c r="K456" i="8"/>
  <c r="E456" i="8" s="1"/>
  <c r="F456" i="8" s="1"/>
  <c r="K455" i="8"/>
  <c r="K454" i="8"/>
  <c r="E454" i="8" s="1"/>
  <c r="K453" i="8"/>
  <c r="L453" i="8" s="1"/>
  <c r="K452" i="8"/>
  <c r="K451" i="8"/>
  <c r="K450" i="8"/>
  <c r="K449" i="8"/>
  <c r="E449" i="8" s="1"/>
  <c r="F449" i="8" s="1"/>
  <c r="K448" i="8"/>
  <c r="K447" i="8"/>
  <c r="L447" i="8" s="1"/>
  <c r="K446" i="8"/>
  <c r="K445" i="8"/>
  <c r="K444" i="8"/>
  <c r="K443" i="8"/>
  <c r="K442" i="8"/>
  <c r="L442" i="8" s="1"/>
  <c r="K441" i="8"/>
  <c r="K440" i="8"/>
  <c r="L440" i="8" s="1"/>
  <c r="K439" i="8"/>
  <c r="K438" i="8"/>
  <c r="L438" i="8" s="1"/>
  <c r="K437" i="8"/>
  <c r="L437" i="8" s="1"/>
  <c r="K436" i="8"/>
  <c r="K435" i="8"/>
  <c r="K434" i="8"/>
  <c r="E434" i="8" s="1"/>
  <c r="K433" i="8"/>
  <c r="K432" i="8"/>
  <c r="L432" i="8" s="1"/>
  <c r="K431" i="8"/>
  <c r="K430" i="8"/>
  <c r="E430" i="8" s="1"/>
  <c r="K429" i="8"/>
  <c r="K428" i="8"/>
  <c r="K427" i="8"/>
  <c r="K426" i="8"/>
  <c r="E426" i="8" s="1"/>
  <c r="F426" i="8" s="1"/>
  <c r="K425" i="8"/>
  <c r="E425" i="8" s="1"/>
  <c r="K424" i="8"/>
  <c r="K423" i="8"/>
  <c r="K422" i="8"/>
  <c r="K421" i="8"/>
  <c r="L421" i="8" s="1"/>
  <c r="K420" i="8"/>
  <c r="L420" i="8" s="1"/>
  <c r="K419" i="8"/>
  <c r="K418" i="8"/>
  <c r="K417" i="8"/>
  <c r="E417" i="8" s="1"/>
  <c r="F417" i="8" s="1"/>
  <c r="K416" i="8"/>
  <c r="K415" i="8"/>
  <c r="L415" i="8" s="1"/>
  <c r="K414" i="8"/>
  <c r="K413" i="8"/>
  <c r="K412" i="8"/>
  <c r="K411" i="8"/>
  <c r="K410" i="8"/>
  <c r="K409" i="8"/>
  <c r="E409" i="8" s="1"/>
  <c r="K408" i="8"/>
  <c r="K407" i="8"/>
  <c r="E407" i="8" s="1"/>
  <c r="K406" i="8"/>
  <c r="E406" i="8" s="1"/>
  <c r="K405" i="8"/>
  <c r="L405" i="8" s="1"/>
  <c r="K404" i="8"/>
  <c r="K403" i="8"/>
  <c r="K402" i="8"/>
  <c r="E402" i="8" s="1"/>
  <c r="K401" i="8"/>
  <c r="K400" i="8"/>
  <c r="K399" i="8"/>
  <c r="L399" i="8" s="1"/>
  <c r="K398" i="8"/>
  <c r="K397" i="8"/>
  <c r="K396" i="8"/>
  <c r="K395" i="8"/>
  <c r="K394" i="8"/>
  <c r="K393" i="8"/>
  <c r="E393" i="8" s="1"/>
  <c r="K392" i="8"/>
  <c r="L392" i="8" s="1"/>
  <c r="K391" i="8"/>
  <c r="E391" i="8" s="1"/>
  <c r="K390" i="8"/>
  <c r="K389" i="8"/>
  <c r="L389" i="8" s="1"/>
  <c r="K388" i="8"/>
  <c r="E388" i="8" s="1"/>
  <c r="K387" i="8"/>
  <c r="K386" i="8"/>
  <c r="E386" i="8" s="1"/>
  <c r="K385" i="8"/>
  <c r="E385" i="8" s="1"/>
  <c r="K384" i="8"/>
  <c r="K383" i="8"/>
  <c r="L383" i="8" s="1"/>
  <c r="K382" i="8"/>
  <c r="K381" i="8"/>
  <c r="K380" i="8"/>
  <c r="K379" i="8"/>
  <c r="K378" i="8"/>
  <c r="L378" i="8" s="1"/>
  <c r="K377" i="8"/>
  <c r="K376" i="8"/>
  <c r="L376" i="8" s="1"/>
  <c r="K375" i="8"/>
  <c r="E375" i="8" s="1"/>
  <c r="K374" i="8"/>
  <c r="K373" i="8"/>
  <c r="L373" i="8" s="1"/>
  <c r="K372" i="8"/>
  <c r="L372" i="8" s="1"/>
  <c r="K371" i="8"/>
  <c r="K370" i="8"/>
  <c r="L370" i="8" s="1"/>
  <c r="K369" i="8"/>
  <c r="K368" i="8"/>
  <c r="E368" i="8" s="1"/>
  <c r="K367" i="8"/>
  <c r="K366" i="8"/>
  <c r="E366" i="8" s="1"/>
  <c r="K365" i="8"/>
  <c r="K364" i="8"/>
  <c r="K363" i="8"/>
  <c r="K362" i="8"/>
  <c r="L362" i="8" s="1"/>
  <c r="K361" i="8"/>
  <c r="E361" i="8" s="1"/>
  <c r="K360" i="8"/>
  <c r="K359" i="8"/>
  <c r="E359" i="8" s="1"/>
  <c r="K358" i="8"/>
  <c r="L358" i="8" s="1"/>
  <c r="K357" i="8"/>
  <c r="L357" i="8" s="1"/>
  <c r="K356" i="8"/>
  <c r="K355" i="8"/>
  <c r="K354" i="8"/>
  <c r="E354" i="8" s="1"/>
  <c r="K353" i="8"/>
  <c r="E353" i="8" s="1"/>
  <c r="F353" i="8" s="1"/>
  <c r="K352" i="8"/>
  <c r="E352" i="8" s="1"/>
  <c r="K351" i="8"/>
  <c r="K350" i="8"/>
  <c r="E350" i="8" s="1"/>
  <c r="K349" i="8"/>
  <c r="K348" i="8"/>
  <c r="K347" i="8"/>
  <c r="K346" i="8"/>
  <c r="L346" i="8" s="1"/>
  <c r="K345" i="8"/>
  <c r="K344" i="8"/>
  <c r="L344" i="8" s="1"/>
  <c r="K343" i="8"/>
  <c r="E343" i="8" s="1"/>
  <c r="K342" i="8"/>
  <c r="K341" i="8"/>
  <c r="L341" i="8" s="1"/>
  <c r="K340" i="8"/>
  <c r="L340" i="8" s="1"/>
  <c r="K339" i="8"/>
  <c r="K338" i="8"/>
  <c r="E338" i="8" s="1"/>
  <c r="F338" i="8" s="1"/>
  <c r="K337" i="8"/>
  <c r="K336" i="8"/>
  <c r="E336" i="8" s="1"/>
  <c r="K335" i="8"/>
  <c r="K334" i="8"/>
  <c r="K333" i="8"/>
  <c r="K332" i="8"/>
  <c r="K331" i="8"/>
  <c r="K330" i="8"/>
  <c r="L330" i="8" s="1"/>
  <c r="K329" i="8"/>
  <c r="E329" i="8" s="1"/>
  <c r="K328" i="8"/>
  <c r="L328" i="8" s="1"/>
  <c r="K327" i="8"/>
  <c r="E327" i="8" s="1"/>
  <c r="K326" i="8"/>
  <c r="K325" i="8"/>
  <c r="K324" i="8"/>
  <c r="L324" i="8" s="1"/>
  <c r="K323" i="8"/>
  <c r="K322" i="8"/>
  <c r="E322" i="8" s="1"/>
  <c r="K321" i="8"/>
  <c r="K320" i="8"/>
  <c r="L320" i="8" s="1"/>
  <c r="K319" i="8"/>
  <c r="K318" i="8"/>
  <c r="K317" i="8"/>
  <c r="E317" i="8" s="1"/>
  <c r="K316" i="8"/>
  <c r="K315" i="8"/>
  <c r="L315" i="8" s="1"/>
  <c r="K314" i="8"/>
  <c r="K313" i="8"/>
  <c r="K312" i="8"/>
  <c r="K311" i="8"/>
  <c r="E311" i="8" s="1"/>
  <c r="K310" i="8"/>
  <c r="E310" i="8" s="1"/>
  <c r="K309" i="8"/>
  <c r="L309" i="8" s="1"/>
  <c r="K308" i="8"/>
  <c r="L308" i="8" s="1"/>
  <c r="K307" i="8"/>
  <c r="K306" i="8"/>
  <c r="K305" i="8"/>
  <c r="K304" i="8"/>
  <c r="K303" i="8"/>
  <c r="K302" i="8"/>
  <c r="E302" i="8" s="1"/>
  <c r="K301" i="8"/>
  <c r="L301" i="8" s="1"/>
  <c r="K300" i="8"/>
  <c r="K299" i="8"/>
  <c r="K298" i="8"/>
  <c r="K297" i="8"/>
  <c r="E297" i="8" s="1"/>
  <c r="K296" i="8"/>
  <c r="E296" i="8" s="1"/>
  <c r="F296" i="8" s="1"/>
  <c r="K295" i="8"/>
  <c r="E295" i="8" s="1"/>
  <c r="K294" i="8"/>
  <c r="K293" i="8"/>
  <c r="L293" i="8" s="1"/>
  <c r="K292" i="8"/>
  <c r="K291" i="8"/>
  <c r="K290" i="8"/>
  <c r="E290" i="8" s="1"/>
  <c r="F290" i="8" s="1"/>
  <c r="K289" i="8"/>
  <c r="K288" i="8"/>
  <c r="E288" i="8" s="1"/>
  <c r="K287" i="8"/>
  <c r="E287" i="8" s="1"/>
  <c r="F287" i="8" s="1"/>
  <c r="K286" i="8"/>
  <c r="K285" i="8"/>
  <c r="L285" i="8" s="1"/>
  <c r="K284" i="8"/>
  <c r="E284" i="8" s="1"/>
  <c r="K283" i="8"/>
  <c r="K282" i="8"/>
  <c r="L282" i="8" s="1"/>
  <c r="K281" i="8"/>
  <c r="K280" i="8"/>
  <c r="K279" i="8"/>
  <c r="K278" i="8"/>
  <c r="K277" i="8"/>
  <c r="L277" i="8" s="1"/>
  <c r="K276" i="8"/>
  <c r="L276" i="8" s="1"/>
  <c r="K275" i="8"/>
  <c r="K274" i="8"/>
  <c r="L274" i="8" s="1"/>
  <c r="K273" i="8"/>
  <c r="K272" i="8"/>
  <c r="E272" i="8" s="1"/>
  <c r="K271" i="8"/>
  <c r="E271" i="8" s="1"/>
  <c r="F271" i="8" s="1"/>
  <c r="K270" i="8"/>
  <c r="E270" i="8" s="1"/>
  <c r="K269" i="8"/>
  <c r="L269" i="8" s="1"/>
  <c r="K268" i="8"/>
  <c r="E268" i="8" s="1"/>
  <c r="K267" i="8"/>
  <c r="K266" i="8"/>
  <c r="K265" i="8"/>
  <c r="E265" i="8" s="1"/>
  <c r="K264" i="8"/>
  <c r="L264" i="8" s="1"/>
  <c r="K263" i="8"/>
  <c r="K262" i="8"/>
  <c r="K261" i="8"/>
  <c r="L261" i="8" s="1"/>
  <c r="K260" i="8"/>
  <c r="L260" i="8" s="1"/>
  <c r="K259" i="8"/>
  <c r="K258" i="8"/>
  <c r="E258" i="8" s="1"/>
  <c r="F258" i="8" s="1"/>
  <c r="K257" i="8"/>
  <c r="E257" i="8" s="1"/>
  <c r="K256" i="8"/>
  <c r="L256" i="8" s="1"/>
  <c r="K255" i="8"/>
  <c r="K254" i="8"/>
  <c r="E254" i="8" s="1"/>
  <c r="K253" i="8"/>
  <c r="L253" i="8" s="1"/>
  <c r="K252" i="8"/>
  <c r="L252" i="8" s="1"/>
  <c r="K251" i="8"/>
  <c r="K250" i="8"/>
  <c r="L250" i="8" s="1"/>
  <c r="K249" i="8"/>
  <c r="E249" i="8" s="1"/>
  <c r="K248" i="8"/>
  <c r="L248" i="8" s="1"/>
  <c r="K247" i="8"/>
  <c r="L247" i="8" s="1"/>
  <c r="K246" i="8"/>
  <c r="K245" i="8"/>
  <c r="L245" i="8" s="1"/>
  <c r="K244" i="8"/>
  <c r="E244" i="8" s="1"/>
  <c r="K243" i="8"/>
  <c r="K242" i="8"/>
  <c r="L242" i="8" s="1"/>
  <c r="K241" i="8"/>
  <c r="K240" i="8"/>
  <c r="K239" i="8"/>
  <c r="K238" i="8"/>
  <c r="E238" i="8" s="1"/>
  <c r="K237" i="8"/>
  <c r="L237" i="8" s="1"/>
  <c r="K236" i="8"/>
  <c r="E236" i="8" s="1"/>
  <c r="K235" i="8"/>
  <c r="K234" i="8"/>
  <c r="L234" i="8" s="1"/>
  <c r="K233" i="8"/>
  <c r="E233" i="8" s="1"/>
  <c r="K232" i="8"/>
  <c r="E232" i="8" s="1"/>
  <c r="K231" i="8"/>
  <c r="E231" i="8" s="1"/>
  <c r="K230" i="8"/>
  <c r="K229" i="8"/>
  <c r="L229" i="8" s="1"/>
  <c r="K228" i="8"/>
  <c r="K227" i="8"/>
  <c r="K226" i="8"/>
  <c r="K225" i="8"/>
  <c r="K224" i="8"/>
  <c r="E224" i="8" s="1"/>
  <c r="K223" i="8"/>
  <c r="E223" i="8" s="1"/>
  <c r="F223" i="8" s="1"/>
  <c r="K222" i="8"/>
  <c r="K221" i="8"/>
  <c r="L221" i="8" s="1"/>
  <c r="K220" i="8"/>
  <c r="E220" i="8" s="1"/>
  <c r="K219" i="8"/>
  <c r="K218" i="8"/>
  <c r="K217" i="8"/>
  <c r="K216" i="8"/>
  <c r="E216" i="8" s="1"/>
  <c r="K215" i="8"/>
  <c r="K214" i="8"/>
  <c r="K213" i="8"/>
  <c r="L213" i="8" s="1"/>
  <c r="K212" i="8"/>
  <c r="L212" i="8" s="1"/>
  <c r="K211" i="8"/>
  <c r="K210" i="8"/>
  <c r="L210" i="8" s="1"/>
  <c r="K209" i="8"/>
  <c r="K208" i="8"/>
  <c r="E208" i="8" s="1"/>
  <c r="F208" i="8" s="1"/>
  <c r="K207" i="8"/>
  <c r="E207" i="8" s="1"/>
  <c r="F207" i="8" s="1"/>
  <c r="K206" i="8"/>
  <c r="E206" i="8" s="1"/>
  <c r="K205" i="8"/>
  <c r="L205" i="8" s="1"/>
  <c r="K204" i="8"/>
  <c r="E204" i="8" s="1"/>
  <c r="K203" i="8"/>
  <c r="K202" i="8"/>
  <c r="K201" i="8"/>
  <c r="E201" i="8" s="1"/>
  <c r="K200" i="8"/>
  <c r="K199" i="8"/>
  <c r="L199" i="8" s="1"/>
  <c r="K198" i="8"/>
  <c r="E198" i="8" s="1"/>
  <c r="K197" i="8"/>
  <c r="L197" i="8" s="1"/>
  <c r="K196" i="8"/>
  <c r="L196" i="8" s="1"/>
  <c r="K195" i="8"/>
  <c r="K194" i="8"/>
  <c r="L194" i="8" s="1"/>
  <c r="K193" i="8"/>
  <c r="K192" i="8"/>
  <c r="L192" i="8" s="1"/>
  <c r="K191" i="8"/>
  <c r="K190" i="8"/>
  <c r="E190" i="8" s="1"/>
  <c r="K189" i="8"/>
  <c r="L189" i="8" s="1"/>
  <c r="K188" i="8"/>
  <c r="L188" i="8" s="1"/>
  <c r="K187" i="8"/>
  <c r="K186" i="8"/>
  <c r="L186" i="8" s="1"/>
  <c r="K185" i="8"/>
  <c r="E185" i="8" s="1"/>
  <c r="K184" i="8"/>
  <c r="L184" i="8" s="1"/>
  <c r="K183" i="8"/>
  <c r="L183" i="8" s="1"/>
  <c r="K182" i="8"/>
  <c r="K181" i="8"/>
  <c r="L181" i="8" s="1"/>
  <c r="K180" i="8"/>
  <c r="E180" i="8" s="1"/>
  <c r="K179" i="8"/>
  <c r="K178" i="8"/>
  <c r="E178" i="8" s="1"/>
  <c r="K177" i="8"/>
  <c r="K176" i="8"/>
  <c r="L176" i="8" s="1"/>
  <c r="K175" i="8"/>
  <c r="L175" i="8" s="1"/>
  <c r="K174" i="8"/>
  <c r="E174" i="8" s="1"/>
  <c r="K173" i="8"/>
  <c r="L173" i="8" s="1"/>
  <c r="K172" i="8"/>
  <c r="K171" i="8"/>
  <c r="K170" i="8"/>
  <c r="K169" i="8"/>
  <c r="E169" i="8" s="1"/>
  <c r="K168" i="8"/>
  <c r="E168" i="8" s="1"/>
  <c r="F168" i="8" s="1"/>
  <c r="K167" i="8"/>
  <c r="L167" i="8" s="1"/>
  <c r="K166" i="8"/>
  <c r="L166" i="8" s="1"/>
  <c r="K165" i="8"/>
  <c r="K164" i="8"/>
  <c r="K163" i="8"/>
  <c r="K162" i="8"/>
  <c r="L162" i="8" s="1"/>
  <c r="K161" i="8"/>
  <c r="K160" i="8"/>
  <c r="L160" i="8" s="1"/>
  <c r="K159" i="8"/>
  <c r="E159" i="8" s="1"/>
  <c r="K158" i="8"/>
  <c r="E158" i="8" s="1"/>
  <c r="K157" i="8"/>
  <c r="L157" i="8" s="1"/>
  <c r="K156" i="8"/>
  <c r="L156" i="8" s="1"/>
  <c r="K155" i="8"/>
  <c r="K154" i="8"/>
  <c r="E154" i="8" s="1"/>
  <c r="K153" i="8"/>
  <c r="K152" i="8"/>
  <c r="K151" i="8"/>
  <c r="L151" i="8" s="1"/>
  <c r="K150" i="8"/>
  <c r="E150" i="8" s="1"/>
  <c r="K149" i="8"/>
  <c r="K148" i="8"/>
  <c r="K147" i="8"/>
  <c r="K146" i="8"/>
  <c r="K145" i="8"/>
  <c r="K144" i="8"/>
  <c r="K143" i="8"/>
  <c r="E143" i="8" s="1"/>
  <c r="K142" i="8"/>
  <c r="K141" i="8"/>
  <c r="L141" i="8" s="1"/>
  <c r="K140" i="8"/>
  <c r="E140" i="8" s="1"/>
  <c r="K139" i="8"/>
  <c r="K138" i="8"/>
  <c r="E138" i="8" s="1"/>
  <c r="F138" i="8" s="1"/>
  <c r="K137" i="8"/>
  <c r="K136" i="8"/>
  <c r="E136" i="8" s="1"/>
  <c r="K135" i="8"/>
  <c r="L135" i="8" s="1"/>
  <c r="K134" i="8"/>
  <c r="K133" i="8"/>
  <c r="K132" i="8"/>
  <c r="K131" i="8"/>
  <c r="K130" i="8"/>
  <c r="E130" i="8" s="1"/>
  <c r="F130" i="8" s="1"/>
  <c r="K129" i="8"/>
  <c r="E129" i="8" s="1"/>
  <c r="K128" i="8"/>
  <c r="E128" i="8" s="1"/>
  <c r="F128" i="8" s="1"/>
  <c r="K127" i="8"/>
  <c r="E127" i="8" s="1"/>
  <c r="K126" i="8"/>
  <c r="K125" i="8"/>
  <c r="L125" i="8" s="1"/>
  <c r="K124" i="8"/>
  <c r="E124" i="8" s="1"/>
  <c r="K123" i="8"/>
  <c r="K122" i="8"/>
  <c r="E122" i="8" s="1"/>
  <c r="F122" i="8" s="1"/>
  <c r="K121" i="8"/>
  <c r="K120" i="8"/>
  <c r="E120" i="8" s="1"/>
  <c r="K119" i="8"/>
  <c r="L119" i="8" s="1"/>
  <c r="K118" i="8"/>
  <c r="K117" i="8"/>
  <c r="K116" i="8"/>
  <c r="K115" i="8"/>
  <c r="K114" i="8"/>
  <c r="K113" i="8"/>
  <c r="E113" i="8" s="1"/>
  <c r="F113" i="8" s="1"/>
  <c r="K112" i="8"/>
  <c r="L112" i="8" s="1"/>
  <c r="K111" i="8"/>
  <c r="E111" i="8" s="1"/>
  <c r="K110" i="8"/>
  <c r="K109" i="8"/>
  <c r="K108" i="8"/>
  <c r="K107" i="8"/>
  <c r="K106" i="8"/>
  <c r="E106" i="8" s="1"/>
  <c r="K105" i="8"/>
  <c r="E105" i="8" s="1"/>
  <c r="F105" i="8" s="1"/>
  <c r="K104" i="8"/>
  <c r="K103" i="8"/>
  <c r="K102" i="8"/>
  <c r="E102" i="8" s="1"/>
  <c r="K101" i="8"/>
  <c r="K100" i="8"/>
  <c r="K99" i="8"/>
  <c r="E99" i="8" s="1"/>
  <c r="K98" i="8"/>
  <c r="E98" i="8" s="1"/>
  <c r="K97" i="8"/>
  <c r="K96" i="8"/>
  <c r="K95" i="8"/>
  <c r="E95" i="8" s="1"/>
  <c r="K94" i="8"/>
  <c r="E94" i="8" s="1"/>
  <c r="K93" i="8"/>
  <c r="L93" i="8" s="1"/>
  <c r="K92" i="8"/>
  <c r="K91" i="8"/>
  <c r="L91" i="8" s="1"/>
  <c r="K90" i="8"/>
  <c r="K89" i="8"/>
  <c r="K88" i="8"/>
  <c r="L88" i="8" s="1"/>
  <c r="K87" i="8"/>
  <c r="E87" i="8" s="1"/>
  <c r="K86" i="8"/>
  <c r="E86" i="8" s="1"/>
  <c r="F86" i="8" s="1"/>
  <c r="K85" i="8"/>
  <c r="L85" i="8" s="1"/>
  <c r="K84" i="8"/>
  <c r="K83" i="8"/>
  <c r="E83" i="8" s="1"/>
  <c r="K82" i="8"/>
  <c r="E82" i="8" s="1"/>
  <c r="K81" i="8"/>
  <c r="K80" i="8"/>
  <c r="K79" i="8"/>
  <c r="K78" i="8"/>
  <c r="L78" i="8" s="1"/>
  <c r="K77" i="8"/>
  <c r="L77" i="8" s="1"/>
  <c r="K76" i="8"/>
  <c r="K75" i="8"/>
  <c r="L75" i="8" s="1"/>
  <c r="K74" i="8"/>
  <c r="K73" i="8"/>
  <c r="K72" i="8"/>
  <c r="K71" i="8"/>
  <c r="E71" i="8" s="1"/>
  <c r="K70" i="8"/>
  <c r="E70" i="8" s="1"/>
  <c r="K69" i="8"/>
  <c r="L69" i="8" s="1"/>
  <c r="K68" i="8"/>
  <c r="K67" i="8"/>
  <c r="E67" i="8" s="1"/>
  <c r="K66" i="8"/>
  <c r="K65" i="8"/>
  <c r="E65" i="8" s="1"/>
  <c r="F65" i="8" s="1"/>
  <c r="K64" i="8"/>
  <c r="K63" i="8"/>
  <c r="E63" i="8" s="1"/>
  <c r="K62" i="8"/>
  <c r="L62" i="8" s="1"/>
  <c r="K61" i="8"/>
  <c r="L61" i="8" s="1"/>
  <c r="K60" i="8"/>
  <c r="K59" i="8"/>
  <c r="L59" i="8" s="1"/>
  <c r="K58" i="8"/>
  <c r="E58" i="8" s="1"/>
  <c r="K57" i="8"/>
  <c r="E57" i="8" s="1"/>
  <c r="F57" i="8" s="1"/>
  <c r="K56" i="8"/>
  <c r="L56" i="8" s="1"/>
  <c r="K55" i="8"/>
  <c r="E55" i="8" s="1"/>
  <c r="K54" i="8"/>
  <c r="L54" i="8" s="1"/>
  <c r="K53" i="8"/>
  <c r="L53" i="8" s="1"/>
  <c r="K52" i="8"/>
  <c r="K51" i="8"/>
  <c r="L51" i="8" s="1"/>
  <c r="K50" i="8"/>
  <c r="E50" i="8" s="1"/>
  <c r="K49" i="8"/>
  <c r="K48" i="8"/>
  <c r="K47" i="8"/>
  <c r="K46" i="8"/>
  <c r="L46" i="8" s="1"/>
  <c r="K45" i="8"/>
  <c r="L45" i="8" s="1"/>
  <c r="K44" i="8"/>
  <c r="K43" i="8"/>
  <c r="L43" i="8" s="1"/>
  <c r="K42" i="8"/>
  <c r="E42" i="8" s="1"/>
  <c r="K41" i="8"/>
  <c r="E41" i="8" s="1"/>
  <c r="F41" i="8" s="1"/>
  <c r="K40" i="8"/>
  <c r="K39" i="8"/>
  <c r="E39" i="8" s="1"/>
  <c r="K38" i="8"/>
  <c r="L38" i="8" s="1"/>
  <c r="K37" i="8"/>
  <c r="L37" i="8" s="1"/>
  <c r="K36" i="8"/>
  <c r="K35" i="8"/>
  <c r="L35" i="8" s="1"/>
  <c r="K34" i="8"/>
  <c r="K33" i="8"/>
  <c r="K32" i="8"/>
  <c r="K31" i="8"/>
  <c r="E31" i="8" s="1"/>
  <c r="K30" i="8"/>
  <c r="L30" i="8" s="1"/>
  <c r="K29" i="8"/>
  <c r="E29" i="8" s="1"/>
  <c r="K28" i="8"/>
  <c r="K27" i="8"/>
  <c r="L27" i="8" s="1"/>
  <c r="K26" i="8"/>
  <c r="E26" i="8" s="1"/>
  <c r="K25" i="8"/>
  <c r="E25" i="8" s="1"/>
  <c r="F25" i="8" s="1"/>
  <c r="K24" i="8"/>
  <c r="L24" i="8" s="1"/>
  <c r="K23" i="8"/>
  <c r="E23" i="8" s="1"/>
  <c r="K22" i="8"/>
  <c r="L22" i="8" s="1"/>
  <c r="K21" i="8"/>
  <c r="E21" i="8" s="1"/>
  <c r="K20" i="8"/>
  <c r="K19" i="8"/>
  <c r="L19" i="8" s="1"/>
  <c r="K18" i="8"/>
  <c r="E18" i="8" s="1"/>
  <c r="K17" i="8"/>
  <c r="K16" i="8"/>
  <c r="K15" i="8"/>
  <c r="K14" i="8"/>
  <c r="K13" i="8"/>
  <c r="E13" i="8" s="1"/>
  <c r="K12" i="8"/>
  <c r="K11" i="8"/>
  <c r="E11" i="8" s="1"/>
  <c r="F11" i="8" s="1"/>
  <c r="K10" i="8"/>
  <c r="E10" i="8" s="1"/>
  <c r="K9" i="8"/>
  <c r="E9" i="8" s="1"/>
  <c r="F9" i="8" s="1"/>
  <c r="K8" i="8"/>
  <c r="K7" i="8"/>
  <c r="E7" i="8" s="1"/>
  <c r="K6" i="8"/>
  <c r="L6" i="8" s="1"/>
  <c r="K5" i="8"/>
  <c r="E5" i="8" s="1"/>
  <c r="K4" i="8"/>
  <c r="K3" i="8"/>
  <c r="L3" i="8" s="1"/>
  <c r="K2" i="8"/>
  <c r="V325" i="2"/>
  <c r="B325" i="2"/>
  <c r="V324" i="2"/>
  <c r="B324" i="2"/>
  <c r="V323" i="2"/>
  <c r="B323" i="2"/>
  <c r="V322" i="2"/>
  <c r="B322" i="2"/>
  <c r="V321" i="2"/>
  <c r="G321" i="2" s="1"/>
  <c r="B321" i="2"/>
  <c r="V320" i="2"/>
  <c r="T320" i="2" s="1"/>
  <c r="B320" i="2"/>
  <c r="V319" i="2"/>
  <c r="B319" i="2"/>
  <c r="V318" i="2"/>
  <c r="B318" i="2"/>
  <c r="V317" i="2"/>
  <c r="B317" i="2"/>
  <c r="V316" i="2"/>
  <c r="B316" i="2"/>
  <c r="V315" i="2"/>
  <c r="T315" i="2" s="1"/>
  <c r="B315" i="2"/>
  <c r="V314" i="2"/>
  <c r="T314" i="2" s="1"/>
  <c r="B314" i="2"/>
  <c r="V313" i="2"/>
  <c r="B313" i="2"/>
  <c r="V312" i="2"/>
  <c r="T312" i="2" s="1"/>
  <c r="B312" i="2"/>
  <c r="V311" i="2"/>
  <c r="H311" i="2" s="1"/>
  <c r="B311" i="2"/>
  <c r="V310" i="2"/>
  <c r="B310" i="2"/>
  <c r="V309" i="2"/>
  <c r="B309" i="2"/>
  <c r="V308" i="2"/>
  <c r="J308" i="2" s="1"/>
  <c r="B308" i="2"/>
  <c r="V307" i="2"/>
  <c r="B307" i="2"/>
  <c r="V306" i="2"/>
  <c r="I306" i="2" s="1"/>
  <c r="B306" i="2"/>
  <c r="V305" i="2"/>
  <c r="B305" i="2"/>
  <c r="V304" i="2"/>
  <c r="N304" i="2" s="1"/>
  <c r="B304" i="2"/>
  <c r="V303" i="2"/>
  <c r="M303" i="2" s="1"/>
  <c r="C303" i="2"/>
  <c r="B303" i="2"/>
  <c r="V302" i="2"/>
  <c r="H302" i="2" s="1"/>
  <c r="C302" i="2"/>
  <c r="B302" i="2"/>
  <c r="V301" i="2"/>
  <c r="T301" i="2" s="1"/>
  <c r="B301" i="2"/>
  <c r="V300" i="2"/>
  <c r="B300" i="2"/>
  <c r="V299" i="2"/>
  <c r="B299" i="2"/>
  <c r="V298" i="2"/>
  <c r="I298" i="2" s="1"/>
  <c r="B298" i="2"/>
  <c r="V297" i="2"/>
  <c r="I297" i="2" s="1"/>
  <c r="B297" i="2"/>
  <c r="V296" i="2"/>
  <c r="K296" i="2" s="1"/>
  <c r="B296" i="2"/>
  <c r="V295" i="2"/>
  <c r="J295" i="2" s="1"/>
  <c r="B295" i="2"/>
  <c r="V294" i="2"/>
  <c r="J294" i="2" s="1"/>
  <c r="C294" i="2"/>
  <c r="B294" i="2"/>
  <c r="V293" i="2"/>
  <c r="T293" i="2" s="1"/>
  <c r="B293" i="2"/>
  <c r="V292" i="2"/>
  <c r="B292" i="2"/>
  <c r="V291" i="2"/>
  <c r="B291" i="2"/>
  <c r="V290" i="2"/>
  <c r="B290" i="2"/>
  <c r="V289" i="2"/>
  <c r="H289" i="2" s="1"/>
  <c r="B289" i="2"/>
  <c r="V288" i="2"/>
  <c r="B288" i="2"/>
  <c r="V287" i="2"/>
  <c r="B287" i="2"/>
  <c r="V286" i="2"/>
  <c r="J286" i="2" s="1"/>
  <c r="B286" i="2"/>
  <c r="V285" i="2"/>
  <c r="G285" i="2" s="1"/>
  <c r="B285" i="2"/>
  <c r="V284" i="2"/>
  <c r="K284" i="2" s="1"/>
  <c r="B284" i="2"/>
  <c r="V283" i="2"/>
  <c r="K283" i="2" s="1"/>
  <c r="B283" i="2"/>
  <c r="V282" i="2"/>
  <c r="B282" i="2"/>
  <c r="V281" i="2"/>
  <c r="J281" i="2" s="1"/>
  <c r="B281" i="2"/>
  <c r="V280" i="2"/>
  <c r="M280" i="2" s="1"/>
  <c r="B280" i="2"/>
  <c r="V279" i="2"/>
  <c r="T279" i="2" s="1"/>
  <c r="B279" i="2"/>
  <c r="V278" i="2"/>
  <c r="J278" i="2" s="1"/>
  <c r="B278" i="2"/>
  <c r="V277" i="2"/>
  <c r="K277" i="2" s="1"/>
  <c r="B277" i="2"/>
  <c r="V276" i="2"/>
  <c r="I276" i="2" s="1"/>
  <c r="B276" i="2"/>
  <c r="V275" i="2"/>
  <c r="B275" i="2"/>
  <c r="V274" i="2"/>
  <c r="H274" i="2" s="1"/>
  <c r="M274" i="2" s="1"/>
  <c r="B274" i="2"/>
  <c r="V273" i="2"/>
  <c r="T273" i="2" s="1"/>
  <c r="B273" i="2"/>
  <c r="V272" i="2"/>
  <c r="B272" i="2"/>
  <c r="V271" i="2"/>
  <c r="B271" i="2"/>
  <c r="V270" i="2"/>
  <c r="T270" i="2" s="1"/>
  <c r="B270" i="2"/>
  <c r="V269" i="2"/>
  <c r="I269" i="2" s="1"/>
  <c r="B269" i="2"/>
  <c r="V268" i="2"/>
  <c r="B268" i="2"/>
  <c r="V267" i="2"/>
  <c r="K267" i="2" s="1"/>
  <c r="B267" i="2"/>
  <c r="V266" i="2"/>
  <c r="J266" i="2" s="1"/>
  <c r="B266" i="2"/>
  <c r="V265" i="2"/>
  <c r="G265" i="2" s="1"/>
  <c r="B265" i="2"/>
  <c r="V264" i="2"/>
  <c r="H264" i="2" s="1"/>
  <c r="B264" i="2"/>
  <c r="V263" i="2"/>
  <c r="I263" i="2" s="1"/>
  <c r="B263" i="2"/>
  <c r="V262" i="2"/>
  <c r="L262" i="2" s="1"/>
  <c r="B262" i="2"/>
  <c r="V261" i="2"/>
  <c r="G261" i="2" s="1"/>
  <c r="B261" i="2"/>
  <c r="V260" i="2"/>
  <c r="I260" i="2" s="1"/>
  <c r="B260" i="2"/>
  <c r="V259" i="2"/>
  <c r="J259" i="2" s="1"/>
  <c r="B259" i="2"/>
  <c r="V258" i="2"/>
  <c r="I258" i="2" s="1"/>
  <c r="C258" i="2"/>
  <c r="B258" i="2"/>
  <c r="V257" i="2"/>
  <c r="B257" i="2"/>
  <c r="V256" i="2"/>
  <c r="N256" i="2" s="1"/>
  <c r="B256" i="2"/>
  <c r="V255" i="2"/>
  <c r="O255" i="2" s="1"/>
  <c r="C255" i="2"/>
  <c r="B255" i="2"/>
  <c r="V254" i="2"/>
  <c r="C254" i="2"/>
  <c r="B254" i="2"/>
  <c r="V253" i="2"/>
  <c r="M253" i="2" s="1"/>
  <c r="B253" i="2"/>
  <c r="V252" i="2"/>
  <c r="H252" i="2" s="1"/>
  <c r="B252" i="2"/>
  <c r="V251" i="2"/>
  <c r="B251" i="2"/>
  <c r="V250" i="2"/>
  <c r="B250" i="2"/>
  <c r="V249" i="2"/>
  <c r="B249" i="2"/>
  <c r="V248" i="2"/>
  <c r="B248" i="2"/>
  <c r="V247" i="2"/>
  <c r="N247" i="2" s="1"/>
  <c r="B247" i="2"/>
  <c r="V246" i="2"/>
  <c r="I246" i="2" s="1"/>
  <c r="B246" i="2"/>
  <c r="V245" i="2"/>
  <c r="N245" i="2" s="1"/>
  <c r="B245" i="2"/>
  <c r="V244" i="2"/>
  <c r="P244" i="2" s="1"/>
  <c r="B244" i="2"/>
  <c r="V243" i="2"/>
  <c r="M243" i="2" s="1"/>
  <c r="B243" i="2"/>
  <c r="V242" i="2"/>
  <c r="C242" i="2"/>
  <c r="B242" i="2"/>
  <c r="V241" i="2"/>
  <c r="G241" i="2" s="1"/>
  <c r="C241" i="2"/>
  <c r="B241" i="2"/>
  <c r="V240" i="2"/>
  <c r="H240" i="2" s="1"/>
  <c r="M240" i="2" s="1"/>
  <c r="C240" i="2"/>
  <c r="B240" i="2"/>
  <c r="V239" i="2"/>
  <c r="C239" i="2"/>
  <c r="B239" i="2"/>
  <c r="V238" i="2"/>
  <c r="N238" i="2" s="1"/>
  <c r="C238" i="2"/>
  <c r="B238" i="2"/>
  <c r="V237" i="2"/>
  <c r="M237" i="2" s="1"/>
  <c r="C237" i="2"/>
  <c r="B237" i="2"/>
  <c r="V236" i="2"/>
  <c r="B236" i="2"/>
  <c r="V235" i="2"/>
  <c r="B235" i="2"/>
  <c r="V234" i="2"/>
  <c r="T234" i="2" s="1"/>
  <c r="B234" i="2"/>
  <c r="V233" i="2"/>
  <c r="T233" i="2" s="1"/>
  <c r="C233" i="2"/>
  <c r="B233" i="2"/>
  <c r="V232" i="2"/>
  <c r="B232" i="2"/>
  <c r="V231" i="2"/>
  <c r="I231" i="2" s="1"/>
  <c r="B231" i="2"/>
  <c r="V230" i="2"/>
  <c r="B230" i="2"/>
  <c r="V229" i="2"/>
  <c r="T229" i="2" s="1"/>
  <c r="B229" i="2"/>
  <c r="V228" i="2"/>
  <c r="H228" i="2" s="1"/>
  <c r="M228" i="2" s="1"/>
  <c r="B228" i="2"/>
  <c r="V227" i="2"/>
  <c r="J227" i="2" s="1"/>
  <c r="B227" i="2"/>
  <c r="V226" i="2"/>
  <c r="L226" i="2" s="1"/>
  <c r="B226" i="2"/>
  <c r="V225" i="2"/>
  <c r="O225" i="2" s="1"/>
  <c r="B225" i="2"/>
  <c r="V224" i="2"/>
  <c r="H224" i="2" s="1"/>
  <c r="M224" i="2" s="1"/>
  <c r="B224" i="2"/>
  <c r="V223" i="2"/>
  <c r="O223" i="2" s="1"/>
  <c r="B223" i="2"/>
  <c r="V222" i="2"/>
  <c r="L222" i="2" s="1"/>
  <c r="B222" i="2"/>
  <c r="V221" i="2"/>
  <c r="L221" i="2" s="1"/>
  <c r="B221" i="2"/>
  <c r="V220" i="2"/>
  <c r="O220" i="2" s="1"/>
  <c r="B220" i="2"/>
  <c r="V219" i="2"/>
  <c r="B219" i="2"/>
  <c r="V218" i="2"/>
  <c r="I218" i="2" s="1"/>
  <c r="B218" i="2"/>
  <c r="V217" i="2"/>
  <c r="K217" i="2" s="1"/>
  <c r="B217" i="2"/>
  <c r="V216" i="2"/>
  <c r="H216" i="2" s="1"/>
  <c r="M216" i="2" s="1"/>
  <c r="B216" i="2"/>
  <c r="V215" i="2"/>
  <c r="I215" i="2" s="1"/>
  <c r="B215" i="2"/>
  <c r="V214" i="2"/>
  <c r="K214" i="2" s="1"/>
  <c r="B214" i="2"/>
  <c r="V213" i="2"/>
  <c r="B213" i="2"/>
  <c r="V212" i="2"/>
  <c r="B212" i="2"/>
  <c r="V211" i="2"/>
  <c r="B211" i="2"/>
  <c r="V210" i="2"/>
  <c r="B210" i="2"/>
  <c r="V209" i="2"/>
  <c r="B209" i="2"/>
  <c r="V208" i="2"/>
  <c r="P208" i="2" s="1"/>
  <c r="B208" i="2"/>
  <c r="V207" i="2"/>
  <c r="O207" i="2" s="1"/>
  <c r="B207" i="2"/>
  <c r="V206" i="2"/>
  <c r="B206" i="2"/>
  <c r="V205" i="2"/>
  <c r="I205" i="2" s="1"/>
  <c r="B205" i="2"/>
  <c r="V204" i="2"/>
  <c r="P204" i="2" s="1"/>
  <c r="B204" i="2"/>
  <c r="V203" i="2"/>
  <c r="M203" i="2" s="1"/>
  <c r="B203" i="2"/>
  <c r="V202" i="2"/>
  <c r="B202" i="2"/>
  <c r="V201" i="2"/>
  <c r="O201" i="2" s="1"/>
  <c r="B201" i="2"/>
  <c r="V200" i="2"/>
  <c r="B200" i="2"/>
  <c r="V199" i="2"/>
  <c r="I199" i="2" s="1"/>
  <c r="B199" i="2"/>
  <c r="V198" i="2"/>
  <c r="I198" i="2" s="1"/>
  <c r="B198" i="2"/>
  <c r="V197" i="2"/>
  <c r="T197" i="2" s="1"/>
  <c r="B197" i="2"/>
  <c r="V196" i="2"/>
  <c r="I196" i="2" s="1"/>
  <c r="B196" i="2"/>
  <c r="V195" i="2"/>
  <c r="B195" i="2"/>
  <c r="V194" i="2"/>
  <c r="I194" i="2" s="1"/>
  <c r="B194" i="2"/>
  <c r="V193" i="2"/>
  <c r="K193" i="2" s="1"/>
  <c r="B193" i="2"/>
  <c r="V192" i="2"/>
  <c r="H192" i="2" s="1"/>
  <c r="B192" i="2"/>
  <c r="V191" i="2"/>
  <c r="G191" i="2" s="1"/>
  <c r="B191" i="2"/>
  <c r="V190" i="2"/>
  <c r="B190" i="2"/>
  <c r="V189" i="2"/>
  <c r="B189" i="2"/>
  <c r="V188" i="2"/>
  <c r="H188" i="2" s="1"/>
  <c r="B188" i="2"/>
  <c r="V187" i="2"/>
  <c r="I187" i="2" s="1"/>
  <c r="B187" i="2"/>
  <c r="V186" i="2"/>
  <c r="J186" i="2" s="1"/>
  <c r="B186" i="2"/>
  <c r="V185" i="2"/>
  <c r="T185" i="2" s="1"/>
  <c r="B185" i="2"/>
  <c r="V184" i="2"/>
  <c r="B184" i="2"/>
  <c r="V183" i="2"/>
  <c r="B183" i="2"/>
  <c r="V182" i="2"/>
  <c r="J182" i="2" s="1"/>
  <c r="B182" i="2"/>
  <c r="V181" i="2"/>
  <c r="N181" i="2" s="1"/>
  <c r="B181" i="2"/>
  <c r="V180" i="2"/>
  <c r="I180" i="2" s="1"/>
  <c r="B180" i="2"/>
  <c r="V179" i="2"/>
  <c r="I179" i="2" s="1"/>
  <c r="B179" i="2"/>
  <c r="V178" i="2"/>
  <c r="G178" i="2" s="1"/>
  <c r="L178" i="2" s="1"/>
  <c r="B178" i="2"/>
  <c r="V177" i="2"/>
  <c r="P177" i="2" s="1"/>
  <c r="B177" i="2"/>
  <c r="V176" i="2"/>
  <c r="B176" i="2"/>
  <c r="V175" i="2"/>
  <c r="O175" i="2" s="1"/>
  <c r="B175" i="2"/>
  <c r="V174" i="2"/>
  <c r="J174" i="2" s="1"/>
  <c r="B174" i="2"/>
  <c r="V173" i="2"/>
  <c r="B173" i="2"/>
  <c r="V172" i="2"/>
  <c r="P172" i="2" s="1"/>
  <c r="B172" i="2"/>
  <c r="V171" i="2"/>
  <c r="K171" i="2" s="1"/>
  <c r="B171" i="2"/>
  <c r="V170" i="2"/>
  <c r="J170" i="2" s="1"/>
  <c r="B170" i="2"/>
  <c r="V169" i="2"/>
  <c r="B169" i="2"/>
  <c r="V168" i="2"/>
  <c r="B168" i="2"/>
  <c r="V167" i="2"/>
  <c r="B167" i="2"/>
  <c r="V166" i="2"/>
  <c r="N166" i="2" s="1"/>
  <c r="B166" i="2"/>
  <c r="V165" i="2"/>
  <c r="H165" i="2" s="1"/>
  <c r="B165" i="2"/>
  <c r="V164" i="2"/>
  <c r="H164" i="2" s="1"/>
  <c r="B164" i="2"/>
  <c r="V163" i="2"/>
  <c r="T163" i="2" s="1"/>
  <c r="B163" i="2"/>
  <c r="V162" i="2"/>
  <c r="T162" i="2" s="1"/>
  <c r="B162" i="2"/>
  <c r="V161" i="2"/>
  <c r="I161" i="2" s="1"/>
  <c r="B161" i="2"/>
  <c r="V160" i="2"/>
  <c r="J160" i="2" s="1"/>
  <c r="B160" i="2"/>
  <c r="V159" i="2"/>
  <c r="I159" i="2" s="1"/>
  <c r="B159" i="2"/>
  <c r="V158" i="2"/>
  <c r="K158" i="2" s="1"/>
  <c r="B158" i="2"/>
  <c r="V157" i="2"/>
  <c r="P157" i="2" s="1"/>
  <c r="B157" i="2"/>
  <c r="V156" i="2"/>
  <c r="B156" i="2"/>
  <c r="V155" i="2"/>
  <c r="I155" i="2" s="1"/>
  <c r="B155" i="2"/>
  <c r="V154" i="2"/>
  <c r="M154" i="2" s="1"/>
  <c r="B154" i="2"/>
  <c r="V153" i="2"/>
  <c r="B153" i="2"/>
  <c r="V152" i="2"/>
  <c r="B152" i="2"/>
  <c r="V151" i="2"/>
  <c r="L151" i="2" s="1"/>
  <c r="B151" i="2"/>
  <c r="V150" i="2"/>
  <c r="P150" i="2" s="1"/>
  <c r="B150" i="2"/>
  <c r="V149" i="2"/>
  <c r="I149" i="2" s="1"/>
  <c r="B149" i="2"/>
  <c r="V148" i="2"/>
  <c r="J148" i="2" s="1"/>
  <c r="B148" i="2"/>
  <c r="V147" i="2"/>
  <c r="P147" i="2" s="1"/>
  <c r="B147" i="2"/>
  <c r="V146" i="2"/>
  <c r="M146" i="2" s="1"/>
  <c r="B146" i="2"/>
  <c r="V145" i="2"/>
  <c r="O145" i="2" s="1"/>
  <c r="B145" i="2"/>
  <c r="V144" i="2"/>
  <c r="B144" i="2"/>
  <c r="V143" i="2"/>
  <c r="B143" i="2"/>
  <c r="V142" i="2"/>
  <c r="T142" i="2" s="1"/>
  <c r="B142" i="2"/>
  <c r="V141" i="2"/>
  <c r="H141" i="2" s="1"/>
  <c r="B141" i="2"/>
  <c r="V140" i="2"/>
  <c r="P140" i="2" s="1"/>
  <c r="B140" i="2"/>
  <c r="V139" i="2"/>
  <c r="T139" i="2" s="1"/>
  <c r="B139" i="2"/>
  <c r="V138" i="2"/>
  <c r="I138" i="2" s="1"/>
  <c r="B138" i="2"/>
  <c r="V137" i="2"/>
  <c r="K137" i="2" s="1"/>
  <c r="B137" i="2"/>
  <c r="V136" i="2"/>
  <c r="M136" i="2" s="1"/>
  <c r="B136" i="2"/>
  <c r="V135" i="2"/>
  <c r="K135" i="2" s="1"/>
  <c r="B135" i="2"/>
  <c r="V134" i="2"/>
  <c r="K134" i="2" s="1"/>
  <c r="B134" i="2"/>
  <c r="V133" i="2"/>
  <c r="H133" i="2" s="1"/>
  <c r="B133" i="2"/>
  <c r="V132" i="2"/>
  <c r="H132" i="2" s="1"/>
  <c r="B132" i="2"/>
  <c r="V131" i="2"/>
  <c r="B131" i="2"/>
  <c r="V130" i="2"/>
  <c r="K130" i="2" s="1"/>
  <c r="B130" i="2"/>
  <c r="V129" i="2"/>
  <c r="G129" i="2" s="1"/>
  <c r="B129" i="2"/>
  <c r="V128" i="2"/>
  <c r="I128" i="2" s="1"/>
  <c r="B128" i="2"/>
  <c r="V127" i="2"/>
  <c r="T127" i="2" s="1"/>
  <c r="B127" i="2"/>
  <c r="V126" i="2"/>
  <c r="P126" i="2" s="1"/>
  <c r="B126" i="2"/>
  <c r="V125" i="2"/>
  <c r="M125" i="2" s="1"/>
  <c r="B125" i="2"/>
  <c r="V124" i="2"/>
  <c r="B124" i="2"/>
  <c r="V123" i="2"/>
  <c r="B123" i="2"/>
  <c r="V122" i="2"/>
  <c r="K122" i="2" s="1"/>
  <c r="B122" i="2"/>
  <c r="V121" i="2"/>
  <c r="B121" i="2"/>
  <c r="V120" i="2"/>
  <c r="B120" i="2"/>
  <c r="V119" i="2"/>
  <c r="T119" i="2" s="1"/>
  <c r="C119" i="2"/>
  <c r="B119" i="2"/>
  <c r="V118" i="2"/>
  <c r="O118" i="2" s="1"/>
  <c r="C118" i="2"/>
  <c r="B118" i="2"/>
  <c r="V117" i="2"/>
  <c r="L117" i="2" s="1"/>
  <c r="B117" i="2"/>
  <c r="V116" i="2"/>
  <c r="B116" i="2"/>
  <c r="V115" i="2"/>
  <c r="N115" i="2" s="1"/>
  <c r="B115" i="2"/>
  <c r="V114" i="2"/>
  <c r="H114" i="2" s="1"/>
  <c r="B114" i="2"/>
  <c r="V113" i="2"/>
  <c r="P113" i="2" s="1"/>
  <c r="B113" i="2"/>
  <c r="V112" i="2"/>
  <c r="T112" i="2" s="1"/>
  <c r="B112" i="2"/>
  <c r="V111" i="2"/>
  <c r="M111" i="2" s="1"/>
  <c r="B111" i="2"/>
  <c r="V110" i="2"/>
  <c r="K110" i="2" s="1"/>
  <c r="B110" i="2"/>
  <c r="V109" i="2"/>
  <c r="H109" i="2" s="1"/>
  <c r="B109" i="2"/>
  <c r="V108" i="2"/>
  <c r="N108" i="2" s="1"/>
  <c r="B108" i="2"/>
  <c r="V107" i="2"/>
  <c r="O107" i="2" s="1"/>
  <c r="B107" i="2"/>
  <c r="V106" i="2"/>
  <c r="I106" i="2" s="1"/>
  <c r="B106" i="2"/>
  <c r="V105" i="2"/>
  <c r="T105" i="2" s="1"/>
  <c r="B105" i="2"/>
  <c r="V104" i="2"/>
  <c r="J104" i="2" s="1"/>
  <c r="B104" i="2"/>
  <c r="V103" i="2"/>
  <c r="K103" i="2" s="1"/>
  <c r="B103" i="2"/>
  <c r="V102" i="2"/>
  <c r="G102" i="2" s="1"/>
  <c r="L102" i="2" s="1"/>
  <c r="B102" i="2"/>
  <c r="V101" i="2"/>
  <c r="P101" i="2" s="1"/>
  <c r="C101" i="2"/>
  <c r="B101" i="2"/>
  <c r="V100" i="2"/>
  <c r="N100" i="2" s="1"/>
  <c r="B100" i="2"/>
  <c r="V99" i="2"/>
  <c r="N99" i="2" s="1"/>
  <c r="B99" i="2"/>
  <c r="V98" i="2"/>
  <c r="T98" i="2" s="1"/>
  <c r="B98" i="2"/>
  <c r="V97" i="2"/>
  <c r="T97" i="2" s="1"/>
  <c r="B97" i="2"/>
  <c r="V96" i="2"/>
  <c r="I96" i="2" s="1"/>
  <c r="B96" i="2"/>
  <c r="V95" i="2"/>
  <c r="B95" i="2"/>
  <c r="V94" i="2"/>
  <c r="G94" i="2" s="1"/>
  <c r="B94" i="2"/>
  <c r="V93" i="2"/>
  <c r="B93" i="2"/>
  <c r="V92" i="2"/>
  <c r="G92" i="2" s="1"/>
  <c r="B92" i="2"/>
  <c r="V91" i="2"/>
  <c r="T91" i="2" s="1"/>
  <c r="B91" i="2"/>
  <c r="V90" i="2"/>
  <c r="L90" i="2" s="1"/>
  <c r="B90" i="2"/>
  <c r="V89" i="2"/>
  <c r="K89" i="2" s="1"/>
  <c r="B89" i="2"/>
  <c r="V88" i="2"/>
  <c r="J88" i="2" s="1"/>
  <c r="C88" i="2"/>
  <c r="B88" i="2"/>
  <c r="V87" i="2"/>
  <c r="T87" i="2" s="1"/>
  <c r="C87" i="2"/>
  <c r="B87" i="2"/>
  <c r="V86" i="2"/>
  <c r="B86" i="2"/>
  <c r="V85" i="2"/>
  <c r="P85" i="2" s="1"/>
  <c r="B85" i="2"/>
  <c r="V84" i="2"/>
  <c r="O84" i="2" s="1"/>
  <c r="B84" i="2"/>
  <c r="V83" i="2"/>
  <c r="B83" i="2"/>
  <c r="V82" i="2"/>
  <c r="P82" i="2" s="1"/>
  <c r="B82" i="2"/>
  <c r="V81" i="2"/>
  <c r="I81" i="2" s="1"/>
  <c r="B81" i="2"/>
  <c r="V80" i="2"/>
  <c r="M80" i="2" s="1"/>
  <c r="B80" i="2"/>
  <c r="V79" i="2"/>
  <c r="K79" i="2" s="1"/>
  <c r="B79" i="2"/>
  <c r="V78" i="2"/>
  <c r="O78" i="2" s="1"/>
  <c r="B78" i="2"/>
  <c r="V77" i="2"/>
  <c r="N77" i="2" s="1"/>
  <c r="B77" i="2"/>
  <c r="V76" i="2"/>
  <c r="G76" i="2" s="1"/>
  <c r="B76" i="2"/>
  <c r="V75" i="2"/>
  <c r="T75" i="2" s="1"/>
  <c r="B75" i="2"/>
  <c r="V74" i="2"/>
  <c r="K74" i="2" s="1"/>
  <c r="B74" i="2"/>
  <c r="V73" i="2"/>
  <c r="H73" i="2" s="1"/>
  <c r="B73" i="2"/>
  <c r="V72" i="2"/>
  <c r="T72" i="2" s="1"/>
  <c r="B72" i="2"/>
  <c r="V71" i="2"/>
  <c r="T71" i="2" s="1"/>
  <c r="B71" i="2"/>
  <c r="V70" i="2"/>
  <c r="B70" i="2"/>
  <c r="V69" i="2"/>
  <c r="B69" i="2"/>
  <c r="V68" i="2"/>
  <c r="B68" i="2"/>
  <c r="V67" i="2"/>
  <c r="I67" i="2" s="1"/>
  <c r="B67" i="2"/>
  <c r="V66" i="2"/>
  <c r="B66" i="2"/>
  <c r="V65" i="2"/>
  <c r="K65" i="2" s="1"/>
  <c r="B65" i="2"/>
  <c r="V64" i="2"/>
  <c r="I64" i="2" s="1"/>
  <c r="B64" i="2"/>
  <c r="V63" i="2"/>
  <c r="T63" i="2" s="1"/>
  <c r="B63" i="2"/>
  <c r="V62" i="2"/>
  <c r="K62" i="2" s="1"/>
  <c r="B62" i="2"/>
  <c r="V61" i="2"/>
  <c r="B61" i="2"/>
  <c r="V60" i="2"/>
  <c r="B60" i="2"/>
  <c r="V59" i="2"/>
  <c r="H59" i="2" s="1"/>
  <c r="B59" i="2"/>
  <c r="V58" i="2"/>
  <c r="B58" i="2"/>
  <c r="V57" i="2"/>
  <c r="J57" i="2" s="1"/>
  <c r="B57" i="2"/>
  <c r="V56" i="2"/>
  <c r="J56" i="2" s="1"/>
  <c r="B56" i="2"/>
  <c r="V55" i="2"/>
  <c r="B55" i="2"/>
  <c r="V54" i="2"/>
  <c r="O54" i="2" s="1"/>
  <c r="B54" i="2"/>
  <c r="V53" i="2"/>
  <c r="B53" i="2"/>
  <c r="V52" i="2"/>
  <c r="O52" i="2" s="1"/>
  <c r="B52" i="2"/>
  <c r="V51" i="2"/>
  <c r="G51" i="2" s="1"/>
  <c r="B51" i="2"/>
  <c r="V50" i="2"/>
  <c r="O50" i="2" s="1"/>
  <c r="B50" i="2"/>
  <c r="V49" i="2"/>
  <c r="B49" i="2"/>
  <c r="V48" i="2"/>
  <c r="T48" i="2" s="1"/>
  <c r="B48" i="2"/>
  <c r="V47" i="2"/>
  <c r="I47" i="2" s="1"/>
  <c r="B47" i="2"/>
  <c r="V46" i="2"/>
  <c r="T46" i="2" s="1"/>
  <c r="B46" i="2"/>
  <c r="V45" i="2"/>
  <c r="P45" i="2" s="1"/>
  <c r="B45" i="2"/>
  <c r="V44" i="2"/>
  <c r="N44" i="2" s="1"/>
  <c r="B44" i="2"/>
  <c r="V43" i="2"/>
  <c r="L43" i="2" s="1"/>
  <c r="B43" i="2"/>
  <c r="V42" i="2"/>
  <c r="B42" i="2"/>
  <c r="V41" i="2"/>
  <c r="O41" i="2" s="1"/>
  <c r="B41" i="2"/>
  <c r="V40" i="2"/>
  <c r="K40" i="2" s="1"/>
  <c r="B40" i="2"/>
  <c r="V39" i="2"/>
  <c r="I39" i="2" s="1"/>
  <c r="B39" i="2"/>
  <c r="V38" i="2"/>
  <c r="K38" i="2" s="1"/>
  <c r="B38" i="2"/>
  <c r="V37" i="2"/>
  <c r="L37" i="2" s="1"/>
  <c r="B37" i="2"/>
  <c r="V36" i="2"/>
  <c r="B36" i="2"/>
  <c r="V35" i="2"/>
  <c r="L35" i="2" s="1"/>
  <c r="B35" i="2"/>
  <c r="V34" i="2"/>
  <c r="L34" i="2" s="1"/>
  <c r="B34" i="2"/>
  <c r="V33" i="2"/>
  <c r="L33" i="2" s="1"/>
  <c r="B33" i="2"/>
  <c r="V32" i="2"/>
  <c r="T32" i="2" s="1"/>
  <c r="B32" i="2"/>
  <c r="V31" i="2"/>
  <c r="J31" i="2" s="1"/>
  <c r="B31" i="2"/>
  <c r="V30" i="2"/>
  <c r="G30" i="2" s="1"/>
  <c r="B30" i="2"/>
  <c r="V29" i="2"/>
  <c r="P29" i="2" s="1"/>
  <c r="B29" i="2"/>
  <c r="V28" i="2"/>
  <c r="M28" i="2" s="1"/>
  <c r="B28" i="2"/>
  <c r="V27" i="2"/>
  <c r="L27" i="2" s="1"/>
  <c r="B27" i="2"/>
  <c r="V26" i="2"/>
  <c r="L26" i="2" s="1"/>
  <c r="B26" i="2"/>
  <c r="V25" i="2"/>
  <c r="O25" i="2" s="1"/>
  <c r="B25" i="2"/>
  <c r="V24" i="2"/>
  <c r="M24" i="2" s="1"/>
  <c r="B24" i="2"/>
  <c r="V23" i="2"/>
  <c r="J23" i="2" s="1"/>
  <c r="B23" i="2"/>
  <c r="V22" i="2"/>
  <c r="B22" i="2"/>
  <c r="V21" i="2"/>
  <c r="M21" i="2" s="1"/>
  <c r="B21" i="2"/>
  <c r="V20" i="2"/>
  <c r="N20" i="2" s="1"/>
  <c r="B20" i="2"/>
  <c r="V19" i="2"/>
  <c r="I19" i="2" s="1"/>
  <c r="B19" i="2"/>
  <c r="V18" i="2"/>
  <c r="T18" i="2" s="1"/>
  <c r="B18" i="2"/>
  <c r="V17" i="2"/>
  <c r="K17" i="2" s="1"/>
  <c r="B17" i="2"/>
  <c r="V16" i="2"/>
  <c r="T16" i="2" s="1"/>
  <c r="B16" i="2"/>
  <c r="V15" i="2"/>
  <c r="L15" i="2" s="1"/>
  <c r="B15" i="2"/>
  <c r="V14" i="2"/>
  <c r="B14" i="2"/>
  <c r="V13" i="2"/>
  <c r="P13" i="2" s="1"/>
  <c r="B13" i="2"/>
  <c r="V12" i="2"/>
  <c r="O12" i="2" s="1"/>
  <c r="B12" i="2"/>
  <c r="V11" i="2"/>
  <c r="L11" i="2" s="1"/>
  <c r="B11" i="2"/>
  <c r="V10" i="2"/>
  <c r="L10" i="2" s="1"/>
  <c r="B10" i="2"/>
  <c r="V9" i="2"/>
  <c r="B9" i="2"/>
  <c r="V8" i="2"/>
  <c r="I8" i="2" s="1"/>
  <c r="B8" i="2"/>
  <c r="V7" i="2"/>
  <c r="I7" i="2" s="1"/>
  <c r="B7" i="2"/>
  <c r="V6" i="2"/>
  <c r="B6" i="2"/>
  <c r="V5" i="2"/>
  <c r="P5" i="2" s="1"/>
  <c r="B5" i="2"/>
  <c r="V4" i="2"/>
  <c r="O4" i="2" s="1"/>
  <c r="B4" i="2"/>
  <c r="V3" i="2"/>
  <c r="L3" i="2" s="1"/>
  <c r="B3" i="2"/>
  <c r="V2" i="2"/>
  <c r="N2" i="2" s="1"/>
  <c r="B2" i="2"/>
  <c r="G223" i="5"/>
  <c r="G222" i="5"/>
  <c r="C326" i="2" s="1"/>
  <c r="P326" i="2" s="1"/>
  <c r="AR221" i="5"/>
  <c r="AQ221" i="5"/>
  <c r="AO221" i="5"/>
  <c r="AB221" i="5"/>
  <c r="G221" i="5"/>
  <c r="C322" i="2" s="1"/>
  <c r="AR220" i="5"/>
  <c r="AQ220" i="5"/>
  <c r="AO220" i="5"/>
  <c r="AB220" i="5"/>
  <c r="G220" i="5"/>
  <c r="AR219" i="5"/>
  <c r="AQ219" i="5"/>
  <c r="AO219" i="5"/>
  <c r="AB219" i="5"/>
  <c r="G219" i="5"/>
  <c r="C320" i="2" s="1"/>
  <c r="AR218" i="5"/>
  <c r="AQ218" i="5"/>
  <c r="AO218" i="5"/>
  <c r="AB218" i="5"/>
  <c r="G218" i="5"/>
  <c r="AR217" i="5"/>
  <c r="AQ217" i="5"/>
  <c r="AO217" i="5"/>
  <c r="AB217" i="5"/>
  <c r="G217" i="5"/>
  <c r="AR216" i="5"/>
  <c r="AQ216" i="5"/>
  <c r="AO216" i="5"/>
  <c r="G216" i="5"/>
  <c r="C317" i="2" s="1"/>
  <c r="AR215" i="5"/>
  <c r="AQ215" i="5"/>
  <c r="AO215" i="5"/>
  <c r="AB215" i="5"/>
  <c r="G215" i="5"/>
  <c r="AR214" i="5"/>
  <c r="AQ214" i="5"/>
  <c r="AO214" i="5"/>
  <c r="AB214" i="5"/>
  <c r="G214" i="5"/>
  <c r="AR213" i="5"/>
  <c r="AQ213" i="5"/>
  <c r="AO213" i="5"/>
  <c r="AB213" i="5"/>
  <c r="G213" i="5"/>
  <c r="C314" i="2" s="1"/>
  <c r="AR212" i="5"/>
  <c r="AQ212" i="5"/>
  <c r="AO212" i="5"/>
  <c r="G212" i="5"/>
  <c r="AR211" i="5"/>
  <c r="AQ211" i="5"/>
  <c r="AO211" i="5"/>
  <c r="AB211" i="5"/>
  <c r="G211" i="5"/>
  <c r="H211" i="5" s="1"/>
  <c r="AR210" i="5"/>
  <c r="AQ210" i="5"/>
  <c r="AO210" i="5"/>
  <c r="AB210" i="5"/>
  <c r="G210" i="5"/>
  <c r="C300" i="2" s="1"/>
  <c r="AR209" i="5"/>
  <c r="AQ209" i="5"/>
  <c r="AO209" i="5"/>
  <c r="AB209" i="5"/>
  <c r="G209" i="5"/>
  <c r="C299" i="2" s="1"/>
  <c r="AR208" i="5"/>
  <c r="AQ208" i="5"/>
  <c r="AO208" i="5"/>
  <c r="AB208" i="5"/>
  <c r="G208" i="5"/>
  <c r="C298" i="2" s="1"/>
  <c r="AR207" i="5"/>
  <c r="AQ207" i="5"/>
  <c r="AO207" i="5"/>
  <c r="AB207" i="5"/>
  <c r="G207" i="5"/>
  <c r="C297" i="2" s="1"/>
  <c r="AR206" i="5"/>
  <c r="AQ206" i="5"/>
  <c r="AO206" i="5"/>
  <c r="AB206" i="5"/>
  <c r="G206" i="5"/>
  <c r="AR205" i="5"/>
  <c r="AQ205" i="5"/>
  <c r="AO205" i="5"/>
  <c r="AB205" i="5"/>
  <c r="G205" i="5"/>
  <c r="C295" i="2" s="1"/>
  <c r="AO204" i="5"/>
  <c r="H204" i="5"/>
  <c r="AL204" i="5" s="1"/>
  <c r="AO203" i="5"/>
  <c r="G203" i="5"/>
  <c r="F203" i="5"/>
  <c r="AB202" i="5"/>
  <c r="G202" i="5"/>
  <c r="C308" i="2" s="1"/>
  <c r="F202" i="5"/>
  <c r="AO201" i="5"/>
  <c r="G201" i="5"/>
  <c r="C307" i="2" s="1"/>
  <c r="F201" i="5"/>
  <c r="AB200" i="5"/>
  <c r="G200" i="5"/>
  <c r="F200" i="5"/>
  <c r="AO200" i="5" s="1"/>
  <c r="AR199" i="5"/>
  <c r="AQ199" i="5"/>
  <c r="AO199" i="5"/>
  <c r="AB199" i="5"/>
  <c r="G199" i="5"/>
  <c r="C293" i="2" s="1"/>
  <c r="AR198" i="5"/>
  <c r="AQ198" i="5"/>
  <c r="AO198" i="5"/>
  <c r="AB198" i="5"/>
  <c r="G198" i="5"/>
  <c r="AR197" i="5"/>
  <c r="AQ197" i="5"/>
  <c r="AO197" i="5"/>
  <c r="AB197" i="5"/>
  <c r="G197" i="5"/>
  <c r="H197" i="5" s="1"/>
  <c r="AR196" i="5"/>
  <c r="AQ196" i="5"/>
  <c r="AO196" i="5"/>
  <c r="AB196" i="5"/>
  <c r="G196" i="5"/>
  <c r="H196" i="5" s="1"/>
  <c r="AL196" i="5" s="1"/>
  <c r="AR195" i="5"/>
  <c r="AQ195" i="5"/>
  <c r="AO195" i="5"/>
  <c r="AB195" i="5"/>
  <c r="G195" i="5"/>
  <c r="H195" i="5" s="1"/>
  <c r="AR194" i="5"/>
  <c r="AQ194" i="5"/>
  <c r="AO194" i="5"/>
  <c r="AB194" i="5"/>
  <c r="G194" i="5"/>
  <c r="AR193" i="5"/>
  <c r="AQ193" i="5"/>
  <c r="AO193" i="5"/>
  <c r="AB193" i="5"/>
  <c r="G193" i="5"/>
  <c r="C281" i="2" s="1"/>
  <c r="AR192" i="5"/>
  <c r="AQ192" i="5"/>
  <c r="G192" i="5"/>
  <c r="C279" i="2" s="1"/>
  <c r="F192" i="5"/>
  <c r="AO192" i="5" s="1"/>
  <c r="AR191" i="5"/>
  <c r="AQ191" i="5"/>
  <c r="AO191" i="5"/>
  <c r="AB191" i="5"/>
  <c r="G191" i="5"/>
  <c r="H191" i="5" s="1"/>
  <c r="AM191" i="5" s="1"/>
  <c r="AR190" i="5"/>
  <c r="AQ190" i="5"/>
  <c r="AO190" i="5"/>
  <c r="AB190" i="5"/>
  <c r="G190" i="5"/>
  <c r="AR189" i="5"/>
  <c r="AQ189" i="5"/>
  <c r="AO189" i="5"/>
  <c r="AB189" i="5"/>
  <c r="J189" i="5"/>
  <c r="G189" i="5"/>
  <c r="AR188" i="5"/>
  <c r="AQ188" i="5"/>
  <c r="AO188" i="5"/>
  <c r="AB188" i="5"/>
  <c r="J188" i="5"/>
  <c r="G188" i="5"/>
  <c r="AR187" i="5"/>
  <c r="AQ187" i="5"/>
  <c r="AO187" i="5"/>
  <c r="AB187" i="5"/>
  <c r="G187" i="5"/>
  <c r="H187" i="5" s="1"/>
  <c r="AR186" i="5"/>
  <c r="AQ186" i="5"/>
  <c r="AO186" i="5"/>
  <c r="AB186" i="5"/>
  <c r="G186" i="5"/>
  <c r="C273" i="2" s="1"/>
  <c r="AR185" i="5"/>
  <c r="AQ185" i="5"/>
  <c r="AO185" i="5"/>
  <c r="AB185" i="5"/>
  <c r="G185" i="5"/>
  <c r="C272" i="2" s="1"/>
  <c r="AR184" i="5"/>
  <c r="AQ184" i="5"/>
  <c r="AO184" i="5"/>
  <c r="AB184" i="5"/>
  <c r="G184" i="5"/>
  <c r="H184" i="5" s="1"/>
  <c r="AR183" i="5"/>
  <c r="AQ183" i="5"/>
  <c r="AO183" i="5"/>
  <c r="AB183" i="5"/>
  <c r="G183" i="5"/>
  <c r="C270" i="2" s="1"/>
  <c r="AR182" i="5"/>
  <c r="AQ182" i="5"/>
  <c r="AO182" i="5"/>
  <c r="AB182" i="5"/>
  <c r="G182" i="5"/>
  <c r="AR181" i="5"/>
  <c r="AQ181" i="5"/>
  <c r="AO181" i="5"/>
  <c r="AB181" i="5"/>
  <c r="G181" i="5"/>
  <c r="C268" i="2" s="1"/>
  <c r="AR180" i="5"/>
  <c r="AQ180" i="5"/>
  <c r="AO180" i="5"/>
  <c r="AB180" i="5"/>
  <c r="G180" i="5"/>
  <c r="AR179" i="5"/>
  <c r="AQ179" i="5"/>
  <c r="AO179" i="5"/>
  <c r="AB179" i="5"/>
  <c r="G179" i="5"/>
  <c r="H179" i="5" s="1"/>
  <c r="AR178" i="5"/>
  <c r="AQ178" i="5"/>
  <c r="AO178" i="5"/>
  <c r="AB178" i="5"/>
  <c r="G178" i="5"/>
  <c r="C265" i="2" s="1"/>
  <c r="AR177" i="5"/>
  <c r="AQ177" i="5"/>
  <c r="AO177" i="5"/>
  <c r="G177" i="5"/>
  <c r="AR176" i="5"/>
  <c r="AQ176" i="5"/>
  <c r="AO176" i="5"/>
  <c r="AB176" i="5"/>
  <c r="G176" i="5"/>
  <c r="AR175" i="5"/>
  <c r="AQ175" i="5"/>
  <c r="AO175" i="5"/>
  <c r="AB175" i="5"/>
  <c r="G175" i="5"/>
  <c r="C259" i="2" s="1"/>
  <c r="AR174" i="5"/>
  <c r="AQ174" i="5"/>
  <c r="AO174" i="5"/>
  <c r="AM174" i="5"/>
  <c r="AL174" i="5"/>
  <c r="AB174" i="5"/>
  <c r="AR173" i="5"/>
  <c r="AQ173" i="5"/>
  <c r="AO173" i="5"/>
  <c r="AB173" i="5"/>
  <c r="G173" i="5"/>
  <c r="C257" i="2" s="1"/>
  <c r="AR172" i="5"/>
  <c r="AQ172" i="5"/>
  <c r="AO172" i="5"/>
  <c r="AB172" i="5"/>
  <c r="Q172" i="5"/>
  <c r="G172" i="5"/>
  <c r="H172" i="5" s="1"/>
  <c r="AR171" i="5"/>
  <c r="AQ171" i="5"/>
  <c r="AO171" i="5"/>
  <c r="AB171" i="5"/>
  <c r="Q171" i="5"/>
  <c r="G171" i="5"/>
  <c r="AR170" i="5"/>
  <c r="AQ170" i="5"/>
  <c r="AO170" i="5"/>
  <c r="AB170" i="5"/>
  <c r="G170" i="5"/>
  <c r="AR169" i="5"/>
  <c r="AQ169" i="5"/>
  <c r="AO169" i="5"/>
  <c r="AB169" i="5"/>
  <c r="G169" i="5"/>
  <c r="C248" i="2" s="1"/>
  <c r="AR168" i="5"/>
  <c r="AQ168" i="5"/>
  <c r="AO168" i="5"/>
  <c r="AB168" i="5"/>
  <c r="Q168" i="5"/>
  <c r="G168" i="5"/>
  <c r="H168" i="5" s="1"/>
  <c r="AR167" i="5"/>
  <c r="AQ167" i="5"/>
  <c r="AO167" i="5"/>
  <c r="AB167" i="5"/>
  <c r="G167" i="5"/>
  <c r="C246" i="2" s="1"/>
  <c r="AR166" i="5"/>
  <c r="AQ166" i="5"/>
  <c r="AO166" i="5"/>
  <c r="AB166" i="5"/>
  <c r="H166" i="5"/>
  <c r="AM166" i="5" s="1"/>
  <c r="AR165" i="5"/>
  <c r="AQ165" i="5"/>
  <c r="AO165" i="5"/>
  <c r="AB165" i="5"/>
  <c r="H165" i="5"/>
  <c r="AM165" i="5" s="1"/>
  <c r="AR164" i="5"/>
  <c r="AQ164" i="5"/>
  <c r="AO164" i="5"/>
  <c r="AB164" i="5"/>
  <c r="H164" i="5"/>
  <c r="AL164" i="5" s="1"/>
  <c r="AR163" i="5"/>
  <c r="AQ163" i="5"/>
  <c r="AO163" i="5"/>
  <c r="AB163" i="5"/>
  <c r="H163" i="5"/>
  <c r="AR162" i="5"/>
  <c r="AO162" i="5"/>
  <c r="AB162" i="5"/>
  <c r="Q162" i="5"/>
  <c r="J162" i="5"/>
  <c r="H162" i="5"/>
  <c r="AM162" i="5" s="1"/>
  <c r="AR161" i="5"/>
  <c r="AO161" i="5"/>
  <c r="AB161" i="5"/>
  <c r="Q161" i="5"/>
  <c r="J161" i="5"/>
  <c r="H161" i="5"/>
  <c r="AM161" i="5" s="1"/>
  <c r="AR160" i="5"/>
  <c r="AQ160" i="5"/>
  <c r="AO160" i="5"/>
  <c r="AB160" i="5"/>
  <c r="Q160" i="5"/>
  <c r="G160" i="5"/>
  <c r="AR159" i="5"/>
  <c r="AQ159" i="5"/>
  <c r="AO159" i="5"/>
  <c r="AB159" i="5"/>
  <c r="G159" i="5"/>
  <c r="C235" i="2" s="1"/>
  <c r="AR158" i="5"/>
  <c r="AQ158" i="5"/>
  <c r="AO158" i="5"/>
  <c r="AB158" i="5"/>
  <c r="H158" i="5"/>
  <c r="AM158" i="5" s="1"/>
  <c r="AR157" i="5"/>
  <c r="AQ157" i="5"/>
  <c r="AO157" i="5"/>
  <c r="AB157" i="5"/>
  <c r="J157" i="5"/>
  <c r="G157" i="5"/>
  <c r="AR156" i="5"/>
  <c r="AQ156" i="5"/>
  <c r="AO156" i="5"/>
  <c r="AB156" i="5"/>
  <c r="J156" i="5"/>
  <c r="G156" i="5"/>
  <c r="C230" i="2" s="1"/>
  <c r="AR155" i="5"/>
  <c r="AQ155" i="5"/>
  <c r="AO155" i="5"/>
  <c r="J155" i="5"/>
  <c r="G155" i="5"/>
  <c r="AR154" i="5"/>
  <c r="AQ154" i="5"/>
  <c r="AO154" i="5"/>
  <c r="AB154" i="5"/>
  <c r="J154" i="5"/>
  <c r="G154" i="5"/>
  <c r="C228" i="2" s="1"/>
  <c r="AR153" i="5"/>
  <c r="AQ153" i="5"/>
  <c r="AO153" i="5"/>
  <c r="AB153" i="5"/>
  <c r="G153" i="5"/>
  <c r="C227" i="2" s="1"/>
  <c r="AR152" i="5"/>
  <c r="AQ152" i="5"/>
  <c r="AO152" i="5"/>
  <c r="AB152" i="5"/>
  <c r="Q152" i="5"/>
  <c r="J152" i="5"/>
  <c r="G152" i="5"/>
  <c r="C305" i="2" s="1"/>
  <c r="AR151" i="5"/>
  <c r="AQ151" i="5"/>
  <c r="AO151" i="5"/>
  <c r="AB151" i="5"/>
  <c r="Q151" i="5"/>
  <c r="J151" i="5"/>
  <c r="G151" i="5"/>
  <c r="H151" i="5" s="1"/>
  <c r="AM151" i="5" s="1"/>
  <c r="AR150" i="5"/>
  <c r="AQ150" i="5"/>
  <c r="AO150" i="5"/>
  <c r="G150" i="5"/>
  <c r="H150" i="5" s="1"/>
  <c r="AR149" i="5"/>
  <c r="AQ149" i="5"/>
  <c r="AO149" i="5"/>
  <c r="AB149" i="5"/>
  <c r="G149" i="5"/>
  <c r="C219" i="2" s="1"/>
  <c r="AR148" i="5"/>
  <c r="AQ148" i="5"/>
  <c r="AO148" i="5"/>
  <c r="AB148" i="5"/>
  <c r="G148" i="5"/>
  <c r="H148" i="5" s="1"/>
  <c r="AM148" i="5" s="1"/>
  <c r="AR147" i="5"/>
  <c r="AQ147" i="5"/>
  <c r="AO147" i="5"/>
  <c r="AB147" i="5"/>
  <c r="G147" i="5"/>
  <c r="H147" i="5" s="1"/>
  <c r="AR146" i="5"/>
  <c r="AQ146" i="5"/>
  <c r="AO146" i="5"/>
  <c r="AB146" i="5"/>
  <c r="G146" i="5"/>
  <c r="C216" i="2" s="1"/>
  <c r="AR145" i="5"/>
  <c r="AQ145" i="5"/>
  <c r="AO145" i="5"/>
  <c r="AB145" i="5"/>
  <c r="G145" i="5"/>
  <c r="AR144" i="5"/>
  <c r="AQ144" i="5"/>
  <c r="AO144" i="5"/>
  <c r="J144" i="5"/>
  <c r="G144" i="5"/>
  <c r="C214" i="2" s="1"/>
  <c r="AR143" i="5"/>
  <c r="AQ143" i="5"/>
  <c r="AO143" i="5"/>
  <c r="AB143" i="5"/>
  <c r="G143" i="5"/>
  <c r="AR142" i="5"/>
  <c r="AQ142" i="5"/>
  <c r="AO142" i="5"/>
  <c r="J142" i="5"/>
  <c r="G142" i="5"/>
  <c r="AR141" i="5"/>
  <c r="AQ141" i="5"/>
  <c r="AO141" i="5"/>
  <c r="AB141" i="5"/>
  <c r="J141" i="5"/>
  <c r="G141" i="5"/>
  <c r="C211" i="2" s="1"/>
  <c r="AR140" i="5"/>
  <c r="AQ140" i="5"/>
  <c r="AO140" i="5"/>
  <c r="J140" i="5"/>
  <c r="G140" i="5"/>
  <c r="AR139" i="5"/>
  <c r="AQ139" i="5"/>
  <c r="AO139" i="5"/>
  <c r="AB139" i="5"/>
  <c r="J139" i="5"/>
  <c r="G139" i="5"/>
  <c r="C209" i="2" s="1"/>
  <c r="AR138" i="5"/>
  <c r="AQ138" i="5"/>
  <c r="AO138" i="5"/>
  <c r="AB138" i="5"/>
  <c r="G138" i="5"/>
  <c r="C199" i="2" s="1"/>
  <c r="AR137" i="5"/>
  <c r="AQ137" i="5"/>
  <c r="AO137" i="5"/>
  <c r="AB137" i="5"/>
  <c r="Q137" i="5"/>
  <c r="J137" i="5"/>
  <c r="G137" i="5"/>
  <c r="C245" i="2" s="1"/>
  <c r="AR136" i="5"/>
  <c r="AQ136" i="5"/>
  <c r="AO136" i="5"/>
  <c r="AB136" i="5"/>
  <c r="G136" i="5"/>
  <c r="AR135" i="5"/>
  <c r="AQ135" i="5"/>
  <c r="AO135" i="5"/>
  <c r="AB135" i="5"/>
  <c r="G135" i="5"/>
  <c r="C195" i="2" s="1"/>
  <c r="AR134" i="5"/>
  <c r="AQ134" i="5"/>
  <c r="AO134" i="5"/>
  <c r="AB134" i="5"/>
  <c r="G134" i="5"/>
  <c r="H134" i="5" s="1"/>
  <c r="AL134" i="5" s="1"/>
  <c r="AR133" i="5"/>
  <c r="AQ133" i="5"/>
  <c r="AO133" i="5"/>
  <c r="AB133" i="5"/>
  <c r="G133" i="5"/>
  <c r="C193" i="2" s="1"/>
  <c r="AR132" i="5"/>
  <c r="AQ132" i="5"/>
  <c r="AO132" i="5"/>
  <c r="G132" i="5"/>
  <c r="AR131" i="5"/>
  <c r="AO131" i="5"/>
  <c r="AB131" i="5"/>
  <c r="Q131" i="5"/>
  <c r="G131" i="5"/>
  <c r="C325" i="2" s="1"/>
  <c r="AR130" i="5"/>
  <c r="AQ130" i="5"/>
  <c r="AO130" i="5"/>
  <c r="AB130" i="5"/>
  <c r="J130" i="5"/>
  <c r="G130" i="5"/>
  <c r="C190" i="2" s="1"/>
  <c r="AR129" i="5"/>
  <c r="AO129" i="5"/>
  <c r="AB129" i="5"/>
  <c r="Q129" i="5"/>
  <c r="G129" i="5"/>
  <c r="H129" i="5" s="1"/>
  <c r="AM129" i="5" s="1"/>
  <c r="AQ129" i="5" s="1"/>
  <c r="AR128" i="5"/>
  <c r="AQ128" i="5"/>
  <c r="AO128" i="5"/>
  <c r="AB128" i="5"/>
  <c r="G128" i="5"/>
  <c r="H128" i="5" s="1"/>
  <c r="AR127" i="5"/>
  <c r="AQ127" i="5"/>
  <c r="AO127" i="5"/>
  <c r="AB127" i="5"/>
  <c r="J127" i="5"/>
  <c r="G127" i="5"/>
  <c r="H127" i="5" s="1"/>
  <c r="AR126" i="5"/>
  <c r="AQ126" i="5"/>
  <c r="AO126" i="5"/>
  <c r="AB126" i="5"/>
  <c r="G126" i="5"/>
  <c r="C184" i="2" s="1"/>
  <c r="AR125" i="5"/>
  <c r="AQ125" i="5"/>
  <c r="AO125" i="5"/>
  <c r="AB125" i="5"/>
  <c r="G125" i="5"/>
  <c r="AR124" i="5"/>
  <c r="AQ124" i="5"/>
  <c r="AO124" i="5"/>
  <c r="AB124" i="5"/>
  <c r="Q124" i="5"/>
  <c r="G124" i="5"/>
  <c r="C221" i="2" s="1"/>
  <c r="AR123" i="5"/>
  <c r="AQ123" i="5"/>
  <c r="AO123" i="5"/>
  <c r="AB123" i="5"/>
  <c r="B5" i="6" s="1"/>
  <c r="Q123" i="5"/>
  <c r="G123" i="5"/>
  <c r="AR122" i="5"/>
  <c r="AQ122" i="5"/>
  <c r="AO122" i="5"/>
  <c r="AB122" i="5"/>
  <c r="G122" i="5"/>
  <c r="AR121" i="5"/>
  <c r="AQ121" i="5"/>
  <c r="AO121" i="5"/>
  <c r="AB121" i="5"/>
  <c r="G121" i="5"/>
  <c r="C179" i="2" s="1"/>
  <c r="AR120" i="5"/>
  <c r="AQ120" i="5"/>
  <c r="AO120" i="5"/>
  <c r="AB120" i="5"/>
  <c r="G120" i="5"/>
  <c r="C178" i="2" s="1"/>
  <c r="AR119" i="5"/>
  <c r="AQ119" i="5"/>
  <c r="AO119" i="5"/>
  <c r="AB119" i="5"/>
  <c r="J119" i="5"/>
  <c r="G119" i="5"/>
  <c r="C174" i="2" s="1"/>
  <c r="AR118" i="5"/>
  <c r="AQ118" i="5"/>
  <c r="AO118" i="5"/>
  <c r="AB118" i="5"/>
  <c r="G118" i="5"/>
  <c r="AR117" i="5"/>
  <c r="AO117" i="5"/>
  <c r="AB117" i="5"/>
  <c r="Q117" i="5"/>
  <c r="G117" i="5"/>
  <c r="H117" i="5" s="1"/>
  <c r="AR116" i="5"/>
  <c r="AO116" i="5"/>
  <c r="AB116" i="5"/>
  <c r="Q116" i="5"/>
  <c r="G116" i="5"/>
  <c r="C261" i="2" s="1"/>
  <c r="AR115" i="5"/>
  <c r="AQ115" i="5"/>
  <c r="AO115" i="5"/>
  <c r="AB115" i="5"/>
  <c r="Q115" i="5"/>
  <c r="G115" i="5"/>
  <c r="C232" i="2" s="1"/>
  <c r="AR114" i="5"/>
  <c r="AQ114" i="5"/>
  <c r="AO114" i="5"/>
  <c r="AB114" i="5"/>
  <c r="J114" i="5"/>
  <c r="G114" i="5"/>
  <c r="H114" i="5" s="1"/>
  <c r="AR113" i="5"/>
  <c r="AQ113" i="5"/>
  <c r="AO113" i="5"/>
  <c r="AB113" i="5"/>
  <c r="J113" i="5"/>
  <c r="G113" i="5"/>
  <c r="C167" i="2" s="1"/>
  <c r="AR112" i="5"/>
  <c r="AO112" i="5"/>
  <c r="AB112" i="5"/>
  <c r="Q112" i="5"/>
  <c r="G112" i="5"/>
  <c r="H112" i="5" s="1"/>
  <c r="AR111" i="5"/>
  <c r="AO111" i="5"/>
  <c r="AB111" i="5"/>
  <c r="Q111" i="5"/>
  <c r="J111" i="5"/>
  <c r="G111" i="5"/>
  <c r="AR110" i="5"/>
  <c r="AO110" i="5"/>
  <c r="AB110" i="5"/>
  <c r="Q110" i="5"/>
  <c r="G110" i="5"/>
  <c r="H110" i="5" s="1"/>
  <c r="AR109" i="5"/>
  <c r="AO109" i="5"/>
  <c r="AB109" i="5"/>
  <c r="Q109" i="5"/>
  <c r="G109" i="5"/>
  <c r="C252" i="2" s="1"/>
  <c r="AR108" i="5"/>
  <c r="AQ108" i="5"/>
  <c r="AO108" i="5"/>
  <c r="AB108" i="5"/>
  <c r="G108" i="5"/>
  <c r="C161" i="2" s="1"/>
  <c r="AR107" i="5"/>
  <c r="AO107" i="5"/>
  <c r="AB107" i="5"/>
  <c r="Q107" i="5"/>
  <c r="G107" i="5"/>
  <c r="H107" i="5" s="1"/>
  <c r="AR106" i="5"/>
  <c r="AQ106" i="5"/>
  <c r="AO106" i="5"/>
  <c r="AB106" i="5"/>
  <c r="G106" i="5"/>
  <c r="H106" i="5" s="1"/>
  <c r="AR105" i="5"/>
  <c r="AQ105" i="5"/>
  <c r="AO105" i="5"/>
  <c r="AB105" i="5"/>
  <c r="G105" i="5"/>
  <c r="C158" i="2" s="1"/>
  <c r="AR104" i="5"/>
  <c r="AO104" i="5"/>
  <c r="AB104" i="5"/>
  <c r="Q104" i="5"/>
  <c r="G104" i="5"/>
  <c r="C222" i="2" s="1"/>
  <c r="AR103" i="5"/>
  <c r="AO103" i="5"/>
  <c r="AB103" i="5"/>
  <c r="Q103" i="5"/>
  <c r="G103" i="5"/>
  <c r="AR102" i="5"/>
  <c r="AO102" i="5"/>
  <c r="AB102" i="5"/>
  <c r="Q102" i="5"/>
  <c r="G102" i="5"/>
  <c r="H102" i="5" s="1"/>
  <c r="AR101" i="5"/>
  <c r="AO101" i="5"/>
  <c r="AB101" i="5"/>
  <c r="Q101" i="5"/>
  <c r="G101" i="5"/>
  <c r="C291" i="2" s="1"/>
  <c r="AR100" i="5"/>
  <c r="AO100" i="5"/>
  <c r="AB100" i="5"/>
  <c r="Q100" i="5"/>
  <c r="G100" i="5"/>
  <c r="C290" i="2" s="1"/>
  <c r="AR99" i="5"/>
  <c r="AQ99" i="5"/>
  <c r="AO99" i="5"/>
  <c r="AB99" i="5"/>
  <c r="Q99" i="5"/>
  <c r="G99" i="5"/>
  <c r="H99" i="5" s="1"/>
  <c r="AR98" i="5"/>
  <c r="AO98" i="5"/>
  <c r="AB98" i="5"/>
  <c r="Q98" i="5"/>
  <c r="G98" i="5"/>
  <c r="C206" i="2" s="1"/>
  <c r="AR97" i="5"/>
  <c r="AO97" i="5"/>
  <c r="AB97" i="5"/>
  <c r="Q97" i="5"/>
  <c r="G97" i="5"/>
  <c r="H97" i="5" s="1"/>
  <c r="AM97" i="5" s="1"/>
  <c r="AQ97" i="5" s="1"/>
  <c r="AR96" i="5"/>
  <c r="AO96" i="5"/>
  <c r="AB96" i="5"/>
  <c r="Q96" i="5"/>
  <c r="G96" i="5"/>
  <c r="C204" i="2" s="1"/>
  <c r="AR95" i="5"/>
  <c r="AO95" i="5"/>
  <c r="AB95" i="5"/>
  <c r="Q95" i="5"/>
  <c r="G95" i="5"/>
  <c r="AR94" i="5"/>
  <c r="AO94" i="5"/>
  <c r="AB94" i="5"/>
  <c r="Q94" i="5"/>
  <c r="G94" i="5"/>
  <c r="H94" i="5" s="1"/>
  <c r="AR93" i="5"/>
  <c r="AO93" i="5"/>
  <c r="AB93" i="5"/>
  <c r="Q93" i="5"/>
  <c r="G93" i="5"/>
  <c r="C201" i="2" s="1"/>
  <c r="AR92" i="5"/>
  <c r="AQ92" i="5"/>
  <c r="AO92" i="5"/>
  <c r="AB92" i="5"/>
  <c r="Q92" i="5"/>
  <c r="G92" i="5"/>
  <c r="C208" i="2" s="1"/>
  <c r="AR91" i="5"/>
  <c r="AQ91" i="5"/>
  <c r="AO91" i="5"/>
  <c r="AB91" i="5"/>
  <c r="Q91" i="5"/>
  <c r="G91" i="5"/>
  <c r="H91" i="5" s="1"/>
  <c r="AR90" i="5"/>
  <c r="AQ90" i="5"/>
  <c r="AO90" i="5"/>
  <c r="AB90" i="5"/>
  <c r="G90" i="5"/>
  <c r="H90" i="5" s="1"/>
  <c r="AR89" i="5"/>
  <c r="AQ89" i="5"/>
  <c r="AO89" i="5"/>
  <c r="AB89" i="5"/>
  <c r="G89" i="5"/>
  <c r="H89" i="5" s="1"/>
  <c r="AM89" i="5" s="1"/>
  <c r="AR88" i="5"/>
  <c r="AO88" i="5"/>
  <c r="AB88" i="5"/>
  <c r="Q88" i="5"/>
  <c r="G88" i="5"/>
  <c r="C188" i="2" s="1"/>
  <c r="AR87" i="5"/>
  <c r="AQ87" i="5"/>
  <c r="AO87" i="5"/>
  <c r="AB87" i="5"/>
  <c r="G87" i="5"/>
  <c r="AR86" i="5"/>
  <c r="AO86" i="5"/>
  <c r="AB86" i="5"/>
  <c r="Q86" i="5"/>
  <c r="G86" i="5"/>
  <c r="C187" i="2" s="1"/>
  <c r="AR85" i="5"/>
  <c r="AQ85" i="5"/>
  <c r="AO85" i="5"/>
  <c r="AB85" i="5"/>
  <c r="J85" i="5"/>
  <c r="G85" i="5"/>
  <c r="H85" i="5" s="1"/>
  <c r="AM85" i="5" s="1"/>
  <c r="AR84" i="5"/>
  <c r="AQ84" i="5"/>
  <c r="AO84" i="5"/>
  <c r="AB84" i="5"/>
  <c r="J84" i="5"/>
  <c r="G84" i="5"/>
  <c r="AR83" i="5"/>
  <c r="AQ83" i="5"/>
  <c r="AO83" i="5"/>
  <c r="AB83" i="5"/>
  <c r="J83" i="5"/>
  <c r="G83" i="5"/>
  <c r="H83" i="5" s="1"/>
  <c r="AR82" i="5"/>
  <c r="AQ82" i="5"/>
  <c r="AO82" i="5"/>
  <c r="AB82" i="5"/>
  <c r="J82" i="5"/>
  <c r="G82" i="5"/>
  <c r="AR81" i="5"/>
  <c r="AO81" i="5"/>
  <c r="AB81" i="5"/>
  <c r="Q81" i="5"/>
  <c r="G81" i="5"/>
  <c r="C304" i="2" s="1"/>
  <c r="AR80" i="5"/>
  <c r="AO80" i="5"/>
  <c r="AB80" i="5"/>
  <c r="Q80" i="5"/>
  <c r="G80" i="5"/>
  <c r="H80" i="5" s="1"/>
  <c r="AM80" i="5" s="1"/>
  <c r="AQ80" i="5" s="1"/>
  <c r="AR79" i="5"/>
  <c r="AO79" i="5"/>
  <c r="AB79" i="5"/>
  <c r="Q79" i="5"/>
  <c r="H79" i="5"/>
  <c r="AR78" i="5"/>
  <c r="AO78" i="5"/>
  <c r="AB78" i="5"/>
  <c r="Q78" i="5"/>
  <c r="H78" i="5"/>
  <c r="AM78" i="5" s="1"/>
  <c r="AQ78" i="5" s="1"/>
  <c r="AR77" i="5"/>
  <c r="AQ77" i="5"/>
  <c r="AO77" i="5"/>
  <c r="AB77" i="5"/>
  <c r="Q77" i="5"/>
  <c r="G77" i="5"/>
  <c r="AR76" i="5"/>
  <c r="AQ76" i="5"/>
  <c r="AO76" i="5"/>
  <c r="AB76" i="5"/>
  <c r="G76" i="5"/>
  <c r="AR75" i="5"/>
  <c r="AO75" i="5"/>
  <c r="AB75" i="5"/>
  <c r="Y75" i="5"/>
  <c r="Q75" i="5"/>
  <c r="G75" i="5"/>
  <c r="C156" i="2" s="1"/>
  <c r="AR74" i="5"/>
  <c r="AO74" i="5"/>
  <c r="AB74" i="5"/>
  <c r="Q74" i="5"/>
  <c r="G74" i="5"/>
  <c r="C114" i="2" s="1"/>
  <c r="AR73" i="5"/>
  <c r="AO73" i="5"/>
  <c r="AB73" i="5"/>
  <c r="Q73" i="5"/>
  <c r="G73" i="5"/>
  <c r="C154" i="2" s="1"/>
  <c r="AR72" i="5"/>
  <c r="AQ72" i="5"/>
  <c r="AO72" i="5"/>
  <c r="AB72" i="5"/>
  <c r="Q72" i="5"/>
  <c r="G72" i="5"/>
  <c r="AR71" i="5"/>
  <c r="AQ71" i="5"/>
  <c r="AO71" i="5"/>
  <c r="AB71" i="5"/>
  <c r="G71" i="5"/>
  <c r="H71" i="5" s="1"/>
  <c r="AR70" i="5"/>
  <c r="AO70" i="5"/>
  <c r="AB70" i="5"/>
  <c r="G70" i="5"/>
  <c r="AR69" i="5"/>
  <c r="AQ69" i="5"/>
  <c r="AO69" i="5"/>
  <c r="AB69" i="5"/>
  <c r="G69" i="5"/>
  <c r="C103" i="2" s="1"/>
  <c r="AR68" i="5"/>
  <c r="AQ68" i="5"/>
  <c r="AO68" i="5"/>
  <c r="AB68" i="5"/>
  <c r="G68" i="5"/>
  <c r="H68" i="5" s="1"/>
  <c r="AM68" i="5" s="1"/>
  <c r="AR67" i="5"/>
  <c r="AQ67" i="5"/>
  <c r="AO67" i="5"/>
  <c r="AB67" i="5"/>
  <c r="Q67" i="5"/>
  <c r="G67" i="5"/>
  <c r="AR66" i="5"/>
  <c r="AQ66" i="5"/>
  <c r="AO66" i="5"/>
  <c r="AB66" i="5"/>
  <c r="Q66" i="5"/>
  <c r="G66" i="5"/>
  <c r="C310" i="2" s="1"/>
  <c r="AR65" i="5"/>
  <c r="AO65" i="5"/>
  <c r="AB65" i="5"/>
  <c r="G65" i="5"/>
  <c r="C339" i="2" s="1"/>
  <c r="Q339" i="2" s="1"/>
  <c r="S339" i="2" s="1"/>
  <c r="AR64" i="5"/>
  <c r="AO64" i="5"/>
  <c r="AB64" i="5"/>
  <c r="G64" i="5"/>
  <c r="AR63" i="5"/>
  <c r="AO63" i="5"/>
  <c r="AB63" i="5"/>
  <c r="Q63" i="5"/>
  <c r="G63" i="5"/>
  <c r="H63" i="5" s="1"/>
  <c r="AM63" i="5" s="1"/>
  <c r="AQ63" i="5" s="1"/>
  <c r="AR62" i="5"/>
  <c r="AQ62" i="5"/>
  <c r="AO62" i="5"/>
  <c r="AB62" i="5"/>
  <c r="G62" i="5"/>
  <c r="C95" i="2" s="1"/>
  <c r="AR61" i="5"/>
  <c r="AO61" i="5"/>
  <c r="AB61" i="5"/>
  <c r="Q61" i="5"/>
  <c r="G61" i="5"/>
  <c r="AR60" i="5"/>
  <c r="AO60" i="5"/>
  <c r="AB60" i="5"/>
  <c r="Q60" i="5"/>
  <c r="G60" i="5"/>
  <c r="H60" i="5" s="1"/>
  <c r="AR59" i="5"/>
  <c r="AO59" i="5"/>
  <c r="AB59" i="5"/>
  <c r="Q59" i="5"/>
  <c r="G59" i="5"/>
  <c r="C92" i="2" s="1"/>
  <c r="AR58" i="5"/>
  <c r="AQ58" i="5"/>
  <c r="AO58" i="5"/>
  <c r="AB58" i="5"/>
  <c r="G58" i="5"/>
  <c r="H58" i="5" s="1"/>
  <c r="AM58" i="5" s="1"/>
  <c r="AR57" i="5"/>
  <c r="AO57" i="5"/>
  <c r="AB57" i="5"/>
  <c r="Q57" i="5"/>
  <c r="G57" i="5"/>
  <c r="AR56" i="5"/>
  <c r="AQ56" i="5"/>
  <c r="AO56" i="5"/>
  <c r="AB56" i="5"/>
  <c r="G56" i="5"/>
  <c r="H56" i="5" s="1"/>
  <c r="AR55" i="5"/>
  <c r="AQ55" i="5"/>
  <c r="AO55" i="5"/>
  <c r="AB55" i="5"/>
  <c r="Q55" i="5"/>
  <c r="H55" i="5"/>
  <c r="AM55" i="5" s="1"/>
  <c r="AR54" i="5"/>
  <c r="AQ54" i="5"/>
  <c r="AO54" i="5"/>
  <c r="AB54" i="5"/>
  <c r="H54" i="5"/>
  <c r="AM54" i="5" s="1"/>
  <c r="AR53" i="5"/>
  <c r="AO53" i="5"/>
  <c r="AB53" i="5"/>
  <c r="Q53" i="5"/>
  <c r="G53" i="5"/>
  <c r="H53" i="5" s="1"/>
  <c r="AM53" i="5" s="1"/>
  <c r="AQ53" i="5" s="1"/>
  <c r="AR52" i="5"/>
  <c r="AO52" i="5"/>
  <c r="AB52" i="5"/>
  <c r="Q52" i="5"/>
  <c r="G52" i="5"/>
  <c r="C81" i="2" s="1"/>
  <c r="AR51" i="5"/>
  <c r="AQ51" i="5"/>
  <c r="AO51" i="5"/>
  <c r="AB51" i="5"/>
  <c r="Q51" i="5"/>
  <c r="G51" i="5"/>
  <c r="AR50" i="5"/>
  <c r="AO50" i="5"/>
  <c r="AB50" i="5"/>
  <c r="Q50" i="5"/>
  <c r="G50" i="5"/>
  <c r="AR49" i="5"/>
  <c r="AO49" i="5"/>
  <c r="AB49" i="5"/>
  <c r="Q49" i="5"/>
  <c r="G49" i="5"/>
  <c r="H49" i="5" s="1"/>
  <c r="AM49" i="5" s="1"/>
  <c r="AQ49" i="5" s="1"/>
  <c r="AR48" i="5"/>
  <c r="AO48" i="5"/>
  <c r="AB48" i="5"/>
  <c r="Q48" i="5"/>
  <c r="G48" i="5"/>
  <c r="H48" i="5" s="1"/>
  <c r="AL48" i="5" s="1"/>
  <c r="AR47" i="5"/>
  <c r="AQ47" i="5"/>
  <c r="AO47" i="5"/>
  <c r="AB47" i="5"/>
  <c r="Q47" i="5"/>
  <c r="G47" i="5"/>
  <c r="C75" i="2" s="1"/>
  <c r="AR46" i="5"/>
  <c r="AO46" i="5"/>
  <c r="AB46" i="5"/>
  <c r="Q46" i="5"/>
  <c r="G46" i="5"/>
  <c r="C74" i="2" s="1"/>
  <c r="AR45" i="5"/>
  <c r="AO45" i="5"/>
  <c r="AB45" i="5"/>
  <c r="Q45" i="5"/>
  <c r="G45" i="5"/>
  <c r="H45" i="5" s="1"/>
  <c r="AR44" i="5"/>
  <c r="AO44" i="5"/>
  <c r="AB44" i="5"/>
  <c r="Q44" i="5"/>
  <c r="G44" i="5"/>
  <c r="C162" i="2" s="1"/>
  <c r="AR43" i="5"/>
  <c r="AO43" i="5"/>
  <c r="AB43" i="5"/>
  <c r="Q43" i="5"/>
  <c r="G43" i="5"/>
  <c r="AR42" i="5"/>
  <c r="AB42" i="5"/>
  <c r="Q42" i="5"/>
  <c r="G42" i="5"/>
  <c r="C131" i="2" s="1"/>
  <c r="F42" i="5"/>
  <c r="AO42" i="5" s="1"/>
  <c r="AR41" i="5"/>
  <c r="AB41" i="5"/>
  <c r="Q41" i="5"/>
  <c r="G41" i="5"/>
  <c r="C130" i="2" s="1"/>
  <c r="F41" i="5"/>
  <c r="AR40" i="5"/>
  <c r="AO40" i="5"/>
  <c r="AB40" i="5"/>
  <c r="Q40" i="5"/>
  <c r="G40" i="5"/>
  <c r="H40" i="5" s="1"/>
  <c r="AR39" i="5"/>
  <c r="AQ39" i="5"/>
  <c r="AO39" i="5"/>
  <c r="AB39" i="5"/>
  <c r="G39" i="5"/>
  <c r="C66" i="2" s="1"/>
  <c r="AR38" i="5"/>
  <c r="AQ38" i="5"/>
  <c r="AO38" i="5"/>
  <c r="AB38" i="5"/>
  <c r="G38" i="5"/>
  <c r="C65" i="2" s="1"/>
  <c r="AR37" i="5"/>
  <c r="AQ37" i="5"/>
  <c r="AO37" i="5"/>
  <c r="AB37" i="5"/>
  <c r="G37" i="5"/>
  <c r="H37" i="5" s="1"/>
  <c r="AR36" i="5"/>
  <c r="AQ36" i="5"/>
  <c r="AO36" i="5"/>
  <c r="AB36" i="5"/>
  <c r="Q36" i="5"/>
  <c r="G36" i="5"/>
  <c r="H36" i="5" s="1"/>
  <c r="AM36" i="5" s="1"/>
  <c r="AR35" i="5"/>
  <c r="AQ35" i="5"/>
  <c r="AO35" i="5"/>
  <c r="AB35" i="5"/>
  <c r="Y35" i="5"/>
  <c r="Q35" i="5"/>
  <c r="G35" i="5"/>
  <c r="C111" i="2" s="1"/>
  <c r="AR34" i="5"/>
  <c r="AQ34" i="5"/>
  <c r="AO34" i="5"/>
  <c r="AB34" i="5"/>
  <c r="Y34" i="5"/>
  <c r="Q34" i="5"/>
  <c r="G34" i="5"/>
  <c r="C110" i="2" s="1"/>
  <c r="AR33" i="5"/>
  <c r="AQ33" i="5"/>
  <c r="AO33" i="5"/>
  <c r="AB33" i="5"/>
  <c r="Y33" i="5"/>
  <c r="Q33" i="5"/>
  <c r="G33" i="5"/>
  <c r="AR32" i="5"/>
  <c r="AQ32" i="5"/>
  <c r="AO32" i="5"/>
  <c r="AB32" i="5"/>
  <c r="Y32" i="5"/>
  <c r="Q32" i="5"/>
  <c r="G32" i="5"/>
  <c r="C51" i="2" s="1"/>
  <c r="AR31" i="5"/>
  <c r="AQ31" i="5"/>
  <c r="AO31" i="5"/>
  <c r="AB31" i="5"/>
  <c r="Y31" i="5"/>
  <c r="Q31" i="5"/>
  <c r="G31" i="5"/>
  <c r="C50" i="2" s="1"/>
  <c r="AR30" i="5"/>
  <c r="AQ30" i="5"/>
  <c r="AO30" i="5"/>
  <c r="AB30" i="5"/>
  <c r="Y30" i="5"/>
  <c r="Q30" i="5"/>
  <c r="G30" i="5"/>
  <c r="H30" i="5" s="1"/>
  <c r="AR29" i="5"/>
  <c r="AO29" i="5"/>
  <c r="AB29" i="5"/>
  <c r="Y29" i="5"/>
  <c r="Q29" i="5"/>
  <c r="G29" i="5"/>
  <c r="AR28" i="5"/>
  <c r="AQ28" i="5"/>
  <c r="AO28" i="5"/>
  <c r="AB28" i="5"/>
  <c r="Q28" i="5"/>
  <c r="G28" i="5"/>
  <c r="H28" i="5" s="1"/>
  <c r="AR27" i="5"/>
  <c r="AQ27" i="5"/>
  <c r="AO27" i="5"/>
  <c r="AB27" i="5"/>
  <c r="Q27" i="5"/>
  <c r="G27" i="5"/>
  <c r="H27" i="5" s="1"/>
  <c r="AM27" i="5" s="1"/>
  <c r="AR26" i="5"/>
  <c r="AO26" i="5"/>
  <c r="AB26" i="5"/>
  <c r="Q26" i="5"/>
  <c r="G26" i="5"/>
  <c r="C82" i="2" s="1"/>
  <c r="AR25" i="5"/>
  <c r="AQ25" i="5"/>
  <c r="AO25" i="5"/>
  <c r="Q25" i="5"/>
  <c r="G25" i="5"/>
  <c r="H25" i="5" s="1"/>
  <c r="AR24" i="5"/>
  <c r="AQ24" i="5"/>
  <c r="AO24" i="5"/>
  <c r="Q24" i="5"/>
  <c r="G24" i="5"/>
  <c r="C41" i="2" s="1"/>
  <c r="AR23" i="5"/>
  <c r="AQ23" i="5"/>
  <c r="AO23" i="5"/>
  <c r="Q23" i="5"/>
  <c r="G23" i="5"/>
  <c r="H23" i="5" s="1"/>
  <c r="AM23" i="5" s="1"/>
  <c r="AR22" i="5"/>
  <c r="AO22" i="5"/>
  <c r="Q22" i="5"/>
  <c r="G22" i="5"/>
  <c r="C39" i="2" s="1"/>
  <c r="AR21" i="5"/>
  <c r="AQ21" i="5"/>
  <c r="AO21" i="5"/>
  <c r="Q21" i="5"/>
  <c r="G21" i="5"/>
  <c r="AR20" i="5"/>
  <c r="AQ20" i="5"/>
  <c r="AO20" i="5"/>
  <c r="Q20" i="5"/>
  <c r="G20" i="5"/>
  <c r="C61" i="2" s="1"/>
  <c r="AR19" i="5"/>
  <c r="AQ19" i="5"/>
  <c r="AO19" i="5"/>
  <c r="Q19" i="5"/>
  <c r="G19" i="5"/>
  <c r="C34" i="2" s="1"/>
  <c r="AR18" i="5"/>
  <c r="AQ18" i="5"/>
  <c r="AO18" i="5"/>
  <c r="Q18" i="5"/>
  <c r="G18" i="5"/>
  <c r="AR17" i="5"/>
  <c r="AO17" i="5"/>
  <c r="Q17" i="5"/>
  <c r="G17" i="5"/>
  <c r="H17" i="5" s="1"/>
  <c r="AR16" i="5"/>
  <c r="AO16" i="5"/>
  <c r="Q16" i="5"/>
  <c r="G16" i="5"/>
  <c r="C31" i="2" s="1"/>
  <c r="AQ15" i="5"/>
  <c r="AO15" i="5"/>
  <c r="Q15" i="5"/>
  <c r="G15" i="5"/>
  <c r="H15" i="5" s="1"/>
  <c r="AM15" i="5" s="1"/>
  <c r="AR14" i="5"/>
  <c r="Q14" i="5"/>
  <c r="G14" i="5"/>
  <c r="H14" i="5" s="1"/>
  <c r="AM14" i="5" s="1"/>
  <c r="AQ14" i="5" s="1"/>
  <c r="AR13" i="5"/>
  <c r="AQ13" i="5"/>
  <c r="Q13" i="5"/>
  <c r="G13" i="5"/>
  <c r="AR12" i="5"/>
  <c r="AQ12" i="5"/>
  <c r="Q12" i="5"/>
  <c r="G12" i="5"/>
  <c r="AQ11" i="5"/>
  <c r="AO11" i="5"/>
  <c r="Q11" i="5"/>
  <c r="G11" i="5"/>
  <c r="AQ10" i="5"/>
  <c r="AO10" i="5"/>
  <c r="Q10" i="5"/>
  <c r="G10" i="5"/>
  <c r="H10" i="5" s="1"/>
  <c r="AQ9" i="5"/>
  <c r="AO9" i="5"/>
  <c r="Q9" i="5"/>
  <c r="G9" i="5"/>
  <c r="C19" i="2" s="1"/>
  <c r="AQ8" i="5"/>
  <c r="AO8" i="5"/>
  <c r="Q8" i="5"/>
  <c r="G8" i="5"/>
  <c r="C9" i="2" s="1"/>
  <c r="AQ7" i="5"/>
  <c r="AO7" i="5"/>
  <c r="Q7" i="5"/>
  <c r="G7" i="5"/>
  <c r="H7" i="5" s="1"/>
  <c r="AL7" i="5" s="1"/>
  <c r="AR6" i="5"/>
  <c r="AQ6" i="5"/>
  <c r="AO6" i="5"/>
  <c r="AC6" i="5"/>
  <c r="Q6" i="5"/>
  <c r="G6" i="5"/>
  <c r="C6" i="2" s="1"/>
  <c r="AR5" i="5"/>
  <c r="AO5" i="5"/>
  <c r="Q5" i="5"/>
  <c r="G5" i="5"/>
  <c r="C5" i="2" s="1"/>
  <c r="AR4" i="5"/>
  <c r="AO4" i="5"/>
  <c r="Q4" i="5"/>
  <c r="G4" i="5"/>
  <c r="C4" i="2" s="1"/>
  <c r="AR3" i="5"/>
  <c r="AO3" i="5"/>
  <c r="Q3" i="5"/>
  <c r="G3" i="5"/>
  <c r="H3" i="5" s="1"/>
  <c r="AM3" i="5" s="1"/>
  <c r="AQ3" i="5" s="1"/>
  <c r="AR2" i="5"/>
  <c r="AO2" i="5"/>
  <c r="Q2" i="5"/>
  <c r="G2" i="5"/>
  <c r="C7" i="2" s="1"/>
  <c r="E3" i="13"/>
  <c r="E6" i="13" s="1"/>
  <c r="E1" i="13"/>
  <c r="E2" i="13" s="1"/>
  <c r="I77" i="1"/>
  <c r="I103" i="1"/>
  <c r="Q70" i="5"/>
  <c r="Q64" i="5"/>
  <c r="Q65" i="5"/>
  <c r="I81" i="1"/>
  <c r="Q39" i="5"/>
  <c r="Q150" i="5"/>
  <c r="Q167" i="5"/>
  <c r="Q87" i="5"/>
  <c r="Q113" i="5"/>
  <c r="Q155" i="5"/>
  <c r="Q58" i="5"/>
  <c r="Q177" i="5"/>
  <c r="Q127" i="5"/>
  <c r="Q146" i="5"/>
  <c r="Q179" i="5"/>
  <c r="Q188" i="5"/>
  <c r="Q183" i="5"/>
  <c r="Q153" i="5"/>
  <c r="Q108" i="5"/>
  <c r="Q223" i="5"/>
  <c r="Q184" i="5"/>
  <c r="Q186" i="5"/>
  <c r="Q189" i="5"/>
  <c r="L1" i="13"/>
  <c r="Q222" i="5"/>
  <c r="Q207" i="5"/>
  <c r="Q221" i="5"/>
  <c r="Q157" i="5"/>
  <c r="Q84" i="5"/>
  <c r="Q37" i="5"/>
  <c r="Q181" i="5"/>
  <c r="Q190" i="5"/>
  <c r="Q209" i="5"/>
  <c r="I1" i="13"/>
  <c r="Q169" i="5"/>
  <c r="Q156" i="5"/>
  <c r="Q164" i="5"/>
  <c r="Q119" i="5"/>
  <c r="Q83" i="5"/>
  <c r="Q197" i="5"/>
  <c r="Q220" i="5"/>
  <c r="Q193" i="5"/>
  <c r="Q219" i="5"/>
  <c r="Q148" i="5"/>
  <c r="Q204" i="5"/>
  <c r="Q147" i="5"/>
  <c r="Q133" i="5"/>
  <c r="O1" i="13"/>
  <c r="Q208" i="5"/>
  <c r="Q138" i="5"/>
  <c r="Q202" i="5"/>
  <c r="Q139" i="5"/>
  <c r="Q140" i="5"/>
  <c r="Q178" i="5"/>
  <c r="Q185" i="5"/>
  <c r="Q218" i="5"/>
  <c r="Q54" i="5"/>
  <c r="Q125" i="5"/>
  <c r="Q175" i="5"/>
  <c r="Q199" i="5"/>
  <c r="Q76" i="5"/>
  <c r="Q196" i="5"/>
  <c r="Q195" i="5"/>
  <c r="Q187" i="5"/>
  <c r="Q141" i="5"/>
  <c r="Q68" i="5"/>
  <c r="Q205" i="5"/>
  <c r="Q134" i="5"/>
  <c r="Q225" i="5"/>
  <c r="Q120" i="5"/>
  <c r="Q105" i="5"/>
  <c r="Q201" i="5"/>
  <c r="Q191" i="5"/>
  <c r="Q182" i="5"/>
  <c r="Q216" i="5"/>
  <c r="Q170" i="5"/>
  <c r="Q194" i="5"/>
  <c r="Q173" i="5"/>
  <c r="Q198" i="5"/>
  <c r="Q144" i="5"/>
  <c r="Q203" i="5"/>
  <c r="Q166" i="5"/>
  <c r="Q62" i="5"/>
  <c r="Q215" i="5"/>
  <c r="Q200" i="5"/>
  <c r="Q126" i="5"/>
  <c r="Q149" i="5"/>
  <c r="Q118" i="5"/>
  <c r="Q158" i="5"/>
  <c r="Q69" i="5"/>
  <c r="Q165" i="5"/>
  <c r="Q212" i="5"/>
  <c r="Q206" i="5"/>
  <c r="Q176" i="5"/>
  <c r="Q154" i="5"/>
  <c r="Q136" i="5"/>
  <c r="Q163" i="5"/>
  <c r="Q122" i="5"/>
  <c r="Q145" i="5"/>
  <c r="Q224" i="5"/>
  <c r="Q159" i="5"/>
  <c r="Q142" i="5"/>
  <c r="Q82" i="5"/>
  <c r="Q143" i="5"/>
  <c r="Q132" i="5"/>
  <c r="Q211" i="5"/>
  <c r="Q38" i="5"/>
  <c r="Q192" i="5"/>
  <c r="Q106" i="5"/>
  <c r="Q85" i="5"/>
  <c r="Q217" i="5"/>
  <c r="Q135" i="5"/>
  <c r="Q214" i="5"/>
  <c r="Q56" i="5"/>
  <c r="Q128" i="5"/>
  <c r="Q121" i="5"/>
  <c r="Q130" i="5"/>
  <c r="Q213" i="5"/>
  <c r="B4" i="6"/>
  <c r="Q210" i="5"/>
  <c r="Q89" i="5"/>
  <c r="Q114" i="5"/>
  <c r="Q180" i="5"/>
  <c r="Q90" i="5"/>
  <c r="Q71" i="5"/>
  <c r="I111" i="1"/>
  <c r="J103" i="1"/>
  <c r="F35" i="1"/>
  <c r="F95" i="1"/>
  <c r="F22" i="1"/>
  <c r="L115" i="1"/>
  <c r="I93" i="1"/>
  <c r="L15" i="1"/>
  <c r="F100" i="1"/>
  <c r="F20" i="1"/>
  <c r="F54" i="1"/>
  <c r="F106" i="1"/>
  <c r="I9" i="1"/>
  <c r="L11" i="1"/>
  <c r="D118" i="1"/>
  <c r="J114" i="1"/>
  <c r="D5" i="1"/>
  <c r="J28" i="1"/>
  <c r="F26" i="1"/>
  <c r="I42" i="1"/>
  <c r="J95" i="1"/>
  <c r="J77" i="1"/>
  <c r="J102" i="1"/>
  <c r="I80" i="1"/>
  <c r="D26" i="1"/>
  <c r="D31" i="1"/>
  <c r="D101" i="1"/>
  <c r="L84" i="1"/>
  <c r="F30" i="1"/>
  <c r="J104" i="1"/>
  <c r="D6" i="1"/>
  <c r="J23" i="1"/>
  <c r="F90" i="1"/>
  <c r="D98" i="1"/>
  <c r="I84" i="1"/>
  <c r="F109" i="1"/>
  <c r="J12" i="1"/>
  <c r="L58" i="1"/>
  <c r="J62" i="1"/>
  <c r="J49" i="1"/>
  <c r="J5" i="1"/>
  <c r="D51" i="1"/>
  <c r="L52" i="1"/>
  <c r="F33" i="1"/>
  <c r="L89" i="1"/>
  <c r="D42" i="1"/>
  <c r="L56" i="1"/>
  <c r="D24" i="1"/>
  <c r="F97" i="1"/>
  <c r="I26" i="1"/>
  <c r="L40" i="1"/>
  <c r="J82" i="1"/>
  <c r="F52" i="1"/>
  <c r="J41" i="1"/>
  <c r="I69" i="1"/>
  <c r="J93" i="1"/>
  <c r="I14" i="1"/>
  <c r="J78" i="1"/>
  <c r="J13" i="1"/>
  <c r="L17" i="1"/>
  <c r="D54" i="1"/>
  <c r="D3" i="1"/>
  <c r="D83" i="1"/>
  <c r="D109" i="1"/>
  <c r="I7" i="1"/>
  <c r="F116" i="1"/>
  <c r="F37" i="1"/>
  <c r="L55" i="1"/>
  <c r="J106" i="1"/>
  <c r="F56" i="1"/>
  <c r="F113" i="1"/>
  <c r="J121" i="1"/>
  <c r="I106" i="1"/>
  <c r="J2" i="1"/>
  <c r="F69" i="1"/>
  <c r="D34" i="1"/>
  <c r="L109" i="1"/>
  <c r="I31" i="1"/>
  <c r="D32" i="1"/>
  <c r="I21" i="1"/>
  <c r="D107" i="1"/>
  <c r="D4" i="1"/>
  <c r="J105" i="1"/>
  <c r="F42" i="1"/>
  <c r="F63" i="1"/>
  <c r="D120" i="1"/>
  <c r="J92" i="1"/>
  <c r="I28" i="1"/>
  <c r="F25" i="1"/>
  <c r="F114" i="1"/>
  <c r="F76" i="1"/>
  <c r="D121" i="1"/>
  <c r="D12" i="1"/>
  <c r="L112" i="1"/>
  <c r="F24" i="1"/>
  <c r="L41" i="1"/>
  <c r="J20" i="1"/>
  <c r="J63" i="1"/>
  <c r="J90" i="1"/>
  <c r="D20" i="1"/>
  <c r="I61" i="1"/>
  <c r="F50" i="1"/>
  <c r="F21" i="1"/>
  <c r="F101" i="1"/>
  <c r="D79" i="1"/>
  <c r="I12" i="1"/>
  <c r="J116" i="1"/>
  <c r="I35" i="1"/>
  <c r="L104" i="1"/>
  <c r="F80" i="1"/>
  <c r="J46" i="1"/>
  <c r="L95" i="1"/>
  <c r="L121" i="1"/>
  <c r="L76" i="1"/>
  <c r="I83" i="1"/>
  <c r="D53" i="1"/>
  <c r="J99" i="1"/>
  <c r="D87" i="1"/>
  <c r="D119" i="1"/>
  <c r="J38" i="1"/>
  <c r="I118" i="1"/>
  <c r="I74" i="1"/>
  <c r="F77" i="1"/>
  <c r="J119" i="1"/>
  <c r="D72" i="1"/>
  <c r="F86" i="1"/>
  <c r="L113" i="1"/>
  <c r="L100" i="1"/>
  <c r="F92" i="1"/>
  <c r="D49" i="1"/>
  <c r="I17" i="1"/>
  <c r="I53" i="1"/>
  <c r="F67" i="1"/>
  <c r="D48" i="1"/>
  <c r="I94" i="1"/>
  <c r="F60" i="1"/>
  <c r="J24" i="1"/>
  <c r="D100" i="1"/>
  <c r="F81" i="1"/>
  <c r="F5" i="1"/>
  <c r="D21" i="1"/>
  <c r="F119" i="1"/>
  <c r="D30" i="1"/>
  <c r="I15" i="1"/>
  <c r="L77" i="1"/>
  <c r="F91" i="1"/>
  <c r="J76" i="1"/>
  <c r="D122" i="1"/>
  <c r="L75" i="1"/>
  <c r="L111" i="1"/>
  <c r="J34" i="1"/>
  <c r="L18" i="1"/>
  <c r="L90" i="1"/>
  <c r="J39" i="1"/>
  <c r="L24" i="1"/>
  <c r="D7" i="1"/>
  <c r="J14" i="1"/>
  <c r="D82" i="1"/>
  <c r="D28" i="1"/>
  <c r="I92" i="1"/>
  <c r="L44" i="1"/>
  <c r="J51" i="1"/>
  <c r="D58" i="1"/>
  <c r="L122" i="1"/>
  <c r="I32" i="1"/>
  <c r="J50" i="1"/>
  <c r="F105" i="1"/>
  <c r="L69" i="1"/>
  <c r="L114" i="1"/>
  <c r="D18" i="1"/>
  <c r="D61" i="1"/>
  <c r="I120" i="1"/>
  <c r="D45" i="1"/>
  <c r="I3" i="1"/>
  <c r="F3" i="1"/>
  <c r="J45" i="1"/>
  <c r="J42" i="1"/>
  <c r="I122" i="1"/>
  <c r="D88" i="1"/>
  <c r="D65" i="1"/>
  <c r="L101" i="1"/>
  <c r="L116" i="1"/>
  <c r="I63" i="1"/>
  <c r="D97" i="1"/>
  <c r="D85" i="1"/>
  <c r="I68" i="1"/>
  <c r="J36" i="1"/>
  <c r="F99" i="1"/>
  <c r="I51" i="1"/>
  <c r="J15" i="1"/>
  <c r="F70" i="1"/>
  <c r="F117" i="1"/>
  <c r="I100" i="1"/>
  <c r="J88" i="1"/>
  <c r="J18" i="1"/>
  <c r="J97" i="1"/>
  <c r="J4" i="1"/>
  <c r="I105" i="1"/>
  <c r="J21" i="1"/>
  <c r="I85" i="1"/>
  <c r="F65" i="1"/>
  <c r="F41" i="1"/>
  <c r="L59" i="1"/>
  <c r="F111" i="1"/>
  <c r="L3" i="1"/>
  <c r="I18" i="1"/>
  <c r="J6" i="1"/>
  <c r="L74" i="1"/>
  <c r="L2" i="1"/>
  <c r="L108" i="1"/>
  <c r="L73" i="1"/>
  <c r="J67" i="1"/>
  <c r="F18" i="1"/>
  <c r="D14" i="1"/>
  <c r="D104" i="1"/>
  <c r="J112" i="1"/>
  <c r="L98" i="1"/>
  <c r="L45" i="1"/>
  <c r="J26" i="1"/>
  <c r="F96" i="1"/>
  <c r="I47" i="1"/>
  <c r="L34" i="1"/>
  <c r="D19" i="1"/>
  <c r="D75" i="1"/>
  <c r="L19" i="1"/>
  <c r="D52" i="1"/>
  <c r="I27" i="1"/>
  <c r="D78" i="1"/>
  <c r="F98" i="1"/>
  <c r="L35" i="1"/>
  <c r="D10" i="1"/>
  <c r="L62" i="1"/>
  <c r="J3" i="1"/>
  <c r="D2" i="1"/>
  <c r="I45" i="1"/>
  <c r="I65" i="1"/>
  <c r="J73" i="1"/>
  <c r="L60" i="1"/>
  <c r="F9" i="1"/>
  <c r="F118" i="1"/>
  <c r="F74" i="1"/>
  <c r="F43" i="1"/>
  <c r="L26" i="1"/>
  <c r="L118" i="1"/>
  <c r="D68" i="1"/>
  <c r="I71" i="1"/>
  <c r="I29" i="1"/>
  <c r="I112" i="1"/>
  <c r="F62" i="1"/>
  <c r="I59" i="1"/>
  <c r="D56" i="1"/>
  <c r="J91" i="1"/>
  <c r="I5" i="1"/>
  <c r="L36" i="1"/>
  <c r="D77" i="1"/>
  <c r="J22" i="1"/>
  <c r="D93" i="1"/>
  <c r="L23" i="1"/>
  <c r="D43" i="1"/>
  <c r="L5" i="1"/>
  <c r="L94" i="1"/>
  <c r="J55" i="1"/>
  <c r="J80" i="1"/>
  <c r="L120" i="1"/>
  <c r="F103" i="1"/>
  <c r="F122" i="1"/>
  <c r="J86" i="1"/>
  <c r="D71" i="1"/>
  <c r="D63" i="1"/>
  <c r="D15" i="1"/>
  <c r="L27" i="1"/>
  <c r="L37" i="1"/>
  <c r="L96" i="1"/>
  <c r="J87" i="1"/>
  <c r="J47" i="1"/>
  <c r="D86" i="1"/>
  <c r="J48" i="1"/>
  <c r="J10" i="1"/>
  <c r="I20" i="1"/>
  <c r="D111" i="1"/>
  <c r="I91" i="1"/>
  <c r="D38" i="1"/>
  <c r="D108" i="1"/>
  <c r="D66" i="1"/>
  <c r="I4" i="1"/>
  <c r="J117" i="1"/>
  <c r="L51" i="1"/>
  <c r="J35" i="1"/>
  <c r="F72" i="1"/>
  <c r="J44" i="1"/>
  <c r="I22" i="1"/>
  <c r="I67" i="1"/>
  <c r="F16" i="1"/>
  <c r="J25" i="1"/>
  <c r="I19" i="1"/>
  <c r="F4" i="1"/>
  <c r="D41" i="1"/>
  <c r="J7" i="1"/>
  <c r="L32" i="1"/>
  <c r="I107" i="1"/>
  <c r="F45" i="1"/>
  <c r="J53" i="1"/>
  <c r="D112" i="1"/>
  <c r="D69" i="1"/>
  <c r="I34" i="1"/>
  <c r="L43" i="1"/>
  <c r="D55" i="1"/>
  <c r="L47" i="1"/>
  <c r="J74" i="1"/>
  <c r="J16" i="1"/>
  <c r="L30" i="1"/>
  <c r="F29" i="1"/>
  <c r="D8" i="1"/>
  <c r="L63" i="1"/>
  <c r="J84" i="1"/>
  <c r="D74" i="1"/>
  <c r="F102" i="1"/>
  <c r="I48" i="1"/>
  <c r="D117" i="1"/>
  <c r="F120" i="1"/>
  <c r="F32" i="1"/>
  <c r="F6" i="1"/>
  <c r="F115" i="1"/>
  <c r="J61" i="1"/>
  <c r="J31" i="1"/>
  <c r="I102" i="1"/>
  <c r="J9" i="1"/>
  <c r="F39" i="1"/>
  <c r="F64" i="1"/>
  <c r="L85" i="1"/>
  <c r="I58" i="1"/>
  <c r="L61" i="1"/>
  <c r="I104" i="1"/>
  <c r="I66" i="1"/>
  <c r="L119" i="1"/>
  <c r="D35" i="1"/>
  <c r="F73" i="1"/>
  <c r="D102" i="1"/>
  <c r="L87" i="1"/>
  <c r="D115" i="1"/>
  <c r="L99" i="1"/>
  <c r="L12" i="1"/>
  <c r="J65" i="1"/>
  <c r="J66" i="1"/>
  <c r="D25" i="1"/>
  <c r="F36" i="1"/>
  <c r="J101" i="1"/>
  <c r="D90" i="1"/>
  <c r="L28" i="1"/>
  <c r="I76" i="1"/>
  <c r="I82" i="1"/>
  <c r="F78" i="1"/>
  <c r="F51" i="1"/>
  <c r="L49" i="1"/>
  <c r="F11" i="1"/>
  <c r="D84" i="1"/>
  <c r="I49" i="1"/>
  <c r="F40" i="1"/>
  <c r="I72" i="1"/>
  <c r="I114" i="1"/>
  <c r="I88" i="1"/>
  <c r="D91" i="1"/>
  <c r="L6" i="1"/>
  <c r="J72" i="1"/>
  <c r="I64" i="1"/>
  <c r="L65" i="1"/>
  <c r="F55" i="1"/>
  <c r="L81" i="1"/>
  <c r="J37" i="1"/>
  <c r="F17" i="1"/>
  <c r="I56" i="1"/>
  <c r="I108" i="1"/>
  <c r="F88" i="1"/>
  <c r="I110" i="1"/>
  <c r="J89" i="1"/>
  <c r="I117" i="1"/>
  <c r="J107" i="1"/>
  <c r="J33" i="1"/>
  <c r="F83" i="1"/>
  <c r="D106" i="1"/>
  <c r="J56" i="1"/>
  <c r="J122" i="1"/>
  <c r="L106" i="1"/>
  <c r="I109" i="1"/>
  <c r="I43" i="1"/>
  <c r="L79" i="1"/>
  <c r="L8" i="1"/>
  <c r="F66" i="1"/>
  <c r="F44" i="1"/>
  <c r="J118" i="1"/>
  <c r="I36" i="1"/>
  <c r="J29" i="1"/>
  <c r="L22" i="1"/>
  <c r="F47" i="1"/>
  <c r="D89" i="1"/>
  <c r="F107" i="1"/>
  <c r="F75" i="1"/>
  <c r="I25" i="1"/>
  <c r="J94" i="1"/>
  <c r="L20" i="1"/>
  <c r="D27" i="1"/>
  <c r="I37" i="1"/>
  <c r="D99" i="1"/>
  <c r="L4" i="1"/>
  <c r="D57" i="1"/>
  <c r="L102" i="1"/>
  <c r="I99" i="1"/>
  <c r="D16" i="1"/>
  <c r="I79" i="1"/>
  <c r="D67" i="1"/>
  <c r="J109" i="1"/>
  <c r="I98" i="1"/>
  <c r="D105" i="1"/>
  <c r="I50" i="1"/>
  <c r="F23" i="1"/>
  <c r="D110" i="1"/>
  <c r="D17" i="1"/>
  <c r="L83" i="1"/>
  <c r="I90" i="1"/>
  <c r="J115" i="1"/>
  <c r="F38" i="1"/>
  <c r="I38" i="1"/>
  <c r="L21" i="1"/>
  <c r="L31" i="1"/>
  <c r="F57" i="1"/>
  <c r="F79" i="1"/>
  <c r="J68" i="1"/>
  <c r="F15" i="1"/>
  <c r="L14" i="1"/>
  <c r="L70" i="1"/>
  <c r="L50" i="1"/>
  <c r="L9" i="1"/>
  <c r="D64" i="1"/>
  <c r="F112" i="1"/>
  <c r="I41" i="1"/>
  <c r="D46" i="1"/>
  <c r="J64" i="1"/>
  <c r="F82" i="1"/>
  <c r="F53" i="1"/>
  <c r="L13" i="1"/>
  <c r="J19" i="1"/>
  <c r="F27" i="1"/>
  <c r="L91" i="1"/>
  <c r="L110" i="1"/>
  <c r="F121" i="1"/>
  <c r="J85" i="1"/>
  <c r="L117" i="1"/>
  <c r="D92" i="1"/>
  <c r="D22" i="1"/>
  <c r="D33" i="1"/>
  <c r="L66" i="1"/>
  <c r="D95" i="1"/>
  <c r="D39" i="1"/>
  <c r="I11" i="1"/>
  <c r="I121" i="1"/>
  <c r="D13" i="1"/>
  <c r="L82" i="1"/>
  <c r="I96" i="1"/>
  <c r="D37" i="1"/>
  <c r="L103" i="1"/>
  <c r="I33" i="1"/>
  <c r="D59" i="1"/>
  <c r="J43" i="1"/>
  <c r="J79" i="1"/>
  <c r="J17" i="1"/>
  <c r="I46" i="1"/>
  <c r="D50" i="1"/>
  <c r="F34" i="1"/>
  <c r="F87" i="1"/>
  <c r="I89" i="1"/>
  <c r="L80" i="1"/>
  <c r="D70" i="1"/>
  <c r="J58" i="1"/>
  <c r="J32" i="1"/>
  <c r="I62" i="1"/>
  <c r="I39" i="1"/>
  <c r="I115" i="1"/>
  <c r="D116" i="1"/>
  <c r="I75" i="1"/>
  <c r="D9" i="1"/>
  <c r="F48" i="1"/>
  <c r="I6" i="1"/>
  <c r="D81" i="1"/>
  <c r="D103" i="1"/>
  <c r="L92" i="1"/>
  <c r="J52" i="1"/>
  <c r="J30" i="1"/>
  <c r="J111" i="1"/>
  <c r="L16" i="1"/>
  <c r="F31" i="1"/>
  <c r="L10" i="1"/>
  <c r="I13" i="1"/>
  <c r="F94" i="1"/>
  <c r="J110" i="1"/>
  <c r="I55" i="1"/>
  <c r="J59" i="1"/>
  <c r="I2" i="1"/>
  <c r="L107" i="1"/>
  <c r="J11" i="1"/>
  <c r="L68" i="1"/>
  <c r="I60" i="1"/>
  <c r="I24" i="1"/>
  <c r="J96" i="1"/>
  <c r="I116" i="1"/>
  <c r="F14" i="1"/>
  <c r="I87" i="1"/>
  <c r="D23" i="1"/>
  <c r="J70" i="1"/>
  <c r="D40" i="1"/>
  <c r="L57" i="1"/>
  <c r="I113" i="1"/>
  <c r="I97" i="1"/>
  <c r="J54" i="1"/>
  <c r="I57" i="1"/>
  <c r="J83" i="1"/>
  <c r="F85" i="1"/>
  <c r="L105" i="1"/>
  <c r="L97" i="1"/>
  <c r="L54" i="1"/>
  <c r="D113" i="1"/>
  <c r="J60" i="1"/>
  <c r="I73" i="1"/>
  <c r="F12" i="1"/>
  <c r="J71" i="1"/>
  <c r="I23" i="1"/>
  <c r="F7" i="1"/>
  <c r="L42" i="1"/>
  <c r="J57" i="1"/>
  <c r="D60" i="1"/>
  <c r="J69" i="1"/>
  <c r="L33" i="1"/>
  <c r="D80" i="1"/>
  <c r="J113" i="1"/>
  <c r="J108" i="1"/>
  <c r="D47" i="1"/>
  <c r="F84" i="1"/>
  <c r="J8" i="1"/>
  <c r="L88" i="1"/>
  <c r="F58" i="1"/>
  <c r="I70" i="1"/>
  <c r="L71" i="1"/>
  <c r="I95" i="1"/>
  <c r="D73" i="1"/>
  <c r="J40" i="1"/>
  <c r="D62" i="1"/>
  <c r="F71" i="1"/>
  <c r="I40" i="1"/>
  <c r="L38" i="1"/>
  <c r="F46" i="1"/>
  <c r="I52" i="1"/>
  <c r="D76" i="1"/>
  <c r="F68" i="1"/>
  <c r="D44" i="1"/>
  <c r="L53" i="1"/>
  <c r="L25" i="1"/>
  <c r="F8" i="1"/>
  <c r="F110" i="1"/>
  <c r="L64" i="1"/>
  <c r="L86" i="1"/>
  <c r="F59" i="1"/>
  <c r="D114" i="1"/>
  <c r="J98" i="1"/>
  <c r="F10" i="1"/>
  <c r="J120" i="1"/>
  <c r="I119" i="1"/>
  <c r="L78" i="1"/>
  <c r="F108" i="1"/>
  <c r="I8" i="1"/>
  <c r="L46" i="1"/>
  <c r="D36" i="1"/>
  <c r="F104" i="1"/>
  <c r="I86" i="1"/>
  <c r="F49" i="1"/>
  <c r="J75" i="1"/>
  <c r="J81" i="1"/>
  <c r="F19" i="1"/>
  <c r="L29" i="1"/>
  <c r="F61" i="1"/>
  <c r="I44" i="1"/>
  <c r="D29" i="1"/>
  <c r="F13" i="1"/>
  <c r="L39" i="1"/>
  <c r="L48" i="1"/>
  <c r="I30" i="1"/>
  <c r="D11" i="1"/>
  <c r="F93" i="1"/>
  <c r="I10" i="1"/>
  <c r="J27" i="1"/>
  <c r="J100" i="1"/>
  <c r="F2" i="1"/>
  <c r="F28" i="1"/>
  <c r="I78" i="1"/>
  <c r="L7" i="1"/>
  <c r="F89" i="1"/>
  <c r="L93" i="1"/>
  <c r="D96" i="1"/>
  <c r="I54" i="1"/>
  <c r="I16" i="1"/>
  <c r="L72" i="1"/>
  <c r="L67" i="1"/>
  <c r="D94" i="1"/>
  <c r="I101" i="1"/>
  <c r="U319" i="2"/>
  <c r="U64" i="2"/>
  <c r="U300" i="2"/>
  <c r="U328" i="2"/>
  <c r="U317" i="2"/>
  <c r="U124" i="2"/>
  <c r="U308" i="2"/>
  <c r="U306" i="2"/>
  <c r="U184" i="2"/>
  <c r="U116" i="2"/>
  <c r="U275" i="2"/>
  <c r="U277" i="2"/>
  <c r="U190" i="2"/>
  <c r="U326" i="2"/>
  <c r="U91" i="2"/>
  <c r="U315" i="2"/>
  <c r="U307" i="2"/>
  <c r="U322" i="2"/>
  <c r="U209" i="2"/>
  <c r="U282" i="2"/>
  <c r="U233" i="2"/>
  <c r="U242" i="2"/>
  <c r="U278" i="2"/>
  <c r="U95" i="2"/>
  <c r="U246" i="2"/>
  <c r="U224" i="2"/>
  <c r="U288" i="2"/>
  <c r="U258" i="2"/>
  <c r="U287" i="2"/>
  <c r="U309" i="2"/>
  <c r="U211" i="2"/>
  <c r="U332" i="2"/>
  <c r="U239" i="2"/>
  <c r="U274" i="2"/>
  <c r="U327" i="2"/>
  <c r="U286" i="2"/>
  <c r="U318" i="2"/>
  <c r="U212" i="2"/>
  <c r="U316" i="2"/>
  <c r="U210" i="2"/>
  <c r="U296" i="2"/>
  <c r="U331" i="2"/>
  <c r="U248" i="2"/>
  <c r="U293" i="2"/>
  <c r="U194" i="2"/>
  <c r="U270" i="2"/>
  <c r="U299" i="2"/>
  <c r="U230" i="2"/>
  <c r="U329" i="2"/>
  <c r="U298" i="2"/>
  <c r="U330" i="2"/>
  <c r="U250" i="2"/>
  <c r="U219" i="2"/>
  <c r="U173" i="2"/>
  <c r="U168" i="2"/>
  <c r="B4" i="10"/>
  <c r="B3" i="10"/>
  <c r="B15" i="10"/>
  <c r="B19" i="10"/>
  <c r="B5" i="10"/>
  <c r="B7" i="10"/>
  <c r="B8" i="10"/>
  <c r="B6" i="10"/>
  <c r="B10" i="10"/>
  <c r="B2" i="10"/>
  <c r="B14" i="10"/>
  <c r="H1" i="10"/>
  <c r="B13" i="10"/>
  <c r="B12" i="10"/>
  <c r="B11" i="10"/>
  <c r="B16" i="10"/>
  <c r="B9" i="10"/>
  <c r="B20" i="10"/>
  <c r="E1574" i="8" l="1"/>
  <c r="F1574" i="8" s="1"/>
  <c r="J1737" i="8"/>
  <c r="G1737" i="8" s="1"/>
  <c r="I1737" i="8" s="1"/>
  <c r="J1740" i="8"/>
  <c r="G1740" i="8" s="1"/>
  <c r="I1740" i="8" s="1"/>
  <c r="J1742" i="8"/>
  <c r="G1742" i="8" s="1"/>
  <c r="I1742" i="8" s="1"/>
  <c r="J1736" i="8"/>
  <c r="G1736" i="8" s="1"/>
  <c r="I1736" i="8" s="1"/>
  <c r="J1744" i="8"/>
  <c r="G1744" i="8" s="1"/>
  <c r="I1744" i="8" s="1"/>
  <c r="J1738" i="8"/>
  <c r="G1738" i="8" s="1"/>
  <c r="I1738" i="8" s="1"/>
  <c r="J1743" i="8"/>
  <c r="G1743" i="8" s="1"/>
  <c r="I1743" i="8" s="1"/>
  <c r="J1741" i="8"/>
  <c r="G1741" i="8" s="1"/>
  <c r="I1741" i="8" s="1"/>
  <c r="J1739" i="8"/>
  <c r="G1739" i="8" s="1"/>
  <c r="I1739" i="8" s="1"/>
  <c r="S3" i="9"/>
  <c r="J1722" i="8"/>
  <c r="G1722" i="8" s="1"/>
  <c r="I1722" i="8" s="1"/>
  <c r="J1728" i="8"/>
  <c r="G1728" i="8" s="1"/>
  <c r="I1728" i="8" s="1"/>
  <c r="J1729" i="8"/>
  <c r="G1729" i="8" s="1"/>
  <c r="I1729" i="8" s="1"/>
  <c r="J1718" i="8"/>
  <c r="G1718" i="8" s="1"/>
  <c r="I1718" i="8" s="1"/>
  <c r="J1726" i="8"/>
  <c r="G1726" i="8" s="1"/>
  <c r="I1726" i="8" s="1"/>
  <c r="J1733" i="8"/>
  <c r="G1733" i="8" s="1"/>
  <c r="I1733" i="8" s="1"/>
  <c r="J1723" i="8"/>
  <c r="G1723" i="8" s="1"/>
  <c r="I1723" i="8" s="1"/>
  <c r="J1730" i="8"/>
  <c r="G1730" i="8" s="1"/>
  <c r="I1730" i="8" s="1"/>
  <c r="J1734" i="8"/>
  <c r="G1734" i="8" s="1"/>
  <c r="I1734" i="8" s="1"/>
  <c r="J1725" i="8"/>
  <c r="G1725" i="8" s="1"/>
  <c r="I1725" i="8" s="1"/>
  <c r="J1727" i="8"/>
  <c r="G1727" i="8" s="1"/>
  <c r="I1727" i="8" s="1"/>
  <c r="J1732" i="8"/>
  <c r="G1732" i="8" s="1"/>
  <c r="I1732" i="8" s="1"/>
  <c r="J1720" i="8"/>
  <c r="G1720" i="8" s="1"/>
  <c r="I1720" i="8" s="1"/>
  <c r="J1735" i="8"/>
  <c r="G1735" i="8" s="1"/>
  <c r="I1735" i="8" s="1"/>
  <c r="J1731" i="8"/>
  <c r="G1731" i="8" s="1"/>
  <c r="I1731" i="8" s="1"/>
  <c r="J1721" i="8"/>
  <c r="G1721" i="8" s="1"/>
  <c r="I1721" i="8" s="1"/>
  <c r="H213" i="2"/>
  <c r="M213" i="2" s="1"/>
  <c r="H268" i="2"/>
  <c r="M268" i="2" s="1"/>
  <c r="I66" i="2"/>
  <c r="O66" i="2" s="1"/>
  <c r="T235" i="2"/>
  <c r="Q235" i="2" s="1"/>
  <c r="S235" i="2" s="1"/>
  <c r="H272" i="2"/>
  <c r="M272" i="2" s="1"/>
  <c r="U97" i="2"/>
  <c r="J1709" i="8"/>
  <c r="G1709" i="8" s="1"/>
  <c r="I1709" i="8" s="1"/>
  <c r="J1713" i="8"/>
  <c r="G1713" i="8" s="1"/>
  <c r="I1713" i="8" s="1"/>
  <c r="J1712" i="8"/>
  <c r="G1712" i="8" s="1"/>
  <c r="I1712" i="8" s="1"/>
  <c r="J1714" i="8"/>
  <c r="G1714" i="8" s="1"/>
  <c r="I1714" i="8" s="1"/>
  <c r="J1707" i="8"/>
  <c r="G1707" i="8" s="1"/>
  <c r="I1707" i="8" s="1"/>
  <c r="J1710" i="8"/>
  <c r="G1710" i="8" s="1"/>
  <c r="I1710" i="8" s="1"/>
  <c r="J1715" i="8"/>
  <c r="G1715" i="8" s="1"/>
  <c r="I1715" i="8" s="1"/>
  <c r="J1708" i="8"/>
  <c r="G1708" i="8" s="1"/>
  <c r="I1708" i="8" s="1"/>
  <c r="J1711" i="8"/>
  <c r="G1711" i="8" s="1"/>
  <c r="I1711" i="8" s="1"/>
  <c r="AL54" i="5"/>
  <c r="AN54" i="5" s="1"/>
  <c r="J1695" i="8"/>
  <c r="G1695" i="8" s="1"/>
  <c r="I1695" i="8" s="1"/>
  <c r="J1687" i="8"/>
  <c r="G1687" i="8" s="1"/>
  <c r="I1687" i="8" s="1"/>
  <c r="J1703" i="8"/>
  <c r="G1703" i="8" s="1"/>
  <c r="I1703" i="8" s="1"/>
  <c r="J1702" i="8"/>
  <c r="G1702" i="8" s="1"/>
  <c r="I1702" i="8" s="1"/>
  <c r="J1693" i="8"/>
  <c r="G1693" i="8" s="1"/>
  <c r="I1693" i="8" s="1"/>
  <c r="J1706" i="8"/>
  <c r="G1706" i="8" s="1"/>
  <c r="I1706" i="8" s="1"/>
  <c r="J1697" i="8"/>
  <c r="G1697" i="8" s="1"/>
  <c r="I1697" i="8" s="1"/>
  <c r="J1698" i="8"/>
  <c r="G1698" i="8" s="1"/>
  <c r="I1698" i="8" s="1"/>
  <c r="J1704" i="8"/>
  <c r="G1704" i="8" s="1"/>
  <c r="I1704" i="8" s="1"/>
  <c r="J1696" i="8"/>
  <c r="G1696" i="8" s="1"/>
  <c r="I1696" i="8" s="1"/>
  <c r="J1701" i="8"/>
  <c r="G1701" i="8" s="1"/>
  <c r="I1701" i="8" s="1"/>
  <c r="J1689" i="8"/>
  <c r="G1689" i="8" s="1"/>
  <c r="I1689" i="8" s="1"/>
  <c r="J1700" i="8"/>
  <c r="G1700" i="8" s="1"/>
  <c r="I1700" i="8" s="1"/>
  <c r="J1690" i="8"/>
  <c r="G1690" i="8" s="1"/>
  <c r="I1690" i="8" s="1"/>
  <c r="J1685" i="8"/>
  <c r="G1685" i="8" s="1"/>
  <c r="I1685" i="8" s="1"/>
  <c r="J1705" i="8"/>
  <c r="G1705" i="8" s="1"/>
  <c r="I1705" i="8" s="1"/>
  <c r="J1686" i="8"/>
  <c r="G1686" i="8" s="1"/>
  <c r="I1686" i="8" s="1"/>
  <c r="J1694" i="8"/>
  <c r="G1694" i="8" s="1"/>
  <c r="I1694" i="8" s="1"/>
  <c r="H64" i="5"/>
  <c r="AM64" i="5" s="1"/>
  <c r="AQ64" i="5" s="1"/>
  <c r="C338" i="2"/>
  <c r="Q338" i="2" s="1"/>
  <c r="S338" i="2" s="1"/>
  <c r="U98" i="2"/>
  <c r="C104" i="2"/>
  <c r="C340" i="2"/>
  <c r="Q340" i="2" s="1"/>
  <c r="S340" i="2" s="1"/>
  <c r="AL158" i="5"/>
  <c r="AN158" i="5" s="1"/>
  <c r="AL165" i="5"/>
  <c r="AN165" i="5" s="1"/>
  <c r="J1684" i="8"/>
  <c r="G1684" i="8" s="1"/>
  <c r="I1684" i="8" s="1"/>
  <c r="J1679" i="8"/>
  <c r="G1679" i="8" s="1"/>
  <c r="I1679" i="8" s="1"/>
  <c r="J1669" i="8"/>
  <c r="G1669" i="8" s="1"/>
  <c r="I1669" i="8" s="1"/>
  <c r="J1675" i="8"/>
  <c r="G1675" i="8" s="1"/>
  <c r="I1675" i="8" s="1"/>
  <c r="J1677" i="8"/>
  <c r="G1677" i="8" s="1"/>
  <c r="I1677" i="8" s="1"/>
  <c r="J1664" i="8"/>
  <c r="G1664" i="8" s="1"/>
  <c r="I1664" i="8" s="1"/>
  <c r="J1674" i="8"/>
  <c r="G1674" i="8" s="1"/>
  <c r="I1674" i="8" s="1"/>
  <c r="J1680" i="8"/>
  <c r="G1680" i="8" s="1"/>
  <c r="I1680" i="8" s="1"/>
  <c r="J1661" i="8"/>
  <c r="G1661" i="8" s="1"/>
  <c r="I1661" i="8" s="1"/>
  <c r="J1665" i="8"/>
  <c r="G1665" i="8" s="1"/>
  <c r="I1665" i="8" s="1"/>
  <c r="J1683" i="8"/>
  <c r="G1683" i="8" s="1"/>
  <c r="I1683" i="8" s="1"/>
  <c r="J1673" i="8"/>
  <c r="G1673" i="8" s="1"/>
  <c r="I1673" i="8" s="1"/>
  <c r="J1671" i="8"/>
  <c r="G1671" i="8" s="1"/>
  <c r="I1671" i="8" s="1"/>
  <c r="J1682" i="8"/>
  <c r="G1682" i="8" s="1"/>
  <c r="I1682" i="8" s="1"/>
  <c r="J1681" i="8"/>
  <c r="G1681" i="8" s="1"/>
  <c r="I1681" i="8" s="1"/>
  <c r="J1676" i="8"/>
  <c r="G1676" i="8" s="1"/>
  <c r="I1676" i="8" s="1"/>
  <c r="J1672" i="8"/>
  <c r="G1672" i="8" s="1"/>
  <c r="I1672" i="8" s="1"/>
  <c r="J1678" i="8"/>
  <c r="G1678" i="8" s="1"/>
  <c r="I1678" i="8" s="1"/>
  <c r="AL55" i="5"/>
  <c r="AN55" i="5" s="1"/>
  <c r="AM204" i="5"/>
  <c r="AN204" i="5" s="1"/>
  <c r="J1660" i="8"/>
  <c r="G1660" i="8" s="1"/>
  <c r="I1660" i="8" s="1"/>
  <c r="J1662" i="8"/>
  <c r="G1662" i="8" s="1"/>
  <c r="I1662" i="8" s="1"/>
  <c r="G1668" i="8"/>
  <c r="I1668" i="8" s="1"/>
  <c r="H69" i="5"/>
  <c r="AM69" i="5" s="1"/>
  <c r="J1666" i="8"/>
  <c r="G1666" i="8" s="1"/>
  <c r="I1666" i="8" s="1"/>
  <c r="J1663" i="8"/>
  <c r="G1663" i="8" s="1"/>
  <c r="I1663" i="8" s="1"/>
  <c r="J1667" i="8"/>
  <c r="G1667" i="8" s="1"/>
  <c r="I1667" i="8" s="1"/>
  <c r="Q328" i="2"/>
  <c r="S328" i="2" s="1"/>
  <c r="O326" i="2"/>
  <c r="H223" i="5"/>
  <c r="AM223" i="5" s="1"/>
  <c r="C327" i="2"/>
  <c r="O327" i="2" s="1"/>
  <c r="Q329" i="2"/>
  <c r="S329" i="2" s="1"/>
  <c r="P328" i="2"/>
  <c r="Q326" i="2"/>
  <c r="S326" i="2" s="1"/>
  <c r="P329" i="2"/>
  <c r="AM228" i="5"/>
  <c r="AN228" i="5" s="1"/>
  <c r="G1670" i="8"/>
  <c r="I1670" i="8" s="1"/>
  <c r="N330" i="2"/>
  <c r="N332" i="2"/>
  <c r="N331" i="2"/>
  <c r="AM227" i="5"/>
  <c r="AN227" i="5" s="1"/>
  <c r="T324" i="2"/>
  <c r="H324" i="2"/>
  <c r="L324" i="2"/>
  <c r="P324" i="2"/>
  <c r="I324" i="2"/>
  <c r="M324" i="2"/>
  <c r="J324" i="2"/>
  <c r="N324" i="2"/>
  <c r="G324" i="2"/>
  <c r="K324" i="2"/>
  <c r="O324" i="2"/>
  <c r="G323" i="2"/>
  <c r="K323" i="2"/>
  <c r="O323" i="2"/>
  <c r="H323" i="2"/>
  <c r="L323" i="2"/>
  <c r="P323" i="2"/>
  <c r="I323" i="2"/>
  <c r="M323" i="2"/>
  <c r="J323" i="2"/>
  <c r="N323" i="2"/>
  <c r="I325" i="2"/>
  <c r="M325" i="2"/>
  <c r="J325" i="2"/>
  <c r="N325" i="2"/>
  <c r="G325" i="2"/>
  <c r="K325" i="2"/>
  <c r="O325" i="2"/>
  <c r="H325" i="2"/>
  <c r="L325" i="2"/>
  <c r="P325" i="2"/>
  <c r="N328" i="2"/>
  <c r="N329" i="2"/>
  <c r="N327" i="2"/>
  <c r="N326" i="2"/>
  <c r="AM226" i="5"/>
  <c r="AN226" i="5" s="1"/>
  <c r="E1580" i="8"/>
  <c r="F1580" i="8" s="1"/>
  <c r="E1567" i="8"/>
  <c r="F1567" i="8" s="1"/>
  <c r="L1458" i="8"/>
  <c r="L1588" i="8"/>
  <c r="E392" i="8"/>
  <c r="F392" i="8" s="1"/>
  <c r="L500" i="8"/>
  <c r="E1544" i="8"/>
  <c r="F1544" i="8" s="1"/>
  <c r="L787" i="8"/>
  <c r="E346" i="8"/>
  <c r="F346" i="8" s="1"/>
  <c r="E811" i="8"/>
  <c r="F811" i="8" s="1"/>
  <c r="E1054" i="8"/>
  <c r="F1054" i="8" s="1"/>
  <c r="L350" i="8"/>
  <c r="E650" i="8"/>
  <c r="F650" i="8" s="1"/>
  <c r="L789" i="8"/>
  <c r="E59" i="8"/>
  <c r="F59" i="8" s="1"/>
  <c r="L284" i="8"/>
  <c r="L287" i="8"/>
  <c r="L386" i="8"/>
  <c r="L388" i="8"/>
  <c r="L837" i="8"/>
  <c r="L1222" i="8"/>
  <c r="L1225" i="8"/>
  <c r="L1267" i="8"/>
  <c r="E46" i="8"/>
  <c r="F46" i="8" s="1"/>
  <c r="E91" i="8"/>
  <c r="F91" i="8" s="1"/>
  <c r="L798" i="8"/>
  <c r="E802" i="8"/>
  <c r="F802" i="8" s="1"/>
  <c r="E85" i="8"/>
  <c r="F85" i="8" s="1"/>
  <c r="F386" i="8"/>
  <c r="E1542" i="8"/>
  <c r="F1542" i="8" s="1"/>
  <c r="H144" i="5"/>
  <c r="AM144" i="5" s="1"/>
  <c r="E62" i="8"/>
  <c r="F62" i="8" s="1"/>
  <c r="L86" i="8"/>
  <c r="E166" i="8"/>
  <c r="F166" i="8" s="1"/>
  <c r="L207" i="8"/>
  <c r="L272" i="8"/>
  <c r="L288" i="8"/>
  <c r="L290" i="8"/>
  <c r="L296" i="8"/>
  <c r="E340" i="8"/>
  <c r="F340" i="8" s="1"/>
  <c r="E362" i="8"/>
  <c r="F362" i="8" s="1"/>
  <c r="L502" i="8"/>
  <c r="L706" i="8"/>
  <c r="F820" i="8"/>
  <c r="L873" i="8"/>
  <c r="E889" i="8"/>
  <c r="F889" i="8" s="1"/>
  <c r="F1105" i="8"/>
  <c r="E1108" i="8"/>
  <c r="F1108" i="8" s="1"/>
  <c r="E1199" i="8"/>
  <c r="F1199" i="8" s="1"/>
  <c r="E1202" i="8"/>
  <c r="F1202" i="8" s="1"/>
  <c r="L1334" i="8"/>
  <c r="F1397" i="8"/>
  <c r="AL90" i="5"/>
  <c r="H44" i="5"/>
  <c r="AM44" i="5" s="1"/>
  <c r="AQ44" i="5" s="1"/>
  <c r="AM90" i="5"/>
  <c r="E61" i="8"/>
  <c r="F61" i="8" s="1"/>
  <c r="F83" i="8"/>
  <c r="L232" i="8"/>
  <c r="F288" i="8"/>
  <c r="E344" i="8"/>
  <c r="F344" i="8" s="1"/>
  <c r="L366" i="8"/>
  <c r="E370" i="8"/>
  <c r="F370" i="8" s="1"/>
  <c r="E793" i="8"/>
  <c r="F793" i="8" s="1"/>
  <c r="L1397" i="8"/>
  <c r="L722" i="8"/>
  <c r="L775" i="8"/>
  <c r="L1218" i="8"/>
  <c r="L1288" i="8"/>
  <c r="L1307" i="8"/>
  <c r="L1507" i="8"/>
  <c r="L13" i="8"/>
  <c r="L124" i="8"/>
  <c r="L122" i="8"/>
  <c r="L140" i="8"/>
  <c r="L478" i="8"/>
  <c r="L666" i="8"/>
  <c r="L779" i="8"/>
  <c r="L805" i="8"/>
  <c r="L821" i="8"/>
  <c r="L899" i="8"/>
  <c r="L901" i="8"/>
  <c r="L903" i="8"/>
  <c r="L1070" i="8"/>
  <c r="L57" i="8"/>
  <c r="L128" i="8"/>
  <c r="L138" i="8"/>
  <c r="L168" i="8"/>
  <c r="L220" i="8"/>
  <c r="L223" i="8"/>
  <c r="L338" i="8"/>
  <c r="L670" i="8"/>
  <c r="L766" i="8"/>
  <c r="L1275" i="8"/>
  <c r="E1444" i="8"/>
  <c r="F1444" i="8" s="1"/>
  <c r="E432" i="8"/>
  <c r="F432" i="8" s="1"/>
  <c r="E812" i="8"/>
  <c r="F812" i="8" s="1"/>
  <c r="E831" i="8"/>
  <c r="F831" i="8" s="1"/>
  <c r="F899" i="8"/>
  <c r="E1310" i="8"/>
  <c r="F1310" i="8" s="1"/>
  <c r="L1644" i="8"/>
  <c r="E1518" i="8"/>
  <c r="F1518" i="8" s="1"/>
  <c r="E1575" i="8"/>
  <c r="F1575" i="8" s="1"/>
  <c r="E1599" i="8"/>
  <c r="F1599" i="8" s="1"/>
  <c r="H185" i="5"/>
  <c r="AL185" i="5" s="1"/>
  <c r="H192" i="5"/>
  <c r="AL192" i="5" s="1"/>
  <c r="AL71" i="5"/>
  <c r="AL166" i="5"/>
  <c r="AN166" i="5" s="1"/>
  <c r="AL60" i="5"/>
  <c r="AL63" i="5"/>
  <c r="AN63" i="5" s="1"/>
  <c r="AM71" i="5"/>
  <c r="AL78" i="5"/>
  <c r="AN78" i="5" s="1"/>
  <c r="H209" i="5"/>
  <c r="AM209" i="5" s="1"/>
  <c r="H213" i="5"/>
  <c r="AM213" i="5" s="1"/>
  <c r="C3" i="2"/>
  <c r="C139" i="2"/>
  <c r="Q139" i="2" s="1"/>
  <c r="S139" i="2" s="1"/>
  <c r="C191" i="2"/>
  <c r="L9" i="8"/>
  <c r="E54" i="8"/>
  <c r="F54" i="8" s="1"/>
  <c r="L83" i="8"/>
  <c r="L94" i="8"/>
  <c r="E194" i="8"/>
  <c r="F194" i="8" s="1"/>
  <c r="L224" i="8"/>
  <c r="L258" i="8"/>
  <c r="E319" i="8"/>
  <c r="F319" i="8" s="1"/>
  <c r="L319" i="8"/>
  <c r="L490" i="8"/>
  <c r="E490" i="8"/>
  <c r="F490" i="8" s="1"/>
  <c r="F659" i="8"/>
  <c r="E855" i="8"/>
  <c r="F855" i="8" s="1"/>
  <c r="L855" i="8"/>
  <c r="E1023" i="8"/>
  <c r="F1023" i="8" s="1"/>
  <c r="L1023" i="8"/>
  <c r="E1027" i="8"/>
  <c r="F1027" i="8" s="1"/>
  <c r="L1027" i="8"/>
  <c r="F1064" i="8"/>
  <c r="E1159" i="8"/>
  <c r="F1159" i="8" s="1"/>
  <c r="C182" i="2"/>
  <c r="E38" i="8"/>
  <c r="F38" i="8" s="1"/>
  <c r="F67" i="8"/>
  <c r="E69" i="8"/>
  <c r="F69" i="8" s="1"/>
  <c r="E75" i="8"/>
  <c r="F75" i="8" s="1"/>
  <c r="E77" i="8"/>
  <c r="F77" i="8" s="1"/>
  <c r="F154" i="8"/>
  <c r="E156" i="8"/>
  <c r="F156" i="8" s="1"/>
  <c r="E160" i="8"/>
  <c r="F160" i="8" s="1"/>
  <c r="E162" i="8"/>
  <c r="F162" i="8" s="1"/>
  <c r="E210" i="8"/>
  <c r="F210" i="8" s="1"/>
  <c r="E416" i="8"/>
  <c r="F416" i="8" s="1"/>
  <c r="L416" i="8"/>
  <c r="E698" i="8"/>
  <c r="F698" i="8" s="1"/>
  <c r="L698" i="8"/>
  <c r="E826" i="8"/>
  <c r="F826" i="8" s="1"/>
  <c r="L826" i="8"/>
  <c r="E931" i="8"/>
  <c r="F931" i="8" s="1"/>
  <c r="L931" i="8"/>
  <c r="L1273" i="8"/>
  <c r="E1273" i="8"/>
  <c r="F1273" i="8" s="1"/>
  <c r="E1323" i="8"/>
  <c r="F1323" i="8" s="1"/>
  <c r="L1323" i="8"/>
  <c r="E1547" i="8"/>
  <c r="F1547" i="8" s="1"/>
  <c r="L1547" i="8"/>
  <c r="E1636" i="8"/>
  <c r="F1636" i="8" s="1"/>
  <c r="L1636" i="8"/>
  <c r="H224" i="5"/>
  <c r="AL224" i="5" s="1"/>
  <c r="C171" i="2"/>
  <c r="L488" i="8"/>
  <c r="F488" i="8"/>
  <c r="L658" i="8"/>
  <c r="E658" i="8"/>
  <c r="F658" i="8" s="1"/>
  <c r="E746" i="8"/>
  <c r="F746" i="8" s="1"/>
  <c r="L746" i="8"/>
  <c r="E997" i="8"/>
  <c r="F997" i="8" s="1"/>
  <c r="L997" i="8"/>
  <c r="E1025" i="8"/>
  <c r="F1025" i="8" s="1"/>
  <c r="L1025" i="8"/>
  <c r="E1130" i="8"/>
  <c r="F1130" i="8" s="1"/>
  <c r="L1130" i="8"/>
  <c r="E1293" i="8"/>
  <c r="F1293" i="8" s="1"/>
  <c r="L1293" i="8"/>
  <c r="AL191" i="5"/>
  <c r="AN191" i="5" s="1"/>
  <c r="C91" i="2"/>
  <c r="Q91" i="2" s="1"/>
  <c r="S91" i="2" s="1"/>
  <c r="C168" i="2"/>
  <c r="L11" i="8"/>
  <c r="L65" i="8"/>
  <c r="L67" i="8"/>
  <c r="L154" i="8"/>
  <c r="L208" i="8"/>
  <c r="L236" i="8"/>
  <c r="L271" i="8"/>
  <c r="E410" i="8"/>
  <c r="F410" i="8" s="1"/>
  <c r="L410" i="8"/>
  <c r="L414" i="8"/>
  <c r="E414" i="8"/>
  <c r="F414" i="8" s="1"/>
  <c r="L418" i="8"/>
  <c r="E418" i="8"/>
  <c r="F418" i="8" s="1"/>
  <c r="E514" i="8"/>
  <c r="F514" i="8" s="1"/>
  <c r="L514" i="8"/>
  <c r="L662" i="8"/>
  <c r="E662" i="8"/>
  <c r="F662" i="8" s="1"/>
  <c r="L795" i="8"/>
  <c r="E795" i="8"/>
  <c r="F795" i="8" s="1"/>
  <c r="E929" i="8"/>
  <c r="F929" i="8" s="1"/>
  <c r="L929" i="8"/>
  <c r="E933" i="8"/>
  <c r="F933" i="8" s="1"/>
  <c r="L933" i="8"/>
  <c r="E1081" i="8"/>
  <c r="F1081" i="8" s="1"/>
  <c r="L1081" i="8"/>
  <c r="E1170" i="8"/>
  <c r="F1170" i="8" s="1"/>
  <c r="L1170" i="8"/>
  <c r="E1257" i="8"/>
  <c r="F1257" i="8" s="1"/>
  <c r="L1257" i="8"/>
  <c r="L1305" i="8"/>
  <c r="E1305" i="8"/>
  <c r="F1305" i="8" s="1"/>
  <c r="E1402" i="8"/>
  <c r="F1402" i="8" s="1"/>
  <c r="L1402" i="8"/>
  <c r="L1418" i="8"/>
  <c r="E1418" i="8"/>
  <c r="F1418" i="8" s="1"/>
  <c r="L1561" i="8"/>
  <c r="E1561" i="8"/>
  <c r="F1561" i="8" s="1"/>
  <c r="E1638" i="8"/>
  <c r="F1638" i="8" s="1"/>
  <c r="L1638" i="8"/>
  <c r="E859" i="8"/>
  <c r="F859" i="8" s="1"/>
  <c r="E861" i="8"/>
  <c r="F861" i="8" s="1"/>
  <c r="E921" i="8"/>
  <c r="F921" i="8" s="1"/>
  <c r="E923" i="8"/>
  <c r="F923" i="8" s="1"/>
  <c r="E925" i="8"/>
  <c r="F925" i="8" s="1"/>
  <c r="E937" i="8"/>
  <c r="F937" i="8" s="1"/>
  <c r="E1126" i="8"/>
  <c r="F1126" i="8" s="1"/>
  <c r="F1153" i="8"/>
  <c r="E1160" i="8"/>
  <c r="F1160" i="8" s="1"/>
  <c r="E1169" i="8"/>
  <c r="F1169" i="8" s="1"/>
  <c r="F1181" i="8"/>
  <c r="E1183" i="8"/>
  <c r="F1183" i="8" s="1"/>
  <c r="F1196" i="8"/>
  <c r="E1246" i="8"/>
  <c r="F1246" i="8" s="1"/>
  <c r="E1270" i="8"/>
  <c r="F1270" i="8" s="1"/>
  <c r="E1280" i="8"/>
  <c r="F1280" i="8" s="1"/>
  <c r="E1297" i="8"/>
  <c r="F1297" i="8" s="1"/>
  <c r="E1302" i="8"/>
  <c r="F1302" i="8" s="1"/>
  <c r="E1341" i="8"/>
  <c r="F1341" i="8" s="1"/>
  <c r="E1434" i="8"/>
  <c r="F1434" i="8" s="1"/>
  <c r="E1486" i="8"/>
  <c r="F1486" i="8" s="1"/>
  <c r="E1502" i="8"/>
  <c r="F1502" i="8" s="1"/>
  <c r="E1601" i="8"/>
  <c r="F1601" i="8" s="1"/>
  <c r="F1516" i="8"/>
  <c r="F656" i="8"/>
  <c r="F747" i="8"/>
  <c r="L803" i="8"/>
  <c r="L1013" i="8"/>
  <c r="L1181" i="8"/>
  <c r="L1205" i="8"/>
  <c r="F1249" i="8"/>
  <c r="L1375" i="8"/>
  <c r="L1448" i="8"/>
  <c r="L1539" i="8"/>
  <c r="E15" i="6"/>
  <c r="E22" i="6"/>
  <c r="E29" i="6"/>
  <c r="E11" i="6"/>
  <c r="E18" i="6"/>
  <c r="E23" i="6"/>
  <c r="E30" i="6"/>
  <c r="E13" i="6"/>
  <c r="E19" i="6"/>
  <c r="E26" i="6"/>
  <c r="E31" i="6"/>
  <c r="E14" i="6"/>
  <c r="E21" i="6"/>
  <c r="E27" i="6"/>
  <c r="E14" i="8"/>
  <c r="F14" i="8" s="1"/>
  <c r="L14" i="8"/>
  <c r="E51" i="8"/>
  <c r="F51" i="8" s="1"/>
  <c r="E78" i="8"/>
  <c r="F78" i="8" s="1"/>
  <c r="E81" i="8"/>
  <c r="F81" i="8" s="1"/>
  <c r="L81" i="8"/>
  <c r="E93" i="8"/>
  <c r="F93" i="8" s="1"/>
  <c r="L114" i="8"/>
  <c r="E114" i="8"/>
  <c r="F114" i="8" s="1"/>
  <c r="E118" i="8"/>
  <c r="F118" i="8" s="1"/>
  <c r="L118" i="8"/>
  <c r="L170" i="8"/>
  <c r="E202" i="8"/>
  <c r="F202" i="8" s="1"/>
  <c r="L202" i="8"/>
  <c r="E240" i="8"/>
  <c r="F240" i="8" s="1"/>
  <c r="L240" i="8"/>
  <c r="E300" i="8"/>
  <c r="F300" i="8" s="1"/>
  <c r="L300" i="8"/>
  <c r="E398" i="8"/>
  <c r="F398" i="8" s="1"/>
  <c r="L398" i="8"/>
  <c r="E33" i="8"/>
  <c r="F33" i="8" s="1"/>
  <c r="L33" i="8"/>
  <c r="E200" i="8"/>
  <c r="F200" i="8" s="1"/>
  <c r="L200" i="8"/>
  <c r="L216" i="8"/>
  <c r="F216" i="8"/>
  <c r="L305" i="8"/>
  <c r="E305" i="8"/>
  <c r="F305" i="8" s="1"/>
  <c r="E384" i="8"/>
  <c r="F384" i="8" s="1"/>
  <c r="L384" i="8"/>
  <c r="F178" i="8"/>
  <c r="L178" i="8"/>
  <c r="E37" i="8"/>
  <c r="F37" i="8" s="1"/>
  <c r="E49" i="8"/>
  <c r="F49" i="8" s="1"/>
  <c r="L49" i="8"/>
  <c r="F94" i="8"/>
  <c r="L172" i="8"/>
  <c r="E172" i="8"/>
  <c r="F172" i="8" s="1"/>
  <c r="E226" i="8"/>
  <c r="F226" i="8" s="1"/>
  <c r="L226" i="8"/>
  <c r="L266" i="8"/>
  <c r="E266" i="8"/>
  <c r="F266" i="8" s="1"/>
  <c r="E400" i="8"/>
  <c r="F400" i="8" s="1"/>
  <c r="L400" i="8"/>
  <c r="E17" i="8"/>
  <c r="F17" i="8" s="1"/>
  <c r="L17" i="8"/>
  <c r="E35" i="8"/>
  <c r="F35" i="8" s="1"/>
  <c r="E43" i="8"/>
  <c r="F43" i="8" s="1"/>
  <c r="E45" i="8"/>
  <c r="F45" i="8" s="1"/>
  <c r="E53" i="8"/>
  <c r="F53" i="8" s="1"/>
  <c r="E89" i="8"/>
  <c r="F89" i="8" s="1"/>
  <c r="L89" i="8"/>
  <c r="L120" i="8"/>
  <c r="F120" i="8"/>
  <c r="E170" i="8"/>
  <c r="F170" i="8" s="1"/>
  <c r="L218" i="8"/>
  <c r="E218" i="8"/>
  <c r="F218" i="8" s="1"/>
  <c r="E239" i="8"/>
  <c r="F239" i="8" s="1"/>
  <c r="L239" i="8"/>
  <c r="E280" i="8"/>
  <c r="F280" i="8" s="1"/>
  <c r="L280" i="8"/>
  <c r="E382" i="8"/>
  <c r="F382" i="8" s="1"/>
  <c r="L382" i="8"/>
  <c r="L953" i="8"/>
  <c r="E953" i="8"/>
  <c r="F953" i="8" s="1"/>
  <c r="L983" i="8"/>
  <c r="E983" i="8"/>
  <c r="F983" i="8" s="1"/>
  <c r="E328" i="8"/>
  <c r="F328" i="8" s="1"/>
  <c r="E330" i="8"/>
  <c r="F330" i="8" s="1"/>
  <c r="E358" i="8"/>
  <c r="F358" i="8" s="1"/>
  <c r="E372" i="8"/>
  <c r="F372" i="8" s="1"/>
  <c r="E376" i="8"/>
  <c r="F376" i="8" s="1"/>
  <c r="E378" i="8"/>
  <c r="F378" i="8" s="1"/>
  <c r="L406" i="8"/>
  <c r="E420" i="8"/>
  <c r="F420" i="8" s="1"/>
  <c r="L426" i="8"/>
  <c r="E438" i="8"/>
  <c r="F438" i="8" s="1"/>
  <c r="E440" i="8"/>
  <c r="F440" i="8" s="1"/>
  <c r="E442" i="8"/>
  <c r="F442" i="8" s="1"/>
  <c r="L448" i="8"/>
  <c r="L454" i="8"/>
  <c r="L456" i="8"/>
  <c r="L458" i="8"/>
  <c r="E498" i="8"/>
  <c r="F498" i="8" s="1"/>
  <c r="L510" i="8"/>
  <c r="L530" i="8"/>
  <c r="L546" i="8"/>
  <c r="E562" i="8"/>
  <c r="F562" i="8" s="1"/>
  <c r="E578" i="8"/>
  <c r="F578" i="8" s="1"/>
  <c r="E580" i="8"/>
  <c r="F580" i="8" s="1"/>
  <c r="L594" i="8"/>
  <c r="L610" i="8"/>
  <c r="F623" i="8"/>
  <c r="E626" i="8"/>
  <c r="F626" i="8" s="1"/>
  <c r="E642" i="8"/>
  <c r="F642" i="8" s="1"/>
  <c r="E644" i="8"/>
  <c r="F644" i="8" s="1"/>
  <c r="L694" i="8"/>
  <c r="L702" i="8"/>
  <c r="L742" i="8"/>
  <c r="L762" i="8"/>
  <c r="L770" i="8"/>
  <c r="F798" i="8"/>
  <c r="E851" i="8"/>
  <c r="F851" i="8" s="1"/>
  <c r="E853" i="8"/>
  <c r="F853" i="8" s="1"/>
  <c r="E909" i="8"/>
  <c r="F909" i="8" s="1"/>
  <c r="L909" i="8"/>
  <c r="L913" i="8"/>
  <c r="E913" i="8"/>
  <c r="F913" i="8" s="1"/>
  <c r="L946" i="8"/>
  <c r="E946" i="8"/>
  <c r="F946" i="8" s="1"/>
  <c r="E995" i="8"/>
  <c r="F995" i="8" s="1"/>
  <c r="L995" i="8"/>
  <c r="L1003" i="8"/>
  <c r="E1003" i="8"/>
  <c r="F1003" i="8" s="1"/>
  <c r="E448" i="8"/>
  <c r="F448" i="8" s="1"/>
  <c r="E794" i="8"/>
  <c r="F794" i="8" s="1"/>
  <c r="E796" i="8"/>
  <c r="F796" i="8" s="1"/>
  <c r="E843" i="8"/>
  <c r="F843" i="8" s="1"/>
  <c r="E865" i="8"/>
  <c r="F865" i="8" s="1"/>
  <c r="F232" i="8"/>
  <c r="E548" i="8"/>
  <c r="F548" i="8" s="1"/>
  <c r="F591" i="8"/>
  <c r="E612" i="8"/>
  <c r="F612" i="8" s="1"/>
  <c r="E759" i="8"/>
  <c r="F759" i="8" s="1"/>
  <c r="L825" i="8"/>
  <c r="E827" i="8"/>
  <c r="F827" i="8" s="1"/>
  <c r="E907" i="8"/>
  <c r="F907" i="8" s="1"/>
  <c r="L907" i="8"/>
  <c r="F914" i="8"/>
  <c r="E993" i="8"/>
  <c r="F993" i="8" s="1"/>
  <c r="L993" i="8"/>
  <c r="L1035" i="8"/>
  <c r="E1035" i="8"/>
  <c r="F1035" i="8" s="1"/>
  <c r="L1043" i="8"/>
  <c r="E1043" i="8"/>
  <c r="F1043" i="8" s="1"/>
  <c r="E1067" i="8"/>
  <c r="F1067" i="8" s="1"/>
  <c r="L1067" i="8"/>
  <c r="E1087" i="8"/>
  <c r="F1087" i="8" s="1"/>
  <c r="E1099" i="8"/>
  <c r="F1099" i="8" s="1"/>
  <c r="E1238" i="8"/>
  <c r="F1238" i="8" s="1"/>
  <c r="E1318" i="8"/>
  <c r="F1318" i="8" s="1"/>
  <c r="E1342" i="8"/>
  <c r="F1342" i="8" s="1"/>
  <c r="L1039" i="8"/>
  <c r="L1047" i="8"/>
  <c r="E1086" i="8"/>
  <c r="F1086" i="8" s="1"/>
  <c r="E1090" i="8"/>
  <c r="F1090" i="8" s="1"/>
  <c r="E1154" i="8"/>
  <c r="F1154" i="8" s="1"/>
  <c r="L1178" i="8"/>
  <c r="L1180" i="8"/>
  <c r="L1189" i="8"/>
  <c r="L1196" i="8"/>
  <c r="L1209" i="8"/>
  <c r="L1227" i="8"/>
  <c r="L1230" i="8"/>
  <c r="L1236" i="8"/>
  <c r="L1249" i="8"/>
  <c r="L1265" i="8"/>
  <c r="E1281" i="8"/>
  <c r="F1281" i="8" s="1"/>
  <c r="E1286" i="8"/>
  <c r="F1286" i="8" s="1"/>
  <c r="L1289" i="8"/>
  <c r="L1291" i="8"/>
  <c r="E1294" i="8"/>
  <c r="F1294" i="8" s="1"/>
  <c r="L1315" i="8"/>
  <c r="E1326" i="8"/>
  <c r="F1326" i="8" s="1"/>
  <c r="E1333" i="8"/>
  <c r="F1333" i="8" s="1"/>
  <c r="L1378" i="8"/>
  <c r="L1380" i="8"/>
  <c r="E1383" i="8"/>
  <c r="F1383" i="8" s="1"/>
  <c r="L1417" i="8"/>
  <c r="F1423" i="8"/>
  <c r="E1426" i="8"/>
  <c r="F1426" i="8" s="1"/>
  <c r="L1454" i="8"/>
  <c r="E1515" i="8"/>
  <c r="F1515" i="8" s="1"/>
  <c r="L1523" i="8"/>
  <c r="E1531" i="8"/>
  <c r="F1531" i="8" s="1"/>
  <c r="L1552" i="8"/>
  <c r="E1556" i="8"/>
  <c r="F1556" i="8" s="1"/>
  <c r="F1570" i="8"/>
  <c r="L1596" i="8"/>
  <c r="L1620" i="8"/>
  <c r="F1331" i="8"/>
  <c r="E1534" i="8"/>
  <c r="F1534" i="8" s="1"/>
  <c r="L1623" i="8"/>
  <c r="L1652" i="8"/>
  <c r="F1078" i="8"/>
  <c r="F1104" i="8"/>
  <c r="L1116" i="8"/>
  <c r="L1213" i="8"/>
  <c r="L1221" i="8"/>
  <c r="L1231" i="8"/>
  <c r="L1262" i="8"/>
  <c r="E1265" i="8"/>
  <c r="F1265" i="8" s="1"/>
  <c r="L1269" i="8"/>
  <c r="E1278" i="8"/>
  <c r="F1278" i="8" s="1"/>
  <c r="L1301" i="8"/>
  <c r="L1331" i="8"/>
  <c r="E1339" i="8"/>
  <c r="F1339" i="8" s="1"/>
  <c r="L1367" i="8"/>
  <c r="L1399" i="8"/>
  <c r="E1461" i="8"/>
  <c r="F1461" i="8" s="1"/>
  <c r="E1475" i="8"/>
  <c r="F1475" i="8" s="1"/>
  <c r="E1510" i="8"/>
  <c r="F1510" i="8" s="1"/>
  <c r="L1546" i="8"/>
  <c r="L1587" i="8"/>
  <c r="E1593" i="8"/>
  <c r="F1593" i="8" s="1"/>
  <c r="E1606" i="8"/>
  <c r="F1606" i="8" s="1"/>
  <c r="E1624" i="8"/>
  <c r="F1624" i="8" s="1"/>
  <c r="H16" i="5"/>
  <c r="AL16" i="5" s="1"/>
  <c r="H66" i="5"/>
  <c r="AM66" i="5" s="1"/>
  <c r="AL83" i="5"/>
  <c r="H104" i="5"/>
  <c r="AM104" i="5" s="1"/>
  <c r="AQ104" i="5" s="1"/>
  <c r="AL128" i="5"/>
  <c r="H130" i="5"/>
  <c r="AL130" i="5" s="1"/>
  <c r="H137" i="5"/>
  <c r="H138" i="5"/>
  <c r="AM138" i="5" s="1"/>
  <c r="H181" i="5"/>
  <c r="AM181" i="5" s="1"/>
  <c r="H199" i="5"/>
  <c r="AM199" i="5" s="1"/>
  <c r="H202" i="5"/>
  <c r="H219" i="5"/>
  <c r="AM219" i="5" s="1"/>
  <c r="H24" i="5"/>
  <c r="AL24" i="5" s="1"/>
  <c r="H74" i="5"/>
  <c r="AM74" i="5" s="1"/>
  <c r="AQ74" i="5" s="1"/>
  <c r="AM7" i="5"/>
  <c r="AN7" i="5" s="1"/>
  <c r="AL27" i="5"/>
  <c r="AN27" i="5" s="1"/>
  <c r="H52" i="5"/>
  <c r="AM52" i="5" s="1"/>
  <c r="AQ52" i="5" s="1"/>
  <c r="AM164" i="5"/>
  <c r="AN164" i="5" s="1"/>
  <c r="AN174" i="5"/>
  <c r="AL195" i="5"/>
  <c r="AM196" i="5"/>
  <c r="AN196" i="5" s="1"/>
  <c r="H201" i="5"/>
  <c r="AL201" i="5" s="1"/>
  <c r="AL161" i="5"/>
  <c r="AN161" i="5" s="1"/>
  <c r="AL162" i="5"/>
  <c r="AN162" i="5" s="1"/>
  <c r="H20" i="5"/>
  <c r="AM20" i="5" s="1"/>
  <c r="H119" i="5"/>
  <c r="AM119" i="5" s="1"/>
  <c r="H124" i="5"/>
  <c r="AM124" i="5" s="1"/>
  <c r="H153" i="5"/>
  <c r="AM153" i="5" s="1"/>
  <c r="H159" i="5"/>
  <c r="H169" i="5"/>
  <c r="AM169" i="5" s="1"/>
  <c r="H173" i="5"/>
  <c r="AL173" i="5" s="1"/>
  <c r="H200" i="5"/>
  <c r="AL30" i="5"/>
  <c r="H32" i="5"/>
  <c r="AL32" i="5" s="1"/>
  <c r="H70" i="5"/>
  <c r="H96" i="5"/>
  <c r="AM96" i="5" s="1"/>
  <c r="AQ96" i="5" s="1"/>
  <c r="AL106" i="5"/>
  <c r="H115" i="5"/>
  <c r="AM115" i="5" s="1"/>
  <c r="AL129" i="5"/>
  <c r="AN129" i="5" s="1"/>
  <c r="AM195" i="5"/>
  <c r="H205" i="5"/>
  <c r="H216" i="5"/>
  <c r="H222" i="5"/>
  <c r="C12" i="2"/>
  <c r="C23" i="2"/>
  <c r="C28" i="2"/>
  <c r="C35" i="2"/>
  <c r="C44" i="2"/>
  <c r="C55" i="2"/>
  <c r="C60" i="2"/>
  <c r="C63" i="2"/>
  <c r="Q63" i="2" s="1"/>
  <c r="S63" i="2" s="1"/>
  <c r="C99" i="2"/>
  <c r="C135" i="2"/>
  <c r="C218" i="2"/>
  <c r="O218" i="2" s="1"/>
  <c r="C283" i="2"/>
  <c r="C306" i="2"/>
  <c r="O306" i="2" s="1"/>
  <c r="E6" i="8"/>
  <c r="F6" i="8" s="1"/>
  <c r="E22" i="8"/>
  <c r="F22" i="8" s="1"/>
  <c r="E27" i="8"/>
  <c r="F27" i="8" s="1"/>
  <c r="E30" i="8"/>
  <c r="F30" i="8" s="1"/>
  <c r="E73" i="8"/>
  <c r="F73" i="8" s="1"/>
  <c r="L73" i="8"/>
  <c r="H8" i="5"/>
  <c r="AL8" i="5" s="1"/>
  <c r="H34" i="5"/>
  <c r="AM83" i="5"/>
  <c r="H26" i="5"/>
  <c r="AL26" i="5" s="1"/>
  <c r="H84" i="5"/>
  <c r="AM84" i="5" s="1"/>
  <c r="H88" i="5"/>
  <c r="AM88" i="5" s="1"/>
  <c r="AQ88" i="5" s="1"/>
  <c r="H4" i="5"/>
  <c r="AL4" i="5" s="1"/>
  <c r="H18" i="5"/>
  <c r="AM18" i="5" s="1"/>
  <c r="H42" i="5"/>
  <c r="AM60" i="5"/>
  <c r="AQ60" i="5" s="1"/>
  <c r="H92" i="5"/>
  <c r="AM92" i="5" s="1"/>
  <c r="H100" i="5"/>
  <c r="AL100" i="5" s="1"/>
  <c r="AM106" i="5"/>
  <c r="H108" i="5"/>
  <c r="AL108" i="5" s="1"/>
  <c r="H113" i="5"/>
  <c r="AL113" i="5" s="1"/>
  <c r="H120" i="5"/>
  <c r="AM120" i="5" s="1"/>
  <c r="C11" i="2"/>
  <c r="C20" i="2"/>
  <c r="C27" i="2"/>
  <c r="C43" i="2"/>
  <c r="C59" i="2"/>
  <c r="C84" i="2"/>
  <c r="C128" i="2"/>
  <c r="O128" i="2" s="1"/>
  <c r="C144" i="2"/>
  <c r="C149" i="2"/>
  <c r="C194" i="2"/>
  <c r="O194" i="2" s="1"/>
  <c r="C226" i="2"/>
  <c r="C278" i="2"/>
  <c r="P278" i="2" s="1"/>
  <c r="E3" i="8"/>
  <c r="F3" i="8" s="1"/>
  <c r="E19" i="8"/>
  <c r="F19" i="8" s="1"/>
  <c r="L25" i="8"/>
  <c r="L41" i="8"/>
  <c r="L70" i="8"/>
  <c r="E97" i="8"/>
  <c r="F97" i="8" s="1"/>
  <c r="L97" i="8"/>
  <c r="F99" i="8"/>
  <c r="L99" i="8"/>
  <c r="F102" i="8"/>
  <c r="L102" i="8"/>
  <c r="L109" i="8"/>
  <c r="E109" i="8"/>
  <c r="F109" i="8" s="1"/>
  <c r="F136" i="8"/>
  <c r="L144" i="8"/>
  <c r="E144" i="8"/>
  <c r="F144" i="8" s="1"/>
  <c r="L152" i="8"/>
  <c r="E152" i="8"/>
  <c r="F152" i="8" s="1"/>
  <c r="C77" i="2"/>
  <c r="C127" i="2"/>
  <c r="Q127" i="2" s="1"/>
  <c r="S127" i="2" s="1"/>
  <c r="C146" i="2"/>
  <c r="F5" i="8"/>
  <c r="F21" i="8"/>
  <c r="F29" i="8"/>
  <c r="L110" i="8"/>
  <c r="E110" i="8"/>
  <c r="F110" i="8" s="1"/>
  <c r="E121" i="8"/>
  <c r="F121" i="8" s="1"/>
  <c r="L134" i="8"/>
  <c r="E134" i="8"/>
  <c r="F134" i="8" s="1"/>
  <c r="AM128" i="5"/>
  <c r="H133" i="5"/>
  <c r="AM133" i="5" s="1"/>
  <c r="H152" i="5"/>
  <c r="AM152" i="5" s="1"/>
  <c r="C53" i="2"/>
  <c r="C68" i="2"/>
  <c r="C93" i="2"/>
  <c r="C138" i="2"/>
  <c r="O138" i="2" s="1"/>
  <c r="C159" i="2"/>
  <c r="O159" i="2" s="1"/>
  <c r="C170" i="2"/>
  <c r="C175" i="2"/>
  <c r="C186" i="2"/>
  <c r="P186" i="2" s="1"/>
  <c r="C286" i="2"/>
  <c r="P286" i="2" s="1"/>
  <c r="L5" i="8"/>
  <c r="L21" i="8"/>
  <c r="L29" i="8"/>
  <c r="F70" i="8"/>
  <c r="E101" i="8"/>
  <c r="F101" i="8" s="1"/>
  <c r="L101" i="8"/>
  <c r="L107" i="8"/>
  <c r="E107" i="8"/>
  <c r="F107" i="8" s="1"/>
  <c r="L126" i="8"/>
  <c r="E126" i="8"/>
  <c r="F126" i="8" s="1"/>
  <c r="L142" i="8"/>
  <c r="E142" i="8"/>
  <c r="F142" i="8" s="1"/>
  <c r="L146" i="8"/>
  <c r="E146" i="8"/>
  <c r="F146" i="8" s="1"/>
  <c r="E176" i="8"/>
  <c r="F176" i="8" s="1"/>
  <c r="E184" i="8"/>
  <c r="F184" i="8" s="1"/>
  <c r="E192" i="8"/>
  <c r="F192" i="8" s="1"/>
  <c r="F224" i="8"/>
  <c r="E234" i="8"/>
  <c r="F234" i="8" s="1"/>
  <c r="E242" i="8"/>
  <c r="F242" i="8" s="1"/>
  <c r="E248" i="8"/>
  <c r="F248" i="8" s="1"/>
  <c r="E256" i="8"/>
  <c r="F256" i="8" s="1"/>
  <c r="E264" i="8"/>
  <c r="F264" i="8" s="1"/>
  <c r="F272" i="8"/>
  <c r="E274" i="8"/>
  <c r="F274" i="8" s="1"/>
  <c r="E282" i="8"/>
  <c r="F282" i="8" s="1"/>
  <c r="L304" i="8"/>
  <c r="L306" i="8"/>
  <c r="L394" i="8"/>
  <c r="E394" i="8"/>
  <c r="F394" i="8" s="1"/>
  <c r="L450" i="8"/>
  <c r="L464" i="8"/>
  <c r="E464" i="8"/>
  <c r="F464" i="8" s="1"/>
  <c r="L468" i="8"/>
  <c r="E468" i="8"/>
  <c r="F468" i="8" s="1"/>
  <c r="E472" i="8"/>
  <c r="F472" i="8" s="1"/>
  <c r="L472" i="8"/>
  <c r="L474" i="8"/>
  <c r="L486" i="8"/>
  <c r="E486" i="8"/>
  <c r="F486" i="8" s="1"/>
  <c r="L504" i="8"/>
  <c r="E504" i="8"/>
  <c r="F504" i="8" s="1"/>
  <c r="E542" i="8"/>
  <c r="F542" i="8" s="1"/>
  <c r="L542" i="8"/>
  <c r="L105" i="8"/>
  <c r="L113" i="8"/>
  <c r="L130" i="8"/>
  <c r="L136" i="8"/>
  <c r="L150" i="8"/>
  <c r="L158" i="8"/>
  <c r="E175" i="8"/>
  <c r="F175" i="8" s="1"/>
  <c r="E186" i="8"/>
  <c r="F186" i="8" s="1"/>
  <c r="E188" i="8"/>
  <c r="F188" i="8" s="1"/>
  <c r="E250" i="8"/>
  <c r="F250" i="8" s="1"/>
  <c r="E252" i="8"/>
  <c r="F252" i="8" s="1"/>
  <c r="L342" i="8"/>
  <c r="E342" i="8"/>
  <c r="F342" i="8" s="1"/>
  <c r="E356" i="8"/>
  <c r="F356" i="8" s="1"/>
  <c r="L356" i="8"/>
  <c r="L368" i="8"/>
  <c r="F368" i="8"/>
  <c r="E374" i="8"/>
  <c r="F374" i="8" s="1"/>
  <c r="L374" i="8"/>
  <c r="E390" i="8"/>
  <c r="F390" i="8" s="1"/>
  <c r="L390" i="8"/>
  <c r="L402" i="8"/>
  <c r="F402" i="8"/>
  <c r="E408" i="8"/>
  <c r="F408" i="8" s="1"/>
  <c r="L408" i="8"/>
  <c r="E422" i="8"/>
  <c r="F422" i="8" s="1"/>
  <c r="L422" i="8"/>
  <c r="F434" i="8"/>
  <c r="L434" i="8"/>
  <c r="L518" i="8"/>
  <c r="E518" i="8"/>
  <c r="F518" i="8" s="1"/>
  <c r="L522" i="8"/>
  <c r="E522" i="8"/>
  <c r="F522" i="8" s="1"/>
  <c r="F532" i="8"/>
  <c r="L532" i="8"/>
  <c r="E536" i="8"/>
  <c r="F536" i="8" s="1"/>
  <c r="L536" i="8"/>
  <c r="E543" i="8"/>
  <c r="F543" i="8" s="1"/>
  <c r="E566" i="8"/>
  <c r="F566" i="8" s="1"/>
  <c r="L566" i="8"/>
  <c r="E570" i="8"/>
  <c r="F570" i="8" s="1"/>
  <c r="L570" i="8"/>
  <c r="E303" i="8"/>
  <c r="F303" i="8" s="1"/>
  <c r="L303" i="8"/>
  <c r="E314" i="8"/>
  <c r="F314" i="8" s="1"/>
  <c r="L314" i="8"/>
  <c r="L322" i="8"/>
  <c r="F322" i="8"/>
  <c r="F336" i="8"/>
  <c r="L336" i="8"/>
  <c r="E452" i="8"/>
  <c r="F452" i="8" s="1"/>
  <c r="L452" i="8"/>
  <c r="L466" i="8"/>
  <c r="E466" i="8"/>
  <c r="F466" i="8" s="1"/>
  <c r="E482" i="8"/>
  <c r="F482" i="8" s="1"/>
  <c r="L482" i="8"/>
  <c r="L484" i="8"/>
  <c r="F484" i="8"/>
  <c r="L506" i="8"/>
  <c r="E506" i="8"/>
  <c r="F506" i="8" s="1"/>
  <c r="L526" i="8"/>
  <c r="E526" i="8"/>
  <c r="F526" i="8" s="1"/>
  <c r="E574" i="8"/>
  <c r="F574" i="8" s="1"/>
  <c r="L574" i="8"/>
  <c r="L298" i="8"/>
  <c r="E298" i="8"/>
  <c r="F298" i="8" s="1"/>
  <c r="E304" i="8"/>
  <c r="F304" i="8" s="1"/>
  <c r="E306" i="8"/>
  <c r="F306" i="8" s="1"/>
  <c r="L352" i="8"/>
  <c r="F352" i="8"/>
  <c r="F354" i="8"/>
  <c r="L354" i="8"/>
  <c r="L360" i="8"/>
  <c r="E360" i="8"/>
  <c r="F360" i="8" s="1"/>
  <c r="L404" i="8"/>
  <c r="E404" i="8"/>
  <c r="F404" i="8" s="1"/>
  <c r="E424" i="8"/>
  <c r="F424" i="8" s="1"/>
  <c r="L424" i="8"/>
  <c r="E436" i="8"/>
  <c r="F436" i="8" s="1"/>
  <c r="L436" i="8"/>
  <c r="E450" i="8"/>
  <c r="F450" i="8" s="1"/>
  <c r="E474" i="8"/>
  <c r="F474" i="8" s="1"/>
  <c r="E494" i="8"/>
  <c r="F494" i="8" s="1"/>
  <c r="L494" i="8"/>
  <c r="L516" i="8"/>
  <c r="F516" i="8"/>
  <c r="L520" i="8"/>
  <c r="E520" i="8"/>
  <c r="F520" i="8" s="1"/>
  <c r="E527" i="8"/>
  <c r="F527" i="8" s="1"/>
  <c r="E534" i="8"/>
  <c r="F534" i="8" s="1"/>
  <c r="L534" i="8"/>
  <c r="E538" i="8"/>
  <c r="F538" i="8" s="1"/>
  <c r="L538" i="8"/>
  <c r="F559" i="8"/>
  <c r="E564" i="8"/>
  <c r="F564" i="8" s="1"/>
  <c r="L564" i="8"/>
  <c r="E568" i="8"/>
  <c r="F568" i="8" s="1"/>
  <c r="L568" i="8"/>
  <c r="E575" i="8"/>
  <c r="F575" i="8" s="1"/>
  <c r="F478" i="8"/>
  <c r="F502" i="8"/>
  <c r="F510" i="8"/>
  <c r="E552" i="8"/>
  <c r="F552" i="8" s="1"/>
  <c r="E554" i="8"/>
  <c r="F554" i="8" s="1"/>
  <c r="E558" i="8"/>
  <c r="F558" i="8" s="1"/>
  <c r="E584" i="8"/>
  <c r="F584" i="8" s="1"/>
  <c r="E586" i="8"/>
  <c r="F586" i="8" s="1"/>
  <c r="E590" i="8"/>
  <c r="F590" i="8" s="1"/>
  <c r="L596" i="8"/>
  <c r="L598" i="8"/>
  <c r="L600" i="8"/>
  <c r="L602" i="8"/>
  <c r="L606" i="8"/>
  <c r="E616" i="8"/>
  <c r="F616" i="8" s="1"/>
  <c r="E618" i="8"/>
  <c r="F618" i="8" s="1"/>
  <c r="E622" i="8"/>
  <c r="F622" i="8" s="1"/>
  <c r="L628" i="8"/>
  <c r="L630" i="8"/>
  <c r="L632" i="8"/>
  <c r="L634" i="8"/>
  <c r="L638" i="8"/>
  <c r="E648" i="8"/>
  <c r="F648" i="8" s="1"/>
  <c r="E654" i="8"/>
  <c r="F654" i="8" s="1"/>
  <c r="E664" i="8"/>
  <c r="F664" i="8" s="1"/>
  <c r="E674" i="8"/>
  <c r="F674" i="8" s="1"/>
  <c r="E682" i="8"/>
  <c r="F682" i="8" s="1"/>
  <c r="L686" i="8"/>
  <c r="L690" i="8"/>
  <c r="F694" i="8"/>
  <c r="E710" i="8"/>
  <c r="F710" i="8" s="1"/>
  <c r="E714" i="8"/>
  <c r="F714" i="8" s="1"/>
  <c r="E718" i="8"/>
  <c r="F718" i="8" s="1"/>
  <c r="L726" i="8"/>
  <c r="E730" i="8"/>
  <c r="F730" i="8" s="1"/>
  <c r="E734" i="8"/>
  <c r="F734" i="8" s="1"/>
  <c r="E738" i="8"/>
  <c r="F738" i="8" s="1"/>
  <c r="E750" i="8"/>
  <c r="F750" i="8" s="1"/>
  <c r="E754" i="8"/>
  <c r="F754" i="8" s="1"/>
  <c r="E771" i="8"/>
  <c r="F771" i="8" s="1"/>
  <c r="L784" i="8"/>
  <c r="E792" i="8"/>
  <c r="F792" i="8" s="1"/>
  <c r="E807" i="8"/>
  <c r="F807" i="8" s="1"/>
  <c r="L814" i="8"/>
  <c r="E819" i="8"/>
  <c r="F819" i="8" s="1"/>
  <c r="E829" i="8"/>
  <c r="F829" i="8" s="1"/>
  <c r="L835" i="8"/>
  <c r="E841" i="8"/>
  <c r="F841" i="8" s="1"/>
  <c r="E845" i="8"/>
  <c r="F845" i="8" s="1"/>
  <c r="L867" i="8"/>
  <c r="E867" i="8"/>
  <c r="F867" i="8" s="1"/>
  <c r="L871" i="8"/>
  <c r="E871" i="8"/>
  <c r="F871" i="8" s="1"/>
  <c r="E883" i="8"/>
  <c r="F883" i="8" s="1"/>
  <c r="L883" i="8"/>
  <c r="E887" i="8"/>
  <c r="F887" i="8" s="1"/>
  <c r="L887" i="8"/>
  <c r="L939" i="8"/>
  <c r="E939" i="8"/>
  <c r="F939" i="8" s="1"/>
  <c r="L943" i="8"/>
  <c r="E943" i="8"/>
  <c r="F943" i="8" s="1"/>
  <c r="E949" i="8"/>
  <c r="F949" i="8" s="1"/>
  <c r="L949" i="8"/>
  <c r="E955" i="8"/>
  <c r="F955" i="8" s="1"/>
  <c r="L955" i="8"/>
  <c r="E963" i="8"/>
  <c r="F963" i="8" s="1"/>
  <c r="L963" i="8"/>
  <c r="E979" i="8"/>
  <c r="F979" i="8" s="1"/>
  <c r="L979" i="8"/>
  <c r="F550" i="8"/>
  <c r="F582" i="8"/>
  <c r="E596" i="8"/>
  <c r="F596" i="8" s="1"/>
  <c r="E607" i="8"/>
  <c r="F607" i="8" s="1"/>
  <c r="F614" i="8"/>
  <c r="E628" i="8"/>
  <c r="F628" i="8" s="1"/>
  <c r="E639" i="8"/>
  <c r="F639" i="8" s="1"/>
  <c r="F646" i="8"/>
  <c r="F678" i="8"/>
  <c r="F699" i="8"/>
  <c r="E727" i="8"/>
  <c r="F727" i="8" s="1"/>
  <c r="F758" i="8"/>
  <c r="F773" i="8"/>
  <c r="F776" i="8"/>
  <c r="F778" i="8"/>
  <c r="E784" i="8"/>
  <c r="F784" i="8" s="1"/>
  <c r="E877" i="8"/>
  <c r="F877" i="8" s="1"/>
  <c r="L877" i="8"/>
  <c r="L881" i="8"/>
  <c r="E881" i="8"/>
  <c r="F881" i="8" s="1"/>
  <c r="L893" i="8"/>
  <c r="E893" i="8"/>
  <c r="F893" i="8" s="1"/>
  <c r="E897" i="8"/>
  <c r="F897" i="8" s="1"/>
  <c r="L897" i="8"/>
  <c r="L915" i="8"/>
  <c r="F915" i="8"/>
  <c r="L919" i="8"/>
  <c r="E919" i="8"/>
  <c r="F919" i="8" s="1"/>
  <c r="E967" i="8"/>
  <c r="F967" i="8" s="1"/>
  <c r="L967" i="8"/>
  <c r="L973" i="8"/>
  <c r="E973" i="8"/>
  <c r="F973" i="8" s="1"/>
  <c r="E985" i="8"/>
  <c r="F985" i="8" s="1"/>
  <c r="L985" i="8"/>
  <c r="L1009" i="8"/>
  <c r="E1009" i="8"/>
  <c r="F1009" i="8" s="1"/>
  <c r="L550" i="8"/>
  <c r="L582" i="8"/>
  <c r="L614" i="8"/>
  <c r="L646" i="8"/>
  <c r="F670" i="8"/>
  <c r="L678" i="8"/>
  <c r="L758" i="8"/>
  <c r="L773" i="8"/>
  <c r="E780" i="8"/>
  <c r="F780" i="8" s="1"/>
  <c r="L782" i="8"/>
  <c r="E816" i="8"/>
  <c r="F816" i="8" s="1"/>
  <c r="F821" i="8"/>
  <c r="L823" i="8"/>
  <c r="E833" i="8"/>
  <c r="F833" i="8" s="1"/>
  <c r="L839" i="8"/>
  <c r="L849" i="8"/>
  <c r="E857" i="8"/>
  <c r="F857" i="8" s="1"/>
  <c r="L869" i="8"/>
  <c r="E869" i="8"/>
  <c r="F869" i="8" s="1"/>
  <c r="E885" i="8"/>
  <c r="F885" i="8" s="1"/>
  <c r="L885" i="8"/>
  <c r="E905" i="8"/>
  <c r="F905" i="8" s="1"/>
  <c r="L905" i="8"/>
  <c r="L941" i="8"/>
  <c r="E941" i="8"/>
  <c r="F941" i="8" s="1"/>
  <c r="L945" i="8"/>
  <c r="E945" i="8"/>
  <c r="F945" i="8" s="1"/>
  <c r="F947" i="8"/>
  <c r="L947" i="8"/>
  <c r="L964" i="8"/>
  <c r="F964" i="8"/>
  <c r="F598" i="8"/>
  <c r="F630" i="8"/>
  <c r="F726" i="8"/>
  <c r="F835" i="8"/>
  <c r="F875" i="8"/>
  <c r="L875" i="8"/>
  <c r="F882" i="8"/>
  <c r="L891" i="8"/>
  <c r="F891" i="8"/>
  <c r="F898" i="8"/>
  <c r="L917" i="8"/>
  <c r="E917" i="8"/>
  <c r="F917" i="8" s="1"/>
  <c r="L938" i="8"/>
  <c r="E938" i="8"/>
  <c r="F938" i="8" s="1"/>
  <c r="L954" i="8"/>
  <c r="E954" i="8"/>
  <c r="F954" i="8" s="1"/>
  <c r="E971" i="8"/>
  <c r="F971" i="8" s="1"/>
  <c r="L971" i="8"/>
  <c r="L1007" i="8"/>
  <c r="E1007" i="8"/>
  <c r="F1007" i="8" s="1"/>
  <c r="L1011" i="8"/>
  <c r="E1011" i="8"/>
  <c r="F1011" i="8" s="1"/>
  <c r="L987" i="8"/>
  <c r="L991" i="8"/>
  <c r="L999" i="8"/>
  <c r="L1015" i="8"/>
  <c r="E1019" i="8"/>
  <c r="F1019" i="8" s="1"/>
  <c r="F1039" i="8"/>
  <c r="L1045" i="8"/>
  <c r="F1047" i="8"/>
  <c r="L1051" i="8"/>
  <c r="L1053" i="8"/>
  <c r="E1058" i="8"/>
  <c r="F1058" i="8" s="1"/>
  <c r="F1062" i="8"/>
  <c r="F1076" i="8"/>
  <c r="L1078" i="8"/>
  <c r="L1085" i="8"/>
  <c r="E1094" i="8"/>
  <c r="F1094" i="8" s="1"/>
  <c r="E1102" i="8"/>
  <c r="F1102" i="8" s="1"/>
  <c r="L1104" i="8"/>
  <c r="L1110" i="8"/>
  <c r="F1118" i="8"/>
  <c r="E1120" i="8"/>
  <c r="F1120" i="8" s="1"/>
  <c r="L1124" i="8"/>
  <c r="E1134" i="8"/>
  <c r="F1134" i="8" s="1"/>
  <c r="L1138" i="8"/>
  <c r="E1151" i="8"/>
  <c r="F1151" i="8" s="1"/>
  <c r="L1162" i="8"/>
  <c r="E1165" i="8"/>
  <c r="F1165" i="8" s="1"/>
  <c r="L1165" i="8"/>
  <c r="L1194" i="8"/>
  <c r="E1210" i="8"/>
  <c r="F1210" i="8" s="1"/>
  <c r="L1215" i="8"/>
  <c r="F1218" i="8"/>
  <c r="F1031" i="8"/>
  <c r="F1091" i="8"/>
  <c r="F1100" i="8"/>
  <c r="F1131" i="8"/>
  <c r="E1145" i="8"/>
  <c r="F1145" i="8" s="1"/>
  <c r="E1220" i="8"/>
  <c r="F1220" i="8" s="1"/>
  <c r="L1220" i="8"/>
  <c r="E1233" i="8"/>
  <c r="F1233" i="8" s="1"/>
  <c r="L1233" i="8"/>
  <c r="E930" i="8"/>
  <c r="F930" i="8" s="1"/>
  <c r="L1031" i="8"/>
  <c r="L1062" i="8"/>
  <c r="L1076" i="8"/>
  <c r="E1096" i="8"/>
  <c r="F1096" i="8" s="1"/>
  <c r="L1118" i="8"/>
  <c r="E1146" i="8"/>
  <c r="F1146" i="8" s="1"/>
  <c r="F1162" i="8"/>
  <c r="L1173" i="8"/>
  <c r="E1186" i="8"/>
  <c r="F1186" i="8" s="1"/>
  <c r="E1204" i="8"/>
  <c r="F1204" i="8" s="1"/>
  <c r="E1241" i="8"/>
  <c r="F1241" i="8" s="1"/>
  <c r="L1241" i="8"/>
  <c r="E1253" i="8"/>
  <c r="F1253" i="8" s="1"/>
  <c r="L1253" i="8"/>
  <c r="E1283" i="8"/>
  <c r="F1283" i="8" s="1"/>
  <c r="L1283" i="8"/>
  <c r="E1095" i="8"/>
  <c r="F1095" i="8" s="1"/>
  <c r="E1197" i="8"/>
  <c r="F1197" i="8" s="1"/>
  <c r="L1197" i="8"/>
  <c r="E1207" i="8"/>
  <c r="F1207" i="8" s="1"/>
  <c r="E1235" i="8"/>
  <c r="F1235" i="8" s="1"/>
  <c r="L1235" i="8"/>
  <c r="E1254" i="8"/>
  <c r="F1254" i="8" s="1"/>
  <c r="L1254" i="8"/>
  <c r="F1313" i="8"/>
  <c r="F1321" i="8"/>
  <c r="F1329" i="8"/>
  <c r="F1337" i="8"/>
  <c r="E1347" i="8"/>
  <c r="F1347" i="8" s="1"/>
  <c r="E1349" i="8"/>
  <c r="F1349" i="8" s="1"/>
  <c r="F1350" i="8"/>
  <c r="E1355" i="8"/>
  <c r="F1355" i="8" s="1"/>
  <c r="E1357" i="8"/>
  <c r="F1357" i="8" s="1"/>
  <c r="F1358" i="8"/>
  <c r="E1362" i="8"/>
  <c r="F1362" i="8" s="1"/>
  <c r="E1366" i="8"/>
  <c r="F1366" i="8" s="1"/>
  <c r="E1370" i="8"/>
  <c r="F1370" i="8" s="1"/>
  <c r="E1401" i="8"/>
  <c r="F1401" i="8" s="1"/>
  <c r="E1425" i="8"/>
  <c r="F1425" i="8" s="1"/>
  <c r="E1435" i="8"/>
  <c r="F1435" i="8" s="1"/>
  <c r="F1442" i="8"/>
  <c r="F1452" i="8"/>
  <c r="E1462" i="8"/>
  <c r="F1462" i="8" s="1"/>
  <c r="E1478" i="8"/>
  <c r="F1478" i="8" s="1"/>
  <c r="E1493" i="8"/>
  <c r="F1493" i="8" s="1"/>
  <c r="E1526" i="8"/>
  <c r="F1526" i="8" s="1"/>
  <c r="L1526" i="8"/>
  <c r="E1532" i="8"/>
  <c r="F1532" i="8" s="1"/>
  <c r="E1538" i="8"/>
  <c r="F1538" i="8" s="1"/>
  <c r="L1538" i="8"/>
  <c r="F1394" i="8"/>
  <c r="F1450" i="8"/>
  <c r="E1460" i="8"/>
  <c r="F1460" i="8" s="1"/>
  <c r="E1470" i="8"/>
  <c r="F1470" i="8" s="1"/>
  <c r="L1470" i="8"/>
  <c r="E1484" i="8"/>
  <c r="F1484" i="8" s="1"/>
  <c r="L1484" i="8"/>
  <c r="E1550" i="8"/>
  <c r="F1550" i="8" s="1"/>
  <c r="L1550" i="8"/>
  <c r="F1205" i="8"/>
  <c r="E1299" i="8"/>
  <c r="F1299" i="8" s="1"/>
  <c r="L1313" i="8"/>
  <c r="L1321" i="8"/>
  <c r="L1329" i="8"/>
  <c r="L1337" i="8"/>
  <c r="E1345" i="8"/>
  <c r="F1345" i="8" s="1"/>
  <c r="L1350" i="8"/>
  <c r="E1353" i="8"/>
  <c r="F1353" i="8" s="1"/>
  <c r="L1358" i="8"/>
  <c r="L1394" i="8"/>
  <c r="L1430" i="8"/>
  <c r="L1442" i="8"/>
  <c r="L1450" i="8"/>
  <c r="L1452" i="8"/>
  <c r="L1466" i="8"/>
  <c r="E1489" i="8"/>
  <c r="F1489" i="8" s="1"/>
  <c r="L1489" i="8"/>
  <c r="L1498" i="8"/>
  <c r="E1559" i="8"/>
  <c r="F1559" i="8" s="1"/>
  <c r="L1559" i="8"/>
  <c r="E1565" i="8"/>
  <c r="F1565" i="8" s="1"/>
  <c r="L1565" i="8"/>
  <c r="F1231" i="8"/>
  <c r="F1236" i="8"/>
  <c r="L1309" i="8"/>
  <c r="L1317" i="8"/>
  <c r="L1325" i="8"/>
  <c r="L1361" i="8"/>
  <c r="E1363" i="8"/>
  <c r="F1363" i="8" s="1"/>
  <c r="E1386" i="8"/>
  <c r="F1386" i="8" s="1"/>
  <c r="L1387" i="8"/>
  <c r="F1387" i="8"/>
  <c r="E1410" i="8"/>
  <c r="F1410" i="8" s="1"/>
  <c r="F1436" i="8"/>
  <c r="E1439" i="8"/>
  <c r="F1439" i="8" s="1"/>
  <c r="L1449" i="8"/>
  <c r="E1457" i="8"/>
  <c r="F1457" i="8" s="1"/>
  <c r="E1480" i="8"/>
  <c r="F1480" i="8" s="1"/>
  <c r="L1480" i="8"/>
  <c r="L1494" i="8"/>
  <c r="E1569" i="8"/>
  <c r="F1569" i="8" s="1"/>
  <c r="E1572" i="8"/>
  <c r="F1572" i="8" s="1"/>
  <c r="E1583" i="8"/>
  <c r="F1583" i="8" s="1"/>
  <c r="L1591" i="8"/>
  <c r="L1604" i="8"/>
  <c r="L1607" i="8"/>
  <c r="L1612" i="8"/>
  <c r="L1628" i="8"/>
  <c r="L1631" i="8"/>
  <c r="L1655" i="8"/>
  <c r="L1570" i="8"/>
  <c r="E1591" i="8"/>
  <c r="F1591" i="8" s="1"/>
  <c r="E1612" i="8"/>
  <c r="F1612" i="8" s="1"/>
  <c r="L1615" i="8"/>
  <c r="E1629" i="8"/>
  <c r="F1629" i="8" s="1"/>
  <c r="E1632" i="8"/>
  <c r="F1632" i="8" s="1"/>
  <c r="L1639" i="8"/>
  <c r="E1646" i="8"/>
  <c r="F1646" i="8" s="1"/>
  <c r="L1647" i="8"/>
  <c r="E1656" i="8"/>
  <c r="F1656" i="8" s="1"/>
  <c r="F1607" i="8"/>
  <c r="E1616" i="8"/>
  <c r="F1616" i="8" s="1"/>
  <c r="F1631" i="8"/>
  <c r="E1640" i="8"/>
  <c r="F1640" i="8" s="1"/>
  <c r="E1648" i="8"/>
  <c r="F1648" i="8" s="1"/>
  <c r="H225" i="5"/>
  <c r="AM225" i="5" s="1"/>
  <c r="U86" i="2"/>
  <c r="U254" i="2"/>
  <c r="M25" i="2"/>
  <c r="L31" i="2"/>
  <c r="K278" i="2"/>
  <c r="U292" i="2"/>
  <c r="U8" i="2"/>
  <c r="U49" i="2"/>
  <c r="U249" i="2"/>
  <c r="U152" i="2"/>
  <c r="U58" i="2"/>
  <c r="U121" i="2"/>
  <c r="U200" i="2"/>
  <c r="U55" i="2"/>
  <c r="Q270" i="2"/>
  <c r="S270" i="2" s="1"/>
  <c r="H25" i="2"/>
  <c r="M59" i="2"/>
  <c r="P34" i="2"/>
  <c r="T79" i="2"/>
  <c r="M110" i="2"/>
  <c r="G163" i="2"/>
  <c r="H258" i="2"/>
  <c r="M258" i="2" s="1"/>
  <c r="N258" i="2" s="1"/>
  <c r="U2" i="2"/>
  <c r="M261" i="2"/>
  <c r="T43" i="2"/>
  <c r="K182" i="2"/>
  <c r="K229" i="2"/>
  <c r="P115" i="2"/>
  <c r="G132" i="2"/>
  <c r="G148" i="2"/>
  <c r="J112" i="2"/>
  <c r="K129" i="2"/>
  <c r="L132" i="2"/>
  <c r="M148" i="2"/>
  <c r="G294" i="2"/>
  <c r="L294" i="2" s="1"/>
  <c r="T304" i="2"/>
  <c r="Q304" i="2" s="1"/>
  <c r="S304" i="2" s="1"/>
  <c r="T281" i="2"/>
  <c r="Q281" i="2" s="1"/>
  <c r="S281" i="2" s="1"/>
  <c r="M54" i="2"/>
  <c r="G182" i="2"/>
  <c r="M192" i="2"/>
  <c r="U252" i="2"/>
  <c r="K261" i="2"/>
  <c r="O38" i="2"/>
  <c r="J254" i="2"/>
  <c r="K281" i="2"/>
  <c r="U50" i="2"/>
  <c r="K50" i="2"/>
  <c r="U7" i="2"/>
  <c r="L50" i="2"/>
  <c r="M73" i="2"/>
  <c r="M177" i="2"/>
  <c r="U205" i="2"/>
  <c r="Q119" i="2"/>
  <c r="S119" i="2" s="1"/>
  <c r="U16" i="2"/>
  <c r="U20" i="2"/>
  <c r="U78" i="2"/>
  <c r="K3" i="2"/>
  <c r="I49" i="2"/>
  <c r="U82" i="2"/>
  <c r="K243" i="2"/>
  <c r="K265" i="2"/>
  <c r="U13" i="2"/>
  <c r="I82" i="2"/>
  <c r="T88" i="2"/>
  <c r="Q88" i="2" s="1"/>
  <c r="S88" i="2" s="1"/>
  <c r="O161" i="2"/>
  <c r="U14" i="2"/>
  <c r="T30" i="2"/>
  <c r="U54" i="2"/>
  <c r="K111" i="2"/>
  <c r="P117" i="2"/>
  <c r="L133" i="2"/>
  <c r="M142" i="2"/>
  <c r="L145" i="2"/>
  <c r="M181" i="2"/>
  <c r="U187" i="2"/>
  <c r="I221" i="2"/>
  <c r="O237" i="2"/>
  <c r="G245" i="2"/>
  <c r="T254" i="2"/>
  <c r="Q254" i="2" s="1"/>
  <c r="S254" i="2" s="1"/>
  <c r="Q279" i="2"/>
  <c r="S279" i="2" s="1"/>
  <c r="P205" i="2"/>
  <c r="P221" i="2"/>
  <c r="U260" i="2"/>
  <c r="H3" i="2"/>
  <c r="P19" i="2"/>
  <c r="U22" i="2"/>
  <c r="I25" i="2"/>
  <c r="J50" i="2"/>
  <c r="H82" i="2"/>
  <c r="I84" i="2"/>
  <c r="T90" i="2"/>
  <c r="U109" i="2"/>
  <c r="I115" i="2"/>
  <c r="H137" i="2"/>
  <c r="M137" i="2" s="1"/>
  <c r="M166" i="2"/>
  <c r="T221" i="2"/>
  <c r="Q221" i="2" s="1"/>
  <c r="S221" i="2" s="1"/>
  <c r="K235" i="2"/>
  <c r="T266" i="2"/>
  <c r="Q273" i="2"/>
  <c r="S273" i="2" s="1"/>
  <c r="O297" i="2"/>
  <c r="Q314" i="2"/>
  <c r="S314" i="2" s="1"/>
  <c r="U69" i="2"/>
  <c r="J2" i="2"/>
  <c r="N63" i="2"/>
  <c r="J98" i="2"/>
  <c r="U236" i="2"/>
  <c r="U291" i="2"/>
  <c r="H2" i="2"/>
  <c r="K63" i="2"/>
  <c r="U53" i="2"/>
  <c r="U153" i="2"/>
  <c r="T7" i="2"/>
  <c r="Q7" i="2" s="1"/>
  <c r="S7" i="2" s="1"/>
  <c r="U32" i="2"/>
  <c r="U42" i="2"/>
  <c r="T56" i="2"/>
  <c r="G59" i="2"/>
  <c r="U63" i="2"/>
  <c r="U70" i="2"/>
  <c r="K98" i="2"/>
  <c r="U144" i="2"/>
  <c r="G177" i="2"/>
  <c r="Q233" i="2"/>
  <c r="S233" i="2" s="1"/>
  <c r="K16" i="2"/>
  <c r="K25" i="2"/>
  <c r="T39" i="2"/>
  <c r="Q39" i="2" s="1"/>
  <c r="S39" i="2" s="1"/>
  <c r="M45" i="2"/>
  <c r="P50" i="2"/>
  <c r="I57" i="2"/>
  <c r="P59" i="2"/>
  <c r="N85" i="2"/>
  <c r="G100" i="2"/>
  <c r="M117" i="2"/>
  <c r="J137" i="2"/>
  <c r="N148" i="2"/>
  <c r="L181" i="2"/>
  <c r="T186" i="2"/>
  <c r="U221" i="2"/>
  <c r="U225" i="2"/>
  <c r="M226" i="2"/>
  <c r="T245" i="2"/>
  <c r="Q245" i="2" s="1"/>
  <c r="S245" i="2" s="1"/>
  <c r="U256" i="2"/>
  <c r="K226" i="2"/>
  <c r="P174" i="2"/>
  <c r="P226" i="2"/>
  <c r="I226" i="2"/>
  <c r="J226" i="2"/>
  <c r="H130" i="2"/>
  <c r="J130" i="2"/>
  <c r="T226" i="2"/>
  <c r="J246" i="2"/>
  <c r="P246" i="2" s="1"/>
  <c r="N226" i="2"/>
  <c r="J72" i="2"/>
  <c r="L130" i="2"/>
  <c r="K26" i="2"/>
  <c r="G50" i="2"/>
  <c r="O51" i="2"/>
  <c r="G54" i="2"/>
  <c r="K72" i="2"/>
  <c r="M130" i="2"/>
  <c r="P149" i="2"/>
  <c r="L205" i="2"/>
  <c r="H221" i="2"/>
  <c r="U223" i="2"/>
  <c r="H226" i="2"/>
  <c r="U226" i="2"/>
  <c r="K246" i="2"/>
  <c r="T269" i="2"/>
  <c r="I2" i="2"/>
  <c r="I3" i="2"/>
  <c r="N26" i="2"/>
  <c r="T34" i="2"/>
  <c r="Q34" i="2" s="1"/>
  <c r="S34" i="2" s="1"/>
  <c r="U39" i="2"/>
  <c r="N59" i="2"/>
  <c r="T73" i="2"/>
  <c r="U79" i="2"/>
  <c r="M84" i="2"/>
  <c r="G122" i="2"/>
  <c r="T137" i="2"/>
  <c r="T141" i="2"/>
  <c r="P148" i="2"/>
  <c r="T155" i="2"/>
  <c r="H158" i="2"/>
  <c r="M158" i="2" s="1"/>
  <c r="P181" i="2"/>
  <c r="O247" i="2"/>
  <c r="P260" i="2"/>
  <c r="T274" i="2"/>
  <c r="G295" i="2"/>
  <c r="L295" i="2" s="1"/>
  <c r="P122" i="2"/>
  <c r="T181" i="2"/>
  <c r="M197" i="2"/>
  <c r="U203" i="2"/>
  <c r="M238" i="2"/>
  <c r="K295" i="2"/>
  <c r="K301" i="2"/>
  <c r="G315" i="2"/>
  <c r="L315" i="2" s="1"/>
  <c r="T2" i="2"/>
  <c r="N3" i="2"/>
  <c r="M8" i="2"/>
  <c r="T11" i="2"/>
  <c r="J25" i="2"/>
  <c r="P43" i="2"/>
  <c r="H49" i="2"/>
  <c r="N52" i="2"/>
  <c r="L54" i="2"/>
  <c r="U56" i="2"/>
  <c r="T59" i="2"/>
  <c r="U88" i="2"/>
  <c r="U90" i="2"/>
  <c r="J96" i="2"/>
  <c r="H113" i="2"/>
  <c r="T122" i="2"/>
  <c r="K133" i="2"/>
  <c r="U145" i="2"/>
  <c r="U148" i="2"/>
  <c r="U181" i="2"/>
  <c r="O197" i="2"/>
  <c r="I243" i="2"/>
  <c r="K266" i="2"/>
  <c r="G281" i="2"/>
  <c r="L281" i="2" s="1"/>
  <c r="T295" i="2"/>
  <c r="Q295" i="2" s="1"/>
  <c r="S295" i="2" s="1"/>
  <c r="M301" i="2"/>
  <c r="J312" i="2"/>
  <c r="K315" i="2"/>
  <c r="G181" i="2"/>
  <c r="G18" i="2"/>
  <c r="U59" i="2"/>
  <c r="K64" i="2"/>
  <c r="G138" i="2"/>
  <c r="L138" i="2" s="1"/>
  <c r="O140" i="2"/>
  <c r="H193" i="2"/>
  <c r="M193" i="2" s="1"/>
  <c r="J152" i="2"/>
  <c r="P35" i="2"/>
  <c r="H148" i="2"/>
  <c r="L152" i="2"/>
  <c r="K154" i="2"/>
  <c r="H181" i="2"/>
  <c r="G213" i="2"/>
  <c r="L213" i="2" s="1"/>
  <c r="P222" i="2"/>
  <c r="G225" i="2"/>
  <c r="O18" i="2"/>
  <c r="T35" i="2"/>
  <c r="T64" i="2"/>
  <c r="P67" i="2"/>
  <c r="L70" i="2"/>
  <c r="U84" i="2"/>
  <c r="O94" i="2"/>
  <c r="K97" i="2"/>
  <c r="J99" i="2"/>
  <c r="J114" i="2"/>
  <c r="G137" i="2"/>
  <c r="L137" i="2" s="1"/>
  <c r="K138" i="2"/>
  <c r="U140" i="2"/>
  <c r="I148" i="2"/>
  <c r="T152" i="2"/>
  <c r="T154" i="2"/>
  <c r="Q154" i="2" s="1"/>
  <c r="S154" i="2" s="1"/>
  <c r="I181" i="2"/>
  <c r="T201" i="2"/>
  <c r="Q201" i="2" s="1"/>
  <c r="S201" i="2" s="1"/>
  <c r="J218" i="2"/>
  <c r="T222" i="2"/>
  <c r="Q222" i="2" s="1"/>
  <c r="S222" i="2" s="1"/>
  <c r="L225" i="2"/>
  <c r="M304" i="2"/>
  <c r="P18" i="2"/>
  <c r="L114" i="2"/>
  <c r="T170" i="2"/>
  <c r="J191" i="2"/>
  <c r="N207" i="2"/>
  <c r="T218" i="2"/>
  <c r="J228" i="2"/>
  <c r="P228" i="2" s="1"/>
  <c r="H260" i="2"/>
  <c r="T267" i="2"/>
  <c r="K270" i="2"/>
  <c r="U289" i="2"/>
  <c r="K292" i="2"/>
  <c r="K198" i="2"/>
  <c r="H245" i="2"/>
  <c r="I245" i="2"/>
  <c r="G280" i="2"/>
  <c r="I286" i="2"/>
  <c r="P2" i="2"/>
  <c r="J3" i="2"/>
  <c r="M16" i="2"/>
  <c r="U18" i="2"/>
  <c r="T41" i="2"/>
  <c r="Q41" i="2" s="1"/>
  <c r="S41" i="2" s="1"/>
  <c r="U46" i="2"/>
  <c r="U52" i="2"/>
  <c r="O59" i="2"/>
  <c r="M63" i="2"/>
  <c r="U76" i="2"/>
  <c r="I98" i="2"/>
  <c r="T104" i="2"/>
  <c r="I107" i="2"/>
  <c r="K128" i="2"/>
  <c r="H138" i="2"/>
  <c r="M138" i="2" s="1"/>
  <c r="G140" i="2"/>
  <c r="H150" i="2"/>
  <c r="G162" i="2"/>
  <c r="J163" i="2"/>
  <c r="O166" i="2"/>
  <c r="I177" i="2"/>
  <c r="N198" i="2"/>
  <c r="M205" i="2"/>
  <c r="H220" i="2"/>
  <c r="I228" i="2"/>
  <c r="O228" i="2" s="1"/>
  <c r="K245" i="2"/>
  <c r="G246" i="2"/>
  <c r="L246" i="2" s="1"/>
  <c r="P256" i="2"/>
  <c r="H270" i="2"/>
  <c r="M270" i="2" s="1"/>
  <c r="N270" i="2" s="1"/>
  <c r="J280" i="2"/>
  <c r="H281" i="2"/>
  <c r="M281" i="2" s="1"/>
  <c r="H315" i="2"/>
  <c r="M315" i="2" s="1"/>
  <c r="N315" i="2" s="1"/>
  <c r="M198" i="2"/>
  <c r="U149" i="2"/>
  <c r="K150" i="2"/>
  <c r="O198" i="2"/>
  <c r="J220" i="2"/>
  <c r="H234" i="2"/>
  <c r="I140" i="2"/>
  <c r="G198" i="2"/>
  <c r="P198" i="2"/>
  <c r="G214" i="2"/>
  <c r="L214" i="2" s="1"/>
  <c r="G269" i="2"/>
  <c r="L269" i="2" s="1"/>
  <c r="L280" i="2"/>
  <c r="H295" i="2"/>
  <c r="M295" i="2" s="1"/>
  <c r="H296" i="2"/>
  <c r="M296" i="2" s="1"/>
  <c r="N296" i="2" s="1"/>
  <c r="G312" i="2"/>
  <c r="L312" i="2" s="1"/>
  <c r="G314" i="2"/>
  <c r="L314" i="2" s="1"/>
  <c r="L245" i="2"/>
  <c r="G296" i="2"/>
  <c r="L296" i="2" s="1"/>
  <c r="J24" i="2"/>
  <c r="K30" i="2"/>
  <c r="K162" i="2"/>
  <c r="K234" i="2"/>
  <c r="M245" i="2"/>
  <c r="L30" i="2"/>
  <c r="N47" i="2"/>
  <c r="J140" i="2"/>
  <c r="L144" i="2"/>
  <c r="K146" i="2"/>
  <c r="L149" i="2"/>
  <c r="O150" i="2"/>
  <c r="O162" i="2"/>
  <c r="H170" i="2"/>
  <c r="H186" i="2"/>
  <c r="M186" i="2" s="1"/>
  <c r="H198" i="2"/>
  <c r="T198" i="2"/>
  <c r="H214" i="2"/>
  <c r="M214" i="2" s="1"/>
  <c r="P220" i="2"/>
  <c r="N234" i="2"/>
  <c r="H236" i="2"/>
  <c r="O245" i="2"/>
  <c r="H269" i="2"/>
  <c r="M269" i="2" s="1"/>
  <c r="I274" i="2"/>
  <c r="O280" i="2"/>
  <c r="I295" i="2"/>
  <c r="O295" i="2" s="1"/>
  <c r="J296" i="2"/>
  <c r="H312" i="2"/>
  <c r="M312" i="2" s="1"/>
  <c r="H314" i="2"/>
  <c r="M314" i="2" s="1"/>
  <c r="L198" i="2"/>
  <c r="U24" i="2"/>
  <c r="H140" i="2"/>
  <c r="I162" i="2"/>
  <c r="K280" i="2"/>
  <c r="H97" i="2"/>
  <c r="M97" i="2" s="1"/>
  <c r="N97" i="2" s="1"/>
  <c r="L150" i="2"/>
  <c r="M220" i="2"/>
  <c r="K22" i="2"/>
  <c r="K24" i="2"/>
  <c r="I97" i="2"/>
  <c r="G127" i="2"/>
  <c r="L127" i="2" s="1"/>
  <c r="T22" i="2"/>
  <c r="T24" i="2"/>
  <c r="O30" i="2"/>
  <c r="U40" i="2"/>
  <c r="U45" i="2"/>
  <c r="T47" i="2"/>
  <c r="I72" i="2"/>
  <c r="U80" i="2"/>
  <c r="H90" i="2"/>
  <c r="O92" i="2"/>
  <c r="J97" i="2"/>
  <c r="U115" i="2"/>
  <c r="L140" i="2"/>
  <c r="L142" i="2"/>
  <c r="M144" i="2"/>
  <c r="L148" i="2"/>
  <c r="O149" i="2"/>
  <c r="P170" i="2"/>
  <c r="K186" i="2"/>
  <c r="J198" i="2"/>
  <c r="U198" i="2"/>
  <c r="U220" i="2"/>
  <c r="I229" i="2"/>
  <c r="P234" i="2"/>
  <c r="U245" i="2"/>
  <c r="P245" i="2"/>
  <c r="K269" i="2"/>
  <c r="J274" i="2"/>
  <c r="P280" i="2"/>
  <c r="T296" i="2"/>
  <c r="U304" i="2"/>
  <c r="I312" i="2"/>
  <c r="I314" i="2"/>
  <c r="O314" i="2" s="1"/>
  <c r="O83" i="2"/>
  <c r="M83" i="2"/>
  <c r="J206" i="2"/>
  <c r="H206" i="2"/>
  <c r="P53" i="2"/>
  <c r="M53" i="2"/>
  <c r="I103" i="2"/>
  <c r="O103" i="2" s="1"/>
  <c r="T103" i="2"/>
  <c r="Q103" i="2" s="1"/>
  <c r="S103" i="2" s="1"/>
  <c r="L139" i="2"/>
  <c r="J139" i="2"/>
  <c r="N139" i="2"/>
  <c r="J288" i="2"/>
  <c r="T288" i="2"/>
  <c r="G288" i="2"/>
  <c r="L288" i="2" s="1"/>
  <c r="I10" i="2"/>
  <c r="G67" i="2"/>
  <c r="J82" i="2"/>
  <c r="I90" i="2"/>
  <c r="T99" i="2"/>
  <c r="O99" i="2"/>
  <c r="J67" i="2"/>
  <c r="I139" i="2"/>
  <c r="U164" i="2"/>
  <c r="G2" i="2"/>
  <c r="O2" i="2"/>
  <c r="N5" i="2"/>
  <c r="N7" i="2"/>
  <c r="T10" i="2"/>
  <c r="P11" i="2"/>
  <c r="U17" i="2"/>
  <c r="M18" i="2"/>
  <c r="O19" i="2"/>
  <c r="L23" i="2"/>
  <c r="H27" i="2"/>
  <c r="T27" i="2"/>
  <c r="U29" i="2"/>
  <c r="N34" i="2"/>
  <c r="O35" i="2"/>
  <c r="U38" i="2"/>
  <c r="N39" i="2"/>
  <c r="J41" i="2"/>
  <c r="O43" i="2"/>
  <c r="O44" i="2"/>
  <c r="O46" i="2"/>
  <c r="L53" i="2"/>
  <c r="J64" i="2"/>
  <c r="K66" i="2"/>
  <c r="O67" i="2"/>
  <c r="U71" i="2"/>
  <c r="M79" i="2"/>
  <c r="T82" i="2"/>
  <c r="Q82" i="2" s="1"/>
  <c r="S82" i="2" s="1"/>
  <c r="P83" i="2"/>
  <c r="M85" i="2"/>
  <c r="K87" i="2"/>
  <c r="P90" i="2"/>
  <c r="K91" i="2"/>
  <c r="U94" i="2"/>
  <c r="H98" i="2"/>
  <c r="M98" i="2" s="1"/>
  <c r="N98" i="2" s="1"/>
  <c r="I99" i="2"/>
  <c r="J103" i="2"/>
  <c r="P103" i="2" s="1"/>
  <c r="U108" i="2"/>
  <c r="G110" i="2"/>
  <c r="O114" i="2"/>
  <c r="U114" i="2"/>
  <c r="G114" i="2"/>
  <c r="K114" i="2"/>
  <c r="U117" i="2"/>
  <c r="O122" i="2"/>
  <c r="J123" i="2"/>
  <c r="H123" i="2"/>
  <c r="M123" i="2" s="1"/>
  <c r="N130" i="2"/>
  <c r="T130" i="2"/>
  <c r="Q130" i="2" s="1"/>
  <c r="S130" i="2" s="1"/>
  <c r="I130" i="2"/>
  <c r="P139" i="2"/>
  <c r="J142" i="2"/>
  <c r="P164" i="2"/>
  <c r="H178" i="2"/>
  <c r="M178" i="2" s="1"/>
  <c r="J178" i="2"/>
  <c r="P178" i="2" s="1"/>
  <c r="O182" i="2"/>
  <c r="N182" i="2"/>
  <c r="U182" i="2"/>
  <c r="H182" i="2"/>
  <c r="U188" i="2"/>
  <c r="K190" i="2"/>
  <c r="J190" i="2"/>
  <c r="P190" i="2" s="1"/>
  <c r="U206" i="2"/>
  <c r="J212" i="2"/>
  <c r="H212" i="2"/>
  <c r="M212" i="2" s="1"/>
  <c r="N212" i="2" s="1"/>
  <c r="G287" i="2"/>
  <c r="L287" i="2" s="1"/>
  <c r="H287" i="2"/>
  <c r="M287" i="2" s="1"/>
  <c r="N287" i="2" s="1"/>
  <c r="I289" i="2"/>
  <c r="M289" i="2"/>
  <c r="L289" i="2"/>
  <c r="K289" i="2"/>
  <c r="T289" i="2"/>
  <c r="G289" i="2"/>
  <c r="H306" i="2"/>
  <c r="M306" i="2" s="1"/>
  <c r="N306" i="2" s="1"/>
  <c r="L311" i="2"/>
  <c r="T311" i="2"/>
  <c r="G311" i="2"/>
  <c r="P311" i="2"/>
  <c r="O311" i="2"/>
  <c r="K311" i="2"/>
  <c r="K105" i="2"/>
  <c r="I105" i="2"/>
  <c r="J268" i="2"/>
  <c r="P268" i="2" s="1"/>
  <c r="I268" i="2"/>
  <c r="O268" i="2" s="1"/>
  <c r="H277" i="2"/>
  <c r="M277" i="2" s="1"/>
  <c r="N277" i="2" s="1"/>
  <c r="G277" i="2"/>
  <c r="L277" i="2" s="1"/>
  <c r="T277" i="2"/>
  <c r="H10" i="2"/>
  <c r="J27" i="2"/>
  <c r="P188" i="2"/>
  <c r="L188" i="2"/>
  <c r="I188" i="2"/>
  <c r="T290" i="2"/>
  <c r="Q290" i="2" s="1"/>
  <c r="S290" i="2" s="1"/>
  <c r="K290" i="2"/>
  <c r="J290" i="2"/>
  <c r="L304" i="2"/>
  <c r="K304" i="2"/>
  <c r="J304" i="2"/>
  <c r="I304" i="2"/>
  <c r="O304" i="2"/>
  <c r="T58" i="2"/>
  <c r="O58" i="2"/>
  <c r="G297" i="2"/>
  <c r="L297" i="2" s="1"/>
  <c r="J297" i="2"/>
  <c r="P297" i="2" s="1"/>
  <c r="L51" i="2"/>
  <c r="P51" i="2"/>
  <c r="U67" i="2"/>
  <c r="J128" i="2"/>
  <c r="H128" i="2"/>
  <c r="M128" i="2" s="1"/>
  <c r="T128" i="2"/>
  <c r="G139" i="2"/>
  <c r="J275" i="2"/>
  <c r="T275" i="2"/>
  <c r="H122" i="2"/>
  <c r="H139" i="2"/>
  <c r="I222" i="2"/>
  <c r="O222" i="2"/>
  <c r="N222" i="2"/>
  <c r="M222" i="2"/>
  <c r="U222" i="2"/>
  <c r="J222" i="2"/>
  <c r="K2" i="2"/>
  <c r="T70" i="2"/>
  <c r="M70" i="2"/>
  <c r="L2" i="2"/>
  <c r="O3" i="2"/>
  <c r="J7" i="2"/>
  <c r="M10" i="2"/>
  <c r="I11" i="2"/>
  <c r="J18" i="2"/>
  <c r="K39" i="2"/>
  <c r="L82" i="2"/>
  <c r="I83" i="2"/>
  <c r="U99" i="2"/>
  <c r="K113" i="2"/>
  <c r="M114" i="2"/>
  <c r="T115" i="2"/>
  <c r="H115" i="2"/>
  <c r="I123" i="2"/>
  <c r="K127" i="2"/>
  <c r="I127" i="2"/>
  <c r="O130" i="2"/>
  <c r="K139" i="2"/>
  <c r="I150" i="2"/>
  <c r="U150" i="2"/>
  <c r="J150" i="2"/>
  <c r="K173" i="2"/>
  <c r="I173" i="2"/>
  <c r="I178" i="2"/>
  <c r="O178" i="2" s="1"/>
  <c r="L182" i="2"/>
  <c r="J204" i="2"/>
  <c r="G217" i="2"/>
  <c r="L217" i="2" s="1"/>
  <c r="T217" i="2"/>
  <c r="G222" i="2"/>
  <c r="J276" i="2"/>
  <c r="H276" i="2"/>
  <c r="M276" i="2" s="1"/>
  <c r="T286" i="2"/>
  <c r="K286" i="2"/>
  <c r="G286" i="2"/>
  <c r="L286" i="2" s="1"/>
  <c r="J289" i="2"/>
  <c r="J291" i="2"/>
  <c r="L291" i="2"/>
  <c r="T298" i="2"/>
  <c r="Q298" i="2" s="1"/>
  <c r="S298" i="2" s="1"/>
  <c r="H298" i="2"/>
  <c r="M298" i="2" s="1"/>
  <c r="N298" i="2" s="1"/>
  <c r="G298" i="2"/>
  <c r="L298" i="2" s="1"/>
  <c r="I311" i="2"/>
  <c r="T316" i="2"/>
  <c r="J316" i="2"/>
  <c r="H320" i="2"/>
  <c r="M320" i="2" s="1"/>
  <c r="I27" i="2"/>
  <c r="I164" i="2"/>
  <c r="M164" i="2"/>
  <c r="U244" i="2"/>
  <c r="J244" i="2"/>
  <c r="O108" i="2"/>
  <c r="M108" i="2"/>
  <c r="K27" i="2"/>
  <c r="G43" i="2"/>
  <c r="T78" i="2"/>
  <c r="M78" i="2"/>
  <c r="U83" i="2"/>
  <c r="U122" i="2"/>
  <c r="J122" i="2"/>
  <c r="M122" i="2"/>
  <c r="O146" i="2"/>
  <c r="G146" i="2"/>
  <c r="T146" i="2"/>
  <c r="T238" i="2"/>
  <c r="Q238" i="2" s="1"/>
  <c r="S238" i="2" s="1"/>
  <c r="K238" i="2"/>
  <c r="G238" i="2"/>
  <c r="P238" i="2"/>
  <c r="H266" i="2"/>
  <c r="M266" i="2" s="1"/>
  <c r="I266" i="2"/>
  <c r="G266" i="2"/>
  <c r="L266" i="2" s="1"/>
  <c r="I133" i="2"/>
  <c r="T133" i="2"/>
  <c r="I189" i="2"/>
  <c r="H189" i="2"/>
  <c r="T213" i="2"/>
  <c r="K213" i="2"/>
  <c r="I213" i="2"/>
  <c r="T322" i="2"/>
  <c r="Q322" i="2" s="1"/>
  <c r="S322" i="2" s="1"/>
  <c r="I322" i="2"/>
  <c r="O322" i="2" s="1"/>
  <c r="G322" i="2"/>
  <c r="L322" i="2" s="1"/>
  <c r="U3" i="2"/>
  <c r="G12" i="2"/>
  <c r="P25" i="2"/>
  <c r="U27" i="2"/>
  <c r="N27" i="2"/>
  <c r="I32" i="2"/>
  <c r="H34" i="2"/>
  <c r="J42" i="2"/>
  <c r="J43" i="2"/>
  <c r="L59" i="2"/>
  <c r="J59" i="2"/>
  <c r="U75" i="2"/>
  <c r="J79" i="2"/>
  <c r="K7" i="2"/>
  <c r="T25" i="2"/>
  <c r="H29" i="2"/>
  <c r="J32" i="2"/>
  <c r="I34" i="2"/>
  <c r="G35" i="2"/>
  <c r="L39" i="2"/>
  <c r="K42" i="2"/>
  <c r="K43" i="2"/>
  <c r="I44" i="2"/>
  <c r="L46" i="2"/>
  <c r="T50" i="2"/>
  <c r="Q50" i="2" s="1"/>
  <c r="S50" i="2" s="1"/>
  <c r="M50" i="2"/>
  <c r="I58" i="2"/>
  <c r="I59" i="2"/>
  <c r="O75" i="2"/>
  <c r="M77" i="2"/>
  <c r="M82" i="2"/>
  <c r="J83" i="2"/>
  <c r="M90" i="2"/>
  <c r="G91" i="2"/>
  <c r="L91" i="2" s="1"/>
  <c r="M109" i="2"/>
  <c r="N109" i="2"/>
  <c r="T113" i="2"/>
  <c r="N114" i="2"/>
  <c r="L122" i="2"/>
  <c r="K123" i="2"/>
  <c r="G126" i="2"/>
  <c r="P130" i="2"/>
  <c r="H145" i="2"/>
  <c r="M145" i="2"/>
  <c r="G161" i="2"/>
  <c r="L161" i="2" s="1"/>
  <c r="J164" i="2"/>
  <c r="K178" i="2"/>
  <c r="P182" i="2"/>
  <c r="G190" i="2"/>
  <c r="L190" i="2" s="1"/>
  <c r="M204" i="2"/>
  <c r="H222" i="2"/>
  <c r="N223" i="2"/>
  <c r="M223" i="2"/>
  <c r="I223" i="2"/>
  <c r="K237" i="2"/>
  <c r="I237" i="2"/>
  <c r="G237" i="2"/>
  <c r="T237" i="2"/>
  <c r="Q237" i="2" s="1"/>
  <c r="S237" i="2" s="1"/>
  <c r="I239" i="2"/>
  <c r="O239" i="2" s="1"/>
  <c r="G239" i="2"/>
  <c r="L239" i="2" s="1"/>
  <c r="H262" i="2"/>
  <c r="J262" i="2"/>
  <c r="I278" i="2"/>
  <c r="H278" i="2"/>
  <c r="M278" i="2" s="1"/>
  <c r="N278" i="2" s="1"/>
  <c r="G278" i="2"/>
  <c r="L278" i="2" s="1"/>
  <c r="T278" i="2"/>
  <c r="N289" i="2"/>
  <c r="T308" i="2"/>
  <c r="Q308" i="2" s="1"/>
  <c r="S308" i="2" s="1"/>
  <c r="G308" i="2"/>
  <c r="L308" i="2" s="1"/>
  <c r="M311" i="2"/>
  <c r="I79" i="2"/>
  <c r="N79" i="2"/>
  <c r="H218" i="2"/>
  <c r="M218" i="2" s="1"/>
  <c r="G218" i="2"/>
  <c r="L218" i="2" s="1"/>
  <c r="K218" i="2"/>
  <c r="N261" i="2"/>
  <c r="T261" i="2"/>
  <c r="Q261" i="2" s="1"/>
  <c r="S261" i="2" s="1"/>
  <c r="P261" i="2"/>
  <c r="O261" i="2"/>
  <c r="H261" i="2"/>
  <c r="K10" i="2"/>
  <c r="G11" i="2"/>
  <c r="H18" i="2"/>
  <c r="M27" i="2"/>
  <c r="J39" i="2"/>
  <c r="I43" i="2"/>
  <c r="U44" i="2"/>
  <c r="K82" i="2"/>
  <c r="G83" i="2"/>
  <c r="J90" i="2"/>
  <c r="N117" i="2"/>
  <c r="H117" i="2"/>
  <c r="I122" i="2"/>
  <c r="K67" i="2"/>
  <c r="H77" i="2"/>
  <c r="K90" i="2"/>
  <c r="M2" i="2"/>
  <c r="P3" i="2"/>
  <c r="N10" i="2"/>
  <c r="J11" i="2"/>
  <c r="I12" i="2"/>
  <c r="I17" i="2"/>
  <c r="K18" i="2"/>
  <c r="G19" i="2"/>
  <c r="O27" i="2"/>
  <c r="T62" i="2"/>
  <c r="L62" i="2"/>
  <c r="I65" i="2"/>
  <c r="O65" i="2" s="1"/>
  <c r="J65" i="2"/>
  <c r="P65" i="2" s="1"/>
  <c r="M67" i="2"/>
  <c r="L71" i="2"/>
  <c r="M139" i="2"/>
  <c r="G3" i="2"/>
  <c r="T3" i="2"/>
  <c r="H5" i="2"/>
  <c r="M7" i="2"/>
  <c r="P10" i="2"/>
  <c r="O11" i="2"/>
  <c r="N12" i="2"/>
  <c r="L18" i="2"/>
  <c r="U21" i="2"/>
  <c r="U25" i="2"/>
  <c r="G27" i="2"/>
  <c r="P27" i="2"/>
  <c r="K32" i="2"/>
  <c r="M34" i="2"/>
  <c r="I35" i="2"/>
  <c r="M39" i="2"/>
  <c r="H41" i="2"/>
  <c r="M43" i="2"/>
  <c r="M44" i="2"/>
  <c r="M46" i="2"/>
  <c r="U48" i="2"/>
  <c r="H50" i="2"/>
  <c r="U51" i="2"/>
  <c r="N58" i="2"/>
  <c r="K59" i="2"/>
  <c r="N67" i="2"/>
  <c r="P69" i="2"/>
  <c r="M71" i="2"/>
  <c r="P75" i="2"/>
  <c r="P77" i="2"/>
  <c r="L79" i="2"/>
  <c r="N82" i="2"/>
  <c r="N83" i="2"/>
  <c r="U85" i="2"/>
  <c r="T89" i="2"/>
  <c r="N90" i="2"/>
  <c r="I91" i="2"/>
  <c r="G98" i="2"/>
  <c r="L98" i="2" s="1"/>
  <c r="G99" i="2"/>
  <c r="H105" i="2"/>
  <c r="M105" i="2" s="1"/>
  <c r="N111" i="2"/>
  <c r="U111" i="2"/>
  <c r="U113" i="2"/>
  <c r="P114" i="2"/>
  <c r="N122" i="2"/>
  <c r="T123" i="2"/>
  <c r="M126" i="2"/>
  <c r="G130" i="2"/>
  <c r="U130" i="2"/>
  <c r="P132" i="2"/>
  <c r="I132" i="2"/>
  <c r="O139" i="2"/>
  <c r="G150" i="2"/>
  <c r="T153" i="2"/>
  <c r="J153" i="2"/>
  <c r="U162" i="2"/>
  <c r="J162" i="2"/>
  <c r="L164" i="2"/>
  <c r="T174" i="2"/>
  <c r="Q174" i="2" s="1"/>
  <c r="S174" i="2" s="1"/>
  <c r="T178" i="2"/>
  <c r="Q178" i="2" s="1"/>
  <c r="S178" i="2" s="1"/>
  <c r="T182" i="2"/>
  <c r="T187" i="2"/>
  <c r="Q187" i="2" s="1"/>
  <c r="S187" i="2" s="1"/>
  <c r="J187" i="2"/>
  <c r="T190" i="2"/>
  <c r="Q190" i="2" s="1"/>
  <c r="S190" i="2" s="1"/>
  <c r="U204" i="2"/>
  <c r="I212" i="2"/>
  <c r="K222" i="2"/>
  <c r="H244" i="2"/>
  <c r="T258" i="2"/>
  <c r="Q258" i="2" s="1"/>
  <c r="S258" i="2" s="1"/>
  <c r="K258" i="2"/>
  <c r="J258" i="2"/>
  <c r="P258" i="2" s="1"/>
  <c r="G258" i="2"/>
  <c r="L258" i="2" s="1"/>
  <c r="U261" i="2"/>
  <c r="I277" i="2"/>
  <c r="J287" i="2"/>
  <c r="P289" i="2"/>
  <c r="H297" i="2"/>
  <c r="M297" i="2" s="1"/>
  <c r="H304" i="2"/>
  <c r="N311" i="2"/>
  <c r="U110" i="2"/>
  <c r="U139" i="2"/>
  <c r="U172" i="2"/>
  <c r="O181" i="2"/>
  <c r="U191" i="2"/>
  <c r="O205" i="2"/>
  <c r="L220" i="2"/>
  <c r="G226" i="2"/>
  <c r="O226" i="2"/>
  <c r="H246" i="2"/>
  <c r="M246" i="2" s="1"/>
  <c r="N246" i="2" s="1"/>
  <c r="K274" i="2"/>
  <c r="I296" i="2"/>
  <c r="O298" i="2"/>
  <c r="H205" i="2"/>
  <c r="P295" i="2"/>
  <c r="U301" i="2"/>
  <c r="K312" i="2"/>
  <c r="U72" i="2"/>
  <c r="U96" i="2"/>
  <c r="I137" i="2"/>
  <c r="G154" i="2"/>
  <c r="K181" i="2"/>
  <c r="H229" i="2"/>
  <c r="M229" i="2" s="1"/>
  <c r="M234" i="2"/>
  <c r="U255" i="2"/>
  <c r="G274" i="2"/>
  <c r="L274" i="2" s="1"/>
  <c r="I301" i="2"/>
  <c r="O9" i="2"/>
  <c r="U9" i="2"/>
  <c r="H9" i="2"/>
  <c r="T9" i="2"/>
  <c r="Q9" i="2" s="1"/>
  <c r="S9" i="2" s="1"/>
  <c r="P9" i="2"/>
  <c r="M9" i="2"/>
  <c r="K9" i="2"/>
  <c r="N61" i="2"/>
  <c r="U61" i="2"/>
  <c r="H61" i="2"/>
  <c r="P61" i="2"/>
  <c r="M61" i="2"/>
  <c r="L61" i="2"/>
  <c r="O33" i="2"/>
  <c r="U33" i="2"/>
  <c r="H33" i="2"/>
  <c r="T33" i="2"/>
  <c r="P33" i="2"/>
  <c r="M33" i="2"/>
  <c r="K33" i="2"/>
  <c r="I242" i="2"/>
  <c r="O242" i="2" s="1"/>
  <c r="G242" i="2"/>
  <c r="L242" i="2" s="1"/>
  <c r="K242" i="2"/>
  <c r="J242" i="2"/>
  <c r="P242" i="2" s="1"/>
  <c r="H242" i="2"/>
  <c r="M242" i="2" s="1"/>
  <c r="N242" i="2" s="1"/>
  <c r="T242" i="2"/>
  <c r="Q242" i="2" s="1"/>
  <c r="S242" i="2" s="1"/>
  <c r="O17" i="2"/>
  <c r="T17" i="2"/>
  <c r="P17" i="2"/>
  <c r="L17" i="2"/>
  <c r="M17" i="2"/>
  <c r="J17" i="2"/>
  <c r="G116" i="2"/>
  <c r="L116" i="2" s="1"/>
  <c r="I116" i="2"/>
  <c r="I15" i="2"/>
  <c r="U15" i="2"/>
  <c r="T15" i="2"/>
  <c r="M15" i="2"/>
  <c r="N15" i="2"/>
  <c r="K15" i="2"/>
  <c r="N93" i="2"/>
  <c r="P93" i="2"/>
  <c r="U93" i="2"/>
  <c r="M93" i="2"/>
  <c r="H93" i="2"/>
  <c r="L93" i="2"/>
  <c r="I23" i="2"/>
  <c r="U23" i="2"/>
  <c r="M23" i="2"/>
  <c r="T23" i="2"/>
  <c r="N23" i="2"/>
  <c r="K23" i="2"/>
  <c r="T202" i="2"/>
  <c r="I202" i="2"/>
  <c r="U202" i="2"/>
  <c r="H202" i="2"/>
  <c r="P202" i="2"/>
  <c r="G202" i="2"/>
  <c r="O202" i="2"/>
  <c r="M202" i="2"/>
  <c r="N202" i="2"/>
  <c r="L202" i="2"/>
  <c r="K202" i="2"/>
  <c r="J202" i="2"/>
  <c r="L19" i="2"/>
  <c r="N19" i="2"/>
  <c r="M19" i="2"/>
  <c r="K19" i="2"/>
  <c r="J19" i="2"/>
  <c r="T19" i="2"/>
  <c r="Q19" i="2" s="1"/>
  <c r="S19" i="2" s="1"/>
  <c r="H19" i="2"/>
  <c r="N106" i="2"/>
  <c r="K106" i="2"/>
  <c r="U106" i="2"/>
  <c r="H106" i="2"/>
  <c r="T106" i="2"/>
  <c r="G106" i="2"/>
  <c r="O106" i="2"/>
  <c r="P106" i="2"/>
  <c r="M106" i="2"/>
  <c r="L106" i="2"/>
  <c r="J106" i="2"/>
  <c r="I9" i="2"/>
  <c r="O60" i="2"/>
  <c r="N60" i="2"/>
  <c r="M60" i="2"/>
  <c r="I60" i="2"/>
  <c r="G60" i="2"/>
  <c r="U4" i="2"/>
  <c r="J9" i="2"/>
  <c r="U37" i="2"/>
  <c r="P37" i="2"/>
  <c r="M37" i="2"/>
  <c r="N37" i="2"/>
  <c r="H37" i="2"/>
  <c r="I95" i="2"/>
  <c r="O95" i="2" s="1"/>
  <c r="J95" i="2"/>
  <c r="P95" i="2" s="1"/>
  <c r="T95" i="2"/>
  <c r="Q95" i="2" s="1"/>
  <c r="S95" i="2" s="1"/>
  <c r="K95" i="2"/>
  <c r="L131" i="2"/>
  <c r="P131" i="2"/>
  <c r="T131" i="2"/>
  <c r="Q131" i="2" s="1"/>
  <c r="S131" i="2" s="1"/>
  <c r="J131" i="2"/>
  <c r="O131" i="2"/>
  <c r="K131" i="2"/>
  <c r="G131" i="2"/>
  <c r="I131" i="2"/>
  <c r="H131" i="2"/>
  <c r="T74" i="2"/>
  <c r="Q74" i="2" s="1"/>
  <c r="S74" i="2" s="1"/>
  <c r="J74" i="2"/>
  <c r="U74" i="2"/>
  <c r="I74" i="2"/>
  <c r="H74" i="2"/>
  <c r="O74" i="2"/>
  <c r="N74" i="2"/>
  <c r="P74" i="2"/>
  <c r="G74" i="2"/>
  <c r="M74" i="2"/>
  <c r="N4" i="2"/>
  <c r="M4" i="2"/>
  <c r="I4" i="2"/>
  <c r="G4" i="2"/>
  <c r="O36" i="2"/>
  <c r="G36" i="2"/>
  <c r="O49" i="2"/>
  <c r="T49" i="2"/>
  <c r="P49" i="2"/>
  <c r="K49" i="2"/>
  <c r="M49" i="2"/>
  <c r="L49" i="2"/>
  <c r="J49" i="2"/>
  <c r="I33" i="2"/>
  <c r="O81" i="2"/>
  <c r="L81" i="2"/>
  <c r="U81" i="2"/>
  <c r="H81" i="2"/>
  <c r="P81" i="2"/>
  <c r="T81" i="2"/>
  <c r="Q81" i="2" s="1"/>
  <c r="S81" i="2" s="1"/>
  <c r="M81" i="2"/>
  <c r="K81" i="2"/>
  <c r="J81" i="2"/>
  <c r="Q75" i="2"/>
  <c r="S75" i="2" s="1"/>
  <c r="U6" i="2"/>
  <c r="L9" i="2"/>
  <c r="J15" i="2"/>
  <c r="H17" i="2"/>
  <c r="U19" i="2"/>
  <c r="U26" i="2"/>
  <c r="J26" i="2"/>
  <c r="T26" i="2"/>
  <c r="I26" i="2"/>
  <c r="O26" i="2"/>
  <c r="G26" i="2"/>
  <c r="P26" i="2"/>
  <c r="H26" i="2"/>
  <c r="M26" i="2"/>
  <c r="I31" i="2"/>
  <c r="U31" i="2"/>
  <c r="T31" i="2"/>
  <c r="Q31" i="2" s="1"/>
  <c r="S31" i="2" s="1"/>
  <c r="N31" i="2"/>
  <c r="M31" i="2"/>
  <c r="K31" i="2"/>
  <c r="J33" i="2"/>
  <c r="T42" i="2"/>
  <c r="I42" i="2"/>
  <c r="P42" i="2"/>
  <c r="H42" i="2"/>
  <c r="M42" i="2"/>
  <c r="O42" i="2"/>
  <c r="G42" i="2"/>
  <c r="N42" i="2"/>
  <c r="L42" i="2"/>
  <c r="I55" i="2"/>
  <c r="T55" i="2"/>
  <c r="N55" i="2"/>
  <c r="L55" i="2"/>
  <c r="K55" i="2"/>
  <c r="M55" i="2"/>
  <c r="J55" i="2"/>
  <c r="O57" i="2"/>
  <c r="U57" i="2"/>
  <c r="H57" i="2"/>
  <c r="M57" i="2"/>
  <c r="L57" i="2"/>
  <c r="T57" i="2"/>
  <c r="P57" i="2"/>
  <c r="K57" i="2"/>
  <c r="L74" i="2"/>
  <c r="H184" i="2"/>
  <c r="M184" i="2" s="1"/>
  <c r="N184" i="2" s="1"/>
  <c r="I184" i="2"/>
  <c r="O184" i="2" s="1"/>
  <c r="T86" i="2"/>
  <c r="K86" i="2"/>
  <c r="M100" i="2"/>
  <c r="N101" i="2"/>
  <c r="M101" i="2"/>
  <c r="L107" i="2"/>
  <c r="T107" i="2"/>
  <c r="H107" i="2"/>
  <c r="P107" i="2"/>
  <c r="I119" i="2"/>
  <c r="L119" i="2"/>
  <c r="U119" i="2"/>
  <c r="N119" i="2"/>
  <c r="N121" i="2"/>
  <c r="T121" i="2"/>
  <c r="L121" i="2"/>
  <c r="I121" i="2"/>
  <c r="L129" i="2"/>
  <c r="K167" i="2"/>
  <c r="J167" i="2"/>
  <c r="P167" i="2" s="1"/>
  <c r="T171" i="2"/>
  <c r="G171" i="2"/>
  <c r="J171" i="2"/>
  <c r="O171" i="2"/>
  <c r="N171" i="2"/>
  <c r="M171" i="2"/>
  <c r="K210" i="2"/>
  <c r="J210" i="2"/>
  <c r="I210" i="2"/>
  <c r="G210" i="2"/>
  <c r="L210" i="2" s="1"/>
  <c r="T210" i="2"/>
  <c r="H210" i="2"/>
  <c r="M210" i="2" s="1"/>
  <c r="N210" i="2" s="1"/>
  <c r="U5" i="2"/>
  <c r="G10" i="2"/>
  <c r="O10" i="2"/>
  <c r="H11" i="2"/>
  <c r="J16" i="2"/>
  <c r="N18" i="2"/>
  <c r="I24" i="2"/>
  <c r="M30" i="2"/>
  <c r="G34" i="2"/>
  <c r="O34" i="2"/>
  <c r="H35" i="2"/>
  <c r="M38" i="2"/>
  <c r="I41" i="2"/>
  <c r="U41" i="2"/>
  <c r="U43" i="2"/>
  <c r="N43" i="2"/>
  <c r="G44" i="2"/>
  <c r="N45" i="2"/>
  <c r="U47" i="2"/>
  <c r="N50" i="2"/>
  <c r="H51" i="2"/>
  <c r="T51" i="2"/>
  <c r="Q51" i="2" s="1"/>
  <c r="S51" i="2" s="1"/>
  <c r="H53" i="2"/>
  <c r="K54" i="2"/>
  <c r="G58" i="2"/>
  <c r="U60" i="2"/>
  <c r="G62" i="2"/>
  <c r="L63" i="2"/>
  <c r="T65" i="2"/>
  <c r="Q65" i="2" s="1"/>
  <c r="S65" i="2" s="1"/>
  <c r="T66" i="2"/>
  <c r="Q66" i="2" s="1"/>
  <c r="S66" i="2" s="1"/>
  <c r="H69" i="2"/>
  <c r="O70" i="2"/>
  <c r="U73" i="2"/>
  <c r="G75" i="2"/>
  <c r="L77" i="2"/>
  <c r="K83" i="2"/>
  <c r="G84" i="2"/>
  <c r="J91" i="2"/>
  <c r="M94" i="2"/>
  <c r="K99" i="2"/>
  <c r="J105" i="2"/>
  <c r="G107" i="2"/>
  <c r="J111" i="2"/>
  <c r="O113" i="2"/>
  <c r="M113" i="2"/>
  <c r="L113" i="2"/>
  <c r="I113" i="2"/>
  <c r="M115" i="2"/>
  <c r="U120" i="2"/>
  <c r="U129" i="2"/>
  <c r="I142" i="2"/>
  <c r="K142" i="2"/>
  <c r="H142" i="2"/>
  <c r="U142" i="2"/>
  <c r="I146" i="2"/>
  <c r="J149" i="2"/>
  <c r="M149" i="2"/>
  <c r="K149" i="2"/>
  <c r="T149" i="2"/>
  <c r="H149" i="2"/>
  <c r="N149" i="2"/>
  <c r="G149" i="2"/>
  <c r="I230" i="2"/>
  <c r="O230" i="2" s="1"/>
  <c r="T230" i="2"/>
  <c r="Q230" i="2" s="1"/>
  <c r="S230" i="2" s="1"/>
  <c r="J230" i="2"/>
  <c r="P230" i="2" s="1"/>
  <c r="H230" i="2"/>
  <c r="M230" i="2" s="1"/>
  <c r="N230" i="2" s="1"/>
  <c r="G230" i="2"/>
  <c r="L230" i="2" s="1"/>
  <c r="K230" i="2"/>
  <c r="G299" i="2"/>
  <c r="L299" i="2" s="1"/>
  <c r="T299" i="2"/>
  <c r="Q299" i="2" s="1"/>
  <c r="S299" i="2" s="1"/>
  <c r="K299" i="2"/>
  <c r="H299" i="2"/>
  <c r="M299" i="2" s="1"/>
  <c r="N299" i="2" s="1"/>
  <c r="L75" i="2"/>
  <c r="K75" i="2"/>
  <c r="T309" i="2"/>
  <c r="K309" i="2"/>
  <c r="I309" i="2"/>
  <c r="P58" i="2"/>
  <c r="H58" i="2"/>
  <c r="T102" i="2"/>
  <c r="K102" i="2"/>
  <c r="J143" i="2"/>
  <c r="N143" i="2"/>
  <c r="L143" i="2"/>
  <c r="J168" i="2"/>
  <c r="H168" i="2"/>
  <c r="M168" i="2" s="1"/>
  <c r="N168" i="2" s="1"/>
  <c r="I168" i="2"/>
  <c r="K219" i="2"/>
  <c r="T219" i="2"/>
  <c r="Q219" i="2" s="1"/>
  <c r="S219" i="2" s="1"/>
  <c r="M249" i="2"/>
  <c r="L249" i="2"/>
  <c r="O249" i="2"/>
  <c r="T249" i="2"/>
  <c r="K279" i="2"/>
  <c r="G279" i="2"/>
  <c r="L279" i="2" s="1"/>
  <c r="J279" i="2"/>
  <c r="P279" i="2" s="1"/>
  <c r="H279" i="2"/>
  <c r="M279" i="2" s="1"/>
  <c r="J318" i="2"/>
  <c r="H318" i="2"/>
  <c r="M318" i="2" s="1"/>
  <c r="N318" i="2" s="1"/>
  <c r="T325" i="2"/>
  <c r="E4" i="13"/>
  <c r="M3" i="2"/>
  <c r="L5" i="2"/>
  <c r="L7" i="2"/>
  <c r="J10" i="2"/>
  <c r="U10" i="2"/>
  <c r="K11" i="2"/>
  <c r="U12" i="2"/>
  <c r="I18" i="2"/>
  <c r="L25" i="2"/>
  <c r="U30" i="2"/>
  <c r="J34" i="2"/>
  <c r="U34" i="2"/>
  <c r="K35" i="2"/>
  <c r="U36" i="2"/>
  <c r="L41" i="2"/>
  <c r="H43" i="2"/>
  <c r="K46" i="2"/>
  <c r="K47" i="2"/>
  <c r="I50" i="2"/>
  <c r="K51" i="2"/>
  <c r="M52" i="2"/>
  <c r="N53" i="2"/>
  <c r="T54" i="2"/>
  <c r="K58" i="2"/>
  <c r="O62" i="2"/>
  <c r="G66" i="2"/>
  <c r="L66" i="2" s="1"/>
  <c r="L67" i="2"/>
  <c r="T67" i="2"/>
  <c r="H67" i="2"/>
  <c r="J73" i="2"/>
  <c r="J75" i="2"/>
  <c r="O76" i="2"/>
  <c r="U77" i="2"/>
  <c r="O82" i="2"/>
  <c r="G82" i="2"/>
  <c r="N84" i="2"/>
  <c r="L86" i="2"/>
  <c r="I89" i="2"/>
  <c r="O90" i="2"/>
  <c r="G90" i="2"/>
  <c r="K107" i="2"/>
  <c r="J113" i="2"/>
  <c r="K119" i="2"/>
  <c r="J121" i="2"/>
  <c r="J133" i="2"/>
  <c r="U133" i="2"/>
  <c r="M133" i="2"/>
  <c r="N136" i="2"/>
  <c r="H136" i="2"/>
  <c r="H161" i="2"/>
  <c r="M161" i="2" s="1"/>
  <c r="T161" i="2"/>
  <c r="Q161" i="2" s="1"/>
  <c r="S161" i="2" s="1"/>
  <c r="K161" i="2"/>
  <c r="N170" i="2"/>
  <c r="M170" i="2"/>
  <c r="K170" i="2"/>
  <c r="U170" i="2"/>
  <c r="I170" i="2"/>
  <c r="O170" i="2"/>
  <c r="L170" i="2"/>
  <c r="G170" i="2"/>
  <c r="N208" i="2"/>
  <c r="U208" i="2"/>
  <c r="M208" i="2"/>
  <c r="L208" i="2"/>
  <c r="N285" i="2"/>
  <c r="M285" i="2"/>
  <c r="L285" i="2"/>
  <c r="T285" i="2"/>
  <c r="I285" i="2"/>
  <c r="P285" i="2"/>
  <c r="O285" i="2"/>
  <c r="K285" i="2"/>
  <c r="H285" i="2"/>
  <c r="U285" i="2"/>
  <c r="J285" i="2"/>
  <c r="K307" i="2"/>
  <c r="H307" i="2"/>
  <c r="M307" i="2" s="1"/>
  <c r="N307" i="2" s="1"/>
  <c r="G307" i="2"/>
  <c r="L307" i="2" s="1"/>
  <c r="T307" i="2"/>
  <c r="Q307" i="2" s="1"/>
  <c r="S307" i="2" s="1"/>
  <c r="I51" i="2"/>
  <c r="N129" i="2"/>
  <c r="T129" i="2"/>
  <c r="P129" i="2"/>
  <c r="J129" i="2"/>
  <c r="H185" i="2"/>
  <c r="M185" i="2" s="1"/>
  <c r="G185" i="2"/>
  <c r="L185" i="2" s="1"/>
  <c r="J35" i="2"/>
  <c r="K41" i="2"/>
  <c r="J47" i="2"/>
  <c r="J51" i="2"/>
  <c r="H89" i="2"/>
  <c r="M89" i="2" s="1"/>
  <c r="T96" i="2"/>
  <c r="K96" i="2"/>
  <c r="U156" i="2"/>
  <c r="O156" i="2"/>
  <c r="H194" i="2"/>
  <c r="M194" i="2" s="1"/>
  <c r="N194" i="2" s="1"/>
  <c r="G194" i="2"/>
  <c r="L194" i="2" s="1"/>
  <c r="T194" i="2"/>
  <c r="K194" i="2"/>
  <c r="J194" i="2"/>
  <c r="M11" i="2"/>
  <c r="K34" i="2"/>
  <c r="M51" i="2"/>
  <c r="L58" i="2"/>
  <c r="I87" i="2"/>
  <c r="O87" i="2" s="1"/>
  <c r="J87" i="2"/>
  <c r="P87" i="2" s="1"/>
  <c r="J89" i="2"/>
  <c r="H91" i="2"/>
  <c r="M91" i="2" s="1"/>
  <c r="N91" i="2" s="1"/>
  <c r="L99" i="2"/>
  <c r="M99" i="2"/>
  <c r="P99" i="2"/>
  <c r="H101" i="2"/>
  <c r="M107" i="2"/>
  <c r="L115" i="2"/>
  <c r="K115" i="2"/>
  <c r="O115" i="2"/>
  <c r="J115" i="2"/>
  <c r="M119" i="2"/>
  <c r="K121" i="2"/>
  <c r="H129" i="2"/>
  <c r="T159" i="2"/>
  <c r="J159" i="2"/>
  <c r="G159" i="2"/>
  <c r="L159" i="2" s="1"/>
  <c r="K159" i="2"/>
  <c r="U169" i="2"/>
  <c r="T169" i="2"/>
  <c r="I169" i="2"/>
  <c r="K169" i="2"/>
  <c r="H169" i="2"/>
  <c r="N189" i="2"/>
  <c r="M189" i="2"/>
  <c r="T189" i="2"/>
  <c r="P189" i="2"/>
  <c r="O189" i="2"/>
  <c r="K189" i="2"/>
  <c r="G189" i="2"/>
  <c r="U189" i="2"/>
  <c r="L189" i="2"/>
  <c r="P232" i="2"/>
  <c r="H232" i="2"/>
  <c r="I250" i="2"/>
  <c r="H250" i="2"/>
  <c r="M250" i="2" s="1"/>
  <c r="N250" i="2" s="1"/>
  <c r="G250" i="2"/>
  <c r="L250" i="2" s="1"/>
  <c r="T250" i="2"/>
  <c r="K250" i="2"/>
  <c r="J250" i="2"/>
  <c r="I305" i="2"/>
  <c r="J305" i="2"/>
  <c r="G305" i="2"/>
  <c r="K319" i="2"/>
  <c r="J319" i="2"/>
  <c r="G319" i="2"/>
  <c r="L319" i="2" s="1"/>
  <c r="I319" i="2"/>
  <c r="H319" i="2"/>
  <c r="M319" i="2" s="1"/>
  <c r="N319" i="2" s="1"/>
  <c r="T319" i="2"/>
  <c r="O73" i="2"/>
  <c r="P73" i="2"/>
  <c r="H75" i="2"/>
  <c r="O100" i="2"/>
  <c r="I100" i="2"/>
  <c r="I120" i="2"/>
  <c r="M120" i="2"/>
  <c r="J58" i="2"/>
  <c r="I71" i="2"/>
  <c r="N71" i="2"/>
  <c r="I73" i="2"/>
  <c r="I75" i="2"/>
  <c r="G86" i="2"/>
  <c r="J107" i="2"/>
  <c r="J119" i="2"/>
  <c r="E5" i="13"/>
  <c r="U28" i="2"/>
  <c r="M35" i="2"/>
  <c r="M41" i="2"/>
  <c r="L47" i="2"/>
  <c r="H66" i="2"/>
  <c r="M66" i="2" s="1"/>
  <c r="U68" i="2"/>
  <c r="G70" i="2"/>
  <c r="J71" i="2"/>
  <c r="K73" i="2"/>
  <c r="M75" i="2"/>
  <c r="M86" i="2"/>
  <c r="U11" i="2"/>
  <c r="N11" i="2"/>
  <c r="U35" i="2"/>
  <c r="N35" i="2"/>
  <c r="P41" i="2"/>
  <c r="M47" i="2"/>
  <c r="N51" i="2"/>
  <c r="M58" i="2"/>
  <c r="I63" i="2"/>
  <c r="J63" i="2"/>
  <c r="H65" i="2"/>
  <c r="M65" i="2" s="1"/>
  <c r="J66" i="2"/>
  <c r="P66" i="2" s="1"/>
  <c r="K70" i="2"/>
  <c r="K71" i="2"/>
  <c r="L73" i="2"/>
  <c r="N75" i="2"/>
  <c r="L83" i="2"/>
  <c r="T83" i="2"/>
  <c r="H83" i="2"/>
  <c r="O86" i="2"/>
  <c r="U92" i="2"/>
  <c r="H99" i="2"/>
  <c r="U100" i="2"/>
  <c r="L101" i="2"/>
  <c r="N107" i="2"/>
  <c r="O110" i="2"/>
  <c r="L110" i="2"/>
  <c r="T110" i="2"/>
  <c r="Q110" i="2" s="1"/>
  <c r="S110" i="2" s="1"/>
  <c r="I111" i="2"/>
  <c r="L111" i="2"/>
  <c r="T111" i="2"/>
  <c r="Q111" i="2" s="1"/>
  <c r="S111" i="2" s="1"/>
  <c r="G115" i="2"/>
  <c r="M121" i="2"/>
  <c r="I129" i="2"/>
  <c r="P146" i="2"/>
  <c r="H146" i="2"/>
  <c r="N146" i="2"/>
  <c r="L146" i="2"/>
  <c r="J146" i="2"/>
  <c r="U146" i="2"/>
  <c r="L154" i="2"/>
  <c r="U154" i="2"/>
  <c r="J154" i="2"/>
  <c r="P154" i="2"/>
  <c r="H154" i="2"/>
  <c r="O154" i="2"/>
  <c r="N154" i="2"/>
  <c r="I154" i="2"/>
  <c r="I166" i="2"/>
  <c r="L166" i="2"/>
  <c r="U166" i="2"/>
  <c r="J166" i="2"/>
  <c r="P166" i="2"/>
  <c r="G166" i="2"/>
  <c r="K166" i="2"/>
  <c r="H166" i="2"/>
  <c r="T166" i="2"/>
  <c r="I206" i="2"/>
  <c r="L206" i="2"/>
  <c r="T206" i="2"/>
  <c r="Q206" i="2" s="1"/>
  <c r="S206" i="2" s="1"/>
  <c r="G206" i="2"/>
  <c r="P206" i="2"/>
  <c r="O206" i="2"/>
  <c r="M206" i="2"/>
  <c r="N206" i="2"/>
  <c r="K206" i="2"/>
  <c r="T209" i="2"/>
  <c r="Q209" i="2" s="1"/>
  <c r="S209" i="2" s="1"/>
  <c r="K209" i="2"/>
  <c r="G209" i="2"/>
  <c r="L209" i="2" s="1"/>
  <c r="N253" i="2"/>
  <c r="K253" i="2"/>
  <c r="I253" i="2"/>
  <c r="H253" i="2"/>
  <c r="T253" i="2"/>
  <c r="P253" i="2"/>
  <c r="O253" i="2"/>
  <c r="G253" i="2"/>
  <c r="T251" i="2"/>
  <c r="I251" i="2"/>
  <c r="P303" i="2"/>
  <c r="H303" i="2"/>
  <c r="O303" i="2"/>
  <c r="G303" i="2"/>
  <c r="N303" i="2"/>
  <c r="U303" i="2"/>
  <c r="K303" i="2"/>
  <c r="J303" i="2"/>
  <c r="I303" i="2"/>
  <c r="T303" i="2"/>
  <c r="Q303" i="2" s="1"/>
  <c r="S303" i="2" s="1"/>
  <c r="L310" i="2"/>
  <c r="J310" i="2"/>
  <c r="H310" i="2"/>
  <c r="U62" i="2"/>
  <c r="U101" i="2"/>
  <c r="U107" i="2"/>
  <c r="U118" i="2"/>
  <c r="U126" i="2"/>
  <c r="J127" i="2"/>
  <c r="U136" i="2"/>
  <c r="T138" i="2"/>
  <c r="J138" i="2"/>
  <c r="M152" i="2"/>
  <c r="K152" i="2"/>
  <c r="I152" i="2"/>
  <c r="M162" i="2"/>
  <c r="I174" i="2"/>
  <c r="O174" i="2" s="1"/>
  <c r="G174" i="2"/>
  <c r="L174" i="2" s="1"/>
  <c r="K174" i="2"/>
  <c r="H174" i="2"/>
  <c r="M174" i="2" s="1"/>
  <c r="H177" i="2"/>
  <c r="H180" i="2"/>
  <c r="M180" i="2" s="1"/>
  <c r="H197" i="2"/>
  <c r="T300" i="2"/>
  <c r="Q300" i="2" s="1"/>
  <c r="S300" i="2" s="1"/>
  <c r="J300" i="2"/>
  <c r="P300" i="2" s="1"/>
  <c r="G300" i="2"/>
  <c r="L300" i="2" s="1"/>
  <c r="P109" i="2"/>
  <c r="L109" i="2"/>
  <c r="U112" i="2"/>
  <c r="T114" i="2"/>
  <c r="Q114" i="2" s="1"/>
  <c r="S114" i="2" s="1"/>
  <c r="I114" i="2"/>
  <c r="G201" i="2"/>
  <c r="U201" i="2"/>
  <c r="O236" i="2"/>
  <c r="L236" i="2"/>
  <c r="I236" i="2"/>
  <c r="P236" i="2"/>
  <c r="M236" i="2"/>
  <c r="J236" i="2"/>
  <c r="O252" i="2"/>
  <c r="N252" i="2"/>
  <c r="M252" i="2"/>
  <c r="L252" i="2"/>
  <c r="P252" i="2"/>
  <c r="J252" i="2"/>
  <c r="I252" i="2"/>
  <c r="I262" i="2"/>
  <c r="P262" i="2"/>
  <c r="G262" i="2"/>
  <c r="O262" i="2"/>
  <c r="N262" i="2"/>
  <c r="U262" i="2"/>
  <c r="T262" i="2"/>
  <c r="M262" i="2"/>
  <c r="K262" i="2"/>
  <c r="T265" i="2"/>
  <c r="Q265" i="2" s="1"/>
  <c r="S265" i="2" s="1"/>
  <c r="I158" i="2"/>
  <c r="O158" i="2" s="1"/>
  <c r="T158" i="2"/>
  <c r="Q158" i="2" s="1"/>
  <c r="S158" i="2" s="1"/>
  <c r="J158" i="2"/>
  <c r="P158" i="2" s="1"/>
  <c r="G158" i="2"/>
  <c r="L158" i="2" s="1"/>
  <c r="P160" i="2"/>
  <c r="L160" i="2"/>
  <c r="P162" i="2"/>
  <c r="H162" i="2"/>
  <c r="N162" i="2"/>
  <c r="L162" i="2"/>
  <c r="L177" i="2"/>
  <c r="T177" i="2"/>
  <c r="O177" i="2"/>
  <c r="K177" i="2"/>
  <c r="N197" i="2"/>
  <c r="P197" i="2"/>
  <c r="L197" i="2"/>
  <c r="K197" i="2"/>
  <c r="I197" i="2"/>
  <c r="U197" i="2"/>
  <c r="G197" i="2"/>
  <c r="U253" i="2"/>
  <c r="I254" i="2"/>
  <c r="P254" i="2"/>
  <c r="G254" i="2"/>
  <c r="O254" i="2"/>
  <c r="N254" i="2"/>
  <c r="M254" i="2"/>
  <c r="L254" i="2"/>
  <c r="K254" i="2"/>
  <c r="H254" i="2"/>
  <c r="L303" i="2"/>
  <c r="J188" i="2"/>
  <c r="O204" i="2"/>
  <c r="I204" i="2"/>
  <c r="M207" i="2"/>
  <c r="J214" i="2"/>
  <c r="P214" i="2" s="1"/>
  <c r="N221" i="2"/>
  <c r="G221" i="2"/>
  <c r="O221" i="2"/>
  <c r="K225" i="2"/>
  <c r="O234" i="2"/>
  <c r="N237" i="2"/>
  <c r="U237" i="2"/>
  <c r="H237" i="2"/>
  <c r="P237" i="2"/>
  <c r="O238" i="2"/>
  <c r="M244" i="2"/>
  <c r="N260" i="2"/>
  <c r="J270" i="2"/>
  <c r="P270" i="2" s="1"/>
  <c r="U290" i="2"/>
  <c r="I290" i="2"/>
  <c r="L290" i="2"/>
  <c r="P302" i="2"/>
  <c r="J302" i="2"/>
  <c r="U310" i="2"/>
  <c r="G320" i="2"/>
  <c r="L320" i="2" s="1"/>
  <c r="U143" i="2"/>
  <c r="O148" i="2"/>
  <c r="T150" i="2"/>
  <c r="I163" i="2"/>
  <c r="N164" i="2"/>
  <c r="U171" i="2"/>
  <c r="G186" i="2"/>
  <c r="L186" i="2" s="1"/>
  <c r="M188" i="2"/>
  <c r="H204" i="2"/>
  <c r="N205" i="2"/>
  <c r="T205" i="2"/>
  <c r="G205" i="2"/>
  <c r="K221" i="2"/>
  <c r="U232" i="2"/>
  <c r="G234" i="2"/>
  <c r="I214" i="2"/>
  <c r="O214" i="2" s="1"/>
  <c r="T214" i="2"/>
  <c r="Q214" i="2" s="1"/>
  <c r="S214" i="2" s="1"/>
  <c r="T225" i="2"/>
  <c r="M225" i="2"/>
  <c r="L234" i="2"/>
  <c r="U234" i="2"/>
  <c r="J234" i="2"/>
  <c r="I238" i="2"/>
  <c r="L238" i="2"/>
  <c r="U238" i="2"/>
  <c r="J238" i="2"/>
  <c r="O244" i="2"/>
  <c r="L244" i="2"/>
  <c r="I244" i="2"/>
  <c r="O260" i="2"/>
  <c r="M260" i="2"/>
  <c r="L260" i="2"/>
  <c r="J260" i="2"/>
  <c r="I270" i="2"/>
  <c r="O270" i="2" s="1"/>
  <c r="G270" i="2"/>
  <c r="L270" i="2" s="1"/>
  <c r="T283" i="2"/>
  <c r="J283" i="2"/>
  <c r="K320" i="2"/>
  <c r="J320" i="2"/>
  <c r="P320" i="2" s="1"/>
  <c r="I320" i="2"/>
  <c r="O320" i="2" s="1"/>
  <c r="J172" i="2"/>
  <c r="H172" i="2"/>
  <c r="U177" i="2"/>
  <c r="I182" i="2"/>
  <c r="M182" i="2"/>
  <c r="I186" i="2"/>
  <c r="I190" i="2"/>
  <c r="O190" i="2" s="1"/>
  <c r="H190" i="2"/>
  <c r="M190" i="2" s="1"/>
  <c r="N190" i="2" s="1"/>
  <c r="L204" i="2"/>
  <c r="K205" i="2"/>
  <c r="M221" i="2"/>
  <c r="G229" i="2"/>
  <c r="L229" i="2" s="1"/>
  <c r="I234" i="2"/>
  <c r="L237" i="2"/>
  <c r="H238" i="2"/>
  <c r="T243" i="2"/>
  <c r="J243" i="2"/>
  <c r="U305" i="2"/>
  <c r="T306" i="2"/>
  <c r="G306" i="2"/>
  <c r="L306" i="2" s="1"/>
  <c r="U243" i="2"/>
  <c r="T246" i="2"/>
  <c r="Q246" i="2" s="1"/>
  <c r="S246" i="2" s="1"/>
  <c r="U251" i="2"/>
  <c r="G255" i="2"/>
  <c r="U280" i="2"/>
  <c r="H288" i="2"/>
  <c r="M288" i="2" s="1"/>
  <c r="N288" i="2" s="1"/>
  <c r="G304" i="2"/>
  <c r="P304" i="2"/>
  <c r="J311" i="2"/>
  <c r="U311" i="2"/>
  <c r="U324" i="2"/>
  <c r="I288" i="2"/>
  <c r="H291" i="2"/>
  <c r="U207" i="2"/>
  <c r="I220" i="2"/>
  <c r="U247" i="2"/>
  <c r="O258" i="2"/>
  <c r="I261" i="2"/>
  <c r="H280" i="2"/>
  <c r="U302" i="2"/>
  <c r="G316" i="2"/>
  <c r="L316" i="2" s="1"/>
  <c r="H322" i="2"/>
  <c r="M322" i="2" s="1"/>
  <c r="N322" i="2" s="1"/>
  <c r="U325" i="2"/>
  <c r="J107" i="8"/>
  <c r="J105" i="8"/>
  <c r="J83" i="8"/>
  <c r="J81" i="8"/>
  <c r="J49" i="8"/>
  <c r="J19" i="8"/>
  <c r="G19" i="8" s="1"/>
  <c r="I19" i="8" s="1"/>
  <c r="J17" i="8"/>
  <c r="J86" i="8"/>
  <c r="J75" i="8"/>
  <c r="G75" i="8" s="1"/>
  <c r="I75" i="8" s="1"/>
  <c r="J73" i="8"/>
  <c r="J43" i="8"/>
  <c r="G43" i="8" s="1"/>
  <c r="I43" i="8" s="1"/>
  <c r="J22" i="8"/>
  <c r="G22" i="8" s="1"/>
  <c r="I22" i="8" s="1"/>
  <c r="J9" i="8"/>
  <c r="J102" i="8"/>
  <c r="J78" i="8"/>
  <c r="G78" i="8" s="1"/>
  <c r="I78" i="8" s="1"/>
  <c r="J65" i="8"/>
  <c r="J33" i="8"/>
  <c r="J3" i="8"/>
  <c r="G3" i="8" s="1"/>
  <c r="I3" i="8" s="1"/>
  <c r="J70" i="8"/>
  <c r="J55" i="8"/>
  <c r="J31" i="8"/>
  <c r="J23" i="8"/>
  <c r="J57" i="8"/>
  <c r="J59" i="8"/>
  <c r="G59" i="8" s="1"/>
  <c r="I59" i="8" s="1"/>
  <c r="J79" i="8"/>
  <c r="J87" i="8"/>
  <c r="J25" i="8"/>
  <c r="J264" i="8"/>
  <c r="G264" i="8" s="1"/>
  <c r="I264" i="8" s="1"/>
  <c r="J242" i="8"/>
  <c r="G242" i="8" s="1"/>
  <c r="I242" i="8" s="1"/>
  <c r="J237" i="8"/>
  <c r="G237" i="8" s="1"/>
  <c r="I237" i="8" s="1"/>
  <c r="E58" i="1"/>
  <c r="K58" i="1" s="1"/>
  <c r="E93" i="1"/>
  <c r="K93" i="1" s="1"/>
  <c r="J1561" i="8"/>
  <c r="J1586" i="8"/>
  <c r="G1586" i="8" s="1"/>
  <c r="I1586" i="8" s="1"/>
  <c r="J1613" i="8"/>
  <c r="K3" i="1"/>
  <c r="E23" i="1"/>
  <c r="K23" i="1" s="1"/>
  <c r="J1494" i="8"/>
  <c r="J1348" i="8"/>
  <c r="J1394" i="8"/>
  <c r="J1287" i="8"/>
  <c r="J931" i="8"/>
  <c r="J1005" i="8"/>
  <c r="G1005" i="8" s="1"/>
  <c r="I1005" i="8" s="1"/>
  <c r="J1552" i="8"/>
  <c r="J1484" i="8"/>
  <c r="J1462" i="8"/>
  <c r="G1462" i="8" s="1"/>
  <c r="I1462" i="8" s="1"/>
  <c r="J1555" i="8"/>
  <c r="J1189" i="8"/>
  <c r="J1536" i="8"/>
  <c r="J1119" i="8"/>
  <c r="J1096" i="8"/>
  <c r="G1096" i="8" s="1"/>
  <c r="I1096" i="8" s="1"/>
  <c r="J1155" i="8"/>
  <c r="J1051" i="8"/>
  <c r="J1210" i="8"/>
  <c r="G1210" i="8" s="1"/>
  <c r="I1210" i="8" s="1"/>
  <c r="J1068" i="8"/>
  <c r="E86" i="1"/>
  <c r="K86" i="1" s="1"/>
  <c r="E118" i="1"/>
  <c r="K118" i="1" s="1"/>
  <c r="E14" i="1"/>
  <c r="K14" i="1" s="1"/>
  <c r="J1007" i="8"/>
  <c r="J795" i="8"/>
  <c r="J816" i="8"/>
  <c r="G816" i="8" s="1"/>
  <c r="I816" i="8" s="1"/>
  <c r="J538" i="8"/>
  <c r="J574" i="8"/>
  <c r="J710" i="8"/>
  <c r="G710" i="8" s="1"/>
  <c r="I710" i="8" s="1"/>
  <c r="J632" i="8"/>
  <c r="J547" i="8"/>
  <c r="J582" i="8"/>
  <c r="J595" i="8"/>
  <c r="J739" i="8"/>
  <c r="J636" i="8"/>
  <c r="G636" i="8" s="1"/>
  <c r="I636" i="8" s="1"/>
  <c r="E34" i="1"/>
  <c r="K34" i="1" s="1"/>
  <c r="E40" i="1"/>
  <c r="K40" i="1" s="1"/>
  <c r="E46" i="1"/>
  <c r="K46" i="1" s="1"/>
  <c r="J1273" i="8"/>
  <c r="J1313" i="8"/>
  <c r="J1091" i="8"/>
  <c r="E72" i="1"/>
  <c r="K72" i="1" s="1"/>
  <c r="J1383" i="8"/>
  <c r="G1383" i="8" s="1"/>
  <c r="I1383" i="8" s="1"/>
  <c r="J1424" i="8"/>
  <c r="E81" i="1"/>
  <c r="K81" i="1" s="1"/>
  <c r="J1620" i="8"/>
  <c r="J62" i="8"/>
  <c r="G62" i="8" s="1"/>
  <c r="I62" i="8" s="1"/>
  <c r="J51" i="8"/>
  <c r="G51" i="8" s="1"/>
  <c r="I51" i="8" s="1"/>
  <c r="J30" i="8"/>
  <c r="G30" i="8" s="1"/>
  <c r="I30" i="8" s="1"/>
  <c r="J110" i="8"/>
  <c r="J99" i="8"/>
  <c r="J97" i="8"/>
  <c r="J54" i="8"/>
  <c r="G54" i="8" s="1"/>
  <c r="I54" i="8" s="1"/>
  <c r="J41" i="8"/>
  <c r="J11" i="8"/>
  <c r="J89" i="8"/>
  <c r="J67" i="8"/>
  <c r="J46" i="8"/>
  <c r="G46" i="8" s="1"/>
  <c r="I46" i="8" s="1"/>
  <c r="J35" i="8"/>
  <c r="G35" i="8" s="1"/>
  <c r="I35" i="8" s="1"/>
  <c r="J14" i="8"/>
  <c r="J27" i="8"/>
  <c r="G27" i="8" s="1"/>
  <c r="I27" i="8" s="1"/>
  <c r="J38" i="8"/>
  <c r="G38" i="8" s="1"/>
  <c r="I38" i="8" s="1"/>
  <c r="J63" i="8"/>
  <c r="J47" i="8"/>
  <c r="J6" i="8"/>
  <c r="G6" i="8" s="1"/>
  <c r="I6" i="8" s="1"/>
  <c r="E5" i="1"/>
  <c r="J454" i="8"/>
  <c r="J342" i="8"/>
  <c r="J410" i="8"/>
  <c r="J394" i="8"/>
  <c r="J266" i="8"/>
  <c r="J253" i="8"/>
  <c r="G253" i="8" s="1"/>
  <c r="I253" i="8" s="1"/>
  <c r="J248" i="8"/>
  <c r="G248" i="8" s="1"/>
  <c r="I248" i="8" s="1"/>
  <c r="J360" i="8"/>
  <c r="J282" i="8"/>
  <c r="G282" i="8" s="1"/>
  <c r="I282" i="8" s="1"/>
  <c r="J269" i="8"/>
  <c r="G269" i="8" s="1"/>
  <c r="I269" i="8" s="1"/>
  <c r="J462" i="8"/>
  <c r="G462" i="8" s="1"/>
  <c r="I462" i="8" s="1"/>
  <c r="J418" i="8"/>
  <c r="J280" i="8"/>
  <c r="J234" i="8"/>
  <c r="G234" i="8" s="1"/>
  <c r="I234" i="8" s="1"/>
  <c r="J224" i="8"/>
  <c r="J412" i="8"/>
  <c r="J338" i="8"/>
  <c r="J302" i="8"/>
  <c r="J290" i="8"/>
  <c r="J250" i="8"/>
  <c r="G250" i="8" s="1"/>
  <c r="I250" i="8" s="1"/>
  <c r="J238" i="8"/>
  <c r="J226" i="8"/>
  <c r="J278" i="8"/>
  <c r="J245" i="8"/>
  <c r="G245" i="8" s="1"/>
  <c r="I245" i="8" s="1"/>
  <c r="J235" i="8"/>
  <c r="J472" i="8"/>
  <c r="J291" i="8"/>
  <c r="J256" i="8"/>
  <c r="G256" i="8" s="1"/>
  <c r="I256" i="8" s="1"/>
  <c r="J251" i="8"/>
  <c r="J296" i="8"/>
  <c r="J277" i="8"/>
  <c r="G277" i="8" s="1"/>
  <c r="I277" i="8" s="1"/>
  <c r="J258" i="8"/>
  <c r="J227" i="8"/>
  <c r="J232" i="8"/>
  <c r="J274" i="8"/>
  <c r="G274" i="8" s="1"/>
  <c r="I274" i="8" s="1"/>
  <c r="J272" i="8"/>
  <c r="J267" i="8"/>
  <c r="J222" i="8"/>
  <c r="J319" i="8"/>
  <c r="K11" i="1"/>
  <c r="E25" i="1"/>
  <c r="K25" i="1" s="1"/>
  <c r="J1378" i="8"/>
  <c r="J1124" i="8"/>
  <c r="J1112" i="8"/>
  <c r="J945" i="8"/>
  <c r="J889" i="8"/>
  <c r="G889" i="8" s="1"/>
  <c r="I889" i="8" s="1"/>
  <c r="J796" i="8"/>
  <c r="G796" i="8" s="1"/>
  <c r="I796" i="8" s="1"/>
  <c r="J754" i="8"/>
  <c r="G754" i="8" s="1"/>
  <c r="I754" i="8" s="1"/>
  <c r="J718" i="8"/>
  <c r="G718" i="8" s="1"/>
  <c r="I718" i="8" s="1"/>
  <c r="J814" i="8"/>
  <c r="J827" i="8"/>
  <c r="G827" i="8" s="1"/>
  <c r="I827" i="8" s="1"/>
  <c r="J907" i="8"/>
  <c r="J730" i="8"/>
  <c r="G730" i="8" s="1"/>
  <c r="I730" i="8" s="1"/>
  <c r="J758" i="8"/>
  <c r="J755" i="8"/>
  <c r="E31" i="1"/>
  <c r="K31" i="1" s="1"/>
  <c r="J1495" i="8"/>
  <c r="J1286" i="8"/>
  <c r="G1286" i="8" s="1"/>
  <c r="I1286" i="8" s="1"/>
  <c r="J1015" i="8"/>
  <c r="E37" i="1"/>
  <c r="K37" i="1" s="1"/>
  <c r="J1086" i="8"/>
  <c r="G1086" i="8" s="1"/>
  <c r="I1086" i="8" s="1"/>
  <c r="J1174" i="8"/>
  <c r="J1151" i="8"/>
  <c r="G1151" i="8" s="1"/>
  <c r="I1151" i="8" s="1"/>
  <c r="J955" i="8"/>
  <c r="E57" i="1"/>
  <c r="K57" i="1" s="1"/>
  <c r="J1362" i="8"/>
  <c r="G1362" i="8" s="1"/>
  <c r="I1362" i="8" s="1"/>
  <c r="J1276" i="8"/>
  <c r="G1276" i="8" s="1"/>
  <c r="I1276" i="8" s="1"/>
  <c r="J1246" i="8"/>
  <c r="G1246" i="8" s="1"/>
  <c r="I1246" i="8" s="1"/>
  <c r="J1337" i="8"/>
  <c r="J1197" i="8"/>
  <c r="J1221" i="8"/>
  <c r="J1430" i="8"/>
  <c r="E63" i="1"/>
  <c r="K63" i="1" s="1"/>
  <c r="J1229" i="8"/>
  <c r="E69" i="1"/>
  <c r="K69" i="1" s="1"/>
  <c r="J1334" i="8"/>
  <c r="J1447" i="8"/>
  <c r="J1411" i="8"/>
  <c r="E101" i="1"/>
  <c r="K101" i="1" s="1"/>
  <c r="E104" i="1"/>
  <c r="K104" i="1" s="1"/>
  <c r="J1649" i="8"/>
  <c r="J1628" i="8"/>
  <c r="E32" i="1"/>
  <c r="K32" i="1" s="1"/>
  <c r="J1241" i="8"/>
  <c r="J1257" i="8"/>
  <c r="J1121" i="8"/>
  <c r="G1121" i="8" s="1"/>
  <c r="I1121" i="8" s="1"/>
  <c r="J1118" i="8"/>
  <c r="J1218" i="8"/>
  <c r="J1211" i="8"/>
  <c r="J1195" i="8"/>
  <c r="J1133" i="8"/>
  <c r="J1215" i="8"/>
  <c r="J1116" i="8"/>
  <c r="J1160" i="8"/>
  <c r="G1160" i="8" s="1"/>
  <c r="I1160" i="8" s="1"/>
  <c r="J1128" i="8"/>
  <c r="J1057" i="8"/>
  <c r="J1239" i="8"/>
  <c r="J1043" i="8"/>
  <c r="J1219" i="8"/>
  <c r="J1039" i="8"/>
  <c r="J1192" i="8"/>
  <c r="J1122" i="8"/>
  <c r="J989" i="8"/>
  <c r="G989" i="8" s="1"/>
  <c r="I989" i="8" s="1"/>
  <c r="J981" i="8"/>
  <c r="G981" i="8" s="1"/>
  <c r="I981" i="8" s="1"/>
  <c r="J1156" i="8"/>
  <c r="G1156" i="8" s="1"/>
  <c r="I1156" i="8" s="1"/>
  <c r="J1100" i="8"/>
  <c r="J909" i="8"/>
  <c r="J877" i="8"/>
  <c r="J985" i="8"/>
  <c r="J919" i="8"/>
  <c r="J947" i="8"/>
  <c r="J941" i="8"/>
  <c r="J893" i="8"/>
  <c r="J1041" i="8"/>
  <c r="G1041" i="8" s="1"/>
  <c r="I1041" i="8" s="1"/>
  <c r="J943" i="8"/>
  <c r="J1025" i="8"/>
  <c r="J875" i="8"/>
  <c r="J849" i="8"/>
  <c r="J1238" i="8"/>
  <c r="G1238" i="8" s="1"/>
  <c r="I1238" i="8" s="1"/>
  <c r="J1040" i="8"/>
  <c r="J910" i="8"/>
  <c r="J923" i="8"/>
  <c r="G923" i="8" s="1"/>
  <c r="I923" i="8" s="1"/>
  <c r="J935" i="8"/>
  <c r="J911" i="8"/>
  <c r="J878" i="8"/>
  <c r="E95" i="1"/>
  <c r="K95" i="1" s="1"/>
  <c r="K9" i="1"/>
  <c r="E17" i="1"/>
  <c r="K17" i="1" s="1"/>
  <c r="J1489" i="8"/>
  <c r="J1305" i="8"/>
  <c r="J1227" i="8"/>
  <c r="J658" i="8"/>
  <c r="J666" i="8"/>
  <c r="J829" i="8"/>
  <c r="G829" i="8" s="1"/>
  <c r="I829" i="8" s="1"/>
  <c r="J682" i="8"/>
  <c r="G682" i="8" s="1"/>
  <c r="I682" i="8" s="1"/>
  <c r="J626" i="8"/>
  <c r="G626" i="8" s="1"/>
  <c r="I626" i="8" s="1"/>
  <c r="J643" i="8"/>
  <c r="J660" i="8"/>
  <c r="G660" i="8" s="1"/>
  <c r="I660" i="8" s="1"/>
  <c r="J620" i="8"/>
  <c r="G620" i="8" s="1"/>
  <c r="I620" i="8" s="1"/>
  <c r="J1009" i="8"/>
  <c r="E29" i="1"/>
  <c r="J1633" i="8"/>
  <c r="J1488" i="8"/>
  <c r="E116" i="1"/>
  <c r="K116" i="1" s="1"/>
  <c r="E120" i="1"/>
  <c r="K120" i="1" s="1"/>
  <c r="J200" i="8"/>
  <c r="J168" i="8"/>
  <c r="J162" i="8"/>
  <c r="G162" i="8" s="1"/>
  <c r="I162" i="8" s="1"/>
  <c r="J120" i="8"/>
  <c r="J141" i="8"/>
  <c r="G141" i="8" s="1"/>
  <c r="I141" i="8" s="1"/>
  <c r="J156" i="8"/>
  <c r="G156" i="8" s="1"/>
  <c r="I156" i="8" s="1"/>
  <c r="J125" i="8"/>
  <c r="G125" i="8" s="1"/>
  <c r="I125" i="8" s="1"/>
  <c r="J160" i="8"/>
  <c r="G160" i="8" s="1"/>
  <c r="I160" i="8" s="1"/>
  <c r="J142" i="8"/>
  <c r="J144" i="8"/>
  <c r="J126" i="8"/>
  <c r="J358" i="8"/>
  <c r="G358" i="8" s="1"/>
  <c r="I358" i="8" s="1"/>
  <c r="J330" i="8"/>
  <c r="G330" i="8" s="1"/>
  <c r="I330" i="8" s="1"/>
  <c r="J341" i="8"/>
  <c r="G341" i="8" s="1"/>
  <c r="I341" i="8" s="1"/>
  <c r="J306" i="8"/>
  <c r="J324" i="8"/>
  <c r="G324" i="8" s="1"/>
  <c r="I324" i="8" s="1"/>
  <c r="J301" i="8"/>
  <c r="G301" i="8" s="1"/>
  <c r="I301" i="8" s="1"/>
  <c r="J286" i="8"/>
  <c r="J1231" i="8"/>
  <c r="J867" i="8"/>
  <c r="J853" i="8"/>
  <c r="G853" i="8" s="1"/>
  <c r="I853" i="8" s="1"/>
  <c r="E80" i="1"/>
  <c r="K80" i="1" s="1"/>
  <c r="J1410" i="8"/>
  <c r="G1410" i="8" s="1"/>
  <c r="I1410" i="8" s="1"/>
  <c r="E109" i="1"/>
  <c r="K109" i="1" s="1"/>
  <c r="E111" i="1"/>
  <c r="K111" i="1" s="1"/>
  <c r="J1604" i="8"/>
  <c r="J1652" i="8"/>
  <c r="K2" i="1"/>
  <c r="E16" i="1"/>
  <c r="K16" i="1" s="1"/>
  <c r="E22" i="1"/>
  <c r="J1650" i="8"/>
  <c r="G1650" i="8" s="1"/>
  <c r="I1650" i="8" s="1"/>
  <c r="J997" i="8"/>
  <c r="J926" i="8"/>
  <c r="J763" i="8"/>
  <c r="J644" i="8"/>
  <c r="G644" i="8" s="1"/>
  <c r="I644" i="8" s="1"/>
  <c r="J738" i="8"/>
  <c r="G738" i="8" s="1"/>
  <c r="I738" i="8" s="1"/>
  <c r="J691" i="8"/>
  <c r="J662" i="8"/>
  <c r="E42" i="1"/>
  <c r="K42" i="1" s="1"/>
  <c r="J1580" i="8"/>
  <c r="G1580" i="8" s="1"/>
  <c r="I1580" i="8" s="1"/>
  <c r="J957" i="8"/>
  <c r="J971" i="8"/>
  <c r="J934" i="8"/>
  <c r="E54" i="1"/>
  <c r="K54" i="1" s="1"/>
  <c r="J1426" i="8"/>
  <c r="G1426" i="8" s="1"/>
  <c r="I1426" i="8" s="1"/>
  <c r="J1583" i="8"/>
  <c r="G1583" i="8" s="1"/>
  <c r="I1583" i="8" s="1"/>
  <c r="J1222" i="8"/>
  <c r="J1466" i="8"/>
  <c r="J1146" i="8"/>
  <c r="G1146" i="8" s="1"/>
  <c r="I1146" i="8" s="1"/>
  <c r="J1082" i="8"/>
  <c r="E94" i="1"/>
  <c r="K94" i="1" s="1"/>
  <c r="E7" i="1"/>
  <c r="J352" i="8"/>
  <c r="J336" i="8"/>
  <c r="J314" i="8"/>
  <c r="J328" i="8"/>
  <c r="G328" i="8" s="1"/>
  <c r="I328" i="8" s="1"/>
  <c r="J315" i="8"/>
  <c r="G315" i="8" s="1"/>
  <c r="I315" i="8" s="1"/>
  <c r="J298" i="8"/>
  <c r="J285" i="8"/>
  <c r="G285" i="8" s="1"/>
  <c r="I285" i="8" s="1"/>
  <c r="J293" i="8"/>
  <c r="G293" i="8" s="1"/>
  <c r="I293" i="8" s="1"/>
  <c r="J288" i="8"/>
  <c r="J304" i="8"/>
  <c r="J348" i="8"/>
  <c r="J322" i="8"/>
  <c r="J506" i="8"/>
  <c r="J516" i="8"/>
  <c r="J514" i="8"/>
  <c r="J515" i="8"/>
  <c r="J496" i="8"/>
  <c r="J524" i="8"/>
  <c r="G524" i="8" s="1"/>
  <c r="I524" i="8" s="1"/>
  <c r="E33" i="1"/>
  <c r="K33" i="1" s="1"/>
  <c r="E39" i="1"/>
  <c r="K39" i="1" s="1"/>
  <c r="J1249" i="8"/>
  <c r="J1302" i="8"/>
  <c r="G1302" i="8" s="1"/>
  <c r="I1302" i="8" s="1"/>
  <c r="J1321" i="8"/>
  <c r="J995" i="8"/>
  <c r="J899" i="8"/>
  <c r="J925" i="8"/>
  <c r="G925" i="8" s="1"/>
  <c r="I925" i="8" s="1"/>
  <c r="J1073" i="8"/>
  <c r="J1350" i="8"/>
  <c r="J1435" i="8"/>
  <c r="G1435" i="8" s="1"/>
  <c r="I1435" i="8" s="1"/>
  <c r="J1255" i="8"/>
  <c r="J1011" i="8"/>
  <c r="J975" i="8"/>
  <c r="J1569" i="8"/>
  <c r="J1593" i="8"/>
  <c r="G1593" i="8" s="1"/>
  <c r="I1593" i="8" s="1"/>
  <c r="J1391" i="8"/>
  <c r="E87" i="1"/>
  <c r="K87" i="1" s="1"/>
  <c r="E119" i="1"/>
  <c r="K119" i="1" s="1"/>
  <c r="E26" i="1"/>
  <c r="K26" i="1" s="1"/>
  <c r="J1640" i="8"/>
  <c r="G1640" i="8" s="1"/>
  <c r="I1640" i="8" s="1"/>
  <c r="J1254" i="8"/>
  <c r="J1617" i="8"/>
  <c r="J833" i="8"/>
  <c r="G833" i="8" s="1"/>
  <c r="I833" i="8" s="1"/>
  <c r="J933" i="8"/>
  <c r="E38" i="1"/>
  <c r="K38" i="1" s="1"/>
  <c r="J1265" i="8"/>
  <c r="J1105" i="8"/>
  <c r="J1003" i="8"/>
  <c r="J883" i="8"/>
  <c r="J901" i="8"/>
  <c r="J865" i="8"/>
  <c r="G865" i="8" s="1"/>
  <c r="I865" i="8" s="1"/>
  <c r="J927" i="8"/>
  <c r="J1013" i="8"/>
  <c r="J1503" i="8"/>
  <c r="G1503" i="8" s="1"/>
  <c r="I1503" i="8" s="1"/>
  <c r="J1415" i="8"/>
  <c r="J1275" i="8"/>
  <c r="J1162" i="8"/>
  <c r="E70" i="1"/>
  <c r="K70" i="1" s="1"/>
  <c r="J1629" i="8"/>
  <c r="J1532" i="8"/>
  <c r="J905" i="8"/>
  <c r="J807" i="8"/>
  <c r="G807" i="8" s="1"/>
  <c r="I807" i="8" s="1"/>
  <c r="J980" i="8"/>
  <c r="J698" i="8"/>
  <c r="E49" i="1"/>
  <c r="K49" i="1" s="1"/>
  <c r="E55" i="1"/>
  <c r="K55" i="1" s="1"/>
  <c r="J1471" i="8"/>
  <c r="G1471" i="8" s="1"/>
  <c r="I1471" i="8" s="1"/>
  <c r="J1283" i="8"/>
  <c r="E61" i="1"/>
  <c r="K61" i="1" s="1"/>
  <c r="E88" i="1"/>
  <c r="K88" i="1" s="1"/>
  <c r="E2" i="1"/>
  <c r="E8" i="1"/>
  <c r="E66" i="1"/>
  <c r="K66" i="1" s="1"/>
  <c r="J1387" i="8"/>
  <c r="E78" i="1"/>
  <c r="J1439" i="8"/>
  <c r="G1439" i="8" s="1"/>
  <c r="I1439" i="8" s="1"/>
  <c r="J1379" i="8"/>
  <c r="J1397" i="8"/>
  <c r="J1618" i="8"/>
  <c r="G1618" i="8" s="1"/>
  <c r="I1618" i="8" s="1"/>
  <c r="K8" i="1"/>
  <c r="E74" i="1"/>
  <c r="K74" i="1" s="1"/>
  <c r="E96" i="1"/>
  <c r="K96" i="1" s="1"/>
  <c r="J1518" i="8"/>
  <c r="G1518" i="8" s="1"/>
  <c r="I1518" i="8" s="1"/>
  <c r="J146" i="8"/>
  <c r="J130" i="8"/>
  <c r="J114" i="8"/>
  <c r="J221" i="8"/>
  <c r="G221" i="8" s="1"/>
  <c r="I221" i="8" s="1"/>
  <c r="J229" i="8"/>
  <c r="G229" i="8" s="1"/>
  <c r="I229" i="8" s="1"/>
  <c r="J214" i="8"/>
  <c r="J261" i="8"/>
  <c r="G261" i="8" s="1"/>
  <c r="I261" i="8" s="1"/>
  <c r="J254" i="8"/>
  <c r="J116" i="8"/>
  <c r="J194" i="8"/>
  <c r="G194" i="8" s="1"/>
  <c r="I194" i="8" s="1"/>
  <c r="J91" i="8"/>
  <c r="G91" i="8" s="1"/>
  <c r="I91" i="8" s="1"/>
  <c r="J203" i="8"/>
  <c r="J157" i="8"/>
  <c r="G157" i="8" s="1"/>
  <c r="I157" i="8" s="1"/>
  <c r="J113" i="8"/>
  <c r="J128" i="8"/>
  <c r="J213" i="8"/>
  <c r="G213" i="8" s="1"/>
  <c r="I213" i="8" s="1"/>
  <c r="J122" i="8"/>
  <c r="J111" i="8"/>
  <c r="J210" i="8"/>
  <c r="G210" i="8" s="1"/>
  <c r="I210" i="8" s="1"/>
  <c r="J94" i="8"/>
  <c r="J148" i="8"/>
  <c r="E13" i="1"/>
  <c r="K13" i="1" s="1"/>
  <c r="J1467" i="8"/>
  <c r="J1225" i="8"/>
  <c r="J1323" i="8"/>
  <c r="J1384" i="8"/>
  <c r="J1165" i="8"/>
  <c r="J1448" i="8"/>
  <c r="J1084" i="8"/>
  <c r="J1029" i="8"/>
  <c r="G1029" i="8" s="1"/>
  <c r="I1029" i="8" s="1"/>
  <c r="E45" i="1"/>
  <c r="K45" i="1" s="1"/>
  <c r="E65" i="1"/>
  <c r="K65" i="1" s="1"/>
  <c r="E71" i="1"/>
  <c r="K71" i="1" s="1"/>
  <c r="E85" i="1"/>
  <c r="K85" i="1" s="1"/>
  <c r="E89" i="1"/>
  <c r="K89" i="1" s="1"/>
  <c r="J1596" i="8"/>
  <c r="E117" i="1"/>
  <c r="K117" i="1" s="1"/>
  <c r="J1636" i="8"/>
  <c r="K4" i="1"/>
  <c r="K10" i="1"/>
  <c r="E18" i="1"/>
  <c r="K18" i="1" s="1"/>
  <c r="J937" i="8"/>
  <c r="G937" i="8" s="1"/>
  <c r="I937" i="8" s="1"/>
  <c r="J857" i="8"/>
  <c r="G857" i="8" s="1"/>
  <c r="I857" i="8" s="1"/>
  <c r="J915" i="8"/>
  <c r="J873" i="8"/>
  <c r="J782" i="8"/>
  <c r="J812" i="8"/>
  <c r="G812" i="8" s="1"/>
  <c r="I812" i="8" s="1"/>
  <c r="J891" i="8"/>
  <c r="J674" i="8"/>
  <c r="G674" i="8" s="1"/>
  <c r="I674" i="8" s="1"/>
  <c r="J766" i="8"/>
  <c r="J775" i="8"/>
  <c r="J743" i="8"/>
  <c r="J702" i="8"/>
  <c r="J847" i="8"/>
  <c r="J734" i="8"/>
  <c r="G734" i="8" s="1"/>
  <c r="I734" i="8" s="1"/>
  <c r="J598" i="8"/>
  <c r="J648" i="8"/>
  <c r="G648" i="8" s="1"/>
  <c r="I648" i="8" s="1"/>
  <c r="E24" i="1"/>
  <c r="K24" i="1" s="1"/>
  <c r="J1294" i="8"/>
  <c r="G1294" i="8" s="1"/>
  <c r="I1294" i="8" s="1"/>
  <c r="J722" i="8"/>
  <c r="J787" i="8"/>
  <c r="J917" i="8"/>
  <c r="J747" i="8"/>
  <c r="J723" i="8"/>
  <c r="E30" i="1"/>
  <c r="K30" i="1" s="1"/>
  <c r="J1475" i="8"/>
  <c r="G1475" i="8" s="1"/>
  <c r="I1475" i="8" s="1"/>
  <c r="J1457" i="8"/>
  <c r="G1457" i="8" s="1"/>
  <c r="I1457" i="8" s="1"/>
  <c r="J1483" i="8"/>
  <c r="J1481" i="8"/>
  <c r="J1318" i="8"/>
  <c r="G1318" i="8" s="1"/>
  <c r="I1318" i="8" s="1"/>
  <c r="J1186" i="8"/>
  <c r="G1186" i="8" s="1"/>
  <c r="I1186" i="8" s="1"/>
  <c r="J1213" i="8"/>
  <c r="J1181" i="8"/>
  <c r="J1353" i="8"/>
  <c r="G1353" i="8" s="1"/>
  <c r="I1353" i="8" s="1"/>
  <c r="J1216" i="8"/>
  <c r="J1130" i="8"/>
  <c r="J1099" i="8"/>
  <c r="G1099" i="8" s="1"/>
  <c r="I1099" i="8" s="1"/>
  <c r="J1299" i="8"/>
  <c r="G1299" i="8" s="1"/>
  <c r="I1299" i="8" s="1"/>
  <c r="J1400" i="8"/>
  <c r="J1316" i="8"/>
  <c r="J1159" i="8"/>
  <c r="J1132" i="8"/>
  <c r="J1120" i="8"/>
  <c r="G1120" i="8" s="1"/>
  <c r="I1120" i="8" s="1"/>
  <c r="J963" i="8"/>
  <c r="J1194" i="8"/>
  <c r="J1064" i="8"/>
  <c r="J983" i="8"/>
  <c r="J921" i="8"/>
  <c r="G921" i="8" s="1"/>
  <c r="I921" i="8" s="1"/>
  <c r="J845" i="8"/>
  <c r="G845" i="8" s="1"/>
  <c r="I845" i="8" s="1"/>
  <c r="J1054" i="8"/>
  <c r="G1054" i="8" s="1"/>
  <c r="I1054" i="8" s="1"/>
  <c r="J1023" i="8"/>
  <c r="J1406" i="8"/>
  <c r="J1373" i="8"/>
  <c r="J1070" i="8"/>
  <c r="J837" i="8"/>
  <c r="J846" i="8"/>
  <c r="J949" i="8"/>
  <c r="J897" i="8"/>
  <c r="J859" i="8"/>
  <c r="G859" i="8" s="1"/>
  <c r="I859" i="8" s="1"/>
  <c r="J913" i="8"/>
  <c r="J879" i="8"/>
  <c r="J843" i="8"/>
  <c r="G843" i="8" s="1"/>
  <c r="I843" i="8" s="1"/>
  <c r="J1021" i="8"/>
  <c r="G1021" i="8" s="1"/>
  <c r="I1021" i="8" s="1"/>
  <c r="E50" i="1"/>
  <c r="K50" i="1" s="1"/>
  <c r="J1523" i="8"/>
  <c r="J1637" i="8"/>
  <c r="J1326" i="8"/>
  <c r="G1326" i="8" s="1"/>
  <c r="I1326" i="8" s="1"/>
  <c r="J1260" i="8"/>
  <c r="G1260" i="8" s="1"/>
  <c r="I1260" i="8" s="1"/>
  <c r="J1102" i="8"/>
  <c r="G1102" i="8" s="1"/>
  <c r="I1102" i="8" s="1"/>
  <c r="E56" i="1"/>
  <c r="K56" i="1" s="1"/>
  <c r="J1600" i="8"/>
  <c r="J1442" i="8"/>
  <c r="J1291" i="8"/>
  <c r="J1300" i="8"/>
  <c r="E62" i="1"/>
  <c r="K62" i="1" s="1"/>
  <c r="J1624" i="8"/>
  <c r="G1624" i="8" s="1"/>
  <c r="I1624" i="8" s="1"/>
  <c r="J1170" i="8"/>
  <c r="J1281" i="8"/>
  <c r="G1281" i="8" s="1"/>
  <c r="I1281" i="8" s="1"/>
  <c r="J1268" i="8"/>
  <c r="G1268" i="8" s="1"/>
  <c r="I1268" i="8" s="1"/>
  <c r="J1645" i="8"/>
  <c r="E79" i="1"/>
  <c r="K79" i="1" s="1"/>
  <c r="J1499" i="8"/>
  <c r="J1382" i="8"/>
  <c r="J1358" i="8"/>
  <c r="J1519" i="8"/>
  <c r="J1570" i="8"/>
  <c r="J1418" i="8"/>
  <c r="J1559" i="8"/>
  <c r="E108" i="1"/>
  <c r="K108" i="1" s="1"/>
  <c r="E110" i="1"/>
  <c r="K110" i="1" s="1"/>
  <c r="E112" i="1"/>
  <c r="K112" i="1" s="1"/>
  <c r="E6" i="1"/>
  <c r="K12" i="1"/>
  <c r="E64" i="1"/>
  <c r="K64" i="1" s="1"/>
  <c r="E97" i="1"/>
  <c r="K97" i="1" s="1"/>
  <c r="J1623" i="8"/>
  <c r="J1452" i="8"/>
  <c r="J1512" i="8"/>
  <c r="J1366" i="8"/>
  <c r="G1366" i="8" s="1"/>
  <c r="I1366" i="8" s="1"/>
  <c r="J1267" i="8"/>
  <c r="J1202" i="8"/>
  <c r="G1202" i="8" s="1"/>
  <c r="I1202" i="8" s="1"/>
  <c r="J1168" i="8"/>
  <c r="J1545" i="8"/>
  <c r="G1545" i="8" s="1"/>
  <c r="I1545" i="8" s="1"/>
  <c r="J1480" i="8"/>
  <c r="J1550" i="8"/>
  <c r="J1575" i="8"/>
  <c r="G1575" i="8" s="1"/>
  <c r="I1575" i="8" s="1"/>
  <c r="J1458" i="8"/>
  <c r="J1297" i="8"/>
  <c r="G1297" i="8" s="1"/>
  <c r="I1297" i="8" s="1"/>
  <c r="J1154" i="8"/>
  <c r="G1154" i="8" s="1"/>
  <c r="I1154" i="8" s="1"/>
  <c r="J1095" i="8"/>
  <c r="G1095" i="8" s="1"/>
  <c r="I1095" i="8" s="1"/>
  <c r="J1315" i="8"/>
  <c r="J1184" i="8"/>
  <c r="G1184" i="8" s="1"/>
  <c r="I1184" i="8" s="1"/>
  <c r="J1235" i="8"/>
  <c r="J1019" i="8"/>
  <c r="G1019" i="8" s="1"/>
  <c r="I1019" i="8" s="1"/>
  <c r="E10" i="1"/>
  <c r="J522" i="8"/>
  <c r="J596" i="8"/>
  <c r="J532" i="8"/>
  <c r="J542" i="8"/>
  <c r="J510" i="8"/>
  <c r="J494" i="8"/>
  <c r="J706" i="8"/>
  <c r="J562" i="8"/>
  <c r="G562" i="8" s="1"/>
  <c r="I562" i="8" s="1"/>
  <c r="J482" i="8"/>
  <c r="J784" i="8"/>
  <c r="J576" i="8"/>
  <c r="G576" i="8" s="1"/>
  <c r="I576" i="8" s="1"/>
  <c r="J528" i="8"/>
  <c r="G528" i="8" s="1"/>
  <c r="I528" i="8" s="1"/>
  <c r="J438" i="8"/>
  <c r="G438" i="8" s="1"/>
  <c r="I438" i="8" s="1"/>
  <c r="J390" i="8"/>
  <c r="J374" i="8"/>
  <c r="J458" i="8"/>
  <c r="J432" i="8"/>
  <c r="G432" i="8" s="1"/>
  <c r="I432" i="8" s="1"/>
  <c r="J426" i="8"/>
  <c r="J378" i="8"/>
  <c r="G378" i="8" s="1"/>
  <c r="I378" i="8" s="1"/>
  <c r="J362" i="8"/>
  <c r="G362" i="8" s="1"/>
  <c r="I362" i="8" s="1"/>
  <c r="J670" i="8"/>
  <c r="J486" i="8"/>
  <c r="J484" i="8"/>
  <c r="J474" i="8"/>
  <c r="J464" i="8"/>
  <c r="J742" i="8"/>
  <c r="J652" i="8"/>
  <c r="J504" i="8"/>
  <c r="J492" i="8"/>
  <c r="G492" i="8" s="1"/>
  <c r="I492" i="8" s="1"/>
  <c r="J456" i="8"/>
  <c r="J614" i="8"/>
  <c r="J600" i="8"/>
  <c r="J499" i="8"/>
  <c r="J386" i="8"/>
  <c r="J373" i="8"/>
  <c r="G373" i="8" s="1"/>
  <c r="I373" i="8" s="1"/>
  <c r="J568" i="8"/>
  <c r="J392" i="8"/>
  <c r="G392" i="8" s="1"/>
  <c r="I392" i="8" s="1"/>
  <c r="J340" i="8"/>
  <c r="G340" i="8" s="1"/>
  <c r="I340" i="8" s="1"/>
  <c r="J675" i="8"/>
  <c r="J420" i="8"/>
  <c r="G420" i="8" s="1"/>
  <c r="I420" i="8" s="1"/>
  <c r="J370" i="8"/>
  <c r="G370" i="8" s="1"/>
  <c r="I370" i="8" s="1"/>
  <c r="J357" i="8"/>
  <c r="G357" i="8" s="1"/>
  <c r="I357" i="8" s="1"/>
  <c r="J344" i="8"/>
  <c r="G344" i="8" s="1"/>
  <c r="I344" i="8" s="1"/>
  <c r="J453" i="8"/>
  <c r="G453" i="8" s="1"/>
  <c r="I453" i="8" s="1"/>
  <c r="J424" i="8"/>
  <c r="J356" i="8"/>
  <c r="J437" i="8"/>
  <c r="G437" i="8" s="1"/>
  <c r="I437" i="8" s="1"/>
  <c r="J421" i="8"/>
  <c r="G421" i="8" s="1"/>
  <c r="I421" i="8" s="1"/>
  <c r="J363" i="8"/>
  <c r="J550" i="8"/>
  <c r="J1234" i="8"/>
  <c r="J835" i="8"/>
  <c r="J602" i="8"/>
  <c r="J570" i="8"/>
  <c r="J803" i="8"/>
  <c r="J564" i="8"/>
  <c r="J638" i="8"/>
  <c r="J869" i="8"/>
  <c r="J679" i="8"/>
  <c r="J793" i="8"/>
  <c r="G793" i="8" s="1"/>
  <c r="I793" i="8" s="1"/>
  <c r="J579" i="8"/>
  <c r="E48" i="1"/>
  <c r="K48" i="1" s="1"/>
  <c r="J1434" i="8"/>
  <c r="G1434" i="8" s="1"/>
  <c r="I1434" i="8" s="1"/>
  <c r="J1230" i="8"/>
  <c r="J999" i="8"/>
  <c r="J1035" i="8"/>
  <c r="J1347" i="8"/>
  <c r="G1347" i="8" s="1"/>
  <c r="I1347" i="8" s="1"/>
  <c r="J1572" i="8"/>
  <c r="G1572" i="8" s="1"/>
  <c r="I1572" i="8" s="1"/>
  <c r="J1531" i="8"/>
  <c r="G1531" i="8" s="1"/>
  <c r="I1531" i="8" s="1"/>
  <c r="K7" i="1"/>
  <c r="E9" i="1"/>
  <c r="J622" i="8"/>
  <c r="G622" i="8" s="1"/>
  <c r="I622" i="8" s="1"/>
  <c r="J640" i="8"/>
  <c r="G640" i="8" s="1"/>
  <c r="I640" i="8" s="1"/>
  <c r="J544" i="8"/>
  <c r="G544" i="8" s="1"/>
  <c r="I544" i="8" s="1"/>
  <c r="J483" i="8"/>
  <c r="J468" i="8"/>
  <c r="J442" i="8"/>
  <c r="G442" i="8" s="1"/>
  <c r="I442" i="8" s="1"/>
  <c r="J400" i="8"/>
  <c r="J368" i="8"/>
  <c r="J346" i="8"/>
  <c r="G346" i="8" s="1"/>
  <c r="I346" i="8" s="1"/>
  <c r="J518" i="8"/>
  <c r="J354" i="8"/>
  <c r="J379" i="8"/>
  <c r="J376" i="8"/>
  <c r="G376" i="8" s="1"/>
  <c r="I376" i="8" s="1"/>
  <c r="J309" i="8"/>
  <c r="G309" i="8" s="1"/>
  <c r="I309" i="8" s="1"/>
  <c r="J556" i="8"/>
  <c r="G556" i="8" s="1"/>
  <c r="I556" i="8" s="1"/>
  <c r="J389" i="8"/>
  <c r="G389" i="8" s="1"/>
  <c r="I389" i="8" s="1"/>
  <c r="J584" i="8"/>
  <c r="G584" i="8" s="1"/>
  <c r="I584" i="8" s="1"/>
  <c r="J452" i="8"/>
  <c r="J372" i="8"/>
  <c r="G372" i="8" s="1"/>
  <c r="I372" i="8" s="1"/>
  <c r="J502" i="8"/>
  <c r="J380" i="8"/>
  <c r="J347" i="8"/>
  <c r="E15" i="1"/>
  <c r="K15" i="1" s="1"/>
  <c r="J1080" i="8"/>
  <c r="J1087" i="8"/>
  <c r="G1087" i="8" s="1"/>
  <c r="I1087" i="8" s="1"/>
  <c r="J678" i="8"/>
  <c r="J618" i="8"/>
  <c r="G618" i="8" s="1"/>
  <c r="I618" i="8" s="1"/>
  <c r="J586" i="8"/>
  <c r="G586" i="8" s="1"/>
  <c r="I586" i="8" s="1"/>
  <c r="J548" i="8"/>
  <c r="G548" i="8" s="1"/>
  <c r="I548" i="8" s="1"/>
  <c r="J821" i="8"/>
  <c r="J558" i="8"/>
  <c r="G558" i="8" s="1"/>
  <c r="I558" i="8" s="1"/>
  <c r="J578" i="8"/>
  <c r="G578" i="8" s="1"/>
  <c r="I578" i="8" s="1"/>
  <c r="J530" i="8"/>
  <c r="J592" i="8"/>
  <c r="G592" i="8" s="1"/>
  <c r="I592" i="8" s="1"/>
  <c r="J773" i="8"/>
  <c r="J552" i="8"/>
  <c r="G552" i="8" s="1"/>
  <c r="I552" i="8" s="1"/>
  <c r="J536" i="8"/>
  <c r="J563" i="8"/>
  <c r="E21" i="1"/>
  <c r="K21" i="1" s="1"/>
  <c r="J779" i="8"/>
  <c r="J690" i="8"/>
  <c r="J642" i="8"/>
  <c r="G642" i="8" s="1"/>
  <c r="I642" i="8" s="1"/>
  <c r="J659" i="8"/>
  <c r="J726" i="8"/>
  <c r="K27" i="1"/>
  <c r="E41" i="1"/>
  <c r="K41" i="1" s="1"/>
  <c r="J1047" i="8"/>
  <c r="J1031" i="8"/>
  <c r="E47" i="1"/>
  <c r="K47" i="1" s="1"/>
  <c r="J1581" i="8"/>
  <c r="J1502" i="8"/>
  <c r="G1502" i="8" s="1"/>
  <c r="I1502" i="8" s="1"/>
  <c r="J1465" i="8"/>
  <c r="J1199" i="8"/>
  <c r="G1199" i="8" s="1"/>
  <c r="I1199" i="8" s="1"/>
  <c r="J1027" i="8"/>
  <c r="J1278" i="8"/>
  <c r="G1278" i="8" s="1"/>
  <c r="I1278" i="8" s="1"/>
  <c r="J993" i="8"/>
  <c r="J992" i="8"/>
  <c r="E53" i="1"/>
  <c r="K53" i="1" s="1"/>
  <c r="J1591" i="8"/>
  <c r="J1470" i="8"/>
  <c r="J1567" i="8"/>
  <c r="G1567" i="8" s="1"/>
  <c r="I1567" i="8" s="1"/>
  <c r="J1644" i="8"/>
  <c r="J1510" i="8"/>
  <c r="G1510" i="8" s="1"/>
  <c r="I1510" i="8" s="1"/>
  <c r="J1534" i="8"/>
  <c r="G1534" i="8" s="1"/>
  <c r="I1534" i="8" s="1"/>
  <c r="J1345" i="8"/>
  <c r="G1345" i="8" s="1"/>
  <c r="I1345" i="8" s="1"/>
  <c r="J1331" i="8"/>
  <c r="E73" i="1"/>
  <c r="K73" i="1" s="1"/>
  <c r="J1594" i="8"/>
  <c r="G1594" i="8" s="1"/>
  <c r="I1594" i="8" s="1"/>
  <c r="J1339" i="8"/>
  <c r="G1339" i="8" s="1"/>
  <c r="I1339" i="8" s="1"/>
  <c r="J1363" i="8"/>
  <c r="G1363" i="8" s="1"/>
  <c r="I1363" i="8" s="1"/>
  <c r="E102" i="1"/>
  <c r="K102" i="1" s="1"/>
  <c r="E103" i="1"/>
  <c r="K103" i="1" s="1"/>
  <c r="J1607" i="8"/>
  <c r="J1656" i="8"/>
  <c r="G1656" i="8" s="1"/>
  <c r="I1656" i="8" s="1"/>
  <c r="J1608" i="8"/>
  <c r="J1537" i="8"/>
  <c r="G1537" i="8" s="1"/>
  <c r="I1537" i="8" s="1"/>
  <c r="J1551" i="8"/>
  <c r="J1657" i="8"/>
  <c r="J1562" i="8"/>
  <c r="J1612" i="8"/>
  <c r="E92" i="1"/>
  <c r="K92" i="1" s="1"/>
  <c r="J1616" i="8"/>
  <c r="G1616" i="8" s="1"/>
  <c r="I1616" i="8" s="1"/>
  <c r="J1642" i="8"/>
  <c r="E115" i="1"/>
  <c r="K115" i="1" s="1"/>
  <c r="E77" i="1"/>
  <c r="K77" i="1" s="1"/>
  <c r="E84" i="1"/>
  <c r="K84" i="1" s="1"/>
  <c r="J1634" i="8"/>
  <c r="E4" i="1"/>
  <c r="K6" i="1"/>
  <c r="J202" i="8"/>
  <c r="J189" i="8"/>
  <c r="G189" i="8" s="1"/>
  <c r="I189" i="8" s="1"/>
  <c r="J184" i="8"/>
  <c r="G184" i="8" s="1"/>
  <c r="I184" i="8" s="1"/>
  <c r="J205" i="8"/>
  <c r="G205" i="8" s="1"/>
  <c r="I205" i="8" s="1"/>
  <c r="J216" i="8"/>
  <c r="J178" i="8"/>
  <c r="J176" i="8"/>
  <c r="G176" i="8" s="1"/>
  <c r="I176" i="8" s="1"/>
  <c r="J174" i="8"/>
  <c r="J172" i="8"/>
  <c r="J181" i="8"/>
  <c r="G181" i="8" s="1"/>
  <c r="I181" i="8" s="1"/>
  <c r="J197" i="8"/>
  <c r="G197" i="8" s="1"/>
  <c r="I197" i="8" s="1"/>
  <c r="J190" i="8"/>
  <c r="J192" i="8"/>
  <c r="G192" i="8" s="1"/>
  <c r="I192" i="8" s="1"/>
  <c r="J187" i="8"/>
  <c r="J173" i="8"/>
  <c r="G173" i="8" s="1"/>
  <c r="I173" i="8" s="1"/>
  <c r="J170" i="8"/>
  <c r="J164" i="8"/>
  <c r="J186" i="8"/>
  <c r="G186" i="8" s="1"/>
  <c r="I186" i="8" s="1"/>
  <c r="J208" i="8"/>
  <c r="E20" i="1"/>
  <c r="K20" i="1" s="1"/>
  <c r="K22" i="1"/>
  <c r="J811" i="8"/>
  <c r="G811" i="8" s="1"/>
  <c r="I811" i="8" s="1"/>
  <c r="J809" i="8"/>
  <c r="G809" i="8" s="1"/>
  <c r="I809" i="8" s="1"/>
  <c r="J798" i="8"/>
  <c r="J650" i="8"/>
  <c r="G650" i="8" s="1"/>
  <c r="I650" i="8" s="1"/>
  <c r="J731" i="8"/>
  <c r="J699" i="8"/>
  <c r="J686" i="8"/>
  <c r="J676" i="8"/>
  <c r="G676" i="8" s="1"/>
  <c r="I676" i="8" s="1"/>
  <c r="J714" i="8"/>
  <c r="G714" i="8" s="1"/>
  <c r="I714" i="8" s="1"/>
  <c r="J624" i="8"/>
  <c r="G624" i="8" s="1"/>
  <c r="I624" i="8" s="1"/>
  <c r="J715" i="8"/>
  <c r="E28" i="1"/>
  <c r="K28" i="1" s="1"/>
  <c r="J1226" i="8"/>
  <c r="G1226" i="8" s="1"/>
  <c r="I1226" i="8" s="1"/>
  <c r="J1361" i="8"/>
  <c r="J953" i="8"/>
  <c r="J851" i="8"/>
  <c r="G851" i="8" s="1"/>
  <c r="I851" i="8" s="1"/>
  <c r="J789" i="8"/>
  <c r="E44" i="1"/>
  <c r="K44" i="1" s="1"/>
  <c r="J1389" i="8"/>
  <c r="J1173" i="8"/>
  <c r="J1104" i="8"/>
  <c r="J1078" i="8"/>
  <c r="J1049" i="8"/>
  <c r="J1592" i="8"/>
  <c r="J1472" i="8"/>
  <c r="J1270" i="8"/>
  <c r="G1270" i="8" s="1"/>
  <c r="I1270" i="8" s="1"/>
  <c r="J1282" i="8"/>
  <c r="J1332" i="8"/>
  <c r="E68" i="1"/>
  <c r="K68" i="1" s="1"/>
  <c r="E76" i="1"/>
  <c r="K76" i="1" s="1"/>
  <c r="K78" i="1"/>
  <c r="J1601" i="8"/>
  <c r="G1601" i="8" s="1"/>
  <c r="I1601" i="8" s="1"/>
  <c r="J1539" i="8"/>
  <c r="J1355" i="8"/>
  <c r="G1355" i="8" s="1"/>
  <c r="I1355" i="8" s="1"/>
  <c r="E83" i="1"/>
  <c r="K83" i="1" s="1"/>
  <c r="J1454" i="8"/>
  <c r="J1498" i="8"/>
  <c r="J1556" i="8"/>
  <c r="G1556" i="8" s="1"/>
  <c r="I1556" i="8" s="1"/>
  <c r="J1615" i="8"/>
  <c r="J1602" i="8"/>
  <c r="G1602" i="8" s="1"/>
  <c r="I1602" i="8" s="1"/>
  <c r="J1486" i="8"/>
  <c r="G1486" i="8" s="1"/>
  <c r="I1486" i="8" s="1"/>
  <c r="J1515" i="8"/>
  <c r="G1515" i="8" s="1"/>
  <c r="I1515" i="8" s="1"/>
  <c r="J1479" i="8"/>
  <c r="J1648" i="8"/>
  <c r="G1648" i="8" s="1"/>
  <c r="I1648" i="8" s="1"/>
  <c r="E100" i="1"/>
  <c r="K100" i="1" s="1"/>
  <c r="J1542" i="8"/>
  <c r="G1542" i="8" s="1"/>
  <c r="I1542" i="8" s="1"/>
  <c r="J1605" i="8"/>
  <c r="J1547" i="8"/>
  <c r="E107" i="1"/>
  <c r="K107" i="1" s="1"/>
  <c r="H1" i="13"/>
  <c r="E12" i="1"/>
  <c r="J554" i="8"/>
  <c r="G554" i="8" s="1"/>
  <c r="I554" i="8" s="1"/>
  <c r="J490" i="8"/>
  <c r="J663" i="8"/>
  <c r="J590" i="8"/>
  <c r="G590" i="8" s="1"/>
  <c r="I590" i="8" s="1"/>
  <c r="J478" i="8"/>
  <c r="J770" i="8"/>
  <c r="J546" i="8"/>
  <c r="J498" i="8"/>
  <c r="G498" i="8" s="1"/>
  <c r="I498" i="8" s="1"/>
  <c r="J508" i="8"/>
  <c r="G508" i="8" s="1"/>
  <c r="I508" i="8" s="1"/>
  <c r="J560" i="8"/>
  <c r="G560" i="8" s="1"/>
  <c r="I560" i="8" s="1"/>
  <c r="J448" i="8"/>
  <c r="J488" i="8"/>
  <c r="J616" i="8"/>
  <c r="G616" i="8" s="1"/>
  <c r="I616" i="8" s="1"/>
  <c r="J531" i="8"/>
  <c r="J520" i="8"/>
  <c r="J777" i="8"/>
  <c r="G777" i="8" s="1"/>
  <c r="I777" i="8" s="1"/>
  <c r="J762" i="8"/>
  <c r="E36" i="1"/>
  <c r="K36" i="1" s="1"/>
  <c r="J1205" i="8"/>
  <c r="J885" i="8"/>
  <c r="E52" i="1"/>
  <c r="K52" i="1" s="1"/>
  <c r="J1342" i="8"/>
  <c r="G1342" i="8" s="1"/>
  <c r="I1342" i="8" s="1"/>
  <c r="J1150" i="8"/>
  <c r="E60" i="1"/>
  <c r="K60" i="1" s="1"/>
  <c r="J1507" i="8"/>
  <c r="J1492" i="8"/>
  <c r="J1526" i="8"/>
  <c r="J1310" i="8"/>
  <c r="G1310" i="8" s="1"/>
  <c r="I1310" i="8" s="1"/>
  <c r="E91" i="1"/>
  <c r="K91" i="1" s="1"/>
  <c r="E99" i="1"/>
  <c r="K99" i="1" s="1"/>
  <c r="E106" i="1"/>
  <c r="K106" i="1" s="1"/>
  <c r="E114" i="1"/>
  <c r="K114" i="1" s="1"/>
  <c r="E122" i="1"/>
  <c r="K122" i="1" s="1"/>
  <c r="E3" i="1"/>
  <c r="K5" i="1"/>
  <c r="J218" i="8"/>
  <c r="J152" i="8"/>
  <c r="J136" i="8"/>
  <c r="J240" i="8"/>
  <c r="J154" i="8"/>
  <c r="J158" i="8"/>
  <c r="J138" i="8"/>
  <c r="J140" i="8"/>
  <c r="J124" i="8"/>
  <c r="E11" i="1"/>
  <c r="J1544" i="8"/>
  <c r="G1544" i="8" s="1"/>
  <c r="I1544" i="8" s="1"/>
  <c r="J1380" i="8"/>
  <c r="J991" i="8"/>
  <c r="J841" i="8"/>
  <c r="G841" i="8" s="1"/>
  <c r="I841" i="8" s="1"/>
  <c r="J634" i="8"/>
  <c r="J580" i="8"/>
  <c r="G580" i="8" s="1"/>
  <c r="I580" i="8" s="1"/>
  <c r="J746" i="8"/>
  <c r="J526" i="8"/>
  <c r="J594" i="8"/>
  <c r="J654" i="8"/>
  <c r="G654" i="8" s="1"/>
  <c r="I654" i="8" s="1"/>
  <c r="J512" i="8"/>
  <c r="G512" i="8" s="1"/>
  <c r="I512" i="8" s="1"/>
  <c r="J422" i="8"/>
  <c r="J406" i="8"/>
  <c r="J416" i="8"/>
  <c r="J384" i="8"/>
  <c r="J466" i="8"/>
  <c r="J404" i="8"/>
  <c r="J950" i="8"/>
  <c r="J572" i="8"/>
  <c r="G572" i="8" s="1"/>
  <c r="I572" i="8" s="1"/>
  <c r="J436" i="8"/>
  <c r="J540" i="8"/>
  <c r="G540" i="8" s="1"/>
  <c r="I540" i="8" s="1"/>
  <c r="J405" i="8"/>
  <c r="G405" i="8" s="1"/>
  <c r="I405" i="8" s="1"/>
  <c r="J881" i="8"/>
  <c r="J630" i="8"/>
  <c r="J588" i="8"/>
  <c r="G588" i="8" s="1"/>
  <c r="I588" i="8" s="1"/>
  <c r="J476" i="8"/>
  <c r="J450" i="8"/>
  <c r="J500" i="8"/>
  <c r="J440" i="8"/>
  <c r="G440" i="8" s="1"/>
  <c r="I440" i="8" s="1"/>
  <c r="J408" i="8"/>
  <c r="J402" i="8"/>
  <c r="J388" i="8"/>
  <c r="J434" i="8"/>
  <c r="J396" i="8"/>
  <c r="J534" i="8"/>
  <c r="J566" i="8"/>
  <c r="E19" i="1"/>
  <c r="K19" i="1" s="1"/>
  <c r="J1402" i="8"/>
  <c r="J1599" i="8"/>
  <c r="G1599" i="8" s="1"/>
  <c r="I1599" i="8" s="1"/>
  <c r="J1478" i="8"/>
  <c r="G1478" i="8" s="1"/>
  <c r="I1478" i="8" s="1"/>
  <c r="J1289" i="8"/>
  <c r="J1236" i="8"/>
  <c r="J1207" i="8"/>
  <c r="G1207" i="8" s="1"/>
  <c r="I1207" i="8" s="1"/>
  <c r="J1191" i="8"/>
  <c r="J1108" i="8"/>
  <c r="G1108" i="8" s="1"/>
  <c r="I1108" i="8" s="1"/>
  <c r="J1398" i="8"/>
  <c r="G1398" i="8" s="1"/>
  <c r="I1398" i="8" s="1"/>
  <c r="J1178" i="8"/>
  <c r="J1036" i="8"/>
  <c r="J800" i="8"/>
  <c r="G800" i="8" s="1"/>
  <c r="I800" i="8" s="1"/>
  <c r="J979" i="8"/>
  <c r="J939" i="8"/>
  <c r="J750" i="8"/>
  <c r="G750" i="8" s="1"/>
  <c r="I750" i="8" s="1"/>
  <c r="J628" i="8"/>
  <c r="J612" i="8"/>
  <c r="G612" i="8" s="1"/>
  <c r="I612" i="8" s="1"/>
  <c r="J606" i="8"/>
  <c r="J825" i="8"/>
  <c r="J610" i="8"/>
  <c r="J694" i="8"/>
  <c r="J608" i="8"/>
  <c r="G608" i="8" s="1"/>
  <c r="I608" i="8" s="1"/>
  <c r="J646" i="8"/>
  <c r="J604" i="8"/>
  <c r="G604" i="8" s="1"/>
  <c r="I604" i="8" s="1"/>
  <c r="J611" i="8"/>
  <c r="J627" i="8"/>
  <c r="E27" i="1"/>
  <c r="K29" i="1"/>
  <c r="J1565" i="8"/>
  <c r="J1588" i="8"/>
  <c r="J1329" i="8"/>
  <c r="J1138" i="8"/>
  <c r="J805" i="8"/>
  <c r="J791" i="8"/>
  <c r="G791" i="8" s="1"/>
  <c r="I791" i="8" s="1"/>
  <c r="J819" i="8"/>
  <c r="G819" i="8" s="1"/>
  <c r="I819" i="8" s="1"/>
  <c r="J780" i="8"/>
  <c r="G780" i="8" s="1"/>
  <c r="I780" i="8" s="1"/>
  <c r="J771" i="8"/>
  <c r="G771" i="8" s="1"/>
  <c r="I771" i="8" s="1"/>
  <c r="E35" i="1"/>
  <c r="K35" i="1" s="1"/>
  <c r="J1262" i="8"/>
  <c r="J861" i="8"/>
  <c r="G861" i="8" s="1"/>
  <c r="I861" i="8" s="1"/>
  <c r="J929" i="8"/>
  <c r="E43" i="1"/>
  <c r="K43" i="1" s="1"/>
  <c r="J1290" i="8"/>
  <c r="J1094" i="8"/>
  <c r="G1094" i="8" s="1"/>
  <c r="I1094" i="8" s="1"/>
  <c r="J1062" i="8"/>
  <c r="J1179" i="8"/>
  <c r="J1190" i="8"/>
  <c r="J1126" i="8"/>
  <c r="G1126" i="8" s="1"/>
  <c r="I1126" i="8" s="1"/>
  <c r="J1110" i="8"/>
  <c r="J987" i="8"/>
  <c r="J1107" i="8"/>
  <c r="J961" i="8"/>
  <c r="E51" i="1"/>
  <c r="K51" i="1" s="1"/>
  <c r="J1370" i="8"/>
  <c r="G1370" i="8" s="1"/>
  <c r="I1370" i="8" s="1"/>
  <c r="J1233" i="8"/>
  <c r="J1090" i="8"/>
  <c r="G1090" i="8" s="1"/>
  <c r="I1090" i="8" s="1"/>
  <c r="J1075" i="8"/>
  <c r="E59" i="1"/>
  <c r="K59" i="1" s="1"/>
  <c r="J1367" i="8"/>
  <c r="J1307" i="8"/>
  <c r="E67" i="1"/>
  <c r="K67" i="1" s="1"/>
  <c r="J1639" i="8"/>
  <c r="J1585" i="8"/>
  <c r="J1386" i="8"/>
  <c r="G1386" i="8" s="1"/>
  <c r="I1386" i="8" s="1"/>
  <c r="J1504" i="8"/>
  <c r="J1274" i="8"/>
  <c r="E75" i="1"/>
  <c r="K75" i="1" s="1"/>
  <c r="J1647" i="8"/>
  <c r="J1340" i="8"/>
  <c r="E82" i="1"/>
  <c r="K82" i="1" s="1"/>
  <c r="J1463" i="8"/>
  <c r="J1450" i="8"/>
  <c r="J1444" i="8"/>
  <c r="G1444" i="8" s="1"/>
  <c r="I1444" i="8" s="1"/>
  <c r="E90" i="1"/>
  <c r="K90" i="1" s="1"/>
  <c r="J1524" i="8"/>
  <c r="E98" i="1"/>
  <c r="K98" i="1" s="1"/>
  <c r="E105" i="1"/>
  <c r="K105" i="1" s="1"/>
  <c r="J1655" i="8"/>
  <c r="J1631" i="8"/>
  <c r="J1632" i="8"/>
  <c r="G1632" i="8" s="1"/>
  <c r="I1632" i="8" s="1"/>
  <c r="E113" i="1"/>
  <c r="K113" i="1" s="1"/>
  <c r="E121" i="1"/>
  <c r="K121" i="1" s="1"/>
  <c r="N224" i="2"/>
  <c r="H29" i="5"/>
  <c r="AM29" i="5" s="1"/>
  <c r="AQ29" i="5" s="1"/>
  <c r="C152" i="2"/>
  <c r="C48" i="2"/>
  <c r="Q48" i="2" s="1"/>
  <c r="S48" i="2" s="1"/>
  <c r="C153" i="2"/>
  <c r="H43" i="5"/>
  <c r="AL43" i="5" s="1"/>
  <c r="C176" i="2"/>
  <c r="C78" i="2"/>
  <c r="J6" i="2"/>
  <c r="I6" i="2"/>
  <c r="P6" i="2"/>
  <c r="H6" i="2"/>
  <c r="N6" i="2"/>
  <c r="C164" i="2"/>
  <c r="T176" i="2"/>
  <c r="K176" i="2"/>
  <c r="O176" i="2"/>
  <c r="G176" i="2"/>
  <c r="H176" i="2"/>
  <c r="P176" i="2"/>
  <c r="M176" i="2"/>
  <c r="J257" i="2"/>
  <c r="P257" i="2" s="1"/>
  <c r="I257" i="2"/>
  <c r="O257" i="2" s="1"/>
  <c r="H257" i="2"/>
  <c r="M257" i="2" s="1"/>
  <c r="K257" i="2"/>
  <c r="G257" i="2"/>
  <c r="L257" i="2" s="1"/>
  <c r="H313" i="2"/>
  <c r="M313" i="2" s="1"/>
  <c r="T313" i="2"/>
  <c r="K313" i="2"/>
  <c r="J313" i="2"/>
  <c r="I313" i="2"/>
  <c r="G313" i="2"/>
  <c r="L313" i="2" s="1"/>
  <c r="H75" i="5"/>
  <c r="AL75" i="5" s="1"/>
  <c r="C183" i="2"/>
  <c r="C309" i="2"/>
  <c r="J14" i="2"/>
  <c r="I14" i="2"/>
  <c r="P14" i="2"/>
  <c r="H14" i="2"/>
  <c r="N14" i="2"/>
  <c r="P48" i="2"/>
  <c r="H48" i="2"/>
  <c r="O48" i="2"/>
  <c r="G48" i="2"/>
  <c r="N48" i="2"/>
  <c r="L48" i="2"/>
  <c r="L68" i="2"/>
  <c r="T68" i="2"/>
  <c r="K68" i="2"/>
  <c r="J68" i="2"/>
  <c r="P68" i="2"/>
  <c r="H68" i="2"/>
  <c r="I80" i="2"/>
  <c r="J157" i="2"/>
  <c r="K157" i="2"/>
  <c r="T157" i="2"/>
  <c r="I157" i="2"/>
  <c r="H157" i="2"/>
  <c r="O157" i="2"/>
  <c r="T200" i="2"/>
  <c r="K200" i="2"/>
  <c r="J200" i="2"/>
  <c r="I200" i="2"/>
  <c r="O200" i="2"/>
  <c r="G200" i="2"/>
  <c r="N200" i="2"/>
  <c r="M200" i="2"/>
  <c r="L200" i="2"/>
  <c r="C14" i="2"/>
  <c r="C62" i="2"/>
  <c r="H22" i="5"/>
  <c r="AM22" i="5" s="1"/>
  <c r="AQ22" i="5" s="1"/>
  <c r="C123" i="2"/>
  <c r="H125" i="5"/>
  <c r="AM125" i="5" s="1"/>
  <c r="H140" i="5"/>
  <c r="AM140" i="5" s="1"/>
  <c r="C212" i="2"/>
  <c r="C213" i="2"/>
  <c r="H143" i="5"/>
  <c r="AL143" i="5" s="1"/>
  <c r="H167" i="5"/>
  <c r="AL167" i="5" s="1"/>
  <c r="H203" i="5"/>
  <c r="AM203" i="5" s="1"/>
  <c r="K6" i="2"/>
  <c r="H13" i="2"/>
  <c r="G14" i="2"/>
  <c r="G20" i="2"/>
  <c r="C21" i="2"/>
  <c r="J22" i="2"/>
  <c r="I22" i="2"/>
  <c r="P22" i="2"/>
  <c r="H22" i="2"/>
  <c r="N22" i="2"/>
  <c r="T29" i="2"/>
  <c r="K29" i="2"/>
  <c r="J29" i="2"/>
  <c r="I29" i="2"/>
  <c r="O29" i="2"/>
  <c r="G29" i="2"/>
  <c r="L36" i="2"/>
  <c r="T36" i="2"/>
  <c r="K36" i="2"/>
  <c r="J36" i="2"/>
  <c r="P36" i="2"/>
  <c r="H36" i="2"/>
  <c r="T38" i="2"/>
  <c r="J40" i="2"/>
  <c r="I48" i="2"/>
  <c r="P56" i="2"/>
  <c r="H56" i="2"/>
  <c r="O56" i="2"/>
  <c r="G56" i="2"/>
  <c r="N56" i="2"/>
  <c r="L56" i="2"/>
  <c r="T69" i="2"/>
  <c r="K69" i="2"/>
  <c r="J69" i="2"/>
  <c r="I69" i="2"/>
  <c r="O69" i="2"/>
  <c r="G69" i="2"/>
  <c r="L76" i="2"/>
  <c r="T76" i="2"/>
  <c r="K76" i="2"/>
  <c r="J76" i="2"/>
  <c r="P76" i="2"/>
  <c r="H76" i="2"/>
  <c r="J80" i="2"/>
  <c r="I88" i="2"/>
  <c r="L92" i="2"/>
  <c r="T92" i="2"/>
  <c r="Q92" i="2" s="1"/>
  <c r="S92" i="2" s="1"/>
  <c r="K92" i="2"/>
  <c r="J92" i="2"/>
  <c r="P92" i="2"/>
  <c r="H92" i="2"/>
  <c r="T94" i="2"/>
  <c r="P104" i="2"/>
  <c r="H104" i="2"/>
  <c r="M104" i="2" s="1"/>
  <c r="G104" i="2"/>
  <c r="L104" i="2" s="1"/>
  <c r="P112" i="2"/>
  <c r="H112" i="2"/>
  <c r="O112" i="2"/>
  <c r="G112" i="2"/>
  <c r="N112" i="2"/>
  <c r="L112" i="2"/>
  <c r="K118" i="2"/>
  <c r="I124" i="2"/>
  <c r="C125" i="2"/>
  <c r="J134" i="2"/>
  <c r="J141" i="2"/>
  <c r="O141" i="2"/>
  <c r="N141" i="2"/>
  <c r="M141" i="2"/>
  <c r="U141" i="2"/>
  <c r="K141" i="2"/>
  <c r="T143" i="2"/>
  <c r="P144" i="2"/>
  <c r="I151" i="2"/>
  <c r="N153" i="2"/>
  <c r="I153" i="2"/>
  <c r="H153" i="2"/>
  <c r="P153" i="2"/>
  <c r="G153" i="2"/>
  <c r="M153" i="2"/>
  <c r="L155" i="2"/>
  <c r="H155" i="2"/>
  <c r="P155" i="2"/>
  <c r="G155" i="2"/>
  <c r="O155" i="2"/>
  <c r="M155" i="2"/>
  <c r="T156" i="2"/>
  <c r="Q156" i="2" s="1"/>
  <c r="S156" i="2" s="1"/>
  <c r="K156" i="2"/>
  <c r="I156" i="2"/>
  <c r="H156" i="2"/>
  <c r="P156" i="2"/>
  <c r="G156" i="2"/>
  <c r="N156" i="2"/>
  <c r="M160" i="2"/>
  <c r="G165" i="2"/>
  <c r="U175" i="2"/>
  <c r="G179" i="2"/>
  <c r="L179" i="2" s="1"/>
  <c r="P227" i="2"/>
  <c r="H227" i="2"/>
  <c r="M227" i="2" s="1"/>
  <c r="G227" i="2"/>
  <c r="L227" i="2" s="1"/>
  <c r="T227" i="2"/>
  <c r="Q227" i="2" s="1"/>
  <c r="S227" i="2" s="1"/>
  <c r="K227" i="2"/>
  <c r="H267" i="2"/>
  <c r="M267" i="2" s="1"/>
  <c r="G267" i="2"/>
  <c r="L267" i="2" s="1"/>
  <c r="J267" i="2"/>
  <c r="H284" i="2"/>
  <c r="L241" i="8"/>
  <c r="J241" i="8"/>
  <c r="E241" i="8"/>
  <c r="F241" i="8" s="1"/>
  <c r="J423" i="8"/>
  <c r="L423" i="8"/>
  <c r="E423" i="8"/>
  <c r="F423" i="8" s="1"/>
  <c r="H5" i="5"/>
  <c r="AM5" i="5" s="1"/>
  <c r="AQ5" i="5" s="1"/>
  <c r="C17" i="2"/>
  <c r="AM10" i="5"/>
  <c r="AL10" i="5"/>
  <c r="AL14" i="5"/>
  <c r="AN14" i="5" s="1"/>
  <c r="AL15" i="5"/>
  <c r="AN15" i="5" s="1"/>
  <c r="H21" i="5"/>
  <c r="AM21" i="5" s="1"/>
  <c r="C106" i="2"/>
  <c r="C49" i="2"/>
  <c r="AM30" i="5"/>
  <c r="H38" i="5"/>
  <c r="AM38" i="5" s="1"/>
  <c r="AM48" i="5"/>
  <c r="AQ48" i="5" s="1"/>
  <c r="H59" i="5"/>
  <c r="H82" i="5"/>
  <c r="AM82" i="5" s="1"/>
  <c r="H86" i="5"/>
  <c r="AL86" i="5" s="1"/>
  <c r="C134" i="2"/>
  <c r="H87" i="5"/>
  <c r="C169" i="2"/>
  <c r="H103" i="5"/>
  <c r="C157" i="2"/>
  <c r="C253" i="2"/>
  <c r="C166" i="2"/>
  <c r="AM112" i="5"/>
  <c r="AQ112" i="5" s="1"/>
  <c r="AL112" i="5"/>
  <c r="C185" i="2"/>
  <c r="Q185" i="2" s="1"/>
  <c r="S185" i="2" s="1"/>
  <c r="AM127" i="5"/>
  <c r="AL127" i="5"/>
  <c r="H142" i="5"/>
  <c r="AL142" i="5" s="1"/>
  <c r="AL148" i="5"/>
  <c r="AN148" i="5" s="1"/>
  <c r="AM163" i="5"/>
  <c r="AL163" i="5"/>
  <c r="C250" i="2"/>
  <c r="H170" i="5"/>
  <c r="AM170" i="5" s="1"/>
  <c r="AM179" i="5"/>
  <c r="AL179" i="5"/>
  <c r="C266" i="2"/>
  <c r="C267" i="2"/>
  <c r="H180" i="5"/>
  <c r="C269" i="2"/>
  <c r="O269" i="2" s="1"/>
  <c r="H182" i="5"/>
  <c r="AM182" i="5" s="1"/>
  <c r="AM184" i="5"/>
  <c r="AL184" i="5"/>
  <c r="C271" i="2"/>
  <c r="AM187" i="5"/>
  <c r="C274" i="2"/>
  <c r="AL187" i="5"/>
  <c r="C275" i="2"/>
  <c r="H188" i="5"/>
  <c r="AL188" i="5" s="1"/>
  <c r="M5" i="2"/>
  <c r="L6" i="2"/>
  <c r="T8" i="2"/>
  <c r="M12" i="2"/>
  <c r="L13" i="2"/>
  <c r="K14" i="2"/>
  <c r="C15" i="2"/>
  <c r="I20" i="2"/>
  <c r="H21" i="2"/>
  <c r="G22" i="2"/>
  <c r="G28" i="2"/>
  <c r="C29" i="2"/>
  <c r="J30" i="2"/>
  <c r="I30" i="2"/>
  <c r="P30" i="2"/>
  <c r="H30" i="2"/>
  <c r="N30" i="2"/>
  <c r="M32" i="2"/>
  <c r="C36" i="2"/>
  <c r="T37" i="2"/>
  <c r="K37" i="2"/>
  <c r="J37" i="2"/>
  <c r="I37" i="2"/>
  <c r="O37" i="2"/>
  <c r="G37" i="2"/>
  <c r="L44" i="2"/>
  <c r="T44" i="2"/>
  <c r="K44" i="2"/>
  <c r="J44" i="2"/>
  <c r="P44" i="2"/>
  <c r="H44" i="2"/>
  <c r="J48" i="2"/>
  <c r="I56" i="2"/>
  <c r="M62" i="2"/>
  <c r="H64" i="2"/>
  <c r="M64" i="2" s="1"/>
  <c r="N64" i="2" s="1"/>
  <c r="G64" i="2"/>
  <c r="L64" i="2" s="1"/>
  <c r="G68" i="2"/>
  <c r="C69" i="2"/>
  <c r="J70" i="2"/>
  <c r="I70" i="2"/>
  <c r="P70" i="2"/>
  <c r="H70" i="2"/>
  <c r="N70" i="2"/>
  <c r="M72" i="2"/>
  <c r="C76" i="2"/>
  <c r="T77" i="2"/>
  <c r="K77" i="2"/>
  <c r="J77" i="2"/>
  <c r="I77" i="2"/>
  <c r="O77" i="2"/>
  <c r="G77" i="2"/>
  <c r="K80" i="2"/>
  <c r="L84" i="2"/>
  <c r="T84" i="2"/>
  <c r="K84" i="2"/>
  <c r="J84" i="2"/>
  <c r="P84" i="2"/>
  <c r="H84" i="2"/>
  <c r="T93" i="2"/>
  <c r="K93" i="2"/>
  <c r="J93" i="2"/>
  <c r="I93" i="2"/>
  <c r="O93" i="2"/>
  <c r="G93" i="2"/>
  <c r="M96" i="2"/>
  <c r="I104" i="2"/>
  <c r="O104" i="2" s="1"/>
  <c r="I112" i="2"/>
  <c r="L118" i="2"/>
  <c r="T120" i="2"/>
  <c r="J124" i="2"/>
  <c r="K125" i="2"/>
  <c r="L126" i="2"/>
  <c r="L136" i="2"/>
  <c r="G141" i="2"/>
  <c r="N145" i="2"/>
  <c r="K145" i="2"/>
  <c r="T145" i="2"/>
  <c r="J145" i="2"/>
  <c r="I145" i="2"/>
  <c r="P145" i="2"/>
  <c r="G145" i="2"/>
  <c r="U147" i="2"/>
  <c r="C148" i="2"/>
  <c r="J151" i="2"/>
  <c r="U155" i="2"/>
  <c r="U157" i="2"/>
  <c r="M163" i="2"/>
  <c r="M169" i="2"/>
  <c r="I176" i="2"/>
  <c r="P203" i="2"/>
  <c r="H203" i="2"/>
  <c r="O203" i="2"/>
  <c r="G203" i="2"/>
  <c r="N203" i="2"/>
  <c r="L203" i="2"/>
  <c r="K203" i="2"/>
  <c r="J203" i="2"/>
  <c r="I203" i="2"/>
  <c r="T203" i="2"/>
  <c r="J233" i="2"/>
  <c r="P233" i="2" s="1"/>
  <c r="I233" i="2"/>
  <c r="O233" i="2" s="1"/>
  <c r="H233" i="2"/>
  <c r="M233" i="2" s="1"/>
  <c r="N233" i="2" s="1"/>
  <c r="K233" i="2"/>
  <c r="G233" i="2"/>
  <c r="L233" i="2" s="1"/>
  <c r="C247" i="2"/>
  <c r="H275" i="2"/>
  <c r="M275" i="2" s="1"/>
  <c r="N275" i="2" s="1"/>
  <c r="G275" i="2"/>
  <c r="L275" i="2" s="1"/>
  <c r="K275" i="2"/>
  <c r="I275" i="2"/>
  <c r="J96" i="8"/>
  <c r="E96" i="8"/>
  <c r="F96" i="8" s="1"/>
  <c r="L96" i="8"/>
  <c r="C196" i="2"/>
  <c r="O196" i="2" s="1"/>
  <c r="H136" i="5"/>
  <c r="AM136" i="5" s="1"/>
  <c r="P40" i="2"/>
  <c r="H40" i="2"/>
  <c r="O40" i="2"/>
  <c r="G40" i="2"/>
  <c r="N40" i="2"/>
  <c r="L40" i="2"/>
  <c r="I134" i="2"/>
  <c r="H134" i="2"/>
  <c r="M134" i="2" s="1"/>
  <c r="G134" i="2"/>
  <c r="L134" i="2" s="1"/>
  <c r="P135" i="2"/>
  <c r="H135" i="2"/>
  <c r="T135" i="2"/>
  <c r="J135" i="2"/>
  <c r="I135" i="2"/>
  <c r="G135" i="2"/>
  <c r="N135" i="2"/>
  <c r="N165" i="2"/>
  <c r="J165" i="2"/>
  <c r="O165" i="2"/>
  <c r="M165" i="2"/>
  <c r="L165" i="2"/>
  <c r="I165" i="2"/>
  <c r="H179" i="2"/>
  <c r="M179" i="2" s="1"/>
  <c r="O179" i="2"/>
  <c r="K179" i="2"/>
  <c r="T271" i="2"/>
  <c r="K271" i="2"/>
  <c r="J271" i="2"/>
  <c r="H271" i="2"/>
  <c r="M271" i="2" s="1"/>
  <c r="I271" i="2"/>
  <c r="C2" i="2"/>
  <c r="C18" i="2"/>
  <c r="Q18" i="2" s="1"/>
  <c r="S18" i="2" s="1"/>
  <c r="C16" i="2"/>
  <c r="Q16" i="2" s="1"/>
  <c r="S16" i="2" s="1"/>
  <c r="P88" i="2"/>
  <c r="H88" i="2"/>
  <c r="O88" i="2"/>
  <c r="G88" i="2"/>
  <c r="N88" i="2"/>
  <c r="L88" i="2"/>
  <c r="L147" i="2"/>
  <c r="T147" i="2"/>
  <c r="J147" i="2"/>
  <c r="I147" i="2"/>
  <c r="H147" i="2"/>
  <c r="O147" i="2"/>
  <c r="U165" i="2"/>
  <c r="J270" i="8"/>
  <c r="H2" i="5"/>
  <c r="AM2" i="5" s="1"/>
  <c r="AQ2" i="5" s="1"/>
  <c r="H6" i="5"/>
  <c r="H11" i="5"/>
  <c r="AL11" i="5" s="1"/>
  <c r="AM37" i="5"/>
  <c r="C64" i="2"/>
  <c r="AL37" i="5"/>
  <c r="AL36" i="5"/>
  <c r="AN36" i="5" s="1"/>
  <c r="AL80" i="5"/>
  <c r="AN80" i="5" s="1"/>
  <c r="AM134" i="5"/>
  <c r="AN134" i="5" s="1"/>
  <c r="C276" i="2"/>
  <c r="O276" i="2" s="1"/>
  <c r="C318" i="2"/>
  <c r="L14" i="2"/>
  <c r="C37" i="2"/>
  <c r="L52" i="2"/>
  <c r="T52" i="2"/>
  <c r="K52" i="2"/>
  <c r="J52" i="2"/>
  <c r="P52" i="2"/>
  <c r="H52" i="2"/>
  <c r="J78" i="2"/>
  <c r="I78" i="2"/>
  <c r="P78" i="2"/>
  <c r="H78" i="2"/>
  <c r="N78" i="2"/>
  <c r="T85" i="2"/>
  <c r="K85" i="2"/>
  <c r="J85" i="2"/>
  <c r="I85" i="2"/>
  <c r="O85" i="2"/>
  <c r="G85" i="2"/>
  <c r="K88" i="2"/>
  <c r="M118" i="2"/>
  <c r="L135" i="2"/>
  <c r="O144" i="2"/>
  <c r="G144" i="2"/>
  <c r="T144" i="2"/>
  <c r="J144" i="2"/>
  <c r="I144" i="2"/>
  <c r="H144" i="2"/>
  <c r="N144" i="2"/>
  <c r="G147" i="2"/>
  <c r="T160" i="2"/>
  <c r="K160" i="2"/>
  <c r="O160" i="2"/>
  <c r="G160" i="2"/>
  <c r="I160" i="2"/>
  <c r="H160" i="2"/>
  <c r="N160" i="2"/>
  <c r="G175" i="2"/>
  <c r="J176" i="2"/>
  <c r="J179" i="2"/>
  <c r="P179" i="2" s="1"/>
  <c r="G183" i="2"/>
  <c r="L183" i="2" s="1"/>
  <c r="H211" i="2"/>
  <c r="M211" i="2" s="1"/>
  <c r="N211" i="2" s="1"/>
  <c r="G211" i="2"/>
  <c r="L211" i="2" s="1"/>
  <c r="K211" i="2"/>
  <c r="J211" i="2"/>
  <c r="P211" i="2" s="1"/>
  <c r="I211" i="2"/>
  <c r="O211" i="2" s="1"/>
  <c r="T211" i="2"/>
  <c r="Q211" i="2" s="1"/>
  <c r="S211" i="2" s="1"/>
  <c r="T264" i="2"/>
  <c r="K264" i="2"/>
  <c r="J264" i="2"/>
  <c r="I264" i="2"/>
  <c r="G264" i="2"/>
  <c r="L264" i="2" s="1"/>
  <c r="M264" i="2"/>
  <c r="J273" i="2"/>
  <c r="P273" i="2" s="1"/>
  <c r="I273" i="2"/>
  <c r="O273" i="2" s="1"/>
  <c r="H273" i="2"/>
  <c r="M273" i="2" s="1"/>
  <c r="K273" i="2"/>
  <c r="G273" i="2"/>
  <c r="L273" i="2" s="1"/>
  <c r="AL3" i="5"/>
  <c r="AN3" i="5" s="1"/>
  <c r="AL23" i="5"/>
  <c r="AN23" i="5" s="1"/>
  <c r="C323" i="2"/>
  <c r="C94" i="2"/>
  <c r="C121" i="2"/>
  <c r="C112" i="2"/>
  <c r="Q112" i="2" s="1"/>
  <c r="S112" i="2" s="1"/>
  <c r="AL85" i="5"/>
  <c r="AN85" i="5" s="1"/>
  <c r="C180" i="2"/>
  <c r="O180" i="2" s="1"/>
  <c r="AL151" i="5"/>
  <c r="AN151" i="5" s="1"/>
  <c r="C229" i="2"/>
  <c r="H155" i="5"/>
  <c r="AM155" i="5" s="1"/>
  <c r="AL168" i="5"/>
  <c r="H176" i="5"/>
  <c r="AM176" i="5" s="1"/>
  <c r="H189" i="5"/>
  <c r="AM189" i="5" s="1"/>
  <c r="C277" i="2"/>
  <c r="H190" i="5"/>
  <c r="C282" i="2"/>
  <c r="AM197" i="5"/>
  <c r="AL197" i="5"/>
  <c r="C288" i="2"/>
  <c r="H198" i="5"/>
  <c r="H208" i="5"/>
  <c r="AM208" i="5" s="1"/>
  <c r="C315" i="2"/>
  <c r="Q315" i="2" s="1"/>
  <c r="S315" i="2" s="1"/>
  <c r="C316" i="2"/>
  <c r="H215" i="5"/>
  <c r="H217" i="5"/>
  <c r="AM217" i="5" s="1"/>
  <c r="O6" i="2"/>
  <c r="N13" i="2"/>
  <c r="M14" i="2"/>
  <c r="P16" i="2"/>
  <c r="H16" i="2"/>
  <c r="O16" i="2"/>
  <c r="G16" i="2"/>
  <c r="N16" i="2"/>
  <c r="L16" i="2"/>
  <c r="L22" i="2"/>
  <c r="L29" i="2"/>
  <c r="I36" i="2"/>
  <c r="G38" i="2"/>
  <c r="C45" i="2"/>
  <c r="J46" i="2"/>
  <c r="I46" i="2"/>
  <c r="P46" i="2"/>
  <c r="H46" i="2"/>
  <c r="N46" i="2"/>
  <c r="M48" i="2"/>
  <c r="C52" i="2"/>
  <c r="T53" i="2"/>
  <c r="K53" i="2"/>
  <c r="J53" i="2"/>
  <c r="I53" i="2"/>
  <c r="O53" i="2"/>
  <c r="G53" i="2"/>
  <c r="K56" i="2"/>
  <c r="L60" i="2"/>
  <c r="T60" i="2"/>
  <c r="K60" i="2"/>
  <c r="J60" i="2"/>
  <c r="P60" i="2"/>
  <c r="H60" i="2"/>
  <c r="M68" i="2"/>
  <c r="L69" i="2"/>
  <c r="C71" i="2"/>
  <c r="Q71" i="2" s="1"/>
  <c r="S71" i="2" s="1"/>
  <c r="I76" i="2"/>
  <c r="G78" i="2"/>
  <c r="C85" i="2"/>
  <c r="J86" i="2"/>
  <c r="I86" i="2"/>
  <c r="P86" i="2"/>
  <c r="H86" i="2"/>
  <c r="N86" i="2"/>
  <c r="Q87" i="2"/>
  <c r="S87" i="2" s="1"/>
  <c r="M88" i="2"/>
  <c r="I92" i="2"/>
  <c r="L100" i="2"/>
  <c r="T100" i="2"/>
  <c r="K100" i="2"/>
  <c r="J100" i="2"/>
  <c r="P100" i="2"/>
  <c r="H100" i="2"/>
  <c r="K104" i="2"/>
  <c r="C108" i="2"/>
  <c r="T109" i="2"/>
  <c r="K109" i="2"/>
  <c r="J109" i="2"/>
  <c r="I109" i="2"/>
  <c r="O109" i="2"/>
  <c r="G109" i="2"/>
  <c r="K112" i="2"/>
  <c r="T116" i="2"/>
  <c r="K116" i="2"/>
  <c r="J116" i="2"/>
  <c r="H116" i="2"/>
  <c r="M116" i="2" s="1"/>
  <c r="N116" i="2" s="1"/>
  <c r="N126" i="2"/>
  <c r="M135" i="2"/>
  <c r="I141" i="2"/>
  <c r="K147" i="2"/>
  <c r="K153" i="2"/>
  <c r="J155" i="2"/>
  <c r="J156" i="2"/>
  <c r="L157" i="2"/>
  <c r="P165" i="2"/>
  <c r="J175" i="2"/>
  <c r="L176" i="2"/>
  <c r="J193" i="2"/>
  <c r="P193" i="2" s="1"/>
  <c r="I193" i="2"/>
  <c r="O193" i="2" s="1"/>
  <c r="G193" i="2"/>
  <c r="L193" i="2" s="1"/>
  <c r="T193" i="2"/>
  <c r="Q193" i="2" s="1"/>
  <c r="S193" i="2" s="1"/>
  <c r="J195" i="2"/>
  <c r="P195" i="2" s="1"/>
  <c r="L207" i="2"/>
  <c r="T207" i="2"/>
  <c r="K207" i="2"/>
  <c r="J207" i="2"/>
  <c r="P207" i="2"/>
  <c r="H207" i="2"/>
  <c r="I207" i="2"/>
  <c r="G207" i="2"/>
  <c r="C210" i="2"/>
  <c r="C231" i="2"/>
  <c r="O231" i="2" s="1"/>
  <c r="T232" i="2"/>
  <c r="Q232" i="2" s="1"/>
  <c r="S232" i="2" s="1"/>
  <c r="K232" i="2"/>
  <c r="J232" i="2"/>
  <c r="I232" i="2"/>
  <c r="O232" i="2"/>
  <c r="G232" i="2"/>
  <c r="N232" i="2"/>
  <c r="M232" i="2"/>
  <c r="L232" i="2"/>
  <c r="L255" i="2"/>
  <c r="T255" i="2"/>
  <c r="Q255" i="2" s="1"/>
  <c r="S255" i="2" s="1"/>
  <c r="K255" i="2"/>
  <c r="J255" i="2"/>
  <c r="P255" i="2"/>
  <c r="H255" i="2"/>
  <c r="N255" i="2"/>
  <c r="M255" i="2"/>
  <c r="I255" i="2"/>
  <c r="G271" i="2"/>
  <c r="L271" i="2" s="1"/>
  <c r="J317" i="2"/>
  <c r="P317" i="2" s="1"/>
  <c r="H317" i="2"/>
  <c r="M317" i="2" s="1"/>
  <c r="N317" i="2" s="1"/>
  <c r="G317" i="2"/>
  <c r="L317" i="2" s="1"/>
  <c r="K317" i="2"/>
  <c r="I317" i="2"/>
  <c r="O317" i="2" s="1"/>
  <c r="T317" i="2"/>
  <c r="Q317" i="2" s="1"/>
  <c r="S317" i="2" s="1"/>
  <c r="C26" i="2"/>
  <c r="H13" i="5"/>
  <c r="AM13" i="5" s="1"/>
  <c r="C22" i="2"/>
  <c r="C311" i="2"/>
  <c r="AM79" i="5"/>
  <c r="AQ79" i="5" s="1"/>
  <c r="AL79" i="5"/>
  <c r="C249" i="2"/>
  <c r="AM110" i="5"/>
  <c r="AQ110" i="5" s="1"/>
  <c r="AL110" i="5"/>
  <c r="L20" i="2"/>
  <c r="T20" i="2"/>
  <c r="K20" i="2"/>
  <c r="J20" i="2"/>
  <c r="P20" i="2"/>
  <c r="H20" i="2"/>
  <c r="J118" i="2"/>
  <c r="I118" i="2"/>
  <c r="P118" i="2"/>
  <c r="H118" i="2"/>
  <c r="N118" i="2"/>
  <c r="J125" i="2"/>
  <c r="T125" i="2"/>
  <c r="I125" i="2"/>
  <c r="H125" i="2"/>
  <c r="P125" i="2"/>
  <c r="G125" i="2"/>
  <c r="N125" i="2"/>
  <c r="T183" i="2"/>
  <c r="K183" i="2"/>
  <c r="H183" i="2"/>
  <c r="M183" i="2" s="1"/>
  <c r="J183" i="2"/>
  <c r="I183" i="2"/>
  <c r="J241" i="2"/>
  <c r="P241" i="2" s="1"/>
  <c r="I241" i="2"/>
  <c r="O241" i="2" s="1"/>
  <c r="H241" i="2"/>
  <c r="M241" i="2" s="1"/>
  <c r="T241" i="2"/>
  <c r="Q241" i="2" s="1"/>
  <c r="S241" i="2" s="1"/>
  <c r="K241" i="2"/>
  <c r="P259" i="2"/>
  <c r="H259" i="2"/>
  <c r="M259" i="2" s="1"/>
  <c r="G259" i="2"/>
  <c r="L259" i="2" s="1"/>
  <c r="K259" i="2"/>
  <c r="I259" i="2"/>
  <c r="O259" i="2" s="1"/>
  <c r="H12" i="5"/>
  <c r="AM12" i="5" s="1"/>
  <c r="C177" i="2"/>
  <c r="H51" i="5"/>
  <c r="AM51" i="5" s="1"/>
  <c r="H67" i="5"/>
  <c r="AM67" i="5" s="1"/>
  <c r="AM117" i="5"/>
  <c r="AQ117" i="5" s="1"/>
  <c r="AL117" i="5"/>
  <c r="C262" i="2"/>
  <c r="C215" i="2"/>
  <c r="O215" i="2" s="1"/>
  <c r="H145" i="5"/>
  <c r="AL145" i="5" s="1"/>
  <c r="C217" i="2"/>
  <c r="AM147" i="5"/>
  <c r="AL147" i="5"/>
  <c r="C224" i="2"/>
  <c r="AM150" i="5"/>
  <c r="AL150" i="5"/>
  <c r="T21" i="2"/>
  <c r="K21" i="2"/>
  <c r="J21" i="2"/>
  <c r="I21" i="2"/>
  <c r="O21" i="2"/>
  <c r="G21" i="2"/>
  <c r="L28" i="2"/>
  <c r="T28" i="2"/>
  <c r="K28" i="2"/>
  <c r="J28" i="2"/>
  <c r="P28" i="2"/>
  <c r="H28" i="2"/>
  <c r="AL45" i="5"/>
  <c r="C73" i="2"/>
  <c r="C129" i="2"/>
  <c r="C203" i="2"/>
  <c r="C143" i="2"/>
  <c r="H95" i="5"/>
  <c r="AM95" i="5" s="1"/>
  <c r="AQ95" i="5" s="1"/>
  <c r="AM102" i="5"/>
  <c r="AQ102" i="5" s="1"/>
  <c r="C223" i="2"/>
  <c r="AL102" i="5"/>
  <c r="C173" i="2"/>
  <c r="H118" i="5"/>
  <c r="AL118" i="5" s="1"/>
  <c r="C10" i="2"/>
  <c r="C42" i="2"/>
  <c r="AM25" i="5"/>
  <c r="AL25" i="5"/>
  <c r="AL49" i="5"/>
  <c r="AN49" i="5" s="1"/>
  <c r="C289" i="2"/>
  <c r="AL53" i="5"/>
  <c r="AN53" i="5" s="1"/>
  <c r="C86" i="2"/>
  <c r="C296" i="2"/>
  <c r="H206" i="5"/>
  <c r="AL206" i="5" s="1"/>
  <c r="C319" i="2"/>
  <c r="H218" i="5"/>
  <c r="AM218" i="5" s="1"/>
  <c r="P8" i="2"/>
  <c r="H8" i="2"/>
  <c r="O8" i="2"/>
  <c r="G8" i="2"/>
  <c r="N8" i="2"/>
  <c r="L8" i="2"/>
  <c r="M13" i="2"/>
  <c r="I28" i="2"/>
  <c r="M40" i="2"/>
  <c r="T45" i="2"/>
  <c r="K45" i="2"/>
  <c r="J45" i="2"/>
  <c r="I45" i="2"/>
  <c r="O45" i="2"/>
  <c r="G45" i="2"/>
  <c r="K48" i="2"/>
  <c r="C67" i="2"/>
  <c r="J94" i="2"/>
  <c r="I94" i="2"/>
  <c r="P94" i="2"/>
  <c r="H94" i="2"/>
  <c r="N94" i="2"/>
  <c r="L108" i="2"/>
  <c r="T108" i="2"/>
  <c r="K108" i="2"/>
  <c r="J108" i="2"/>
  <c r="P108" i="2"/>
  <c r="H108" i="2"/>
  <c r="P120" i="2"/>
  <c r="H120" i="2"/>
  <c r="O120" i="2"/>
  <c r="G120" i="2"/>
  <c r="N120" i="2"/>
  <c r="L120" i="2"/>
  <c r="C150" i="2"/>
  <c r="I195" i="2"/>
  <c r="O195" i="2" s="1"/>
  <c r="C263" i="2"/>
  <c r="N284" i="2"/>
  <c r="I284" i="2"/>
  <c r="G284" i="2"/>
  <c r="P284" i="2"/>
  <c r="O284" i="2"/>
  <c r="L284" i="2"/>
  <c r="U284" i="2"/>
  <c r="T284" i="2"/>
  <c r="M284" i="2"/>
  <c r="J284" i="2"/>
  <c r="H9" i="5"/>
  <c r="AL9" i="5" s="1"/>
  <c r="H41" i="5"/>
  <c r="AO41" i="5"/>
  <c r="C80" i="2"/>
  <c r="AL68" i="5"/>
  <c r="AN68" i="5" s="1"/>
  <c r="H33" i="5"/>
  <c r="AM33" i="5" s="1"/>
  <c r="H47" i="5"/>
  <c r="AM47" i="5" s="1"/>
  <c r="AL58" i="5"/>
  <c r="AN58" i="5" s="1"/>
  <c r="H61" i="5"/>
  <c r="AL61" i="5" s="1"/>
  <c r="H62" i="5"/>
  <c r="C97" i="2"/>
  <c r="H72" i="5"/>
  <c r="AM72" i="5" s="1"/>
  <c r="C113" i="2"/>
  <c r="H73" i="5"/>
  <c r="AL73" i="5" s="1"/>
  <c r="H76" i="5"/>
  <c r="AM76" i="5" s="1"/>
  <c r="H77" i="5"/>
  <c r="AL77" i="5" s="1"/>
  <c r="C126" i="2"/>
  <c r="AM91" i="5"/>
  <c r="C207" i="2"/>
  <c r="AL91" i="5"/>
  <c r="H105" i="5"/>
  <c r="AM105" i="5" s="1"/>
  <c r="AM114" i="5"/>
  <c r="AL114" i="5"/>
  <c r="H122" i="5"/>
  <c r="AL122" i="5" s="1"/>
  <c r="C181" i="2"/>
  <c r="C280" i="2"/>
  <c r="H123" i="5"/>
  <c r="AL123" i="5" s="1"/>
  <c r="H157" i="5"/>
  <c r="AM157" i="5" s="1"/>
  <c r="AM168" i="5"/>
  <c r="H194" i="5"/>
  <c r="AM194" i="5" s="1"/>
  <c r="H214" i="5"/>
  <c r="AM214" i="5" s="1"/>
  <c r="L4" i="2"/>
  <c r="T4" i="2"/>
  <c r="Q4" i="2" s="1"/>
  <c r="S4" i="2" s="1"/>
  <c r="K4" i="2"/>
  <c r="J4" i="2"/>
  <c r="P4" i="2"/>
  <c r="H4" i="2"/>
  <c r="T6" i="2"/>
  <c r="Q6" i="2" s="1"/>
  <c r="S6" i="2" s="1"/>
  <c r="J8" i="2"/>
  <c r="O14" i="2"/>
  <c r="I16" i="2"/>
  <c r="O20" i="2"/>
  <c r="N21" i="2"/>
  <c r="M22" i="2"/>
  <c r="P24" i="2"/>
  <c r="H24" i="2"/>
  <c r="O24" i="2"/>
  <c r="G24" i="2"/>
  <c r="N24" i="2"/>
  <c r="L24" i="2"/>
  <c r="N28" i="2"/>
  <c r="M29" i="2"/>
  <c r="M36" i="2"/>
  <c r="H45" i="2"/>
  <c r="G46" i="2"/>
  <c r="G52" i="2"/>
  <c r="J54" i="2"/>
  <c r="I54" i="2"/>
  <c r="P54" i="2"/>
  <c r="H54" i="2"/>
  <c r="N54" i="2"/>
  <c r="M56" i="2"/>
  <c r="T61" i="2"/>
  <c r="Q61" i="2" s="1"/>
  <c r="S61" i="2" s="1"/>
  <c r="K61" i="2"/>
  <c r="J61" i="2"/>
  <c r="I61" i="2"/>
  <c r="O61" i="2"/>
  <c r="G61" i="2"/>
  <c r="N68" i="2"/>
  <c r="M69" i="2"/>
  <c r="M76" i="2"/>
  <c r="K78" i="2"/>
  <c r="C79" i="2"/>
  <c r="C83" i="2"/>
  <c r="H85" i="2"/>
  <c r="M92" i="2"/>
  <c r="K94" i="2"/>
  <c r="C100" i="2"/>
  <c r="T101" i="2"/>
  <c r="Q101" i="2" s="1"/>
  <c r="S101" i="2" s="1"/>
  <c r="K101" i="2"/>
  <c r="J101" i="2"/>
  <c r="I101" i="2"/>
  <c r="O101" i="2"/>
  <c r="G101" i="2"/>
  <c r="G108" i="2"/>
  <c r="C109" i="2"/>
  <c r="J110" i="2"/>
  <c r="I110" i="2"/>
  <c r="P110" i="2"/>
  <c r="H110" i="2"/>
  <c r="N110" i="2"/>
  <c r="M112" i="2"/>
  <c r="C116" i="2"/>
  <c r="T117" i="2"/>
  <c r="K117" i="2"/>
  <c r="J117" i="2"/>
  <c r="I117" i="2"/>
  <c r="O117" i="2"/>
  <c r="G117" i="2"/>
  <c r="T118" i="2"/>
  <c r="Q118" i="2" s="1"/>
  <c r="S118" i="2" s="1"/>
  <c r="J120" i="2"/>
  <c r="O125" i="2"/>
  <c r="T132" i="2"/>
  <c r="K132" i="2"/>
  <c r="O132" i="2"/>
  <c r="N132" i="2"/>
  <c r="M132" i="2"/>
  <c r="U132" i="2"/>
  <c r="J132" i="2"/>
  <c r="T134" i="2"/>
  <c r="O135" i="2"/>
  <c r="L141" i="2"/>
  <c r="M147" i="2"/>
  <c r="L153" i="2"/>
  <c r="K155" i="2"/>
  <c r="L156" i="2"/>
  <c r="M157" i="2"/>
  <c r="P163" i="2"/>
  <c r="H163" i="2"/>
  <c r="L163" i="2"/>
  <c r="O163" i="2"/>
  <c r="N163" i="2"/>
  <c r="K163" i="2"/>
  <c r="J169" i="2"/>
  <c r="N169" i="2"/>
  <c r="G169" i="2"/>
  <c r="P169" i="2"/>
  <c r="O169" i="2"/>
  <c r="L169" i="2"/>
  <c r="J173" i="2"/>
  <c r="T173" i="2"/>
  <c r="H173" i="2"/>
  <c r="M173" i="2" s="1"/>
  <c r="N173" i="2" s="1"/>
  <c r="G173" i="2"/>
  <c r="L173" i="2" s="1"/>
  <c r="N176" i="2"/>
  <c r="J185" i="2"/>
  <c r="I185" i="2"/>
  <c r="K185" i="2"/>
  <c r="G196" i="2"/>
  <c r="L196" i="2" s="1"/>
  <c r="T196" i="2"/>
  <c r="K196" i="2"/>
  <c r="J196" i="2"/>
  <c r="H196" i="2"/>
  <c r="M196" i="2" s="1"/>
  <c r="H200" i="2"/>
  <c r="L241" i="2"/>
  <c r="C285" i="2"/>
  <c r="C287" i="2"/>
  <c r="C25" i="2"/>
  <c r="AM17" i="5"/>
  <c r="AQ17" i="5" s="1"/>
  <c r="AL17" i="5"/>
  <c r="C32" i="2"/>
  <c r="Q32" i="2" s="1"/>
  <c r="S32" i="2" s="1"/>
  <c r="C301" i="2"/>
  <c r="Q301" i="2" s="1"/>
  <c r="S301" i="2" s="1"/>
  <c r="C90" i="2"/>
  <c r="H57" i="5"/>
  <c r="AM57" i="5" s="1"/>
  <c r="AQ57" i="5" s="1"/>
  <c r="T13" i="2"/>
  <c r="K13" i="2"/>
  <c r="J13" i="2"/>
  <c r="I13" i="2"/>
  <c r="O13" i="2"/>
  <c r="G13" i="2"/>
  <c r="P80" i="2"/>
  <c r="H80" i="2"/>
  <c r="O80" i="2"/>
  <c r="G80" i="2"/>
  <c r="N80" i="2"/>
  <c r="L80" i="2"/>
  <c r="C115" i="2"/>
  <c r="T124" i="2"/>
  <c r="K124" i="2"/>
  <c r="H124" i="2"/>
  <c r="M124" i="2" s="1"/>
  <c r="N124" i="2" s="1"/>
  <c r="G124" i="2"/>
  <c r="L124" i="2" s="1"/>
  <c r="P151" i="2"/>
  <c r="H151" i="2"/>
  <c r="O151" i="2"/>
  <c r="N151" i="2"/>
  <c r="M151" i="2"/>
  <c r="U151" i="2"/>
  <c r="K151" i="2"/>
  <c r="H195" i="2"/>
  <c r="M195" i="2" s="1"/>
  <c r="G195" i="2"/>
  <c r="L195" i="2" s="1"/>
  <c r="K195" i="2"/>
  <c r="T231" i="2"/>
  <c r="K231" i="2"/>
  <c r="J231" i="2"/>
  <c r="H231" i="2"/>
  <c r="M231" i="2" s="1"/>
  <c r="G231" i="2"/>
  <c r="L231" i="2" s="1"/>
  <c r="L161" i="8"/>
  <c r="J161" i="8"/>
  <c r="E161" i="8"/>
  <c r="F161" i="8" s="1"/>
  <c r="H31" i="5"/>
  <c r="AL31" i="5" s="1"/>
  <c r="H50" i="5"/>
  <c r="AL50" i="5" s="1"/>
  <c r="AM94" i="5"/>
  <c r="AQ94" i="5" s="1"/>
  <c r="C142" i="2"/>
  <c r="Q142" i="2" s="1"/>
  <c r="S142" i="2" s="1"/>
  <c r="AL94" i="5"/>
  <c r="C202" i="2"/>
  <c r="C165" i="2"/>
  <c r="C244" i="2"/>
  <c r="H111" i="5"/>
  <c r="AL111" i="5" s="1"/>
  <c r="H132" i="5"/>
  <c r="AM132" i="5" s="1"/>
  <c r="H135" i="5"/>
  <c r="AM135" i="5" s="1"/>
  <c r="G6" i="2"/>
  <c r="C13" i="2"/>
  <c r="I40" i="2"/>
  <c r="G118" i="2"/>
  <c r="G151" i="2"/>
  <c r="C172" i="2"/>
  <c r="L175" i="2"/>
  <c r="P175" i="2"/>
  <c r="H175" i="2"/>
  <c r="N175" i="2"/>
  <c r="M175" i="2"/>
  <c r="K175" i="2"/>
  <c r="T175" i="2"/>
  <c r="I175" i="2"/>
  <c r="C192" i="2"/>
  <c r="O246" i="2"/>
  <c r="J299" i="8"/>
  <c r="C132" i="2"/>
  <c r="AM40" i="5"/>
  <c r="AQ40" i="5" s="1"/>
  <c r="AL40" i="5"/>
  <c r="C137" i="2"/>
  <c r="AL89" i="5"/>
  <c r="AN89" i="5" s="1"/>
  <c r="C205" i="2"/>
  <c r="C145" i="2"/>
  <c r="AL97" i="5"/>
  <c r="AN97" i="5" s="1"/>
  <c r="C292" i="2"/>
  <c r="AM172" i="5"/>
  <c r="AL172" i="5"/>
  <c r="H177" i="5"/>
  <c r="AL177" i="5" s="1"/>
  <c r="C264" i="2"/>
  <c r="C312" i="2"/>
  <c r="Q312" i="2" s="1"/>
  <c r="S312" i="2" s="1"/>
  <c r="AM211" i="5"/>
  <c r="AL211" i="5"/>
  <c r="C313" i="2"/>
  <c r="H212" i="5"/>
  <c r="AM212" i="5" s="1"/>
  <c r="C321" i="2"/>
  <c r="H220" i="5"/>
  <c r="AL220" i="5" s="1"/>
  <c r="M6" i="2"/>
  <c r="M20" i="2"/>
  <c r="L21" i="2"/>
  <c r="J38" i="2"/>
  <c r="I38" i="2"/>
  <c r="P38" i="2"/>
  <c r="H38" i="2"/>
  <c r="N38" i="2"/>
  <c r="I68" i="2"/>
  <c r="L125" i="2"/>
  <c r="P143" i="2"/>
  <c r="H143" i="2"/>
  <c r="I143" i="2"/>
  <c r="G143" i="2"/>
  <c r="O143" i="2"/>
  <c r="M143" i="2"/>
  <c r="G157" i="2"/>
  <c r="K165" i="2"/>
  <c r="H167" i="2"/>
  <c r="M167" i="2" s="1"/>
  <c r="T167" i="2"/>
  <c r="Q167" i="2" s="1"/>
  <c r="S167" i="2" s="1"/>
  <c r="I167" i="2"/>
  <c r="O167" i="2" s="1"/>
  <c r="G167" i="2"/>
  <c r="L167" i="2" s="1"/>
  <c r="T199" i="2"/>
  <c r="Q199" i="2" s="1"/>
  <c r="S199" i="2" s="1"/>
  <c r="K199" i="2"/>
  <c r="J199" i="2"/>
  <c r="P199" i="2" s="1"/>
  <c r="H199" i="2"/>
  <c r="M199" i="2" s="1"/>
  <c r="O199" i="2"/>
  <c r="G199" i="2"/>
  <c r="L199" i="2" s="1"/>
  <c r="T248" i="2"/>
  <c r="Q248" i="2" s="1"/>
  <c r="S248" i="2" s="1"/>
  <c r="K248" i="2"/>
  <c r="J248" i="2"/>
  <c r="P248" i="2" s="1"/>
  <c r="I248" i="2"/>
  <c r="O248" i="2" s="1"/>
  <c r="G248" i="2"/>
  <c r="L248" i="2" s="1"/>
  <c r="H248" i="2"/>
  <c r="M248" i="2" s="1"/>
  <c r="N248" i="2" s="1"/>
  <c r="C33" i="2"/>
  <c r="C30" i="2"/>
  <c r="C58" i="2"/>
  <c r="AM28" i="5"/>
  <c r="AL28" i="5"/>
  <c r="AM45" i="5"/>
  <c r="AQ45" i="5" s="1"/>
  <c r="AM56" i="5"/>
  <c r="AL56" i="5"/>
  <c r="C89" i="2"/>
  <c r="C98" i="2"/>
  <c r="H65" i="5"/>
  <c r="C197" i="2"/>
  <c r="Q197" i="2" s="1"/>
  <c r="S197" i="2" s="1"/>
  <c r="C120" i="2"/>
  <c r="C220" i="2"/>
  <c r="AM99" i="5"/>
  <c r="AL99" i="5"/>
  <c r="C147" i="2"/>
  <c r="C234" i="2"/>
  <c r="Q234" i="2" s="1"/>
  <c r="S234" i="2" s="1"/>
  <c r="AM107" i="5"/>
  <c r="AQ107" i="5" s="1"/>
  <c r="C160" i="2"/>
  <c r="AL107" i="5"/>
  <c r="C284" i="2"/>
  <c r="C236" i="2"/>
  <c r="H160" i="5"/>
  <c r="AL160" i="5" s="1"/>
  <c r="T5" i="2"/>
  <c r="Q5" i="2" s="1"/>
  <c r="S5" i="2" s="1"/>
  <c r="K5" i="2"/>
  <c r="J5" i="2"/>
  <c r="I5" i="2"/>
  <c r="O5" i="2"/>
  <c r="G5" i="2"/>
  <c r="K8" i="2"/>
  <c r="L12" i="2"/>
  <c r="T12" i="2"/>
  <c r="K12" i="2"/>
  <c r="J12" i="2"/>
  <c r="P12" i="2"/>
  <c r="H12" i="2"/>
  <c r="T14" i="2"/>
  <c r="P21" i="2"/>
  <c r="O22" i="2"/>
  <c r="O28" i="2"/>
  <c r="N29" i="2"/>
  <c r="P32" i="2"/>
  <c r="H32" i="2"/>
  <c r="O32" i="2"/>
  <c r="G32" i="2"/>
  <c r="N32" i="2"/>
  <c r="L32" i="2"/>
  <c r="N36" i="2"/>
  <c r="L38" i="2"/>
  <c r="T40" i="2"/>
  <c r="L45" i="2"/>
  <c r="C47" i="2"/>
  <c r="I52" i="2"/>
  <c r="J62" i="2"/>
  <c r="I62" i="2"/>
  <c r="P62" i="2"/>
  <c r="H62" i="2"/>
  <c r="N62" i="2"/>
  <c r="O68" i="2"/>
  <c r="N69" i="2"/>
  <c r="P72" i="2"/>
  <c r="H72" i="2"/>
  <c r="O72" i="2"/>
  <c r="G72" i="2"/>
  <c r="N72" i="2"/>
  <c r="L72" i="2"/>
  <c r="N76" i="2"/>
  <c r="L78" i="2"/>
  <c r="T80" i="2"/>
  <c r="L85" i="2"/>
  <c r="N92" i="2"/>
  <c r="L94" i="2"/>
  <c r="P96" i="2"/>
  <c r="H96" i="2"/>
  <c r="O96" i="2"/>
  <c r="G96" i="2"/>
  <c r="N96" i="2"/>
  <c r="L96" i="2"/>
  <c r="J102" i="2"/>
  <c r="I102" i="2"/>
  <c r="H102" i="2"/>
  <c r="M102" i="2" s="1"/>
  <c r="C107" i="2"/>
  <c r="I108" i="2"/>
  <c r="C117" i="2"/>
  <c r="K120" i="2"/>
  <c r="U125" i="2"/>
  <c r="I126" i="2"/>
  <c r="K126" i="2"/>
  <c r="T126" i="2"/>
  <c r="J126" i="2"/>
  <c r="H126" i="2"/>
  <c r="O126" i="2"/>
  <c r="U135" i="2"/>
  <c r="O136" i="2"/>
  <c r="G136" i="2"/>
  <c r="K136" i="2"/>
  <c r="T136" i="2"/>
  <c r="J136" i="2"/>
  <c r="I136" i="2"/>
  <c r="P136" i="2"/>
  <c r="C140" i="2"/>
  <c r="P141" i="2"/>
  <c r="K143" i="2"/>
  <c r="K144" i="2"/>
  <c r="N147" i="2"/>
  <c r="T151" i="2"/>
  <c r="O153" i="2"/>
  <c r="N155" i="2"/>
  <c r="M156" i="2"/>
  <c r="N157" i="2"/>
  <c r="U160" i="2"/>
  <c r="T165" i="2"/>
  <c r="O172" i="2"/>
  <c r="G172" i="2"/>
  <c r="T172" i="2"/>
  <c r="K172" i="2"/>
  <c r="N172" i="2"/>
  <c r="M172" i="2"/>
  <c r="L172" i="2"/>
  <c r="I172" i="2"/>
  <c r="U176" i="2"/>
  <c r="T179" i="2"/>
  <c r="Q179" i="2" s="1"/>
  <c r="S179" i="2" s="1"/>
  <c r="L191" i="2"/>
  <c r="T191" i="2"/>
  <c r="K191" i="2"/>
  <c r="P191" i="2"/>
  <c r="H191" i="2"/>
  <c r="O191" i="2"/>
  <c r="N191" i="2"/>
  <c r="M191" i="2"/>
  <c r="I191" i="2"/>
  <c r="T195" i="2"/>
  <c r="Q195" i="2" s="1"/>
  <c r="S195" i="2" s="1"/>
  <c r="P200" i="2"/>
  <c r="I227" i="2"/>
  <c r="O227" i="2" s="1"/>
  <c r="C256" i="2"/>
  <c r="T257" i="2"/>
  <c r="Q257" i="2" s="1"/>
  <c r="S257" i="2" s="1"/>
  <c r="T259" i="2"/>
  <c r="Q259" i="2" s="1"/>
  <c r="S259" i="2" s="1"/>
  <c r="T263" i="2"/>
  <c r="K263" i="2"/>
  <c r="J263" i="2"/>
  <c r="H263" i="2"/>
  <c r="M263" i="2" s="1"/>
  <c r="G263" i="2"/>
  <c r="L263" i="2" s="1"/>
  <c r="I267" i="2"/>
  <c r="N274" i="2"/>
  <c r="T323" i="2"/>
  <c r="J151" i="8"/>
  <c r="G151" i="8" s="1"/>
  <c r="I151" i="8" s="1"/>
  <c r="E151" i="8"/>
  <c r="F151" i="8" s="1"/>
  <c r="L401" i="8"/>
  <c r="J401" i="8"/>
  <c r="E401" i="8"/>
  <c r="F401" i="8" s="1"/>
  <c r="C243" i="2"/>
  <c r="C225" i="2"/>
  <c r="C38" i="2"/>
  <c r="C46" i="2"/>
  <c r="Q46" i="2" s="1"/>
  <c r="S46" i="2" s="1"/>
  <c r="C54" i="2"/>
  <c r="C70" i="2"/>
  <c r="C102" i="2"/>
  <c r="C136" i="2"/>
  <c r="O152" i="2"/>
  <c r="G152" i="2"/>
  <c r="H159" i="2"/>
  <c r="M159" i="2" s="1"/>
  <c r="Q162" i="2"/>
  <c r="S162" i="2" s="1"/>
  <c r="P187" i="2"/>
  <c r="H187" i="2"/>
  <c r="O187" i="2"/>
  <c r="G187" i="2"/>
  <c r="L187" i="2"/>
  <c r="C198" i="2"/>
  <c r="C200" i="2"/>
  <c r="J201" i="2"/>
  <c r="I201" i="2"/>
  <c r="P201" i="2"/>
  <c r="H201" i="2"/>
  <c r="N201" i="2"/>
  <c r="L247" i="2"/>
  <c r="T247" i="2"/>
  <c r="K247" i="2"/>
  <c r="J247" i="2"/>
  <c r="P247" i="2"/>
  <c r="H247" i="2"/>
  <c r="P251" i="2"/>
  <c r="H251" i="2"/>
  <c r="O251" i="2"/>
  <c r="G251" i="2"/>
  <c r="N251" i="2"/>
  <c r="L251" i="2"/>
  <c r="T256" i="2"/>
  <c r="K256" i="2"/>
  <c r="J256" i="2"/>
  <c r="I256" i="2"/>
  <c r="O256" i="2"/>
  <c r="G256" i="2"/>
  <c r="J265" i="2"/>
  <c r="P265" i="2" s="1"/>
  <c r="I265" i="2"/>
  <c r="O265" i="2" s="1"/>
  <c r="H265" i="2"/>
  <c r="M265" i="2" s="1"/>
  <c r="T272" i="2"/>
  <c r="Q272" i="2" s="1"/>
  <c r="S272" i="2" s="1"/>
  <c r="K272" i="2"/>
  <c r="J272" i="2"/>
  <c r="P272" i="2" s="1"/>
  <c r="I272" i="2"/>
  <c r="O272" i="2" s="1"/>
  <c r="G272" i="2"/>
  <c r="L272" i="2" s="1"/>
  <c r="P281" i="2"/>
  <c r="K282" i="2"/>
  <c r="N292" i="2"/>
  <c r="H292" i="2"/>
  <c r="P292" i="2"/>
  <c r="G292" i="2"/>
  <c r="T292" i="2"/>
  <c r="J292" i="2"/>
  <c r="O292" i="2"/>
  <c r="M292" i="2"/>
  <c r="L292" i="2"/>
  <c r="I292" i="2"/>
  <c r="L15" i="8"/>
  <c r="E15" i="8"/>
  <c r="F15" i="8" s="1"/>
  <c r="J15" i="8"/>
  <c r="J95" i="8"/>
  <c r="L137" i="8"/>
  <c r="J137" i="8"/>
  <c r="E137" i="8"/>
  <c r="F137" i="8" s="1"/>
  <c r="E148" i="8"/>
  <c r="F148" i="8" s="1"/>
  <c r="L148" i="8"/>
  <c r="E573" i="8"/>
  <c r="F573" i="8" s="1"/>
  <c r="J573" i="8"/>
  <c r="L573" i="8"/>
  <c r="C260" i="2"/>
  <c r="C251" i="2"/>
  <c r="G7" i="2"/>
  <c r="O7" i="2"/>
  <c r="C8" i="2"/>
  <c r="G15" i="2"/>
  <c r="O15" i="2"/>
  <c r="G23" i="2"/>
  <c r="O23" i="2"/>
  <c r="C24" i="2"/>
  <c r="G31" i="2"/>
  <c r="O31" i="2"/>
  <c r="G39" i="2"/>
  <c r="O39" i="2"/>
  <c r="C40" i="2"/>
  <c r="G47" i="2"/>
  <c r="O47" i="2"/>
  <c r="G55" i="2"/>
  <c r="O55" i="2"/>
  <c r="C56" i="2"/>
  <c r="G63" i="2"/>
  <c r="O63" i="2"/>
  <c r="G71" i="2"/>
  <c r="O71" i="2"/>
  <c r="C72" i="2"/>
  <c r="Q72" i="2" s="1"/>
  <c r="S72" i="2" s="1"/>
  <c r="G79" i="2"/>
  <c r="O79" i="2"/>
  <c r="G87" i="2"/>
  <c r="L87" i="2" s="1"/>
  <c r="G95" i="2"/>
  <c r="L95" i="2" s="1"/>
  <c r="C96" i="2"/>
  <c r="G103" i="2"/>
  <c r="L103" i="2" s="1"/>
  <c r="G111" i="2"/>
  <c r="O111" i="2"/>
  <c r="G119" i="2"/>
  <c r="O119" i="2"/>
  <c r="O121" i="2"/>
  <c r="C122" i="2"/>
  <c r="C124" i="2"/>
  <c r="N133" i="2"/>
  <c r="T140" i="2"/>
  <c r="K140" i="2"/>
  <c r="N142" i="2"/>
  <c r="N152" i="2"/>
  <c r="C155" i="2"/>
  <c r="J161" i="2"/>
  <c r="P161" i="2" s="1"/>
  <c r="T168" i="2"/>
  <c r="K168" i="2"/>
  <c r="G168" i="2"/>
  <c r="L168" i="2" s="1"/>
  <c r="G180" i="2"/>
  <c r="L180" i="2" s="1"/>
  <c r="T180" i="2"/>
  <c r="K180" i="2"/>
  <c r="K187" i="2"/>
  <c r="T192" i="2"/>
  <c r="K192" i="2"/>
  <c r="J192" i="2"/>
  <c r="G192" i="2"/>
  <c r="L192" i="2" s="1"/>
  <c r="K201" i="2"/>
  <c r="T208" i="2"/>
  <c r="Q208" i="2" s="1"/>
  <c r="S208" i="2" s="1"/>
  <c r="K208" i="2"/>
  <c r="J208" i="2"/>
  <c r="I208" i="2"/>
  <c r="O208" i="2"/>
  <c r="G208" i="2"/>
  <c r="T215" i="2"/>
  <c r="K215" i="2"/>
  <c r="J215" i="2"/>
  <c r="H215" i="2"/>
  <c r="M215" i="2" s="1"/>
  <c r="H219" i="2"/>
  <c r="M219" i="2" s="1"/>
  <c r="N219" i="2" s="1"/>
  <c r="G219" i="2"/>
  <c r="L219" i="2" s="1"/>
  <c r="L223" i="2"/>
  <c r="T223" i="2"/>
  <c r="K223" i="2"/>
  <c r="J223" i="2"/>
  <c r="P223" i="2"/>
  <c r="H223" i="2"/>
  <c r="H235" i="2"/>
  <c r="M235" i="2" s="1"/>
  <c r="G235" i="2"/>
  <c r="L235" i="2" s="1"/>
  <c r="G247" i="2"/>
  <c r="J249" i="2"/>
  <c r="I249" i="2"/>
  <c r="P249" i="2"/>
  <c r="H249" i="2"/>
  <c r="N249" i="2"/>
  <c r="J251" i="2"/>
  <c r="H256" i="2"/>
  <c r="I294" i="2"/>
  <c r="O294" i="2" s="1"/>
  <c r="H294" i="2"/>
  <c r="M294" i="2" s="1"/>
  <c r="K294" i="2"/>
  <c r="T294" i="2"/>
  <c r="Q294" i="2" s="1"/>
  <c r="S294" i="2" s="1"/>
  <c r="P294" i="2"/>
  <c r="E4" i="8"/>
  <c r="F4" i="8" s="1"/>
  <c r="L4" i="8"/>
  <c r="J4" i="8"/>
  <c r="J32" i="8"/>
  <c r="E32" i="8"/>
  <c r="F32" i="8" s="1"/>
  <c r="L32" i="8"/>
  <c r="J48" i="8"/>
  <c r="E48" i="8"/>
  <c r="F48" i="8" s="1"/>
  <c r="L48" i="8"/>
  <c r="E52" i="8"/>
  <c r="F52" i="8" s="1"/>
  <c r="L52" i="8"/>
  <c r="J52" i="8"/>
  <c r="L82" i="8"/>
  <c r="J82" i="8"/>
  <c r="F82" i="8"/>
  <c r="E332" i="8"/>
  <c r="F332" i="8" s="1"/>
  <c r="L332" i="8"/>
  <c r="J332" i="8"/>
  <c r="J537" i="8"/>
  <c r="E537" i="8"/>
  <c r="F537" i="8" s="1"/>
  <c r="L537" i="8"/>
  <c r="E541" i="8"/>
  <c r="F541" i="8" s="1"/>
  <c r="J541" i="8"/>
  <c r="L541" i="8"/>
  <c r="J863" i="8"/>
  <c r="H19" i="5"/>
  <c r="H46" i="5"/>
  <c r="H98" i="5"/>
  <c r="H126" i="5"/>
  <c r="H141" i="5"/>
  <c r="H146" i="5"/>
  <c r="H156" i="5"/>
  <c r="H171" i="5"/>
  <c r="H183" i="5"/>
  <c r="H193" i="5"/>
  <c r="AO202" i="5"/>
  <c r="H207" i="5"/>
  <c r="H221" i="5"/>
  <c r="H7" i="2"/>
  <c r="P7" i="2"/>
  <c r="N9" i="2"/>
  <c r="H15" i="2"/>
  <c r="P15" i="2"/>
  <c r="N17" i="2"/>
  <c r="H23" i="2"/>
  <c r="P23" i="2"/>
  <c r="N25" i="2"/>
  <c r="H31" i="2"/>
  <c r="P31" i="2"/>
  <c r="N33" i="2"/>
  <c r="H39" i="2"/>
  <c r="P39" i="2"/>
  <c r="N41" i="2"/>
  <c r="H47" i="2"/>
  <c r="P47" i="2"/>
  <c r="N49" i="2"/>
  <c r="H55" i="2"/>
  <c r="P55" i="2"/>
  <c r="C57" i="2"/>
  <c r="N57" i="2"/>
  <c r="H63" i="2"/>
  <c r="P63" i="2"/>
  <c r="H71" i="2"/>
  <c r="P71" i="2"/>
  <c r="N73" i="2"/>
  <c r="H79" i="2"/>
  <c r="P79" i="2"/>
  <c r="N81" i="2"/>
  <c r="H87" i="2"/>
  <c r="M87" i="2" s="1"/>
  <c r="H95" i="2"/>
  <c r="M95" i="2" s="1"/>
  <c r="N95" i="2" s="1"/>
  <c r="H103" i="2"/>
  <c r="M103" i="2" s="1"/>
  <c r="C105" i="2"/>
  <c r="H111" i="2"/>
  <c r="P111" i="2"/>
  <c r="N113" i="2"/>
  <c r="H119" i="2"/>
  <c r="P119" i="2"/>
  <c r="G121" i="2"/>
  <c r="P121" i="2"/>
  <c r="G128" i="2"/>
  <c r="L128" i="2" s="1"/>
  <c r="M129" i="2"/>
  <c r="M131" i="2"/>
  <c r="C133" i="2"/>
  <c r="O133" i="2"/>
  <c r="M140" i="2"/>
  <c r="O142" i="2"/>
  <c r="M150" i="2"/>
  <c r="P152" i="2"/>
  <c r="U163" i="2"/>
  <c r="I171" i="2"/>
  <c r="J177" i="2"/>
  <c r="N177" i="2"/>
  <c r="J180" i="2"/>
  <c r="M187" i="2"/>
  <c r="O188" i="2"/>
  <c r="G188" i="2"/>
  <c r="N188" i="2"/>
  <c r="T188" i="2"/>
  <c r="Q188" i="2" s="1"/>
  <c r="S188" i="2" s="1"/>
  <c r="K188" i="2"/>
  <c r="I192" i="2"/>
  <c r="L201" i="2"/>
  <c r="J209" i="2"/>
  <c r="P209" i="2" s="1"/>
  <c r="I209" i="2"/>
  <c r="O209" i="2" s="1"/>
  <c r="H209" i="2"/>
  <c r="M209" i="2" s="1"/>
  <c r="N209" i="2" s="1"/>
  <c r="T216" i="2"/>
  <c r="Q216" i="2" s="1"/>
  <c r="S216" i="2" s="1"/>
  <c r="K216" i="2"/>
  <c r="J216" i="2"/>
  <c r="P216" i="2" s="1"/>
  <c r="I216" i="2"/>
  <c r="O216" i="2" s="1"/>
  <c r="G216" i="2"/>
  <c r="L216" i="2" s="1"/>
  <c r="I219" i="2"/>
  <c r="O219" i="2" s="1"/>
  <c r="T224" i="2"/>
  <c r="K224" i="2"/>
  <c r="J224" i="2"/>
  <c r="I224" i="2"/>
  <c r="G224" i="2"/>
  <c r="L224" i="2" s="1"/>
  <c r="I235" i="2"/>
  <c r="O235" i="2" s="1"/>
  <c r="T239" i="2"/>
  <c r="Q239" i="2" s="1"/>
  <c r="S239" i="2" s="1"/>
  <c r="K239" i="2"/>
  <c r="J239" i="2"/>
  <c r="P239" i="2" s="1"/>
  <c r="H239" i="2"/>
  <c r="M239" i="2" s="1"/>
  <c r="N239" i="2" s="1"/>
  <c r="I247" i="2"/>
  <c r="G249" i="2"/>
  <c r="K251" i="2"/>
  <c r="L256" i="2"/>
  <c r="L265" i="2"/>
  <c r="O291" i="2"/>
  <c r="G291" i="2"/>
  <c r="P291" i="2"/>
  <c r="N291" i="2"/>
  <c r="I291" i="2"/>
  <c r="T291" i="2"/>
  <c r="Q291" i="2" s="1"/>
  <c r="S291" i="2" s="1"/>
  <c r="M291" i="2"/>
  <c r="K291" i="2"/>
  <c r="U323" i="2"/>
  <c r="J118" i="8"/>
  <c r="E1083" i="8"/>
  <c r="F1083" i="8" s="1"/>
  <c r="J1083" i="8"/>
  <c r="L1083" i="8"/>
  <c r="H35" i="5"/>
  <c r="AM35" i="5" s="1"/>
  <c r="H39" i="5"/>
  <c r="H81" i="5"/>
  <c r="H93" i="5"/>
  <c r="H101" i="5"/>
  <c r="H109" i="5"/>
  <c r="H116" i="5"/>
  <c r="H121" i="5"/>
  <c r="C324" i="2"/>
  <c r="C189" i="2"/>
  <c r="H131" i="5"/>
  <c r="H139" i="5"/>
  <c r="H149" i="5"/>
  <c r="H154" i="5"/>
  <c r="H175" i="5"/>
  <c r="H178" i="5"/>
  <c r="H186" i="5"/>
  <c r="H210" i="5"/>
  <c r="G9" i="2"/>
  <c r="G17" i="2"/>
  <c r="G25" i="2"/>
  <c r="G33" i="2"/>
  <c r="G41" i="2"/>
  <c r="G49" i="2"/>
  <c r="G57" i="2"/>
  <c r="G65" i="2"/>
  <c r="L65" i="2" s="1"/>
  <c r="G73" i="2"/>
  <c r="G81" i="2"/>
  <c r="G89" i="2"/>
  <c r="L89" i="2" s="1"/>
  <c r="G97" i="2"/>
  <c r="L97" i="2" s="1"/>
  <c r="G105" i="2"/>
  <c r="L105" i="2" s="1"/>
  <c r="G113" i="2"/>
  <c r="H121" i="2"/>
  <c r="G123" i="2"/>
  <c r="L123" i="2" s="1"/>
  <c r="H127" i="2"/>
  <c r="M127" i="2" s="1"/>
  <c r="O129" i="2"/>
  <c r="U131" i="2"/>
  <c r="N131" i="2"/>
  <c r="G133" i="2"/>
  <c r="P133" i="2"/>
  <c r="N140" i="2"/>
  <c r="C141" i="2"/>
  <c r="G142" i="2"/>
  <c r="P142" i="2"/>
  <c r="T148" i="2"/>
  <c r="K148" i="2"/>
  <c r="N150" i="2"/>
  <c r="C151" i="2"/>
  <c r="H152" i="2"/>
  <c r="C163" i="2"/>
  <c r="Q163" i="2" s="1"/>
  <c r="S163" i="2" s="1"/>
  <c r="O164" i="2"/>
  <c r="G164" i="2"/>
  <c r="T164" i="2"/>
  <c r="K164" i="2"/>
  <c r="P171" i="2"/>
  <c r="H171" i="2"/>
  <c r="L171" i="2"/>
  <c r="T184" i="2"/>
  <c r="Q184" i="2" s="1"/>
  <c r="S184" i="2" s="1"/>
  <c r="K184" i="2"/>
  <c r="J184" i="2"/>
  <c r="P184" i="2" s="1"/>
  <c r="G184" i="2"/>
  <c r="L184" i="2" s="1"/>
  <c r="N187" i="2"/>
  <c r="M201" i="2"/>
  <c r="H208" i="2"/>
  <c r="G215" i="2"/>
  <c r="L215" i="2" s="1"/>
  <c r="J217" i="2"/>
  <c r="I217" i="2"/>
  <c r="H217" i="2"/>
  <c r="M217" i="2" s="1"/>
  <c r="J219" i="2"/>
  <c r="P219" i="2" s="1"/>
  <c r="G223" i="2"/>
  <c r="J225" i="2"/>
  <c r="I225" i="2"/>
  <c r="P225" i="2"/>
  <c r="H225" i="2"/>
  <c r="N225" i="2"/>
  <c r="J235" i="2"/>
  <c r="P235" i="2" s="1"/>
  <c r="T240" i="2"/>
  <c r="Q240" i="2" s="1"/>
  <c r="S240" i="2" s="1"/>
  <c r="K240" i="2"/>
  <c r="J240" i="2"/>
  <c r="P240" i="2" s="1"/>
  <c r="I240" i="2"/>
  <c r="O240" i="2" s="1"/>
  <c r="G240" i="2"/>
  <c r="L240" i="2" s="1"/>
  <c r="P243" i="2"/>
  <c r="H243" i="2"/>
  <c r="O243" i="2"/>
  <c r="G243" i="2"/>
  <c r="N243" i="2"/>
  <c r="L243" i="2"/>
  <c r="M247" i="2"/>
  <c r="K249" i="2"/>
  <c r="M251" i="2"/>
  <c r="M256" i="2"/>
  <c r="H282" i="2"/>
  <c r="M282" i="2" s="1"/>
  <c r="N282" i="2" s="1"/>
  <c r="J282" i="2"/>
  <c r="T282" i="2"/>
  <c r="I282" i="2"/>
  <c r="G282" i="2"/>
  <c r="L282" i="2" s="1"/>
  <c r="E76" i="8"/>
  <c r="F76" i="8" s="1"/>
  <c r="L76" i="8"/>
  <c r="J76" i="8"/>
  <c r="L377" i="8"/>
  <c r="J377" i="8"/>
  <c r="E377" i="8"/>
  <c r="F377" i="8" s="1"/>
  <c r="J461" i="8"/>
  <c r="J181" i="2"/>
  <c r="J189" i="2"/>
  <c r="J197" i="2"/>
  <c r="K204" i="2"/>
  <c r="T204" i="2"/>
  <c r="Q204" i="2" s="1"/>
  <c r="S204" i="2" s="1"/>
  <c r="J205" i="2"/>
  <c r="K212" i="2"/>
  <c r="T212" i="2"/>
  <c r="J213" i="2"/>
  <c r="K220" i="2"/>
  <c r="T220" i="2"/>
  <c r="J221" i="2"/>
  <c r="K228" i="2"/>
  <c r="T228" i="2"/>
  <c r="Q228" i="2" s="1"/>
  <c r="S228" i="2" s="1"/>
  <c r="J229" i="2"/>
  <c r="K236" i="2"/>
  <c r="T236" i="2"/>
  <c r="J237" i="2"/>
  <c r="K244" i="2"/>
  <c r="T244" i="2"/>
  <c r="J245" i="2"/>
  <c r="K252" i="2"/>
  <c r="T252" i="2"/>
  <c r="Q252" i="2" s="1"/>
  <c r="S252" i="2" s="1"/>
  <c r="J253" i="2"/>
  <c r="K260" i="2"/>
  <c r="T260" i="2"/>
  <c r="J261" i="2"/>
  <c r="K268" i="2"/>
  <c r="T268" i="2"/>
  <c r="Q268" i="2" s="1"/>
  <c r="S268" i="2" s="1"/>
  <c r="J269" i="2"/>
  <c r="K276" i="2"/>
  <c r="T276" i="2"/>
  <c r="J277" i="2"/>
  <c r="I279" i="2"/>
  <c r="O279" i="2" s="1"/>
  <c r="I280" i="2"/>
  <c r="T280" i="2"/>
  <c r="I281" i="2"/>
  <c r="O281" i="2" s="1"/>
  <c r="I283" i="2"/>
  <c r="T287" i="2"/>
  <c r="K287" i="2"/>
  <c r="I287" i="2"/>
  <c r="O290" i="2"/>
  <c r="Q320" i="2"/>
  <c r="S320" i="2" s="1"/>
  <c r="L34" i="8"/>
  <c r="J34" i="8"/>
  <c r="E34" i="8"/>
  <c r="F34" i="8" s="1"/>
  <c r="J166" i="8"/>
  <c r="G166" i="8" s="1"/>
  <c r="I166" i="8" s="1"/>
  <c r="L193" i="8"/>
  <c r="J193" i="8"/>
  <c r="E193" i="8"/>
  <c r="F193" i="8" s="1"/>
  <c r="J219" i="8"/>
  <c r="E387" i="8"/>
  <c r="F387" i="8" s="1"/>
  <c r="L387" i="8"/>
  <c r="J387" i="8"/>
  <c r="E1113" i="8"/>
  <c r="F1113" i="8" s="1"/>
  <c r="J1113" i="8"/>
  <c r="L1113" i="8"/>
  <c r="E1365" i="8"/>
  <c r="F1365" i="8" s="1"/>
  <c r="L1365" i="8"/>
  <c r="J1365" i="8"/>
  <c r="L253" i="2"/>
  <c r="L261" i="2"/>
  <c r="G283" i="2"/>
  <c r="L283" i="2" s="1"/>
  <c r="H283" i="2"/>
  <c r="M283" i="2" s="1"/>
  <c r="Q293" i="2"/>
  <c r="S293" i="2" s="1"/>
  <c r="L2" i="8"/>
  <c r="J2" i="8"/>
  <c r="E2" i="8"/>
  <c r="F2" i="8" s="1"/>
  <c r="J64" i="8"/>
  <c r="E64" i="8"/>
  <c r="F64" i="8" s="1"/>
  <c r="L64" i="8"/>
  <c r="L74" i="8"/>
  <c r="J74" i="8"/>
  <c r="E74" i="8"/>
  <c r="F74" i="8" s="1"/>
  <c r="J80" i="8"/>
  <c r="E80" i="8"/>
  <c r="F80" i="8" s="1"/>
  <c r="L80" i="8"/>
  <c r="E100" i="8"/>
  <c r="F100" i="8" s="1"/>
  <c r="L100" i="8"/>
  <c r="J100" i="8"/>
  <c r="L103" i="8"/>
  <c r="E103" i="8"/>
  <c r="F103" i="8" s="1"/>
  <c r="J103" i="8"/>
  <c r="J132" i="8"/>
  <c r="E243" i="8"/>
  <c r="F243" i="8" s="1"/>
  <c r="L243" i="8"/>
  <c r="J243" i="8"/>
  <c r="J439" i="8"/>
  <c r="L439" i="8"/>
  <c r="E439" i="8"/>
  <c r="F439" i="8" s="1"/>
  <c r="E509" i="8"/>
  <c r="F509" i="8" s="1"/>
  <c r="J509" i="8"/>
  <c r="L509" i="8"/>
  <c r="J553" i="8"/>
  <c r="E553" i="8"/>
  <c r="F553" i="8" s="1"/>
  <c r="L553" i="8"/>
  <c r="J1166" i="8"/>
  <c r="L1166" i="8"/>
  <c r="E1166" i="8"/>
  <c r="F1166" i="8" s="1"/>
  <c r="N204" i="2"/>
  <c r="N220" i="2"/>
  <c r="N236" i="2"/>
  <c r="N244" i="2"/>
  <c r="J8" i="8"/>
  <c r="E8" i="8"/>
  <c r="F8" i="8" s="1"/>
  <c r="L8" i="8"/>
  <c r="J71" i="8"/>
  <c r="E92" i="8"/>
  <c r="F92" i="8" s="1"/>
  <c r="L92" i="8"/>
  <c r="J92" i="8"/>
  <c r="L153" i="8"/>
  <c r="J153" i="8"/>
  <c r="E153" i="8"/>
  <c r="F153" i="8" s="1"/>
  <c r="E179" i="8"/>
  <c r="F179" i="8" s="1"/>
  <c r="L179" i="8"/>
  <c r="J179" i="8"/>
  <c r="J191" i="8"/>
  <c r="L191" i="8"/>
  <c r="E191" i="8"/>
  <c r="F191" i="8" s="1"/>
  <c r="L217" i="8"/>
  <c r="J217" i="8"/>
  <c r="E217" i="8"/>
  <c r="F217" i="8" s="1"/>
  <c r="L262" i="8"/>
  <c r="J262" i="8"/>
  <c r="E262" i="8"/>
  <c r="F262" i="8" s="1"/>
  <c r="J279" i="8"/>
  <c r="L279" i="8"/>
  <c r="E279" i="8"/>
  <c r="F279" i="8" s="1"/>
  <c r="E395" i="8"/>
  <c r="F395" i="8" s="1"/>
  <c r="L395" i="8"/>
  <c r="J395" i="8"/>
  <c r="E948" i="8"/>
  <c r="F948" i="8" s="1"/>
  <c r="L948" i="8"/>
  <c r="J948" i="8"/>
  <c r="J966" i="8"/>
  <c r="G204" i="2"/>
  <c r="G212" i="2"/>
  <c r="L212" i="2" s="1"/>
  <c r="G220" i="2"/>
  <c r="G228" i="2"/>
  <c r="L228" i="2" s="1"/>
  <c r="G236" i="2"/>
  <c r="G244" i="2"/>
  <c r="G252" i="2"/>
  <c r="G260" i="2"/>
  <c r="G268" i="2"/>
  <c r="L268" i="2" s="1"/>
  <c r="G276" i="2"/>
  <c r="L276" i="2" s="1"/>
  <c r="N280" i="2"/>
  <c r="P290" i="2"/>
  <c r="H290" i="2"/>
  <c r="N290" i="2"/>
  <c r="M290" i="2"/>
  <c r="G290" i="2"/>
  <c r="T302" i="2"/>
  <c r="Q302" i="2" s="1"/>
  <c r="S302" i="2" s="1"/>
  <c r="K302" i="2"/>
  <c r="I302" i="2"/>
  <c r="O302" i="2"/>
  <c r="G302" i="2"/>
  <c r="N302" i="2"/>
  <c r="M302" i="2"/>
  <c r="L302" i="2"/>
  <c r="L318" i="8"/>
  <c r="J318" i="8"/>
  <c r="E318" i="8"/>
  <c r="F318" i="8" s="1"/>
  <c r="E325" i="8"/>
  <c r="F325" i="8" s="1"/>
  <c r="J325" i="8"/>
  <c r="L325" i="8"/>
  <c r="E339" i="8"/>
  <c r="F339" i="8" s="1"/>
  <c r="L339" i="8"/>
  <c r="J339" i="8"/>
  <c r="O289" i="2"/>
  <c r="T297" i="2"/>
  <c r="Q297" i="2" s="1"/>
  <c r="S297" i="2" s="1"/>
  <c r="K297" i="2"/>
  <c r="L301" i="2"/>
  <c r="J301" i="2"/>
  <c r="P301" i="2"/>
  <c r="H301" i="2"/>
  <c r="O301" i="2"/>
  <c r="G301" i="2"/>
  <c r="J309" i="2"/>
  <c r="H309" i="2"/>
  <c r="M309" i="2" s="1"/>
  <c r="N309" i="2" s="1"/>
  <c r="G309" i="2"/>
  <c r="L309" i="2" s="1"/>
  <c r="J7" i="8"/>
  <c r="E12" i="8"/>
  <c r="F12" i="8" s="1"/>
  <c r="L12" i="8"/>
  <c r="J12" i="8"/>
  <c r="J40" i="8"/>
  <c r="E40" i="8"/>
  <c r="F40" i="8" s="1"/>
  <c r="L40" i="8"/>
  <c r="L47" i="8"/>
  <c r="E47" i="8"/>
  <c r="F47" i="8" s="1"/>
  <c r="L98" i="8"/>
  <c r="J98" i="8"/>
  <c r="F98" i="8"/>
  <c r="L222" i="8"/>
  <c r="L246" i="8"/>
  <c r="J246" i="8"/>
  <c r="E246" i="8"/>
  <c r="F246" i="8" s="1"/>
  <c r="J367" i="8"/>
  <c r="E367" i="8"/>
  <c r="F367" i="8" s="1"/>
  <c r="L367" i="8"/>
  <c r="J413" i="8"/>
  <c r="E525" i="8"/>
  <c r="F525" i="8" s="1"/>
  <c r="J525" i="8"/>
  <c r="L525" i="8"/>
  <c r="P305" i="2"/>
  <c r="H305" i="2"/>
  <c r="N305" i="2"/>
  <c r="L305" i="2"/>
  <c r="T305" i="2"/>
  <c r="Q305" i="2" s="1"/>
  <c r="S305" i="2" s="1"/>
  <c r="K305" i="2"/>
  <c r="T310" i="2"/>
  <c r="Q310" i="2" s="1"/>
  <c r="S310" i="2" s="1"/>
  <c r="K310" i="2"/>
  <c r="I310" i="2"/>
  <c r="O310" i="2"/>
  <c r="G310" i="2"/>
  <c r="N310" i="2"/>
  <c r="L10" i="8"/>
  <c r="J10" i="8"/>
  <c r="F10" i="8"/>
  <c r="L18" i="8"/>
  <c r="J18" i="8"/>
  <c r="F18" i="8"/>
  <c r="E36" i="8"/>
  <c r="F36" i="8" s="1"/>
  <c r="L36" i="8"/>
  <c r="J36" i="8"/>
  <c r="L66" i="8"/>
  <c r="J66" i="8"/>
  <c r="E66" i="8"/>
  <c r="F66" i="8" s="1"/>
  <c r="E84" i="8"/>
  <c r="F84" i="8" s="1"/>
  <c r="L84" i="8"/>
  <c r="J84" i="8"/>
  <c r="L182" i="8"/>
  <c r="J182" i="8"/>
  <c r="E182" i="8"/>
  <c r="F182" i="8" s="1"/>
  <c r="F198" i="8"/>
  <c r="L198" i="8"/>
  <c r="J198" i="8"/>
  <c r="J263" i="8"/>
  <c r="E263" i="8"/>
  <c r="F263" i="8" s="1"/>
  <c r="L263" i="8"/>
  <c r="J313" i="8"/>
  <c r="L313" i="8"/>
  <c r="E313" i="8"/>
  <c r="F313" i="8" s="1"/>
  <c r="J446" i="8"/>
  <c r="E446" i="8"/>
  <c r="F446" i="8" s="1"/>
  <c r="L446" i="8"/>
  <c r="E460" i="8"/>
  <c r="F460" i="8" s="1"/>
  <c r="L460" i="8"/>
  <c r="J460" i="8"/>
  <c r="L583" i="8"/>
  <c r="J583" i="8"/>
  <c r="E583" i="8"/>
  <c r="F583" i="8" s="1"/>
  <c r="J902" i="8"/>
  <c r="L1012" i="8"/>
  <c r="J1012" i="8"/>
  <c r="E1012" i="8"/>
  <c r="F1012" i="8" s="1"/>
  <c r="H286" i="2"/>
  <c r="M286" i="2" s="1"/>
  <c r="N286" i="2" s="1"/>
  <c r="K288" i="2"/>
  <c r="J299" i="2"/>
  <c r="P299" i="2" s="1"/>
  <c r="I299" i="2"/>
  <c r="O299" i="2" s="1"/>
  <c r="N301" i="2"/>
  <c r="M305" i="2"/>
  <c r="J307" i="2"/>
  <c r="P307" i="2" s="1"/>
  <c r="I307" i="2"/>
  <c r="O307" i="2" s="1"/>
  <c r="M310" i="2"/>
  <c r="J16" i="8"/>
  <c r="E16" i="8"/>
  <c r="F16" i="8" s="1"/>
  <c r="L16" i="8"/>
  <c r="J39" i="8"/>
  <c r="E44" i="8"/>
  <c r="F44" i="8" s="1"/>
  <c r="L44" i="8"/>
  <c r="J44" i="8"/>
  <c r="J72" i="8"/>
  <c r="E72" i="8"/>
  <c r="F72" i="8" s="1"/>
  <c r="L72" i="8"/>
  <c r="L79" i="8"/>
  <c r="E79" i="8"/>
  <c r="F79" i="8" s="1"/>
  <c r="E115" i="8"/>
  <c r="F115" i="8" s="1"/>
  <c r="L115" i="8"/>
  <c r="J115" i="8"/>
  <c r="E133" i="8"/>
  <c r="F133" i="8" s="1"/>
  <c r="L133" i="8"/>
  <c r="J133" i="8"/>
  <c r="E139" i="8"/>
  <c r="F139" i="8" s="1"/>
  <c r="L139" i="8"/>
  <c r="J139" i="8"/>
  <c r="J159" i="8"/>
  <c r="L159" i="8"/>
  <c r="F159" i="8"/>
  <c r="J215" i="8"/>
  <c r="L215" i="8"/>
  <c r="E215" i="8"/>
  <c r="F215" i="8" s="1"/>
  <c r="L286" i="8"/>
  <c r="E286" i="8"/>
  <c r="F286" i="8" s="1"/>
  <c r="J443" i="8"/>
  <c r="O305" i="2"/>
  <c r="P310" i="2"/>
  <c r="H321" i="2"/>
  <c r="M321" i="2" s="1"/>
  <c r="L321" i="2"/>
  <c r="T321" i="2"/>
  <c r="K321" i="2"/>
  <c r="J321" i="2"/>
  <c r="I321" i="2"/>
  <c r="E20" i="8"/>
  <c r="F20" i="8" s="1"/>
  <c r="L20" i="8"/>
  <c r="J20" i="8"/>
  <c r="L42" i="8"/>
  <c r="J42" i="8"/>
  <c r="F42" i="8"/>
  <c r="L50" i="8"/>
  <c r="J50" i="8"/>
  <c r="F50" i="8"/>
  <c r="E68" i="8"/>
  <c r="F68" i="8" s="1"/>
  <c r="L68" i="8"/>
  <c r="J68" i="8"/>
  <c r="L90" i="8"/>
  <c r="J90" i="8"/>
  <c r="E90" i="8"/>
  <c r="F90" i="8" s="1"/>
  <c r="E163" i="8"/>
  <c r="F163" i="8" s="1"/>
  <c r="L163" i="8"/>
  <c r="J163" i="8"/>
  <c r="F169" i="8"/>
  <c r="J212" i="8"/>
  <c r="G212" i="8" s="1"/>
  <c r="I212" i="8" s="1"/>
  <c r="E212" i="8"/>
  <c r="F212" i="8" s="1"/>
  <c r="E222" i="8"/>
  <c r="F222" i="8" s="1"/>
  <c r="J255" i="8"/>
  <c r="L255" i="8"/>
  <c r="E255" i="8"/>
  <c r="F255" i="8" s="1"/>
  <c r="E331" i="8"/>
  <c r="F331" i="8" s="1"/>
  <c r="L331" i="8"/>
  <c r="J331" i="8"/>
  <c r="L369" i="8"/>
  <c r="J369" i="8"/>
  <c r="E369" i="8"/>
  <c r="F369" i="8" s="1"/>
  <c r="L385" i="8"/>
  <c r="J385" i="8"/>
  <c r="F385" i="8"/>
  <c r="E645" i="8"/>
  <c r="F645" i="8" s="1"/>
  <c r="J645" i="8"/>
  <c r="L645" i="8"/>
  <c r="T318" i="2"/>
  <c r="K318" i="2"/>
  <c r="I318" i="2"/>
  <c r="G318" i="2"/>
  <c r="L318" i="2" s="1"/>
  <c r="F23" i="8"/>
  <c r="L23" i="8"/>
  <c r="F55" i="8"/>
  <c r="L55" i="8"/>
  <c r="F87" i="8"/>
  <c r="L87" i="8"/>
  <c r="F111" i="8"/>
  <c r="L111" i="8"/>
  <c r="E149" i="8"/>
  <c r="F149" i="8" s="1"/>
  <c r="L149" i="8"/>
  <c r="J149" i="8"/>
  <c r="E155" i="8"/>
  <c r="F155" i="8" s="1"/>
  <c r="L155" i="8"/>
  <c r="J155" i="8"/>
  <c r="E164" i="8"/>
  <c r="F164" i="8" s="1"/>
  <c r="L164" i="8"/>
  <c r="J167" i="8"/>
  <c r="G167" i="8" s="1"/>
  <c r="I167" i="8" s="1"/>
  <c r="E167" i="8"/>
  <c r="F167" i="8" s="1"/>
  <c r="L177" i="8"/>
  <c r="J177" i="8"/>
  <c r="E177" i="8"/>
  <c r="F177" i="8" s="1"/>
  <c r="J199" i="8"/>
  <c r="G199" i="8" s="1"/>
  <c r="I199" i="8" s="1"/>
  <c r="E199" i="8"/>
  <c r="F199" i="8" s="1"/>
  <c r="J206" i="8"/>
  <c r="L230" i="8"/>
  <c r="J230" i="8"/>
  <c r="E230" i="8"/>
  <c r="F230" i="8" s="1"/>
  <c r="F244" i="8"/>
  <c r="J244" i="8"/>
  <c r="L244" i="8"/>
  <c r="E307" i="8"/>
  <c r="F307" i="8" s="1"/>
  <c r="L307" i="8"/>
  <c r="J307" i="8"/>
  <c r="J310" i="8"/>
  <c r="J316" i="8"/>
  <c r="E316" i="8"/>
  <c r="F316" i="8" s="1"/>
  <c r="L316" i="8"/>
  <c r="L345" i="8"/>
  <c r="J345" i="8"/>
  <c r="E345" i="8"/>
  <c r="F345" i="8" s="1"/>
  <c r="J351" i="8"/>
  <c r="E351" i="8"/>
  <c r="F351" i="8" s="1"/>
  <c r="L351" i="8"/>
  <c r="L361" i="8"/>
  <c r="J361" i="8"/>
  <c r="F361" i="8"/>
  <c r="E364" i="8"/>
  <c r="F364" i="8" s="1"/>
  <c r="L364" i="8"/>
  <c r="J364" i="8"/>
  <c r="F430" i="8"/>
  <c r="J430" i="8"/>
  <c r="L430" i="8"/>
  <c r="L465" i="8"/>
  <c r="J465" i="8"/>
  <c r="E465" i="8"/>
  <c r="F465" i="8" s="1"/>
  <c r="L551" i="8"/>
  <c r="J551" i="8"/>
  <c r="E551" i="8"/>
  <c r="F551" i="8" s="1"/>
  <c r="L567" i="8"/>
  <c r="J567" i="8"/>
  <c r="E567" i="8"/>
  <c r="F567" i="8" s="1"/>
  <c r="L707" i="8"/>
  <c r="E707" i="8"/>
  <c r="F707" i="8" s="1"/>
  <c r="J707" i="8"/>
  <c r="J864" i="8"/>
  <c r="E864" i="8"/>
  <c r="F864" i="8" s="1"/>
  <c r="L864" i="8"/>
  <c r="E958" i="8"/>
  <c r="F958" i="8" s="1"/>
  <c r="J958" i="8"/>
  <c r="L958" i="8"/>
  <c r="J104" i="8"/>
  <c r="E104" i="8"/>
  <c r="F104" i="8" s="1"/>
  <c r="L106" i="8"/>
  <c r="J106" i="8"/>
  <c r="F106" i="8"/>
  <c r="E108" i="8"/>
  <c r="F108" i="8" s="1"/>
  <c r="L108" i="8"/>
  <c r="J108" i="8"/>
  <c r="E131" i="8"/>
  <c r="F131" i="8" s="1"/>
  <c r="L131" i="8"/>
  <c r="J131" i="8"/>
  <c r="J134" i="8"/>
  <c r="L169" i="8"/>
  <c r="J169" i="8"/>
  <c r="F180" i="8"/>
  <c r="J180" i="8"/>
  <c r="L180" i="8"/>
  <c r="L225" i="8"/>
  <c r="J225" i="8"/>
  <c r="E225" i="8"/>
  <c r="F225" i="8" s="1"/>
  <c r="F268" i="8"/>
  <c r="J268" i="8"/>
  <c r="L268" i="8"/>
  <c r="L294" i="8"/>
  <c r="J294" i="8"/>
  <c r="E294" i="8"/>
  <c r="F294" i="8" s="1"/>
  <c r="J326" i="8"/>
  <c r="J333" i="8"/>
  <c r="L337" i="8"/>
  <c r="J337" i="8"/>
  <c r="E337" i="8"/>
  <c r="F337" i="8" s="1"/>
  <c r="J431" i="8"/>
  <c r="E431" i="8"/>
  <c r="F431" i="8" s="1"/>
  <c r="E443" i="8"/>
  <c r="F443" i="8" s="1"/>
  <c r="L443" i="8"/>
  <c r="J455" i="8"/>
  <c r="L455" i="8"/>
  <c r="E455" i="8"/>
  <c r="F455" i="8" s="1"/>
  <c r="J601" i="8"/>
  <c r="E601" i="8"/>
  <c r="F601" i="8" s="1"/>
  <c r="L601" i="8"/>
  <c r="L687" i="8"/>
  <c r="J687" i="8"/>
  <c r="F687" i="8"/>
  <c r="L906" i="8"/>
  <c r="J906" i="8"/>
  <c r="E906" i="8"/>
  <c r="F906" i="8" s="1"/>
  <c r="J936" i="8"/>
  <c r="E936" i="8"/>
  <c r="F936" i="8" s="1"/>
  <c r="L936" i="8"/>
  <c r="F31" i="8"/>
  <c r="L31" i="8"/>
  <c r="F63" i="8"/>
  <c r="L63" i="8"/>
  <c r="L104" i="8"/>
  <c r="E116" i="8"/>
  <c r="F116" i="8" s="1"/>
  <c r="L116" i="8"/>
  <c r="J119" i="8"/>
  <c r="G119" i="8" s="1"/>
  <c r="I119" i="8" s="1"/>
  <c r="E119" i="8"/>
  <c r="F119" i="8" s="1"/>
  <c r="J127" i="8"/>
  <c r="L127" i="8"/>
  <c r="F127" i="8"/>
  <c r="L129" i="8"/>
  <c r="J129" i="8"/>
  <c r="F129" i="8"/>
  <c r="E145" i="8"/>
  <c r="F145" i="8" s="1"/>
  <c r="E165" i="8"/>
  <c r="F165" i="8" s="1"/>
  <c r="L165" i="8"/>
  <c r="J165" i="8"/>
  <c r="E171" i="8"/>
  <c r="F171" i="8" s="1"/>
  <c r="L171" i="8"/>
  <c r="J171" i="8"/>
  <c r="F204" i="8"/>
  <c r="J204" i="8"/>
  <c r="L204" i="8"/>
  <c r="J228" i="8"/>
  <c r="L228" i="8"/>
  <c r="E228" i="8"/>
  <c r="F228" i="8" s="1"/>
  <c r="J231" i="8"/>
  <c r="L231" i="8"/>
  <c r="F231" i="8"/>
  <c r="E235" i="8"/>
  <c r="F235" i="8" s="1"/>
  <c r="L235" i="8"/>
  <c r="E275" i="8"/>
  <c r="F275" i="8" s="1"/>
  <c r="L275" i="8"/>
  <c r="J275" i="8"/>
  <c r="E281" i="8"/>
  <c r="F281" i="8" s="1"/>
  <c r="L289" i="8"/>
  <c r="J289" i="8"/>
  <c r="E289" i="8"/>
  <c r="F289" i="8" s="1"/>
  <c r="J311" i="8"/>
  <c r="L311" i="8"/>
  <c r="F311" i="8"/>
  <c r="J320" i="8"/>
  <c r="G320" i="8" s="1"/>
  <c r="I320" i="8" s="1"/>
  <c r="E320" i="8"/>
  <c r="F320" i="8" s="1"/>
  <c r="J334" i="8"/>
  <c r="L334" i="8"/>
  <c r="E334" i="8"/>
  <c r="F334" i="8" s="1"/>
  <c r="E348" i="8"/>
  <c r="F348" i="8" s="1"/>
  <c r="L348" i="8"/>
  <c r="J391" i="8"/>
  <c r="L391" i="8"/>
  <c r="F391" i="8"/>
  <c r="L431" i="8"/>
  <c r="J444" i="8"/>
  <c r="L475" i="8"/>
  <c r="E475" i="8"/>
  <c r="F475" i="8" s="1"/>
  <c r="J475" i="8"/>
  <c r="E549" i="8"/>
  <c r="F549" i="8" s="1"/>
  <c r="J549" i="8"/>
  <c r="L549" i="8"/>
  <c r="E581" i="8"/>
  <c r="F581" i="8" s="1"/>
  <c r="J581" i="8"/>
  <c r="L581" i="8"/>
  <c r="E637" i="8"/>
  <c r="F637" i="8" s="1"/>
  <c r="J637" i="8"/>
  <c r="L637" i="8"/>
  <c r="J680" i="8"/>
  <c r="E680" i="8"/>
  <c r="F680" i="8" s="1"/>
  <c r="L680" i="8"/>
  <c r="L767" i="8"/>
  <c r="J767" i="8"/>
  <c r="E767" i="8"/>
  <c r="F767" i="8" s="1"/>
  <c r="J810" i="8"/>
  <c r="L810" i="8"/>
  <c r="E810" i="8"/>
  <c r="F810" i="8" s="1"/>
  <c r="E836" i="8"/>
  <c r="F836" i="8" s="1"/>
  <c r="L836" i="8"/>
  <c r="J836" i="8"/>
  <c r="F13" i="8"/>
  <c r="J24" i="8"/>
  <c r="G24" i="8" s="1"/>
  <c r="I24" i="8" s="1"/>
  <c r="E24" i="8"/>
  <c r="F24" i="8" s="1"/>
  <c r="L26" i="8"/>
  <c r="J26" i="8"/>
  <c r="F26" i="8"/>
  <c r="E28" i="8"/>
  <c r="F28" i="8" s="1"/>
  <c r="L28" i="8"/>
  <c r="J28" i="8"/>
  <c r="J56" i="8"/>
  <c r="G56" i="8" s="1"/>
  <c r="I56" i="8" s="1"/>
  <c r="E56" i="8"/>
  <c r="F56" i="8" s="1"/>
  <c r="L58" i="8"/>
  <c r="J58" i="8"/>
  <c r="F58" i="8"/>
  <c r="E60" i="8"/>
  <c r="F60" i="8" s="1"/>
  <c r="L60" i="8"/>
  <c r="J60" i="8"/>
  <c r="J88" i="8"/>
  <c r="G88" i="8" s="1"/>
  <c r="I88" i="8" s="1"/>
  <c r="E88" i="8"/>
  <c r="F88" i="8" s="1"/>
  <c r="J112" i="8"/>
  <c r="G112" i="8" s="1"/>
  <c r="I112" i="8" s="1"/>
  <c r="E112" i="8"/>
  <c r="F112" i="8" s="1"/>
  <c r="L121" i="8"/>
  <c r="J121" i="8"/>
  <c r="E147" i="8"/>
  <c r="F147" i="8" s="1"/>
  <c r="L147" i="8"/>
  <c r="J147" i="8"/>
  <c r="J150" i="8"/>
  <c r="E211" i="8"/>
  <c r="F211" i="8" s="1"/>
  <c r="L211" i="8"/>
  <c r="J211" i="8"/>
  <c r="E259" i="8"/>
  <c r="F259" i="8" s="1"/>
  <c r="L259" i="8"/>
  <c r="J259" i="8"/>
  <c r="J292" i="8"/>
  <c r="L292" i="8"/>
  <c r="E292" i="8"/>
  <c r="F292" i="8" s="1"/>
  <c r="J295" i="8"/>
  <c r="L295" i="8"/>
  <c r="F295" i="8"/>
  <c r="E299" i="8"/>
  <c r="F299" i="8" s="1"/>
  <c r="L299" i="8"/>
  <c r="L323" i="8"/>
  <c r="E323" i="8"/>
  <c r="F323" i="8" s="1"/>
  <c r="J323" i="8"/>
  <c r="L327" i="8"/>
  <c r="J327" i="8"/>
  <c r="F327" i="8"/>
  <c r="J335" i="8"/>
  <c r="E335" i="8"/>
  <c r="F335" i="8" s="1"/>
  <c r="L335" i="8"/>
  <c r="J349" i="8"/>
  <c r="J398" i="8"/>
  <c r="E403" i="8"/>
  <c r="F403" i="8" s="1"/>
  <c r="L403" i="8"/>
  <c r="J403" i="8"/>
  <c r="J411" i="8"/>
  <c r="E427" i="8"/>
  <c r="F427" i="8" s="1"/>
  <c r="L427" i="8"/>
  <c r="J427" i="8"/>
  <c r="L441" i="8"/>
  <c r="J441" i="8"/>
  <c r="E441" i="8"/>
  <c r="F441" i="8" s="1"/>
  <c r="J469" i="8"/>
  <c r="E517" i="8"/>
  <c r="F517" i="8" s="1"/>
  <c r="J517" i="8"/>
  <c r="L517" i="8"/>
  <c r="E533" i="8"/>
  <c r="F533" i="8" s="1"/>
  <c r="J533" i="8"/>
  <c r="L533" i="8"/>
  <c r="J760" i="8"/>
  <c r="E760" i="8"/>
  <c r="F760" i="8" s="1"/>
  <c r="L760" i="8"/>
  <c r="E900" i="8"/>
  <c r="F900" i="8" s="1"/>
  <c r="L900" i="8"/>
  <c r="J900" i="8"/>
  <c r="J315" i="2"/>
  <c r="I315" i="2"/>
  <c r="F7" i="8"/>
  <c r="L7" i="8"/>
  <c r="F39" i="8"/>
  <c r="L39" i="8"/>
  <c r="F71" i="8"/>
  <c r="L71" i="8"/>
  <c r="F95" i="8"/>
  <c r="L95" i="8"/>
  <c r="E117" i="8"/>
  <c r="F117" i="8" s="1"/>
  <c r="L117" i="8"/>
  <c r="J117" i="8"/>
  <c r="E123" i="8"/>
  <c r="F123" i="8" s="1"/>
  <c r="L123" i="8"/>
  <c r="J123" i="8"/>
  <c r="E132" i="8"/>
  <c r="F132" i="8" s="1"/>
  <c r="L132" i="8"/>
  <c r="J135" i="8"/>
  <c r="G135" i="8" s="1"/>
  <c r="I135" i="8" s="1"/>
  <c r="E135" i="8"/>
  <c r="F135" i="8" s="1"/>
  <c r="J143" i="8"/>
  <c r="L143" i="8"/>
  <c r="F143" i="8"/>
  <c r="L145" i="8"/>
  <c r="J145" i="8"/>
  <c r="E195" i="8"/>
  <c r="F195" i="8" s="1"/>
  <c r="L195" i="8"/>
  <c r="J195" i="8"/>
  <c r="L257" i="8"/>
  <c r="J257" i="8"/>
  <c r="F257" i="8"/>
  <c r="J276" i="8"/>
  <c r="G276" i="8" s="1"/>
  <c r="I276" i="8" s="1"/>
  <c r="E276" i="8"/>
  <c r="F276" i="8" s="1"/>
  <c r="L281" i="8"/>
  <c r="J281" i="8"/>
  <c r="J283" i="8"/>
  <c r="E371" i="8"/>
  <c r="F371" i="8" s="1"/>
  <c r="L371" i="8"/>
  <c r="J371" i="8"/>
  <c r="E428" i="8"/>
  <c r="F428" i="8" s="1"/>
  <c r="L428" i="8"/>
  <c r="J428" i="8"/>
  <c r="J445" i="8"/>
  <c r="E459" i="8"/>
  <c r="F459" i="8" s="1"/>
  <c r="L459" i="8"/>
  <c r="J459" i="8"/>
  <c r="J470" i="8"/>
  <c r="E470" i="8"/>
  <c r="F470" i="8" s="1"/>
  <c r="L470" i="8"/>
  <c r="L507" i="8"/>
  <c r="J507" i="8"/>
  <c r="E507" i="8"/>
  <c r="F507" i="8" s="1"/>
  <c r="J569" i="8"/>
  <c r="E569" i="8"/>
  <c r="F569" i="8" s="1"/>
  <c r="L569" i="8"/>
  <c r="L615" i="8"/>
  <c r="J615" i="8"/>
  <c r="E615" i="8"/>
  <c r="F615" i="8" s="1"/>
  <c r="J695" i="8"/>
  <c r="J713" i="8"/>
  <c r="G713" i="8" s="1"/>
  <c r="I713" i="8" s="1"/>
  <c r="J830" i="8"/>
  <c r="J298" i="2"/>
  <c r="P298" i="2" s="1"/>
  <c r="H300" i="2"/>
  <c r="M300" i="2" s="1"/>
  <c r="N300" i="2" s="1"/>
  <c r="J306" i="2"/>
  <c r="H308" i="2"/>
  <c r="M308" i="2" s="1"/>
  <c r="N308" i="2" s="1"/>
  <c r="P308" i="2"/>
  <c r="J314" i="2"/>
  <c r="P314" i="2" s="1"/>
  <c r="H316" i="2"/>
  <c r="M316" i="2" s="1"/>
  <c r="N316" i="2" s="1"/>
  <c r="J322" i="2"/>
  <c r="P322" i="2" s="1"/>
  <c r="J5" i="8"/>
  <c r="J13" i="8"/>
  <c r="J21" i="8"/>
  <c r="J29" i="8"/>
  <c r="J37" i="8"/>
  <c r="G37" i="8" s="1"/>
  <c r="I37" i="8" s="1"/>
  <c r="J45" i="8"/>
  <c r="G45" i="8" s="1"/>
  <c r="I45" i="8" s="1"/>
  <c r="J53" i="8"/>
  <c r="G53" i="8" s="1"/>
  <c r="I53" i="8" s="1"/>
  <c r="J61" i="8"/>
  <c r="G61" i="8" s="1"/>
  <c r="I61" i="8" s="1"/>
  <c r="J69" i="8"/>
  <c r="G69" i="8" s="1"/>
  <c r="I69" i="8" s="1"/>
  <c r="J77" i="8"/>
  <c r="G77" i="8" s="1"/>
  <c r="I77" i="8" s="1"/>
  <c r="J85" i="8"/>
  <c r="G85" i="8" s="1"/>
  <c r="I85" i="8" s="1"/>
  <c r="J93" i="8"/>
  <c r="G93" i="8" s="1"/>
  <c r="I93" i="8" s="1"/>
  <c r="J101" i="8"/>
  <c r="J109" i="8"/>
  <c r="E125" i="8"/>
  <c r="F125" i="8" s="1"/>
  <c r="E141" i="8"/>
  <c r="F141" i="8" s="1"/>
  <c r="E157" i="8"/>
  <c r="F157" i="8" s="1"/>
  <c r="J183" i="8"/>
  <c r="G183" i="8" s="1"/>
  <c r="I183" i="8" s="1"/>
  <c r="J196" i="8"/>
  <c r="G196" i="8" s="1"/>
  <c r="I196" i="8" s="1"/>
  <c r="L209" i="8"/>
  <c r="J209" i="8"/>
  <c r="L214" i="8"/>
  <c r="E227" i="8"/>
  <c r="F227" i="8" s="1"/>
  <c r="L227" i="8"/>
  <c r="J247" i="8"/>
  <c r="G247" i="8" s="1"/>
  <c r="I247" i="8" s="1"/>
  <c r="J260" i="8"/>
  <c r="G260" i="8" s="1"/>
  <c r="I260" i="8" s="1"/>
  <c r="L273" i="8"/>
  <c r="J273" i="8"/>
  <c r="L278" i="8"/>
  <c r="E291" i="8"/>
  <c r="F291" i="8" s="1"/>
  <c r="L291" i="8"/>
  <c r="J312" i="8"/>
  <c r="J359" i="8"/>
  <c r="L359" i="8"/>
  <c r="F359" i="8"/>
  <c r="E363" i="8"/>
  <c r="F363" i="8" s="1"/>
  <c r="L363" i="8"/>
  <c r="F366" i="8"/>
  <c r="J366" i="8"/>
  <c r="J381" i="8"/>
  <c r="E396" i="8"/>
  <c r="F396" i="8" s="1"/>
  <c r="L396" i="8"/>
  <c r="J399" i="8"/>
  <c r="G399" i="8" s="1"/>
  <c r="I399" i="8" s="1"/>
  <c r="E399" i="8"/>
  <c r="F399" i="8" s="1"/>
  <c r="L409" i="8"/>
  <c r="J409" i="8"/>
  <c r="F409" i="8"/>
  <c r="L433" i="8"/>
  <c r="J433" i="8"/>
  <c r="E435" i="8"/>
  <c r="F435" i="8" s="1"/>
  <c r="L435" i="8"/>
  <c r="J435" i="8"/>
  <c r="L519" i="8"/>
  <c r="J519" i="8"/>
  <c r="E519" i="8"/>
  <c r="F519" i="8" s="1"/>
  <c r="E605" i="8"/>
  <c r="F605" i="8" s="1"/>
  <c r="J605" i="8"/>
  <c r="L605" i="8"/>
  <c r="E613" i="8"/>
  <c r="F613" i="8" s="1"/>
  <c r="J613" i="8"/>
  <c r="L613" i="8"/>
  <c r="J633" i="8"/>
  <c r="E633" i="8"/>
  <c r="F633" i="8" s="1"/>
  <c r="L633" i="8"/>
  <c r="L647" i="8"/>
  <c r="J647" i="8"/>
  <c r="E647" i="8"/>
  <c r="F647" i="8" s="1"/>
  <c r="L667" i="8"/>
  <c r="J667" i="8"/>
  <c r="F667" i="8"/>
  <c r="E700" i="8"/>
  <c r="F700" i="8" s="1"/>
  <c r="J700" i="8"/>
  <c r="L700" i="8"/>
  <c r="E756" i="8"/>
  <c r="F756" i="8" s="1"/>
  <c r="J756" i="8"/>
  <c r="L756" i="8"/>
  <c r="J799" i="8"/>
  <c r="L799" i="8"/>
  <c r="E799" i="8"/>
  <c r="F799" i="8" s="1"/>
  <c r="J815" i="8"/>
  <c r="L815" i="8"/>
  <c r="E815" i="8"/>
  <c r="F815" i="8" s="1"/>
  <c r="J854" i="8"/>
  <c r="E942" i="8"/>
  <c r="F942" i="8" s="1"/>
  <c r="L942" i="8"/>
  <c r="J942" i="8"/>
  <c r="J977" i="8"/>
  <c r="K298" i="2"/>
  <c r="I300" i="2"/>
  <c r="O300" i="2" s="1"/>
  <c r="K306" i="2"/>
  <c r="I308" i="2"/>
  <c r="O308" i="2" s="1"/>
  <c r="K314" i="2"/>
  <c r="I316" i="2"/>
  <c r="K322" i="2"/>
  <c r="F150" i="8"/>
  <c r="J175" i="8"/>
  <c r="G175" i="8" s="1"/>
  <c r="I175" i="8" s="1"/>
  <c r="J188" i="8"/>
  <c r="G188" i="8" s="1"/>
  <c r="I188" i="8" s="1"/>
  <c r="L201" i="8"/>
  <c r="J201" i="8"/>
  <c r="F201" i="8"/>
  <c r="F206" i="8"/>
  <c r="L206" i="8"/>
  <c r="E219" i="8"/>
  <c r="F219" i="8" s="1"/>
  <c r="L219" i="8"/>
  <c r="J239" i="8"/>
  <c r="J252" i="8"/>
  <c r="G252" i="8" s="1"/>
  <c r="I252" i="8" s="1"/>
  <c r="L265" i="8"/>
  <c r="J265" i="8"/>
  <c r="F265" i="8"/>
  <c r="F270" i="8"/>
  <c r="L270" i="8"/>
  <c r="E283" i="8"/>
  <c r="F283" i="8" s="1"/>
  <c r="L283" i="8"/>
  <c r="J303" i="8"/>
  <c r="E308" i="8"/>
  <c r="F308" i="8" s="1"/>
  <c r="J308" i="8"/>
  <c r="G308" i="8" s="1"/>
  <c r="I308" i="8" s="1"/>
  <c r="F310" i="8"/>
  <c r="L310" i="8"/>
  <c r="L329" i="8"/>
  <c r="J329" i="8"/>
  <c r="F329" i="8"/>
  <c r="L353" i="8"/>
  <c r="J353" i="8"/>
  <c r="E355" i="8"/>
  <c r="F355" i="8" s="1"/>
  <c r="L355" i="8"/>
  <c r="J355" i="8"/>
  <c r="J407" i="8"/>
  <c r="L407" i="8"/>
  <c r="F407" i="8"/>
  <c r="E411" i="8"/>
  <c r="F411" i="8" s="1"/>
  <c r="L411" i="8"/>
  <c r="J414" i="8"/>
  <c r="J429" i="8"/>
  <c r="E444" i="8"/>
  <c r="F444" i="8" s="1"/>
  <c r="L444" i="8"/>
  <c r="J447" i="8"/>
  <c r="G447" i="8" s="1"/>
  <c r="I447" i="8" s="1"/>
  <c r="E447" i="8"/>
  <c r="F447" i="8" s="1"/>
  <c r="L457" i="8"/>
  <c r="J457" i="8"/>
  <c r="F457" i="8"/>
  <c r="E469" i="8"/>
  <c r="F469" i="8" s="1"/>
  <c r="L469" i="8"/>
  <c r="L511" i="8"/>
  <c r="J511" i="8"/>
  <c r="F511" i="8"/>
  <c r="E557" i="8"/>
  <c r="F557" i="8" s="1"/>
  <c r="J557" i="8"/>
  <c r="L557" i="8"/>
  <c r="E565" i="8"/>
  <c r="F565" i="8" s="1"/>
  <c r="J565" i="8"/>
  <c r="L565" i="8"/>
  <c r="J585" i="8"/>
  <c r="E585" i="8"/>
  <c r="F585" i="8" s="1"/>
  <c r="L585" i="8"/>
  <c r="L599" i="8"/>
  <c r="J599" i="8"/>
  <c r="E599" i="8"/>
  <c r="F599" i="8" s="1"/>
  <c r="J665" i="8"/>
  <c r="G665" i="8" s="1"/>
  <c r="I665" i="8" s="1"/>
  <c r="J672" i="8"/>
  <c r="E672" i="8"/>
  <c r="F672" i="8" s="1"/>
  <c r="L672" i="8"/>
  <c r="E692" i="8"/>
  <c r="F692" i="8" s="1"/>
  <c r="J692" i="8"/>
  <c r="G692" i="8" s="1"/>
  <c r="I692" i="8" s="1"/>
  <c r="L703" i="8"/>
  <c r="J703" i="8"/>
  <c r="E703" i="8"/>
  <c r="F703" i="8" s="1"/>
  <c r="E740" i="8"/>
  <c r="F740" i="8" s="1"/>
  <c r="J740" i="8"/>
  <c r="L740" i="8"/>
  <c r="E824" i="8"/>
  <c r="F824" i="8" s="1"/>
  <c r="L824" i="8"/>
  <c r="J824" i="8"/>
  <c r="J962" i="8"/>
  <c r="F962" i="8"/>
  <c r="L962" i="8"/>
  <c r="E1127" i="8"/>
  <c r="F1127" i="8" s="1"/>
  <c r="L1127" i="8"/>
  <c r="J1127" i="8"/>
  <c r="K300" i="2"/>
  <c r="K308" i="2"/>
  <c r="K316" i="2"/>
  <c r="F124" i="8"/>
  <c r="F140" i="8"/>
  <c r="L185" i="8"/>
  <c r="J185" i="8"/>
  <c r="F185" i="8"/>
  <c r="F190" i="8"/>
  <c r="L190" i="8"/>
  <c r="E203" i="8"/>
  <c r="F203" i="8" s="1"/>
  <c r="L203" i="8"/>
  <c r="J223" i="8"/>
  <c r="F236" i="8"/>
  <c r="J236" i="8"/>
  <c r="L249" i="8"/>
  <c r="J249" i="8"/>
  <c r="F249" i="8"/>
  <c r="F254" i="8"/>
  <c r="L254" i="8"/>
  <c r="E267" i="8"/>
  <c r="F267" i="8" s="1"/>
  <c r="L267" i="8"/>
  <c r="J287" i="8"/>
  <c r="J300" i="8"/>
  <c r="J375" i="8"/>
  <c r="L375" i="8"/>
  <c r="F375" i="8"/>
  <c r="E379" i="8"/>
  <c r="F379" i="8" s="1"/>
  <c r="L379" i="8"/>
  <c r="J382" i="8"/>
  <c r="J397" i="8"/>
  <c r="E412" i="8"/>
  <c r="F412" i="8" s="1"/>
  <c r="L412" i="8"/>
  <c r="J415" i="8"/>
  <c r="G415" i="8" s="1"/>
  <c r="I415" i="8" s="1"/>
  <c r="E415" i="8"/>
  <c r="F415" i="8" s="1"/>
  <c r="L425" i="8"/>
  <c r="J425" i="8"/>
  <c r="F425" i="8"/>
  <c r="L449" i="8"/>
  <c r="J449" i="8"/>
  <c r="E451" i="8"/>
  <c r="F451" i="8" s="1"/>
  <c r="L451" i="8"/>
  <c r="J451" i="8"/>
  <c r="L479" i="8"/>
  <c r="J479" i="8"/>
  <c r="E479" i="8"/>
  <c r="F479" i="8" s="1"/>
  <c r="E496" i="8"/>
  <c r="F496" i="8" s="1"/>
  <c r="L496" i="8"/>
  <c r="E589" i="8"/>
  <c r="F589" i="8" s="1"/>
  <c r="J589" i="8"/>
  <c r="L589" i="8"/>
  <c r="E597" i="8"/>
  <c r="F597" i="8" s="1"/>
  <c r="J597" i="8"/>
  <c r="L597" i="8"/>
  <c r="J617" i="8"/>
  <c r="E617" i="8"/>
  <c r="F617" i="8" s="1"/>
  <c r="L617" i="8"/>
  <c r="L631" i="8"/>
  <c r="J631" i="8"/>
  <c r="E631" i="8"/>
  <c r="F631" i="8" s="1"/>
  <c r="E669" i="8"/>
  <c r="F669" i="8" s="1"/>
  <c r="J669" i="8"/>
  <c r="L669" i="8"/>
  <c r="L711" i="8"/>
  <c r="E711" i="8"/>
  <c r="F711" i="8" s="1"/>
  <c r="J711" i="8"/>
  <c r="F763" i="8"/>
  <c r="L842" i="8"/>
  <c r="J842" i="8"/>
  <c r="E842" i="8"/>
  <c r="F842" i="8" s="1"/>
  <c r="J896" i="8"/>
  <c r="E896" i="8"/>
  <c r="F896" i="8" s="1"/>
  <c r="L896" i="8"/>
  <c r="L922" i="8"/>
  <c r="J922" i="8"/>
  <c r="E922" i="8"/>
  <c r="F922" i="8" s="1"/>
  <c r="E974" i="8"/>
  <c r="F974" i="8" s="1"/>
  <c r="L974" i="8"/>
  <c r="J974" i="8"/>
  <c r="F158" i="8"/>
  <c r="F174" i="8"/>
  <c r="L174" i="8"/>
  <c r="E183" i="8"/>
  <c r="F183" i="8" s="1"/>
  <c r="E187" i="8"/>
  <c r="F187" i="8" s="1"/>
  <c r="L187" i="8"/>
  <c r="E196" i="8"/>
  <c r="F196" i="8" s="1"/>
  <c r="J207" i="8"/>
  <c r="E209" i="8"/>
  <c r="F209" i="8" s="1"/>
  <c r="E214" i="8"/>
  <c r="F214" i="8" s="1"/>
  <c r="F220" i="8"/>
  <c r="J220" i="8"/>
  <c r="L233" i="8"/>
  <c r="J233" i="8"/>
  <c r="F233" i="8"/>
  <c r="F238" i="8"/>
  <c r="L238" i="8"/>
  <c r="E247" i="8"/>
  <c r="F247" i="8" s="1"/>
  <c r="E251" i="8"/>
  <c r="F251" i="8" s="1"/>
  <c r="L251" i="8"/>
  <c r="E260" i="8"/>
  <c r="F260" i="8" s="1"/>
  <c r="J271" i="8"/>
  <c r="E273" i="8"/>
  <c r="F273" i="8" s="1"/>
  <c r="E278" i="8"/>
  <c r="F278" i="8" s="1"/>
  <c r="F284" i="8"/>
  <c r="J284" i="8"/>
  <c r="L297" i="8"/>
  <c r="J297" i="8"/>
  <c r="F297" i="8"/>
  <c r="F302" i="8"/>
  <c r="L302" i="8"/>
  <c r="J343" i="8"/>
  <c r="L343" i="8"/>
  <c r="F343" i="8"/>
  <c r="E347" i="8"/>
  <c r="F347" i="8" s="1"/>
  <c r="L347" i="8"/>
  <c r="F350" i="8"/>
  <c r="J350" i="8"/>
  <c r="J365" i="8"/>
  <c r="E380" i="8"/>
  <c r="F380" i="8" s="1"/>
  <c r="L380" i="8"/>
  <c r="J383" i="8"/>
  <c r="G383" i="8" s="1"/>
  <c r="I383" i="8" s="1"/>
  <c r="E383" i="8"/>
  <c r="F383" i="8" s="1"/>
  <c r="L393" i="8"/>
  <c r="J393" i="8"/>
  <c r="F393" i="8"/>
  <c r="L417" i="8"/>
  <c r="J417" i="8"/>
  <c r="E419" i="8"/>
  <c r="F419" i="8" s="1"/>
  <c r="L419" i="8"/>
  <c r="J419" i="8"/>
  <c r="E433" i="8"/>
  <c r="F433" i="8" s="1"/>
  <c r="J471" i="8"/>
  <c r="E471" i="8"/>
  <c r="F471" i="8" s="1"/>
  <c r="L471" i="8"/>
  <c r="E476" i="8"/>
  <c r="F476" i="8" s="1"/>
  <c r="L476" i="8"/>
  <c r="E480" i="8"/>
  <c r="F480" i="8" s="1"/>
  <c r="J480" i="8"/>
  <c r="G480" i="8" s="1"/>
  <c r="I480" i="8" s="1"/>
  <c r="J497" i="8"/>
  <c r="E497" i="8"/>
  <c r="F497" i="8" s="1"/>
  <c r="L497" i="8"/>
  <c r="J521" i="8"/>
  <c r="E521" i="8"/>
  <c r="F521" i="8" s="1"/>
  <c r="L521" i="8"/>
  <c r="L535" i="8"/>
  <c r="J535" i="8"/>
  <c r="E535" i="8"/>
  <c r="F535" i="8" s="1"/>
  <c r="E621" i="8"/>
  <c r="F621" i="8" s="1"/>
  <c r="J621" i="8"/>
  <c r="L621" i="8"/>
  <c r="E629" i="8"/>
  <c r="F629" i="8" s="1"/>
  <c r="J629" i="8"/>
  <c r="L629" i="8"/>
  <c r="J649" i="8"/>
  <c r="G649" i="8" s="1"/>
  <c r="I649" i="8" s="1"/>
  <c r="L683" i="8"/>
  <c r="E683" i="8"/>
  <c r="F683" i="8" s="1"/>
  <c r="J683" i="8"/>
  <c r="J822" i="8"/>
  <c r="L951" i="8"/>
  <c r="E951" i="8"/>
  <c r="F951" i="8" s="1"/>
  <c r="J951" i="8"/>
  <c r="E312" i="8"/>
  <c r="F312" i="8" s="1"/>
  <c r="F317" i="8"/>
  <c r="E321" i="8"/>
  <c r="F321" i="8" s="1"/>
  <c r="E326" i="8"/>
  <c r="F326" i="8" s="1"/>
  <c r="E341" i="8"/>
  <c r="F341" i="8" s="1"/>
  <c r="E357" i="8"/>
  <c r="F357" i="8" s="1"/>
  <c r="E373" i="8"/>
  <c r="F373" i="8" s="1"/>
  <c r="E389" i="8"/>
  <c r="F389" i="8" s="1"/>
  <c r="E405" i="8"/>
  <c r="F405" i="8" s="1"/>
  <c r="E421" i="8"/>
  <c r="F421" i="8" s="1"/>
  <c r="E437" i="8"/>
  <c r="F437" i="8" s="1"/>
  <c r="E453" i="8"/>
  <c r="F453" i="8" s="1"/>
  <c r="E467" i="8"/>
  <c r="F467" i="8" s="1"/>
  <c r="L467" i="8"/>
  <c r="J467" i="8"/>
  <c r="L515" i="8"/>
  <c r="E515" i="8"/>
  <c r="F515" i="8" s="1"/>
  <c r="L531" i="8"/>
  <c r="E531" i="8"/>
  <c r="F531" i="8" s="1"/>
  <c r="L547" i="8"/>
  <c r="E547" i="8"/>
  <c r="F547" i="8" s="1"/>
  <c r="L563" i="8"/>
  <c r="E563" i="8"/>
  <c r="F563" i="8" s="1"/>
  <c r="L579" i="8"/>
  <c r="E579" i="8"/>
  <c r="F579" i="8" s="1"/>
  <c r="L595" i="8"/>
  <c r="E595" i="8"/>
  <c r="F595" i="8" s="1"/>
  <c r="L611" i="8"/>
  <c r="E611" i="8"/>
  <c r="F611" i="8" s="1"/>
  <c r="L627" i="8"/>
  <c r="E627" i="8"/>
  <c r="F627" i="8" s="1"/>
  <c r="L643" i="8"/>
  <c r="E643" i="8"/>
  <c r="F643" i="8" s="1"/>
  <c r="E652" i="8"/>
  <c r="F652" i="8" s="1"/>
  <c r="L652" i="8"/>
  <c r="L655" i="8"/>
  <c r="J655" i="8"/>
  <c r="E655" i="8"/>
  <c r="F655" i="8" s="1"/>
  <c r="E660" i="8"/>
  <c r="F660" i="8" s="1"/>
  <c r="J684" i="8"/>
  <c r="E708" i="8"/>
  <c r="F708" i="8" s="1"/>
  <c r="J708" i="8"/>
  <c r="L708" i="8"/>
  <c r="E724" i="8"/>
  <c r="F724" i="8" s="1"/>
  <c r="J724" i="8"/>
  <c r="G724" i="8" s="1"/>
  <c r="I724" i="8" s="1"/>
  <c r="F731" i="8"/>
  <c r="L739" i="8"/>
  <c r="E739" i="8"/>
  <c r="F739" i="8" s="1"/>
  <c r="J745" i="8"/>
  <c r="G745" i="8" s="1"/>
  <c r="I745" i="8" s="1"/>
  <c r="F783" i="8"/>
  <c r="J783" i="8"/>
  <c r="L783" i="8"/>
  <c r="F785" i="8"/>
  <c r="J817" i="8"/>
  <c r="L817" i="8"/>
  <c r="F817" i="8"/>
  <c r="E852" i="8"/>
  <c r="F852" i="8" s="1"/>
  <c r="L852" i="8"/>
  <c r="J852" i="8"/>
  <c r="J855" i="8"/>
  <c r="E878" i="8"/>
  <c r="F878" i="8" s="1"/>
  <c r="L878" i="8"/>
  <c r="E932" i="8"/>
  <c r="F932" i="8" s="1"/>
  <c r="L932" i="8"/>
  <c r="J932" i="8"/>
  <c r="E173" i="8"/>
  <c r="F173" i="8" s="1"/>
  <c r="E181" i="8"/>
  <c r="F181" i="8" s="1"/>
  <c r="E189" i="8"/>
  <c r="F189" i="8" s="1"/>
  <c r="E197" i="8"/>
  <c r="F197" i="8" s="1"/>
  <c r="E205" i="8"/>
  <c r="F205" i="8" s="1"/>
  <c r="E213" i="8"/>
  <c r="F213" i="8" s="1"/>
  <c r="E221" i="8"/>
  <c r="F221" i="8" s="1"/>
  <c r="E229" i="8"/>
  <c r="F229" i="8" s="1"/>
  <c r="E237" i="8"/>
  <c r="F237" i="8" s="1"/>
  <c r="E245" i="8"/>
  <c r="F245" i="8" s="1"/>
  <c r="E253" i="8"/>
  <c r="F253" i="8" s="1"/>
  <c r="E261" i="8"/>
  <c r="F261" i="8" s="1"/>
  <c r="E269" i="8"/>
  <c r="F269" i="8" s="1"/>
  <c r="E277" i="8"/>
  <c r="F277" i="8" s="1"/>
  <c r="E285" i="8"/>
  <c r="F285" i="8" s="1"/>
  <c r="E293" i="8"/>
  <c r="F293" i="8" s="1"/>
  <c r="E301" i="8"/>
  <c r="F301" i="8" s="1"/>
  <c r="J305" i="8"/>
  <c r="E309" i="8"/>
  <c r="F309" i="8" s="1"/>
  <c r="E315" i="8"/>
  <c r="F315" i="8" s="1"/>
  <c r="J317" i="8"/>
  <c r="E324" i="8"/>
  <c r="F324" i="8" s="1"/>
  <c r="F388" i="8"/>
  <c r="E493" i="8"/>
  <c r="F493" i="8" s="1"/>
  <c r="J493" i="8"/>
  <c r="G493" i="8" s="1"/>
  <c r="I493" i="8" s="1"/>
  <c r="L499" i="8"/>
  <c r="F499" i="8"/>
  <c r="E501" i="8"/>
  <c r="F501" i="8" s="1"/>
  <c r="J501" i="8"/>
  <c r="L501" i="8"/>
  <c r="L503" i="8"/>
  <c r="J503" i="8"/>
  <c r="F503" i="8"/>
  <c r="J505" i="8"/>
  <c r="E505" i="8"/>
  <c r="F505" i="8" s="1"/>
  <c r="L505" i="8"/>
  <c r="L527" i="8"/>
  <c r="J527" i="8"/>
  <c r="L543" i="8"/>
  <c r="J543" i="8"/>
  <c r="L559" i="8"/>
  <c r="J559" i="8"/>
  <c r="L575" i="8"/>
  <c r="J575" i="8"/>
  <c r="L591" i="8"/>
  <c r="J591" i="8"/>
  <c r="L607" i="8"/>
  <c r="J607" i="8"/>
  <c r="L623" i="8"/>
  <c r="J623" i="8"/>
  <c r="L639" i="8"/>
  <c r="J639" i="8"/>
  <c r="J656" i="8"/>
  <c r="L656" i="8"/>
  <c r="F663" i="8"/>
  <c r="E668" i="8"/>
  <c r="F668" i="8" s="1"/>
  <c r="J668" i="8"/>
  <c r="G668" i="8" s="1"/>
  <c r="I668" i="8" s="1"/>
  <c r="E685" i="8"/>
  <c r="F685" i="8" s="1"/>
  <c r="J685" i="8"/>
  <c r="L685" i="8"/>
  <c r="J696" i="8"/>
  <c r="G696" i="8" s="1"/>
  <c r="I696" i="8" s="1"/>
  <c r="E696" i="8"/>
  <c r="F696" i="8" s="1"/>
  <c r="L719" i="8"/>
  <c r="J719" i="8"/>
  <c r="J727" i="8"/>
  <c r="E732" i="8"/>
  <c r="F732" i="8" s="1"/>
  <c r="J732" i="8"/>
  <c r="L732" i="8"/>
  <c r="L743" i="8"/>
  <c r="E743" i="8"/>
  <c r="F743" i="8" s="1"/>
  <c r="J832" i="8"/>
  <c r="E847" i="8"/>
  <c r="F847" i="8" s="1"/>
  <c r="L847" i="8"/>
  <c r="J894" i="8"/>
  <c r="L927" i="8"/>
  <c r="E927" i="8"/>
  <c r="F927" i="8" s="1"/>
  <c r="E1033" i="8"/>
  <c r="F1033" i="8" s="1"/>
  <c r="J1033" i="8"/>
  <c r="G1033" i="8" s="1"/>
  <c r="I1033" i="8" s="1"/>
  <c r="J321" i="8"/>
  <c r="E333" i="8"/>
  <c r="F333" i="8" s="1"/>
  <c r="E349" i="8"/>
  <c r="F349" i="8" s="1"/>
  <c r="E365" i="8"/>
  <c r="F365" i="8" s="1"/>
  <c r="E381" i="8"/>
  <c r="F381" i="8" s="1"/>
  <c r="E397" i="8"/>
  <c r="F397" i="8" s="1"/>
  <c r="E413" i="8"/>
  <c r="F413" i="8" s="1"/>
  <c r="E429" i="8"/>
  <c r="F429" i="8" s="1"/>
  <c r="E445" i="8"/>
  <c r="F445" i="8" s="1"/>
  <c r="E461" i="8"/>
  <c r="F461" i="8" s="1"/>
  <c r="L461" i="8"/>
  <c r="J463" i="8"/>
  <c r="E463" i="8"/>
  <c r="F463" i="8" s="1"/>
  <c r="L473" i="8"/>
  <c r="J473" i="8"/>
  <c r="J481" i="8"/>
  <c r="E481" i="8"/>
  <c r="F481" i="8" s="1"/>
  <c r="L481" i="8"/>
  <c r="L491" i="8"/>
  <c r="J491" i="8"/>
  <c r="F491" i="8"/>
  <c r="L495" i="8"/>
  <c r="J495" i="8"/>
  <c r="J523" i="8"/>
  <c r="J539" i="8"/>
  <c r="J555" i="8"/>
  <c r="J571" i="8"/>
  <c r="J587" i="8"/>
  <c r="J603" i="8"/>
  <c r="J619" i="8"/>
  <c r="J635" i="8"/>
  <c r="J671" i="8"/>
  <c r="L735" i="8"/>
  <c r="J735" i="8"/>
  <c r="E735" i="8"/>
  <c r="F735" i="8" s="1"/>
  <c r="E781" i="8"/>
  <c r="F781" i="8" s="1"/>
  <c r="J781" i="8"/>
  <c r="L781" i="8"/>
  <c r="E813" i="8"/>
  <c r="F813" i="8" s="1"/>
  <c r="J813" i="8"/>
  <c r="L813" i="8"/>
  <c r="J838" i="8"/>
  <c r="J871" i="8"/>
  <c r="L874" i="8"/>
  <c r="J874" i="8"/>
  <c r="E874" i="8"/>
  <c r="F874" i="8" s="1"/>
  <c r="L895" i="8"/>
  <c r="E895" i="8"/>
  <c r="F895" i="8" s="1"/>
  <c r="J895" i="8"/>
  <c r="L312" i="8"/>
  <c r="L317" i="8"/>
  <c r="L321" i="8"/>
  <c r="L326" i="8"/>
  <c r="L333" i="8"/>
  <c r="L349" i="8"/>
  <c r="L365" i="8"/>
  <c r="L381" i="8"/>
  <c r="L397" i="8"/>
  <c r="F406" i="8"/>
  <c r="L413" i="8"/>
  <c r="L429" i="8"/>
  <c r="L445" i="8"/>
  <c r="F454" i="8"/>
  <c r="E462" i="8"/>
  <c r="F462" i="8" s="1"/>
  <c r="L463" i="8"/>
  <c r="E477" i="8"/>
  <c r="F477" i="8" s="1"/>
  <c r="J477" i="8"/>
  <c r="G477" i="8" s="1"/>
  <c r="I477" i="8" s="1"/>
  <c r="L483" i="8"/>
  <c r="F483" i="8"/>
  <c r="E485" i="8"/>
  <c r="F485" i="8" s="1"/>
  <c r="J485" i="8"/>
  <c r="L485" i="8"/>
  <c r="L487" i="8"/>
  <c r="J487" i="8"/>
  <c r="F487" i="8"/>
  <c r="J489" i="8"/>
  <c r="E489" i="8"/>
  <c r="F489" i="8" s="1"/>
  <c r="L489" i="8"/>
  <c r="E512" i="8"/>
  <c r="F512" i="8" s="1"/>
  <c r="E528" i="8"/>
  <c r="F528" i="8" s="1"/>
  <c r="E544" i="8"/>
  <c r="F544" i="8" s="1"/>
  <c r="E560" i="8"/>
  <c r="F560" i="8" s="1"/>
  <c r="E576" i="8"/>
  <c r="F576" i="8" s="1"/>
  <c r="E592" i="8"/>
  <c r="F592" i="8" s="1"/>
  <c r="E608" i="8"/>
  <c r="F608" i="8" s="1"/>
  <c r="E624" i="8"/>
  <c r="F624" i="8" s="1"/>
  <c r="E640" i="8"/>
  <c r="F640" i="8" s="1"/>
  <c r="J651" i="8"/>
  <c r="J657" i="8"/>
  <c r="G657" i="8" s="1"/>
  <c r="I657" i="8" s="1"/>
  <c r="J728" i="8"/>
  <c r="G728" i="8" s="1"/>
  <c r="I728" i="8" s="1"/>
  <c r="E728" i="8"/>
  <c r="F728" i="8" s="1"/>
  <c r="L751" i="8"/>
  <c r="J751" i="8"/>
  <c r="J759" i="8"/>
  <c r="E764" i="8"/>
  <c r="F764" i="8" s="1"/>
  <c r="J764" i="8"/>
  <c r="L764" i="8"/>
  <c r="J801" i="8"/>
  <c r="L801" i="8"/>
  <c r="F801" i="8"/>
  <c r="J808" i="8"/>
  <c r="L808" i="8"/>
  <c r="F808" i="8"/>
  <c r="E862" i="8"/>
  <c r="F862" i="8" s="1"/>
  <c r="L862" i="8"/>
  <c r="J862" i="8"/>
  <c r="F523" i="8"/>
  <c r="F539" i="8"/>
  <c r="F555" i="8"/>
  <c r="F571" i="8"/>
  <c r="F587" i="8"/>
  <c r="F603" i="8"/>
  <c r="F619" i="8"/>
  <c r="F635" i="8"/>
  <c r="F651" i="8"/>
  <c r="J664" i="8"/>
  <c r="G664" i="8" s="1"/>
  <c r="I664" i="8" s="1"/>
  <c r="E671" i="8"/>
  <c r="F671" i="8" s="1"/>
  <c r="L675" i="8"/>
  <c r="E677" i="8"/>
  <c r="F677" i="8" s="1"/>
  <c r="J677" i="8"/>
  <c r="G677" i="8" s="1"/>
  <c r="I677" i="8" s="1"/>
  <c r="J689" i="8"/>
  <c r="G689" i="8" s="1"/>
  <c r="I689" i="8" s="1"/>
  <c r="F702" i="8"/>
  <c r="J704" i="8"/>
  <c r="G704" i="8" s="1"/>
  <c r="I704" i="8" s="1"/>
  <c r="E704" i="8"/>
  <c r="F704" i="8" s="1"/>
  <c r="L715" i="8"/>
  <c r="J721" i="8"/>
  <c r="G721" i="8" s="1"/>
  <c r="I721" i="8" s="1"/>
  <c r="J736" i="8"/>
  <c r="G736" i="8" s="1"/>
  <c r="I736" i="8" s="1"/>
  <c r="E736" i="8"/>
  <c r="F736" i="8" s="1"/>
  <c r="L747" i="8"/>
  <c r="J753" i="8"/>
  <c r="G753" i="8" s="1"/>
  <c r="I753" i="8" s="1"/>
  <c r="F766" i="8"/>
  <c r="J768" i="8"/>
  <c r="G768" i="8" s="1"/>
  <c r="I768" i="8" s="1"/>
  <c r="E768" i="8"/>
  <c r="F768" i="8" s="1"/>
  <c r="L788" i="8"/>
  <c r="J788" i="8"/>
  <c r="E788" i="8"/>
  <c r="F788" i="8" s="1"/>
  <c r="E790" i="8"/>
  <c r="F790" i="8" s="1"/>
  <c r="J790" i="8"/>
  <c r="G790" i="8" s="1"/>
  <c r="I790" i="8" s="1"/>
  <c r="J792" i="8"/>
  <c r="G792" i="8" s="1"/>
  <c r="I792" i="8" s="1"/>
  <c r="J797" i="8"/>
  <c r="G797" i="8" s="1"/>
  <c r="I797" i="8" s="1"/>
  <c r="E797" i="8"/>
  <c r="F797" i="8" s="1"/>
  <c r="L804" i="8"/>
  <c r="E804" i="8"/>
  <c r="F804" i="8" s="1"/>
  <c r="J804" i="8"/>
  <c r="E806" i="8"/>
  <c r="F806" i="8" s="1"/>
  <c r="J806" i="8"/>
  <c r="G806" i="8" s="1"/>
  <c r="I806" i="8" s="1"/>
  <c r="J831" i="8"/>
  <c r="G831" i="8" s="1"/>
  <c r="I831" i="8" s="1"/>
  <c r="J848" i="8"/>
  <c r="E848" i="8"/>
  <c r="F848" i="8" s="1"/>
  <c r="L848" i="8"/>
  <c r="E879" i="8"/>
  <c r="F879" i="8" s="1"/>
  <c r="L879" i="8"/>
  <c r="E884" i="8"/>
  <c r="F884" i="8" s="1"/>
  <c r="L884" i="8"/>
  <c r="J884" i="8"/>
  <c r="J886" i="8"/>
  <c r="J903" i="8"/>
  <c r="E910" i="8"/>
  <c r="F910" i="8" s="1"/>
  <c r="L910" i="8"/>
  <c r="J928" i="8"/>
  <c r="E928" i="8"/>
  <c r="F928" i="8" s="1"/>
  <c r="L928" i="8"/>
  <c r="E935" i="8"/>
  <c r="F935" i="8" s="1"/>
  <c r="L935" i="8"/>
  <c r="J959" i="8"/>
  <c r="J978" i="8"/>
  <c r="L978" i="8"/>
  <c r="E978" i="8"/>
  <c r="F978" i="8" s="1"/>
  <c r="J1006" i="8"/>
  <c r="E1006" i="8"/>
  <c r="F1006" i="8" s="1"/>
  <c r="L1006" i="8"/>
  <c r="J1071" i="8"/>
  <c r="E1092" i="8"/>
  <c r="F1092" i="8" s="1"/>
  <c r="J1092" i="8"/>
  <c r="L1092" i="8"/>
  <c r="L659" i="8"/>
  <c r="E661" i="8"/>
  <c r="F661" i="8" s="1"/>
  <c r="J661" i="8"/>
  <c r="G661" i="8" s="1"/>
  <c r="I661" i="8" s="1"/>
  <c r="L679" i="8"/>
  <c r="L691" i="8"/>
  <c r="J697" i="8"/>
  <c r="G697" i="8" s="1"/>
  <c r="I697" i="8" s="1"/>
  <c r="J712" i="8"/>
  <c r="G712" i="8" s="1"/>
  <c r="I712" i="8" s="1"/>
  <c r="E712" i="8"/>
  <c r="F712" i="8" s="1"/>
  <c r="L723" i="8"/>
  <c r="J729" i="8"/>
  <c r="G729" i="8" s="1"/>
  <c r="I729" i="8" s="1"/>
  <c r="F742" i="8"/>
  <c r="J744" i="8"/>
  <c r="G744" i="8" s="1"/>
  <c r="I744" i="8" s="1"/>
  <c r="E744" i="8"/>
  <c r="F744" i="8" s="1"/>
  <c r="L755" i="8"/>
  <c r="J761" i="8"/>
  <c r="G761" i="8" s="1"/>
  <c r="I761" i="8" s="1"/>
  <c r="L772" i="8"/>
  <c r="E772" i="8"/>
  <c r="F772" i="8" s="1"/>
  <c r="J772" i="8"/>
  <c r="E774" i="8"/>
  <c r="F774" i="8" s="1"/>
  <c r="J774" i="8"/>
  <c r="G774" i="8" s="1"/>
  <c r="I774" i="8" s="1"/>
  <c r="J794" i="8"/>
  <c r="G794" i="8" s="1"/>
  <c r="I794" i="8" s="1"/>
  <c r="F823" i="8"/>
  <c r="J823" i="8"/>
  <c r="L858" i="8"/>
  <c r="J858" i="8"/>
  <c r="E858" i="8"/>
  <c r="F858" i="8" s="1"/>
  <c r="J880" i="8"/>
  <c r="E880" i="8"/>
  <c r="F880" i="8" s="1"/>
  <c r="L880" i="8"/>
  <c r="E911" i="8"/>
  <c r="F911" i="8" s="1"/>
  <c r="L911" i="8"/>
  <c r="E916" i="8"/>
  <c r="F916" i="8" s="1"/>
  <c r="L916" i="8"/>
  <c r="J916" i="8"/>
  <c r="J918" i="8"/>
  <c r="J952" i="8"/>
  <c r="G952" i="8" s="1"/>
  <c r="I952" i="8" s="1"/>
  <c r="E952" i="8"/>
  <c r="F952" i="8" s="1"/>
  <c r="L960" i="8"/>
  <c r="J960" i="8"/>
  <c r="F960" i="8"/>
  <c r="E1010" i="8"/>
  <c r="F1010" i="8" s="1"/>
  <c r="J1010" i="8"/>
  <c r="L1010" i="8"/>
  <c r="L1016" i="8"/>
  <c r="J1016" i="8"/>
  <c r="E1016" i="8"/>
  <c r="F1016" i="8" s="1"/>
  <c r="J513" i="8"/>
  <c r="E513" i="8"/>
  <c r="F513" i="8" s="1"/>
  <c r="L523" i="8"/>
  <c r="J529" i="8"/>
  <c r="E529" i="8"/>
  <c r="F529" i="8" s="1"/>
  <c r="L539" i="8"/>
  <c r="J545" i="8"/>
  <c r="E545" i="8"/>
  <c r="F545" i="8" s="1"/>
  <c r="L555" i="8"/>
  <c r="J561" i="8"/>
  <c r="E561" i="8"/>
  <c r="F561" i="8" s="1"/>
  <c r="L571" i="8"/>
  <c r="J577" i="8"/>
  <c r="E577" i="8"/>
  <c r="F577" i="8" s="1"/>
  <c r="L587" i="8"/>
  <c r="J593" i="8"/>
  <c r="E593" i="8"/>
  <c r="F593" i="8" s="1"/>
  <c r="L603" i="8"/>
  <c r="F606" i="8"/>
  <c r="J609" i="8"/>
  <c r="E609" i="8"/>
  <c r="F609" i="8" s="1"/>
  <c r="L619" i="8"/>
  <c r="J625" i="8"/>
  <c r="E625" i="8"/>
  <c r="F625" i="8" s="1"/>
  <c r="L635" i="8"/>
  <c r="F638" i="8"/>
  <c r="J641" i="8"/>
  <c r="E641" i="8"/>
  <c r="F641" i="8" s="1"/>
  <c r="L651" i="8"/>
  <c r="E653" i="8"/>
  <c r="F653" i="8" s="1"/>
  <c r="J653" i="8"/>
  <c r="L671" i="8"/>
  <c r="J681" i="8"/>
  <c r="G681" i="8" s="1"/>
  <c r="I681" i="8" s="1"/>
  <c r="E684" i="8"/>
  <c r="F684" i="8" s="1"/>
  <c r="L695" i="8"/>
  <c r="E716" i="8"/>
  <c r="F716" i="8" s="1"/>
  <c r="J716" i="8"/>
  <c r="L727" i="8"/>
  <c r="E748" i="8"/>
  <c r="F748" i="8" s="1"/>
  <c r="J748" i="8"/>
  <c r="L759" i="8"/>
  <c r="J776" i="8"/>
  <c r="J778" i="8"/>
  <c r="J785" i="8"/>
  <c r="E832" i="8"/>
  <c r="F832" i="8" s="1"/>
  <c r="L832" i="8"/>
  <c r="L863" i="8"/>
  <c r="E863" i="8"/>
  <c r="F863" i="8" s="1"/>
  <c r="E868" i="8"/>
  <c r="F868" i="8" s="1"/>
  <c r="L868" i="8"/>
  <c r="J868" i="8"/>
  <c r="J870" i="8"/>
  <c r="J887" i="8"/>
  <c r="E894" i="8"/>
  <c r="F894" i="8" s="1"/>
  <c r="L894" i="8"/>
  <c r="E966" i="8"/>
  <c r="F966" i="8" s="1"/>
  <c r="L966" i="8"/>
  <c r="L972" i="8"/>
  <c r="J972" i="8"/>
  <c r="E972" i="8"/>
  <c r="F972" i="8" s="1"/>
  <c r="J976" i="8"/>
  <c r="F976" i="8"/>
  <c r="L976" i="8"/>
  <c r="J982" i="8"/>
  <c r="E982" i="8"/>
  <c r="F982" i="8" s="1"/>
  <c r="L982" i="8"/>
  <c r="L1000" i="8"/>
  <c r="J1000" i="8"/>
  <c r="E1000" i="8"/>
  <c r="F1000" i="8" s="1"/>
  <c r="L1004" i="8"/>
  <c r="E1004" i="8"/>
  <c r="F1004" i="8" s="1"/>
  <c r="J1004" i="8"/>
  <c r="L1055" i="8"/>
  <c r="J1055" i="8"/>
  <c r="E1055" i="8"/>
  <c r="F1055" i="8" s="1"/>
  <c r="J1148" i="8"/>
  <c r="L1148" i="8"/>
  <c r="E1148" i="8"/>
  <c r="F1148" i="8" s="1"/>
  <c r="E492" i="8"/>
  <c r="F492" i="8" s="1"/>
  <c r="E508" i="8"/>
  <c r="F508" i="8" s="1"/>
  <c r="L513" i="8"/>
  <c r="E524" i="8"/>
  <c r="F524" i="8" s="1"/>
  <c r="L529" i="8"/>
  <c r="E540" i="8"/>
  <c r="F540" i="8" s="1"/>
  <c r="L545" i="8"/>
  <c r="E556" i="8"/>
  <c r="F556" i="8" s="1"/>
  <c r="L561" i="8"/>
  <c r="E572" i="8"/>
  <c r="F572" i="8" s="1"/>
  <c r="L577" i="8"/>
  <c r="E588" i="8"/>
  <c r="F588" i="8" s="1"/>
  <c r="L593" i="8"/>
  <c r="E604" i="8"/>
  <c r="F604" i="8" s="1"/>
  <c r="L609" i="8"/>
  <c r="E620" i="8"/>
  <c r="F620" i="8" s="1"/>
  <c r="L625" i="8"/>
  <c r="E636" i="8"/>
  <c r="F636" i="8" s="1"/>
  <c r="L641" i="8"/>
  <c r="L653" i="8"/>
  <c r="L663" i="8"/>
  <c r="J673" i="8"/>
  <c r="G673" i="8" s="1"/>
  <c r="I673" i="8" s="1"/>
  <c r="E675" i="8"/>
  <c r="F675" i="8" s="1"/>
  <c r="E676" i="8"/>
  <c r="F676" i="8" s="1"/>
  <c r="L684" i="8"/>
  <c r="F686" i="8"/>
  <c r="J688" i="8"/>
  <c r="G688" i="8" s="1"/>
  <c r="I688" i="8" s="1"/>
  <c r="E688" i="8"/>
  <c r="F688" i="8" s="1"/>
  <c r="L699" i="8"/>
  <c r="J705" i="8"/>
  <c r="G705" i="8" s="1"/>
  <c r="I705" i="8" s="1"/>
  <c r="L716" i="8"/>
  <c r="J720" i="8"/>
  <c r="G720" i="8" s="1"/>
  <c r="I720" i="8" s="1"/>
  <c r="E720" i="8"/>
  <c r="F720" i="8" s="1"/>
  <c r="L731" i="8"/>
  <c r="J737" i="8"/>
  <c r="G737" i="8" s="1"/>
  <c r="I737" i="8" s="1"/>
  <c r="L748" i="8"/>
  <c r="J752" i="8"/>
  <c r="G752" i="8" s="1"/>
  <c r="I752" i="8" s="1"/>
  <c r="E752" i="8"/>
  <c r="F752" i="8" s="1"/>
  <c r="L763" i="8"/>
  <c r="J769" i="8"/>
  <c r="G769" i="8" s="1"/>
  <c r="I769" i="8" s="1"/>
  <c r="L776" i="8"/>
  <c r="L778" i="8"/>
  <c r="L785" i="8"/>
  <c r="F805" i="8"/>
  <c r="J839" i="8"/>
  <c r="E846" i="8"/>
  <c r="F846" i="8" s="1"/>
  <c r="L846" i="8"/>
  <c r="L890" i="8"/>
  <c r="J890" i="8"/>
  <c r="E890" i="8"/>
  <c r="F890" i="8" s="1"/>
  <c r="J912" i="8"/>
  <c r="E912" i="8"/>
  <c r="F912" i="8" s="1"/>
  <c r="L912" i="8"/>
  <c r="E926" i="8"/>
  <c r="F926" i="8" s="1"/>
  <c r="L926" i="8"/>
  <c r="J1048" i="8"/>
  <c r="E649" i="8"/>
  <c r="F649" i="8" s="1"/>
  <c r="E657" i="8"/>
  <c r="F657" i="8" s="1"/>
  <c r="E665" i="8"/>
  <c r="F665" i="8" s="1"/>
  <c r="E673" i="8"/>
  <c r="F673" i="8" s="1"/>
  <c r="E681" i="8"/>
  <c r="F681" i="8" s="1"/>
  <c r="E689" i="8"/>
  <c r="F689" i="8" s="1"/>
  <c r="J693" i="8"/>
  <c r="G693" i="8" s="1"/>
  <c r="I693" i="8" s="1"/>
  <c r="E697" i="8"/>
  <c r="F697" i="8" s="1"/>
  <c r="J701" i="8"/>
  <c r="G701" i="8" s="1"/>
  <c r="I701" i="8" s="1"/>
  <c r="E705" i="8"/>
  <c r="F705" i="8" s="1"/>
  <c r="J709" i="8"/>
  <c r="G709" i="8" s="1"/>
  <c r="I709" i="8" s="1"/>
  <c r="E713" i="8"/>
  <c r="F713" i="8" s="1"/>
  <c r="J717" i="8"/>
  <c r="G717" i="8" s="1"/>
  <c r="I717" i="8" s="1"/>
  <c r="E721" i="8"/>
  <c r="F721" i="8" s="1"/>
  <c r="J725" i="8"/>
  <c r="G725" i="8" s="1"/>
  <c r="I725" i="8" s="1"/>
  <c r="E729" i="8"/>
  <c r="F729" i="8" s="1"/>
  <c r="J733" i="8"/>
  <c r="G733" i="8" s="1"/>
  <c r="I733" i="8" s="1"/>
  <c r="E737" i="8"/>
  <c r="F737" i="8" s="1"/>
  <c r="J741" i="8"/>
  <c r="G741" i="8" s="1"/>
  <c r="I741" i="8" s="1"/>
  <c r="E745" i="8"/>
  <c r="F745" i="8" s="1"/>
  <c r="J749" i="8"/>
  <c r="G749" i="8" s="1"/>
  <c r="I749" i="8" s="1"/>
  <c r="E753" i="8"/>
  <c r="F753" i="8" s="1"/>
  <c r="J757" i="8"/>
  <c r="G757" i="8" s="1"/>
  <c r="I757" i="8" s="1"/>
  <c r="E761" i="8"/>
  <c r="F761" i="8" s="1"/>
  <c r="J765" i="8"/>
  <c r="G765" i="8" s="1"/>
  <c r="I765" i="8" s="1"/>
  <c r="E769" i="8"/>
  <c r="F769" i="8" s="1"/>
  <c r="J786" i="8"/>
  <c r="G786" i="8" s="1"/>
  <c r="I786" i="8" s="1"/>
  <c r="J818" i="8"/>
  <c r="G818" i="8" s="1"/>
  <c r="I818" i="8" s="1"/>
  <c r="F825" i="8"/>
  <c r="E950" i="8"/>
  <c r="F950" i="8" s="1"/>
  <c r="L950" i="8"/>
  <c r="E965" i="8"/>
  <c r="F965" i="8" s="1"/>
  <c r="L965" i="8"/>
  <c r="J965" i="8"/>
  <c r="J970" i="8"/>
  <c r="E970" i="8"/>
  <c r="F970" i="8" s="1"/>
  <c r="L970" i="8"/>
  <c r="E986" i="8"/>
  <c r="F986" i="8" s="1"/>
  <c r="J986" i="8"/>
  <c r="F991" i="8"/>
  <c r="F1015" i="8"/>
  <c r="F1075" i="8"/>
  <c r="L1075" i="8"/>
  <c r="E1098" i="8"/>
  <c r="F1098" i="8" s="1"/>
  <c r="L1098" i="8"/>
  <c r="J1098" i="8"/>
  <c r="E1106" i="8"/>
  <c r="F1106" i="8" s="1"/>
  <c r="J1106" i="8"/>
  <c r="L1106" i="8"/>
  <c r="J1114" i="8"/>
  <c r="E1114" i="8"/>
  <c r="F1114" i="8" s="1"/>
  <c r="L1114" i="8"/>
  <c r="L1136" i="8"/>
  <c r="E1136" i="8"/>
  <c r="F1136" i="8" s="1"/>
  <c r="J1136" i="8"/>
  <c r="J1247" i="8"/>
  <c r="E1563" i="8"/>
  <c r="F1563" i="8" s="1"/>
  <c r="J1563" i="8"/>
  <c r="L1563" i="8"/>
  <c r="L1589" i="8"/>
  <c r="E1589" i="8"/>
  <c r="F1589" i="8" s="1"/>
  <c r="J1589" i="8"/>
  <c r="E822" i="8"/>
  <c r="F822" i="8" s="1"/>
  <c r="L822" i="8"/>
  <c r="L828" i="8"/>
  <c r="J828" i="8"/>
  <c r="L834" i="8"/>
  <c r="J834" i="8"/>
  <c r="F839" i="8"/>
  <c r="E844" i="8"/>
  <c r="F844" i="8" s="1"/>
  <c r="L844" i="8"/>
  <c r="J844" i="8"/>
  <c r="E854" i="8"/>
  <c r="F854" i="8" s="1"/>
  <c r="L854" i="8"/>
  <c r="J856" i="8"/>
  <c r="G856" i="8" s="1"/>
  <c r="I856" i="8" s="1"/>
  <c r="E856" i="8"/>
  <c r="F856" i="8" s="1"/>
  <c r="L866" i="8"/>
  <c r="J866" i="8"/>
  <c r="E876" i="8"/>
  <c r="F876" i="8" s="1"/>
  <c r="L876" i="8"/>
  <c r="J876" i="8"/>
  <c r="E886" i="8"/>
  <c r="F886" i="8" s="1"/>
  <c r="L886" i="8"/>
  <c r="J888" i="8"/>
  <c r="G888" i="8" s="1"/>
  <c r="I888" i="8" s="1"/>
  <c r="E888" i="8"/>
  <c r="F888" i="8" s="1"/>
  <c r="L898" i="8"/>
  <c r="J898" i="8"/>
  <c r="F903" i="8"/>
  <c r="E908" i="8"/>
  <c r="F908" i="8" s="1"/>
  <c r="L908" i="8"/>
  <c r="J908" i="8"/>
  <c r="E918" i="8"/>
  <c r="F918" i="8" s="1"/>
  <c r="L918" i="8"/>
  <c r="J920" i="8"/>
  <c r="G920" i="8" s="1"/>
  <c r="I920" i="8" s="1"/>
  <c r="E920" i="8"/>
  <c r="F920" i="8" s="1"/>
  <c r="L956" i="8"/>
  <c r="E956" i="8"/>
  <c r="F956" i="8" s="1"/>
  <c r="J956" i="8"/>
  <c r="E961" i="8"/>
  <c r="F961" i="8" s="1"/>
  <c r="L961" i="8"/>
  <c r="J968" i="8"/>
  <c r="E975" i="8"/>
  <c r="F975" i="8" s="1"/>
  <c r="L975" i="8"/>
  <c r="L984" i="8"/>
  <c r="J984" i="8"/>
  <c r="F984" i="8"/>
  <c r="L986" i="8"/>
  <c r="L988" i="8"/>
  <c r="J988" i="8"/>
  <c r="E1001" i="8"/>
  <c r="F1001" i="8" s="1"/>
  <c r="L1001" i="8"/>
  <c r="J1001" i="8"/>
  <c r="L1044" i="8"/>
  <c r="F1044" i="8"/>
  <c r="J1044" i="8"/>
  <c r="J1137" i="8"/>
  <c r="E1137" i="8"/>
  <c r="F1137" i="8" s="1"/>
  <c r="L1137" i="8"/>
  <c r="E1141" i="8"/>
  <c r="F1141" i="8" s="1"/>
  <c r="L1141" i="8"/>
  <c r="J1141" i="8"/>
  <c r="L1158" i="8"/>
  <c r="J1158" i="8"/>
  <c r="E1158" i="8"/>
  <c r="F1158" i="8" s="1"/>
  <c r="J1377" i="8"/>
  <c r="L1377" i="8"/>
  <c r="E1377" i="8"/>
  <c r="F1377" i="8" s="1"/>
  <c r="E693" i="8"/>
  <c r="F693" i="8" s="1"/>
  <c r="E701" i="8"/>
  <c r="F701" i="8" s="1"/>
  <c r="E709" i="8"/>
  <c r="F709" i="8" s="1"/>
  <c r="E717" i="8"/>
  <c r="F717" i="8" s="1"/>
  <c r="E725" i="8"/>
  <c r="F725" i="8" s="1"/>
  <c r="E733" i="8"/>
  <c r="F733" i="8" s="1"/>
  <c r="E741" i="8"/>
  <c r="F741" i="8" s="1"/>
  <c r="E749" i="8"/>
  <c r="F749" i="8" s="1"/>
  <c r="E757" i="8"/>
  <c r="F757" i="8" s="1"/>
  <c r="E765" i="8"/>
  <c r="F765" i="8" s="1"/>
  <c r="F775" i="8"/>
  <c r="E777" i="8"/>
  <c r="F777" i="8" s="1"/>
  <c r="F782" i="8"/>
  <c r="E786" i="8"/>
  <c r="F786" i="8" s="1"/>
  <c r="E791" i="8"/>
  <c r="F791" i="8" s="1"/>
  <c r="E800" i="8"/>
  <c r="F800" i="8" s="1"/>
  <c r="J802" i="8"/>
  <c r="G802" i="8" s="1"/>
  <c r="I802" i="8" s="1"/>
  <c r="E809" i="8"/>
  <c r="F809" i="8" s="1"/>
  <c r="F814" i="8"/>
  <c r="E818" i="8"/>
  <c r="F818" i="8" s="1"/>
  <c r="E934" i="8"/>
  <c r="F934" i="8" s="1"/>
  <c r="L934" i="8"/>
  <c r="J944" i="8"/>
  <c r="E944" i="8"/>
  <c r="F944" i="8" s="1"/>
  <c r="E957" i="8"/>
  <c r="F957" i="8" s="1"/>
  <c r="L957" i="8"/>
  <c r="L980" i="8"/>
  <c r="E980" i="8"/>
  <c r="F980" i="8" s="1"/>
  <c r="L1020" i="8"/>
  <c r="J1020" i="8"/>
  <c r="E1020" i="8"/>
  <c r="F1020" i="8" s="1"/>
  <c r="E1034" i="8"/>
  <c r="F1034" i="8" s="1"/>
  <c r="J1034" i="8"/>
  <c r="L1034" i="8"/>
  <c r="J1067" i="8"/>
  <c r="E1089" i="8"/>
  <c r="F1089" i="8" s="1"/>
  <c r="L1089" i="8"/>
  <c r="J1089" i="8"/>
  <c r="E1176" i="8"/>
  <c r="F1176" i="8" s="1"/>
  <c r="L1176" i="8"/>
  <c r="J1176" i="8"/>
  <c r="L1182" i="8"/>
  <c r="E1182" i="8"/>
  <c r="F1182" i="8" s="1"/>
  <c r="J1182" i="8"/>
  <c r="L820" i="8"/>
  <c r="J820" i="8"/>
  <c r="J826" i="8"/>
  <c r="E828" i="8"/>
  <c r="F828" i="8" s="1"/>
  <c r="E830" i="8"/>
  <c r="F830" i="8" s="1"/>
  <c r="L830" i="8"/>
  <c r="E838" i="8"/>
  <c r="F838" i="8" s="1"/>
  <c r="L838" i="8"/>
  <c r="J840" i="8"/>
  <c r="G840" i="8" s="1"/>
  <c r="I840" i="8" s="1"/>
  <c r="E840" i="8"/>
  <c r="F840" i="8" s="1"/>
  <c r="L850" i="8"/>
  <c r="J850" i="8"/>
  <c r="E860" i="8"/>
  <c r="F860" i="8" s="1"/>
  <c r="L860" i="8"/>
  <c r="J860" i="8"/>
  <c r="E870" i="8"/>
  <c r="F870" i="8" s="1"/>
  <c r="L870" i="8"/>
  <c r="J872" i="8"/>
  <c r="G872" i="8" s="1"/>
  <c r="I872" i="8" s="1"/>
  <c r="E872" i="8"/>
  <c r="F872" i="8" s="1"/>
  <c r="L882" i="8"/>
  <c r="J882" i="8"/>
  <c r="E892" i="8"/>
  <c r="F892" i="8" s="1"/>
  <c r="L892" i="8"/>
  <c r="J892" i="8"/>
  <c r="E902" i="8"/>
  <c r="F902" i="8" s="1"/>
  <c r="L902" i="8"/>
  <c r="J904" i="8"/>
  <c r="G904" i="8" s="1"/>
  <c r="I904" i="8" s="1"/>
  <c r="E904" i="8"/>
  <c r="F904" i="8" s="1"/>
  <c r="L914" i="8"/>
  <c r="J914" i="8"/>
  <c r="E924" i="8"/>
  <c r="F924" i="8" s="1"/>
  <c r="L924" i="8"/>
  <c r="J924" i="8"/>
  <c r="E940" i="8"/>
  <c r="F940" i="8" s="1"/>
  <c r="L940" i="8"/>
  <c r="J940" i="8"/>
  <c r="L944" i="8"/>
  <c r="J967" i="8"/>
  <c r="L969" i="8"/>
  <c r="J969" i="8"/>
  <c r="L1008" i="8"/>
  <c r="J1008" i="8"/>
  <c r="E1008" i="8"/>
  <c r="F1008" i="8" s="1"/>
  <c r="J1014" i="8"/>
  <c r="G1014" i="8" s="1"/>
  <c r="I1014" i="8" s="1"/>
  <c r="E1014" i="8"/>
  <c r="F1014" i="8" s="1"/>
  <c r="E1017" i="8"/>
  <c r="F1017" i="8" s="1"/>
  <c r="L1017" i="8"/>
  <c r="J1017" i="8"/>
  <c r="L1079" i="8"/>
  <c r="E1079" i="8"/>
  <c r="F1079" i="8" s="1"/>
  <c r="J1079" i="8"/>
  <c r="L1144" i="8"/>
  <c r="J1144" i="8"/>
  <c r="E1144" i="8"/>
  <c r="F1144" i="8" s="1"/>
  <c r="F849" i="8"/>
  <c r="F873" i="8"/>
  <c r="F968" i="8"/>
  <c r="F977" i="8"/>
  <c r="E981" i="8"/>
  <c r="F981" i="8" s="1"/>
  <c r="J990" i="8"/>
  <c r="E990" i="8"/>
  <c r="F990" i="8" s="1"/>
  <c r="L990" i="8"/>
  <c r="F999" i="8"/>
  <c r="E1032" i="8"/>
  <c r="F1032" i="8" s="1"/>
  <c r="J1046" i="8"/>
  <c r="G1046" i="8" s="1"/>
  <c r="I1046" i="8" s="1"/>
  <c r="L1059" i="8"/>
  <c r="J1059" i="8"/>
  <c r="E1059" i="8"/>
  <c r="F1059" i="8" s="1"/>
  <c r="E1065" i="8"/>
  <c r="F1065" i="8" s="1"/>
  <c r="J1065" i="8"/>
  <c r="G1065" i="8" s="1"/>
  <c r="I1065" i="8" s="1"/>
  <c r="E1208" i="8"/>
  <c r="F1208" i="8" s="1"/>
  <c r="L1208" i="8"/>
  <c r="J1208" i="8"/>
  <c r="J1344" i="8"/>
  <c r="L1344" i="8"/>
  <c r="E1344" i="8"/>
  <c r="F1344" i="8" s="1"/>
  <c r="J930" i="8"/>
  <c r="G930" i="8" s="1"/>
  <c r="I930" i="8" s="1"/>
  <c r="J938" i="8"/>
  <c r="J946" i="8"/>
  <c r="J954" i="8"/>
  <c r="J964" i="8"/>
  <c r="J973" i="8"/>
  <c r="L992" i="8"/>
  <c r="F992" i="8"/>
  <c r="J1030" i="8"/>
  <c r="G1030" i="8" s="1"/>
  <c r="I1030" i="8" s="1"/>
  <c r="E1030" i="8"/>
  <c r="F1030" i="8" s="1"/>
  <c r="L1036" i="8"/>
  <c r="F1036" i="8"/>
  <c r="E1049" i="8"/>
  <c r="F1049" i="8" s="1"/>
  <c r="L1049" i="8"/>
  <c r="L1052" i="8"/>
  <c r="J1052" i="8"/>
  <c r="E1052" i="8"/>
  <c r="F1052" i="8" s="1"/>
  <c r="E1111" i="8"/>
  <c r="F1111" i="8" s="1"/>
  <c r="L1111" i="8"/>
  <c r="J1111" i="8"/>
  <c r="L1163" i="8"/>
  <c r="J1163" i="8"/>
  <c r="E1163" i="8"/>
  <c r="F1163" i="8" s="1"/>
  <c r="L1167" i="8"/>
  <c r="J1167" i="8"/>
  <c r="E1167" i="8"/>
  <c r="F1167" i="8" s="1"/>
  <c r="L1206" i="8"/>
  <c r="J1206" i="8"/>
  <c r="E1206" i="8"/>
  <c r="F1206" i="8" s="1"/>
  <c r="F959" i="8"/>
  <c r="E994" i="8"/>
  <c r="F994" i="8" s="1"/>
  <c r="J994" i="8"/>
  <c r="L994" i="8"/>
  <c r="L996" i="8"/>
  <c r="J996" i="8"/>
  <c r="F996" i="8"/>
  <c r="L1028" i="8"/>
  <c r="J1028" i="8"/>
  <c r="F1028" i="8"/>
  <c r="L1032" i="8"/>
  <c r="J1032" i="8"/>
  <c r="F1066" i="8"/>
  <c r="L1066" i="8"/>
  <c r="J1066" i="8"/>
  <c r="J1069" i="8"/>
  <c r="E1069" i="8"/>
  <c r="F1069" i="8" s="1"/>
  <c r="L1071" i="8"/>
  <c r="E1071" i="8"/>
  <c r="F1071" i="8" s="1"/>
  <c r="J1103" i="8"/>
  <c r="L959" i="8"/>
  <c r="L968" i="8"/>
  <c r="L977" i="8"/>
  <c r="E989" i="8"/>
  <c r="F989" i="8" s="1"/>
  <c r="J998" i="8"/>
  <c r="G998" i="8" s="1"/>
  <c r="I998" i="8" s="1"/>
  <c r="E998" i="8"/>
  <c r="F998" i="8" s="1"/>
  <c r="E1002" i="8"/>
  <c r="F1002" i="8" s="1"/>
  <c r="J1002" i="8"/>
  <c r="G1002" i="8" s="1"/>
  <c r="I1002" i="8" s="1"/>
  <c r="E1018" i="8"/>
  <c r="F1018" i="8" s="1"/>
  <c r="J1018" i="8"/>
  <c r="L1018" i="8"/>
  <c r="J1022" i="8"/>
  <c r="E1022" i="8"/>
  <c r="F1022" i="8" s="1"/>
  <c r="L1022" i="8"/>
  <c r="L1024" i="8"/>
  <c r="J1024" i="8"/>
  <c r="F1024" i="8"/>
  <c r="E1026" i="8"/>
  <c r="F1026" i="8" s="1"/>
  <c r="J1026" i="8"/>
  <c r="L1026" i="8"/>
  <c r="J1037" i="8"/>
  <c r="L1037" i="8"/>
  <c r="E1037" i="8"/>
  <c r="F1037" i="8" s="1"/>
  <c r="L1069" i="8"/>
  <c r="J1129" i="8"/>
  <c r="E1129" i="8"/>
  <c r="F1129" i="8" s="1"/>
  <c r="L1129" i="8"/>
  <c r="L1147" i="8"/>
  <c r="E1147" i="8"/>
  <c r="F1147" i="8" s="1"/>
  <c r="J1147" i="8"/>
  <c r="E1164" i="8"/>
  <c r="F1164" i="8" s="1"/>
  <c r="L1164" i="8"/>
  <c r="J1164" i="8"/>
  <c r="E1308" i="8"/>
  <c r="F1308" i="8" s="1"/>
  <c r="L1308" i="8"/>
  <c r="J1308" i="8"/>
  <c r="L1311" i="8"/>
  <c r="J1311" i="8"/>
  <c r="E1311" i="8"/>
  <c r="F1311" i="8" s="1"/>
  <c r="J1336" i="8"/>
  <c r="L1336" i="8"/>
  <c r="E1336" i="8"/>
  <c r="F1336" i="8" s="1"/>
  <c r="E1368" i="8"/>
  <c r="F1368" i="8" s="1"/>
  <c r="J1368" i="8"/>
  <c r="L1368" i="8"/>
  <c r="J1433" i="8"/>
  <c r="L1433" i="8"/>
  <c r="E1433" i="8"/>
  <c r="F1433" i="8" s="1"/>
  <c r="E1005" i="8"/>
  <c r="F1005" i="8" s="1"/>
  <c r="E1021" i="8"/>
  <c r="F1021" i="8" s="1"/>
  <c r="J1038" i="8"/>
  <c r="G1038" i="8" s="1"/>
  <c r="I1038" i="8" s="1"/>
  <c r="E1041" i="8"/>
  <c r="F1041" i="8" s="1"/>
  <c r="F1048" i="8"/>
  <c r="E1056" i="8"/>
  <c r="F1056" i="8" s="1"/>
  <c r="J1056" i="8"/>
  <c r="G1056" i="8" s="1"/>
  <c r="I1056" i="8" s="1"/>
  <c r="J1058" i="8"/>
  <c r="G1058" i="8" s="1"/>
  <c r="I1058" i="8" s="1"/>
  <c r="E1060" i="8"/>
  <c r="F1060" i="8" s="1"/>
  <c r="J1060" i="8"/>
  <c r="G1060" i="8" s="1"/>
  <c r="I1060" i="8" s="1"/>
  <c r="E1073" i="8"/>
  <c r="F1073" i="8" s="1"/>
  <c r="L1073" i="8"/>
  <c r="J1077" i="8"/>
  <c r="L1077" i="8"/>
  <c r="F1077" i="8"/>
  <c r="F1122" i="8"/>
  <c r="L1122" i="8"/>
  <c r="J1142" i="8"/>
  <c r="G1142" i="8" s="1"/>
  <c r="I1142" i="8" s="1"/>
  <c r="E1142" i="8"/>
  <c r="F1142" i="8" s="1"/>
  <c r="J1153" i="8"/>
  <c r="L1153" i="8"/>
  <c r="E1228" i="8"/>
  <c r="F1228" i="8" s="1"/>
  <c r="J1228" i="8"/>
  <c r="L1228" i="8"/>
  <c r="E1324" i="8"/>
  <c r="F1324" i="8" s="1"/>
  <c r="L1324" i="8"/>
  <c r="J1324" i="8"/>
  <c r="L1327" i="8"/>
  <c r="J1327" i="8"/>
  <c r="E1327" i="8"/>
  <c r="F1327" i="8" s="1"/>
  <c r="E1356" i="8"/>
  <c r="F1356" i="8" s="1"/>
  <c r="L1356" i="8"/>
  <c r="J1356" i="8"/>
  <c r="E1373" i="8"/>
  <c r="F1373" i="8" s="1"/>
  <c r="L1373" i="8"/>
  <c r="L1511" i="8"/>
  <c r="E1511" i="8"/>
  <c r="F1511" i="8" s="1"/>
  <c r="J1511" i="8"/>
  <c r="J1045" i="8"/>
  <c r="L1064" i="8"/>
  <c r="L1068" i="8"/>
  <c r="F1068" i="8"/>
  <c r="E1084" i="8"/>
  <c r="F1084" i="8" s="1"/>
  <c r="L1084" i="8"/>
  <c r="J1101" i="8"/>
  <c r="G1101" i="8" s="1"/>
  <c r="I1101" i="8" s="1"/>
  <c r="E1101" i="8"/>
  <c r="F1101" i="8" s="1"/>
  <c r="E1107" i="8"/>
  <c r="F1107" i="8" s="1"/>
  <c r="L1107" i="8"/>
  <c r="F1109" i="8"/>
  <c r="J1123" i="8"/>
  <c r="E1123" i="8"/>
  <c r="F1123" i="8" s="1"/>
  <c r="L1123" i="8"/>
  <c r="F1125" i="8"/>
  <c r="L1168" i="8"/>
  <c r="F1168" i="8"/>
  <c r="L1171" i="8"/>
  <c r="J1171" i="8"/>
  <c r="E1171" i="8"/>
  <c r="F1171" i="8" s="1"/>
  <c r="J1242" i="8"/>
  <c r="E1292" i="8"/>
  <c r="F1292" i="8" s="1"/>
  <c r="L1292" i="8"/>
  <c r="J1292" i="8"/>
  <c r="L1295" i="8"/>
  <c r="J1295" i="8"/>
  <c r="E1295" i="8"/>
  <c r="F1295" i="8" s="1"/>
  <c r="J1403" i="8"/>
  <c r="L1543" i="8"/>
  <c r="J1543" i="8"/>
  <c r="E1543" i="8"/>
  <c r="F1543" i="8" s="1"/>
  <c r="L1048" i="8"/>
  <c r="E1050" i="8"/>
  <c r="F1050" i="8" s="1"/>
  <c r="J1050" i="8"/>
  <c r="J1072" i="8"/>
  <c r="G1072" i="8" s="1"/>
  <c r="I1072" i="8" s="1"/>
  <c r="E1074" i="8"/>
  <c r="F1074" i="8" s="1"/>
  <c r="J1074" i="8"/>
  <c r="J1076" i="8"/>
  <c r="E1088" i="8"/>
  <c r="F1088" i="8" s="1"/>
  <c r="J1088" i="8"/>
  <c r="L1103" i="8"/>
  <c r="F1103" i="8"/>
  <c r="J1143" i="8"/>
  <c r="L1143" i="8"/>
  <c r="E1143" i="8"/>
  <c r="F1143" i="8" s="1"/>
  <c r="E1149" i="8"/>
  <c r="F1149" i="8" s="1"/>
  <c r="L1149" i="8"/>
  <c r="J1149" i="8"/>
  <c r="L1175" i="8"/>
  <c r="J1175" i="8"/>
  <c r="E1175" i="8"/>
  <c r="F1175" i="8" s="1"/>
  <c r="E1200" i="8"/>
  <c r="F1200" i="8" s="1"/>
  <c r="L1200" i="8"/>
  <c r="J1200" i="8"/>
  <c r="J1212" i="8"/>
  <c r="L1212" i="8"/>
  <c r="E1212" i="8"/>
  <c r="F1212" i="8" s="1"/>
  <c r="E1223" i="8"/>
  <c r="F1223" i="8" s="1"/>
  <c r="J1223" i="8"/>
  <c r="L1223" i="8"/>
  <c r="J1259" i="8"/>
  <c r="E1259" i="8"/>
  <c r="F1259" i="8" s="1"/>
  <c r="L1259" i="8"/>
  <c r="E1412" i="8"/>
  <c r="F1412" i="8" s="1"/>
  <c r="L1412" i="8"/>
  <c r="J1412" i="8"/>
  <c r="E1029" i="8"/>
  <c r="F1029" i="8" s="1"/>
  <c r="L1040" i="8"/>
  <c r="E1042" i="8"/>
  <c r="F1042" i="8" s="1"/>
  <c r="J1042" i="8"/>
  <c r="G1042" i="8" s="1"/>
  <c r="I1042" i="8" s="1"/>
  <c r="L1050" i="8"/>
  <c r="E1057" i="8"/>
  <c r="F1057" i="8" s="1"/>
  <c r="L1057" i="8"/>
  <c r="J1061" i="8"/>
  <c r="F1061" i="8"/>
  <c r="L1061" i="8"/>
  <c r="L1074" i="8"/>
  <c r="F1080" i="8"/>
  <c r="L1080" i="8"/>
  <c r="L1088" i="8"/>
  <c r="J1093" i="8"/>
  <c r="E1093" i="8"/>
  <c r="F1093" i="8" s="1"/>
  <c r="L1093" i="8"/>
  <c r="E1097" i="8"/>
  <c r="F1097" i="8" s="1"/>
  <c r="J1097" i="8"/>
  <c r="G1097" i="8" s="1"/>
  <c r="I1097" i="8" s="1"/>
  <c r="L1117" i="8"/>
  <c r="J1117" i="8"/>
  <c r="E1117" i="8"/>
  <c r="F1117" i="8" s="1"/>
  <c r="J1172" i="8"/>
  <c r="G1172" i="8" s="1"/>
  <c r="I1172" i="8" s="1"/>
  <c r="E1172" i="8"/>
  <c r="F1172" i="8" s="1"/>
  <c r="L1243" i="8"/>
  <c r="J1243" i="8"/>
  <c r="E1243" i="8"/>
  <c r="F1243" i="8" s="1"/>
  <c r="E1038" i="8"/>
  <c r="F1038" i="8" s="1"/>
  <c r="E1046" i="8"/>
  <c r="F1046" i="8" s="1"/>
  <c r="E1063" i="8"/>
  <c r="F1063" i="8" s="1"/>
  <c r="E1072" i="8"/>
  <c r="F1072" i="8" s="1"/>
  <c r="E1132" i="8"/>
  <c r="F1132" i="8" s="1"/>
  <c r="L1132" i="8"/>
  <c r="J1134" i="8"/>
  <c r="G1134" i="8" s="1"/>
  <c r="I1134" i="8" s="1"/>
  <c r="L1139" i="8"/>
  <c r="J1139" i="8"/>
  <c r="J1188" i="8"/>
  <c r="G1188" i="8" s="1"/>
  <c r="I1188" i="8" s="1"/>
  <c r="E1188" i="8"/>
  <c r="F1188" i="8" s="1"/>
  <c r="E1192" i="8"/>
  <c r="F1192" i="8" s="1"/>
  <c r="L1192" i="8"/>
  <c r="F1217" i="8"/>
  <c r="J1217" i="8"/>
  <c r="L1217" i="8"/>
  <c r="F1219" i="8"/>
  <c r="L1219" i="8"/>
  <c r="L1335" i="8"/>
  <c r="J1335" i="8"/>
  <c r="E1335" i="8"/>
  <c r="F1335" i="8" s="1"/>
  <c r="L1455" i="8"/>
  <c r="J1455" i="8"/>
  <c r="E1455" i="8"/>
  <c r="F1455" i="8" s="1"/>
  <c r="F1082" i="8"/>
  <c r="L1109" i="8"/>
  <c r="J1109" i="8"/>
  <c r="J1115" i="8"/>
  <c r="E1119" i="8"/>
  <c r="F1119" i="8" s="1"/>
  <c r="L1119" i="8"/>
  <c r="L1125" i="8"/>
  <c r="J1125" i="8"/>
  <c r="F1128" i="8"/>
  <c r="L1131" i="8"/>
  <c r="J1131" i="8"/>
  <c r="L1155" i="8"/>
  <c r="E1155" i="8"/>
  <c r="F1155" i="8" s="1"/>
  <c r="E1157" i="8"/>
  <c r="F1157" i="8" s="1"/>
  <c r="J1157" i="8"/>
  <c r="L1159" i="8"/>
  <c r="J1161" i="8"/>
  <c r="F1161" i="8"/>
  <c r="F1193" i="8"/>
  <c r="J1193" i="8"/>
  <c r="L1193" i="8"/>
  <c r="J1201" i="8"/>
  <c r="E1201" i="8"/>
  <c r="F1201" i="8" s="1"/>
  <c r="J1409" i="8"/>
  <c r="L1409" i="8"/>
  <c r="E1409" i="8"/>
  <c r="F1409" i="8" s="1"/>
  <c r="L1419" i="8"/>
  <c r="J1419" i="8"/>
  <c r="E1419" i="8"/>
  <c r="F1419" i="8" s="1"/>
  <c r="J1063" i="8"/>
  <c r="G1063" i="8" s="1"/>
  <c r="I1063" i="8" s="1"/>
  <c r="J1081" i="8"/>
  <c r="L1082" i="8"/>
  <c r="L1091" i="8"/>
  <c r="L1100" i="8"/>
  <c r="L1105" i="8"/>
  <c r="F1112" i="8"/>
  <c r="L1115" i="8"/>
  <c r="L1128" i="8"/>
  <c r="E1133" i="8"/>
  <c r="F1133" i="8" s="1"/>
  <c r="J1145" i="8"/>
  <c r="L1145" i="8"/>
  <c r="F1150" i="8"/>
  <c r="L1150" i="8"/>
  <c r="J1152" i="8"/>
  <c r="F1152" i="8"/>
  <c r="L1157" i="8"/>
  <c r="L1161" i="8"/>
  <c r="F1177" i="8"/>
  <c r="J1177" i="8"/>
  <c r="L1177" i="8"/>
  <c r="L1201" i="8"/>
  <c r="F1203" i="8"/>
  <c r="L1203" i="8"/>
  <c r="J1203" i="8"/>
  <c r="E1284" i="8"/>
  <c r="F1284" i="8" s="1"/>
  <c r="L1284" i="8"/>
  <c r="J1284" i="8"/>
  <c r="J1053" i="8"/>
  <c r="J1085" i="8"/>
  <c r="L1112" i="8"/>
  <c r="E1121" i="8"/>
  <c r="F1121" i="8" s="1"/>
  <c r="L1133" i="8"/>
  <c r="L1135" i="8"/>
  <c r="J1135" i="8"/>
  <c r="E1139" i="8"/>
  <c r="F1139" i="8" s="1"/>
  <c r="L1140" i="8"/>
  <c r="J1140" i="8"/>
  <c r="L1152" i="8"/>
  <c r="J1183" i="8"/>
  <c r="G1183" i="8" s="1"/>
  <c r="I1183" i="8" s="1"/>
  <c r="L1187" i="8"/>
  <c r="J1187" i="8"/>
  <c r="E1187" i="8"/>
  <c r="F1187" i="8" s="1"/>
  <c r="L1191" i="8"/>
  <c r="L1214" i="8"/>
  <c r="J1214" i="8"/>
  <c r="E1214" i="8"/>
  <c r="F1214" i="8" s="1"/>
  <c r="J1240" i="8"/>
  <c r="L1240" i="8"/>
  <c r="E1240" i="8"/>
  <c r="F1240" i="8" s="1"/>
  <c r="L1242" i="8"/>
  <c r="E1242" i="8"/>
  <c r="F1242" i="8" s="1"/>
  <c r="L1247" i="8"/>
  <c r="F1247" i="8"/>
  <c r="L1266" i="8"/>
  <c r="J1266" i="8"/>
  <c r="E1266" i="8"/>
  <c r="F1266" i="8" s="1"/>
  <c r="J1272" i="8"/>
  <c r="F1272" i="8"/>
  <c r="L1272" i="8"/>
  <c r="J1421" i="8"/>
  <c r="J1169" i="8"/>
  <c r="G1169" i="8" s="1"/>
  <c r="I1169" i="8" s="1"/>
  <c r="L1179" i="8"/>
  <c r="J1185" i="8"/>
  <c r="G1185" i="8" s="1"/>
  <c r="I1185" i="8" s="1"/>
  <c r="L1195" i="8"/>
  <c r="L1198" i="8"/>
  <c r="J1198" i="8"/>
  <c r="L1211" i="8"/>
  <c r="E1216" i="8"/>
  <c r="F1216" i="8" s="1"/>
  <c r="L1216" i="8"/>
  <c r="J1232" i="8"/>
  <c r="G1232" i="8" s="1"/>
  <c r="I1232" i="8" s="1"/>
  <c r="E1232" i="8"/>
  <c r="F1232" i="8" s="1"/>
  <c r="E1237" i="8"/>
  <c r="F1237" i="8" s="1"/>
  <c r="J1237" i="8"/>
  <c r="G1237" i="8" s="1"/>
  <c r="I1237" i="8" s="1"/>
  <c r="J1245" i="8"/>
  <c r="G1245" i="8" s="1"/>
  <c r="I1245" i="8" s="1"/>
  <c r="E1245" i="8"/>
  <c r="F1245" i="8" s="1"/>
  <c r="E1251" i="8"/>
  <c r="F1251" i="8" s="1"/>
  <c r="J1251" i="8"/>
  <c r="G1251" i="8" s="1"/>
  <c r="I1251" i="8" s="1"/>
  <c r="L1255" i="8"/>
  <c r="E1255" i="8"/>
  <c r="F1255" i="8" s="1"/>
  <c r="J1264" i="8"/>
  <c r="G1264" i="8" s="1"/>
  <c r="I1264" i="8" s="1"/>
  <c r="E1264" i="8"/>
  <c r="F1264" i="8" s="1"/>
  <c r="J1304" i="8"/>
  <c r="L1304" i="8"/>
  <c r="F1304" i="8"/>
  <c r="J1320" i="8"/>
  <c r="L1320" i="8"/>
  <c r="F1320" i="8"/>
  <c r="E1340" i="8"/>
  <c r="F1340" i="8" s="1"/>
  <c r="L1340" i="8"/>
  <c r="L1351" i="8"/>
  <c r="J1351" i="8"/>
  <c r="E1351" i="8"/>
  <c r="F1351" i="8" s="1"/>
  <c r="J1360" i="8"/>
  <c r="L1360" i="8"/>
  <c r="F1360" i="8"/>
  <c r="J1416" i="8"/>
  <c r="G1416" i="8" s="1"/>
  <c r="I1416" i="8" s="1"/>
  <c r="E1416" i="8"/>
  <c r="F1416" i="8" s="1"/>
  <c r="J1469" i="8"/>
  <c r="L1469" i="8"/>
  <c r="E1469" i="8"/>
  <c r="F1469" i="8" s="1"/>
  <c r="L1490" i="8"/>
  <c r="J1490" i="8"/>
  <c r="E1490" i="8"/>
  <c r="F1490" i="8" s="1"/>
  <c r="J1522" i="8"/>
  <c r="L1522" i="8"/>
  <c r="E1522" i="8"/>
  <c r="F1522" i="8" s="1"/>
  <c r="E1156" i="8"/>
  <c r="F1156" i="8" s="1"/>
  <c r="E1184" i="8"/>
  <c r="F1184" i="8" s="1"/>
  <c r="J1220" i="8"/>
  <c r="E1229" i="8"/>
  <c r="F1229" i="8" s="1"/>
  <c r="L1229" i="8"/>
  <c r="L1234" i="8"/>
  <c r="F1234" i="8"/>
  <c r="E1252" i="8"/>
  <c r="F1252" i="8" s="1"/>
  <c r="J1252" i="8"/>
  <c r="G1252" i="8" s="1"/>
  <c r="I1252" i="8" s="1"/>
  <c r="L1279" i="8"/>
  <c r="J1279" i="8"/>
  <c r="F1279" i="8"/>
  <c r="J1285" i="8"/>
  <c r="E1285" i="8"/>
  <c r="F1285" i="8" s="1"/>
  <c r="L1285" i="8"/>
  <c r="F1287" i="8"/>
  <c r="E1300" i="8"/>
  <c r="F1300" i="8" s="1"/>
  <c r="L1300" i="8"/>
  <c r="E1316" i="8"/>
  <c r="F1316" i="8" s="1"/>
  <c r="L1316" i="8"/>
  <c r="E1332" i="8"/>
  <c r="F1332" i="8" s="1"/>
  <c r="L1332" i="8"/>
  <c r="L1343" i="8"/>
  <c r="J1343" i="8"/>
  <c r="E1343" i="8"/>
  <c r="F1343" i="8" s="1"/>
  <c r="J1352" i="8"/>
  <c r="L1352" i="8"/>
  <c r="F1352" i="8"/>
  <c r="L1391" i="8"/>
  <c r="F1391" i="8"/>
  <c r="J1407" i="8"/>
  <c r="G1407" i="8" s="1"/>
  <c r="I1407" i="8" s="1"/>
  <c r="E1407" i="8"/>
  <c r="F1407" i="8" s="1"/>
  <c r="L1443" i="8"/>
  <c r="E1443" i="8"/>
  <c r="F1443" i="8" s="1"/>
  <c r="J1443" i="8"/>
  <c r="L1258" i="8"/>
  <c r="E1258" i="8"/>
  <c r="F1258" i="8" s="1"/>
  <c r="J1258" i="8"/>
  <c r="F1277" i="8"/>
  <c r="J1277" i="8"/>
  <c r="L1277" i="8"/>
  <c r="J1296" i="8"/>
  <c r="L1296" i="8"/>
  <c r="F1296" i="8"/>
  <c r="J1312" i="8"/>
  <c r="L1312" i="8"/>
  <c r="F1312" i="8"/>
  <c r="J1328" i="8"/>
  <c r="L1328" i="8"/>
  <c r="F1328" i="8"/>
  <c r="J1364" i="8"/>
  <c r="E1364" i="8"/>
  <c r="F1364" i="8" s="1"/>
  <c r="J1372" i="8"/>
  <c r="E1372" i="8"/>
  <c r="F1372" i="8" s="1"/>
  <c r="E1388" i="8"/>
  <c r="F1388" i="8" s="1"/>
  <c r="L1388" i="8"/>
  <c r="J1388" i="8"/>
  <c r="J1392" i="8"/>
  <c r="E1421" i="8"/>
  <c r="F1421" i="8" s="1"/>
  <c r="L1421" i="8"/>
  <c r="L1474" i="8"/>
  <c r="J1474" i="8"/>
  <c r="E1474" i="8"/>
  <c r="F1474" i="8" s="1"/>
  <c r="L1508" i="8"/>
  <c r="J1508" i="8"/>
  <c r="E1508" i="8"/>
  <c r="F1508" i="8" s="1"/>
  <c r="J1528" i="8"/>
  <c r="L1528" i="8"/>
  <c r="E1528" i="8"/>
  <c r="F1528" i="8" s="1"/>
  <c r="L1174" i="8"/>
  <c r="F1174" i="8"/>
  <c r="F1179" i="8"/>
  <c r="J1180" i="8"/>
  <c r="E1185" i="8"/>
  <c r="F1185" i="8" s="1"/>
  <c r="L1190" i="8"/>
  <c r="F1190" i="8"/>
  <c r="F1195" i="8"/>
  <c r="J1196" i="8"/>
  <c r="E1198" i="8"/>
  <c r="F1198" i="8" s="1"/>
  <c r="J1204" i="8"/>
  <c r="G1204" i="8" s="1"/>
  <c r="I1204" i="8" s="1"/>
  <c r="F1209" i="8"/>
  <c r="J1209" i="8"/>
  <c r="E1211" i="8"/>
  <c r="F1211" i="8" s="1"/>
  <c r="F1222" i="8"/>
  <c r="J1224" i="8"/>
  <c r="E1224" i="8"/>
  <c r="F1224" i="8" s="1"/>
  <c r="L1224" i="8"/>
  <c r="E1244" i="8"/>
  <c r="F1244" i="8" s="1"/>
  <c r="J1244" i="8"/>
  <c r="G1244" i="8" s="1"/>
  <c r="I1244" i="8" s="1"/>
  <c r="J1248" i="8"/>
  <c r="E1248" i="8"/>
  <c r="F1248" i="8" s="1"/>
  <c r="L1248" i="8"/>
  <c r="L1250" i="8"/>
  <c r="J1250" i="8"/>
  <c r="E1250" i="8"/>
  <c r="F1250" i="8" s="1"/>
  <c r="J1263" i="8"/>
  <c r="F1267" i="8"/>
  <c r="L1271" i="8"/>
  <c r="E1271" i="8"/>
  <c r="F1271" i="8" s="1"/>
  <c r="J1271" i="8"/>
  <c r="L1303" i="8"/>
  <c r="J1303" i="8"/>
  <c r="E1303" i="8"/>
  <c r="F1303" i="8" s="1"/>
  <c r="L1319" i="8"/>
  <c r="J1319" i="8"/>
  <c r="E1319" i="8"/>
  <c r="F1319" i="8" s="1"/>
  <c r="E1348" i="8"/>
  <c r="F1348" i="8" s="1"/>
  <c r="L1348" i="8"/>
  <c r="L1359" i="8"/>
  <c r="J1359" i="8"/>
  <c r="E1359" i="8"/>
  <c r="F1359" i="8" s="1"/>
  <c r="L1364" i="8"/>
  <c r="L1372" i="8"/>
  <c r="L1427" i="8"/>
  <c r="J1427" i="8"/>
  <c r="E1427" i="8"/>
  <c r="F1427" i="8" s="1"/>
  <c r="J1431" i="8"/>
  <c r="E1431" i="8"/>
  <c r="F1431" i="8" s="1"/>
  <c r="L1431" i="8"/>
  <c r="L1548" i="8"/>
  <c r="J1548" i="8"/>
  <c r="E1548" i="8"/>
  <c r="F1548" i="8" s="1"/>
  <c r="E1226" i="8"/>
  <c r="F1226" i="8" s="1"/>
  <c r="E1256" i="8"/>
  <c r="F1256" i="8" s="1"/>
  <c r="J1261" i="8"/>
  <c r="G1261" i="8" s="1"/>
  <c r="I1261" i="8" s="1"/>
  <c r="E1263" i="8"/>
  <c r="F1263" i="8" s="1"/>
  <c r="E1268" i="8"/>
  <c r="F1268" i="8" s="1"/>
  <c r="L1282" i="8"/>
  <c r="F1282" i="8"/>
  <c r="J1288" i="8"/>
  <c r="F1375" i="8"/>
  <c r="J1375" i="8"/>
  <c r="E1381" i="8"/>
  <c r="F1381" i="8" s="1"/>
  <c r="J1381" i="8"/>
  <c r="L1381" i="8"/>
  <c r="F1406" i="8"/>
  <c r="L1406" i="8"/>
  <c r="J1422" i="8"/>
  <c r="G1422" i="8" s="1"/>
  <c r="I1422" i="8" s="1"/>
  <c r="E1422" i="8"/>
  <c r="F1422" i="8" s="1"/>
  <c r="J1438" i="8"/>
  <c r="L1504" i="8"/>
  <c r="E1504" i="8"/>
  <c r="F1504" i="8" s="1"/>
  <c r="L1535" i="8"/>
  <c r="J1535" i="8"/>
  <c r="E1535" i="8"/>
  <c r="F1535" i="8" s="1"/>
  <c r="J1553" i="8"/>
  <c r="J1253" i="8"/>
  <c r="E1260" i="8"/>
  <c r="F1260" i="8" s="1"/>
  <c r="L1274" i="8"/>
  <c r="F1274" i="8"/>
  <c r="J1280" i="8"/>
  <c r="G1280" i="8" s="1"/>
  <c r="I1280" i="8" s="1"/>
  <c r="L1287" i="8"/>
  <c r="J1293" i="8"/>
  <c r="F1301" i="8"/>
  <c r="J1301" i="8"/>
  <c r="F1309" i="8"/>
  <c r="J1309" i="8"/>
  <c r="F1317" i="8"/>
  <c r="J1317" i="8"/>
  <c r="F1325" i="8"/>
  <c r="J1325" i="8"/>
  <c r="J1333" i="8"/>
  <c r="G1333" i="8" s="1"/>
  <c r="I1333" i="8" s="1"/>
  <c r="J1341" i="8"/>
  <c r="G1341" i="8" s="1"/>
  <c r="I1341" i="8" s="1"/>
  <c r="J1349" i="8"/>
  <c r="G1349" i="8" s="1"/>
  <c r="I1349" i="8" s="1"/>
  <c r="J1357" i="8"/>
  <c r="G1357" i="8" s="1"/>
  <c r="I1357" i="8" s="1"/>
  <c r="F1367" i="8"/>
  <c r="J1369" i="8"/>
  <c r="E1369" i="8"/>
  <c r="F1369" i="8" s="1"/>
  <c r="L1369" i="8"/>
  <c r="L1371" i="8"/>
  <c r="J1371" i="8"/>
  <c r="E1371" i="8"/>
  <c r="F1371" i="8" s="1"/>
  <c r="J1376" i="8"/>
  <c r="G1376" i="8" s="1"/>
  <c r="I1376" i="8" s="1"/>
  <c r="E1376" i="8"/>
  <c r="F1376" i="8" s="1"/>
  <c r="F1384" i="8"/>
  <c r="L1384" i="8"/>
  <c r="E1389" i="8"/>
  <c r="F1389" i="8" s="1"/>
  <c r="L1389" i="8"/>
  <c r="L1396" i="8"/>
  <c r="J1396" i="8"/>
  <c r="F1400" i="8"/>
  <c r="L1476" i="8"/>
  <c r="F1476" i="8"/>
  <c r="J1476" i="8"/>
  <c r="J1497" i="8"/>
  <c r="J1557" i="8"/>
  <c r="L1557" i="8"/>
  <c r="E1557" i="8"/>
  <c r="F1557" i="8" s="1"/>
  <c r="J1256" i="8"/>
  <c r="L1263" i="8"/>
  <c r="E1392" i="8"/>
  <c r="F1392" i="8" s="1"/>
  <c r="L1392" i="8"/>
  <c r="J1408" i="8"/>
  <c r="L1408" i="8"/>
  <c r="E1408" i="8"/>
  <c r="F1408" i="8" s="1"/>
  <c r="E1420" i="8"/>
  <c r="F1420" i="8" s="1"/>
  <c r="L1420" i="8"/>
  <c r="J1420" i="8"/>
  <c r="L1428" i="8"/>
  <c r="J1428" i="8"/>
  <c r="F1428" i="8"/>
  <c r="L1446" i="8"/>
  <c r="J1446" i="8"/>
  <c r="E1446" i="8"/>
  <c r="F1446" i="8" s="1"/>
  <c r="L1456" i="8"/>
  <c r="J1456" i="8"/>
  <c r="F1456" i="8"/>
  <c r="J1464" i="8"/>
  <c r="E1464" i="8"/>
  <c r="F1464" i="8" s="1"/>
  <c r="L1464" i="8"/>
  <c r="J1514" i="8"/>
  <c r="E1514" i="8"/>
  <c r="F1514" i="8" s="1"/>
  <c r="L1514" i="8"/>
  <c r="J1549" i="8"/>
  <c r="L1549" i="8"/>
  <c r="E1549" i="8"/>
  <c r="F1549" i="8" s="1"/>
  <c r="J1577" i="8"/>
  <c r="E1577" i="8"/>
  <c r="F1577" i="8" s="1"/>
  <c r="L1577" i="8"/>
  <c r="L1239" i="8"/>
  <c r="L1256" i="8"/>
  <c r="E1261" i="8"/>
  <c r="F1261" i="8" s="1"/>
  <c r="F1269" i="8"/>
  <c r="J1269" i="8"/>
  <c r="E1276" i="8"/>
  <c r="F1276" i="8" s="1"/>
  <c r="L1290" i="8"/>
  <c r="F1290" i="8"/>
  <c r="L1298" i="8"/>
  <c r="J1298" i="8"/>
  <c r="F1298" i="8"/>
  <c r="L1306" i="8"/>
  <c r="J1306" i="8"/>
  <c r="F1306" i="8"/>
  <c r="L1314" i="8"/>
  <c r="J1314" i="8"/>
  <c r="F1314" i="8"/>
  <c r="L1322" i="8"/>
  <c r="J1322" i="8"/>
  <c r="F1322" i="8"/>
  <c r="L1330" i="8"/>
  <c r="J1330" i="8"/>
  <c r="F1330" i="8"/>
  <c r="L1338" i="8"/>
  <c r="J1338" i="8"/>
  <c r="F1338" i="8"/>
  <c r="L1346" i="8"/>
  <c r="J1346" i="8"/>
  <c r="F1346" i="8"/>
  <c r="L1354" i="8"/>
  <c r="J1354" i="8"/>
  <c r="F1354" i="8"/>
  <c r="L1374" i="8"/>
  <c r="J1374" i="8"/>
  <c r="E1374" i="8"/>
  <c r="F1374" i="8" s="1"/>
  <c r="J1385" i="8"/>
  <c r="E1385" i="8"/>
  <c r="F1385" i="8" s="1"/>
  <c r="L1385" i="8"/>
  <c r="E1429" i="8"/>
  <c r="F1429" i="8" s="1"/>
  <c r="L1429" i="8"/>
  <c r="J1429" i="8"/>
  <c r="L1432" i="8"/>
  <c r="J1432" i="8"/>
  <c r="E1432" i="8"/>
  <c r="F1432" i="8" s="1"/>
  <c r="L1451" i="8"/>
  <c r="J1451" i="8"/>
  <c r="E1451" i="8"/>
  <c r="F1451" i="8" s="1"/>
  <c r="J1517" i="8"/>
  <c r="L1517" i="8"/>
  <c r="E1517" i="8"/>
  <c r="F1517" i="8" s="1"/>
  <c r="E1521" i="8"/>
  <c r="F1521" i="8" s="1"/>
  <c r="J1521" i="8"/>
  <c r="G1521" i="8" s="1"/>
  <c r="I1521" i="8" s="1"/>
  <c r="L1524" i="8"/>
  <c r="E1524" i="8"/>
  <c r="F1524" i="8" s="1"/>
  <c r="J1578" i="8"/>
  <c r="J1654" i="8"/>
  <c r="E1654" i="8"/>
  <c r="F1654" i="8" s="1"/>
  <c r="L1654" i="8"/>
  <c r="L1379" i="8"/>
  <c r="E1379" i="8"/>
  <c r="F1379" i="8" s="1"/>
  <c r="F1382" i="8"/>
  <c r="L1382" i="8"/>
  <c r="L1395" i="8"/>
  <c r="J1395" i="8"/>
  <c r="J1401" i="8"/>
  <c r="G1401" i="8" s="1"/>
  <c r="I1401" i="8" s="1"/>
  <c r="E1403" i="8"/>
  <c r="F1403" i="8" s="1"/>
  <c r="J1404" i="8"/>
  <c r="G1404" i="8" s="1"/>
  <c r="I1404" i="8" s="1"/>
  <c r="L1414" i="8"/>
  <c r="J1414" i="8"/>
  <c r="L1424" i="8"/>
  <c r="E1437" i="8"/>
  <c r="F1437" i="8" s="1"/>
  <c r="L1437" i="8"/>
  <c r="J1437" i="8"/>
  <c r="J1441" i="8"/>
  <c r="L1441" i="8"/>
  <c r="E1441" i="8"/>
  <c r="F1441" i="8" s="1"/>
  <c r="L1460" i="8"/>
  <c r="J1460" i="8"/>
  <c r="L1483" i="8"/>
  <c r="E1483" i="8"/>
  <c r="F1483" i="8" s="1"/>
  <c r="L1487" i="8"/>
  <c r="E1487" i="8"/>
  <c r="F1487" i="8" s="1"/>
  <c r="J1487" i="8"/>
  <c r="J1516" i="8"/>
  <c r="L1527" i="8"/>
  <c r="E1527" i="8"/>
  <c r="F1527" i="8" s="1"/>
  <c r="J1527" i="8"/>
  <c r="J1541" i="8"/>
  <c r="G1541" i="8" s="1"/>
  <c r="I1541" i="8" s="1"/>
  <c r="E1541" i="8"/>
  <c r="F1541" i="8" s="1"/>
  <c r="J1564" i="8"/>
  <c r="L1400" i="8"/>
  <c r="L1411" i="8"/>
  <c r="E1411" i="8"/>
  <c r="F1411" i="8" s="1"/>
  <c r="E1413" i="8"/>
  <c r="F1413" i="8" s="1"/>
  <c r="J1413" i="8"/>
  <c r="G1413" i="8" s="1"/>
  <c r="I1413" i="8" s="1"/>
  <c r="L1423" i="8"/>
  <c r="J1423" i="8"/>
  <c r="E1445" i="8"/>
  <c r="F1445" i="8" s="1"/>
  <c r="J1445" i="8"/>
  <c r="G1445" i="8" s="1"/>
  <c r="I1445" i="8" s="1"/>
  <c r="L1447" i="8"/>
  <c r="J1449" i="8"/>
  <c r="F1449" i="8"/>
  <c r="L1479" i="8"/>
  <c r="F1479" i="8"/>
  <c r="E1491" i="8"/>
  <c r="F1491" i="8" s="1"/>
  <c r="J1491" i="8"/>
  <c r="G1491" i="8" s="1"/>
  <c r="I1491" i="8" s="1"/>
  <c r="F1506" i="8"/>
  <c r="L1506" i="8"/>
  <c r="J1506" i="8"/>
  <c r="E1529" i="8"/>
  <c r="F1529" i="8" s="1"/>
  <c r="L1529" i="8"/>
  <c r="J1529" i="8"/>
  <c r="J1554" i="8"/>
  <c r="E1554" i="8"/>
  <c r="F1554" i="8" s="1"/>
  <c r="L1554" i="8"/>
  <c r="F1390" i="8"/>
  <c r="J1390" i="8"/>
  <c r="J1393" i="8"/>
  <c r="F1393" i="8"/>
  <c r="L1403" i="8"/>
  <c r="J1436" i="8"/>
  <c r="F1438" i="8"/>
  <c r="L1438" i="8"/>
  <c r="J1440" i="8"/>
  <c r="F1440" i="8"/>
  <c r="E1578" i="8"/>
  <c r="F1578" i="8" s="1"/>
  <c r="L1578" i="8"/>
  <c r="J1582" i="8"/>
  <c r="E1582" i="8"/>
  <c r="F1582" i="8" s="1"/>
  <c r="L1582" i="8"/>
  <c r="L1390" i="8"/>
  <c r="L1393" i="8"/>
  <c r="F1395" i="8"/>
  <c r="E1398" i="8"/>
  <c r="F1398" i="8" s="1"/>
  <c r="J1399" i="8"/>
  <c r="E1404" i="8"/>
  <c r="F1404" i="8" s="1"/>
  <c r="E1405" i="8"/>
  <c r="F1405" i="8" s="1"/>
  <c r="L1405" i="8"/>
  <c r="J1405" i="8"/>
  <c r="E1414" i="8"/>
  <c r="F1414" i="8" s="1"/>
  <c r="L1415" i="8"/>
  <c r="J1417" i="8"/>
  <c r="F1417" i="8"/>
  <c r="F1424" i="8"/>
  <c r="L1436" i="8"/>
  <c r="L1440" i="8"/>
  <c r="J1453" i="8"/>
  <c r="G1453" i="8" s="1"/>
  <c r="I1453" i="8" s="1"/>
  <c r="E1453" i="8"/>
  <c r="F1453" i="8" s="1"/>
  <c r="E1459" i="8"/>
  <c r="F1459" i="8" s="1"/>
  <c r="J1459" i="8"/>
  <c r="L1459" i="8"/>
  <c r="L1463" i="8"/>
  <c r="L1472" i="8"/>
  <c r="E1513" i="8"/>
  <c r="F1513" i="8" s="1"/>
  <c r="J1513" i="8"/>
  <c r="G1513" i="8" s="1"/>
  <c r="I1513" i="8" s="1"/>
  <c r="L1560" i="8"/>
  <c r="J1560" i="8"/>
  <c r="E1560" i="8"/>
  <c r="F1560" i="8" s="1"/>
  <c r="L1597" i="8"/>
  <c r="J1597" i="8"/>
  <c r="E1597" i="8"/>
  <c r="F1597" i="8" s="1"/>
  <c r="J1425" i="8"/>
  <c r="G1425" i="8" s="1"/>
  <c r="I1425" i="8" s="1"/>
  <c r="F1430" i="8"/>
  <c r="F1458" i="8"/>
  <c r="E1468" i="8"/>
  <c r="F1468" i="8" s="1"/>
  <c r="J1468" i="8"/>
  <c r="G1468" i="8" s="1"/>
  <c r="I1468" i="8" s="1"/>
  <c r="E1481" i="8"/>
  <c r="F1481" i="8" s="1"/>
  <c r="L1481" i="8"/>
  <c r="J1485" i="8"/>
  <c r="L1485" i="8"/>
  <c r="F1485" i="8"/>
  <c r="E1496" i="8"/>
  <c r="F1496" i="8" s="1"/>
  <c r="J1496" i="8"/>
  <c r="G1496" i="8" s="1"/>
  <c r="I1496" i="8" s="1"/>
  <c r="E1500" i="8"/>
  <c r="F1500" i="8" s="1"/>
  <c r="J1500" i="8"/>
  <c r="G1500" i="8" s="1"/>
  <c r="I1500" i="8" s="1"/>
  <c r="E1643" i="8"/>
  <c r="F1643" i="8" s="1"/>
  <c r="J1643" i="8"/>
  <c r="G1643" i="8" s="1"/>
  <c r="I1643" i="8" s="1"/>
  <c r="E1465" i="8"/>
  <c r="F1465" i="8" s="1"/>
  <c r="L1465" i="8"/>
  <c r="E1482" i="8"/>
  <c r="F1482" i="8" s="1"/>
  <c r="J1482" i="8"/>
  <c r="G1482" i="8" s="1"/>
  <c r="I1482" i="8" s="1"/>
  <c r="E1520" i="8"/>
  <c r="F1520" i="8" s="1"/>
  <c r="J1520" i="8"/>
  <c r="L1536" i="8"/>
  <c r="F1536" i="8"/>
  <c r="L1540" i="8"/>
  <c r="E1540" i="8"/>
  <c r="F1540" i="8" s="1"/>
  <c r="J1540" i="8"/>
  <c r="L1573" i="8"/>
  <c r="J1573" i="8"/>
  <c r="E1573" i="8"/>
  <c r="F1573" i="8" s="1"/>
  <c r="J1598" i="8"/>
  <c r="L1598" i="8"/>
  <c r="E1598" i="8"/>
  <c r="F1598" i="8" s="1"/>
  <c r="L1621" i="8"/>
  <c r="J1621" i="8"/>
  <c r="F1621" i="8"/>
  <c r="L1625" i="8"/>
  <c r="J1625" i="8"/>
  <c r="E1625" i="8"/>
  <c r="F1625" i="8" s="1"/>
  <c r="E1497" i="8"/>
  <c r="F1497" i="8" s="1"/>
  <c r="L1497" i="8"/>
  <c r="J1501" i="8"/>
  <c r="F1501" i="8"/>
  <c r="L1501" i="8"/>
  <c r="L1516" i="8"/>
  <c r="L1520" i="8"/>
  <c r="E1553" i="8"/>
  <c r="F1553" i="8" s="1"/>
  <c r="L1564" i="8"/>
  <c r="E1564" i="8"/>
  <c r="F1564" i="8" s="1"/>
  <c r="L1568" i="8"/>
  <c r="E1568" i="8"/>
  <c r="F1568" i="8" s="1"/>
  <c r="J1568" i="8"/>
  <c r="J1590" i="8"/>
  <c r="L1590" i="8"/>
  <c r="E1590" i="8"/>
  <c r="F1590" i="8" s="1"/>
  <c r="F1595" i="8"/>
  <c r="J1595" i="8"/>
  <c r="L1467" i="8"/>
  <c r="F1467" i="8"/>
  <c r="E1473" i="8"/>
  <c r="F1473" i="8" s="1"/>
  <c r="J1473" i="8"/>
  <c r="G1473" i="8" s="1"/>
  <c r="I1473" i="8" s="1"/>
  <c r="J1477" i="8"/>
  <c r="G1477" i="8" s="1"/>
  <c r="I1477" i="8" s="1"/>
  <c r="E1477" i="8"/>
  <c r="F1477" i="8" s="1"/>
  <c r="L1488" i="8"/>
  <c r="F1492" i="8"/>
  <c r="L1492" i="8"/>
  <c r="L1495" i="8"/>
  <c r="L1499" i="8"/>
  <c r="F1499" i="8"/>
  <c r="E1505" i="8"/>
  <c r="F1505" i="8" s="1"/>
  <c r="J1505" i="8"/>
  <c r="G1505" i="8" s="1"/>
  <c r="I1505" i="8" s="1"/>
  <c r="J1509" i="8"/>
  <c r="G1509" i="8" s="1"/>
  <c r="I1509" i="8" s="1"/>
  <c r="E1509" i="8"/>
  <c r="F1509" i="8" s="1"/>
  <c r="J1533" i="8"/>
  <c r="G1533" i="8" s="1"/>
  <c r="I1533" i="8" s="1"/>
  <c r="E1533" i="8"/>
  <c r="F1533" i="8" s="1"/>
  <c r="F1546" i="8"/>
  <c r="J1546" i="8"/>
  <c r="L1553" i="8"/>
  <c r="J1558" i="8"/>
  <c r="G1558" i="8" s="1"/>
  <c r="I1558" i="8" s="1"/>
  <c r="E1558" i="8"/>
  <c r="F1558" i="8" s="1"/>
  <c r="F1571" i="8"/>
  <c r="L1571" i="8"/>
  <c r="J1571" i="8"/>
  <c r="L1585" i="8"/>
  <c r="E1585" i="8"/>
  <c r="F1585" i="8" s="1"/>
  <c r="L1595" i="8"/>
  <c r="E1610" i="8"/>
  <c r="F1610" i="8" s="1"/>
  <c r="J1610" i="8"/>
  <c r="L1610" i="8"/>
  <c r="J1622" i="8"/>
  <c r="L1622" i="8"/>
  <c r="E1622" i="8"/>
  <c r="F1622" i="8" s="1"/>
  <c r="L1641" i="8"/>
  <c r="J1641" i="8"/>
  <c r="F1641" i="8"/>
  <c r="E1471" i="8"/>
  <c r="F1471" i="8" s="1"/>
  <c r="E1503" i="8"/>
  <c r="F1503" i="8" s="1"/>
  <c r="J1530" i="8"/>
  <c r="G1530" i="8" s="1"/>
  <c r="I1530" i="8" s="1"/>
  <c r="E1537" i="8"/>
  <c r="F1537" i="8" s="1"/>
  <c r="L1551" i="8"/>
  <c r="F1551" i="8"/>
  <c r="E1562" i="8"/>
  <c r="F1562" i="8" s="1"/>
  <c r="L1562" i="8"/>
  <c r="J1566" i="8"/>
  <c r="L1566" i="8"/>
  <c r="F1566" i="8"/>
  <c r="E1602" i="8"/>
  <c r="F1602" i="8" s="1"/>
  <c r="E1626" i="8"/>
  <c r="F1626" i="8" s="1"/>
  <c r="J1626" i="8"/>
  <c r="G1626" i="8" s="1"/>
  <c r="I1626" i="8" s="1"/>
  <c r="E1659" i="8"/>
  <c r="F1659" i="8" s="1"/>
  <c r="J1659" i="8"/>
  <c r="G1659" i="8" s="1"/>
  <c r="I1659" i="8" s="1"/>
  <c r="L1576" i="8"/>
  <c r="E1576" i="8"/>
  <c r="F1576" i="8" s="1"/>
  <c r="J1576" i="8"/>
  <c r="L1584" i="8"/>
  <c r="F1584" i="8"/>
  <c r="J1584" i="8"/>
  <c r="J1603" i="8"/>
  <c r="E1603" i="8"/>
  <c r="F1603" i="8" s="1"/>
  <c r="L1603" i="8"/>
  <c r="J1611" i="8"/>
  <c r="L1611" i="8"/>
  <c r="E1611" i="8"/>
  <c r="F1611" i="8" s="1"/>
  <c r="L1613" i="8"/>
  <c r="F1613" i="8"/>
  <c r="E1627" i="8"/>
  <c r="F1627" i="8" s="1"/>
  <c r="J1627" i="8"/>
  <c r="L1637" i="8"/>
  <c r="F1637" i="8"/>
  <c r="L1657" i="8"/>
  <c r="L1519" i="8"/>
  <c r="F1519" i="8"/>
  <c r="J1525" i="8"/>
  <c r="L1532" i="8"/>
  <c r="F1555" i="8"/>
  <c r="L1555" i="8"/>
  <c r="L1605" i="8"/>
  <c r="F1605" i="8"/>
  <c r="E1609" i="8"/>
  <c r="F1609" i="8" s="1"/>
  <c r="J1609" i="8"/>
  <c r="L1627" i="8"/>
  <c r="E1642" i="8"/>
  <c r="F1642" i="8" s="1"/>
  <c r="L1653" i="8"/>
  <c r="J1653" i="8"/>
  <c r="F1653" i="8"/>
  <c r="J1461" i="8"/>
  <c r="G1461" i="8" s="1"/>
  <c r="I1461" i="8" s="1"/>
  <c r="F1466" i="8"/>
  <c r="J1493" i="8"/>
  <c r="G1493" i="8" s="1"/>
  <c r="I1493" i="8" s="1"/>
  <c r="F1498" i="8"/>
  <c r="L1512" i="8"/>
  <c r="L1525" i="8"/>
  <c r="E1530" i="8"/>
  <c r="F1530" i="8" s="1"/>
  <c r="J1538" i="8"/>
  <c r="E1545" i="8"/>
  <c r="F1545" i="8" s="1"/>
  <c r="L1569" i="8"/>
  <c r="L1592" i="8"/>
  <c r="F1592" i="8"/>
  <c r="L1609" i="8"/>
  <c r="J1638" i="8"/>
  <c r="L1642" i="8"/>
  <c r="E1658" i="8"/>
  <c r="F1658" i="8" s="1"/>
  <c r="J1658" i="8"/>
  <c r="G1658" i="8" s="1"/>
  <c r="I1658" i="8" s="1"/>
  <c r="J1579" i="8"/>
  <c r="G1579" i="8" s="1"/>
  <c r="I1579" i="8" s="1"/>
  <c r="E1586" i="8"/>
  <c r="F1586" i="8" s="1"/>
  <c r="L1600" i="8"/>
  <c r="F1600" i="8"/>
  <c r="J1606" i="8"/>
  <c r="G1606" i="8" s="1"/>
  <c r="I1606" i="8" s="1"/>
  <c r="E1618" i="8"/>
  <c r="F1618" i="8" s="1"/>
  <c r="J1630" i="8"/>
  <c r="G1630" i="8" s="1"/>
  <c r="I1630" i="8" s="1"/>
  <c r="L1633" i="8"/>
  <c r="E1635" i="8"/>
  <c r="F1635" i="8" s="1"/>
  <c r="J1635" i="8"/>
  <c r="G1635" i="8" s="1"/>
  <c r="I1635" i="8" s="1"/>
  <c r="L1645" i="8"/>
  <c r="E1650" i="8"/>
  <c r="F1650" i="8" s="1"/>
  <c r="J1574" i="8"/>
  <c r="L1581" i="8"/>
  <c r="L1608" i="8"/>
  <c r="F1608" i="8"/>
  <c r="J1614" i="8"/>
  <c r="L1617" i="8"/>
  <c r="E1619" i="8"/>
  <c r="F1619" i="8" s="1"/>
  <c r="J1619" i="8"/>
  <c r="L1629" i="8"/>
  <c r="E1634" i="8"/>
  <c r="F1634" i="8" s="1"/>
  <c r="J1646" i="8"/>
  <c r="L1649" i="8"/>
  <c r="E1651" i="8"/>
  <c r="F1651" i="8" s="1"/>
  <c r="J1651" i="8"/>
  <c r="G1651" i="8" s="1"/>
  <c r="I1651" i="8" s="1"/>
  <c r="L1574" i="8"/>
  <c r="E1579" i="8"/>
  <c r="F1579" i="8" s="1"/>
  <c r="F1587" i="8"/>
  <c r="J1587" i="8"/>
  <c r="E1594" i="8"/>
  <c r="F1594" i="8" s="1"/>
  <c r="L1614" i="8"/>
  <c r="L1619" i="8"/>
  <c r="E1630" i="8"/>
  <c r="F1630" i="8" s="1"/>
  <c r="F1633" i="8"/>
  <c r="L1634" i="8"/>
  <c r="E1645" i="8"/>
  <c r="F1645" i="8" s="1"/>
  <c r="L1646" i="8"/>
  <c r="E12" i="6"/>
  <c r="E20" i="6"/>
  <c r="E28" i="6"/>
  <c r="E16" i="6"/>
  <c r="E24" i="6"/>
  <c r="E17" i="6"/>
  <c r="U104" i="2"/>
  <c r="U312" i="2"/>
  <c r="U105" i="2"/>
  <c r="U180" i="2"/>
  <c r="U276" i="2"/>
  <c r="U279" i="2"/>
  <c r="U214" i="2"/>
  <c r="U128" i="2"/>
  <c r="U199" i="2"/>
  <c r="U231" i="2"/>
  <c r="U87" i="2"/>
  <c r="U313" i="2"/>
  <c r="U215" i="2"/>
  <c r="U65" i="2"/>
  <c r="U321" i="2"/>
  <c r="U240" i="2"/>
  <c r="U183" i="2"/>
  <c r="U235" i="2"/>
  <c r="U281" i="2"/>
  <c r="U263" i="2"/>
  <c r="U228" i="2"/>
  <c r="U314" i="2"/>
  <c r="U295" i="2"/>
  <c r="U178" i="2"/>
  <c r="U218" i="2"/>
  <c r="U103" i="2"/>
  <c r="U283" i="2"/>
  <c r="U266" i="2"/>
  <c r="U271" i="2"/>
  <c r="U196" i="2"/>
  <c r="U297" i="2"/>
  <c r="U137" i="2"/>
  <c r="U66" i="2"/>
  <c r="U257" i="2"/>
  <c r="U216" i="2"/>
  <c r="U264" i="2"/>
  <c r="U267" i="2"/>
  <c r="U265" i="2"/>
  <c r="U227" i="2"/>
  <c r="U272" i="2"/>
  <c r="U127" i="2"/>
  <c r="U161" i="2"/>
  <c r="U174" i="2"/>
  <c r="U273" i="2"/>
  <c r="U320" i="2"/>
  <c r="U217" i="2"/>
  <c r="U213" i="2"/>
  <c r="U193" i="2"/>
  <c r="U167" i="2"/>
  <c r="U241" i="2"/>
  <c r="U268" i="2"/>
  <c r="U123" i="2"/>
  <c r="U158" i="2"/>
  <c r="U229" i="2"/>
  <c r="U159" i="2"/>
  <c r="U192" i="2"/>
  <c r="U269" i="2"/>
  <c r="U134" i="2"/>
  <c r="U102" i="2"/>
  <c r="U294" i="2"/>
  <c r="U186" i="2"/>
  <c r="U185" i="2"/>
  <c r="U259" i="2"/>
  <c r="U179" i="2"/>
  <c r="U138" i="2"/>
  <c r="U195" i="2"/>
  <c r="U89" i="2"/>
  <c r="V204" i="5"/>
  <c r="V76" i="5"/>
  <c r="V85" i="5"/>
  <c r="V167" i="5"/>
  <c r="V193" i="5"/>
  <c r="V126" i="5"/>
  <c r="V159" i="5"/>
  <c r="V215" i="5"/>
  <c r="V190" i="5"/>
  <c r="V217" i="5"/>
  <c r="V187" i="5"/>
  <c r="V201" i="5"/>
  <c r="V144" i="5"/>
  <c r="V148" i="5"/>
  <c r="V242" i="5"/>
  <c r="V219" i="5"/>
  <c r="V192" i="5"/>
  <c r="V195" i="5"/>
  <c r="V156" i="5"/>
  <c r="V220" i="5"/>
  <c r="V180" i="5"/>
  <c r="V89" i="5"/>
  <c r="V158" i="5"/>
  <c r="V136" i="5"/>
  <c r="V227" i="5"/>
  <c r="V205" i="5"/>
  <c r="V157" i="5"/>
  <c r="V68" i="5"/>
  <c r="V238" i="5"/>
  <c r="V191" i="5"/>
  <c r="V118" i="5"/>
  <c r="V199" i="5"/>
  <c r="V214" i="5"/>
  <c r="V128" i="5"/>
  <c r="V213" i="5"/>
  <c r="V146" i="5"/>
  <c r="V133" i="5"/>
  <c r="V145" i="5"/>
  <c r="V216" i="5"/>
  <c r="V225" i="5"/>
  <c r="V243" i="5"/>
  <c r="V155" i="5"/>
  <c r="V147" i="5"/>
  <c r="V82" i="5"/>
  <c r="V196" i="5"/>
  <c r="V166" i="5"/>
  <c r="V237" i="5"/>
  <c r="V174" i="5"/>
  <c r="V165" i="5"/>
  <c r="V58" i="5"/>
  <c r="V194" i="5"/>
  <c r="V230" i="5"/>
  <c r="V39" i="5"/>
  <c r="V207" i="5"/>
  <c r="V209" i="5"/>
  <c r="V186" i="5"/>
  <c r="V233" i="5"/>
  <c r="V235" i="5"/>
  <c r="V142" i="5"/>
  <c r="V130" i="5"/>
  <c r="V175" i="5"/>
  <c r="V163" i="5"/>
  <c r="V229" i="5"/>
  <c r="V121" i="5"/>
  <c r="V150" i="5"/>
  <c r="V177" i="5"/>
  <c r="V127" i="5"/>
  <c r="V240" i="5"/>
  <c r="V178" i="5"/>
  <c r="V244" i="5"/>
  <c r="V153" i="5"/>
  <c r="V241" i="5"/>
  <c r="V202" i="5"/>
  <c r="V184" i="5"/>
  <c r="V173" i="5"/>
  <c r="V120" i="5"/>
  <c r="V183" i="5"/>
  <c r="V234" i="5"/>
  <c r="V221" i="5"/>
  <c r="V176" i="5"/>
  <c r="V185" i="5"/>
  <c r="V149" i="5"/>
  <c r="V138" i="5"/>
  <c r="V245" i="5"/>
  <c r="V200" i="5"/>
  <c r="V84" i="5"/>
  <c r="V231" i="5"/>
  <c r="V83" i="5"/>
  <c r="V236" i="5"/>
  <c r="V38" i="5"/>
  <c r="V181" i="5"/>
  <c r="V37" i="5"/>
  <c r="V170" i="5"/>
  <c r="V154" i="5"/>
  <c r="V113" i="5"/>
  <c r="V189" i="5"/>
  <c r="V228" i="5"/>
  <c r="V232" i="5"/>
  <c r="V198" i="5"/>
  <c r="V224" i="5"/>
  <c r="V108" i="5"/>
  <c r="V54" i="5"/>
  <c r="V210" i="5"/>
  <c r="V179" i="5"/>
  <c r="V135" i="5"/>
  <c r="V182" i="5"/>
  <c r="V87" i="5"/>
  <c r="V197" i="5"/>
  <c r="V69" i="5"/>
  <c r="V222" i="5"/>
  <c r="V218" i="5"/>
  <c r="V143" i="5"/>
  <c r="V119" i="5"/>
  <c r="V208" i="5"/>
  <c r="V106" i="5"/>
  <c r="V62" i="5"/>
  <c r="V132" i="5"/>
  <c r="V212" i="5"/>
  <c r="V239" i="5"/>
  <c r="V90" i="5"/>
  <c r="V188" i="5"/>
  <c r="V56" i="5"/>
  <c r="V226" i="5"/>
  <c r="V122" i="5"/>
  <c r="V203" i="5"/>
  <c r="V140" i="5"/>
  <c r="V141" i="5"/>
  <c r="V134" i="5"/>
  <c r="V139" i="5"/>
  <c r="V223" i="5"/>
  <c r="V164" i="5"/>
  <c r="V211" i="5"/>
  <c r="V125" i="5"/>
  <c r="V105" i="5"/>
  <c r="V114" i="5"/>
  <c r="V169" i="5"/>
  <c r="V71" i="5"/>
  <c r="V206" i="5"/>
  <c r="N216" i="2" l="1"/>
  <c r="N228" i="2"/>
  <c r="N283" i="2"/>
  <c r="N180" i="2"/>
  <c r="N269" i="2"/>
  <c r="N279" i="2"/>
  <c r="AL6" i="5"/>
  <c r="H247" i="5"/>
  <c r="N128" i="2"/>
  <c r="N127" i="2"/>
  <c r="N196" i="2"/>
  <c r="N192" i="2"/>
  <c r="N186" i="2"/>
  <c r="G1574" i="8"/>
  <c r="G1573" i="8"/>
  <c r="I1573" i="8" s="1"/>
  <c r="G1350" i="8"/>
  <c r="I1350" i="8" s="1"/>
  <c r="G287" i="8"/>
  <c r="I287" i="8" s="1"/>
  <c r="G220" i="8"/>
  <c r="I220" i="8" s="1"/>
  <c r="N268" i="2"/>
  <c r="N213" i="2"/>
  <c r="N235" i="2"/>
  <c r="N218" i="2"/>
  <c r="N158" i="2"/>
  <c r="N137" i="2"/>
  <c r="N276" i="2"/>
  <c r="N281" i="2"/>
  <c r="N321" i="2"/>
  <c r="N264" i="2"/>
  <c r="N265" i="2"/>
  <c r="N272" i="2"/>
  <c r="N217" i="2"/>
  <c r="N66" i="2"/>
  <c r="N214" i="2"/>
  <c r="N273" i="2"/>
  <c r="G1399" i="8"/>
  <c r="I1399" i="8" s="1"/>
  <c r="G1209" i="8"/>
  <c r="I1209" i="8" s="1"/>
  <c r="G946" i="8"/>
  <c r="I946" i="8" s="1"/>
  <c r="G855" i="8"/>
  <c r="I855" i="8" s="1"/>
  <c r="G1067" i="8"/>
  <c r="I1067" i="8" s="1"/>
  <c r="Q168" i="2"/>
  <c r="S168" i="2" s="1"/>
  <c r="G490" i="8"/>
  <c r="I490" i="8" s="1"/>
  <c r="G57" i="8"/>
  <c r="I57" i="8" s="1"/>
  <c r="G1288" i="8"/>
  <c r="I1288" i="8" s="1"/>
  <c r="G350" i="8"/>
  <c r="I350" i="8" s="1"/>
  <c r="G284" i="8"/>
  <c r="I284" i="8" s="1"/>
  <c r="G837" i="8"/>
  <c r="I837" i="8" s="1"/>
  <c r="G288" i="8"/>
  <c r="I288" i="8" s="1"/>
  <c r="G779" i="8"/>
  <c r="I779" i="8" s="1"/>
  <c r="Q104" i="2"/>
  <c r="S104" i="2" s="1"/>
  <c r="AL64" i="5"/>
  <c r="AN64" i="5" s="1"/>
  <c r="G1539" i="8"/>
  <c r="I1539" i="8" s="1"/>
  <c r="AM192" i="5"/>
  <c r="AN192" i="5" s="1"/>
  <c r="N138" i="2"/>
  <c r="N103" i="2"/>
  <c r="N240" i="2"/>
  <c r="N320" i="2"/>
  <c r="N314" i="2"/>
  <c r="O168" i="2"/>
  <c r="N312" i="2"/>
  <c r="N65" i="2"/>
  <c r="N295" i="2"/>
  <c r="N199" i="2"/>
  <c r="N104" i="2"/>
  <c r="N161" i="2"/>
  <c r="N185" i="2"/>
  <c r="N229" i="2"/>
  <c r="N178" i="2"/>
  <c r="N102" i="2"/>
  <c r="N87" i="2"/>
  <c r="N215" i="2"/>
  <c r="N174" i="2"/>
  <c r="N105" i="2"/>
  <c r="N266" i="2"/>
  <c r="G973" i="8"/>
  <c r="I973" i="8" s="1"/>
  <c r="G83" i="8"/>
  <c r="I83" i="8" s="1"/>
  <c r="G871" i="8"/>
  <c r="I871" i="8" s="1"/>
  <c r="G1588" i="8"/>
  <c r="I1588" i="8" s="1"/>
  <c r="G766" i="8"/>
  <c r="I766" i="8" s="1"/>
  <c r="G1397" i="8"/>
  <c r="I1397" i="8" s="1"/>
  <c r="G666" i="8"/>
  <c r="I666" i="8" s="1"/>
  <c r="Q3" i="2"/>
  <c r="S3" i="2" s="1"/>
  <c r="G124" i="8"/>
  <c r="I124" i="8" s="1"/>
  <c r="G154" i="8"/>
  <c r="I154" i="8" s="1"/>
  <c r="G488" i="8"/>
  <c r="I488" i="8" s="1"/>
  <c r="G1644" i="8"/>
  <c r="I1644" i="8" s="1"/>
  <c r="G1027" i="8"/>
  <c r="I1027" i="8" s="1"/>
  <c r="G1181" i="8"/>
  <c r="I1181" i="8" s="1"/>
  <c r="G787" i="8"/>
  <c r="I787" i="8" s="1"/>
  <c r="G272" i="8"/>
  <c r="I272" i="8" s="1"/>
  <c r="G418" i="8"/>
  <c r="I418" i="8" s="1"/>
  <c r="G1561" i="8"/>
  <c r="I1561" i="8" s="1"/>
  <c r="P168" i="2"/>
  <c r="G1289" i="8"/>
  <c r="I1289" i="8" s="1"/>
  <c r="G1380" i="8"/>
  <c r="I1380" i="8" s="1"/>
  <c r="G510" i="8"/>
  <c r="I510" i="8" s="1"/>
  <c r="G1448" i="8"/>
  <c r="I1448" i="8" s="1"/>
  <c r="G1003" i="8"/>
  <c r="I1003" i="8" s="1"/>
  <c r="G899" i="8"/>
  <c r="I899" i="8" s="1"/>
  <c r="G1249" i="8"/>
  <c r="I1249" i="8" s="1"/>
  <c r="G662" i="8"/>
  <c r="I662" i="8" s="1"/>
  <c r="G224" i="8"/>
  <c r="I224" i="8" s="1"/>
  <c r="G903" i="8"/>
  <c r="I903" i="8" s="1"/>
  <c r="AL44" i="5"/>
  <c r="AN44" i="5" s="1"/>
  <c r="AL69" i="5"/>
  <c r="AN69" i="5" s="1"/>
  <c r="G140" i="8"/>
  <c r="I140" i="8" s="1"/>
  <c r="G1507" i="8"/>
  <c r="I1507" i="8" s="1"/>
  <c r="G1225" i="8"/>
  <c r="I1225" i="8" s="1"/>
  <c r="G223" i="8"/>
  <c r="I223" i="8" s="1"/>
  <c r="G1081" i="8"/>
  <c r="I1081" i="8" s="1"/>
  <c r="G1587" i="8"/>
  <c r="I1587" i="8" s="1"/>
  <c r="G366" i="8"/>
  <c r="I366" i="8" s="1"/>
  <c r="P194" i="2"/>
  <c r="Q84" i="2"/>
  <c r="S84" i="2" s="1"/>
  <c r="G1604" i="8"/>
  <c r="I1604" i="8" s="1"/>
  <c r="AM108" i="5"/>
  <c r="AN108" i="5" s="1"/>
  <c r="G1550" i="8"/>
  <c r="I1550" i="8" s="1"/>
  <c r="G1254" i="8"/>
  <c r="I1254" i="8" s="1"/>
  <c r="G1241" i="8"/>
  <c r="I1241" i="8" s="1"/>
  <c r="G1430" i="8"/>
  <c r="I1430" i="8" s="1"/>
  <c r="G1078" i="8"/>
  <c r="I1078" i="8" s="1"/>
  <c r="G891" i="8"/>
  <c r="I891" i="8" s="1"/>
  <c r="G1283" i="8"/>
  <c r="I1283" i="8" s="1"/>
  <c r="G943" i="8"/>
  <c r="I943" i="8" s="1"/>
  <c r="G1124" i="8"/>
  <c r="I1124" i="8" s="1"/>
  <c r="G1173" i="8"/>
  <c r="I1173" i="8" s="1"/>
  <c r="G1321" i="8"/>
  <c r="I1321" i="8" s="1"/>
  <c r="G1466" i="8"/>
  <c r="I1466" i="8" s="1"/>
  <c r="AM185" i="5"/>
  <c r="AN185" i="5" s="1"/>
  <c r="G207" i="8"/>
  <c r="I207" i="8" s="1"/>
  <c r="G13" i="8"/>
  <c r="I13" i="8" s="1"/>
  <c r="G1332" i="8"/>
  <c r="I1332" i="8" s="1"/>
  <c r="G1617" i="8"/>
  <c r="I1617" i="8" s="1"/>
  <c r="G1636" i="8"/>
  <c r="I1636" i="8" s="1"/>
  <c r="G128" i="8"/>
  <c r="I128" i="8" s="1"/>
  <c r="G901" i="8"/>
  <c r="I901" i="8" s="1"/>
  <c r="G931" i="8"/>
  <c r="I931" i="8" s="1"/>
  <c r="G456" i="8"/>
  <c r="I456" i="8" s="1"/>
  <c r="G702" i="8"/>
  <c r="I702" i="8" s="1"/>
  <c r="G873" i="8"/>
  <c r="I873" i="8" s="1"/>
  <c r="G1323" i="8"/>
  <c r="I1323" i="8" s="1"/>
  <c r="G1222" i="8"/>
  <c r="I1222" i="8" s="1"/>
  <c r="G1652" i="8"/>
  <c r="I1652" i="8" s="1"/>
  <c r="G258" i="8"/>
  <c r="I258" i="8" s="1"/>
  <c r="G1620" i="8"/>
  <c r="I1620" i="8" s="1"/>
  <c r="G1307" i="8"/>
  <c r="I1307" i="8" s="1"/>
  <c r="G722" i="8"/>
  <c r="I722" i="8" s="1"/>
  <c r="G122" i="8"/>
  <c r="I122" i="8" s="1"/>
  <c r="G698" i="8"/>
  <c r="I698" i="8" s="1"/>
  <c r="G1275" i="8"/>
  <c r="I1275" i="8" s="1"/>
  <c r="G86" i="8"/>
  <c r="I86" i="8" s="1"/>
  <c r="G239" i="8"/>
  <c r="I239" i="8" s="1"/>
  <c r="AL120" i="5"/>
  <c r="AN120" i="5" s="1"/>
  <c r="G382" i="8"/>
  <c r="I382" i="8" s="1"/>
  <c r="G1449" i="8"/>
  <c r="I1449" i="8" s="1"/>
  <c r="G1045" i="8"/>
  <c r="I1045" i="8" s="1"/>
  <c r="G436" i="8"/>
  <c r="I436" i="8" s="1"/>
  <c r="G354" i="8"/>
  <c r="I354" i="8" s="1"/>
  <c r="G484" i="8"/>
  <c r="I484" i="8" s="1"/>
  <c r="G102" i="8"/>
  <c r="I102" i="8" s="1"/>
  <c r="G500" i="8"/>
  <c r="I500" i="8" s="1"/>
  <c r="G305" i="8"/>
  <c r="I305" i="8" s="1"/>
  <c r="G134" i="8"/>
  <c r="I134" i="8" s="1"/>
  <c r="G414" i="8"/>
  <c r="I414" i="8" s="1"/>
  <c r="AL74" i="5"/>
  <c r="AN74" i="5" s="1"/>
  <c r="G1417" i="8"/>
  <c r="I1417" i="8" s="1"/>
  <c r="G109" i="8"/>
  <c r="I109" i="8" s="1"/>
  <c r="G29" i="8"/>
  <c r="I29" i="8" s="1"/>
  <c r="G49" i="8"/>
  <c r="I49" i="8" s="1"/>
  <c r="G826" i="8"/>
  <c r="I826" i="8" s="1"/>
  <c r="G271" i="8"/>
  <c r="I271" i="8" s="1"/>
  <c r="G402" i="8"/>
  <c r="I402" i="8" s="1"/>
  <c r="G450" i="8"/>
  <c r="I450" i="8" s="1"/>
  <c r="G885" i="8"/>
  <c r="I885" i="8" s="1"/>
  <c r="G518" i="8"/>
  <c r="I518" i="8" s="1"/>
  <c r="G570" i="8"/>
  <c r="I570" i="8" s="1"/>
  <c r="G550" i="8"/>
  <c r="I550" i="8" s="1"/>
  <c r="G486" i="8"/>
  <c r="I486" i="8" s="1"/>
  <c r="G596" i="8"/>
  <c r="I596" i="8" s="1"/>
  <c r="G113" i="8"/>
  <c r="I113" i="8" s="1"/>
  <c r="G314" i="8"/>
  <c r="I314" i="8" s="1"/>
  <c r="G360" i="8"/>
  <c r="I360" i="8" s="1"/>
  <c r="G41" i="8"/>
  <c r="I41" i="8" s="1"/>
  <c r="G107" i="8"/>
  <c r="I107" i="8" s="1"/>
  <c r="Q278" i="2"/>
  <c r="S278" i="2" s="1"/>
  <c r="G1255" i="8"/>
  <c r="I1255" i="8" s="1"/>
  <c r="G1638" i="8"/>
  <c r="I1638" i="8" s="1"/>
  <c r="G1538" i="8"/>
  <c r="I1538" i="8" s="1"/>
  <c r="G398" i="8"/>
  <c r="I398" i="8" s="1"/>
  <c r="G1196" i="8"/>
  <c r="I1196" i="8" s="1"/>
  <c r="O283" i="2"/>
  <c r="G1375" i="8"/>
  <c r="I1375" i="8" s="1"/>
  <c r="G1565" i="8"/>
  <c r="I1565" i="8" s="1"/>
  <c r="G1236" i="8"/>
  <c r="I1236" i="8" s="1"/>
  <c r="G218" i="8"/>
  <c r="I218" i="8" s="1"/>
  <c r="G821" i="8"/>
  <c r="I821" i="8" s="1"/>
  <c r="G356" i="8"/>
  <c r="I356" i="8" s="1"/>
  <c r="G1452" i="8"/>
  <c r="I1452" i="8" s="1"/>
  <c r="G1523" i="8"/>
  <c r="I1523" i="8" s="1"/>
  <c r="G130" i="8"/>
  <c r="I130" i="8" s="1"/>
  <c r="G306" i="8"/>
  <c r="I306" i="8" s="1"/>
  <c r="G1334" i="8"/>
  <c r="I1334" i="8" s="1"/>
  <c r="G110" i="8"/>
  <c r="I110" i="8" s="1"/>
  <c r="G1317" i="8"/>
  <c r="I1317" i="8" s="1"/>
  <c r="G1631" i="8"/>
  <c r="I1631" i="8" s="1"/>
  <c r="G1197" i="8"/>
  <c r="I1197" i="8" s="1"/>
  <c r="G1551" i="8"/>
  <c r="I1551" i="8" s="1"/>
  <c r="AL84" i="5"/>
  <c r="AN84" i="5" s="1"/>
  <c r="G1639" i="8"/>
  <c r="I1639" i="8" s="1"/>
  <c r="G374" i="8"/>
  <c r="I374" i="8" s="1"/>
  <c r="AL152" i="5"/>
  <c r="AN152" i="5" s="1"/>
  <c r="G606" i="8"/>
  <c r="I606" i="8" s="1"/>
  <c r="G158" i="8"/>
  <c r="I158" i="8" s="1"/>
  <c r="G773" i="8"/>
  <c r="I773" i="8" s="1"/>
  <c r="G897" i="8"/>
  <c r="I897" i="8" s="1"/>
  <c r="G1011" i="8"/>
  <c r="I1011" i="8" s="1"/>
  <c r="G538" i="8"/>
  <c r="I538" i="8" s="1"/>
  <c r="P283" i="2"/>
  <c r="G628" i="8"/>
  <c r="I628" i="8" s="1"/>
  <c r="G638" i="8"/>
  <c r="I638" i="8" s="1"/>
  <c r="G516" i="8"/>
  <c r="I516" i="8" s="1"/>
  <c r="G304" i="8"/>
  <c r="I304" i="8" s="1"/>
  <c r="G298" i="8"/>
  <c r="I298" i="8" s="1"/>
  <c r="G336" i="8"/>
  <c r="I336" i="8" s="1"/>
  <c r="P138" i="2"/>
  <c r="G352" i="8"/>
  <c r="I352" i="8" s="1"/>
  <c r="G142" i="8"/>
  <c r="I142" i="8" s="1"/>
  <c r="O186" i="2"/>
  <c r="Q138" i="2"/>
  <c r="S138" i="2" s="1"/>
  <c r="AL20" i="5"/>
  <c r="AN20" i="5" s="1"/>
  <c r="Q60" i="2"/>
  <c r="S60" i="2" s="1"/>
  <c r="AL144" i="5"/>
  <c r="AN144" i="5" s="1"/>
  <c r="G388" i="8"/>
  <c r="I388" i="8" s="1"/>
  <c r="G478" i="8"/>
  <c r="I478" i="8" s="1"/>
  <c r="G1547" i="8"/>
  <c r="I1547" i="8" s="1"/>
  <c r="G1591" i="8"/>
  <c r="I1591" i="8" s="1"/>
  <c r="G1047" i="8"/>
  <c r="I1047" i="8" s="1"/>
  <c r="G400" i="8"/>
  <c r="I400" i="8" s="1"/>
  <c r="G706" i="8"/>
  <c r="I706" i="8" s="1"/>
  <c r="G1070" i="8"/>
  <c r="I1070" i="8" s="1"/>
  <c r="G114" i="8"/>
  <c r="I114" i="8" s="1"/>
  <c r="G997" i="8"/>
  <c r="I997" i="8" s="1"/>
  <c r="G73" i="8"/>
  <c r="I73" i="8" s="1"/>
  <c r="P218" i="2"/>
  <c r="AL223" i="5"/>
  <c r="AN223" i="5" s="1"/>
  <c r="AL18" i="5"/>
  <c r="AN18" i="5" s="1"/>
  <c r="AM100" i="5"/>
  <c r="AQ100" i="5" s="1"/>
  <c r="G1138" i="8"/>
  <c r="I1138" i="8" s="1"/>
  <c r="G1267" i="8"/>
  <c r="I1267" i="8" s="1"/>
  <c r="AL213" i="5"/>
  <c r="AN213" i="5" s="1"/>
  <c r="G1340" i="8"/>
  <c r="I1340" i="8" s="1"/>
  <c r="G823" i="8"/>
  <c r="I823" i="8" s="1"/>
  <c r="G1379" i="8"/>
  <c r="I1379" i="8" s="1"/>
  <c r="G1309" i="8"/>
  <c r="I1309" i="8" s="1"/>
  <c r="Q28" i="2"/>
  <c r="S28" i="2" s="1"/>
  <c r="G1367" i="8"/>
  <c r="I1367" i="8" s="1"/>
  <c r="G1315" i="8"/>
  <c r="I1315" i="8" s="1"/>
  <c r="G1458" i="8"/>
  <c r="I1458" i="8" s="1"/>
  <c r="G1165" i="8"/>
  <c r="I1165" i="8" s="1"/>
  <c r="G995" i="8"/>
  <c r="I995" i="8" s="1"/>
  <c r="G1628" i="8"/>
  <c r="I1628" i="8" s="1"/>
  <c r="G1378" i="8"/>
  <c r="I1378" i="8" s="1"/>
  <c r="G296" i="8"/>
  <c r="I296" i="8" s="1"/>
  <c r="P91" i="2"/>
  <c r="Q218" i="2"/>
  <c r="S218" i="2" s="1"/>
  <c r="G1592" i="8"/>
  <c r="I1592" i="8" s="1"/>
  <c r="G1512" i="8"/>
  <c r="I1512" i="8" s="1"/>
  <c r="G1495" i="8"/>
  <c r="I1495" i="8" s="1"/>
  <c r="G1384" i="8"/>
  <c r="I1384" i="8" s="1"/>
  <c r="G1064" i="8"/>
  <c r="I1064" i="8" s="1"/>
  <c r="G887" i="8"/>
  <c r="I887" i="8" s="1"/>
  <c r="G659" i="8"/>
  <c r="I659" i="8" s="1"/>
  <c r="G675" i="8"/>
  <c r="I675" i="8" s="1"/>
  <c r="G847" i="8"/>
  <c r="I847" i="8" s="1"/>
  <c r="G878" i="8"/>
  <c r="I878" i="8" s="1"/>
  <c r="G627" i="8"/>
  <c r="I627" i="8" s="1"/>
  <c r="G1329" i="8"/>
  <c r="I1329" i="8" s="1"/>
  <c r="G646" i="8"/>
  <c r="I646" i="8" s="1"/>
  <c r="G434" i="8"/>
  <c r="I434" i="8" s="1"/>
  <c r="G634" i="8"/>
  <c r="I634" i="8" s="1"/>
  <c r="G178" i="8"/>
  <c r="I178" i="8" s="1"/>
  <c r="G993" i="8"/>
  <c r="I993" i="8" s="1"/>
  <c r="G1230" i="8"/>
  <c r="I1230" i="8" s="1"/>
  <c r="G564" i="8"/>
  <c r="I564" i="8" s="1"/>
  <c r="G200" i="8"/>
  <c r="I200" i="8" s="1"/>
  <c r="G849" i="8"/>
  <c r="I849" i="8" s="1"/>
  <c r="G226" i="8"/>
  <c r="I226" i="8" s="1"/>
  <c r="G89" i="8"/>
  <c r="I89" i="8" s="1"/>
  <c r="G25" i="8"/>
  <c r="I25" i="8" s="1"/>
  <c r="O278" i="2"/>
  <c r="G938" i="8"/>
  <c r="I938" i="8" s="1"/>
  <c r="G910" i="8"/>
  <c r="I910" i="8" s="1"/>
  <c r="G643" i="8"/>
  <c r="I643" i="8" s="1"/>
  <c r="G547" i="8"/>
  <c r="I547" i="8" s="1"/>
  <c r="G515" i="8"/>
  <c r="I515" i="8" s="1"/>
  <c r="Q144" i="2"/>
  <c r="S144" i="2" s="1"/>
  <c r="G1110" i="8"/>
  <c r="I1110" i="8" s="1"/>
  <c r="G979" i="8"/>
  <c r="I979" i="8" s="1"/>
  <c r="G953" i="8"/>
  <c r="I953" i="8" s="1"/>
  <c r="G170" i="8"/>
  <c r="I170" i="8" s="1"/>
  <c r="G742" i="8"/>
  <c r="I742" i="8" s="1"/>
  <c r="G426" i="8"/>
  <c r="I426" i="8" s="1"/>
  <c r="G390" i="8"/>
  <c r="I390" i="8" s="1"/>
  <c r="G784" i="8"/>
  <c r="I784" i="8" s="1"/>
  <c r="G494" i="8"/>
  <c r="I494" i="8" s="1"/>
  <c r="G1170" i="8"/>
  <c r="I1170" i="8" s="1"/>
  <c r="G1013" i="8"/>
  <c r="I1013" i="8" s="1"/>
  <c r="G514" i="8"/>
  <c r="I514" i="8" s="1"/>
  <c r="G941" i="8"/>
  <c r="I941" i="8" s="1"/>
  <c r="G1215" i="8"/>
  <c r="I1215" i="8" s="1"/>
  <c r="G1218" i="8"/>
  <c r="I1218" i="8" s="1"/>
  <c r="G955" i="8"/>
  <c r="I955" i="8" s="1"/>
  <c r="G9" i="8"/>
  <c r="I9" i="8" s="1"/>
  <c r="Q182" i="2"/>
  <c r="S182" i="2" s="1"/>
  <c r="O91" i="2"/>
  <c r="G1642" i="8"/>
  <c r="I1642" i="8" s="1"/>
  <c r="G1220" i="8"/>
  <c r="I1220" i="8" s="1"/>
  <c r="G1119" i="8"/>
  <c r="I1119" i="8" s="1"/>
  <c r="G1447" i="8"/>
  <c r="I1447" i="8" s="1"/>
  <c r="G1274" i="8"/>
  <c r="I1274" i="8" s="1"/>
  <c r="G1085" i="8"/>
  <c r="I1085" i="8" s="1"/>
  <c r="G1192" i="8"/>
  <c r="I1192" i="8" s="1"/>
  <c r="G101" i="8"/>
  <c r="I101" i="8" s="1"/>
  <c r="Q175" i="2"/>
  <c r="S175" i="2" s="1"/>
  <c r="AL153" i="5"/>
  <c r="AN153" i="5" s="1"/>
  <c r="AL66" i="5"/>
  <c r="AN66" i="5" s="1"/>
  <c r="AM130" i="5"/>
  <c r="AN130" i="5" s="1"/>
  <c r="G408" i="8"/>
  <c r="I408" i="8" s="1"/>
  <c r="G416" i="8"/>
  <c r="I416" i="8" s="1"/>
  <c r="G240" i="8"/>
  <c r="I240" i="8" s="1"/>
  <c r="G690" i="8"/>
  <c r="I690" i="8" s="1"/>
  <c r="G536" i="8"/>
  <c r="I536" i="8" s="1"/>
  <c r="G999" i="8"/>
  <c r="I999" i="8" s="1"/>
  <c r="G670" i="8"/>
  <c r="I670" i="8" s="1"/>
  <c r="G1130" i="8"/>
  <c r="I1130" i="8" s="1"/>
  <c r="G933" i="8"/>
  <c r="I933" i="8" s="1"/>
  <c r="G144" i="8"/>
  <c r="I144" i="8" s="1"/>
  <c r="G168" i="8"/>
  <c r="I168" i="8" s="1"/>
  <c r="G1221" i="8"/>
  <c r="I1221" i="8" s="1"/>
  <c r="G319" i="8"/>
  <c r="I319" i="8" s="1"/>
  <c r="G67" i="8"/>
  <c r="I67" i="8" s="1"/>
  <c r="Q43" i="2"/>
  <c r="S43" i="2" s="1"/>
  <c r="AM173" i="5"/>
  <c r="AN173" i="5" s="1"/>
  <c r="G79" i="8"/>
  <c r="I79" i="8" s="1"/>
  <c r="G630" i="8"/>
  <c r="I630" i="8" s="1"/>
  <c r="G422" i="8"/>
  <c r="I422" i="8" s="1"/>
  <c r="G152" i="8"/>
  <c r="I152" i="8" s="1"/>
  <c r="G322" i="8"/>
  <c r="I322" i="8" s="1"/>
  <c r="G99" i="8"/>
  <c r="I99" i="8" s="1"/>
  <c r="Q159" i="2"/>
  <c r="S159" i="2" s="1"/>
  <c r="Q146" i="2"/>
  <c r="S146" i="2" s="1"/>
  <c r="G964" i="8"/>
  <c r="I964" i="8" s="1"/>
  <c r="G967" i="8"/>
  <c r="I967" i="8" s="1"/>
  <c r="G934" i="8"/>
  <c r="I934" i="8" s="1"/>
  <c r="AM16" i="5"/>
  <c r="AQ16" i="5" s="1"/>
  <c r="Q53" i="2"/>
  <c r="S53" i="2" s="1"/>
  <c r="G530" i="8"/>
  <c r="I530" i="8" s="1"/>
  <c r="G424" i="8"/>
  <c r="I424" i="8" s="1"/>
  <c r="G464" i="8"/>
  <c r="I464" i="8" s="1"/>
  <c r="G1570" i="8"/>
  <c r="I1570" i="8" s="1"/>
  <c r="G1213" i="8"/>
  <c r="I1213" i="8" s="1"/>
  <c r="G598" i="8"/>
  <c r="I598" i="8" s="1"/>
  <c r="G1227" i="8"/>
  <c r="I1227" i="8" s="1"/>
  <c r="G795" i="8"/>
  <c r="I795" i="8" s="1"/>
  <c r="G65" i="8"/>
  <c r="I65" i="8" s="1"/>
  <c r="Q283" i="2"/>
  <c r="S283" i="2" s="1"/>
  <c r="G563" i="8"/>
  <c r="I563" i="8" s="1"/>
  <c r="Q323" i="2"/>
  <c r="S323" i="2" s="1"/>
  <c r="Q20" i="2"/>
  <c r="S20" i="2" s="1"/>
  <c r="G1233" i="8"/>
  <c r="I1233" i="8" s="1"/>
  <c r="G835" i="8"/>
  <c r="I835" i="8" s="1"/>
  <c r="G542" i="8"/>
  <c r="I542" i="8" s="1"/>
  <c r="G506" i="8"/>
  <c r="I506" i="8" s="1"/>
  <c r="G582" i="8"/>
  <c r="I582" i="8" s="1"/>
  <c r="G1007" i="8"/>
  <c r="I1007" i="8" s="1"/>
  <c r="G70" i="8"/>
  <c r="I70" i="8" s="1"/>
  <c r="P159" i="2"/>
  <c r="Q194" i="2"/>
  <c r="S194" i="2" s="1"/>
  <c r="Q286" i="2"/>
  <c r="S286" i="2" s="1"/>
  <c r="O286" i="2"/>
  <c r="AL181" i="5"/>
  <c r="AN181" i="5" s="1"/>
  <c r="G846" i="8"/>
  <c r="I846" i="8" s="1"/>
  <c r="G743" i="8"/>
  <c r="I743" i="8" s="1"/>
  <c r="G499" i="8"/>
  <c r="I499" i="8" s="1"/>
  <c r="G694" i="8"/>
  <c r="I694" i="8" s="1"/>
  <c r="G1009" i="8"/>
  <c r="I1009" i="8" s="1"/>
  <c r="G1262" i="8"/>
  <c r="I1262" i="8" s="1"/>
  <c r="G406" i="8"/>
  <c r="I406" i="8" s="1"/>
  <c r="G138" i="8"/>
  <c r="I138" i="8" s="1"/>
  <c r="G770" i="8"/>
  <c r="I770" i="8" s="1"/>
  <c r="G789" i="8"/>
  <c r="I789" i="8" s="1"/>
  <c r="G502" i="8"/>
  <c r="I502" i="8" s="1"/>
  <c r="G600" i="8"/>
  <c r="I600" i="8" s="1"/>
  <c r="G775" i="8"/>
  <c r="I775" i="8" s="1"/>
  <c r="G232" i="8"/>
  <c r="I232" i="8" s="1"/>
  <c r="AM224" i="5"/>
  <c r="AN224" i="5" s="1"/>
  <c r="G172" i="8"/>
  <c r="I172" i="8" s="1"/>
  <c r="G1645" i="8"/>
  <c r="I1645" i="8" s="1"/>
  <c r="AL95" i="5"/>
  <c r="AN95" i="5" s="1"/>
  <c r="AL38" i="5"/>
  <c r="AN38" i="5" s="1"/>
  <c r="G1178" i="8"/>
  <c r="I1178" i="8" s="1"/>
  <c r="G338" i="8"/>
  <c r="I338" i="8" s="1"/>
  <c r="G454" i="8"/>
  <c r="I454" i="8" s="1"/>
  <c r="G1467" i="8"/>
  <c r="I1467" i="8" s="1"/>
  <c r="G954" i="8"/>
  <c r="I954" i="8" s="1"/>
  <c r="G1633" i="8"/>
  <c r="I1633" i="8" s="1"/>
  <c r="G1301" i="8"/>
  <c r="I1301" i="8" s="1"/>
  <c r="G980" i="8"/>
  <c r="I980" i="8" s="1"/>
  <c r="G731" i="8"/>
  <c r="I731" i="8" s="1"/>
  <c r="G610" i="8"/>
  <c r="I610" i="8" s="1"/>
  <c r="G448" i="8"/>
  <c r="I448" i="8" s="1"/>
  <c r="G208" i="8"/>
  <c r="I208" i="8" s="1"/>
  <c r="G1607" i="8"/>
  <c r="I1607" i="8" s="1"/>
  <c r="G482" i="8"/>
  <c r="I482" i="8" s="1"/>
  <c r="G522" i="8"/>
  <c r="I522" i="8" s="1"/>
  <c r="G1480" i="8"/>
  <c r="I1480" i="8" s="1"/>
  <c r="G1623" i="8"/>
  <c r="I1623" i="8" s="1"/>
  <c r="G1442" i="8"/>
  <c r="I1442" i="8" s="1"/>
  <c r="G913" i="8"/>
  <c r="I913" i="8" s="1"/>
  <c r="G963" i="8"/>
  <c r="I963" i="8" s="1"/>
  <c r="G1596" i="8"/>
  <c r="I1596" i="8" s="1"/>
  <c r="G290" i="8"/>
  <c r="I290" i="8" s="1"/>
  <c r="G410" i="8"/>
  <c r="I410" i="8" s="1"/>
  <c r="G1189" i="8"/>
  <c r="I1189" i="8" s="1"/>
  <c r="G1552" i="8"/>
  <c r="I1552" i="8" s="1"/>
  <c r="G81" i="8"/>
  <c r="I81" i="8" s="1"/>
  <c r="Q128" i="2"/>
  <c r="S128" i="2" s="1"/>
  <c r="G1293" i="8"/>
  <c r="I1293" i="8" s="1"/>
  <c r="G5" i="8"/>
  <c r="I5" i="8" s="1"/>
  <c r="G47" i="8"/>
  <c r="I47" i="8" s="1"/>
  <c r="Q191" i="2"/>
  <c r="S191" i="2" s="1"/>
  <c r="G1655" i="8"/>
  <c r="I1655" i="8" s="1"/>
  <c r="G987" i="8"/>
  <c r="I987" i="8" s="1"/>
  <c r="G1454" i="8"/>
  <c r="I1454" i="8" s="1"/>
  <c r="G1559" i="8"/>
  <c r="I1559" i="8" s="1"/>
  <c r="G917" i="8"/>
  <c r="I917" i="8" s="1"/>
  <c r="G782" i="8"/>
  <c r="I782" i="8" s="1"/>
  <c r="G1387" i="8"/>
  <c r="I1387" i="8" s="1"/>
  <c r="G120" i="8"/>
  <c r="I120" i="8" s="1"/>
  <c r="G985" i="8"/>
  <c r="I985" i="8" s="1"/>
  <c r="G1116" i="8"/>
  <c r="I1116" i="8" s="1"/>
  <c r="G945" i="8"/>
  <c r="I945" i="8" s="1"/>
  <c r="G280" i="8"/>
  <c r="I280" i="8" s="1"/>
  <c r="G266" i="8"/>
  <c r="I266" i="8" s="1"/>
  <c r="G11" i="8"/>
  <c r="I11" i="8" s="1"/>
  <c r="G1273" i="8"/>
  <c r="I1273" i="8" s="1"/>
  <c r="P128" i="2"/>
  <c r="Q27" i="2"/>
  <c r="S27" i="2" s="1"/>
  <c r="G1325" i="8"/>
  <c r="I1325" i="8" s="1"/>
  <c r="G1391" i="8"/>
  <c r="I1391" i="8" s="1"/>
  <c r="G1613" i="8"/>
  <c r="I1613" i="8" s="1"/>
  <c r="G1546" i="8"/>
  <c r="I1546" i="8" s="1"/>
  <c r="G1411" i="8"/>
  <c r="I1411" i="8" s="1"/>
  <c r="G1348" i="8"/>
  <c r="I1348" i="8" s="1"/>
  <c r="G413" i="8"/>
  <c r="I413" i="8" s="1"/>
  <c r="P215" i="2"/>
  <c r="AL209" i="5"/>
  <c r="AN209" i="5" s="1"/>
  <c r="AL138" i="5"/>
  <c r="AN138" i="5" s="1"/>
  <c r="G1062" i="8"/>
  <c r="I1062" i="8" s="1"/>
  <c r="G929" i="8"/>
  <c r="I929" i="8" s="1"/>
  <c r="G805" i="8"/>
  <c r="I805" i="8" s="1"/>
  <c r="G384" i="8"/>
  <c r="I384" i="8" s="1"/>
  <c r="G746" i="8"/>
  <c r="I746" i="8" s="1"/>
  <c r="G798" i="8"/>
  <c r="I798" i="8" s="1"/>
  <c r="G678" i="8"/>
  <c r="I678" i="8" s="1"/>
  <c r="G869" i="8"/>
  <c r="I869" i="8" s="1"/>
  <c r="G386" i="8"/>
  <c r="I386" i="8" s="1"/>
  <c r="G949" i="8"/>
  <c r="I949" i="8" s="1"/>
  <c r="G1194" i="8"/>
  <c r="I1194" i="8" s="1"/>
  <c r="G883" i="8"/>
  <c r="I883" i="8" s="1"/>
  <c r="G126" i="8"/>
  <c r="I126" i="8" s="1"/>
  <c r="G1025" i="8"/>
  <c r="I1025" i="8" s="1"/>
  <c r="G877" i="8"/>
  <c r="I877" i="8" s="1"/>
  <c r="G1039" i="8"/>
  <c r="I1039" i="8" s="1"/>
  <c r="G1051" i="8"/>
  <c r="I1051" i="8" s="1"/>
  <c r="G1479" i="8"/>
  <c r="I1479" i="8" s="1"/>
  <c r="G1040" i="8"/>
  <c r="I1040" i="8" s="1"/>
  <c r="G739" i="8"/>
  <c r="I739" i="8" s="1"/>
  <c r="Q318" i="2"/>
  <c r="S318" i="2" s="1"/>
  <c r="AL203" i="5"/>
  <c r="AN203" i="5" s="1"/>
  <c r="G1657" i="8"/>
  <c r="I1657" i="8" s="1"/>
  <c r="AL22" i="5"/>
  <c r="AN22" i="5" s="1"/>
  <c r="AN90" i="5"/>
  <c r="G1389" i="8"/>
  <c r="I1389" i="8" s="1"/>
  <c r="G1084" i="8"/>
  <c r="I1084" i="8" s="1"/>
  <c r="G348" i="8"/>
  <c r="I348" i="8" s="1"/>
  <c r="G1492" i="8"/>
  <c r="I1492" i="8" s="1"/>
  <c r="G1057" i="8"/>
  <c r="I1057" i="8" s="1"/>
  <c r="G902" i="8"/>
  <c r="I902" i="8" s="1"/>
  <c r="G1075" i="8"/>
  <c r="I1075" i="8" s="1"/>
  <c r="G715" i="8"/>
  <c r="I715" i="8" s="1"/>
  <c r="G412" i="8"/>
  <c r="I412" i="8" s="1"/>
  <c r="AM206" i="5"/>
  <c r="AN206" i="5" s="1"/>
  <c r="G1191" i="8"/>
  <c r="I1191" i="8" s="1"/>
  <c r="G1036" i="8"/>
  <c r="I1036" i="8" s="1"/>
  <c r="G975" i="8"/>
  <c r="I975" i="8" s="1"/>
  <c r="G691" i="8"/>
  <c r="I691" i="8" s="1"/>
  <c r="G747" i="8"/>
  <c r="I747" i="8" s="1"/>
  <c r="G531" i="8"/>
  <c r="I531" i="8" s="1"/>
  <c r="G95" i="8"/>
  <c r="I95" i="8" s="1"/>
  <c r="G1600" i="8"/>
  <c r="I1600" i="8" s="1"/>
  <c r="G1472" i="8"/>
  <c r="I1472" i="8" s="1"/>
  <c r="G966" i="8"/>
  <c r="I966" i="8" s="1"/>
  <c r="AM6" i="5"/>
  <c r="AN6" i="5" s="1"/>
  <c r="Q35" i="2"/>
  <c r="S35" i="2" s="1"/>
  <c r="Q226" i="2"/>
  <c r="S226" i="2" s="1"/>
  <c r="G926" i="8"/>
  <c r="I926" i="8" s="1"/>
  <c r="G222" i="8"/>
  <c r="I222" i="8" s="1"/>
  <c r="AM143" i="5"/>
  <c r="AN143" i="5" s="1"/>
  <c r="Q186" i="2"/>
  <c r="S186" i="2" s="1"/>
  <c r="G1291" i="8"/>
  <c r="I1291" i="8" s="1"/>
  <c r="G1403" i="8"/>
  <c r="I1403" i="8" s="1"/>
  <c r="G342" i="8"/>
  <c r="I342" i="8" s="1"/>
  <c r="G1358" i="8"/>
  <c r="I1358" i="8" s="1"/>
  <c r="G1316" i="8"/>
  <c r="I1316" i="8" s="1"/>
  <c r="G1219" i="8"/>
  <c r="I1219" i="8" s="1"/>
  <c r="G723" i="8"/>
  <c r="I723" i="8" s="1"/>
  <c r="G579" i="8"/>
  <c r="I579" i="8" s="1"/>
  <c r="G476" i="8"/>
  <c r="I476" i="8" s="1"/>
  <c r="G118" i="8"/>
  <c r="I118" i="8" s="1"/>
  <c r="Q12" i="2"/>
  <c r="S12" i="2" s="1"/>
  <c r="AL124" i="5"/>
  <c r="AN124" i="5" s="1"/>
  <c r="Q77" i="2"/>
  <c r="S77" i="2" s="1"/>
  <c r="AL133" i="5"/>
  <c r="AN133" i="5" s="1"/>
  <c r="G1450" i="8"/>
  <c r="I1450" i="8" s="1"/>
  <c r="G1647" i="8"/>
  <c r="I1647" i="8" s="1"/>
  <c r="G881" i="8"/>
  <c r="I881" i="8" s="1"/>
  <c r="G991" i="8"/>
  <c r="I991" i="8" s="1"/>
  <c r="G686" i="8"/>
  <c r="I686" i="8" s="1"/>
  <c r="G452" i="8"/>
  <c r="I452" i="8" s="1"/>
  <c r="G1235" i="8"/>
  <c r="I1235" i="8" s="1"/>
  <c r="G1418" i="8"/>
  <c r="I1418" i="8" s="1"/>
  <c r="G905" i="8"/>
  <c r="I905" i="8" s="1"/>
  <c r="G1162" i="8"/>
  <c r="I1162" i="8" s="1"/>
  <c r="G658" i="8"/>
  <c r="I658" i="8" s="1"/>
  <c r="G394" i="8"/>
  <c r="I394" i="8" s="1"/>
  <c r="G1484" i="8"/>
  <c r="I1484" i="8" s="1"/>
  <c r="G1269" i="8"/>
  <c r="I1269" i="8" s="1"/>
  <c r="G950" i="8"/>
  <c r="I950" i="8" s="1"/>
  <c r="G303" i="8"/>
  <c r="I303" i="8" s="1"/>
  <c r="G148" i="8"/>
  <c r="I148" i="8" s="1"/>
  <c r="AM75" i="5"/>
  <c r="AQ75" i="5" s="1"/>
  <c r="AL115" i="5"/>
  <c r="AN115" i="5" s="1"/>
  <c r="G136" i="8"/>
  <c r="I136" i="8" s="1"/>
  <c r="G1104" i="8"/>
  <c r="I1104" i="8" s="1"/>
  <c r="G504" i="8"/>
  <c r="I504" i="8" s="1"/>
  <c r="G1305" i="8"/>
  <c r="I1305" i="8" s="1"/>
  <c r="G919" i="8"/>
  <c r="I919" i="8" s="1"/>
  <c r="G1043" i="8"/>
  <c r="I1043" i="8" s="1"/>
  <c r="G758" i="8"/>
  <c r="I758" i="8" s="1"/>
  <c r="G814" i="8"/>
  <c r="I814" i="8" s="1"/>
  <c r="G472" i="8"/>
  <c r="I472" i="8" s="1"/>
  <c r="G574" i="8"/>
  <c r="I574" i="8" s="1"/>
  <c r="G17" i="8"/>
  <c r="I17" i="8" s="1"/>
  <c r="Q306" i="2"/>
  <c r="S306" i="2" s="1"/>
  <c r="AM24" i="5"/>
  <c r="AN24" i="5" s="1"/>
  <c r="AL199" i="5"/>
  <c r="AN199" i="5" s="1"/>
  <c r="G1585" i="8"/>
  <c r="I1585" i="8" s="1"/>
  <c r="G1499" i="8"/>
  <c r="I1499" i="8" s="1"/>
  <c r="G1488" i="8"/>
  <c r="I1488" i="8" s="1"/>
  <c r="G1524" i="8"/>
  <c r="I1524" i="8" s="1"/>
  <c r="G1253" i="8"/>
  <c r="I1253" i="8" s="1"/>
  <c r="G1180" i="8"/>
  <c r="I1180" i="8" s="1"/>
  <c r="G1053" i="8"/>
  <c r="I1053" i="8" s="1"/>
  <c r="G1076" i="8"/>
  <c r="I1076" i="8" s="1"/>
  <c r="G992" i="8"/>
  <c r="I992" i="8" s="1"/>
  <c r="G839" i="8"/>
  <c r="I839" i="8" s="1"/>
  <c r="G21" i="8"/>
  <c r="I21" i="8" s="1"/>
  <c r="P306" i="2"/>
  <c r="Q93" i="2"/>
  <c r="S93" i="2" s="1"/>
  <c r="Q44" i="2"/>
  <c r="S44" i="2" s="1"/>
  <c r="G566" i="8"/>
  <c r="I566" i="8" s="1"/>
  <c r="G762" i="8"/>
  <c r="I762" i="8" s="1"/>
  <c r="G803" i="8"/>
  <c r="I803" i="8" s="1"/>
  <c r="G614" i="8"/>
  <c r="I614" i="8" s="1"/>
  <c r="G1489" i="8"/>
  <c r="I1489" i="8" s="1"/>
  <c r="G1337" i="8"/>
  <c r="I1337" i="8" s="1"/>
  <c r="Q99" i="2"/>
  <c r="S99" i="2" s="1"/>
  <c r="AL218" i="5"/>
  <c r="AN218" i="5" s="1"/>
  <c r="Q327" i="2"/>
  <c r="S327" i="2" s="1"/>
  <c r="P327" i="2"/>
  <c r="AN195" i="5"/>
  <c r="AN128" i="5"/>
  <c r="Q324" i="2"/>
  <c r="S324" i="2" s="1"/>
  <c r="Q325" i="2"/>
  <c r="S325" i="2" s="1"/>
  <c r="G1103" i="8"/>
  <c r="I1103" i="8" s="1"/>
  <c r="G898" i="8"/>
  <c r="I898" i="8" s="1"/>
  <c r="G740" i="8"/>
  <c r="I740" i="8" s="1"/>
  <c r="G403" i="8"/>
  <c r="I403" i="8" s="1"/>
  <c r="G58" i="8"/>
  <c r="I58" i="8" s="1"/>
  <c r="G1117" i="8"/>
  <c r="I1117" i="8" s="1"/>
  <c r="G1412" i="8"/>
  <c r="I1412" i="8" s="1"/>
  <c r="G1032" i="8"/>
  <c r="I1032" i="8" s="1"/>
  <c r="G1034" i="8"/>
  <c r="I1034" i="8" s="1"/>
  <c r="G1020" i="8"/>
  <c r="I1020" i="8" s="1"/>
  <c r="G1247" i="8"/>
  <c r="I1247" i="8" s="1"/>
  <c r="G1451" i="8"/>
  <c r="I1451" i="8" s="1"/>
  <c r="G385" i="8"/>
  <c r="I385" i="8" s="1"/>
  <c r="G243" i="8"/>
  <c r="I243" i="8" s="1"/>
  <c r="G76" i="8"/>
  <c r="I76" i="8" s="1"/>
  <c r="G4" i="8"/>
  <c r="I4" i="8" s="1"/>
  <c r="AL219" i="5"/>
  <c r="AN219" i="5" s="1"/>
  <c r="G1182" i="8"/>
  <c r="I1182" i="8" s="1"/>
  <c r="G956" i="8"/>
  <c r="I956" i="8" s="1"/>
  <c r="G381" i="8"/>
  <c r="I381" i="8" s="1"/>
  <c r="G1284" i="8"/>
  <c r="I1284" i="8" s="1"/>
  <c r="G1139" i="8"/>
  <c r="I1139" i="8" s="1"/>
  <c r="G862" i="8"/>
  <c r="I862" i="8" s="1"/>
  <c r="G487" i="8"/>
  <c r="I487" i="8" s="1"/>
  <c r="G842" i="8"/>
  <c r="I842" i="8" s="1"/>
  <c r="G1421" i="8"/>
  <c r="I1421" i="8" s="1"/>
  <c r="G651" i="8"/>
  <c r="I651" i="8" s="1"/>
  <c r="G555" i="8"/>
  <c r="I555" i="8" s="1"/>
  <c r="AL104" i="5"/>
  <c r="AN104" i="5" s="1"/>
  <c r="G1557" i="8"/>
  <c r="I1557" i="8" s="1"/>
  <c r="G781" i="8"/>
  <c r="I781" i="8" s="1"/>
  <c r="G39" i="8"/>
  <c r="I39" i="8" s="1"/>
  <c r="Q170" i="2"/>
  <c r="S170" i="2" s="1"/>
  <c r="G1396" i="8"/>
  <c r="I1396" i="8" s="1"/>
  <c r="G1140" i="8"/>
  <c r="I1140" i="8" s="1"/>
  <c r="G959" i="8"/>
  <c r="I959" i="8" s="1"/>
  <c r="G1167" i="8"/>
  <c r="I1167" i="8" s="1"/>
  <c r="G844" i="8"/>
  <c r="I844" i="8" s="1"/>
  <c r="G1127" i="8"/>
  <c r="I1127" i="8" s="1"/>
  <c r="G457" i="8"/>
  <c r="I457" i="8" s="1"/>
  <c r="G444" i="8"/>
  <c r="I444" i="8" s="1"/>
  <c r="G409" i="8"/>
  <c r="I409" i="8" s="1"/>
  <c r="G359" i="8"/>
  <c r="I359" i="8" s="1"/>
  <c r="G507" i="8"/>
  <c r="I507" i="8" s="1"/>
  <c r="G281" i="8"/>
  <c r="I281" i="8" s="1"/>
  <c r="G573" i="8"/>
  <c r="I573" i="8" s="1"/>
  <c r="G104" i="8"/>
  <c r="I104" i="8" s="1"/>
  <c r="G567" i="8"/>
  <c r="I567" i="8" s="1"/>
  <c r="G430" i="8"/>
  <c r="I430" i="8" s="1"/>
  <c r="G262" i="8"/>
  <c r="I262" i="8" s="1"/>
  <c r="G1490" i="8"/>
  <c r="I1490" i="8" s="1"/>
  <c r="G1360" i="8"/>
  <c r="I1360" i="8" s="1"/>
  <c r="G969" i="8"/>
  <c r="I969" i="8" s="1"/>
  <c r="G1137" i="8"/>
  <c r="I1137" i="8" s="1"/>
  <c r="G896" i="8"/>
  <c r="I896" i="8" s="1"/>
  <c r="G711" i="8"/>
  <c r="I711" i="8" s="1"/>
  <c r="AN83" i="5"/>
  <c r="G1511" i="8"/>
  <c r="I1511" i="8" s="1"/>
  <c r="G1111" i="8"/>
  <c r="I1111" i="8" s="1"/>
  <c r="G1052" i="8"/>
  <c r="I1052" i="8" s="1"/>
  <c r="G495" i="8"/>
  <c r="I495" i="8" s="1"/>
  <c r="G52" i="8"/>
  <c r="I52" i="8" s="1"/>
  <c r="AL225" i="5"/>
  <c r="AN225" i="5" s="1"/>
  <c r="G1514" i="8"/>
  <c r="I1514" i="8" s="1"/>
  <c r="G1248" i="8"/>
  <c r="I1248" i="8" s="1"/>
  <c r="G1224" i="8"/>
  <c r="I1224" i="8" s="1"/>
  <c r="G1419" i="8"/>
  <c r="I1419" i="8" s="1"/>
  <c r="G1223" i="8"/>
  <c r="I1223" i="8" s="1"/>
  <c r="G1143" i="8"/>
  <c r="I1143" i="8" s="1"/>
  <c r="G944" i="8"/>
  <c r="I944" i="8" s="1"/>
  <c r="G972" i="8"/>
  <c r="I972" i="8" s="1"/>
  <c r="G635" i="8"/>
  <c r="I635" i="8" s="1"/>
  <c r="G619" i="8"/>
  <c r="I619" i="8" s="1"/>
  <c r="G571" i="8"/>
  <c r="I571" i="8" s="1"/>
  <c r="G895" i="8"/>
  <c r="I895" i="8" s="1"/>
  <c r="G463" i="8"/>
  <c r="I463" i="8" s="1"/>
  <c r="G417" i="8"/>
  <c r="I417" i="8" s="1"/>
  <c r="G756" i="8"/>
  <c r="I756" i="8" s="1"/>
  <c r="G551" i="8"/>
  <c r="I551" i="8" s="1"/>
  <c r="G645" i="8"/>
  <c r="I645" i="8" s="1"/>
  <c r="G139" i="8"/>
  <c r="I139" i="8" s="1"/>
  <c r="G583" i="8"/>
  <c r="I583" i="8" s="1"/>
  <c r="G509" i="8"/>
  <c r="I509" i="8" s="1"/>
  <c r="G439" i="8"/>
  <c r="I439" i="8" s="1"/>
  <c r="G377" i="8"/>
  <c r="I377" i="8" s="1"/>
  <c r="G332" i="8"/>
  <c r="I332" i="8" s="1"/>
  <c r="G82" i="8"/>
  <c r="I82" i="8" s="1"/>
  <c r="G1394" i="8"/>
  <c r="I1394" i="8" s="1"/>
  <c r="G838" i="8"/>
  <c r="I838" i="8" s="1"/>
  <c r="G1598" i="8"/>
  <c r="I1598" i="8" s="1"/>
  <c r="G1459" i="8"/>
  <c r="I1459" i="8" s="1"/>
  <c r="G433" i="8"/>
  <c r="I433" i="8" s="1"/>
  <c r="G549" i="8"/>
  <c r="I549" i="8" s="1"/>
  <c r="G311" i="8"/>
  <c r="I311" i="8" s="1"/>
  <c r="G313" i="8"/>
  <c r="I313" i="8" s="1"/>
  <c r="G541" i="8"/>
  <c r="I541" i="8" s="1"/>
  <c r="G1590" i="8"/>
  <c r="I1590" i="8" s="1"/>
  <c r="G1520" i="8"/>
  <c r="I1520" i="8" s="1"/>
  <c r="G1272" i="8"/>
  <c r="I1272" i="8" s="1"/>
  <c r="G1026" i="8"/>
  <c r="I1026" i="8" s="1"/>
  <c r="G914" i="8"/>
  <c r="I914" i="8" s="1"/>
  <c r="G1136" i="8"/>
  <c r="I1136" i="8" s="1"/>
  <c r="G735" i="8"/>
  <c r="I735" i="8" s="1"/>
  <c r="G700" i="8"/>
  <c r="I700" i="8" s="1"/>
  <c r="G900" i="8"/>
  <c r="I900" i="8" s="1"/>
  <c r="G581" i="8"/>
  <c r="I581" i="8" s="1"/>
  <c r="G108" i="8"/>
  <c r="I108" i="8" s="1"/>
  <c r="G155" i="8"/>
  <c r="I155" i="8" s="1"/>
  <c r="G367" i="8"/>
  <c r="I367" i="8" s="1"/>
  <c r="G94" i="8"/>
  <c r="I94" i="8" s="1"/>
  <c r="AN40" i="5"/>
  <c r="AM43" i="5"/>
  <c r="AQ43" i="5" s="1"/>
  <c r="AL92" i="5"/>
  <c r="AN92" i="5" s="1"/>
  <c r="AN71" i="5"/>
  <c r="AM86" i="5"/>
  <c r="AQ86" i="5" s="1"/>
  <c r="AL119" i="5"/>
  <c r="AN119" i="5" s="1"/>
  <c r="AM111" i="5"/>
  <c r="AQ111" i="5" s="1"/>
  <c r="AN179" i="5"/>
  <c r="AN30" i="5"/>
  <c r="AM201" i="5"/>
  <c r="AN201" i="5" s="1"/>
  <c r="G1320" i="8"/>
  <c r="I1320" i="8" s="1"/>
  <c r="G1240" i="8"/>
  <c r="I1240" i="8" s="1"/>
  <c r="G1004" i="8"/>
  <c r="I1004" i="8" s="1"/>
  <c r="G671" i="8"/>
  <c r="I671" i="8" s="1"/>
  <c r="G719" i="8"/>
  <c r="I719" i="8" s="1"/>
  <c r="G669" i="8"/>
  <c r="I669" i="8" s="1"/>
  <c r="AM200" i="5"/>
  <c r="AL200" i="5"/>
  <c r="AM159" i="5"/>
  <c r="AL159" i="5"/>
  <c r="G1609" i="8"/>
  <c r="I1609" i="8" s="1"/>
  <c r="G1037" i="8"/>
  <c r="I1037" i="8" s="1"/>
  <c r="G808" i="8"/>
  <c r="I808" i="8" s="1"/>
  <c r="G732" i="8"/>
  <c r="I732" i="8" s="1"/>
  <c r="G180" i="8"/>
  <c r="I180" i="8" s="1"/>
  <c r="G1653" i="8"/>
  <c r="I1653" i="8" s="1"/>
  <c r="G1560" i="8"/>
  <c r="I1560" i="8" s="1"/>
  <c r="G1395" i="8"/>
  <c r="I1395" i="8" s="1"/>
  <c r="G1446" i="8"/>
  <c r="I1446" i="8" s="1"/>
  <c r="G1381" i="8"/>
  <c r="I1381" i="8" s="1"/>
  <c r="G1359" i="8"/>
  <c r="I1359" i="8" s="1"/>
  <c r="G1303" i="8"/>
  <c r="I1303" i="8" s="1"/>
  <c r="G1250" i="8"/>
  <c r="I1250" i="8" s="1"/>
  <c r="G1296" i="8"/>
  <c r="I1296" i="8" s="1"/>
  <c r="G1368" i="8"/>
  <c r="I1368" i="8" s="1"/>
  <c r="G1308" i="8"/>
  <c r="I1308" i="8" s="1"/>
  <c r="G1079" i="8"/>
  <c r="I1079" i="8" s="1"/>
  <c r="G882" i="8"/>
  <c r="I882" i="8" s="1"/>
  <c r="G870" i="8"/>
  <c r="I870" i="8" s="1"/>
  <c r="G863" i="8"/>
  <c r="I863" i="8" s="1"/>
  <c r="G695" i="8"/>
  <c r="I695" i="8" s="1"/>
  <c r="G1016" i="8"/>
  <c r="I1016" i="8" s="1"/>
  <c r="G916" i="8"/>
  <c r="I916" i="8" s="1"/>
  <c r="G848" i="8"/>
  <c r="I848" i="8" s="1"/>
  <c r="G365" i="8"/>
  <c r="I365" i="8" s="1"/>
  <c r="G932" i="8"/>
  <c r="I932" i="8" s="1"/>
  <c r="G647" i="8"/>
  <c r="I647" i="8" s="1"/>
  <c r="G633" i="8"/>
  <c r="I633" i="8" s="1"/>
  <c r="G605" i="8"/>
  <c r="I605" i="8" s="1"/>
  <c r="G132" i="8"/>
  <c r="I132" i="8" s="1"/>
  <c r="G299" i="8"/>
  <c r="I299" i="8" s="1"/>
  <c r="G295" i="8"/>
  <c r="I295" i="8" s="1"/>
  <c r="G475" i="8"/>
  <c r="I475" i="8" s="1"/>
  <c r="G431" i="8"/>
  <c r="I431" i="8" s="1"/>
  <c r="G334" i="8"/>
  <c r="I334" i="8" s="1"/>
  <c r="G231" i="8"/>
  <c r="I231" i="8" s="1"/>
  <c r="G127" i="8"/>
  <c r="I127" i="8" s="1"/>
  <c r="G460" i="8"/>
  <c r="I460" i="8" s="1"/>
  <c r="G98" i="8"/>
  <c r="I98" i="8" s="1"/>
  <c r="G339" i="8"/>
  <c r="I339" i="8" s="1"/>
  <c r="G325" i="8"/>
  <c r="I325" i="8" s="1"/>
  <c r="G318" i="8"/>
  <c r="I318" i="8" s="1"/>
  <c r="G217" i="8"/>
  <c r="I217" i="8" s="1"/>
  <c r="G553" i="8"/>
  <c r="I553" i="8" s="1"/>
  <c r="G103" i="8"/>
  <c r="I103" i="8" s="1"/>
  <c r="G15" i="8"/>
  <c r="I15" i="8" s="1"/>
  <c r="AL42" i="5"/>
  <c r="AM42" i="5"/>
  <c r="AQ42" i="5" s="1"/>
  <c r="AM34" i="5"/>
  <c r="AL34" i="5"/>
  <c r="AM70" i="5"/>
  <c r="AQ70" i="5" s="1"/>
  <c r="AL70" i="5"/>
  <c r="G1427" i="8"/>
  <c r="I1427" i="8" s="1"/>
  <c r="G1304" i="8"/>
  <c r="I1304" i="8" s="1"/>
  <c r="G1501" i="8"/>
  <c r="I1501" i="8" s="1"/>
  <c r="G1414" i="8"/>
  <c r="I1414" i="8" s="1"/>
  <c r="G1476" i="8"/>
  <c r="I1476" i="8" s="1"/>
  <c r="G1328" i="8"/>
  <c r="I1328" i="8" s="1"/>
  <c r="G1469" i="8"/>
  <c r="I1469" i="8" s="1"/>
  <c r="G1351" i="8"/>
  <c r="I1351" i="8" s="1"/>
  <c r="G1125" i="8"/>
  <c r="I1125" i="8" s="1"/>
  <c r="G1115" i="8"/>
  <c r="I1115" i="8" s="1"/>
  <c r="G1259" i="8"/>
  <c r="I1259" i="8" s="1"/>
  <c r="G1024" i="8"/>
  <c r="I1024" i="8" s="1"/>
  <c r="G1208" i="8"/>
  <c r="I1208" i="8" s="1"/>
  <c r="G890" i="8"/>
  <c r="I890" i="8" s="1"/>
  <c r="G575" i="8"/>
  <c r="I575" i="8" s="1"/>
  <c r="G527" i="8"/>
  <c r="I527" i="8" s="1"/>
  <c r="G974" i="8"/>
  <c r="I974" i="8" s="1"/>
  <c r="G511" i="8"/>
  <c r="I511" i="8" s="1"/>
  <c r="G355" i="8"/>
  <c r="I355" i="8" s="1"/>
  <c r="G470" i="8"/>
  <c r="I470" i="8" s="1"/>
  <c r="G335" i="8"/>
  <c r="I335" i="8" s="1"/>
  <c r="G323" i="8"/>
  <c r="I323" i="8" s="1"/>
  <c r="G169" i="8"/>
  <c r="I169" i="8" s="1"/>
  <c r="G133" i="8"/>
  <c r="I133" i="8" s="1"/>
  <c r="G36" i="8"/>
  <c r="I36" i="8" s="1"/>
  <c r="AM145" i="5"/>
  <c r="AN145" i="5" s="1"/>
  <c r="AL59" i="5"/>
  <c r="AM59" i="5"/>
  <c r="AQ59" i="5" s="1"/>
  <c r="AM222" i="5"/>
  <c r="AL222" i="5"/>
  <c r="AL202" i="5"/>
  <c r="AM202" i="5"/>
  <c r="AL137" i="5"/>
  <c r="AM137" i="5"/>
  <c r="P180" i="2"/>
  <c r="G161" i="8"/>
  <c r="I161" i="8" s="1"/>
  <c r="AN110" i="5"/>
  <c r="Q135" i="2"/>
  <c r="S135" i="2" s="1"/>
  <c r="G423" i="8"/>
  <c r="I423" i="8" s="1"/>
  <c r="G1402" i="8"/>
  <c r="I1402" i="8" s="1"/>
  <c r="G534" i="8"/>
  <c r="I534" i="8" s="1"/>
  <c r="G1526" i="8"/>
  <c r="I1526" i="8" s="1"/>
  <c r="G1615" i="8"/>
  <c r="I1615" i="8" s="1"/>
  <c r="G1361" i="8"/>
  <c r="I1361" i="8" s="1"/>
  <c r="G1612" i="8"/>
  <c r="I1612" i="8" s="1"/>
  <c r="G1470" i="8"/>
  <c r="I1470" i="8" s="1"/>
  <c r="G1031" i="8"/>
  <c r="I1031" i="8" s="1"/>
  <c r="G726" i="8"/>
  <c r="I726" i="8" s="1"/>
  <c r="G368" i="8"/>
  <c r="I368" i="8" s="1"/>
  <c r="G532" i="8"/>
  <c r="I532" i="8" s="1"/>
  <c r="G1265" i="8"/>
  <c r="I1265" i="8" s="1"/>
  <c r="G971" i="8"/>
  <c r="I971" i="8" s="1"/>
  <c r="G1231" i="8"/>
  <c r="I1231" i="8" s="1"/>
  <c r="G875" i="8"/>
  <c r="I875" i="8" s="1"/>
  <c r="G893" i="8"/>
  <c r="I893" i="8" s="1"/>
  <c r="G1257" i="8"/>
  <c r="I1257" i="8" s="1"/>
  <c r="G1015" i="8"/>
  <c r="I1015" i="8" s="1"/>
  <c r="G632" i="8"/>
  <c r="I632" i="8" s="1"/>
  <c r="G33" i="8"/>
  <c r="I33" i="8" s="1"/>
  <c r="P127" i="2"/>
  <c r="Q149" i="2"/>
  <c r="S149" i="2" s="1"/>
  <c r="Q59" i="2"/>
  <c r="S59" i="2" s="1"/>
  <c r="AL169" i="5"/>
  <c r="AN169" i="5" s="1"/>
  <c r="G951" i="8"/>
  <c r="I951" i="8" s="1"/>
  <c r="G683" i="8"/>
  <c r="I683" i="8" s="1"/>
  <c r="G621" i="8"/>
  <c r="I621" i="8" s="1"/>
  <c r="G300" i="8"/>
  <c r="I300" i="8" s="1"/>
  <c r="G236" i="8"/>
  <c r="I236" i="8" s="1"/>
  <c r="G824" i="8"/>
  <c r="I824" i="8" s="1"/>
  <c r="G557" i="8"/>
  <c r="I557" i="8" s="1"/>
  <c r="G469" i="8"/>
  <c r="I469" i="8" s="1"/>
  <c r="G396" i="8"/>
  <c r="I396" i="8" s="1"/>
  <c r="G273" i="8"/>
  <c r="I273" i="8" s="1"/>
  <c r="G459" i="8"/>
  <c r="I459" i="8" s="1"/>
  <c r="G257" i="8"/>
  <c r="I257" i="8" s="1"/>
  <c r="G292" i="8"/>
  <c r="I292" i="8" s="1"/>
  <c r="G150" i="8"/>
  <c r="I150" i="8" s="1"/>
  <c r="G687" i="8"/>
  <c r="I687" i="8" s="1"/>
  <c r="G337" i="8"/>
  <c r="I337" i="8" s="1"/>
  <c r="G707" i="8"/>
  <c r="I707" i="8" s="1"/>
  <c r="G465" i="8"/>
  <c r="I465" i="8" s="1"/>
  <c r="G72" i="8"/>
  <c r="I72" i="8" s="1"/>
  <c r="G263" i="8"/>
  <c r="I263" i="8" s="1"/>
  <c r="G66" i="8"/>
  <c r="I66" i="8" s="1"/>
  <c r="G1166" i="8"/>
  <c r="I1166" i="8" s="1"/>
  <c r="AL189" i="5"/>
  <c r="AN189" i="5" s="1"/>
  <c r="AM167" i="5"/>
  <c r="AN167" i="5" s="1"/>
  <c r="AN112" i="5"/>
  <c r="G241" i="8"/>
  <c r="I241" i="8" s="1"/>
  <c r="Q68" i="2"/>
  <c r="S68" i="2" s="1"/>
  <c r="G825" i="8"/>
  <c r="I825" i="8" s="1"/>
  <c r="G404" i="8"/>
  <c r="I404" i="8" s="1"/>
  <c r="G594" i="8"/>
  <c r="I594" i="8" s="1"/>
  <c r="G1205" i="8"/>
  <c r="I1205" i="8" s="1"/>
  <c r="G1498" i="8"/>
  <c r="I1498" i="8" s="1"/>
  <c r="G1331" i="8"/>
  <c r="I1331" i="8" s="1"/>
  <c r="G602" i="8"/>
  <c r="I602" i="8" s="1"/>
  <c r="G915" i="8"/>
  <c r="I915" i="8" s="1"/>
  <c r="G146" i="8"/>
  <c r="I146" i="8" s="1"/>
  <c r="G947" i="8"/>
  <c r="I947" i="8" s="1"/>
  <c r="G909" i="8"/>
  <c r="I909" i="8" s="1"/>
  <c r="G1118" i="8"/>
  <c r="I1118" i="8" s="1"/>
  <c r="G14" i="8"/>
  <c r="I14" i="8" s="1"/>
  <c r="G97" i="8"/>
  <c r="I97" i="8" s="1"/>
  <c r="G1313" i="8"/>
  <c r="I1313" i="8" s="1"/>
  <c r="Q171" i="2"/>
  <c r="S171" i="2" s="1"/>
  <c r="O127" i="2"/>
  <c r="G939" i="8"/>
  <c r="I939" i="8" s="1"/>
  <c r="G466" i="8"/>
  <c r="I466" i="8" s="1"/>
  <c r="G526" i="8"/>
  <c r="I526" i="8" s="1"/>
  <c r="G520" i="8"/>
  <c r="I520" i="8" s="1"/>
  <c r="G546" i="8"/>
  <c r="I546" i="8" s="1"/>
  <c r="G216" i="8"/>
  <c r="I216" i="8" s="1"/>
  <c r="G202" i="8"/>
  <c r="I202" i="8" s="1"/>
  <c r="G468" i="8"/>
  <c r="I468" i="8" s="1"/>
  <c r="G1035" i="8"/>
  <c r="I1035" i="8" s="1"/>
  <c r="G568" i="8"/>
  <c r="I568" i="8" s="1"/>
  <c r="G474" i="8"/>
  <c r="I474" i="8" s="1"/>
  <c r="G458" i="8"/>
  <c r="I458" i="8" s="1"/>
  <c r="G1023" i="8"/>
  <c r="I1023" i="8" s="1"/>
  <c r="G983" i="8"/>
  <c r="I983" i="8" s="1"/>
  <c r="G867" i="8"/>
  <c r="I867" i="8" s="1"/>
  <c r="G907" i="8"/>
  <c r="I907" i="8" s="1"/>
  <c r="G1494" i="8"/>
  <c r="I1494" i="8" s="1"/>
  <c r="G105" i="8"/>
  <c r="I105" i="8" s="1"/>
  <c r="Q55" i="2"/>
  <c r="S55" i="2" s="1"/>
  <c r="Q23" i="2"/>
  <c r="S23" i="2" s="1"/>
  <c r="Q11" i="2"/>
  <c r="S11" i="2" s="1"/>
  <c r="G1088" i="8"/>
  <c r="I1088" i="8" s="1"/>
  <c r="G968" i="8"/>
  <c r="I968" i="8" s="1"/>
  <c r="G1627" i="8"/>
  <c r="I1627" i="8" s="1"/>
  <c r="G1584" i="8"/>
  <c r="I1584" i="8" s="1"/>
  <c r="G1568" i="8"/>
  <c r="I1568" i="8" s="1"/>
  <c r="G1625" i="8"/>
  <c r="I1625" i="8" s="1"/>
  <c r="G1354" i="8"/>
  <c r="I1354" i="8" s="1"/>
  <c r="G1322" i="8"/>
  <c r="I1322" i="8" s="1"/>
  <c r="G1577" i="8"/>
  <c r="I1577" i="8" s="1"/>
  <c r="G1549" i="8"/>
  <c r="I1549" i="8" s="1"/>
  <c r="G1428" i="8"/>
  <c r="I1428" i="8" s="1"/>
  <c r="G1277" i="8"/>
  <c r="I1277" i="8" s="1"/>
  <c r="G1455" i="8"/>
  <c r="I1455" i="8" s="1"/>
  <c r="G1292" i="8"/>
  <c r="I1292" i="8" s="1"/>
  <c r="G1228" i="8"/>
  <c r="I1228" i="8" s="1"/>
  <c r="G1433" i="8"/>
  <c r="I1433" i="8" s="1"/>
  <c r="G1059" i="8"/>
  <c r="I1059" i="8" s="1"/>
  <c r="G834" i="8"/>
  <c r="I834" i="8" s="1"/>
  <c r="G1106" i="8"/>
  <c r="I1106" i="8" s="1"/>
  <c r="G1055" i="8"/>
  <c r="I1055" i="8" s="1"/>
  <c r="G982" i="8"/>
  <c r="I982" i="8" s="1"/>
  <c r="G1603" i="8"/>
  <c r="I1603" i="8" s="1"/>
  <c r="G1582" i="8"/>
  <c r="I1582" i="8" s="1"/>
  <c r="G1527" i="8"/>
  <c r="I1527" i="8" s="1"/>
  <c r="G1429" i="8"/>
  <c r="I1429" i="8" s="1"/>
  <c r="G1330" i="8"/>
  <c r="I1330" i="8" s="1"/>
  <c r="G1420" i="8"/>
  <c r="I1420" i="8" s="1"/>
  <c r="G1369" i="8"/>
  <c r="I1369" i="8" s="1"/>
  <c r="G1319" i="8"/>
  <c r="I1319" i="8" s="1"/>
  <c r="G1474" i="8"/>
  <c r="I1474" i="8" s="1"/>
  <c r="G1364" i="8"/>
  <c r="I1364" i="8" s="1"/>
  <c r="G1279" i="8"/>
  <c r="I1279" i="8" s="1"/>
  <c r="G1522" i="8"/>
  <c r="I1522" i="8" s="1"/>
  <c r="G1335" i="8"/>
  <c r="I1335" i="8" s="1"/>
  <c r="G1061" i="8"/>
  <c r="I1061" i="8" s="1"/>
  <c r="G1327" i="8"/>
  <c r="I1327" i="8" s="1"/>
  <c r="G1066" i="8"/>
  <c r="I1066" i="8" s="1"/>
  <c r="G996" i="8"/>
  <c r="I996" i="8" s="1"/>
  <c r="G1163" i="8"/>
  <c r="I1163" i="8" s="1"/>
  <c r="G1008" i="8"/>
  <c r="I1008" i="8" s="1"/>
  <c r="G940" i="8"/>
  <c r="I940" i="8" s="1"/>
  <c r="G1148" i="8"/>
  <c r="I1148" i="8" s="1"/>
  <c r="G868" i="8"/>
  <c r="I868" i="8" s="1"/>
  <c r="G716" i="8"/>
  <c r="I716" i="8" s="1"/>
  <c r="G1641" i="8"/>
  <c r="I1641" i="8" s="1"/>
  <c r="G1595" i="8"/>
  <c r="I1595" i="8" s="1"/>
  <c r="G1436" i="8"/>
  <c r="I1436" i="8" s="1"/>
  <c r="G1338" i="8"/>
  <c r="I1338" i="8" s="1"/>
  <c r="G1548" i="8"/>
  <c r="I1548" i="8" s="1"/>
  <c r="G1528" i="8"/>
  <c r="I1528" i="8" s="1"/>
  <c r="G1266" i="8"/>
  <c r="I1266" i="8" s="1"/>
  <c r="G1152" i="8"/>
  <c r="I1152" i="8" s="1"/>
  <c r="G1543" i="8"/>
  <c r="I1543" i="8" s="1"/>
  <c r="G1171" i="8"/>
  <c r="I1171" i="8" s="1"/>
  <c r="G1164" i="8"/>
  <c r="I1164" i="8" s="1"/>
  <c r="G850" i="8"/>
  <c r="I850" i="8" s="1"/>
  <c r="G1158" i="8"/>
  <c r="I1158" i="8" s="1"/>
  <c r="G988" i="8"/>
  <c r="I988" i="8" s="1"/>
  <c r="G984" i="8"/>
  <c r="I984" i="8" s="1"/>
  <c r="G828" i="8"/>
  <c r="I828" i="8" s="1"/>
  <c r="G1048" i="8"/>
  <c r="I1048" i="8" s="1"/>
  <c r="G785" i="8"/>
  <c r="I785" i="8" s="1"/>
  <c r="G748" i="8"/>
  <c r="I748" i="8" s="1"/>
  <c r="G1000" i="8"/>
  <c r="I1000" i="8" s="1"/>
  <c r="G976" i="8"/>
  <c r="I976" i="8" s="1"/>
  <c r="G653" i="8"/>
  <c r="I653" i="8" s="1"/>
  <c r="G880" i="8"/>
  <c r="I880" i="8" s="1"/>
  <c r="G804" i="8"/>
  <c r="I804" i="8" s="1"/>
  <c r="G485" i="8"/>
  <c r="I485" i="8" s="1"/>
  <c r="G813" i="8"/>
  <c r="I813" i="8" s="1"/>
  <c r="G491" i="8"/>
  <c r="I491" i="8" s="1"/>
  <c r="G473" i="8"/>
  <c r="I473" i="8" s="1"/>
  <c r="G852" i="8"/>
  <c r="I852" i="8" s="1"/>
  <c r="G817" i="8"/>
  <c r="I817" i="8" s="1"/>
  <c r="G783" i="8"/>
  <c r="I783" i="8" s="1"/>
  <c r="G684" i="8"/>
  <c r="I684" i="8" s="1"/>
  <c r="G629" i="8"/>
  <c r="I629" i="8" s="1"/>
  <c r="G233" i="8"/>
  <c r="I233" i="8" s="1"/>
  <c r="G479" i="8"/>
  <c r="I479" i="8" s="1"/>
  <c r="G449" i="8"/>
  <c r="I449" i="8" s="1"/>
  <c r="G425" i="8"/>
  <c r="I425" i="8" s="1"/>
  <c r="G265" i="8"/>
  <c r="I265" i="8" s="1"/>
  <c r="G667" i="8"/>
  <c r="I667" i="8" s="1"/>
  <c r="G123" i="8"/>
  <c r="I123" i="8" s="1"/>
  <c r="G117" i="8"/>
  <c r="I117" i="8" s="1"/>
  <c r="G760" i="8"/>
  <c r="I760" i="8" s="1"/>
  <c r="G517" i="8"/>
  <c r="I517" i="8" s="1"/>
  <c r="G441" i="8"/>
  <c r="I441" i="8" s="1"/>
  <c r="G211" i="8"/>
  <c r="I211" i="8" s="1"/>
  <c r="G147" i="8"/>
  <c r="I147" i="8" s="1"/>
  <c r="G28" i="8"/>
  <c r="I28" i="8" s="1"/>
  <c r="G26" i="8"/>
  <c r="I26" i="8" s="1"/>
  <c r="G275" i="8"/>
  <c r="I275" i="8" s="1"/>
  <c r="G936" i="8"/>
  <c r="I936" i="8" s="1"/>
  <c r="G601" i="8"/>
  <c r="I601" i="8" s="1"/>
  <c r="G131" i="8"/>
  <c r="I131" i="8" s="1"/>
  <c r="G351" i="8"/>
  <c r="I351" i="8" s="1"/>
  <c r="G244" i="8"/>
  <c r="I244" i="8" s="1"/>
  <c r="G42" i="8"/>
  <c r="I42" i="8" s="1"/>
  <c r="G215" i="8"/>
  <c r="I215" i="8" s="1"/>
  <c r="G40" i="8"/>
  <c r="I40" i="8" s="1"/>
  <c r="G387" i="8"/>
  <c r="I387" i="8" s="1"/>
  <c r="G219" i="8"/>
  <c r="I219" i="8" s="1"/>
  <c r="G1083" i="8"/>
  <c r="I1083" i="8" s="1"/>
  <c r="G137" i="8"/>
  <c r="I137" i="8" s="1"/>
  <c r="G603" i="8"/>
  <c r="I603" i="8" s="1"/>
  <c r="G539" i="8"/>
  <c r="I539" i="8" s="1"/>
  <c r="G537" i="8"/>
  <c r="I537" i="8" s="1"/>
  <c r="G960" i="8"/>
  <c r="I960" i="8" s="1"/>
  <c r="G858" i="8"/>
  <c r="I858" i="8" s="1"/>
  <c r="G1092" i="8"/>
  <c r="I1092" i="8" s="1"/>
  <c r="G978" i="8"/>
  <c r="I978" i="8" s="1"/>
  <c r="G884" i="8"/>
  <c r="I884" i="8" s="1"/>
  <c r="G523" i="8"/>
  <c r="I523" i="8" s="1"/>
  <c r="G832" i="8"/>
  <c r="I832" i="8" s="1"/>
  <c r="G639" i="8"/>
  <c r="I639" i="8" s="1"/>
  <c r="G607" i="8"/>
  <c r="I607" i="8" s="1"/>
  <c r="G559" i="8"/>
  <c r="I559" i="8" s="1"/>
  <c r="G503" i="8"/>
  <c r="I503" i="8" s="1"/>
  <c r="G708" i="8"/>
  <c r="I708" i="8" s="1"/>
  <c r="G597" i="8"/>
  <c r="I597" i="8" s="1"/>
  <c r="G451" i="8"/>
  <c r="I451" i="8" s="1"/>
  <c r="G375" i="8"/>
  <c r="I375" i="8" s="1"/>
  <c r="G249" i="8"/>
  <c r="I249" i="8" s="1"/>
  <c r="G353" i="8"/>
  <c r="I353" i="8" s="1"/>
  <c r="G329" i="8"/>
  <c r="I329" i="8" s="1"/>
  <c r="G942" i="8"/>
  <c r="I942" i="8" s="1"/>
  <c r="G519" i="8"/>
  <c r="I519" i="8" s="1"/>
  <c r="G435" i="8"/>
  <c r="I435" i="8" s="1"/>
  <c r="G810" i="8"/>
  <c r="I810" i="8" s="1"/>
  <c r="G637" i="8"/>
  <c r="I637" i="8" s="1"/>
  <c r="G391" i="8"/>
  <c r="I391" i="8" s="1"/>
  <c r="G171" i="8"/>
  <c r="I171" i="8" s="1"/>
  <c r="G165" i="8"/>
  <c r="I165" i="8" s="1"/>
  <c r="G455" i="8"/>
  <c r="I455" i="8" s="1"/>
  <c r="G225" i="8"/>
  <c r="I225" i="8" s="1"/>
  <c r="G90" i="8"/>
  <c r="I90" i="8" s="1"/>
  <c r="G68" i="8"/>
  <c r="I68" i="8" s="1"/>
  <c r="G20" i="8"/>
  <c r="I20" i="8" s="1"/>
  <c r="G159" i="8"/>
  <c r="I159" i="8" s="1"/>
  <c r="G198" i="8"/>
  <c r="I198" i="8" s="1"/>
  <c r="G182" i="8"/>
  <c r="I182" i="8" s="1"/>
  <c r="G525" i="8"/>
  <c r="I525" i="8" s="1"/>
  <c r="G395" i="8"/>
  <c r="I395" i="8" s="1"/>
  <c r="G279" i="8"/>
  <c r="I279" i="8" s="1"/>
  <c r="G191" i="8"/>
  <c r="I191" i="8" s="1"/>
  <c r="G2" i="8"/>
  <c r="I2" i="8" s="1"/>
  <c r="G193" i="8"/>
  <c r="I193" i="8" s="1"/>
  <c r="G34" i="8"/>
  <c r="I34" i="8" s="1"/>
  <c r="G429" i="8"/>
  <c r="I429" i="8" s="1"/>
  <c r="AN163" i="5"/>
  <c r="AL21" i="5"/>
  <c r="AN21" i="5" s="1"/>
  <c r="AL96" i="5"/>
  <c r="AN96" i="5" s="1"/>
  <c r="AN107" i="5"/>
  <c r="AL57" i="5"/>
  <c r="AN57" i="5" s="1"/>
  <c r="AN94" i="5"/>
  <c r="AL12" i="5"/>
  <c r="AN12" i="5" s="1"/>
  <c r="AN117" i="5"/>
  <c r="AM4" i="5"/>
  <c r="AQ4" i="5" s="1"/>
  <c r="AL52" i="5"/>
  <c r="AN52" i="5" s="1"/>
  <c r="G1074" i="8"/>
  <c r="I1074" i="8" s="1"/>
  <c r="G986" i="8"/>
  <c r="I986" i="8" s="1"/>
  <c r="G977" i="8"/>
  <c r="I977" i="8" s="1"/>
  <c r="G1646" i="8"/>
  <c r="I1646" i="8" s="1"/>
  <c r="G1525" i="8"/>
  <c r="I1525" i="8" s="1"/>
  <c r="G1610" i="8"/>
  <c r="I1610" i="8" s="1"/>
  <c r="G1571" i="8"/>
  <c r="I1571" i="8" s="1"/>
  <c r="G1621" i="8"/>
  <c r="I1621" i="8" s="1"/>
  <c r="G1423" i="8"/>
  <c r="I1423" i="8" s="1"/>
  <c r="G1516" i="8"/>
  <c r="I1516" i="8" s="1"/>
  <c r="G1460" i="8"/>
  <c r="I1460" i="8" s="1"/>
  <c r="G1517" i="8"/>
  <c r="I1517" i="8" s="1"/>
  <c r="G1432" i="8"/>
  <c r="I1432" i="8" s="1"/>
  <c r="G1374" i="8"/>
  <c r="I1374" i="8" s="1"/>
  <c r="G1298" i="8"/>
  <c r="I1298" i="8" s="1"/>
  <c r="G1464" i="8"/>
  <c r="I1464" i="8" s="1"/>
  <c r="G1456" i="8"/>
  <c r="I1456" i="8" s="1"/>
  <c r="G1408" i="8"/>
  <c r="I1408" i="8" s="1"/>
  <c r="G1371" i="8"/>
  <c r="I1371" i="8" s="1"/>
  <c r="G1431" i="8"/>
  <c r="I1431" i="8" s="1"/>
  <c r="G1271" i="8"/>
  <c r="I1271" i="8" s="1"/>
  <c r="G1508" i="8"/>
  <c r="I1508" i="8" s="1"/>
  <c r="G1312" i="8"/>
  <c r="I1312" i="8" s="1"/>
  <c r="G1443" i="8"/>
  <c r="I1443" i="8" s="1"/>
  <c r="G1343" i="8"/>
  <c r="I1343" i="8" s="1"/>
  <c r="G1214" i="8"/>
  <c r="I1214" i="8" s="1"/>
  <c r="G1135" i="8"/>
  <c r="I1135" i="8" s="1"/>
  <c r="G1203" i="8"/>
  <c r="I1203" i="8" s="1"/>
  <c r="G1409" i="8"/>
  <c r="I1409" i="8" s="1"/>
  <c r="G1161" i="8"/>
  <c r="I1161" i="8" s="1"/>
  <c r="G1093" i="8"/>
  <c r="I1093" i="8" s="1"/>
  <c r="G1200" i="8"/>
  <c r="I1200" i="8" s="1"/>
  <c r="G1175" i="8"/>
  <c r="I1175" i="8" s="1"/>
  <c r="G1295" i="8"/>
  <c r="I1295" i="8" s="1"/>
  <c r="G1123" i="8"/>
  <c r="I1123" i="8" s="1"/>
  <c r="G1153" i="8"/>
  <c r="I1153" i="8" s="1"/>
  <c r="G1311" i="8"/>
  <c r="I1311" i="8" s="1"/>
  <c r="G1147" i="8"/>
  <c r="I1147" i="8" s="1"/>
  <c r="G1028" i="8"/>
  <c r="I1028" i="8" s="1"/>
  <c r="G1206" i="8"/>
  <c r="I1206" i="8" s="1"/>
  <c r="G1344" i="8"/>
  <c r="I1344" i="8" s="1"/>
  <c r="G1144" i="8"/>
  <c r="I1144" i="8" s="1"/>
  <c r="G1176" i="8"/>
  <c r="I1176" i="8" s="1"/>
  <c r="G1044" i="8"/>
  <c r="I1044" i="8" s="1"/>
  <c r="G866" i="8"/>
  <c r="I866" i="8" s="1"/>
  <c r="G1589" i="8"/>
  <c r="I1589" i="8" s="1"/>
  <c r="G1563" i="8"/>
  <c r="I1563" i="8" s="1"/>
  <c r="G1098" i="8"/>
  <c r="I1098" i="8" s="1"/>
  <c r="G778" i="8"/>
  <c r="I778" i="8" s="1"/>
  <c r="G609" i="8"/>
  <c r="I609" i="8" s="1"/>
  <c r="G764" i="8"/>
  <c r="I764" i="8" s="1"/>
  <c r="G481" i="8"/>
  <c r="I481" i="8" s="1"/>
  <c r="G894" i="8"/>
  <c r="I894" i="8" s="1"/>
  <c r="G543" i="8"/>
  <c r="I543" i="8" s="1"/>
  <c r="G501" i="8"/>
  <c r="I501" i="8" s="1"/>
  <c r="G393" i="8"/>
  <c r="I393" i="8" s="1"/>
  <c r="G297" i="8"/>
  <c r="I297" i="8" s="1"/>
  <c r="G922" i="8"/>
  <c r="I922" i="8" s="1"/>
  <c r="G631" i="8"/>
  <c r="I631" i="8" s="1"/>
  <c r="G397" i="8"/>
  <c r="I397" i="8" s="1"/>
  <c r="G585" i="8"/>
  <c r="I585" i="8" s="1"/>
  <c r="G427" i="8"/>
  <c r="I427" i="8" s="1"/>
  <c r="G331" i="8"/>
  <c r="I331" i="8" s="1"/>
  <c r="G50" i="8"/>
  <c r="I50" i="8" s="1"/>
  <c r="G1554" i="8"/>
  <c r="I1554" i="8" s="1"/>
  <c r="G1578" i="8"/>
  <c r="I1578" i="8" s="1"/>
  <c r="G1535" i="8"/>
  <c r="I1535" i="8" s="1"/>
  <c r="G1392" i="8"/>
  <c r="I1392" i="8" s="1"/>
  <c r="G1285" i="8"/>
  <c r="I1285" i="8" s="1"/>
  <c r="G1242" i="8"/>
  <c r="I1242" i="8" s="1"/>
  <c r="G1324" i="8"/>
  <c r="I1324" i="8" s="1"/>
  <c r="G1129" i="8"/>
  <c r="I1129" i="8" s="1"/>
  <c r="G1141" i="8"/>
  <c r="I1141" i="8" s="1"/>
  <c r="G854" i="8"/>
  <c r="I854" i="8" s="1"/>
  <c r="G1114" i="8"/>
  <c r="I1114" i="8" s="1"/>
  <c r="G912" i="8"/>
  <c r="I912" i="8" s="1"/>
  <c r="G776" i="8"/>
  <c r="I776" i="8" s="1"/>
  <c r="G489" i="8"/>
  <c r="I489" i="8" s="1"/>
  <c r="G617" i="8"/>
  <c r="I617" i="8" s="1"/>
  <c r="G962" i="8"/>
  <c r="I962" i="8" s="1"/>
  <c r="G349" i="8"/>
  <c r="I349" i="8" s="1"/>
  <c r="G316" i="8"/>
  <c r="I316" i="8" s="1"/>
  <c r="G1576" i="8"/>
  <c r="I1576" i="8" s="1"/>
  <c r="G1553" i="8"/>
  <c r="I1553" i="8" s="1"/>
  <c r="G1564" i="8"/>
  <c r="I1564" i="8" s="1"/>
  <c r="G1497" i="8"/>
  <c r="I1497" i="8" s="1"/>
  <c r="G1597" i="8"/>
  <c r="I1597" i="8" s="1"/>
  <c r="G1440" i="8"/>
  <c r="I1440" i="8" s="1"/>
  <c r="G1405" i="8"/>
  <c r="I1405" i="8" s="1"/>
  <c r="G1393" i="8"/>
  <c r="I1393" i="8" s="1"/>
  <c r="G1529" i="8"/>
  <c r="I1529" i="8" s="1"/>
  <c r="G1506" i="8"/>
  <c r="I1506" i="8" s="1"/>
  <c r="G1487" i="8"/>
  <c r="I1487" i="8" s="1"/>
  <c r="G1437" i="8"/>
  <c r="I1437" i="8" s="1"/>
  <c r="G1654" i="8"/>
  <c r="I1654" i="8" s="1"/>
  <c r="G1346" i="8"/>
  <c r="I1346" i="8" s="1"/>
  <c r="G1314" i="8"/>
  <c r="I1314" i="8" s="1"/>
  <c r="G1438" i="8"/>
  <c r="I1438" i="8" s="1"/>
  <c r="G1388" i="8"/>
  <c r="I1388" i="8" s="1"/>
  <c r="G1372" i="8"/>
  <c r="I1372" i="8" s="1"/>
  <c r="G1352" i="8"/>
  <c r="I1352" i="8" s="1"/>
  <c r="G1177" i="8"/>
  <c r="I1177" i="8" s="1"/>
  <c r="G1157" i="8"/>
  <c r="I1157" i="8" s="1"/>
  <c r="G1243" i="8"/>
  <c r="I1243" i="8" s="1"/>
  <c r="G1212" i="8"/>
  <c r="I1212" i="8" s="1"/>
  <c r="G1149" i="8"/>
  <c r="I1149" i="8" s="1"/>
  <c r="G1050" i="8"/>
  <c r="I1050" i="8" s="1"/>
  <c r="G1356" i="8"/>
  <c r="I1356" i="8" s="1"/>
  <c r="G1336" i="8"/>
  <c r="I1336" i="8" s="1"/>
  <c r="G1069" i="8"/>
  <c r="I1069" i="8" s="1"/>
  <c r="G1018" i="8"/>
  <c r="I1018" i="8" s="1"/>
  <c r="G994" i="8"/>
  <c r="I994" i="8" s="1"/>
  <c r="G1017" i="8"/>
  <c r="I1017" i="8" s="1"/>
  <c r="G860" i="8"/>
  <c r="I860" i="8" s="1"/>
  <c r="G1089" i="8"/>
  <c r="I1089" i="8" s="1"/>
  <c r="G1377" i="8"/>
  <c r="I1377" i="8" s="1"/>
  <c r="G1001" i="8"/>
  <c r="I1001" i="8" s="1"/>
  <c r="G727" i="8"/>
  <c r="I727" i="8" s="1"/>
  <c r="G529" i="8"/>
  <c r="I529" i="8" s="1"/>
  <c r="G928" i="8"/>
  <c r="I928" i="8" s="1"/>
  <c r="G886" i="8"/>
  <c r="I886" i="8" s="1"/>
  <c r="G801" i="8"/>
  <c r="I801" i="8" s="1"/>
  <c r="G759" i="8"/>
  <c r="I759" i="8" s="1"/>
  <c r="G874" i="8"/>
  <c r="I874" i="8" s="1"/>
  <c r="G587" i="8"/>
  <c r="I587" i="8" s="1"/>
  <c r="G655" i="8"/>
  <c r="I655" i="8" s="1"/>
  <c r="G312" i="8"/>
  <c r="I312" i="8" s="1"/>
  <c r="G371" i="8"/>
  <c r="I371" i="8" s="1"/>
  <c r="G121" i="8"/>
  <c r="I121" i="8" s="1"/>
  <c r="G8" i="8"/>
  <c r="I8" i="8" s="1"/>
  <c r="AN45" i="5"/>
  <c r="G1463" i="8"/>
  <c r="I1463" i="8" s="1"/>
  <c r="G1504" i="8"/>
  <c r="I1504" i="8" s="1"/>
  <c r="G961" i="8"/>
  <c r="I961" i="8" s="1"/>
  <c r="G611" i="8"/>
  <c r="I611" i="8" s="1"/>
  <c r="G1080" i="8"/>
  <c r="I1080" i="8" s="1"/>
  <c r="G379" i="8"/>
  <c r="I379" i="8" s="1"/>
  <c r="G483" i="8"/>
  <c r="I483" i="8" s="1"/>
  <c r="G679" i="8"/>
  <c r="I679" i="8" s="1"/>
  <c r="G1234" i="8"/>
  <c r="I1234" i="8" s="1"/>
  <c r="G652" i="8"/>
  <c r="I652" i="8" s="1"/>
  <c r="G1168" i="8"/>
  <c r="I1168" i="8" s="1"/>
  <c r="G1132" i="8"/>
  <c r="I1132" i="8" s="1"/>
  <c r="G496" i="8"/>
  <c r="I496" i="8" s="1"/>
  <c r="G1082" i="8"/>
  <c r="I1082" i="8" s="1"/>
  <c r="G763" i="8"/>
  <c r="I763" i="8" s="1"/>
  <c r="G755" i="8"/>
  <c r="I755" i="8" s="1"/>
  <c r="G1536" i="8"/>
  <c r="I1536" i="8" s="1"/>
  <c r="G31" i="8"/>
  <c r="I31" i="8" s="1"/>
  <c r="AM205" i="5"/>
  <c r="AL205" i="5"/>
  <c r="AM113" i="5"/>
  <c r="AN113" i="5" s="1"/>
  <c r="AL88" i="5"/>
  <c r="AN88" i="5" s="1"/>
  <c r="AM32" i="5"/>
  <c r="AN32" i="5" s="1"/>
  <c r="G1010" i="8"/>
  <c r="I1010" i="8" s="1"/>
  <c r="G918" i="8"/>
  <c r="I918" i="8" s="1"/>
  <c r="G1071" i="8"/>
  <c r="I1071" i="8" s="1"/>
  <c r="G751" i="8"/>
  <c r="I751" i="8" s="1"/>
  <c r="G685" i="8"/>
  <c r="I685" i="8" s="1"/>
  <c r="G656" i="8"/>
  <c r="I656" i="8" s="1"/>
  <c r="G623" i="8"/>
  <c r="I623" i="8" s="1"/>
  <c r="G591" i="8"/>
  <c r="I591" i="8" s="1"/>
  <c r="G317" i="8"/>
  <c r="I317" i="8" s="1"/>
  <c r="G822" i="8"/>
  <c r="I822" i="8" s="1"/>
  <c r="G535" i="8"/>
  <c r="I535" i="8" s="1"/>
  <c r="G521" i="8"/>
  <c r="I521" i="8" s="1"/>
  <c r="G471" i="8"/>
  <c r="I471" i="8" s="1"/>
  <c r="G419" i="8"/>
  <c r="I419" i="8" s="1"/>
  <c r="G343" i="8"/>
  <c r="I343" i="8" s="1"/>
  <c r="G589" i="8"/>
  <c r="I589" i="8" s="1"/>
  <c r="G703" i="8"/>
  <c r="I703" i="8" s="1"/>
  <c r="G672" i="8"/>
  <c r="I672" i="8" s="1"/>
  <c r="G565" i="8"/>
  <c r="I565" i="8" s="1"/>
  <c r="G407" i="8"/>
  <c r="I407" i="8" s="1"/>
  <c r="G799" i="8"/>
  <c r="I799" i="8" s="1"/>
  <c r="G615" i="8"/>
  <c r="I615" i="8" s="1"/>
  <c r="G569" i="8"/>
  <c r="I569" i="8" s="1"/>
  <c r="G445" i="8"/>
  <c r="I445" i="8" s="1"/>
  <c r="G283" i="8"/>
  <c r="I283" i="8" s="1"/>
  <c r="G145" i="8"/>
  <c r="I145" i="8" s="1"/>
  <c r="G143" i="8"/>
  <c r="I143" i="8" s="1"/>
  <c r="G533" i="8"/>
  <c r="I533" i="8" s="1"/>
  <c r="G327" i="8"/>
  <c r="I327" i="8" s="1"/>
  <c r="G767" i="8"/>
  <c r="I767" i="8" s="1"/>
  <c r="G680" i="8"/>
  <c r="I680" i="8" s="1"/>
  <c r="G204" i="8"/>
  <c r="I204" i="8" s="1"/>
  <c r="G268" i="8"/>
  <c r="I268" i="8" s="1"/>
  <c r="G958" i="8"/>
  <c r="I958" i="8" s="1"/>
  <c r="G369" i="8"/>
  <c r="I369" i="8" s="1"/>
  <c r="G255" i="8"/>
  <c r="I255" i="8" s="1"/>
  <c r="G163" i="8"/>
  <c r="I163" i="8" s="1"/>
  <c r="G1012" i="8"/>
  <c r="I1012" i="8" s="1"/>
  <c r="G18" i="8"/>
  <c r="I18" i="8" s="1"/>
  <c r="G7" i="8"/>
  <c r="I7" i="8" s="1"/>
  <c r="G948" i="8"/>
  <c r="I948" i="8" s="1"/>
  <c r="G179" i="8"/>
  <c r="I179" i="8" s="1"/>
  <c r="G71" i="8"/>
  <c r="I71" i="8" s="1"/>
  <c r="G64" i="8"/>
  <c r="I64" i="8" s="1"/>
  <c r="G32" i="8"/>
  <c r="I32" i="8" s="1"/>
  <c r="AL135" i="5"/>
  <c r="AN135" i="5" s="1"/>
  <c r="AN114" i="5"/>
  <c r="AL155" i="5"/>
  <c r="AN155" i="5" s="1"/>
  <c r="AL132" i="5"/>
  <c r="AN132" i="5" s="1"/>
  <c r="G96" i="8"/>
  <c r="I96" i="8" s="1"/>
  <c r="AN187" i="5"/>
  <c r="AN184" i="5"/>
  <c r="AL13" i="5"/>
  <c r="AN13" i="5" s="1"/>
  <c r="G1107" i="8"/>
  <c r="I1107" i="8" s="1"/>
  <c r="G699" i="8"/>
  <c r="I699" i="8" s="1"/>
  <c r="G1562" i="8"/>
  <c r="I1562" i="8" s="1"/>
  <c r="G879" i="8"/>
  <c r="I879" i="8" s="1"/>
  <c r="G1373" i="8"/>
  <c r="I1373" i="8" s="1"/>
  <c r="G1159" i="8"/>
  <c r="I1159" i="8" s="1"/>
  <c r="G1481" i="8"/>
  <c r="I1481" i="8" s="1"/>
  <c r="G111" i="8"/>
  <c r="I111" i="8" s="1"/>
  <c r="G1569" i="8"/>
  <c r="I1569" i="8" s="1"/>
  <c r="G1073" i="8"/>
  <c r="I1073" i="8" s="1"/>
  <c r="G957" i="8"/>
  <c r="I957" i="8" s="1"/>
  <c r="G911" i="8"/>
  <c r="I911" i="8" s="1"/>
  <c r="G1649" i="8"/>
  <c r="I1649" i="8" s="1"/>
  <c r="G1091" i="8"/>
  <c r="I1091" i="8" s="1"/>
  <c r="G595" i="8"/>
  <c r="I595" i="8" s="1"/>
  <c r="G55" i="8"/>
  <c r="I55" i="8" s="1"/>
  <c r="AM26" i="5"/>
  <c r="AQ26" i="5" s="1"/>
  <c r="AN60" i="5"/>
  <c r="AM8" i="5"/>
  <c r="AN8" i="5" s="1"/>
  <c r="AN106" i="5"/>
  <c r="G599" i="8"/>
  <c r="I599" i="8" s="1"/>
  <c r="G310" i="8"/>
  <c r="I310" i="8" s="1"/>
  <c r="G428" i="8"/>
  <c r="I428" i="8" s="1"/>
  <c r="G195" i="8"/>
  <c r="I195" i="8" s="1"/>
  <c r="G259" i="8"/>
  <c r="I259" i="8" s="1"/>
  <c r="G836" i="8"/>
  <c r="I836" i="8" s="1"/>
  <c r="G294" i="8"/>
  <c r="I294" i="8" s="1"/>
  <c r="G106" i="8"/>
  <c r="I106" i="8" s="1"/>
  <c r="G864" i="8"/>
  <c r="I864" i="8" s="1"/>
  <c r="G364" i="8"/>
  <c r="I364" i="8" s="1"/>
  <c r="G345" i="8"/>
  <c r="I345" i="8" s="1"/>
  <c r="G307" i="8"/>
  <c r="I307" i="8" s="1"/>
  <c r="G230" i="8"/>
  <c r="I230" i="8" s="1"/>
  <c r="G206" i="8"/>
  <c r="I206" i="8" s="1"/>
  <c r="G149" i="8"/>
  <c r="I149" i="8" s="1"/>
  <c r="G443" i="8"/>
  <c r="I443" i="8" s="1"/>
  <c r="G44" i="8"/>
  <c r="I44" i="8" s="1"/>
  <c r="G16" i="8"/>
  <c r="I16" i="8" s="1"/>
  <c r="G246" i="8"/>
  <c r="I246" i="8" s="1"/>
  <c r="G12" i="8"/>
  <c r="I12" i="8" s="1"/>
  <c r="G153" i="8"/>
  <c r="I153" i="8" s="1"/>
  <c r="G92" i="8"/>
  <c r="I92" i="8" s="1"/>
  <c r="G80" i="8"/>
  <c r="I80" i="8" s="1"/>
  <c r="G461" i="8"/>
  <c r="I461" i="8" s="1"/>
  <c r="G48" i="8"/>
  <c r="I48" i="8" s="1"/>
  <c r="AL47" i="5"/>
  <c r="AN47" i="5" s="1"/>
  <c r="AM9" i="5"/>
  <c r="AN9" i="5" s="1"/>
  <c r="AM61" i="5"/>
  <c r="AQ61" i="5" s="1"/>
  <c r="AL208" i="5"/>
  <c r="AN208" i="5" s="1"/>
  <c r="AM11" i="5"/>
  <c r="AN11" i="5" s="1"/>
  <c r="AN127" i="5"/>
  <c r="AL140" i="5"/>
  <c r="AN140" i="5" s="1"/>
  <c r="AL5" i="5"/>
  <c r="AN5" i="5" s="1"/>
  <c r="AM50" i="5"/>
  <c r="AQ50" i="5" s="1"/>
  <c r="AL29" i="5"/>
  <c r="AN29" i="5" s="1"/>
  <c r="AM177" i="5"/>
  <c r="AN177" i="5" s="1"/>
  <c r="G187" i="8"/>
  <c r="I187" i="8" s="1"/>
  <c r="G1634" i="8"/>
  <c r="I1634" i="8" s="1"/>
  <c r="G1581" i="8"/>
  <c r="I1581" i="8" s="1"/>
  <c r="G1406" i="8"/>
  <c r="I1406" i="8" s="1"/>
  <c r="G1483" i="8"/>
  <c r="I1483" i="8" s="1"/>
  <c r="G1532" i="8"/>
  <c r="I1532" i="8" s="1"/>
  <c r="G927" i="8"/>
  <c r="I927" i="8" s="1"/>
  <c r="G286" i="8"/>
  <c r="I286" i="8" s="1"/>
  <c r="G935" i="8"/>
  <c r="I935" i="8" s="1"/>
  <c r="G1133" i="8"/>
  <c r="I1133" i="8" s="1"/>
  <c r="G302" i="8"/>
  <c r="I302" i="8" s="1"/>
  <c r="G1424" i="8"/>
  <c r="I1424" i="8" s="1"/>
  <c r="AL216" i="5"/>
  <c r="AM216" i="5"/>
  <c r="G906" i="8"/>
  <c r="I906" i="8" s="1"/>
  <c r="G333" i="8"/>
  <c r="I333" i="8" s="1"/>
  <c r="G361" i="8"/>
  <c r="I361" i="8" s="1"/>
  <c r="G177" i="8"/>
  <c r="I177" i="8" s="1"/>
  <c r="G115" i="8"/>
  <c r="I115" i="8" s="1"/>
  <c r="G84" i="8"/>
  <c r="I84" i="8" s="1"/>
  <c r="G10" i="8"/>
  <c r="I10" i="8" s="1"/>
  <c r="G100" i="8"/>
  <c r="I100" i="8" s="1"/>
  <c r="G74" i="8"/>
  <c r="I74" i="8" s="1"/>
  <c r="G1365" i="8"/>
  <c r="I1365" i="8" s="1"/>
  <c r="G1113" i="8"/>
  <c r="I1113" i="8" s="1"/>
  <c r="G401" i="8"/>
  <c r="I401" i="8" s="1"/>
  <c r="AN172" i="5"/>
  <c r="AN17" i="5"/>
  <c r="AL76" i="5"/>
  <c r="AN76" i="5" s="1"/>
  <c r="AN150" i="5"/>
  <c r="AN197" i="5"/>
  <c r="AM122" i="5"/>
  <c r="AN122" i="5" s="1"/>
  <c r="N134" i="2"/>
  <c r="AM160" i="5"/>
  <c r="AN160" i="5" s="1"/>
  <c r="G663" i="8"/>
  <c r="I663" i="8" s="1"/>
  <c r="G1049" i="8"/>
  <c r="I1049" i="8" s="1"/>
  <c r="G380" i="8"/>
  <c r="I380" i="8" s="1"/>
  <c r="G1382" i="8"/>
  <c r="I1382" i="8" s="1"/>
  <c r="G1300" i="8"/>
  <c r="I1300" i="8" s="1"/>
  <c r="G1637" i="8"/>
  <c r="I1637" i="8" s="1"/>
  <c r="G254" i="8"/>
  <c r="I254" i="8" s="1"/>
  <c r="G1629" i="8"/>
  <c r="I1629" i="8" s="1"/>
  <c r="G1415" i="8"/>
  <c r="I1415" i="8" s="1"/>
  <c r="G1105" i="8"/>
  <c r="I1105" i="8" s="1"/>
  <c r="G1122" i="8"/>
  <c r="I1122" i="8" s="1"/>
  <c r="G267" i="8"/>
  <c r="I267" i="8" s="1"/>
  <c r="G251" i="8"/>
  <c r="I251" i="8" s="1"/>
  <c r="G235" i="8"/>
  <c r="I235" i="8" s="1"/>
  <c r="N89" i="2"/>
  <c r="Q164" i="2"/>
  <c r="S164" i="2" s="1"/>
  <c r="O318" i="2"/>
  <c r="Q181" i="2"/>
  <c r="S181" i="2" s="1"/>
  <c r="P309" i="2"/>
  <c r="P269" i="2"/>
  <c r="Q311" i="2"/>
  <c r="S311" i="2" s="1"/>
  <c r="Q143" i="2"/>
  <c r="S143" i="2" s="1"/>
  <c r="Q250" i="2"/>
  <c r="S250" i="2" s="1"/>
  <c r="Q80" i="2"/>
  <c r="S80" i="2" s="1"/>
  <c r="Q14" i="2"/>
  <c r="S14" i="2" s="1"/>
  <c r="P212" i="2"/>
  <c r="Q276" i="2"/>
  <c r="S276" i="2" s="1"/>
  <c r="O213" i="2"/>
  <c r="O134" i="2"/>
  <c r="Q262" i="2"/>
  <c r="S262" i="2" s="1"/>
  <c r="O267" i="2"/>
  <c r="P134" i="2"/>
  <c r="C2" i="13"/>
  <c r="Q22" i="2"/>
  <c r="S22" i="2" s="1"/>
  <c r="O321" i="2"/>
  <c r="Q284" i="2"/>
  <c r="S284" i="2" s="1"/>
  <c r="Q79" i="2"/>
  <c r="S79" i="2" s="1"/>
  <c r="Q155" i="2"/>
  <c r="S155" i="2" s="1"/>
  <c r="Q56" i="2"/>
  <c r="S56" i="2" s="1"/>
  <c r="Q285" i="2"/>
  <c r="S285" i="2" s="1"/>
  <c r="Q64" i="2"/>
  <c r="S64" i="2" s="1"/>
  <c r="Q289" i="2"/>
  <c r="S289" i="2" s="1"/>
  <c r="Q96" i="2"/>
  <c r="S96" i="2" s="1"/>
  <c r="Q122" i="2"/>
  <c r="S122" i="2" s="1"/>
  <c r="P296" i="2"/>
  <c r="P196" i="2"/>
  <c r="Q152" i="2"/>
  <c r="S152" i="2" s="1"/>
  <c r="P312" i="2"/>
  <c r="Q73" i="2"/>
  <c r="S73" i="2" s="1"/>
  <c r="O313" i="2"/>
  <c r="Q260" i="2"/>
  <c r="S260" i="2" s="1"/>
  <c r="P185" i="2"/>
  <c r="Q212" i="2"/>
  <c r="S212" i="2" s="1"/>
  <c r="Q90" i="2"/>
  <c r="S90" i="2" s="1"/>
  <c r="Q113" i="2"/>
  <c r="S113" i="2" s="1"/>
  <c r="Q271" i="2"/>
  <c r="S271" i="2" s="1"/>
  <c r="P229" i="2"/>
  <c r="Q282" i="2"/>
  <c r="S282" i="2" s="1"/>
  <c r="Q292" i="2"/>
  <c r="S292" i="2" s="1"/>
  <c r="Q30" i="2"/>
  <c r="S30" i="2" s="1"/>
  <c r="Q45" i="2"/>
  <c r="S45" i="2" s="1"/>
  <c r="Q42" i="2"/>
  <c r="S42" i="2" s="1"/>
  <c r="O183" i="2"/>
  <c r="P275" i="2"/>
  <c r="O316" i="2"/>
  <c r="P282" i="2"/>
  <c r="P183" i="2"/>
  <c r="P210" i="2"/>
  <c r="Q274" i="2"/>
  <c r="S274" i="2" s="1"/>
  <c r="Q29" i="2"/>
  <c r="S29" i="2" s="1"/>
  <c r="P217" i="2"/>
  <c r="Q62" i="2"/>
  <c r="S62" i="2" s="1"/>
  <c r="Q316" i="2"/>
  <c r="S316" i="2" s="1"/>
  <c r="Q189" i="2"/>
  <c r="S189" i="2" s="1"/>
  <c r="P102" i="2"/>
  <c r="Q108" i="2"/>
  <c r="S108" i="2" s="1"/>
  <c r="Q166" i="2"/>
  <c r="S166" i="2" s="1"/>
  <c r="O319" i="2"/>
  <c r="Q287" i="2"/>
  <c r="S287" i="2" s="1"/>
  <c r="O192" i="2"/>
  <c r="P192" i="2"/>
  <c r="Q102" i="2"/>
  <c r="S102" i="2" s="1"/>
  <c r="Q263" i="2"/>
  <c r="S263" i="2" s="1"/>
  <c r="P173" i="2"/>
  <c r="Q94" i="2"/>
  <c r="S94" i="2" s="1"/>
  <c r="Q54" i="2"/>
  <c r="S54" i="2" s="1"/>
  <c r="Q210" i="2"/>
  <c r="S210" i="2" s="1"/>
  <c r="Q213" i="2"/>
  <c r="S213" i="2" s="1"/>
  <c r="Q275" i="2"/>
  <c r="S275" i="2" s="1"/>
  <c r="O105" i="2"/>
  <c r="O224" i="2"/>
  <c r="Q256" i="2"/>
  <c r="S256" i="2" s="1"/>
  <c r="Q124" i="2"/>
  <c r="S124" i="2" s="1"/>
  <c r="Q269" i="2"/>
  <c r="S269" i="2" s="1"/>
  <c r="O212" i="2"/>
  <c r="P224" i="2"/>
  <c r="Q192" i="2"/>
  <c r="S192" i="2" s="1"/>
  <c r="Q136" i="2"/>
  <c r="S136" i="2" s="1"/>
  <c r="Q126" i="2"/>
  <c r="S126" i="2" s="1"/>
  <c r="Q231" i="2"/>
  <c r="S231" i="2" s="1"/>
  <c r="O185" i="2"/>
  <c r="O264" i="2"/>
  <c r="O275" i="2"/>
  <c r="P267" i="2"/>
  <c r="Q36" i="2"/>
  <c r="S36" i="2" s="1"/>
  <c r="Q253" i="2"/>
  <c r="S253" i="2" s="1"/>
  <c r="P250" i="2"/>
  <c r="Q249" i="2"/>
  <c r="S249" i="2" s="1"/>
  <c r="O309" i="2"/>
  <c r="O312" i="2"/>
  <c r="Q165" i="2"/>
  <c r="S165" i="2" s="1"/>
  <c r="P321" i="2"/>
  <c r="Q224" i="2"/>
  <c r="S224" i="2" s="1"/>
  <c r="Q134" i="2"/>
  <c r="S134" i="2" s="1"/>
  <c r="Q117" i="2"/>
  <c r="S117" i="2" s="1"/>
  <c r="Q21" i="2"/>
  <c r="S21" i="2" s="1"/>
  <c r="Q100" i="2"/>
  <c r="S100" i="2" s="1"/>
  <c r="Q69" i="2"/>
  <c r="S69" i="2" s="1"/>
  <c r="P313" i="2"/>
  <c r="P123" i="2"/>
  <c r="Q296" i="2"/>
  <c r="S296" i="2" s="1"/>
  <c r="Q225" i="2"/>
  <c r="S225" i="2" s="1"/>
  <c r="P319" i="2"/>
  <c r="Q153" i="2"/>
  <c r="S153" i="2" s="1"/>
  <c r="Q123" i="2"/>
  <c r="S123" i="2" s="1"/>
  <c r="Q196" i="2"/>
  <c r="S196" i="2" s="1"/>
  <c r="Q203" i="2"/>
  <c r="S203" i="2" s="1"/>
  <c r="Q321" i="2"/>
  <c r="S321" i="2" s="1"/>
  <c r="O287" i="2"/>
  <c r="P277" i="2"/>
  <c r="Q236" i="2"/>
  <c r="S236" i="2" s="1"/>
  <c r="Q116" i="2"/>
  <c r="S116" i="2" s="1"/>
  <c r="O64" i="2"/>
  <c r="O266" i="2"/>
  <c r="O288" i="2"/>
  <c r="Q169" i="2"/>
  <c r="S169" i="2" s="1"/>
  <c r="O123" i="2"/>
  <c r="P274" i="2"/>
  <c r="Q70" i="2"/>
  <c r="S70" i="2" s="1"/>
  <c r="Q67" i="2"/>
  <c r="S67" i="2" s="1"/>
  <c r="Q267" i="2"/>
  <c r="S267" i="2" s="1"/>
  <c r="O116" i="2"/>
  <c r="Q309" i="2"/>
  <c r="S309" i="2" s="1"/>
  <c r="Q133" i="2"/>
  <c r="S133" i="2" s="1"/>
  <c r="Q47" i="2"/>
  <c r="S47" i="2" s="1"/>
  <c r="Q57" i="2"/>
  <c r="S57" i="2" s="1"/>
  <c r="P318" i="2"/>
  <c r="Q150" i="2"/>
  <c r="S150" i="2" s="1"/>
  <c r="Q141" i="2"/>
  <c r="S141" i="2" s="1"/>
  <c r="Q2" i="2"/>
  <c r="S2" i="2" s="1"/>
  <c r="O173" i="2"/>
  <c r="Q177" i="2"/>
  <c r="S177" i="2" s="1"/>
  <c r="P124" i="2"/>
  <c r="C3" i="13"/>
  <c r="Q10" i="2"/>
  <c r="S10" i="2" s="1"/>
  <c r="P264" i="2"/>
  <c r="Q217" i="2"/>
  <c r="S217" i="2" s="1"/>
  <c r="O210" i="2"/>
  <c r="O274" i="2"/>
  <c r="Q17" i="2"/>
  <c r="S17" i="2" s="1"/>
  <c r="Q115" i="2"/>
  <c r="S115" i="2" s="1"/>
  <c r="P316" i="2"/>
  <c r="Q24" i="2"/>
  <c r="S24" i="2" s="1"/>
  <c r="Q198" i="2"/>
  <c r="S198" i="2" s="1"/>
  <c r="Q49" i="2"/>
  <c r="S49" i="2" s="1"/>
  <c r="P287" i="2"/>
  <c r="P271" i="2"/>
  <c r="Q78" i="2"/>
  <c r="S78" i="2" s="1"/>
  <c r="Q107" i="2"/>
  <c r="S107" i="2" s="1"/>
  <c r="Q129" i="2"/>
  <c r="S129" i="2" s="1"/>
  <c r="Q26" i="2"/>
  <c r="S26" i="2" s="1"/>
  <c r="Q243" i="2"/>
  <c r="S243" i="2" s="1"/>
  <c r="O282" i="2"/>
  <c r="P276" i="2"/>
  <c r="Q33" i="2"/>
  <c r="S33" i="2" s="1"/>
  <c r="Q58" i="2"/>
  <c r="S58" i="2" s="1"/>
  <c r="Q25" i="2"/>
  <c r="S25" i="2" s="1"/>
  <c r="Q106" i="2"/>
  <c r="S106" i="2" s="1"/>
  <c r="C4" i="13"/>
  <c r="Q121" i="2"/>
  <c r="S121" i="2" s="1"/>
  <c r="P231" i="2"/>
  <c r="P263" i="2"/>
  <c r="Q86" i="2"/>
  <c r="S86" i="2" s="1"/>
  <c r="Q251" i="2"/>
  <c r="S251" i="2" s="1"/>
  <c r="Q15" i="2"/>
  <c r="S15" i="2" s="1"/>
  <c r="O250" i="2"/>
  <c r="Q319" i="2"/>
  <c r="S319" i="2" s="1"/>
  <c r="Q205" i="2"/>
  <c r="S205" i="2" s="1"/>
  <c r="Q202" i="2"/>
  <c r="S202" i="2" s="1"/>
  <c r="Q83" i="2"/>
  <c r="S83" i="2" s="1"/>
  <c r="N231" i="2"/>
  <c r="N193" i="2"/>
  <c r="N297" i="2"/>
  <c r="N123" i="2"/>
  <c r="N263" i="2"/>
  <c r="N267" i="2"/>
  <c r="N271" i="2"/>
  <c r="N167" i="2"/>
  <c r="N313" i="2"/>
  <c r="N294" i="2"/>
  <c r="N259" i="2"/>
  <c r="N241" i="2"/>
  <c r="N183" i="2"/>
  <c r="N257" i="2"/>
  <c r="N179" i="2"/>
  <c r="N159" i="2"/>
  <c r="N227" i="2"/>
  <c r="N195" i="2"/>
  <c r="AL175" i="5"/>
  <c r="AM175" i="5"/>
  <c r="AM116" i="5"/>
  <c r="AQ116" i="5" s="1"/>
  <c r="AL116" i="5"/>
  <c r="AM183" i="5"/>
  <c r="AL183" i="5"/>
  <c r="AM19" i="5"/>
  <c r="AL19" i="5"/>
  <c r="AL41" i="5"/>
  <c r="AM41" i="5"/>
  <c r="AQ41" i="5" s="1"/>
  <c r="I1574" i="8"/>
  <c r="AM65" i="5"/>
  <c r="AQ65" i="5" s="1"/>
  <c r="AL65" i="5"/>
  <c r="O271" i="2"/>
  <c r="Q132" i="2"/>
  <c r="S132" i="2" s="1"/>
  <c r="AM118" i="5"/>
  <c r="AN118" i="5" s="1"/>
  <c r="G1190" i="8"/>
  <c r="I1190" i="8" s="1"/>
  <c r="G238" i="8"/>
  <c r="I238" i="8" s="1"/>
  <c r="G63" i="8"/>
  <c r="I63" i="8" s="1"/>
  <c r="AM154" i="5"/>
  <c r="AL154" i="5"/>
  <c r="AM109" i="5"/>
  <c r="AQ109" i="5" s="1"/>
  <c r="AL109" i="5"/>
  <c r="AM171" i="5"/>
  <c r="AL171" i="5"/>
  <c r="AM220" i="5"/>
  <c r="AN220" i="5" s="1"/>
  <c r="Q97" i="2"/>
  <c r="S97" i="2" s="1"/>
  <c r="P97" i="2"/>
  <c r="AL67" i="5"/>
  <c r="AN67" i="5" s="1"/>
  <c r="Q109" i="2"/>
  <c r="S109" i="2" s="1"/>
  <c r="AL198" i="5"/>
  <c r="AM198" i="5"/>
  <c r="AL190" i="5"/>
  <c r="AM190" i="5"/>
  <c r="O229" i="2"/>
  <c r="Q229" i="2"/>
  <c r="S229" i="2" s="1"/>
  <c r="Q264" i="2"/>
  <c r="S264" i="2" s="1"/>
  <c r="AM31" i="5"/>
  <c r="AN31" i="5" s="1"/>
  <c r="AL103" i="5"/>
  <c r="AM103" i="5"/>
  <c r="AQ103" i="5" s="1"/>
  <c r="AL136" i="5"/>
  <c r="AN136" i="5" s="1"/>
  <c r="P266" i="2"/>
  <c r="G1179" i="8"/>
  <c r="I1179" i="8" s="1"/>
  <c r="G1155" i="8"/>
  <c r="I1155" i="8" s="1"/>
  <c r="G1390" i="8"/>
  <c r="I1390" i="8" s="1"/>
  <c r="G1441" i="8"/>
  <c r="I1441" i="8" s="1"/>
  <c r="G1263" i="8"/>
  <c r="I1263" i="8" s="1"/>
  <c r="G990" i="8"/>
  <c r="I990" i="8" s="1"/>
  <c r="G577" i="8"/>
  <c r="I577" i="8" s="1"/>
  <c r="G788" i="8"/>
  <c r="I788" i="8" s="1"/>
  <c r="G201" i="8"/>
  <c r="I201" i="8" s="1"/>
  <c r="G209" i="8"/>
  <c r="I209" i="8" s="1"/>
  <c r="G228" i="8"/>
  <c r="I228" i="8" s="1"/>
  <c r="AL149" i="5"/>
  <c r="AM149" i="5"/>
  <c r="AM101" i="5"/>
  <c r="AQ101" i="5" s="1"/>
  <c r="AL101" i="5"/>
  <c r="AL156" i="5"/>
  <c r="AM156" i="5"/>
  <c r="Q215" i="2"/>
  <c r="S215" i="2" s="1"/>
  <c r="Q180" i="2"/>
  <c r="S180" i="2" s="1"/>
  <c r="Q140" i="2"/>
  <c r="S140" i="2" s="1"/>
  <c r="AN99" i="5"/>
  <c r="Q98" i="2"/>
  <c r="S98" i="2" s="1"/>
  <c r="P98" i="2"/>
  <c r="O98" i="2"/>
  <c r="AN28" i="5"/>
  <c r="Q137" i="2"/>
  <c r="S137" i="2" s="1"/>
  <c r="P137" i="2"/>
  <c r="O137" i="2"/>
  <c r="AN91" i="5"/>
  <c r="AL33" i="5"/>
  <c r="AN33" i="5" s="1"/>
  <c r="AN25" i="5"/>
  <c r="AN102" i="5"/>
  <c r="AL214" i="5"/>
  <c r="AN214" i="5" s="1"/>
  <c r="Q288" i="2"/>
  <c r="S288" i="2" s="1"/>
  <c r="P288" i="2"/>
  <c r="O277" i="2"/>
  <c r="Q277" i="2"/>
  <c r="S277" i="2" s="1"/>
  <c r="AL105" i="5"/>
  <c r="AN105" i="5" s="1"/>
  <c r="Q160" i="2"/>
  <c r="S160" i="2" s="1"/>
  <c r="Q52" i="2"/>
  <c r="S52" i="2" s="1"/>
  <c r="AM188" i="5"/>
  <c r="AN188" i="5" s="1"/>
  <c r="Q176" i="2"/>
  <c r="S176" i="2" s="1"/>
  <c r="G1150" i="8"/>
  <c r="I1150" i="8" s="1"/>
  <c r="G1605" i="8"/>
  <c r="I1605" i="8" s="1"/>
  <c r="G190" i="8"/>
  <c r="I190" i="8" s="1"/>
  <c r="G1465" i="8"/>
  <c r="I1465" i="8" s="1"/>
  <c r="G347" i="8"/>
  <c r="I347" i="8" s="1"/>
  <c r="G1519" i="8"/>
  <c r="I1519" i="8" s="1"/>
  <c r="G1216" i="8"/>
  <c r="I1216" i="8" s="1"/>
  <c r="G116" i="8"/>
  <c r="I116" i="8" s="1"/>
  <c r="G291" i="8"/>
  <c r="I291" i="8" s="1"/>
  <c r="G23" i="8"/>
  <c r="I23" i="8" s="1"/>
  <c r="AL215" i="5"/>
  <c r="AM215" i="5"/>
  <c r="G1128" i="8"/>
  <c r="I1128" i="8" s="1"/>
  <c r="G1217" i="8"/>
  <c r="I1217" i="8" s="1"/>
  <c r="G1201" i="8"/>
  <c r="I1201" i="8" s="1"/>
  <c r="G1622" i="8"/>
  <c r="I1622" i="8" s="1"/>
  <c r="G625" i="8"/>
  <c r="I625" i="8" s="1"/>
  <c r="G1006" i="8"/>
  <c r="I1006" i="8" s="1"/>
  <c r="G815" i="8"/>
  <c r="I815" i="8" s="1"/>
  <c r="G830" i="8"/>
  <c r="I830" i="8" s="1"/>
  <c r="AM146" i="5"/>
  <c r="AL146" i="5"/>
  <c r="Q173" i="2"/>
  <c r="S173" i="2" s="1"/>
  <c r="G1566" i="8"/>
  <c r="I1566" i="8" s="1"/>
  <c r="G970" i="8"/>
  <c r="I970" i="8" s="1"/>
  <c r="O124" i="2"/>
  <c r="Q207" i="2"/>
  <c r="S207" i="2" s="1"/>
  <c r="AM87" i="5"/>
  <c r="AL87" i="5"/>
  <c r="AL125" i="5"/>
  <c r="AN125" i="5" s="1"/>
  <c r="G227" i="8"/>
  <c r="I227" i="8" s="1"/>
  <c r="G1385" i="8"/>
  <c r="I1385" i="8" s="1"/>
  <c r="G1306" i="8"/>
  <c r="I1306" i="8" s="1"/>
  <c r="G1256" i="8"/>
  <c r="I1256" i="8" s="1"/>
  <c r="G1258" i="8"/>
  <c r="I1258" i="8" s="1"/>
  <c r="G1198" i="8"/>
  <c r="I1198" i="8" s="1"/>
  <c r="G1145" i="8"/>
  <c r="I1145" i="8" s="1"/>
  <c r="G1131" i="8"/>
  <c r="I1131" i="8" s="1"/>
  <c r="G1077" i="8"/>
  <c r="I1077" i="8" s="1"/>
  <c r="G1022" i="8"/>
  <c r="I1022" i="8" s="1"/>
  <c r="G892" i="8"/>
  <c r="I892" i="8" s="1"/>
  <c r="G876" i="8"/>
  <c r="I876" i="8" s="1"/>
  <c r="G965" i="8"/>
  <c r="I965" i="8" s="1"/>
  <c r="G593" i="8"/>
  <c r="I593" i="8" s="1"/>
  <c r="G613" i="8"/>
  <c r="I613" i="8" s="1"/>
  <c r="G60" i="8"/>
  <c r="I60" i="8" s="1"/>
  <c r="G289" i="8"/>
  <c r="I289" i="8" s="1"/>
  <c r="G129" i="8"/>
  <c r="I129" i="8" s="1"/>
  <c r="G326" i="8"/>
  <c r="I326" i="8" s="1"/>
  <c r="G446" i="8"/>
  <c r="I446" i="8" s="1"/>
  <c r="Q220" i="2"/>
  <c r="S220" i="2" s="1"/>
  <c r="AL39" i="5"/>
  <c r="AM39" i="5"/>
  <c r="AM207" i="5"/>
  <c r="AL207" i="5"/>
  <c r="AM126" i="5"/>
  <c r="AL126" i="5"/>
  <c r="Q172" i="2"/>
  <c r="S172" i="2" s="1"/>
  <c r="AN56" i="5"/>
  <c r="AN211" i="5"/>
  <c r="AL212" i="5"/>
  <c r="AN212" i="5" s="1"/>
  <c r="AN168" i="5"/>
  <c r="G270" i="8"/>
  <c r="I270" i="8" s="1"/>
  <c r="AL2" i="5"/>
  <c r="AN2" i="5" s="1"/>
  <c r="Q37" i="2"/>
  <c r="S37" i="2" s="1"/>
  <c r="Q76" i="2"/>
  <c r="S76" i="2" s="1"/>
  <c r="AM142" i="5"/>
  <c r="AN142" i="5" s="1"/>
  <c r="AL82" i="5"/>
  <c r="AN82" i="5" s="1"/>
  <c r="O296" i="2"/>
  <c r="AM77" i="5"/>
  <c r="AN77" i="5" s="1"/>
  <c r="AM73" i="5"/>
  <c r="AQ73" i="5" s="1"/>
  <c r="G164" i="8"/>
  <c r="I164" i="8" s="1"/>
  <c r="G1608" i="8"/>
  <c r="I1608" i="8" s="1"/>
  <c r="G363" i="8"/>
  <c r="I363" i="8" s="1"/>
  <c r="G214" i="8"/>
  <c r="I214" i="8" s="1"/>
  <c r="G1100" i="8"/>
  <c r="I1100" i="8" s="1"/>
  <c r="G1195" i="8"/>
  <c r="I1195" i="8" s="1"/>
  <c r="G1174" i="8"/>
  <c r="I1174" i="8" s="1"/>
  <c r="G1287" i="8"/>
  <c r="I1287" i="8" s="1"/>
  <c r="Q266" i="2"/>
  <c r="S266" i="2" s="1"/>
  <c r="AL62" i="5"/>
  <c r="AM62" i="5"/>
  <c r="Q157" i="2"/>
  <c r="S157" i="2" s="1"/>
  <c r="AL51" i="5"/>
  <c r="AN51" i="5" s="1"/>
  <c r="G1614" i="8"/>
  <c r="I1614" i="8" s="1"/>
  <c r="AM221" i="5"/>
  <c r="AL221" i="5"/>
  <c r="AL141" i="5"/>
  <c r="AM141" i="5"/>
  <c r="Q223" i="2"/>
  <c r="S223" i="2" s="1"/>
  <c r="O263" i="2"/>
  <c r="Q89" i="2"/>
  <c r="S89" i="2" s="1"/>
  <c r="P89" i="2"/>
  <c r="AL182" i="5"/>
  <c r="AN182" i="5" s="1"/>
  <c r="G1282" i="8"/>
  <c r="I1282" i="8" s="1"/>
  <c r="G641" i="8"/>
  <c r="I641" i="8" s="1"/>
  <c r="G513" i="8"/>
  <c r="I513" i="8" s="1"/>
  <c r="G772" i="8"/>
  <c r="I772" i="8" s="1"/>
  <c r="G497" i="8"/>
  <c r="I497" i="8" s="1"/>
  <c r="O315" i="2"/>
  <c r="Q148" i="2"/>
  <c r="S148" i="2" s="1"/>
  <c r="AL186" i="5"/>
  <c r="AM186" i="5"/>
  <c r="AL98" i="5"/>
  <c r="AM98" i="5"/>
  <c r="AQ98" i="5" s="1"/>
  <c r="Q247" i="2"/>
  <c r="S247" i="2" s="1"/>
  <c r="O102" i="2"/>
  <c r="Q40" i="2"/>
  <c r="S40" i="2" s="1"/>
  <c r="P116" i="2"/>
  <c r="AL194" i="5"/>
  <c r="AN194" i="5" s="1"/>
  <c r="AL157" i="5"/>
  <c r="AN157" i="5" s="1"/>
  <c r="AL72" i="5"/>
  <c r="AN72" i="5" s="1"/>
  <c r="AL217" i="5"/>
  <c r="AN217" i="5" s="1"/>
  <c r="AL176" i="5"/>
  <c r="AN176" i="5" s="1"/>
  <c r="AN37" i="5"/>
  <c r="Q147" i="2"/>
  <c r="S147" i="2" s="1"/>
  <c r="Q145" i="2"/>
  <c r="S145" i="2" s="1"/>
  <c r="Q120" i="2"/>
  <c r="S120" i="2" s="1"/>
  <c r="P64" i="2"/>
  <c r="AM180" i="5"/>
  <c r="AL180" i="5"/>
  <c r="AN10" i="5"/>
  <c r="AM123" i="5"/>
  <c r="AN123" i="5" s="1"/>
  <c r="G174" i="8"/>
  <c r="I174" i="8" s="1"/>
  <c r="G1400" i="8"/>
  <c r="I1400" i="8" s="1"/>
  <c r="G1239" i="8"/>
  <c r="I1239" i="8" s="1"/>
  <c r="G1211" i="8"/>
  <c r="I1211" i="8" s="1"/>
  <c r="G1229" i="8"/>
  <c r="I1229" i="8" s="1"/>
  <c r="G278" i="8"/>
  <c r="I278" i="8" s="1"/>
  <c r="G1068" i="8"/>
  <c r="I1068" i="8" s="1"/>
  <c r="G1555" i="8"/>
  <c r="I1555" i="8" s="1"/>
  <c r="G87" i="8"/>
  <c r="I87" i="8" s="1"/>
  <c r="AM139" i="5"/>
  <c r="AL139" i="5"/>
  <c r="AM93" i="5"/>
  <c r="AQ93" i="5" s="1"/>
  <c r="AL93" i="5"/>
  <c r="O97" i="2"/>
  <c r="G1485" i="8"/>
  <c r="I1485" i="8" s="1"/>
  <c r="G545" i="8"/>
  <c r="I545" i="8" s="1"/>
  <c r="G321" i="8"/>
  <c r="I321" i="8" s="1"/>
  <c r="Q280" i="2"/>
  <c r="S280" i="2" s="1"/>
  <c r="Q244" i="2"/>
  <c r="S244" i="2" s="1"/>
  <c r="AL210" i="5"/>
  <c r="AM210" i="5"/>
  <c r="AM131" i="5"/>
  <c r="AQ131" i="5" s="1"/>
  <c r="AL131" i="5"/>
  <c r="AM81" i="5"/>
  <c r="AQ81" i="5" s="1"/>
  <c r="AL81" i="5"/>
  <c r="P105" i="2"/>
  <c r="Q105" i="2"/>
  <c r="S105" i="2" s="1"/>
  <c r="O89" i="2"/>
  <c r="AL170" i="5"/>
  <c r="AN170" i="5" s="1"/>
  <c r="Q313" i="2"/>
  <c r="S313" i="2" s="1"/>
  <c r="G1290" i="8"/>
  <c r="I1290" i="8" s="1"/>
  <c r="G1619" i="8"/>
  <c r="I1619" i="8" s="1"/>
  <c r="G1611" i="8"/>
  <c r="I1611" i="8" s="1"/>
  <c r="G1540" i="8"/>
  <c r="I1540" i="8" s="1"/>
  <c r="G1187" i="8"/>
  <c r="I1187" i="8" s="1"/>
  <c r="G1193" i="8"/>
  <c r="I1193" i="8" s="1"/>
  <c r="G1109" i="8"/>
  <c r="I1109" i="8" s="1"/>
  <c r="G924" i="8"/>
  <c r="I924" i="8" s="1"/>
  <c r="G820" i="8"/>
  <c r="I820" i="8" s="1"/>
  <c r="G908" i="8"/>
  <c r="I908" i="8" s="1"/>
  <c r="G561" i="8"/>
  <c r="I561" i="8" s="1"/>
  <c r="G505" i="8"/>
  <c r="I505" i="8" s="1"/>
  <c r="G467" i="8"/>
  <c r="I467" i="8" s="1"/>
  <c r="G185" i="8"/>
  <c r="I185" i="8" s="1"/>
  <c r="P315" i="2"/>
  <c r="G411" i="8"/>
  <c r="I411" i="8" s="1"/>
  <c r="P213" i="2"/>
  <c r="O217" i="2"/>
  <c r="AL178" i="5"/>
  <c r="AM178" i="5"/>
  <c r="AM121" i="5"/>
  <c r="AL121" i="5"/>
  <c r="AM193" i="5"/>
  <c r="AL193" i="5"/>
  <c r="AL46" i="5"/>
  <c r="AM46" i="5"/>
  <c r="AQ46" i="5" s="1"/>
  <c r="Q151" i="2"/>
  <c r="S151" i="2" s="1"/>
  <c r="Q13" i="2"/>
  <c r="S13" i="2" s="1"/>
  <c r="AN147" i="5"/>
  <c r="Q183" i="2"/>
  <c r="S183" i="2" s="1"/>
  <c r="Q125" i="2"/>
  <c r="S125" i="2" s="1"/>
  <c r="AN79" i="5"/>
  <c r="Q85" i="2"/>
  <c r="S85" i="2" s="1"/>
  <c r="Q8" i="2"/>
  <c r="S8" i="2" s="1"/>
  <c r="AL35" i="5"/>
  <c r="AN35" i="5" s="1"/>
  <c r="Q38" i="2"/>
  <c r="S38" i="2" s="1"/>
  <c r="Q200" i="2"/>
  <c r="S200" i="2" s="1"/>
  <c r="AN48" i="5"/>
  <c r="G203" i="8"/>
  <c r="I203" i="8" s="1"/>
  <c r="G1112" i="8"/>
  <c r="I1112" i="8" s="1"/>
  <c r="AN100" i="5" l="1"/>
  <c r="AN16" i="5"/>
  <c r="AN75" i="5"/>
  <c r="AN137" i="5"/>
  <c r="AN43" i="5"/>
  <c r="AN121" i="5"/>
  <c r="AN171" i="5"/>
  <c r="AN111" i="5"/>
  <c r="AN59" i="5"/>
  <c r="AN42" i="5"/>
  <c r="AN200" i="5"/>
  <c r="AN222" i="5"/>
  <c r="AN93" i="5"/>
  <c r="AN180" i="5"/>
  <c r="AN221" i="5"/>
  <c r="AN70" i="5"/>
  <c r="AN159" i="5"/>
  <c r="AN190" i="5"/>
  <c r="AN50" i="5"/>
  <c r="AN205" i="5"/>
  <c r="AN154" i="5"/>
  <c r="AN65" i="5"/>
  <c r="AN86" i="5"/>
  <c r="AN34" i="5"/>
  <c r="AN202" i="5"/>
  <c r="AN126" i="5"/>
  <c r="AN41" i="5"/>
  <c r="AN216" i="5"/>
  <c r="AN193" i="5"/>
  <c r="AN131" i="5"/>
  <c r="AN87" i="5"/>
  <c r="AN146" i="5"/>
  <c r="AN183" i="5"/>
  <c r="AN4" i="5"/>
  <c r="AN61" i="5"/>
  <c r="AN26" i="5"/>
  <c r="AN139" i="5"/>
  <c r="AN207" i="5"/>
  <c r="AN109" i="5"/>
  <c r="AN19" i="5"/>
  <c r="AN116" i="5"/>
  <c r="AN81" i="5"/>
  <c r="AN46" i="5"/>
  <c r="AN98" i="5"/>
  <c r="AN141" i="5"/>
  <c r="AN62" i="5"/>
  <c r="AN149" i="5"/>
  <c r="AN103" i="5"/>
  <c r="AN198" i="5"/>
  <c r="AN175" i="5"/>
  <c r="AN210" i="5"/>
  <c r="AN156" i="5"/>
  <c r="AN186" i="5"/>
  <c r="AN73" i="5"/>
  <c r="AN101" i="5"/>
  <c r="AN215" i="5"/>
  <c r="AN178" i="5"/>
  <c r="AN39" i="5"/>
</calcChain>
</file>

<file path=xl/comments1.xml><?xml version="1.0" encoding="utf-8"?>
<comments xmlns="http://schemas.openxmlformats.org/spreadsheetml/2006/main">
  <authors>
    <author>作者</author>
  </authors>
  <commentList>
    <comment ref="H2" authorId="0" shapeId="0">
      <text>
        <r>
          <rPr>
            <b/>
            <sz val="9"/>
            <color indexed="81"/>
            <rFont val="宋体"/>
            <family val="3"/>
            <charset val="134"/>
          </rPr>
          <t>cgBvAHcAcwA9ADcALABjAG8AbABzAD0AMgA=</t>
        </r>
      </text>
    </comment>
    <comment ref="K2" authorId="0" shapeId="0">
      <text>
        <r>
          <rPr>
            <b/>
            <sz val="9"/>
            <color indexed="81"/>
            <rFont val="宋体"/>
            <family val="3"/>
            <charset val="134"/>
          </rPr>
          <t>cgBvAHcAcwA9ADcALABjAG8AbABzAD0AMgA=</t>
        </r>
      </text>
    </comment>
    <comment ref="N2" authorId="0" shapeId="0">
      <text>
        <r>
          <rPr>
            <b/>
            <sz val="9"/>
            <color indexed="81"/>
            <rFont val="宋体"/>
            <family val="3"/>
            <charset val="134"/>
          </rPr>
          <t>cgBvAHcAcwA9ADcALABjAG8AbABzAD0AMgA=</t>
        </r>
      </text>
    </comment>
  </commentList>
</comments>
</file>

<file path=xl/comments2.xml><?xml version="1.0" encoding="utf-8"?>
<comments xmlns="http://schemas.openxmlformats.org/spreadsheetml/2006/main">
  <authors>
    <author>citicsf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>cgBvAHcAcwA9ADcAMwA3ACwAYwBvAGwAcwA9ADIA</t>
        </r>
      </text>
    </comment>
  </commentList>
</comments>
</file>

<file path=xl/sharedStrings.xml><?xml version="1.0" encoding="utf-8"?>
<sst xmlns="http://schemas.openxmlformats.org/spreadsheetml/2006/main" count="14854" uniqueCount="3343">
  <si>
    <t>Symbol</t>
    <phoneticPr fontId="3" type="noConversion"/>
  </si>
  <si>
    <t>OptionType</t>
    <phoneticPr fontId="3" type="noConversion"/>
  </si>
  <si>
    <t>CallPut</t>
    <phoneticPr fontId="3" type="noConversion"/>
  </si>
  <si>
    <t>Strike</t>
    <phoneticPr fontId="3" type="noConversion"/>
  </si>
  <si>
    <t>Underlying</t>
    <phoneticPr fontId="3" type="noConversion"/>
  </si>
  <si>
    <t>Ask1</t>
    <phoneticPr fontId="3" type="noConversion"/>
  </si>
  <si>
    <t>Bid1</t>
    <phoneticPr fontId="3" type="noConversion"/>
  </si>
  <si>
    <t>Mid</t>
    <phoneticPr fontId="3" type="noConversion"/>
  </si>
  <si>
    <t>BaseContract</t>
    <phoneticPr fontId="3" type="noConversion"/>
  </si>
  <si>
    <t>Multiplier</t>
    <phoneticPr fontId="3" type="noConversion"/>
  </si>
  <si>
    <t>TheoValue</t>
    <phoneticPr fontId="3" type="noConversion"/>
  </si>
  <si>
    <t>StdDelta</t>
    <phoneticPr fontId="3" type="noConversion"/>
  </si>
  <si>
    <t>StdGamma</t>
    <phoneticPr fontId="3" type="noConversion"/>
  </si>
  <si>
    <t>StdTheta</t>
    <phoneticPr fontId="3" type="noConversion"/>
  </si>
  <si>
    <t>StdRho</t>
    <phoneticPr fontId="3" type="noConversion"/>
  </si>
  <si>
    <t>OptionName</t>
    <phoneticPr fontId="3" type="noConversion"/>
  </si>
  <si>
    <t>ContractName</t>
    <phoneticPr fontId="3" type="noConversion"/>
  </si>
  <si>
    <t>ContractType</t>
    <phoneticPr fontId="3" type="noConversion"/>
  </si>
  <si>
    <t>Amount</t>
    <phoneticPr fontId="3" type="noConversion"/>
  </si>
  <si>
    <t>PositionEffect</t>
    <phoneticPr fontId="3" type="noConversion"/>
  </si>
  <si>
    <t>TrackingID</t>
    <phoneticPr fontId="3" type="noConversion"/>
  </si>
  <si>
    <t>TradeTime</t>
    <phoneticPr fontId="3" type="noConversion"/>
  </si>
  <si>
    <t>BookingTime</t>
    <phoneticPr fontId="3" type="noConversion"/>
  </si>
  <si>
    <t>NetPosition</t>
    <phoneticPr fontId="3" type="noConversion"/>
  </si>
  <si>
    <t>LongPosition</t>
    <phoneticPr fontId="3" type="noConversion"/>
  </si>
  <si>
    <t>ShortPosition</t>
    <phoneticPr fontId="3" type="noConversion"/>
  </si>
  <si>
    <t>StdDelta</t>
    <phoneticPr fontId="3" type="noConversion"/>
  </si>
  <si>
    <t>StdGamma</t>
    <phoneticPr fontId="3" type="noConversion"/>
  </si>
  <si>
    <t>StdVega</t>
    <phoneticPr fontId="3" type="noConversion"/>
  </si>
  <si>
    <t>StdTheta</t>
    <phoneticPr fontId="3" type="noConversion"/>
  </si>
  <si>
    <t>StdRho</t>
    <phoneticPr fontId="3" type="noConversion"/>
  </si>
  <si>
    <t>CashDelta</t>
    <phoneticPr fontId="3" type="noConversion"/>
  </si>
  <si>
    <t>CashGamma</t>
    <phoneticPr fontId="3" type="noConversion"/>
  </si>
  <si>
    <t>TotalPctVega</t>
    <phoneticPr fontId="3" type="noConversion"/>
  </si>
  <si>
    <t>StartLine</t>
    <phoneticPr fontId="3" type="noConversion"/>
  </si>
  <si>
    <t>PnL</t>
    <phoneticPr fontId="3" type="noConversion"/>
  </si>
  <si>
    <t>Underlying</t>
    <phoneticPr fontId="3" type="noConversion"/>
  </si>
  <si>
    <t>BookingDate</t>
    <phoneticPr fontId="3" type="noConversion"/>
  </si>
  <si>
    <t>FuturesMultiplier</t>
    <phoneticPr fontId="3" type="noConversion"/>
  </si>
  <si>
    <t>Multiplier</t>
    <phoneticPr fontId="3" type="noConversion"/>
  </si>
  <si>
    <t>NetFuturesPosition</t>
    <phoneticPr fontId="3" type="noConversion"/>
  </si>
  <si>
    <t>TotalCashDelta</t>
    <phoneticPr fontId="3" type="noConversion"/>
  </si>
  <si>
    <t>FuturesLong</t>
    <phoneticPr fontId="3" type="noConversion"/>
  </si>
  <si>
    <t>FuturesShort</t>
    <phoneticPr fontId="3" type="noConversion"/>
  </si>
  <si>
    <t>FuturesCashDelta</t>
    <phoneticPr fontId="3" type="noConversion"/>
  </si>
  <si>
    <t>OptionCashDelta</t>
    <phoneticPr fontId="3" type="noConversion"/>
  </si>
  <si>
    <t>TradePrice</t>
    <phoneticPr fontId="3" type="noConversion"/>
  </si>
  <si>
    <t>PctVega</t>
    <phoneticPr fontId="3" type="noConversion"/>
  </si>
  <si>
    <t>DailyTheta</t>
    <phoneticPr fontId="3" type="noConversion"/>
  </si>
  <si>
    <t>TotalCashValue</t>
    <phoneticPr fontId="3" type="noConversion"/>
  </si>
  <si>
    <t>TotalPnL</t>
    <phoneticPr fontId="3" type="noConversion"/>
  </si>
  <si>
    <t>MarketValueFutures</t>
    <phoneticPr fontId="3" type="noConversion"/>
  </si>
  <si>
    <t>MarketValueOption</t>
    <phoneticPr fontId="3" type="noConversion"/>
  </si>
  <si>
    <t>CashFutures</t>
    <phoneticPr fontId="3" type="noConversion"/>
  </si>
  <si>
    <t>CashOption</t>
    <phoneticPr fontId="3" type="noConversion"/>
  </si>
  <si>
    <t>PnLFutures</t>
    <phoneticPr fontId="3" type="noConversion"/>
  </si>
  <si>
    <t>PnLOption</t>
    <phoneticPr fontId="3" type="noConversion"/>
  </si>
  <si>
    <t>BaseContract</t>
    <phoneticPr fontId="3" type="noConversion"/>
  </si>
  <si>
    <t>AbsCashDeltaRange</t>
    <phoneticPr fontId="3" type="noConversion"/>
  </si>
  <si>
    <t>GeomOrArith</t>
    <phoneticPr fontId="3" type="noConversion"/>
  </si>
  <si>
    <t>Expiry</t>
    <phoneticPr fontId="3" type="noConversion"/>
  </si>
  <si>
    <t>AvgSofar</t>
    <phoneticPr fontId="3" type="noConversion"/>
  </si>
  <si>
    <t>BookingOrNot</t>
    <phoneticPr fontId="3" type="noConversion"/>
  </si>
  <si>
    <t>Side</t>
    <phoneticPr fontId="3" type="noConversion"/>
  </si>
  <si>
    <t>OptionPremium/FuturesPrice</t>
    <phoneticPr fontId="3" type="noConversion"/>
  </si>
  <si>
    <t>VanillaEngine</t>
    <phoneticPr fontId="3" type="noConversion"/>
  </si>
  <si>
    <t>TotalDailyTheta</t>
    <phoneticPr fontId="3" type="noConversion"/>
  </si>
  <si>
    <t>ExpiredLine</t>
    <phoneticPr fontId="3" type="noConversion"/>
  </si>
  <si>
    <t>IsExpired</t>
    <phoneticPr fontId="3" type="noConversion"/>
  </si>
  <si>
    <t>Side</t>
    <phoneticPr fontId="3" type="noConversion"/>
  </si>
  <si>
    <t>DigitalCash</t>
    <phoneticPr fontId="3" type="noConversion"/>
  </si>
  <si>
    <t>PctCashGamma</t>
    <phoneticPr fontId="3" type="noConversion"/>
  </si>
  <si>
    <t>MarketValue</t>
    <phoneticPr fontId="3" type="noConversion"/>
  </si>
  <si>
    <t>CashValue</t>
    <phoneticPr fontId="3" type="noConversion"/>
  </si>
  <si>
    <t>DateTime:</t>
    <phoneticPr fontId="3" type="noConversion"/>
  </si>
  <si>
    <t>UnderlyingContract:</t>
    <phoneticPr fontId="3" type="noConversion"/>
  </si>
  <si>
    <t>CurrentPrice:</t>
    <phoneticPr fontId="3" type="noConversion"/>
  </si>
  <si>
    <t>PnLType:</t>
    <phoneticPr fontId="3" type="noConversion"/>
  </si>
  <si>
    <t>DeltaType:</t>
    <phoneticPr fontId="3" type="noConversion"/>
  </si>
  <si>
    <t>GammaType:</t>
    <phoneticPr fontId="3" type="noConversion"/>
  </si>
  <si>
    <t>CurrentVol:</t>
    <phoneticPr fontId="3" type="noConversion"/>
  </si>
  <si>
    <t>UnderlyingChange</t>
    <phoneticPr fontId="3" type="noConversion"/>
  </si>
  <si>
    <t>PnL</t>
    <phoneticPr fontId="3" type="noConversion"/>
  </si>
  <si>
    <t>Delta</t>
    <phoneticPr fontId="3" type="noConversion"/>
  </si>
  <si>
    <t xml:space="preserve">                                     Vol
Underlying</t>
    <phoneticPr fontId="3" type="noConversion"/>
  </si>
  <si>
    <t>AbsPctVegaRange</t>
    <phoneticPr fontId="3" type="noConversion"/>
  </si>
  <si>
    <t>AbsDailyThetaRange</t>
    <phoneticPr fontId="3" type="noConversion"/>
  </si>
  <si>
    <t>CurrentPnL:</t>
    <phoneticPr fontId="3" type="noConversion"/>
  </si>
  <si>
    <t>DCE</t>
  </si>
  <si>
    <t>TotalPctCashGamma</t>
    <phoneticPr fontId="3" type="noConversion"/>
  </si>
  <si>
    <t>ServerTime</t>
    <phoneticPr fontId="3" type="noConversion"/>
  </si>
  <si>
    <t>IsExpired</t>
    <phoneticPr fontId="3" type="noConversion"/>
  </si>
  <si>
    <t>TotalMarketValue</t>
    <phoneticPr fontId="3" type="noConversion"/>
  </si>
  <si>
    <t>Underlying Name</t>
    <phoneticPr fontId="3" type="noConversion"/>
  </si>
  <si>
    <t>AbsPctCashGammaRange</t>
    <phoneticPr fontId="3" type="noConversion"/>
  </si>
  <si>
    <t>收盘价</t>
  </si>
  <si>
    <t>Index Name</t>
    <phoneticPr fontId="3" type="noConversion"/>
  </si>
  <si>
    <t>PreClose</t>
    <phoneticPr fontId="3" type="noConversion"/>
  </si>
  <si>
    <t>PctChange</t>
    <phoneticPr fontId="3" type="noConversion"/>
  </si>
  <si>
    <t>RealizedPnL</t>
    <phoneticPr fontId="3" type="noConversion"/>
  </si>
  <si>
    <t>Strike3</t>
    <phoneticPr fontId="3" type="noConversion"/>
  </si>
  <si>
    <t>Barrier</t>
    <phoneticPr fontId="3" type="noConversion"/>
  </si>
  <si>
    <t>Rebate</t>
    <phoneticPr fontId="3" type="noConversion"/>
  </si>
  <si>
    <t>Dividend</t>
    <phoneticPr fontId="3" type="noConversion"/>
  </si>
  <si>
    <t>Ref1</t>
    <phoneticPr fontId="3" type="noConversion"/>
  </si>
  <si>
    <t>PremiumPrice</t>
    <phoneticPr fontId="3" type="noConversion"/>
  </si>
  <si>
    <t>PctCashGamma</t>
    <phoneticPr fontId="3" type="noConversion"/>
  </si>
  <si>
    <t>Cash</t>
    <phoneticPr fontId="3" type="noConversion"/>
  </si>
  <si>
    <t>PctCash</t>
    <phoneticPr fontId="3" type="noConversion"/>
  </si>
  <si>
    <t>TotalPnL:</t>
    <phoneticPr fontId="3" type="noConversion"/>
  </si>
  <si>
    <t>C</t>
    <phoneticPr fontId="3" type="noConversion"/>
  </si>
  <si>
    <t>C1701.DCE</t>
    <phoneticPr fontId="3" type="noConversion"/>
  </si>
  <si>
    <t>ZZZB2016110302</t>
  </si>
  <si>
    <t>ZZZB2016110302</t>
    <phoneticPr fontId="3" type="noConversion"/>
  </si>
  <si>
    <t>Vanilla</t>
  </si>
  <si>
    <t>Put</t>
  </si>
  <si>
    <t>Option</t>
  </si>
  <si>
    <t>xyq_1</t>
  </si>
  <si>
    <t>Short</t>
  </si>
  <si>
    <t>Open</t>
  </si>
  <si>
    <t>SHF</t>
  </si>
  <si>
    <t>Call</t>
  </si>
  <si>
    <t>Y</t>
    <phoneticPr fontId="3" type="noConversion"/>
  </si>
  <si>
    <t>Y1701.DCE</t>
  </si>
  <si>
    <t>Y1701.DCE</t>
    <phoneticPr fontId="3" type="noConversion"/>
  </si>
  <si>
    <t>OI</t>
    <phoneticPr fontId="3" type="noConversion"/>
  </si>
  <si>
    <t>OI701.CZC</t>
  </si>
  <si>
    <t>OI701.CZC</t>
    <phoneticPr fontId="3" type="noConversion"/>
  </si>
  <si>
    <t>CZC</t>
  </si>
  <si>
    <t>ZZZB2016110802</t>
  </si>
  <si>
    <t>ZZZB2016110802</t>
    <phoneticPr fontId="3" type="noConversion"/>
  </si>
  <si>
    <t>ZZZB2016110803</t>
  </si>
  <si>
    <t>ZZZB2016110803</t>
    <phoneticPr fontId="3" type="noConversion"/>
  </si>
  <si>
    <t>tracking110801</t>
  </si>
  <si>
    <t>tracking110802</t>
  </si>
  <si>
    <t>Futures</t>
  </si>
  <si>
    <t>tracking110803</t>
  </si>
  <si>
    <t>Long</t>
  </si>
  <si>
    <t>tracking110804</t>
  </si>
  <si>
    <t>TRACKING110807</t>
  </si>
  <si>
    <t>TRACKING110808</t>
  </si>
  <si>
    <t>TRACKING110809</t>
  </si>
  <si>
    <t>TRACKING110810</t>
  </si>
  <si>
    <t>Close</t>
  </si>
  <si>
    <t>TRACKING110811</t>
  </si>
  <si>
    <t>xyq</t>
  </si>
  <si>
    <t>WN01</t>
  </si>
  <si>
    <t>NW02</t>
  </si>
  <si>
    <t>NW03</t>
  </si>
  <si>
    <t>DSGA</t>
  </si>
  <si>
    <t>FASDG</t>
  </si>
  <si>
    <t>SGNAK</t>
  </si>
  <si>
    <t>SDG</t>
  </si>
  <si>
    <t>ZZZB2016111001</t>
  </si>
  <si>
    <t>ZZZB2016111001</t>
    <phoneticPr fontId="3" type="noConversion"/>
  </si>
  <si>
    <t>ZZZB2016111002</t>
  </si>
  <si>
    <t>ZZZB2016111002</t>
    <phoneticPr fontId="3" type="noConversion"/>
  </si>
  <si>
    <t>Y1701.DCE</t>
    <phoneticPr fontId="3" type="noConversion"/>
  </si>
  <si>
    <t>OI701.CZC</t>
    <phoneticPr fontId="3" type="noConversion"/>
  </si>
  <si>
    <t>fdfkdsj</t>
  </si>
  <si>
    <t>fdfja</t>
  </si>
  <si>
    <t>tracking111001</t>
  </si>
  <si>
    <t>tracking111002</t>
  </si>
  <si>
    <t>tracking111003</t>
  </si>
  <si>
    <t>NW111101</t>
  </si>
  <si>
    <t>NW111102</t>
  </si>
  <si>
    <t>NW111103</t>
  </si>
  <si>
    <t>NW111104</t>
  </si>
  <si>
    <t>NW111105</t>
  </si>
  <si>
    <t>NW111106</t>
  </si>
  <si>
    <t>NW1111ASD</t>
  </si>
  <si>
    <t>SADASDH</t>
  </si>
  <si>
    <t xml:space="preserve">SAKDJH </t>
  </si>
  <si>
    <t>tracking111102</t>
  </si>
  <si>
    <t>TRACKING111105</t>
  </si>
  <si>
    <t>TRACKING111106</t>
  </si>
  <si>
    <t>zk111101</t>
  </si>
  <si>
    <t>zk111102</t>
  </si>
  <si>
    <t>zk111103</t>
  </si>
  <si>
    <t>zk111104</t>
  </si>
  <si>
    <t>zk111105</t>
  </si>
  <si>
    <t>zk111111</t>
  </si>
  <si>
    <t>zk111112</t>
  </si>
  <si>
    <t>zk111113</t>
  </si>
  <si>
    <t>zk1118</t>
  </si>
  <si>
    <t>zk1117</t>
  </si>
  <si>
    <t>zk1119</t>
  </si>
  <si>
    <t>zk111120</t>
  </si>
  <si>
    <t>zk111121</t>
  </si>
  <si>
    <t>zk111122</t>
  </si>
  <si>
    <t>xyq111401</t>
  </si>
  <si>
    <t>xyq111402</t>
  </si>
  <si>
    <t>zk111501</t>
  </si>
  <si>
    <t>zk111503</t>
  </si>
  <si>
    <t>zk111502</t>
  </si>
  <si>
    <t>zk111504</t>
  </si>
  <si>
    <t>zk111601</t>
  </si>
  <si>
    <t>zk111602</t>
  </si>
  <si>
    <t>zk112101</t>
  </si>
  <si>
    <t>zk112102</t>
  </si>
  <si>
    <t>XYQ_1122_1</t>
  </si>
  <si>
    <t>XYQ_1122_2</t>
  </si>
  <si>
    <t>zk112301</t>
  </si>
  <si>
    <t>zk112302</t>
  </si>
  <si>
    <t>zk112303</t>
  </si>
  <si>
    <t>XYQ_1124_1</t>
  </si>
  <si>
    <t>XYQ_1124</t>
  </si>
  <si>
    <t>zk112501</t>
  </si>
  <si>
    <t>zk112502</t>
  </si>
  <si>
    <t>zk112503</t>
  </si>
  <si>
    <t>zk112504</t>
  </si>
  <si>
    <t>zk112801</t>
  </si>
  <si>
    <t>XYQ_1129_1</t>
  </si>
  <si>
    <t>XYQ_1129_2</t>
  </si>
  <si>
    <t>xyq_1129_1</t>
  </si>
  <si>
    <t>xyq_1129_2</t>
  </si>
  <si>
    <t>zk113001</t>
  </si>
  <si>
    <t>zk113002</t>
  </si>
  <si>
    <t>zk113003</t>
  </si>
  <si>
    <t>zk113004</t>
  </si>
  <si>
    <t>zk113005</t>
  </si>
  <si>
    <t>XYQ_1130_1</t>
  </si>
  <si>
    <t>XYQ_1130_2</t>
  </si>
  <si>
    <t>CF</t>
    <phoneticPr fontId="3" type="noConversion"/>
  </si>
  <si>
    <t>CF705.CZC</t>
    <phoneticPr fontId="3" type="noConversion"/>
  </si>
  <si>
    <t>zk120501</t>
  </si>
  <si>
    <t>ZZZB2016120501</t>
  </si>
  <si>
    <t>ZZZB2016120501</t>
    <phoneticPr fontId="3" type="noConversion"/>
  </si>
  <si>
    <t>CF705.CZC</t>
  </si>
  <si>
    <t>CF705.CZC</t>
    <phoneticPr fontId="3" type="noConversion"/>
  </si>
  <si>
    <t>zk120502</t>
  </si>
  <si>
    <t>zk120503</t>
  </si>
  <si>
    <t>zk120504</t>
  </si>
  <si>
    <t>zk120505</t>
  </si>
  <si>
    <t>ZZZB2016120701</t>
  </si>
  <si>
    <t>ZZZB2016120701</t>
    <phoneticPr fontId="3" type="noConversion"/>
  </si>
  <si>
    <t>zk120701</t>
  </si>
  <si>
    <t>ZZZB2016120702</t>
  </si>
  <si>
    <t>ZZZB2016120702</t>
    <phoneticPr fontId="3" type="noConversion"/>
  </si>
  <si>
    <t>zk120702</t>
  </si>
  <si>
    <t>zk120703</t>
  </si>
  <si>
    <t>zk120704</t>
  </si>
  <si>
    <t>zk120705</t>
  </si>
  <si>
    <t>zk120706</t>
  </si>
  <si>
    <t>zk120801</t>
  </si>
  <si>
    <t>zk120802</t>
  </si>
  <si>
    <t>zk120803</t>
  </si>
  <si>
    <t>zk120804</t>
  </si>
  <si>
    <t>zk120805</t>
  </si>
  <si>
    <t>zk120806</t>
  </si>
  <si>
    <t>zk120807</t>
  </si>
  <si>
    <t>zk120808</t>
  </si>
  <si>
    <t>zk120809</t>
  </si>
  <si>
    <t>zk121201</t>
  </si>
  <si>
    <t>zk121202</t>
  </si>
  <si>
    <t>zk121203</t>
  </si>
  <si>
    <t>zk121204</t>
  </si>
  <si>
    <t>zk121205</t>
  </si>
  <si>
    <t>zk121206</t>
  </si>
  <si>
    <t>zk121207</t>
  </si>
  <si>
    <t>zk121208</t>
  </si>
  <si>
    <t>ZZZB2016121301</t>
  </si>
  <si>
    <t>ZZZB2016121301</t>
    <phoneticPr fontId="3" type="noConversion"/>
  </si>
  <si>
    <t>CF705.CZC</t>
    <phoneticPr fontId="3" type="noConversion"/>
  </si>
  <si>
    <t>zk121301</t>
  </si>
  <si>
    <t>ZZZB2016121302</t>
  </si>
  <si>
    <t>ZZZB2016121302</t>
    <phoneticPr fontId="3" type="noConversion"/>
  </si>
  <si>
    <t>zk121302</t>
  </si>
  <si>
    <t>zk121303</t>
  </si>
  <si>
    <t>zk121304</t>
  </si>
  <si>
    <t>zk121305</t>
  </si>
  <si>
    <t>NW00000163</t>
  </si>
  <si>
    <t>zk121901</t>
    <phoneticPr fontId="3" type="noConversion"/>
  </si>
  <si>
    <t>zk121902</t>
    <phoneticPr fontId="3" type="noConversion"/>
  </si>
  <si>
    <t>zk121903</t>
  </si>
  <si>
    <t>zk122001</t>
  </si>
  <si>
    <t>zk122002</t>
  </si>
  <si>
    <t>zk122101</t>
  </si>
  <si>
    <t>zk122102</t>
  </si>
  <si>
    <t>ZZZB2016122101</t>
  </si>
  <si>
    <t>ZZZB2016122101</t>
    <phoneticPr fontId="3" type="noConversion"/>
  </si>
  <si>
    <t>C1705.DCE</t>
  </si>
  <si>
    <t>C1705.DCE</t>
    <phoneticPr fontId="3" type="noConversion"/>
  </si>
  <si>
    <t>C</t>
    <phoneticPr fontId="3" type="noConversion"/>
  </si>
  <si>
    <t>zk122103</t>
  </si>
  <si>
    <t>zk122104</t>
  </si>
  <si>
    <t>zk122201</t>
  </si>
  <si>
    <t>zk122203</t>
  </si>
  <si>
    <t>ZZZB2016122301</t>
  </si>
  <si>
    <t>ZZZB2016122301</t>
    <phoneticPr fontId="3" type="noConversion"/>
  </si>
  <si>
    <t>zk122301</t>
  </si>
  <si>
    <t>zk122302</t>
  </si>
  <si>
    <t>zk122601</t>
  </si>
  <si>
    <t>zk122602</t>
  </si>
  <si>
    <t>zk122603</t>
  </si>
  <si>
    <t>NI</t>
    <phoneticPr fontId="3" type="noConversion"/>
  </si>
  <si>
    <t>NI1709.SHF</t>
  </si>
  <si>
    <t>NI1709.SHF</t>
    <phoneticPr fontId="3" type="noConversion"/>
  </si>
  <si>
    <t>ZZZB2016122701</t>
  </si>
  <si>
    <t>ZZZB2016122701</t>
    <phoneticPr fontId="3" type="noConversion"/>
  </si>
  <si>
    <t>zk122701</t>
  </si>
  <si>
    <t>zk122702</t>
  </si>
  <si>
    <t>zk122801</t>
  </si>
  <si>
    <t>zk122803</t>
  </si>
  <si>
    <t>ZZZB2016123001</t>
  </si>
  <si>
    <t>ZZZB2016123001</t>
    <phoneticPr fontId="3" type="noConversion"/>
  </si>
  <si>
    <t>CF705.CZC</t>
    <phoneticPr fontId="3" type="noConversion"/>
  </si>
  <si>
    <t>zk123001</t>
  </si>
  <si>
    <t>zk123002</t>
  </si>
  <si>
    <t>zk123003</t>
  </si>
  <si>
    <t>zk010401</t>
  </si>
  <si>
    <t>zk010501</t>
  </si>
  <si>
    <t>zk010901</t>
  </si>
  <si>
    <t>zk011302</t>
  </si>
  <si>
    <t>zk011301</t>
  </si>
  <si>
    <t>zk011901</t>
  </si>
  <si>
    <t>zk012001</t>
  </si>
  <si>
    <t>zk012002</t>
  </si>
  <si>
    <t>zk012401</t>
  </si>
  <si>
    <t>zk020301</t>
  </si>
  <si>
    <t>zk020302</t>
  </si>
  <si>
    <t>zk020601</t>
  </si>
  <si>
    <t>ZZZB2017020801</t>
  </si>
  <si>
    <t>ZZZB2017020801</t>
    <phoneticPr fontId="3" type="noConversion"/>
  </si>
  <si>
    <t>American</t>
  </si>
  <si>
    <t>zk020801</t>
  </si>
  <si>
    <t>zk020802</t>
  </si>
  <si>
    <t>ZZZB2017021001</t>
  </si>
  <si>
    <t>ZZZB2017021001</t>
    <phoneticPr fontId="3" type="noConversion"/>
  </si>
  <si>
    <t>C1705.DCE</t>
    <phoneticPr fontId="3" type="noConversion"/>
  </si>
  <si>
    <t>zk021001</t>
  </si>
  <si>
    <t>zk021002</t>
  </si>
  <si>
    <t>zk021301</t>
  </si>
  <si>
    <t>zk021401</t>
  </si>
  <si>
    <t>zk021501</t>
  </si>
  <si>
    <t>zk021601</t>
  </si>
  <si>
    <t>zk021701</t>
  </si>
  <si>
    <t>zk022001</t>
  </si>
  <si>
    <t>zk022003</t>
  </si>
  <si>
    <t>zk022002</t>
  </si>
  <si>
    <t>zk022101</t>
  </si>
  <si>
    <t>zk022201</t>
  </si>
  <si>
    <t>zk022202</t>
  </si>
  <si>
    <t>zk022301</t>
  </si>
  <si>
    <t>zk022302</t>
  </si>
  <si>
    <t>zk022401</t>
  </si>
  <si>
    <t>zk022402</t>
  </si>
  <si>
    <t>zk022701</t>
  </si>
  <si>
    <t>zk022702</t>
  </si>
  <si>
    <t>zk022801</t>
  </si>
  <si>
    <t>zk030101</t>
  </si>
  <si>
    <t>zk030102</t>
  </si>
  <si>
    <t>zk030201</t>
  </si>
  <si>
    <t>TA</t>
    <phoneticPr fontId="3" type="noConversion"/>
  </si>
  <si>
    <t>TA705.CZC</t>
    <phoneticPr fontId="3" type="noConversion"/>
  </si>
  <si>
    <t>ZZZB2017030301</t>
  </si>
  <si>
    <t>ZZZB2017030301</t>
    <phoneticPr fontId="3" type="noConversion"/>
  </si>
  <si>
    <t>TA705.CZC</t>
    <phoneticPr fontId="3" type="noConversion"/>
  </si>
  <si>
    <t>zk030301</t>
  </si>
  <si>
    <t>TA705.CZC</t>
  </si>
  <si>
    <t>zk030302</t>
  </si>
  <si>
    <t>zk030303</t>
  </si>
  <si>
    <t>zk030304</t>
  </si>
  <si>
    <t>zk030305</t>
  </si>
  <si>
    <t>zk030601</t>
  </si>
  <si>
    <t>zk030603</t>
  </si>
  <si>
    <t>zk030607</t>
  </si>
  <si>
    <t>zk030608</t>
  </si>
  <si>
    <t>zk030609</t>
  </si>
  <si>
    <t>zk030610</t>
  </si>
  <si>
    <t>zk030611</t>
  </si>
  <si>
    <t>zk03062</t>
  </si>
  <si>
    <t>zk030602</t>
  </si>
  <si>
    <t>zk030701</t>
  </si>
  <si>
    <t>zk030702</t>
  </si>
  <si>
    <t>xyq0307_1</t>
  </si>
  <si>
    <t>xyq0307_02</t>
  </si>
  <si>
    <t>WNXYQ111</t>
  </si>
  <si>
    <t>WNXYQ112</t>
  </si>
  <si>
    <t>xyqwn_333</t>
  </si>
  <si>
    <t>zk030801</t>
  </si>
  <si>
    <t>zk030802</t>
  </si>
  <si>
    <t>zk030803</t>
  </si>
  <si>
    <t>zk030804</t>
  </si>
  <si>
    <t>zk030805</t>
  </si>
  <si>
    <t>zk030806</t>
  </si>
  <si>
    <t>XYQ0309_1</t>
  </si>
  <si>
    <t>XYQ0309_2</t>
  </si>
  <si>
    <t>zk030901</t>
  </si>
  <si>
    <t>zk031001</t>
  </si>
  <si>
    <t>zk031002</t>
  </si>
  <si>
    <t>zk031003</t>
  </si>
  <si>
    <t>xyq0310_1</t>
  </si>
  <si>
    <t>xyq0310_2</t>
  </si>
  <si>
    <t>xyq0310_3</t>
  </si>
  <si>
    <t>xyq0310_4</t>
  </si>
  <si>
    <t>zk031401</t>
  </si>
  <si>
    <t>zk031501</t>
  </si>
  <si>
    <t>zk032101</t>
  </si>
  <si>
    <t>zk032201</t>
  </si>
  <si>
    <t>zk032202</t>
  </si>
  <si>
    <t>zk032301</t>
  </si>
  <si>
    <t>zk032401</t>
  </si>
  <si>
    <t>zk032701</t>
  </si>
  <si>
    <t>wy032701</t>
  </si>
  <si>
    <t>wy032702</t>
  </si>
  <si>
    <t>wy032703</t>
  </si>
  <si>
    <t>wy032704</t>
  </si>
  <si>
    <t>wy032901</t>
  </si>
  <si>
    <t>wy033001</t>
  </si>
  <si>
    <t>RB</t>
  </si>
  <si>
    <t>RB1710.SHF</t>
  </si>
  <si>
    <t>ZZZB2017041001-1</t>
  </si>
  <si>
    <t>ZZZB2017041001-2</t>
  </si>
  <si>
    <t>ZZZB2017041002</t>
  </si>
  <si>
    <t>wy17041001</t>
  </si>
  <si>
    <t>wy17041002</t>
  </si>
  <si>
    <t>wy17041003</t>
  </si>
  <si>
    <t>Y1709.DCE</t>
  </si>
  <si>
    <t>Y1709.DCE</t>
    <phoneticPr fontId="3" type="noConversion"/>
  </si>
  <si>
    <t>ZZZB2017041101</t>
  </si>
  <si>
    <t>ZZZB2017041101</t>
    <phoneticPr fontId="3" type="noConversion"/>
  </si>
  <si>
    <t>wy07041101</t>
  </si>
  <si>
    <t>wy17041201</t>
  </si>
  <si>
    <t>wy17041202</t>
  </si>
  <si>
    <t>wy17041203</t>
  </si>
  <si>
    <t>wy17041204</t>
  </si>
  <si>
    <t>wzj17041001</t>
    <phoneticPr fontId="3" type="noConversion"/>
  </si>
  <si>
    <t>wzj07041101</t>
    <phoneticPr fontId="3" type="noConversion"/>
  </si>
  <si>
    <t>wy17041102</t>
    <phoneticPr fontId="3" type="noConversion"/>
  </si>
  <si>
    <t>wzj17041201</t>
    <phoneticPr fontId="3" type="noConversion"/>
  </si>
  <si>
    <t>wy17041302</t>
  </si>
  <si>
    <t>wy17041301</t>
  </si>
  <si>
    <t>wy17041401</t>
  </si>
  <si>
    <t>wy17041701</t>
  </si>
  <si>
    <t>wy17041702</t>
  </si>
  <si>
    <t>wy17041703</t>
  </si>
  <si>
    <t>wy17041704</t>
  </si>
  <si>
    <t>wy17041705</t>
  </si>
  <si>
    <t>wy17041706</t>
  </si>
  <si>
    <t>wy17041801</t>
  </si>
  <si>
    <t>wy17041802</t>
  </si>
  <si>
    <t>wy17041803</t>
  </si>
  <si>
    <t>wzj17041801</t>
  </si>
  <si>
    <t>wzj17041802</t>
  </si>
  <si>
    <t>wy17041901</t>
  </si>
  <si>
    <t>wy17041902</t>
  </si>
  <si>
    <t>wy17041903</t>
  </si>
  <si>
    <t>wy17042001</t>
  </si>
  <si>
    <t>wy17042002</t>
  </si>
  <si>
    <t>wy17042003</t>
  </si>
  <si>
    <t>wy17042004</t>
  </si>
  <si>
    <t>wy17042005</t>
  </si>
  <si>
    <t>wy17042006</t>
  </si>
  <si>
    <t>wy17042007</t>
  </si>
  <si>
    <t>ThetaType:</t>
    <phoneticPr fontId="3" type="noConversion"/>
  </si>
  <si>
    <t>wy17042101</t>
  </si>
  <si>
    <t>American</t>
    <phoneticPr fontId="3" type="noConversion"/>
  </si>
  <si>
    <t>Long</t>
    <phoneticPr fontId="3" type="noConversion"/>
  </si>
  <si>
    <t>Short</t>
    <phoneticPr fontId="3" type="noConversion"/>
  </si>
  <si>
    <t>Long</t>
    <phoneticPr fontId="3" type="noConversion"/>
  </si>
  <si>
    <t>Short</t>
    <phoneticPr fontId="3" type="noConversion"/>
  </si>
  <si>
    <t>wy17042401</t>
  </si>
  <si>
    <t>Stopped</t>
    <phoneticPr fontId="3" type="noConversion"/>
  </si>
  <si>
    <t>wy17042402</t>
  </si>
  <si>
    <t>wy17042501</t>
  </si>
  <si>
    <t>wzj17042601</t>
  </si>
  <si>
    <t>wy17042701</t>
  </si>
  <si>
    <t>wy17042702</t>
  </si>
  <si>
    <t>wy17042801</t>
  </si>
  <si>
    <t>wy17042802</t>
  </si>
  <si>
    <t>wy17042803</t>
  </si>
  <si>
    <t>wy17042804</t>
  </si>
  <si>
    <t>wzj17050201</t>
  </si>
  <si>
    <t>wzj17050202</t>
  </si>
  <si>
    <t>wzj17050203</t>
  </si>
  <si>
    <t>wy17050201</t>
  </si>
  <si>
    <t>wzj17050401</t>
  </si>
  <si>
    <t>wy17050401</t>
  </si>
  <si>
    <t>wy17050501</t>
  </si>
  <si>
    <t>wy17050901</t>
  </si>
  <si>
    <t>wy17051201</t>
  </si>
  <si>
    <t>wy17051601</t>
  </si>
  <si>
    <t>wy17051701</t>
  </si>
  <si>
    <t>LastPrice</t>
    <phoneticPr fontId="3" type="noConversion"/>
  </si>
  <si>
    <t>LastPrice</t>
    <phoneticPr fontId="3" type="noConversion"/>
  </si>
  <si>
    <t>wy17051901</t>
  </si>
  <si>
    <t>wzj17052201</t>
  </si>
  <si>
    <t>wzj17052401</t>
  </si>
  <si>
    <t>wy17053101</t>
  </si>
  <si>
    <t>wzj17060201</t>
  </si>
  <si>
    <t>wy17060501</t>
  </si>
  <si>
    <t>wy17060901</t>
  </si>
  <si>
    <t>wy17061301</t>
  </si>
  <si>
    <t>wy17061401</t>
  </si>
  <si>
    <t>wy17061901</t>
  </si>
  <si>
    <t>wy17062001</t>
  </si>
  <si>
    <t>TA</t>
  </si>
  <si>
    <t>CF</t>
  </si>
  <si>
    <t>TA709.CZC</t>
  </si>
  <si>
    <t>CF709.CZC</t>
  </si>
  <si>
    <t>ZZZB2017062101</t>
  </si>
  <si>
    <t>ZZZB2017062102</t>
  </si>
  <si>
    <t>ZZZB2017062103</t>
  </si>
  <si>
    <t>wy17062101</t>
  </si>
  <si>
    <t>wy17062102</t>
  </si>
  <si>
    <t>wy17062103</t>
  </si>
  <si>
    <t>wy17062104</t>
  </si>
  <si>
    <t>wy17062105</t>
  </si>
  <si>
    <t>wy17062106</t>
  </si>
  <si>
    <t>wy17062201</t>
  </si>
  <si>
    <t>wy17062202</t>
  </si>
  <si>
    <t>wy17062203</t>
  </si>
  <si>
    <t>wzj16062301</t>
  </si>
  <si>
    <t>wy17062301</t>
  </si>
  <si>
    <t>wy17062302</t>
  </si>
  <si>
    <t>wy17062601</t>
  </si>
  <si>
    <t>wzj17062601</t>
  </si>
  <si>
    <t>wy17062701</t>
  </si>
  <si>
    <t>wzj17062701</t>
  </si>
  <si>
    <t>wzj17062702</t>
  </si>
  <si>
    <t>wzj17062703</t>
  </si>
  <si>
    <t>wzj17062801</t>
  </si>
  <si>
    <t>wzj17062802</t>
  </si>
  <si>
    <t>wzj17062803</t>
  </si>
  <si>
    <t>wy17062801</t>
    <phoneticPr fontId="3" type="noConversion"/>
  </si>
  <si>
    <t>wy17062901</t>
  </si>
  <si>
    <t>wy17062902</t>
  </si>
  <si>
    <t>wzj17063001</t>
  </si>
  <si>
    <t>wzj17063002</t>
  </si>
  <si>
    <t>C</t>
    <phoneticPr fontId="3" type="noConversion"/>
  </si>
  <si>
    <t>C1801.DCE</t>
  </si>
  <si>
    <t>C1801.DCE</t>
    <phoneticPr fontId="3" type="noConversion"/>
  </si>
  <si>
    <t>ZZZB2017063001</t>
  </si>
  <si>
    <t>ZZZB2017063001</t>
    <phoneticPr fontId="3" type="noConversion"/>
  </si>
  <si>
    <t>C1801.DCE</t>
    <phoneticPr fontId="3" type="noConversion"/>
  </si>
  <si>
    <t>wy17070301</t>
  </si>
  <si>
    <t>wzj17070301</t>
  </si>
  <si>
    <t>wzj17070302</t>
  </si>
  <si>
    <t>wzj17070303</t>
  </si>
  <si>
    <t>wzj17070304</t>
  </si>
  <si>
    <t>wzj17070305</t>
  </si>
  <si>
    <t>wy17070401</t>
  </si>
  <si>
    <t>wy17070402</t>
  </si>
  <si>
    <t>wy17070403</t>
  </si>
  <si>
    <t>wy17070404</t>
  </si>
  <si>
    <t>wy17070405</t>
  </si>
  <si>
    <t>wy17070501</t>
  </si>
  <si>
    <t>wy17070502</t>
  </si>
  <si>
    <t>wy17070503</t>
  </si>
  <si>
    <t>wy17070504</t>
  </si>
  <si>
    <t>wy17070505</t>
  </si>
  <si>
    <t>wy17070506</t>
  </si>
  <si>
    <t>日期</t>
  </si>
  <si>
    <t>wzj17070701</t>
  </si>
  <si>
    <t>wzj17070702</t>
  </si>
  <si>
    <t>ZZZB2017070601</t>
  </si>
  <si>
    <t>wy17070601</t>
  </si>
  <si>
    <t>ZZZB2017070602</t>
  </si>
  <si>
    <t>wy17070602</t>
  </si>
  <si>
    <t>Put</t>
    <phoneticPr fontId="3" type="noConversion"/>
  </si>
  <si>
    <t>Long</t>
    <phoneticPr fontId="3" type="noConversion"/>
  </si>
  <si>
    <t>Short</t>
    <phoneticPr fontId="3" type="noConversion"/>
  </si>
  <si>
    <t>wzj17071001</t>
  </si>
  <si>
    <t>wzj17071002</t>
  </si>
  <si>
    <t>wzj17071003</t>
  </si>
  <si>
    <t>wzj17071004</t>
  </si>
  <si>
    <t>wzj17071005</t>
  </si>
  <si>
    <t>wzj17071006</t>
  </si>
  <si>
    <t>wzj17071101</t>
  </si>
  <si>
    <t>wy17071101</t>
  </si>
  <si>
    <t>wy17071102</t>
  </si>
  <si>
    <t>wy17071103</t>
  </si>
  <si>
    <t>wy17071104</t>
  </si>
  <si>
    <t>SHF</t>
    <phoneticPr fontId="3" type="noConversion"/>
  </si>
  <si>
    <t>RU</t>
    <phoneticPr fontId="3" type="noConversion"/>
  </si>
  <si>
    <t>RU1801.SHF</t>
    <phoneticPr fontId="3" type="noConversion"/>
  </si>
  <si>
    <t>RU1801.SHF</t>
    <phoneticPr fontId="3" type="noConversion"/>
  </si>
  <si>
    <t>ZZZB2017070603</t>
  </si>
  <si>
    <t>Asian</t>
    <phoneticPr fontId="3" type="noConversion"/>
  </si>
  <si>
    <t>Put</t>
    <phoneticPr fontId="3" type="noConversion"/>
  </si>
  <si>
    <t>Short</t>
    <phoneticPr fontId="3" type="noConversion"/>
  </si>
  <si>
    <t>wy17071105</t>
  </si>
  <si>
    <t>AutoTrigger(secs)</t>
    <phoneticPr fontId="3" type="noConversion"/>
  </si>
  <si>
    <t>RU1801.SHF</t>
  </si>
  <si>
    <t>wy17071106</t>
  </si>
  <si>
    <t>wy17071201</t>
  </si>
  <si>
    <t>wy17071202</t>
  </si>
  <si>
    <t>wy17071301</t>
  </si>
  <si>
    <t>ZZZB2017071401</t>
  </si>
  <si>
    <t>Asian</t>
  </si>
  <si>
    <t>ZZZB2017071402-1</t>
  </si>
  <si>
    <t>ZZZB2017071402-2</t>
  </si>
  <si>
    <t>ZZZB2017071402-3</t>
  </si>
  <si>
    <t>ZZZB2017071403-1</t>
  </si>
  <si>
    <t>ZZZB2017071403-2</t>
  </si>
  <si>
    <t>wzj17071401</t>
  </si>
  <si>
    <t>wzj17071402</t>
  </si>
  <si>
    <t>wzj17071403</t>
  </si>
  <si>
    <t>wzj17071404</t>
  </si>
  <si>
    <t>wzj17071405</t>
  </si>
  <si>
    <t>wzj17071406</t>
  </si>
  <si>
    <t>wzj17071301</t>
  </si>
  <si>
    <t>wzj17071302</t>
  </si>
  <si>
    <t>wzj17071407</t>
  </si>
  <si>
    <t>wzj17071408</t>
  </si>
  <si>
    <t>wzj17071409</t>
  </si>
  <si>
    <t>wzj17071410</t>
  </si>
  <si>
    <t>wzj17071411</t>
  </si>
  <si>
    <t>wzj17071412</t>
  </si>
  <si>
    <t>wzj17071413</t>
  </si>
  <si>
    <t>wzj17071414</t>
  </si>
  <si>
    <t>wzj17071415</t>
  </si>
  <si>
    <t>wzj17071416</t>
  </si>
  <si>
    <t>wzj17071417</t>
  </si>
  <si>
    <t>wzj17071418</t>
  </si>
  <si>
    <t>wzj17071419</t>
  </si>
  <si>
    <t>wzj17071420</t>
  </si>
  <si>
    <t>wzj17071421</t>
  </si>
  <si>
    <t>wzj17062704</t>
    <phoneticPr fontId="3" type="noConversion"/>
  </si>
  <si>
    <t>wy17071401</t>
  </si>
  <si>
    <t>wy17071701</t>
  </si>
  <si>
    <t>wy17071702</t>
  </si>
  <si>
    <t>wy17071703</t>
  </si>
  <si>
    <t>wy17071704</t>
  </si>
  <si>
    <t>StartDate</t>
  </si>
  <si>
    <t>Contract</t>
  </si>
  <si>
    <t>wy17071705</t>
  </si>
  <si>
    <t>Today()-1</t>
    <phoneticPr fontId="3" type="noConversion"/>
  </si>
  <si>
    <t>Avg</t>
    <phoneticPr fontId="3" type="noConversion"/>
  </si>
  <si>
    <t>now()</t>
    <phoneticPr fontId="3" type="noConversion"/>
  </si>
  <si>
    <t>Today()</t>
    <phoneticPr fontId="3" type="noConversion"/>
  </si>
  <si>
    <t>Hour()</t>
    <phoneticPr fontId="3" type="noConversion"/>
  </si>
  <si>
    <t>Minute()</t>
    <phoneticPr fontId="3" type="noConversion"/>
  </si>
  <si>
    <t>Second()</t>
    <phoneticPr fontId="3" type="noConversion"/>
  </si>
  <si>
    <t>wzj17071701</t>
  </si>
  <si>
    <t>wzj17071801</t>
  </si>
  <si>
    <t>wy17071901</t>
  </si>
  <si>
    <t>wy17071902</t>
  </si>
  <si>
    <t>wy17071903</t>
  </si>
  <si>
    <t>wy17071904</t>
  </si>
  <si>
    <t>wy17071706</t>
  </si>
  <si>
    <t>wy17071707</t>
  </si>
  <si>
    <t>wy17072001</t>
  </si>
  <si>
    <t>wy17072002</t>
  </si>
  <si>
    <t>RU1801.SHF</t>
    <phoneticPr fontId="3" type="noConversion"/>
  </si>
  <si>
    <t>wy17072003</t>
  </si>
  <si>
    <t>wy17072101</t>
  </si>
  <si>
    <t>wy17072102</t>
  </si>
  <si>
    <t>wy17072401</t>
  </si>
  <si>
    <t>wy17072402</t>
    <phoneticPr fontId="3" type="noConversion"/>
  </si>
  <si>
    <t>wy17072404</t>
    <phoneticPr fontId="3" type="noConversion"/>
  </si>
  <si>
    <t>wy17072405</t>
    <phoneticPr fontId="3" type="noConversion"/>
  </si>
  <si>
    <t>TotalAmount</t>
  </si>
  <si>
    <t>Lot</t>
  </si>
  <si>
    <t>AvgStartDate</t>
    <phoneticPr fontId="3" type="noConversion"/>
  </si>
  <si>
    <t>OrgUnderlying</t>
    <phoneticPr fontId="3" type="noConversion"/>
  </si>
  <si>
    <t>TimeToStartAvg</t>
  </si>
  <si>
    <t>TimeToExpiry</t>
  </si>
  <si>
    <t>OrgTimeToExpiry</t>
  </si>
  <si>
    <t>AvgDays</t>
  </si>
  <si>
    <t>Long</t>
    <phoneticPr fontId="3" type="noConversion"/>
  </si>
  <si>
    <t>DealStartDate</t>
    <phoneticPr fontId="3" type="noConversion"/>
  </si>
  <si>
    <t>wy17072501</t>
  </si>
  <si>
    <t>wy17072502</t>
  </si>
  <si>
    <t>wy17072503</t>
  </si>
  <si>
    <t>Close</t>
    <phoneticPr fontId="3" type="noConversion"/>
  </si>
  <si>
    <t>BeginPremium</t>
    <phoneticPr fontId="3" type="noConversion"/>
  </si>
  <si>
    <t>EndPremium</t>
    <phoneticPr fontId="3" type="noConversion"/>
  </si>
  <si>
    <t>TotalPremium</t>
    <phoneticPr fontId="3" type="noConversion"/>
  </si>
  <si>
    <t>NominalPrice</t>
    <phoneticPr fontId="3" type="noConversion"/>
  </si>
  <si>
    <t>wy17072601</t>
  </si>
  <si>
    <t>wy17072602</t>
  </si>
  <si>
    <t>wy17072603</t>
  </si>
  <si>
    <t>ZZZB2017072601</t>
  </si>
  <si>
    <t>ZZZB2017072601</t>
    <phoneticPr fontId="3" type="noConversion"/>
  </si>
  <si>
    <t>LastPrice</t>
    <phoneticPr fontId="3" type="noConversion"/>
  </si>
  <si>
    <t>SZ</t>
  </si>
  <si>
    <t>002028.SZ</t>
  </si>
  <si>
    <t>002028.SZ</t>
    <phoneticPr fontId="3" type="noConversion"/>
  </si>
  <si>
    <t>002028</t>
    <phoneticPr fontId="3" type="noConversion"/>
  </si>
  <si>
    <t>ZZZB2017072701</t>
  </si>
  <si>
    <t>ZZZB2017072701</t>
    <phoneticPr fontId="3" type="noConversion"/>
  </si>
  <si>
    <t>ZZZB2017072702</t>
  </si>
  <si>
    <t>ZZZB2017072702</t>
    <phoneticPr fontId="3" type="noConversion"/>
  </si>
  <si>
    <t>wzj17072701</t>
  </si>
  <si>
    <t>wzj17072702</t>
  </si>
  <si>
    <t>wzj17072703</t>
  </si>
  <si>
    <t>RiskFree</t>
    <phoneticPr fontId="3" type="noConversion"/>
  </si>
  <si>
    <t>思源电气</t>
  </si>
  <si>
    <t>wy17072701</t>
  </si>
  <si>
    <t>wy17072702</t>
  </si>
  <si>
    <t>wy17072703</t>
  </si>
  <si>
    <t>wy17072801</t>
  </si>
  <si>
    <t>wy17072802</t>
  </si>
  <si>
    <t>wy17072803</t>
  </si>
  <si>
    <t>wy17072804</t>
  </si>
  <si>
    <t>wy17072805</t>
  </si>
  <si>
    <t>wy17072806</t>
  </si>
  <si>
    <t>wy17073101</t>
  </si>
  <si>
    <t>wy17073102</t>
  </si>
  <si>
    <t>wy17073103</t>
  </si>
  <si>
    <t>wy17073104</t>
  </si>
  <si>
    <t>wy17073105</t>
  </si>
  <si>
    <t>wy17080101</t>
  </si>
  <si>
    <t>wy17080102</t>
  </si>
  <si>
    <t>wzj17080101</t>
  </si>
  <si>
    <t>ZZZB2017080101</t>
  </si>
  <si>
    <t>ZZZB2017080101</t>
    <phoneticPr fontId="3" type="noConversion"/>
  </si>
  <si>
    <t>wy17080103</t>
  </si>
  <si>
    <t>wy17080104</t>
  </si>
  <si>
    <t>wy17080201</t>
  </si>
  <si>
    <t>wy17080202</t>
  </si>
  <si>
    <t>wy17080203</t>
  </si>
  <si>
    <t>wy17080204</t>
  </si>
  <si>
    <t>wy17080205</t>
  </si>
  <si>
    <t>wy17080206</t>
  </si>
  <si>
    <t>lrj2017080301</t>
  </si>
  <si>
    <t>lrj2017080302</t>
  </si>
  <si>
    <t>lrj2017080303</t>
  </si>
  <si>
    <t>lrj2017080304</t>
  </si>
  <si>
    <t>lrj2017080305</t>
  </si>
  <si>
    <t>lrj2017080306</t>
  </si>
  <si>
    <t>lrj2017080307</t>
  </si>
  <si>
    <t>002028.SZ</t>
    <phoneticPr fontId="3" type="noConversion"/>
  </si>
  <si>
    <t>lrj2017080308</t>
  </si>
  <si>
    <t>lrj2017080401</t>
  </si>
  <si>
    <t>lrj2017080402</t>
  </si>
  <si>
    <t>lrj2017080403</t>
  </si>
  <si>
    <t>lrj2017080404</t>
  </si>
  <si>
    <t>lrj2017080405</t>
  </si>
  <si>
    <t>lrj2017080406</t>
  </si>
  <si>
    <t>wy2017080701</t>
  </si>
  <si>
    <t>wy2017080702</t>
  </si>
  <si>
    <t>wy2017080703</t>
  </si>
  <si>
    <t>wy2017080704</t>
  </si>
  <si>
    <t>wy20170808001</t>
  </si>
  <si>
    <t>wy17080901</t>
  </si>
  <si>
    <t>wy17080902</t>
  </si>
  <si>
    <t>wy17080903</t>
  </si>
  <si>
    <t>wy17080904</t>
  </si>
  <si>
    <t>lrj17080801</t>
  </si>
  <si>
    <t>wy17080905</t>
  </si>
  <si>
    <t>wy17081001</t>
  </si>
  <si>
    <t>wzj17081101</t>
  </si>
  <si>
    <t>wy17081101</t>
  </si>
  <si>
    <t>wy17081102</t>
  </si>
  <si>
    <t>wy17081103</t>
  </si>
  <si>
    <t>wy17081104</t>
  </si>
  <si>
    <t>wy17081105</t>
  </si>
  <si>
    <t>wy17081401</t>
  </si>
  <si>
    <t>wy17081402</t>
  </si>
  <si>
    <t>300083.SZ</t>
  </si>
  <si>
    <t>300083</t>
    <phoneticPr fontId="3" type="noConversion"/>
  </si>
  <si>
    <t>ZZZB2017081501</t>
  </si>
  <si>
    <t>wy17081501</t>
  </si>
  <si>
    <t>wy17081502</t>
  </si>
  <si>
    <t>wy17081503</t>
  </si>
  <si>
    <t>wy17081504</t>
  </si>
  <si>
    <t>lrj17081601</t>
  </si>
  <si>
    <t>lrj17081602</t>
  </si>
  <si>
    <t>lrj17081603</t>
  </si>
  <si>
    <t>lrj17081604</t>
  </si>
  <si>
    <t>lrj17081605</t>
  </si>
  <si>
    <t>lrj17081606</t>
  </si>
  <si>
    <t>lrj17081701</t>
  </si>
  <si>
    <t>lrj17081702</t>
  </si>
  <si>
    <t>lrj17081703</t>
  </si>
  <si>
    <t>lrj17081704</t>
  </si>
  <si>
    <t>SWHY-ZZZB-17001</t>
  </si>
  <si>
    <t>ZZZB2017081701</t>
  </si>
  <si>
    <t>StdVega</t>
    <phoneticPr fontId="3" type="noConversion"/>
  </si>
  <si>
    <t>wy17081701</t>
  </si>
  <si>
    <t>wy17081702</t>
  </si>
  <si>
    <t>wy17081801</t>
  </si>
  <si>
    <t>wy17081802</t>
  </si>
  <si>
    <t>wy17081803</t>
  </si>
  <si>
    <t>wy17081804</t>
  </si>
  <si>
    <t>wy17082101</t>
  </si>
  <si>
    <t>wy17082102</t>
  </si>
  <si>
    <t>wy17082103</t>
  </si>
  <si>
    <t>wy17082104</t>
  </si>
  <si>
    <t>wy17082201</t>
  </si>
  <si>
    <t>wy17082202</t>
  </si>
  <si>
    <t>lrj17082301</t>
  </si>
  <si>
    <t>wy17082301</t>
  </si>
  <si>
    <t>wy17082302</t>
  </si>
  <si>
    <t>wy17082303</t>
  </si>
  <si>
    <t>lrj2017082501</t>
  </si>
  <si>
    <t>lrj2017082502</t>
  </si>
  <si>
    <t>lrj2017082503</t>
  </si>
  <si>
    <t>lrj2017082504</t>
  </si>
  <si>
    <t>lrj2017082506</t>
  </si>
  <si>
    <t>wy17082801</t>
  </si>
  <si>
    <t>wy17082901</t>
  </si>
  <si>
    <t>wy17082902</t>
  </si>
  <si>
    <t>wy17082903</t>
  </si>
  <si>
    <t>ZZZB2017083101</t>
  </si>
  <si>
    <t>ZZZB2017083101</t>
    <phoneticPr fontId="3" type="noConversion"/>
  </si>
  <si>
    <t>RU1801.SHF</t>
    <phoneticPr fontId="3" type="noConversion"/>
  </si>
  <si>
    <t>lrj2017083101</t>
  </si>
  <si>
    <t>lrj2017083102</t>
  </si>
  <si>
    <t>lrj2017083103</t>
  </si>
  <si>
    <t>lrj2017083104</t>
  </si>
  <si>
    <t>lrj2017083105</t>
  </si>
  <si>
    <t>ZZZB2017090101</t>
  </si>
  <si>
    <t>ZZZB2017090101</t>
    <phoneticPr fontId="3" type="noConversion"/>
  </si>
  <si>
    <t>Vanilla</t>
    <phoneticPr fontId="3" type="noConversion"/>
  </si>
  <si>
    <t>Short</t>
    <phoneticPr fontId="3" type="noConversion"/>
  </si>
  <si>
    <t>Call</t>
    <phoneticPr fontId="3" type="noConversion"/>
  </si>
  <si>
    <t>RU1801.SHF</t>
    <phoneticPr fontId="3" type="noConversion"/>
  </si>
  <si>
    <t>lrj2017090101</t>
  </si>
  <si>
    <t>300083.SZ</t>
    <phoneticPr fontId="3" type="noConversion"/>
  </si>
  <si>
    <t>lrj2017090102</t>
  </si>
  <si>
    <t>lrj17090103</t>
  </si>
  <si>
    <t>wy17090401</t>
  </si>
  <si>
    <t>wy17090402</t>
  </si>
  <si>
    <t>wy17090403</t>
  </si>
  <si>
    <t>wy17090404</t>
  </si>
  <si>
    <t>wy17090501</t>
  </si>
  <si>
    <t>ZZZB2017090602</t>
  </si>
  <si>
    <t>ZZZB2017090602</t>
    <phoneticPr fontId="3" type="noConversion"/>
  </si>
  <si>
    <t>RU1801.SHF</t>
    <phoneticPr fontId="3" type="noConversion"/>
  </si>
  <si>
    <t>lrj2017090601</t>
  </si>
  <si>
    <t>wy2017090602</t>
  </si>
  <si>
    <t>wy2017090603</t>
  </si>
  <si>
    <t>wy2017090604</t>
  </si>
  <si>
    <t>wy2017090605</t>
  </si>
  <si>
    <t>ZZZB2017090701</t>
    <phoneticPr fontId="3" type="noConversion"/>
  </si>
  <si>
    <t>Call</t>
    <phoneticPr fontId="3" type="noConversion"/>
  </si>
  <si>
    <t>RU1801.SHF</t>
    <phoneticPr fontId="3" type="noConversion"/>
  </si>
  <si>
    <t>ZZZB2017090701</t>
  </si>
  <si>
    <t>lrj17090701</t>
  </si>
  <si>
    <t>ZZZB2017090702</t>
    <phoneticPr fontId="3" type="noConversion"/>
  </si>
  <si>
    <t>Vanilla</t>
    <phoneticPr fontId="3" type="noConversion"/>
  </si>
  <si>
    <t>Short</t>
    <phoneticPr fontId="3" type="noConversion"/>
  </si>
  <si>
    <t>Call</t>
    <phoneticPr fontId="3" type="noConversion"/>
  </si>
  <si>
    <t>NI1801.SHF</t>
    <phoneticPr fontId="3" type="noConversion"/>
  </si>
  <si>
    <t>wy7090701</t>
  </si>
  <si>
    <t>ZZZB2017090702</t>
  </si>
  <si>
    <t>NI1801.SHF</t>
  </si>
  <si>
    <t>NI1801.SHF</t>
    <phoneticPr fontId="3" type="noConversion"/>
  </si>
  <si>
    <t>wy7090702</t>
  </si>
  <si>
    <t>wy7090703</t>
  </si>
  <si>
    <t>lrj17090702</t>
  </si>
  <si>
    <t>lrj17090703</t>
  </si>
  <si>
    <t>lrj17090801</t>
  </si>
  <si>
    <t>lrj17090802</t>
  </si>
  <si>
    <t>lrj17090803</t>
  </si>
  <si>
    <t>lrj17090804</t>
  </si>
  <si>
    <t>ZZZB2017091101</t>
  </si>
  <si>
    <t>ZZZB2017091101</t>
    <phoneticPr fontId="3" type="noConversion"/>
  </si>
  <si>
    <t>lrj2017091101</t>
  </si>
  <si>
    <t>lrj2017091102</t>
  </si>
  <si>
    <t>lrj2017091103</t>
  </si>
  <si>
    <t>lrj2017091104</t>
  </si>
  <si>
    <t>lrj2017091105</t>
  </si>
  <si>
    <t>lrj2017091106</t>
  </si>
  <si>
    <t>ZZZB2017091201-1</t>
  </si>
  <si>
    <t>ZZZB2017091201-1</t>
    <phoneticPr fontId="3" type="noConversion"/>
  </si>
  <si>
    <t>ZZZB2017091201-2</t>
  </si>
  <si>
    <t>Long</t>
    <phoneticPr fontId="3" type="noConversion"/>
  </si>
  <si>
    <t>000059.SZ</t>
  </si>
  <si>
    <t>000059.SZ</t>
    <phoneticPr fontId="3" type="noConversion"/>
  </si>
  <si>
    <t>000059.SZ</t>
    <phoneticPr fontId="3" type="noConversion"/>
  </si>
  <si>
    <t>000059.SZ</t>
    <phoneticPr fontId="3" type="noConversion"/>
  </si>
  <si>
    <t>lrj17091201</t>
  </si>
  <si>
    <t>lrj17091202</t>
  </si>
  <si>
    <t>lrj17091203</t>
  </si>
  <si>
    <t>lrj17091204</t>
  </si>
  <si>
    <t>lrj17091205</t>
  </si>
  <si>
    <t>lrj17091206</t>
  </si>
  <si>
    <t>300083.SZ</t>
    <phoneticPr fontId="3" type="noConversion"/>
  </si>
  <si>
    <t>wy17091301</t>
  </si>
  <si>
    <t>wy17091302</t>
  </si>
  <si>
    <t>lrj17091401</t>
  </si>
  <si>
    <t>lrj17091402</t>
  </si>
  <si>
    <t>lrj17091403</t>
  </si>
  <si>
    <t>lrj17091404</t>
  </si>
  <si>
    <t>lrj17091405</t>
  </si>
  <si>
    <t>lrj17091406</t>
  </si>
  <si>
    <t>lrj17091407</t>
  </si>
  <si>
    <t>ZZZB2017071401</t>
    <phoneticPr fontId="3" type="noConversion"/>
  </si>
  <si>
    <t>Y1709.DCE</t>
    <phoneticPr fontId="3" type="noConversion"/>
  </si>
  <si>
    <t>TA709.CZC</t>
    <phoneticPr fontId="3" type="noConversion"/>
  </si>
  <si>
    <t>CF709.CZC</t>
    <phoneticPr fontId="3" type="noConversion"/>
  </si>
  <si>
    <t>000059</t>
    <phoneticPr fontId="3" type="noConversion"/>
  </si>
  <si>
    <t>002427</t>
    <phoneticPr fontId="3" type="noConversion"/>
  </si>
  <si>
    <t>002427.SZ</t>
  </si>
  <si>
    <t>002427.SZ</t>
    <phoneticPr fontId="3" type="noConversion"/>
  </si>
  <si>
    <t>ZZZB2017091501</t>
  </si>
  <si>
    <t>ZZZB2017091501</t>
    <phoneticPr fontId="3" type="noConversion"/>
  </si>
  <si>
    <t>Short</t>
    <phoneticPr fontId="3" type="noConversion"/>
  </si>
  <si>
    <t>lrj17091510</t>
  </si>
  <si>
    <t>lrj2017091509</t>
  </si>
  <si>
    <t>lrj17091501</t>
  </si>
  <si>
    <t>lrj17091502</t>
  </si>
  <si>
    <t>lrj17091503</t>
  </si>
  <si>
    <t>lrj17091408</t>
  </si>
  <si>
    <t>lrj17091801</t>
  </si>
  <si>
    <t>lrj17091802</t>
  </si>
  <si>
    <t>lrj17091803</t>
  </si>
  <si>
    <t>lrj17091804</t>
  </si>
  <si>
    <t>lrj17091901</t>
  </si>
  <si>
    <t>lrj17091902</t>
  </si>
  <si>
    <t>lrj17091903</t>
  </si>
  <si>
    <t>lrj17091904</t>
  </si>
  <si>
    <t>lrj17091905</t>
  </si>
  <si>
    <t>wy17092001</t>
  </si>
  <si>
    <t>wy17092002</t>
  </si>
  <si>
    <t>劲胜智能</t>
  </si>
  <si>
    <t>尤夫股份</t>
  </si>
  <si>
    <t>华锦股份</t>
  </si>
  <si>
    <t>300160</t>
    <phoneticPr fontId="3" type="noConversion"/>
  </si>
  <si>
    <t>300160.SZ</t>
  </si>
  <si>
    <t>300160.SZ</t>
    <phoneticPr fontId="3" type="noConversion"/>
  </si>
  <si>
    <t>ZZZB2017092101</t>
  </si>
  <si>
    <t>ZZZB2017092101</t>
    <phoneticPr fontId="3" type="noConversion"/>
  </si>
  <si>
    <t>lrj2017092101</t>
  </si>
  <si>
    <t>lrj2017092102</t>
  </si>
  <si>
    <t>lrj2017092103</t>
  </si>
  <si>
    <t>lrj2017092104</t>
  </si>
  <si>
    <t>lrj17091207</t>
  </si>
  <si>
    <t>wy17092201</t>
  </si>
  <si>
    <t>wy17092202</t>
  </si>
  <si>
    <t>wy17092203</t>
  </si>
  <si>
    <t>wy17092204</t>
  </si>
  <si>
    <t>wy17092206</t>
  </si>
  <si>
    <t>wy17092501</t>
  </si>
  <si>
    <t>wy17092502</t>
  </si>
  <si>
    <t>wy17092503</t>
  </si>
  <si>
    <t>wy17092504</t>
  </si>
  <si>
    <t>wy17092505</t>
  </si>
  <si>
    <t>wy17092506</t>
  </si>
  <si>
    <t>秀强股份</t>
  </si>
  <si>
    <t>wy17092601</t>
  </si>
  <si>
    <t>wy17092602</t>
  </si>
  <si>
    <t>wy17092603</t>
  </si>
  <si>
    <t>wy17092604</t>
  </si>
  <si>
    <t>wy17092605</t>
  </si>
  <si>
    <t>wy17092606</t>
  </si>
  <si>
    <t>wy17092701</t>
  </si>
  <si>
    <t>wy17092702</t>
  </si>
  <si>
    <t>wy17092703</t>
  </si>
  <si>
    <t>wy17092704</t>
  </si>
  <si>
    <t>wy17092705</t>
  </si>
  <si>
    <t>wy17092801</t>
  </si>
  <si>
    <t>lrj17092701</t>
  </si>
  <si>
    <t>wy17092802</t>
  </si>
  <si>
    <t>wy17092803</t>
  </si>
  <si>
    <t>wy17092804</t>
  </si>
  <si>
    <t>wy17092805</t>
  </si>
  <si>
    <t>wy17092806</t>
  </si>
  <si>
    <t>wy17092807</t>
  </si>
  <si>
    <t>wy17092901</t>
  </si>
  <si>
    <t>wy17092902</t>
  </si>
  <si>
    <t>wy17092903</t>
  </si>
  <si>
    <t>wy17092904</t>
  </si>
  <si>
    <t>wy17092905</t>
  </si>
  <si>
    <t>wy17092906</t>
  </si>
  <si>
    <t>wy17092907</t>
  </si>
  <si>
    <t>wy17092908</t>
  </si>
  <si>
    <t>wy17092909</t>
  </si>
  <si>
    <t>wy17092910</t>
  </si>
  <si>
    <t>wy17100901</t>
  </si>
  <si>
    <t>wy17100902</t>
  </si>
  <si>
    <t>wy17100903</t>
  </si>
  <si>
    <t>wy17100904</t>
  </si>
  <si>
    <t>wy17100905</t>
  </si>
  <si>
    <t>wy17101001</t>
  </si>
  <si>
    <t>wy17101002</t>
  </si>
  <si>
    <t>wy17101003</t>
  </si>
  <si>
    <t>lrj17101101</t>
  </si>
  <si>
    <t>lrj17101102</t>
  </si>
  <si>
    <t>ZZZB2017081501</t>
    <phoneticPr fontId="3" type="noConversion"/>
  </si>
  <si>
    <t>300083.SZ</t>
    <phoneticPr fontId="3" type="noConversion"/>
  </si>
  <si>
    <t>SH</t>
  </si>
  <si>
    <t>601238</t>
    <phoneticPr fontId="3" type="noConversion"/>
  </si>
  <si>
    <t>601238.SH</t>
  </si>
  <si>
    <t>ZZZB2017101202</t>
  </si>
  <si>
    <t>ZZZB2017101201</t>
  </si>
  <si>
    <t>lrj17101201</t>
  </si>
  <si>
    <t>lrj17101202</t>
  </si>
  <si>
    <t>lrj17101203</t>
  </si>
  <si>
    <t>wy17101201</t>
  </si>
  <si>
    <t>wy17101202</t>
  </si>
  <si>
    <t>wy17101203</t>
  </si>
  <si>
    <t>wy17101204</t>
  </si>
  <si>
    <t>wy17101205</t>
  </si>
  <si>
    <t>CF801.CZC</t>
  </si>
  <si>
    <t>ZZZB2017101302</t>
  </si>
  <si>
    <t>wy17101301</t>
  </si>
  <si>
    <t>wy17101302</t>
  </si>
  <si>
    <t>lrj17101301</t>
  </si>
  <si>
    <t>lrj17101302</t>
  </si>
  <si>
    <t>lrj17101303</t>
  </si>
  <si>
    <t>lrj17101304</t>
  </si>
  <si>
    <t>lrj17101305</t>
  </si>
  <si>
    <t>JD</t>
  </si>
  <si>
    <t>JD1805.DCE</t>
  </si>
  <si>
    <t>ZZZB2017101602</t>
  </si>
  <si>
    <t>wy17101601</t>
  </si>
  <si>
    <t>lrj17101306</t>
  </si>
  <si>
    <t>wy17181602</t>
  </si>
  <si>
    <t>wy17181603</t>
  </si>
  <si>
    <t>wy17181604</t>
  </si>
  <si>
    <t>wy17181605</t>
  </si>
  <si>
    <t>wy17181606</t>
  </si>
  <si>
    <t>wy17181607</t>
  </si>
  <si>
    <t>wy17181608</t>
  </si>
  <si>
    <t>wy17181609</t>
  </si>
  <si>
    <t>wy17181610</t>
  </si>
  <si>
    <t>wy17181611</t>
  </si>
  <si>
    <t>wy17181612</t>
  </si>
  <si>
    <t>wy17181613</t>
  </si>
  <si>
    <t>wy17181614</t>
  </si>
  <si>
    <t>wy17181615</t>
  </si>
  <si>
    <t>wy17181616</t>
  </si>
  <si>
    <t>wy17181617</t>
  </si>
  <si>
    <t>wy17181618</t>
  </si>
  <si>
    <t>RM</t>
    <phoneticPr fontId="3" type="noConversion"/>
  </si>
  <si>
    <t>RM801.CZC</t>
  </si>
  <si>
    <t>RM801.CZC</t>
    <phoneticPr fontId="3" type="noConversion"/>
  </si>
  <si>
    <t>ZZZB2017101701</t>
  </si>
  <si>
    <t>ZZZB2017101702</t>
  </si>
  <si>
    <t>ZZZB2017101702</t>
    <phoneticPr fontId="3" type="noConversion"/>
  </si>
  <si>
    <t>ZZZB2017101703</t>
  </si>
  <si>
    <t>ZZZB2017101703</t>
    <phoneticPr fontId="3" type="noConversion"/>
  </si>
  <si>
    <t>ZZZB2017101702/02</t>
  </si>
  <si>
    <t>ZZZB2017101702/02</t>
    <phoneticPr fontId="3" type="noConversion"/>
  </si>
  <si>
    <t>Put</t>
    <phoneticPr fontId="3" type="noConversion"/>
  </si>
  <si>
    <t>Long</t>
    <phoneticPr fontId="3" type="noConversion"/>
  </si>
  <si>
    <t>lrj17101701</t>
  </si>
  <si>
    <t>lrj17101702</t>
  </si>
  <si>
    <t>wy17101701</t>
  </si>
  <si>
    <t>wy17101702</t>
  </si>
  <si>
    <t>lrj17101703</t>
  </si>
  <si>
    <t>wy17101703</t>
  </si>
  <si>
    <t>wy17101704</t>
  </si>
  <si>
    <t>wy17101705</t>
  </si>
  <si>
    <t>wy17101706</t>
  </si>
  <si>
    <t>wy17101707</t>
  </si>
  <si>
    <t>ZZZB2017101801</t>
  </si>
  <si>
    <t>ZZZB2017101801</t>
    <phoneticPr fontId="3" type="noConversion"/>
  </si>
  <si>
    <t>ZZZB2017101802</t>
  </si>
  <si>
    <t>ZZZB2017101802</t>
    <phoneticPr fontId="3" type="noConversion"/>
  </si>
  <si>
    <t>lrj17101801</t>
  </si>
  <si>
    <t>lrj17101802</t>
  </si>
  <si>
    <t>lrj17101803</t>
  </si>
  <si>
    <t>lrj17101804</t>
  </si>
  <si>
    <t>lrj17101805</t>
  </si>
  <si>
    <t>lrj17101806</t>
  </si>
  <si>
    <t>lrj17101807</t>
  </si>
  <si>
    <t>lrj17101808</t>
  </si>
  <si>
    <t>lrj17101809</t>
  </si>
  <si>
    <t>603126.SH</t>
  </si>
  <si>
    <t>ZZZB2017101901</t>
  </si>
  <si>
    <t>lrj17101901</t>
  </si>
  <si>
    <t>wy17101901</t>
  </si>
  <si>
    <t>wy17101902</t>
  </si>
  <si>
    <t>wy17101904</t>
  </si>
  <si>
    <t>wy17101905</t>
  </si>
  <si>
    <t>wy17101906</t>
  </si>
  <si>
    <t>wy17101907</t>
  </si>
  <si>
    <t>wy17101908</t>
  </si>
  <si>
    <t>wy17101909</t>
  </si>
  <si>
    <t>lrj17101902</t>
  </si>
  <si>
    <t>600010</t>
    <phoneticPr fontId="3" type="noConversion"/>
  </si>
  <si>
    <t>600010.SH</t>
    <phoneticPr fontId="3" type="noConversion"/>
  </si>
  <si>
    <t>ZZZB2017102001</t>
  </si>
  <si>
    <t>ZZZB2017102002</t>
  </si>
  <si>
    <t>ZZZB2017102002</t>
    <phoneticPr fontId="3" type="noConversion"/>
  </si>
  <si>
    <t>ZZZB2017102003</t>
  </si>
  <si>
    <t>ZZZB2017102003</t>
    <phoneticPr fontId="3" type="noConversion"/>
  </si>
  <si>
    <t>ZZZB2017102004</t>
  </si>
  <si>
    <t>ZZZB2017102004</t>
    <phoneticPr fontId="3" type="noConversion"/>
  </si>
  <si>
    <t>lrj17102001</t>
  </si>
  <si>
    <t>lrj17102002</t>
  </si>
  <si>
    <t>lrj17102003</t>
  </si>
  <si>
    <t>lrj17102004</t>
  </si>
  <si>
    <t>lrj17102005</t>
  </si>
  <si>
    <t>600010.SH</t>
  </si>
  <si>
    <t>lrj17102006</t>
  </si>
  <si>
    <t>lrj17102007</t>
  </si>
  <si>
    <t>lrj17102008</t>
  </si>
  <si>
    <t>lrj17102009</t>
  </si>
  <si>
    <t>lrj17102010</t>
  </si>
  <si>
    <t>lrj17102011</t>
  </si>
  <si>
    <t>ZZZB2017102001</t>
    <phoneticPr fontId="3" type="noConversion"/>
  </si>
  <si>
    <t>wy17102301</t>
  </si>
  <si>
    <t>wy17102302</t>
  </si>
  <si>
    <t>wy17102303</t>
  </si>
  <si>
    <t>wy17102304</t>
  </si>
  <si>
    <t>wy17102305</t>
  </si>
  <si>
    <t>wy17102306</t>
  </si>
  <si>
    <t>wy17102307</t>
  </si>
  <si>
    <t>wy17102308</t>
  </si>
  <si>
    <t>wy17102309</t>
  </si>
  <si>
    <t>wy17102310</t>
  </si>
  <si>
    <t>wy17102311</t>
  </si>
  <si>
    <t>ZZZB2017102422</t>
  </si>
  <si>
    <t>ZZZB2017102421</t>
  </si>
  <si>
    <t>ZZZB2017102421</t>
    <phoneticPr fontId="3" type="noConversion"/>
  </si>
  <si>
    <t>wy17102401</t>
  </si>
  <si>
    <t>wy17102402</t>
  </si>
  <si>
    <t>wy17102403</t>
  </si>
  <si>
    <t>wy17102404</t>
  </si>
  <si>
    <t>ZZZB2017102423</t>
  </si>
  <si>
    <t>ZZZB2017102423</t>
    <phoneticPr fontId="3" type="noConversion"/>
  </si>
  <si>
    <t>ZZZB2017102424</t>
  </si>
  <si>
    <t>ZZZB2017102424</t>
    <phoneticPr fontId="3" type="noConversion"/>
  </si>
  <si>
    <t>wy17102405</t>
  </si>
  <si>
    <t>lrj17102401</t>
  </si>
  <si>
    <t>wy17102406</t>
  </si>
  <si>
    <t>lrj17102403</t>
  </si>
  <si>
    <t>wy17102407</t>
  </si>
  <si>
    <t>lrj17102404</t>
  </si>
  <si>
    <t>lrj17102405</t>
  </si>
  <si>
    <t>lrj17102406</t>
  </si>
  <si>
    <t>wy17102411</t>
  </si>
  <si>
    <t>wy17102412</t>
  </si>
  <si>
    <t>lrj17102407</t>
  </si>
  <si>
    <t>ImpliedVol</t>
  </si>
  <si>
    <t>wy17102413</t>
  </si>
  <si>
    <t>wy17102414</t>
  </si>
  <si>
    <t>wy17102415</t>
  </si>
  <si>
    <t>wy17102416</t>
  </si>
  <si>
    <t>wy17102417</t>
  </si>
  <si>
    <t>wy17102418</t>
  </si>
  <si>
    <t>603126</t>
    <phoneticPr fontId="3" type="noConversion"/>
  </si>
  <si>
    <t>Client</t>
    <phoneticPr fontId="3" type="noConversion"/>
  </si>
  <si>
    <t>王翔</t>
  </si>
  <si>
    <t>蔡峰</t>
  </si>
  <si>
    <t>棉交中心</t>
  </si>
  <si>
    <t>魏丽娜</t>
  </si>
  <si>
    <t>冯雪莹</t>
  </si>
  <si>
    <t>王玲娟</t>
  </si>
  <si>
    <t>郭维佳</t>
  </si>
  <si>
    <t>芦文庆</t>
  </si>
  <si>
    <t>柯彬</t>
  </si>
  <si>
    <t>祖国强</t>
  </si>
  <si>
    <t>薛元</t>
  </si>
  <si>
    <t>海伦市东兴现代农机农民专业合作社</t>
  </si>
  <si>
    <t>海伦市百华农机专业合作社</t>
  </si>
  <si>
    <t>鲁证经贸有限公司</t>
  </si>
  <si>
    <t>宿州市大江农业有限公司</t>
  </si>
  <si>
    <t>华泰长城资本管理有限公司</t>
  </si>
  <si>
    <t>宁波爱能聚进出口有限公司</t>
  </si>
  <si>
    <t>上海海通资源管理有限公司</t>
  </si>
  <si>
    <t>中国人民财产保险股份有限公司临高支公司</t>
  </si>
  <si>
    <t>中华联合财产保险股份有限公司辽宁分公司</t>
  </si>
  <si>
    <t>申万宏源证券有限公司</t>
  </si>
  <si>
    <t>深圳汇盛资产管理有限公司</t>
  </si>
  <si>
    <t>汇盛一号私募证券投资基金</t>
  </si>
  <si>
    <t>莎车县百喜合棉花农民专业合作社</t>
  </si>
  <si>
    <t>山西晋龙养殖股份有限公司</t>
  </si>
  <si>
    <t>深圳前海中金创鑫基金管理有限公司</t>
  </si>
  <si>
    <t>ZZZB2017102501</t>
  </si>
  <si>
    <t>ZZZB2017102501</t>
    <phoneticPr fontId="3" type="noConversion"/>
  </si>
  <si>
    <t>Put</t>
    <phoneticPr fontId="3" type="noConversion"/>
  </si>
  <si>
    <t>CF801.CZC</t>
    <phoneticPr fontId="3" type="noConversion"/>
  </si>
  <si>
    <t>lrj17102501</t>
  </si>
  <si>
    <t>lrj17102502</t>
  </si>
  <si>
    <t>lrj17102503</t>
  </si>
  <si>
    <t>lrj17102504</t>
  </si>
  <si>
    <t>lrj17102505</t>
  </si>
  <si>
    <t>莎车县百喜合棉花农民专业合作社</t>
    <phoneticPr fontId="3" type="noConversion"/>
  </si>
  <si>
    <t>ZZZB2017101302</t>
    <phoneticPr fontId="3" type="noConversion"/>
  </si>
  <si>
    <t>提前平仓</t>
  </si>
  <si>
    <t>wy17102601</t>
  </si>
  <si>
    <t>wy17102602</t>
  </si>
  <si>
    <t>lrj17102601</t>
  </si>
  <si>
    <t>lrj17102602</t>
  </si>
  <si>
    <t>lrj17102603</t>
  </si>
  <si>
    <t>lrj17102604</t>
  </si>
  <si>
    <t>lrj17102701</t>
  </si>
  <si>
    <t>lrj17102702</t>
  </si>
  <si>
    <t>lrj17102703</t>
  </si>
  <si>
    <t>lrj17102704</t>
  </si>
  <si>
    <t>lrj17102705</t>
  </si>
  <si>
    <t>lrj17102706</t>
  </si>
  <si>
    <t>lrj17102707</t>
  </si>
  <si>
    <t>lrj17102708</t>
  </si>
  <si>
    <t>lrj17103001</t>
  </si>
  <si>
    <t>lrj17103002</t>
  </si>
  <si>
    <t>lrj17103003</t>
  </si>
  <si>
    <t>lrj17103004</t>
  </si>
  <si>
    <t>lrj17103005</t>
  </si>
  <si>
    <t>lrj17103006</t>
  </si>
  <si>
    <t>ZC</t>
    <phoneticPr fontId="3" type="noConversion"/>
  </si>
  <si>
    <t>ZC801.CZC</t>
  </si>
  <si>
    <t>ZZZB2017103121</t>
  </si>
  <si>
    <t>ZZZB2017103122</t>
    <phoneticPr fontId="3" type="noConversion"/>
  </si>
  <si>
    <t>深圳伏曦资产管理有限公司</t>
  </si>
  <si>
    <t>ZZZB2017103122</t>
  </si>
  <si>
    <t>wy103101</t>
  </si>
  <si>
    <t>wy103102</t>
  </si>
  <si>
    <t>wy103103</t>
  </si>
  <si>
    <t>wy103104</t>
  </si>
  <si>
    <t>wy103105</t>
  </si>
  <si>
    <t>lws103001</t>
  </si>
  <si>
    <t>lws103002</t>
  </si>
  <si>
    <t>MidVol</t>
    <phoneticPr fontId="3" type="noConversion"/>
  </si>
  <si>
    <t>InitialVol</t>
    <phoneticPr fontId="3" type="noConversion"/>
  </si>
  <si>
    <t>lrj17103101</t>
  </si>
  <si>
    <t>lrj17103102</t>
  </si>
  <si>
    <t>ZZZB2017110101</t>
  </si>
  <si>
    <t>CF801.CZC</t>
    <phoneticPr fontId="3" type="noConversion"/>
  </si>
  <si>
    <t>中华联合财产保险股份有限公司新疆分公司</t>
  </si>
  <si>
    <t>wy17110101</t>
  </si>
  <si>
    <t>wy17110102</t>
  </si>
  <si>
    <t>wy17110103</t>
  </si>
  <si>
    <t>wy17110104</t>
  </si>
  <si>
    <t>wy17110105</t>
  </si>
  <si>
    <t>wy17110110</t>
  </si>
  <si>
    <t>lrj17110101</t>
  </si>
  <si>
    <t>lrj17110102</t>
  </si>
  <si>
    <t>lrj17110201</t>
  </si>
  <si>
    <t>lrj17110202</t>
  </si>
  <si>
    <t>NI</t>
    <phoneticPr fontId="3" type="noConversion"/>
  </si>
  <si>
    <t>NI1805.SHF</t>
  </si>
  <si>
    <t>NI1805.SHF</t>
    <phoneticPr fontId="3" type="noConversion"/>
  </si>
  <si>
    <t>SR</t>
    <phoneticPr fontId="3" type="noConversion"/>
  </si>
  <si>
    <t>SR801.CZC</t>
  </si>
  <si>
    <t>SR801.CZC</t>
    <phoneticPr fontId="3" type="noConversion"/>
  </si>
  <si>
    <t>ZZZB2017110102</t>
  </si>
  <si>
    <t>ZZZB2017110221</t>
  </si>
  <si>
    <t>wy17110201</t>
  </si>
  <si>
    <t>lrj17110103</t>
  </si>
  <si>
    <t>lrj17110104</t>
  </si>
  <si>
    <t>wy17110202</t>
  </si>
  <si>
    <t>wy17110203</t>
  </si>
  <si>
    <t>wy17110204</t>
  </si>
  <si>
    <t>wy17110205</t>
  </si>
  <si>
    <t>wy17110206</t>
  </si>
  <si>
    <t>wy17110207</t>
  </si>
  <si>
    <t>wy17110208</t>
  </si>
  <si>
    <t>RUFI.WI</t>
  </si>
  <si>
    <t>CFFI.WI</t>
  </si>
  <si>
    <t>JDFI.WI</t>
  </si>
  <si>
    <t>RMFI.WI</t>
  </si>
  <si>
    <t>ZCFI.WI</t>
  </si>
  <si>
    <t>SRFI.WI</t>
  </si>
  <si>
    <t>沪胶指数</t>
  </si>
  <si>
    <t>广汽集团</t>
  </si>
  <si>
    <t>郑棉指数</t>
  </si>
  <si>
    <t>鸡蛋指数</t>
  </si>
  <si>
    <t>菜粕指数</t>
  </si>
  <si>
    <t>中材节能</t>
  </si>
  <si>
    <t>包钢股份</t>
  </si>
  <si>
    <t>动煤指数</t>
  </si>
  <si>
    <t>郑糖指数</t>
  </si>
  <si>
    <t>wy17110301</t>
  </si>
  <si>
    <t>wy17110302</t>
  </si>
  <si>
    <t>wy17110303</t>
  </si>
  <si>
    <t>wy17110304</t>
  </si>
  <si>
    <t>wy17110305</t>
  </si>
  <si>
    <t>lrj17110301</t>
  </si>
  <si>
    <t>lrj17110302</t>
  </si>
  <si>
    <t>lrj17110303</t>
  </si>
  <si>
    <t>lrj17110304</t>
  </si>
  <si>
    <t>lrj17110305</t>
  </si>
  <si>
    <t>lrj17110306</t>
  </si>
  <si>
    <t>lrj17110307</t>
  </si>
  <si>
    <t>lrj17110308</t>
  </si>
  <si>
    <t>wy17110601</t>
  </si>
  <si>
    <t>wy17110602</t>
  </si>
  <si>
    <t>wy17110603</t>
  </si>
  <si>
    <t>lrj17110601</t>
  </si>
  <si>
    <t>lrj17110602</t>
  </si>
  <si>
    <t>lrj17110701</t>
  </si>
  <si>
    <t>lrj17110702</t>
  </si>
  <si>
    <t>lrj17110703</t>
  </si>
  <si>
    <t>wy17110701</t>
  </si>
  <si>
    <t>wy17110702</t>
  </si>
  <si>
    <t>wy17110703</t>
  </si>
  <si>
    <t>wy17110704</t>
  </si>
  <si>
    <t>wy17110705</t>
  </si>
  <si>
    <t>lrj17110801</t>
  </si>
  <si>
    <t>lrj17110802</t>
  </si>
  <si>
    <t>wy110801</t>
  </si>
  <si>
    <t>wy110802</t>
  </si>
  <si>
    <t>wy110803</t>
  </si>
  <si>
    <t>wy110804</t>
  </si>
  <si>
    <t>002628</t>
    <phoneticPr fontId="3" type="noConversion"/>
  </si>
  <si>
    <t>002628.SZ</t>
  </si>
  <si>
    <t>002628.SZ</t>
    <phoneticPr fontId="3" type="noConversion"/>
  </si>
  <si>
    <t>ZZZB2017110901</t>
  </si>
  <si>
    <t>ZZZB2017110901</t>
    <phoneticPr fontId="3" type="noConversion"/>
  </si>
  <si>
    <t>常州本正投资有限公司</t>
    <phoneticPr fontId="3" type="noConversion"/>
  </si>
  <si>
    <t>ZZZB2017110902</t>
  </si>
  <si>
    <t>ZZZB2017110902</t>
    <phoneticPr fontId="3" type="noConversion"/>
  </si>
  <si>
    <t>lrj17110901</t>
  </si>
  <si>
    <t>lrj17110902</t>
  </si>
  <si>
    <t>lrj17110903</t>
  </si>
  <si>
    <t>lrj17110904</t>
  </si>
  <si>
    <t>ZZZB2017110821</t>
  </si>
  <si>
    <t>ZZZB2017110821</t>
    <phoneticPr fontId="3" type="noConversion"/>
  </si>
  <si>
    <t>lrj17110803</t>
  </si>
  <si>
    <t>wy17110901</t>
  </si>
  <si>
    <t>lrj17110804</t>
  </si>
  <si>
    <t>lrj17110805</t>
  </si>
  <si>
    <t>wy17110902</t>
  </si>
  <si>
    <t>wy17110903</t>
  </si>
  <si>
    <t>wy17110904</t>
  </si>
  <si>
    <t>wy17110905</t>
  </si>
  <si>
    <t>wy17110906</t>
  </si>
  <si>
    <t>wy17110907</t>
  </si>
  <si>
    <t>wy17110908</t>
  </si>
  <si>
    <t>ZZZB2017111001</t>
  </si>
  <si>
    <t>ZZZB2017111001</t>
    <phoneticPr fontId="3" type="noConversion"/>
  </si>
  <si>
    <t>常州本正投资有限公司</t>
  </si>
  <si>
    <t>lrj17111001</t>
  </si>
  <si>
    <t>lrj17111002</t>
  </si>
  <si>
    <t>lrj17111003</t>
  </si>
  <si>
    <t>lrj17111004</t>
  </si>
  <si>
    <t>lrj17111005</t>
  </si>
  <si>
    <t>wy17111001</t>
  </si>
  <si>
    <t>wy17111002</t>
  </si>
  <si>
    <t>wy17111003</t>
  </si>
  <si>
    <t>wy17111004</t>
  </si>
  <si>
    <t>深圳伏曦资产管理有限公司</t>
    <phoneticPr fontId="3" type="noConversion"/>
  </si>
  <si>
    <t>000831</t>
    <phoneticPr fontId="3" type="noConversion"/>
  </si>
  <si>
    <t>000831.SZ</t>
  </si>
  <si>
    <t>000831.SZ</t>
    <phoneticPr fontId="3" type="noConversion"/>
  </si>
  <si>
    <t>ZZZB2017111301</t>
  </si>
  <si>
    <t>ZZZB2017111301</t>
    <phoneticPr fontId="3" type="noConversion"/>
  </si>
  <si>
    <t>ZZZB2017111302</t>
  </si>
  <si>
    <t>ZZZB2017111302</t>
    <phoneticPr fontId="3" type="noConversion"/>
  </si>
  <si>
    <t>纵阖行业掘金贰号私募证券投资基金</t>
    <phoneticPr fontId="3" type="noConversion"/>
  </si>
  <si>
    <t>lrj17111301</t>
  </si>
  <si>
    <t>lrj17111302</t>
  </si>
  <si>
    <t>lrj17111303</t>
  </si>
  <si>
    <t>lrj17111304</t>
  </si>
  <si>
    <t>lrj17111305</t>
  </si>
  <si>
    <t>lrj17111306</t>
  </si>
  <si>
    <t>lrj17111307</t>
  </si>
  <si>
    <t>wy17111301</t>
  </si>
  <si>
    <t>wy17111302</t>
  </si>
  <si>
    <t>lrj17111401</t>
  </si>
  <si>
    <t>lrj17111402</t>
  </si>
  <si>
    <t>lrj17111403</t>
  </si>
  <si>
    <t>lrj17111404</t>
  </si>
  <si>
    <t>lrj17111405</t>
  </si>
  <si>
    <t>lrj17111406</t>
  </si>
  <si>
    <t>wy17111401</t>
  </si>
  <si>
    <t>wy17111501</t>
  </si>
  <si>
    <t>wy17111402</t>
    <phoneticPr fontId="3" type="noConversion"/>
  </si>
  <si>
    <t>wy17111403</t>
  </si>
  <si>
    <t>wy17111404</t>
  </si>
  <si>
    <t>lws17111501</t>
  </si>
  <si>
    <t>lws17111502</t>
  </si>
  <si>
    <t>wy17111405</t>
  </si>
  <si>
    <t>600976.SH</t>
  </si>
  <si>
    <t>600976.SH</t>
    <phoneticPr fontId="3" type="noConversion"/>
  </si>
  <si>
    <t>天津北龙房地产开发有限公司</t>
  </si>
  <si>
    <t>天津北龙房地产开发有限公司</t>
    <phoneticPr fontId="3" type="noConversion"/>
  </si>
  <si>
    <t>lrj17111501</t>
  </si>
  <si>
    <t>lrj17111502</t>
  </si>
  <si>
    <t>ZZZB2017111501-1</t>
  </si>
  <si>
    <t>ZZZB2017111501-2</t>
  </si>
  <si>
    <t>ZZZB2017111501-2</t>
    <phoneticPr fontId="3" type="noConversion"/>
  </si>
  <si>
    <t>ZZZB2017111501-1</t>
    <phoneticPr fontId="3" type="noConversion"/>
  </si>
  <si>
    <t>lrj17111503</t>
  </si>
  <si>
    <t>lrj17111504</t>
  </si>
  <si>
    <t>lrj17111505</t>
  </si>
  <si>
    <t>lrj17111506</t>
  </si>
  <si>
    <t>lrj17111507</t>
  </si>
  <si>
    <t>lrj17111508</t>
  </si>
  <si>
    <t>lrj17111509</t>
  </si>
  <si>
    <t>lws17111503</t>
  </si>
  <si>
    <t>lws17111504</t>
  </si>
  <si>
    <t>lws17111505</t>
  </si>
  <si>
    <t>lws17111506</t>
  </si>
  <si>
    <t>lws17111507</t>
  </si>
  <si>
    <t>lws17111508</t>
  </si>
  <si>
    <t>ZZZB2017111601</t>
  </si>
  <si>
    <t>ZZZB2017111601</t>
    <phoneticPr fontId="3" type="noConversion"/>
  </si>
  <si>
    <t>lws17111509</t>
  </si>
  <si>
    <t>wy17111601</t>
  </si>
  <si>
    <t>wy17111602</t>
  </si>
  <si>
    <t>wy17111604</t>
  </si>
  <si>
    <t>wy17111603</t>
  </si>
  <si>
    <t>wy17111605</t>
  </si>
  <si>
    <t>wy17111606</t>
  </si>
  <si>
    <t>wy17111607</t>
  </si>
  <si>
    <t>wy17111608</t>
  </si>
  <si>
    <t>wy17111609</t>
  </si>
  <si>
    <t>wy17111610</t>
  </si>
  <si>
    <t>lws17111510</t>
  </si>
  <si>
    <t>lws17111511</t>
  </si>
  <si>
    <t>wy17111611</t>
  </si>
  <si>
    <t>wy17111612</t>
  </si>
  <si>
    <t>wy17111613</t>
  </si>
  <si>
    <t>wy17111614</t>
  </si>
  <si>
    <t>wy17111615</t>
  </si>
  <si>
    <t>300146.SZ</t>
  </si>
  <si>
    <t>300146.SZ</t>
    <phoneticPr fontId="3" type="noConversion"/>
  </si>
  <si>
    <t>ZZZB2017111701</t>
  </si>
  <si>
    <t>ZZZB2017111701</t>
    <phoneticPr fontId="3" type="noConversion"/>
  </si>
  <si>
    <t>Call</t>
    <phoneticPr fontId="3" type="noConversion"/>
  </si>
  <si>
    <t>深圳尚珑基金管理有限公司</t>
    <phoneticPr fontId="3" type="noConversion"/>
  </si>
  <si>
    <t>lrj17111701</t>
  </si>
  <si>
    <t>ZZZB2017101901</t>
    <phoneticPr fontId="3" type="noConversion"/>
  </si>
  <si>
    <t>lrj17111702</t>
  </si>
  <si>
    <t>lrj17111703</t>
  </si>
  <si>
    <t>lrj17111704</t>
  </si>
  <si>
    <t>lrj17111705</t>
  </si>
  <si>
    <t>lrj17111706</t>
  </si>
  <si>
    <t>lrj17111707</t>
  </si>
  <si>
    <t>lrj17111708</t>
  </si>
  <si>
    <t>lrj17111709</t>
  </si>
  <si>
    <t>lrj17111710</t>
  </si>
  <si>
    <t>lrj17111711</t>
  </si>
  <si>
    <t>ZZZB2017111702</t>
  </si>
  <si>
    <t>ZZZB2017111702</t>
    <phoneticPr fontId="3" type="noConversion"/>
  </si>
  <si>
    <t>RB1805.SHF</t>
  </si>
  <si>
    <t>RB1805.SHF</t>
    <phoneticPr fontId="3" type="noConversion"/>
  </si>
  <si>
    <t>RB</t>
    <phoneticPr fontId="3" type="noConversion"/>
  </si>
  <si>
    <t>RB1805.SHF</t>
    <phoneticPr fontId="3" type="noConversion"/>
  </si>
  <si>
    <t>wy17111701</t>
  </si>
  <si>
    <t>lws111701</t>
  </si>
  <si>
    <t>lws111702</t>
  </si>
  <si>
    <t>lws111703</t>
  </si>
  <si>
    <t>lws111704</t>
  </si>
  <si>
    <t>lws111705</t>
  </si>
  <si>
    <t>002099</t>
    <phoneticPr fontId="3" type="noConversion"/>
  </si>
  <si>
    <t>002099.SZ</t>
  </si>
  <si>
    <t>002099.SZ</t>
    <phoneticPr fontId="3" type="noConversion"/>
  </si>
  <si>
    <t>ZZZB2017112001</t>
  </si>
  <si>
    <t>ZZZB2017112001</t>
    <phoneticPr fontId="3" type="noConversion"/>
  </si>
  <si>
    <t>ZZZB2017112002</t>
  </si>
  <si>
    <t>ZZZB2017112002</t>
    <phoneticPr fontId="3" type="noConversion"/>
  </si>
  <si>
    <t>Call</t>
    <phoneticPr fontId="3" type="noConversion"/>
  </si>
  <si>
    <t>海韵2号私募投资基金</t>
  </si>
  <si>
    <t>lrj17112001</t>
  </si>
  <si>
    <t>lrj17112002</t>
  </si>
  <si>
    <t>lrj17112003</t>
  </si>
  <si>
    <t>lrj17112004</t>
  </si>
  <si>
    <t>lrj17112005</t>
  </si>
  <si>
    <t>lrj17112006</t>
  </si>
  <si>
    <t>lrj17112007</t>
  </si>
  <si>
    <t>lrj17112008</t>
  </si>
  <si>
    <t>lrj17112009</t>
  </si>
  <si>
    <t>wy17112001</t>
  </si>
  <si>
    <t>wy17112002</t>
  </si>
  <si>
    <t>wy17112003</t>
  </si>
  <si>
    <t>lrj17112101</t>
  </si>
  <si>
    <t>lrj17112102</t>
  </si>
  <si>
    <t>lrj17112103</t>
  </si>
  <si>
    <t>lws17112101</t>
  </si>
  <si>
    <t>wy17112101</t>
  </si>
  <si>
    <t>wy17112102</t>
  </si>
  <si>
    <t>wy17112103</t>
  </si>
  <si>
    <t>wy17112104</t>
  </si>
  <si>
    <t>wy17112105</t>
  </si>
  <si>
    <t>wy17112106</t>
  </si>
  <si>
    <t>HC</t>
    <phoneticPr fontId="3" type="noConversion"/>
  </si>
  <si>
    <t>HC1805.SHF</t>
  </si>
  <si>
    <t>HC1805.SHF</t>
    <phoneticPr fontId="3" type="noConversion"/>
  </si>
  <si>
    <t>ZZZB2017112221</t>
  </si>
  <si>
    <t>ZZZB2017112221</t>
    <phoneticPr fontId="3" type="noConversion"/>
  </si>
  <si>
    <t>ZZZB2017112222</t>
  </si>
  <si>
    <t>ZZZB2017112222</t>
    <phoneticPr fontId="3" type="noConversion"/>
  </si>
  <si>
    <t>HC1805.SHF</t>
    <phoneticPr fontId="3" type="noConversion"/>
  </si>
  <si>
    <t>wy17112107</t>
  </si>
  <si>
    <t>wy17112108</t>
  </si>
  <si>
    <t>wy17112109</t>
  </si>
  <si>
    <t>600030.SH</t>
  </si>
  <si>
    <t>600030.SH</t>
    <phoneticPr fontId="3" type="noConversion"/>
  </si>
  <si>
    <t>000776</t>
    <phoneticPr fontId="3" type="noConversion"/>
  </si>
  <si>
    <t>000776.SZ</t>
  </si>
  <si>
    <t>000776.SZ</t>
    <phoneticPr fontId="3" type="noConversion"/>
  </si>
  <si>
    <t>ZZZB2017112201</t>
  </si>
  <si>
    <t>ZZZB2017112201</t>
    <phoneticPr fontId="3" type="noConversion"/>
  </si>
  <si>
    <t>ZZZB2017112203</t>
  </si>
  <si>
    <t>ZZZB2017112203</t>
    <phoneticPr fontId="3" type="noConversion"/>
  </si>
  <si>
    <t>深圳前海中金创鑫基金管理有限公司</t>
    <phoneticPr fontId="3" type="noConversion"/>
  </si>
  <si>
    <t>lrj17112201</t>
  </si>
  <si>
    <t>lrj17112202</t>
  </si>
  <si>
    <t>lrj17112203</t>
  </si>
  <si>
    <t>lrj17112204</t>
  </si>
  <si>
    <t>lrj17112205</t>
  </si>
  <si>
    <t>lrj17112206</t>
  </si>
  <si>
    <t>lrj17112207</t>
  </si>
  <si>
    <t>lrj17112208</t>
  </si>
  <si>
    <t>lrj17112209</t>
  </si>
  <si>
    <t>wy17112201</t>
  </si>
  <si>
    <t>wy17112202</t>
  </si>
  <si>
    <t>wy17112203</t>
  </si>
  <si>
    <t>wy17112204</t>
  </si>
  <si>
    <t>600976</t>
    <phoneticPr fontId="3" type="noConversion"/>
  </si>
  <si>
    <t>300146</t>
    <phoneticPr fontId="3" type="noConversion"/>
  </si>
  <si>
    <t>600030</t>
    <phoneticPr fontId="3" type="noConversion"/>
  </si>
  <si>
    <t>600606</t>
    <phoneticPr fontId="3" type="noConversion"/>
  </si>
  <si>
    <t>600606.SH</t>
  </si>
  <si>
    <t>600606.SH</t>
    <phoneticPr fontId="3" type="noConversion"/>
  </si>
  <si>
    <t>300476</t>
    <phoneticPr fontId="3" type="noConversion"/>
  </si>
  <si>
    <t>300476.SZ</t>
  </si>
  <si>
    <t>300476.SZ</t>
    <phoneticPr fontId="3" type="noConversion"/>
  </si>
  <si>
    <t>002185.SZ</t>
  </si>
  <si>
    <t>002185.SZ</t>
    <phoneticPr fontId="3" type="noConversion"/>
  </si>
  <si>
    <t>000651</t>
    <phoneticPr fontId="3" type="noConversion"/>
  </si>
  <si>
    <t>000651.SZ</t>
  </si>
  <si>
    <t>000651.SZ</t>
    <phoneticPr fontId="3" type="noConversion"/>
  </si>
  <si>
    <t>002185</t>
    <phoneticPr fontId="3" type="noConversion"/>
  </si>
  <si>
    <t>ZZZB2017112322</t>
  </si>
  <si>
    <t>ZZZB2017112322</t>
    <phoneticPr fontId="3" type="noConversion"/>
  </si>
  <si>
    <t>600606.SH</t>
    <phoneticPr fontId="3" type="noConversion"/>
  </si>
  <si>
    <t>ZZZB2017112302</t>
  </si>
  <si>
    <t>ZZZB2017112302</t>
    <phoneticPr fontId="3" type="noConversion"/>
  </si>
  <si>
    <t>300476.SZ</t>
    <phoneticPr fontId="3" type="noConversion"/>
  </si>
  <si>
    <t>ZZZB2017112301</t>
  </si>
  <si>
    <t>ZZZB2017112301</t>
    <phoneticPr fontId="3" type="noConversion"/>
  </si>
  <si>
    <t>002185.SZ</t>
    <phoneticPr fontId="3" type="noConversion"/>
  </si>
  <si>
    <t>上海真牛信息科技有限公司</t>
    <phoneticPr fontId="3" type="noConversion"/>
  </si>
  <si>
    <t>000651.SZ</t>
    <phoneticPr fontId="3" type="noConversion"/>
  </si>
  <si>
    <t>ZZZB2017112321</t>
  </si>
  <si>
    <t>ZZZB2017112321</t>
    <phoneticPr fontId="3" type="noConversion"/>
  </si>
  <si>
    <t>lrj17112301</t>
  </si>
  <si>
    <t>lrj17112302</t>
  </si>
  <si>
    <t>lrj17112303</t>
  </si>
  <si>
    <t>lrj17112304</t>
  </si>
  <si>
    <t>lrj17112305</t>
  </si>
  <si>
    <t>lrj17112306</t>
  </si>
  <si>
    <t>lrj17112307</t>
  </si>
  <si>
    <t>lrj17112308</t>
  </si>
  <si>
    <t>lrj17112309</t>
  </si>
  <si>
    <t>lrj17112310</t>
  </si>
  <si>
    <t>lrj17112311</t>
  </si>
  <si>
    <t>lrj17112312</t>
  </si>
  <si>
    <t>lrj17112313</t>
  </si>
  <si>
    <t>lrj17112314</t>
  </si>
  <si>
    <t>lrj17112315</t>
  </si>
  <si>
    <t>NIFI.WI</t>
  </si>
  <si>
    <t>沪镍指数</t>
  </si>
  <si>
    <t>LWS17112301</t>
  </si>
  <si>
    <t>LWS17112302</t>
  </si>
  <si>
    <t>LWS17112303</t>
  </si>
  <si>
    <t>LWS17112304</t>
  </si>
  <si>
    <t>LWS17112305</t>
  </si>
  <si>
    <t>LWS17112306</t>
  </si>
  <si>
    <t>LWS17112307</t>
  </si>
  <si>
    <t>LWS17112308</t>
  </si>
  <si>
    <t>LWS17112309</t>
  </si>
  <si>
    <t>lrj17112401</t>
  </si>
  <si>
    <t>lrj17112402</t>
  </si>
  <si>
    <t>lrj17112403</t>
  </si>
  <si>
    <t>lrj17112404</t>
  </si>
  <si>
    <t>lrj17112405</t>
  </si>
  <si>
    <t>lrj17112406</t>
  </si>
  <si>
    <t>lrj17112407</t>
  </si>
  <si>
    <t>lrj17112408</t>
  </si>
  <si>
    <t>lws17112401</t>
  </si>
  <si>
    <t>lws17112402</t>
  </si>
  <si>
    <t>lws17112403</t>
  </si>
  <si>
    <t>lws17112404</t>
  </si>
  <si>
    <t>lws17112405</t>
  </si>
  <si>
    <t>lws17112406</t>
  </si>
  <si>
    <t>lws17112407</t>
  </si>
  <si>
    <t>lws17112408</t>
  </si>
  <si>
    <t>lws17112409</t>
  </si>
  <si>
    <t>lws17112410</t>
  </si>
  <si>
    <t>600777</t>
    <phoneticPr fontId="3" type="noConversion"/>
  </si>
  <si>
    <t>600777.SH</t>
  </si>
  <si>
    <t>600777.SH</t>
    <phoneticPr fontId="3" type="noConversion"/>
  </si>
  <si>
    <t>ZZZB2017112701</t>
  </si>
  <si>
    <t>600777.SH</t>
    <phoneticPr fontId="3" type="noConversion"/>
  </si>
  <si>
    <t>lrj17112701</t>
  </si>
  <si>
    <t>lrj17112702</t>
  </si>
  <si>
    <t>lrj17112703</t>
  </si>
  <si>
    <t>lrj17112704</t>
  </si>
  <si>
    <t>lrj17112705</t>
  </si>
  <si>
    <t>lrj17112706</t>
  </si>
  <si>
    <t>lws17112701</t>
  </si>
  <si>
    <t>lws17112702</t>
  </si>
  <si>
    <t>lws17112703</t>
  </si>
  <si>
    <t>lws17112704</t>
  </si>
  <si>
    <t>lws17112705</t>
  </si>
  <si>
    <t>lws17112706</t>
  </si>
  <si>
    <t>lws17112707</t>
  </si>
  <si>
    <t>lws17112708</t>
  </si>
  <si>
    <t>lws17112709</t>
  </si>
  <si>
    <t>lws17112710</t>
  </si>
  <si>
    <t>I</t>
    <phoneticPr fontId="3" type="noConversion"/>
  </si>
  <si>
    <t>I1805.DCE</t>
    <phoneticPr fontId="3" type="noConversion"/>
  </si>
  <si>
    <t>ZZZB2017112801</t>
  </si>
  <si>
    <t>ZZZB2017112802</t>
    <phoneticPr fontId="3" type="noConversion"/>
  </si>
  <si>
    <t>I1805.DCE</t>
    <phoneticPr fontId="3" type="noConversion"/>
  </si>
  <si>
    <t>本溪北营钢铁（集团）股份有限公司</t>
  </si>
  <si>
    <t>lrj17112801</t>
  </si>
  <si>
    <t>ZZZB2017112802</t>
  </si>
  <si>
    <t>lrj17112802</t>
  </si>
  <si>
    <t>lws17112801</t>
  </si>
  <si>
    <t>lws17112802</t>
  </si>
  <si>
    <t>lws17112803</t>
  </si>
  <si>
    <t>lws17112804</t>
  </si>
  <si>
    <t>I1805.DCE</t>
  </si>
  <si>
    <t>lws17112805</t>
  </si>
  <si>
    <t>lws17112806</t>
  </si>
  <si>
    <t>lws17112807</t>
  </si>
  <si>
    <t>lws17112808</t>
  </si>
  <si>
    <t>lws17112809</t>
  </si>
  <si>
    <t>lws17112810</t>
  </si>
  <si>
    <t>lws17112811</t>
  </si>
  <si>
    <t>ZZZB2017112804</t>
  </si>
  <si>
    <t>lrj17112803</t>
  </si>
  <si>
    <t>lrj17112804</t>
  </si>
  <si>
    <t>000912</t>
    <phoneticPr fontId="3" type="noConversion"/>
  </si>
  <si>
    <t>000912.SZ</t>
  </si>
  <si>
    <t>000912.SZ</t>
    <phoneticPr fontId="3" type="noConversion"/>
  </si>
  <si>
    <t>ZZZB2017112905</t>
  </si>
  <si>
    <t>ZZZB2017112905</t>
    <phoneticPr fontId="3" type="noConversion"/>
  </si>
  <si>
    <t>陕西聚秦电子商务有限公司</t>
    <phoneticPr fontId="3" type="noConversion"/>
  </si>
  <si>
    <t>lrj17112901</t>
  </si>
  <si>
    <t>600058</t>
    <phoneticPr fontId="3" type="noConversion"/>
  </si>
  <si>
    <t>600058.SH</t>
  </si>
  <si>
    <t>600058.SH</t>
    <phoneticPr fontId="3" type="noConversion"/>
  </si>
  <si>
    <t>lrj17112902</t>
  </si>
  <si>
    <t>lrj17112903</t>
  </si>
  <si>
    <t>lrj17112904</t>
  </si>
  <si>
    <t>lrj17112905</t>
  </si>
  <si>
    <t>lrj17112906</t>
  </si>
  <si>
    <t>lrj17112907</t>
  </si>
  <si>
    <t>lrj17112908</t>
  </si>
  <si>
    <t>ZZZB2017112804</t>
    <phoneticPr fontId="3" type="noConversion"/>
  </si>
  <si>
    <t>ZZZB2017112901</t>
  </si>
  <si>
    <t>ZZZB2017112901</t>
    <phoneticPr fontId="3" type="noConversion"/>
  </si>
  <si>
    <t>RM805.CZC</t>
  </si>
  <si>
    <t>RM805.CZC</t>
    <phoneticPr fontId="3" type="noConversion"/>
  </si>
  <si>
    <t>RM</t>
    <phoneticPr fontId="3" type="noConversion"/>
  </si>
  <si>
    <t>RM805.CZC</t>
    <phoneticPr fontId="3" type="noConversion"/>
  </si>
  <si>
    <t>铧龙（上海）投资管理有限公司</t>
  </si>
  <si>
    <t>lws17112901</t>
  </si>
  <si>
    <t>lws17112902</t>
  </si>
  <si>
    <t>lws17112903</t>
  </si>
  <si>
    <t>lws17112904</t>
  </si>
  <si>
    <t>lws17112905</t>
  </si>
  <si>
    <t>lws17112906</t>
  </si>
  <si>
    <t>lws17112907</t>
  </si>
  <si>
    <t>lws17112908</t>
  </si>
  <si>
    <t>wy17113001</t>
  </si>
  <si>
    <t>wy17113002</t>
  </si>
  <si>
    <t>wy17113003</t>
  </si>
  <si>
    <t>wy17113004</t>
  </si>
  <si>
    <t>wy17113005</t>
  </si>
  <si>
    <t>lws17113001</t>
  </si>
  <si>
    <t>lws17113002</t>
  </si>
  <si>
    <t>lws17113003</t>
  </si>
  <si>
    <t>lws17113004</t>
  </si>
  <si>
    <t>lws17113005</t>
  </si>
  <si>
    <t>lws17113006</t>
  </si>
  <si>
    <t>lws17113007</t>
  </si>
  <si>
    <t>陕西聚秦电子商务有限公司</t>
  </si>
  <si>
    <t>上海真牛信息科技有限公司</t>
  </si>
  <si>
    <t>纵阖行业掘金贰号私募证券投资基金</t>
  </si>
  <si>
    <t>ZZZB2017113001</t>
  </si>
  <si>
    <t>ZZZB2017113001</t>
    <phoneticPr fontId="3" type="noConversion"/>
  </si>
  <si>
    <t>ZZZB2017113002</t>
  </si>
  <si>
    <t>ZZZB2017113002</t>
    <phoneticPr fontId="3" type="noConversion"/>
  </si>
  <si>
    <t>600058.SH</t>
    <phoneticPr fontId="3" type="noConversion"/>
  </si>
  <si>
    <t>lrj17113001</t>
  </si>
  <si>
    <t>lrj17113002</t>
  </si>
  <si>
    <t>lrj17113003</t>
  </si>
  <si>
    <t>lrj17113004</t>
  </si>
  <si>
    <t>lrj17113005</t>
  </si>
  <si>
    <t>lrj17113006</t>
  </si>
  <si>
    <t>lrj17113007</t>
  </si>
  <si>
    <t>ZZZB2017120101</t>
  </si>
  <si>
    <t>ZZZB2017120101</t>
    <phoneticPr fontId="3" type="noConversion"/>
  </si>
  <si>
    <t>300059.SZ</t>
  </si>
  <si>
    <t>300059.SZ</t>
    <phoneticPr fontId="3" type="noConversion"/>
  </si>
  <si>
    <t>300059</t>
    <phoneticPr fontId="3" type="noConversion"/>
  </si>
  <si>
    <t>300059.SZ</t>
    <phoneticPr fontId="3" type="noConversion"/>
  </si>
  <si>
    <t>lrj17120101</t>
  </si>
  <si>
    <t>lrj17120102</t>
  </si>
  <si>
    <t>ZZZB2017120103</t>
  </si>
  <si>
    <t>ZZZB2017120103</t>
    <phoneticPr fontId="3" type="noConversion"/>
  </si>
  <si>
    <t>lrj17120103</t>
  </si>
  <si>
    <t>lrj17120104</t>
  </si>
  <si>
    <t>lrj17120105</t>
  </si>
  <si>
    <t>lrj17120106</t>
  </si>
  <si>
    <t>lrj17120107</t>
  </si>
  <si>
    <t>lws17120101</t>
  </si>
  <si>
    <t>lws17120102</t>
  </si>
  <si>
    <t>lws17120103</t>
  </si>
  <si>
    <t>lws17120104</t>
  </si>
  <si>
    <t>lws17120105</t>
  </si>
  <si>
    <t>lws17120106</t>
  </si>
  <si>
    <t>lws17120107</t>
  </si>
  <si>
    <t>lws17120108</t>
  </si>
  <si>
    <t>lws17120109</t>
  </si>
  <si>
    <t>002157</t>
    <phoneticPr fontId="3" type="noConversion"/>
  </si>
  <si>
    <t>002157.SZ</t>
  </si>
  <si>
    <t>002157.SZ</t>
    <phoneticPr fontId="3" type="noConversion"/>
  </si>
  <si>
    <t>ZZZB2017120403</t>
  </si>
  <si>
    <t>ZZZB2017120403</t>
    <phoneticPr fontId="3" type="noConversion"/>
  </si>
  <si>
    <t>002157.SZ</t>
    <phoneticPr fontId="3" type="noConversion"/>
  </si>
  <si>
    <t>ZZZB2017120402</t>
  </si>
  <si>
    <t>ZZZB2017120402</t>
    <phoneticPr fontId="3" type="noConversion"/>
  </si>
  <si>
    <t>002119</t>
    <phoneticPr fontId="3" type="noConversion"/>
  </si>
  <si>
    <t>002119.SZ</t>
  </si>
  <si>
    <t>002119.SZ</t>
    <phoneticPr fontId="3" type="noConversion"/>
  </si>
  <si>
    <t>002119.SZ</t>
    <phoneticPr fontId="3" type="noConversion"/>
  </si>
  <si>
    <t>神明天瑞私募证券投资基金</t>
  </si>
  <si>
    <t>600295</t>
    <phoneticPr fontId="3" type="noConversion"/>
  </si>
  <si>
    <t>600295.SH</t>
  </si>
  <si>
    <t>600295.SH</t>
    <phoneticPr fontId="3" type="noConversion"/>
  </si>
  <si>
    <t>ZZZB2017120401</t>
  </si>
  <si>
    <t>ZZZB2017120401</t>
    <phoneticPr fontId="3" type="noConversion"/>
  </si>
  <si>
    <t>600295.SH</t>
    <phoneticPr fontId="3" type="noConversion"/>
  </si>
  <si>
    <t>lrj17120401</t>
  </si>
  <si>
    <t>lrj17120402</t>
  </si>
  <si>
    <t>lrj17120403</t>
  </si>
  <si>
    <t>lrj17120404</t>
  </si>
  <si>
    <t>lrj17120405</t>
  </si>
  <si>
    <t>lrj17120406</t>
  </si>
  <si>
    <t>lrj17120407</t>
  </si>
  <si>
    <t>lrj17120408</t>
  </si>
  <si>
    <t>lrj17120409</t>
  </si>
  <si>
    <t>lrj17120410</t>
  </si>
  <si>
    <t>lrj17120411</t>
  </si>
  <si>
    <t>lrj17120412</t>
  </si>
  <si>
    <t>lws17120401</t>
  </si>
  <si>
    <t>lws17120402</t>
  </si>
  <si>
    <t>lws17120403</t>
  </si>
  <si>
    <t>lws17120404</t>
  </si>
  <si>
    <t>lws17120405</t>
  </si>
  <si>
    <t>lws17120406</t>
  </si>
  <si>
    <t>lws17120407</t>
  </si>
  <si>
    <t>lws17120408</t>
  </si>
  <si>
    <t>lws17120409</t>
  </si>
  <si>
    <t>lws17120501</t>
  </si>
  <si>
    <t>lws17120502</t>
  </si>
  <si>
    <t>lws17120503</t>
  </si>
  <si>
    <t>300020</t>
    <phoneticPr fontId="3" type="noConversion"/>
  </si>
  <si>
    <t>300020.SZ</t>
  </si>
  <si>
    <t>300020.SZ</t>
    <phoneticPr fontId="3" type="noConversion"/>
  </si>
  <si>
    <t>ZZZB2017120501</t>
  </si>
  <si>
    <t>ZZZB2017120501</t>
    <phoneticPr fontId="3" type="noConversion"/>
  </si>
  <si>
    <t>300020.SZ</t>
    <phoneticPr fontId="3" type="noConversion"/>
  </si>
  <si>
    <t>lrj17120501</t>
  </si>
  <si>
    <t>lrj17120502</t>
  </si>
  <si>
    <t>lrj17120503</t>
  </si>
  <si>
    <t>lrj17120504</t>
  </si>
  <si>
    <t>lrj17120505</t>
  </si>
  <si>
    <t>lrj17120506</t>
  </si>
  <si>
    <t>lrj17120507</t>
  </si>
  <si>
    <t>lrj17120508</t>
  </si>
  <si>
    <t>lrj17120509</t>
  </si>
  <si>
    <t>lrj17120510</t>
  </si>
  <si>
    <t>lrj17120511</t>
  </si>
  <si>
    <t>lrj17120512</t>
  </si>
  <si>
    <t>lrj17120513</t>
  </si>
  <si>
    <t>lrj17120514</t>
  </si>
  <si>
    <t>lrj17120515</t>
  </si>
  <si>
    <t>lrj17120516</t>
  </si>
  <si>
    <t>lrj17120517</t>
  </si>
  <si>
    <t>lrj17120601</t>
  </si>
  <si>
    <t>lrj17120602</t>
  </si>
  <si>
    <t>lrj17120603</t>
  </si>
  <si>
    <t>lrj17120604</t>
  </si>
  <si>
    <t>lrj17120605</t>
  </si>
  <si>
    <t>lrj17120606</t>
  </si>
  <si>
    <t>lrj17120607</t>
  </si>
  <si>
    <t>lrj17120608</t>
  </si>
  <si>
    <t>lrj17120609</t>
  </si>
  <si>
    <t>lws17120601</t>
  </si>
  <si>
    <t>lws17120602</t>
  </si>
  <si>
    <t>lws17120603</t>
  </si>
  <si>
    <t>lws17120604</t>
  </si>
  <si>
    <t>lws17120605</t>
  </si>
  <si>
    <t>lws17120606</t>
  </si>
  <si>
    <t>lws17120607</t>
  </si>
  <si>
    <t>lws17120608</t>
  </si>
  <si>
    <t>lws17120609</t>
  </si>
  <si>
    <t>lws17120610</t>
  </si>
  <si>
    <t>lws17120611</t>
  </si>
  <si>
    <t>ZZZB2017120701-1</t>
  </si>
  <si>
    <t>ZZZB2017120701-1</t>
    <phoneticPr fontId="3" type="noConversion"/>
  </si>
  <si>
    <t>ZZZB2017120701-2</t>
  </si>
  <si>
    <t>ZZZB2017120701-2</t>
    <phoneticPr fontId="3" type="noConversion"/>
  </si>
  <si>
    <t>600295.SH</t>
    <phoneticPr fontId="3" type="noConversion"/>
  </si>
  <si>
    <t>江苏找铁合金电子商务有限公司</t>
    <phoneticPr fontId="3" type="noConversion"/>
  </si>
  <si>
    <t>lrj17120701</t>
  </si>
  <si>
    <t>lrj17120702</t>
  </si>
  <si>
    <t>lrj17120703</t>
  </si>
  <si>
    <t>lrj17120704</t>
  </si>
  <si>
    <t>lrj17120705</t>
  </si>
  <si>
    <t>lrj17120706</t>
  </si>
  <si>
    <t>lrj17120707</t>
  </si>
  <si>
    <t>lrj17120708</t>
  </si>
  <si>
    <t>lrj17120709</t>
  </si>
  <si>
    <t>lrj17120710</t>
  </si>
  <si>
    <t>lrj17120711</t>
  </si>
  <si>
    <t>lws17120701</t>
  </si>
  <si>
    <t>lws17120702</t>
  </si>
  <si>
    <t>lws17120703</t>
  </si>
  <si>
    <t>lws17120704</t>
  </si>
  <si>
    <t>lws17120705</t>
  </si>
  <si>
    <t>lws17120706</t>
  </si>
  <si>
    <t>lws17120707</t>
  </si>
  <si>
    <t>lws17120708</t>
  </si>
  <si>
    <t>lws17120709</t>
  </si>
  <si>
    <t>常州荣威国际贸易有限公司</t>
  </si>
  <si>
    <t>CF</t>
    <phoneticPr fontId="3" type="noConversion"/>
  </si>
  <si>
    <t>CF805.CZC</t>
  </si>
  <si>
    <t>CF805.CZC</t>
    <phoneticPr fontId="3" type="noConversion"/>
  </si>
  <si>
    <t>ZZZB2017120801</t>
  </si>
  <si>
    <t>ZZZB2017120821</t>
  </si>
  <si>
    <t>ZZZB2017120822</t>
  </si>
  <si>
    <t>国泰君安风险管理有限公司</t>
  </si>
  <si>
    <t>lrj17120801</t>
  </si>
  <si>
    <t>lws17120801</t>
  </si>
  <si>
    <t>lws17120802</t>
  </si>
  <si>
    <t>lws17120803</t>
  </si>
  <si>
    <t>lrj17120804</t>
  </si>
  <si>
    <t>lrj17120805</t>
  </si>
  <si>
    <t>lrj17120806</t>
  </si>
  <si>
    <t>lrj17120807</t>
  </si>
  <si>
    <t>lrj17120808</t>
  </si>
  <si>
    <t>lrj17120809</t>
  </si>
  <si>
    <t>lws17120804</t>
  </si>
  <si>
    <t>lws17120805</t>
  </si>
  <si>
    <t>lws17120806</t>
  </si>
  <si>
    <t>lws17120807</t>
  </si>
  <si>
    <t>lws17120808</t>
  </si>
  <si>
    <t>lws17120809</t>
  </si>
  <si>
    <t>lws17120810</t>
  </si>
  <si>
    <t>lws17120811</t>
  </si>
  <si>
    <t>lws17120812</t>
  </si>
  <si>
    <t>lws17120813</t>
  </si>
  <si>
    <t>Call</t>
    <phoneticPr fontId="3" type="noConversion"/>
  </si>
  <si>
    <t>lws17121101</t>
  </si>
  <si>
    <t>lws17121102</t>
  </si>
  <si>
    <t>lws17121103</t>
  </si>
  <si>
    <t>lws17121104</t>
  </si>
  <si>
    <t>lws17121105</t>
  </si>
  <si>
    <t>lws17121106</t>
  </si>
  <si>
    <t>lws17121107</t>
  </si>
  <si>
    <t>lws17121108</t>
  </si>
  <si>
    <t>lws17121109</t>
  </si>
  <si>
    <t>lws17121110</t>
  </si>
  <si>
    <t>义乌市欣艺广告有限公司</t>
  </si>
  <si>
    <t>601012</t>
    <phoneticPr fontId="3" type="noConversion"/>
  </si>
  <si>
    <t>601012.SH</t>
  </si>
  <si>
    <t>601012.SH</t>
    <phoneticPr fontId="3" type="noConversion"/>
  </si>
  <si>
    <t>ZZZB2017121103</t>
  </si>
  <si>
    <t>ZZZB2017121103</t>
    <phoneticPr fontId="3" type="noConversion"/>
  </si>
  <si>
    <t>601012.SH</t>
    <phoneticPr fontId="3" type="noConversion"/>
  </si>
  <si>
    <t>002255</t>
    <phoneticPr fontId="3" type="noConversion"/>
  </si>
  <si>
    <t>002255.SZ</t>
  </si>
  <si>
    <t>002255.SZ</t>
    <phoneticPr fontId="3" type="noConversion"/>
  </si>
  <si>
    <t>ZZZB2017121102</t>
  </si>
  <si>
    <t>ZZZB2017121102</t>
    <phoneticPr fontId="3" type="noConversion"/>
  </si>
  <si>
    <t>002255.SZ</t>
    <phoneticPr fontId="3" type="noConversion"/>
  </si>
  <si>
    <t>lrj17121101</t>
  </si>
  <si>
    <t>lrj17121102</t>
  </si>
  <si>
    <t>lrj17121103</t>
  </si>
  <si>
    <t>lrj17121104</t>
  </si>
  <si>
    <t>lrj17121105</t>
  </si>
  <si>
    <t>lrj17121106</t>
  </si>
  <si>
    <t>lrj17121107</t>
  </si>
  <si>
    <t>lrj17121108</t>
  </si>
  <si>
    <t>lrj17121109</t>
  </si>
  <si>
    <t>lrj17121110</t>
  </si>
  <si>
    <t>lrj17121111</t>
  </si>
  <si>
    <t>lrj17121112</t>
  </si>
  <si>
    <t>lrj17121113</t>
  </si>
  <si>
    <t>lrj17121201</t>
  </si>
  <si>
    <t>lrj17121202</t>
  </si>
  <si>
    <t>lrj17121203</t>
  </si>
  <si>
    <t>002182</t>
    <phoneticPr fontId="3" type="noConversion"/>
  </si>
  <si>
    <t>002182.SZ</t>
  </si>
  <si>
    <t>002182.SZ</t>
    <phoneticPr fontId="3" type="noConversion"/>
  </si>
  <si>
    <t>002649.SZ</t>
  </si>
  <si>
    <t>002649.SZ</t>
    <phoneticPr fontId="3" type="noConversion"/>
  </si>
  <si>
    <t>002649</t>
    <phoneticPr fontId="3" type="noConversion"/>
  </si>
  <si>
    <t>601666</t>
    <phoneticPr fontId="3" type="noConversion"/>
  </si>
  <si>
    <t>601666.SH</t>
  </si>
  <si>
    <t>601666.SH</t>
    <phoneticPr fontId="3" type="noConversion"/>
  </si>
  <si>
    <t>002488</t>
    <phoneticPr fontId="3" type="noConversion"/>
  </si>
  <si>
    <t>002488.SZ</t>
  </si>
  <si>
    <t>002488.SZ</t>
    <phoneticPr fontId="3" type="noConversion"/>
  </si>
  <si>
    <t>ZZZB2017121203</t>
  </si>
  <si>
    <t>ZZZB2017121203</t>
    <phoneticPr fontId="3" type="noConversion"/>
  </si>
  <si>
    <t>002182.SZ</t>
    <phoneticPr fontId="3" type="noConversion"/>
  </si>
  <si>
    <t>ZZZB2017121206</t>
  </si>
  <si>
    <t>ZZZB2017121206</t>
    <phoneticPr fontId="3" type="noConversion"/>
  </si>
  <si>
    <t>002649.SZ</t>
    <phoneticPr fontId="3" type="noConversion"/>
  </si>
  <si>
    <t>ZZZB2017121207</t>
  </si>
  <si>
    <t>601666.SH</t>
    <phoneticPr fontId="3" type="noConversion"/>
  </si>
  <si>
    <t>鼎盛锦龙（北京）国际数字文化传媒有限公司</t>
  </si>
  <si>
    <t>ZZZB2017121208</t>
  </si>
  <si>
    <t>002488.SZ</t>
    <phoneticPr fontId="3" type="noConversion"/>
  </si>
  <si>
    <t>lrj17121204</t>
  </si>
  <si>
    <t>lrj17121205</t>
  </si>
  <si>
    <t>lrj17121206</t>
  </si>
  <si>
    <t>lrj17121207</t>
  </si>
  <si>
    <t>lrj17121208</t>
  </si>
  <si>
    <t>lrj17121209</t>
  </si>
  <si>
    <t>lrj17121210</t>
  </si>
  <si>
    <t>lrj17121211</t>
  </si>
  <si>
    <t>lrj17121212</t>
  </si>
  <si>
    <t>lrj17121213</t>
  </si>
  <si>
    <t>lrj17121214</t>
  </si>
  <si>
    <t>lrj17121215</t>
  </si>
  <si>
    <t>lrj17121216</t>
  </si>
  <si>
    <t>lrj17121217</t>
  </si>
  <si>
    <t>lrj17121218</t>
  </si>
  <si>
    <t>lrj17121219</t>
  </si>
  <si>
    <t>lws17121201</t>
  </si>
  <si>
    <t>lws17121202</t>
  </si>
  <si>
    <t>lws17121203</t>
  </si>
  <si>
    <t>lws17121204</t>
  </si>
  <si>
    <t>lws17121205</t>
  </si>
  <si>
    <t>lws17121206</t>
  </si>
  <si>
    <t>lws17121207</t>
  </si>
  <si>
    <t>lws17121208</t>
  </si>
  <si>
    <t>lrj17121301</t>
  </si>
  <si>
    <t>lrj17121302</t>
  </si>
  <si>
    <t>lrj17121303</t>
  </si>
  <si>
    <t>lrj17121304</t>
  </si>
  <si>
    <t>lrj17121305</t>
  </si>
  <si>
    <t>lws17121301</t>
  </si>
  <si>
    <t>lws17121302</t>
  </si>
  <si>
    <t>lws17121303</t>
  </si>
  <si>
    <t>lws17121304</t>
  </si>
  <si>
    <t>lws17121305</t>
  </si>
  <si>
    <t>lws17121306</t>
  </si>
  <si>
    <t>lws17121307</t>
  </si>
  <si>
    <t>lws17121308</t>
  </si>
  <si>
    <t>lws17121309</t>
  </si>
  <si>
    <t>lws17121310</t>
  </si>
  <si>
    <t>lws17121311</t>
  </si>
  <si>
    <t>lws17121312</t>
  </si>
  <si>
    <t>SR</t>
    <phoneticPr fontId="3" type="noConversion"/>
  </si>
  <si>
    <t>SR805.CZC</t>
  </si>
  <si>
    <t>SR805.CZC</t>
    <phoneticPr fontId="3" type="noConversion"/>
  </si>
  <si>
    <t>ZZZB2017121421</t>
  </si>
  <si>
    <t>ZZZB2017121421</t>
    <phoneticPr fontId="3" type="noConversion"/>
  </si>
  <si>
    <t>SR805.CZC</t>
    <phoneticPr fontId="3" type="noConversion"/>
  </si>
  <si>
    <t>宁波市阿尔法投资管理有限公司</t>
    <phoneticPr fontId="3" type="noConversion"/>
  </si>
  <si>
    <t>温岭市万向轮厂</t>
  </si>
  <si>
    <t>lws17121401</t>
  </si>
  <si>
    <t>lws17121402</t>
  </si>
  <si>
    <t>lws17121403</t>
  </si>
  <si>
    <t>lws17121404</t>
  </si>
  <si>
    <t>lws17121405</t>
  </si>
  <si>
    <t>lws17121406</t>
  </si>
  <si>
    <t>lws17121407</t>
  </si>
  <si>
    <t>lws17121408</t>
  </si>
  <si>
    <t>lws17121409</t>
  </si>
  <si>
    <t>lws17121410</t>
  </si>
  <si>
    <t>lws17121411</t>
  </si>
  <si>
    <t>lws17121412</t>
  </si>
  <si>
    <t>lws17121413</t>
  </si>
  <si>
    <t>lws17121414</t>
  </si>
  <si>
    <t>lws17121415</t>
  </si>
  <si>
    <t>lws17121416</t>
  </si>
  <si>
    <t>lws17121417</t>
  </si>
  <si>
    <t>600260</t>
    <phoneticPr fontId="3" type="noConversion"/>
  </si>
  <si>
    <t>600260.SH</t>
  </si>
  <si>
    <t>600260.SH</t>
    <phoneticPr fontId="3" type="noConversion"/>
  </si>
  <si>
    <t>上海中汇金凯资产管理有限公司</t>
  </si>
  <si>
    <t>ZZZB2017121401</t>
  </si>
  <si>
    <t>ZZZB2017121401</t>
    <phoneticPr fontId="3" type="noConversion"/>
  </si>
  <si>
    <t>600260.SH</t>
    <phoneticPr fontId="3" type="noConversion"/>
  </si>
  <si>
    <t>lrj17121401</t>
  </si>
  <si>
    <t>lrj17121402</t>
  </si>
  <si>
    <t>lrj17121403</t>
  </si>
  <si>
    <t>lrj17121404</t>
  </si>
  <si>
    <t>lrj17121405</t>
  </si>
  <si>
    <t>lrj17121406</t>
  </si>
  <si>
    <t>lrj17121407</t>
  </si>
  <si>
    <t>lrj17121408</t>
  </si>
  <si>
    <t>lrj17121409</t>
  </si>
  <si>
    <t>600861.SH</t>
  </si>
  <si>
    <t>600861.SH</t>
    <phoneticPr fontId="3" type="noConversion"/>
  </si>
  <si>
    <t>002594.SZ</t>
  </si>
  <si>
    <t>002594.SZ</t>
    <phoneticPr fontId="3" type="noConversion"/>
  </si>
  <si>
    <t>ZZZB2017121501</t>
  </si>
  <si>
    <t>ZZZB2017121501</t>
    <phoneticPr fontId="3" type="noConversion"/>
  </si>
  <si>
    <t>600260.SH</t>
    <phoneticPr fontId="3" type="noConversion"/>
  </si>
  <si>
    <t>ZZZB2017121503</t>
  </si>
  <si>
    <t>ZZZB2017121503</t>
    <phoneticPr fontId="3" type="noConversion"/>
  </si>
  <si>
    <t>002594.SZ</t>
    <phoneticPr fontId="3" type="noConversion"/>
  </si>
  <si>
    <t>ZZZB2017121504</t>
  </si>
  <si>
    <t>600861.SH</t>
    <phoneticPr fontId="3" type="noConversion"/>
  </si>
  <si>
    <t>lrj17121501</t>
  </si>
  <si>
    <t>lrj17121502</t>
  </si>
  <si>
    <t>lrj17121503</t>
  </si>
  <si>
    <t>lrj17121504</t>
  </si>
  <si>
    <t>lrj17121505</t>
  </si>
  <si>
    <t>lrj17121506</t>
  </si>
  <si>
    <t>lrj17121507</t>
  </si>
  <si>
    <t>lrj17121508</t>
  </si>
  <si>
    <t>lrj17121509</t>
  </si>
  <si>
    <t>lrj17121510</t>
  </si>
  <si>
    <t>lrj17121511</t>
  </si>
  <si>
    <t>lrj17121512</t>
  </si>
  <si>
    <t>lrj17121513</t>
  </si>
  <si>
    <t>lrj17121520</t>
  </si>
  <si>
    <t>lrj17121521</t>
  </si>
  <si>
    <t>lws17121501</t>
  </si>
  <si>
    <t>lws17121502</t>
  </si>
  <si>
    <t>lws17121503</t>
  </si>
  <si>
    <t>lws17121504</t>
  </si>
  <si>
    <t>lws17121505</t>
  </si>
  <si>
    <t>lws17121506</t>
  </si>
  <si>
    <t>lws17121507</t>
  </si>
  <si>
    <t>lws17121508</t>
  </si>
  <si>
    <t>002153</t>
    <phoneticPr fontId="3" type="noConversion"/>
  </si>
  <si>
    <t>002153.SZ</t>
  </si>
  <si>
    <t>002153.SZ</t>
    <phoneticPr fontId="3" type="noConversion"/>
  </si>
  <si>
    <t>300431</t>
    <phoneticPr fontId="3" type="noConversion"/>
  </si>
  <si>
    <t>300431.SZ</t>
  </si>
  <si>
    <t>300431.SZ</t>
    <phoneticPr fontId="3" type="noConversion"/>
  </si>
  <si>
    <t>002596</t>
    <phoneticPr fontId="3" type="noConversion"/>
  </si>
  <si>
    <t>002596.SZ</t>
  </si>
  <si>
    <t>002596.SZ</t>
    <phoneticPr fontId="3" type="noConversion"/>
  </si>
  <si>
    <t>ZZZB2017121801</t>
  </si>
  <si>
    <t>ZZZB2017121801</t>
    <phoneticPr fontId="3" type="noConversion"/>
  </si>
  <si>
    <t>ZZZB2017121802</t>
  </si>
  <si>
    <t>ZZZB2017121803</t>
  </si>
  <si>
    <t>ZZZB2017121804</t>
  </si>
  <si>
    <t>ZZZB2017121805</t>
  </si>
  <si>
    <t>002153.SZ</t>
    <phoneticPr fontId="3" type="noConversion"/>
  </si>
  <si>
    <t>002594.SZ</t>
    <phoneticPr fontId="3" type="noConversion"/>
  </si>
  <si>
    <t>300431.SZ</t>
    <phoneticPr fontId="3" type="noConversion"/>
  </si>
  <si>
    <t>深圳市长利投资咨询有限公司</t>
    <phoneticPr fontId="3" type="noConversion"/>
  </si>
  <si>
    <t>002628.SZ</t>
    <phoneticPr fontId="3" type="noConversion"/>
  </si>
  <si>
    <t>002596.SZ</t>
    <phoneticPr fontId="3" type="noConversion"/>
  </si>
  <si>
    <t>lrj17121801</t>
  </si>
  <si>
    <t>lrj17121802</t>
  </si>
  <si>
    <t>lrj17121803</t>
  </si>
  <si>
    <t>lrj17121804</t>
  </si>
  <si>
    <t>lrj17121805</t>
  </si>
  <si>
    <t>lrj17121806</t>
  </si>
  <si>
    <t>lrj17121807</t>
  </si>
  <si>
    <t>lrj17121808</t>
  </si>
  <si>
    <t>lrj17121809</t>
  </si>
  <si>
    <t>lrj17121810</t>
  </si>
  <si>
    <t>lrj17121811</t>
  </si>
  <si>
    <t>lrj17121812</t>
  </si>
  <si>
    <t>lrj17121813</t>
  </si>
  <si>
    <t>lrj17121814</t>
  </si>
  <si>
    <t>lrj17121815</t>
  </si>
  <si>
    <t>lrj17121816</t>
  </si>
  <si>
    <t>lrj17121817</t>
  </si>
  <si>
    <t>lrj17121818</t>
  </si>
  <si>
    <t>lrj17121819</t>
  </si>
  <si>
    <t>lrj17121820</t>
  </si>
  <si>
    <t>lrj17121821</t>
  </si>
  <si>
    <t>lrj17121822</t>
  </si>
  <si>
    <t>ZZZB2017121821</t>
  </si>
  <si>
    <t>ZZZB2017121822</t>
  </si>
  <si>
    <t>ZZZB2017121822</t>
    <phoneticPr fontId="3" type="noConversion"/>
  </si>
  <si>
    <t>lws17121801</t>
  </si>
  <si>
    <t>lws17121802</t>
  </si>
  <si>
    <t>lws17121804</t>
    <phoneticPr fontId="3" type="noConversion"/>
  </si>
  <si>
    <t>lws17121803</t>
    <phoneticPr fontId="3" type="noConversion"/>
  </si>
  <si>
    <t>lws17121805</t>
    <phoneticPr fontId="3" type="noConversion"/>
  </si>
  <si>
    <t>lws17121806</t>
    <phoneticPr fontId="3" type="noConversion"/>
  </si>
  <si>
    <t>lws17121807</t>
    <phoneticPr fontId="3" type="noConversion"/>
  </si>
  <si>
    <t>lws17121808</t>
    <phoneticPr fontId="3" type="noConversion"/>
  </si>
  <si>
    <t>lws17121809</t>
    <phoneticPr fontId="3" type="noConversion"/>
  </si>
  <si>
    <t>lws171218010</t>
    <phoneticPr fontId="3" type="noConversion"/>
  </si>
  <si>
    <t>lws171218011</t>
    <phoneticPr fontId="3" type="noConversion"/>
  </si>
  <si>
    <t>lws17121901</t>
  </si>
  <si>
    <t>lws17121902</t>
  </si>
  <si>
    <t>lws17121903</t>
  </si>
  <si>
    <t>lws17121904</t>
  </si>
  <si>
    <t>lws17121905</t>
  </si>
  <si>
    <t>lws17121906</t>
  </si>
  <si>
    <t>lws17121907</t>
  </si>
  <si>
    <t>lws17121908</t>
  </si>
  <si>
    <t>ZZZB2017121901</t>
  </si>
  <si>
    <t>ZZZB2017121901</t>
    <phoneticPr fontId="3" type="noConversion"/>
  </si>
  <si>
    <t>600260.SH</t>
    <phoneticPr fontId="3" type="noConversion"/>
  </si>
  <si>
    <t>lrj17121901</t>
  </si>
  <si>
    <t>lrj17121902</t>
  </si>
  <si>
    <t>lrj17121903</t>
  </si>
  <si>
    <t>lrj17121904</t>
  </si>
  <si>
    <t>lrj17121905</t>
  </si>
  <si>
    <t>lrj17121906</t>
  </si>
  <si>
    <t>lrj17121907</t>
  </si>
  <si>
    <t>lrj17121908</t>
  </si>
  <si>
    <t>lrj17121909</t>
  </si>
  <si>
    <t>lrj17121910</t>
  </si>
  <si>
    <t>lrj17121911</t>
  </si>
  <si>
    <t>lws17122001</t>
  </si>
  <si>
    <t>lws17122002</t>
  </si>
  <si>
    <t>lws17122003</t>
  </si>
  <si>
    <t>lws17122004</t>
  </si>
  <si>
    <t>lws17122005</t>
  </si>
  <si>
    <t>lws17122006</t>
  </si>
  <si>
    <t>lws17122007</t>
  </si>
  <si>
    <t>lws17122008</t>
  </si>
  <si>
    <t>lws17122009</t>
  </si>
  <si>
    <t>lws17122010</t>
  </si>
  <si>
    <t>lws17122011</t>
  </si>
  <si>
    <t>lws17122012</t>
  </si>
  <si>
    <t>lws17122013</t>
  </si>
  <si>
    <t>lws17122014</t>
  </si>
  <si>
    <t>lws17122015</t>
  </si>
  <si>
    <t>000002</t>
    <phoneticPr fontId="3" type="noConversion"/>
  </si>
  <si>
    <t>000002.SZ</t>
  </si>
  <si>
    <t>000002.SZ</t>
    <phoneticPr fontId="3" type="noConversion"/>
  </si>
  <si>
    <t>ZZZB2017122001</t>
  </si>
  <si>
    <t>ZZZB2017122001</t>
    <phoneticPr fontId="3" type="noConversion"/>
  </si>
  <si>
    <t>000002.SZ</t>
    <phoneticPr fontId="3" type="noConversion"/>
  </si>
  <si>
    <t>宁波梅山保税区一马投资管理有限公司</t>
    <phoneticPr fontId="3" type="noConversion"/>
  </si>
  <si>
    <t>lrj17122001</t>
  </si>
  <si>
    <t>lrj17122002</t>
  </si>
  <si>
    <t>lrj17122003</t>
  </si>
  <si>
    <t>lrj17122004</t>
  </si>
  <si>
    <t>lrj17122005</t>
  </si>
  <si>
    <t>lrj17122006</t>
  </si>
  <si>
    <t>lrj17122007</t>
  </si>
  <si>
    <t>lrj17122008</t>
  </si>
  <si>
    <t>lrj17122009</t>
  </si>
  <si>
    <t>lrj17122010</t>
  </si>
  <si>
    <t>lrj17122011</t>
  </si>
  <si>
    <t>lrj17122012</t>
  </si>
  <si>
    <t>lrj17122013</t>
  </si>
  <si>
    <t>lrj17122014</t>
  </si>
  <si>
    <t>lrj17122015</t>
  </si>
  <si>
    <t>lws17122101</t>
  </si>
  <si>
    <t>lws17122102</t>
  </si>
  <si>
    <t>lws17122103</t>
  </si>
  <si>
    <t>lws17122104</t>
  </si>
  <si>
    <t>lws17122105</t>
  </si>
  <si>
    <t>lws17122106</t>
  </si>
  <si>
    <t>lws17122107</t>
  </si>
  <si>
    <t>lws17122108</t>
  </si>
  <si>
    <t>000860</t>
    <phoneticPr fontId="3" type="noConversion"/>
  </si>
  <si>
    <t>000860.SZ</t>
  </si>
  <si>
    <t>000860.SZ</t>
    <phoneticPr fontId="3" type="noConversion"/>
  </si>
  <si>
    <t>ZZZB2017122101</t>
  </si>
  <si>
    <t>ZZZB2017122101</t>
    <phoneticPr fontId="3" type="noConversion"/>
  </si>
  <si>
    <t>000860.SZ</t>
    <phoneticPr fontId="3" type="noConversion"/>
  </si>
  <si>
    <t>上海光夏投资管理有限公司</t>
  </si>
  <si>
    <t>lrj17122101</t>
  </si>
  <si>
    <t>lrj17122102</t>
  </si>
  <si>
    <t>lrj17122103</t>
  </si>
  <si>
    <t>lrj17122104</t>
  </si>
  <si>
    <t>lrj17122105</t>
  </si>
  <si>
    <t>lrj17122106</t>
  </si>
  <si>
    <t>lrj17122107</t>
  </si>
  <si>
    <t>lrj17122108</t>
  </si>
  <si>
    <t>lrj17122109</t>
  </si>
  <si>
    <t>lrj17122110</t>
  </si>
  <si>
    <t>lrj17122111</t>
  </si>
  <si>
    <t>lrj17122112</t>
  </si>
  <si>
    <t>lrj17122201</t>
  </si>
  <si>
    <t>lrj17122202</t>
  </si>
  <si>
    <t>lrj17122203</t>
  </si>
  <si>
    <t>lrj17122204</t>
  </si>
  <si>
    <t>lrj17122205</t>
  </si>
  <si>
    <t>lrj17122206</t>
  </si>
  <si>
    <t>002071</t>
    <phoneticPr fontId="3" type="noConversion"/>
  </si>
  <si>
    <t>002071.SZ</t>
    <phoneticPr fontId="3" type="noConversion"/>
  </si>
  <si>
    <t>601318</t>
    <phoneticPr fontId="3" type="noConversion"/>
  </si>
  <si>
    <t>lws17122201</t>
  </si>
  <si>
    <t>lws17122202</t>
  </si>
  <si>
    <t>lws17122203</t>
  </si>
  <si>
    <t>lws17122204</t>
  </si>
  <si>
    <t>ZZZB2017122202-1</t>
  </si>
  <si>
    <t>ZZZB2017122202-1</t>
    <phoneticPr fontId="3" type="noConversion"/>
  </si>
  <si>
    <t>ZZZB2017122202-2</t>
  </si>
  <si>
    <t>ZZZB2017122202-2</t>
    <phoneticPr fontId="3" type="noConversion"/>
  </si>
  <si>
    <t>002071.SZ</t>
  </si>
  <si>
    <t>002071.SZ</t>
    <phoneticPr fontId="3" type="noConversion"/>
  </si>
  <si>
    <t>天津北龙房地产开发有限公司</t>
    <phoneticPr fontId="3" type="noConversion"/>
  </si>
  <si>
    <t>lrj17122213</t>
  </si>
  <si>
    <t>ZZZB2017122302-1</t>
  </si>
  <si>
    <t>ZZZB2017122302-1</t>
    <phoneticPr fontId="3" type="noConversion"/>
  </si>
  <si>
    <t>ZZZB2017122302-2</t>
  </si>
  <si>
    <t>ZZZB2017122302-2</t>
    <phoneticPr fontId="3" type="noConversion"/>
  </si>
  <si>
    <t>601318.SH</t>
  </si>
  <si>
    <t>601318.SH</t>
    <phoneticPr fontId="3" type="noConversion"/>
  </si>
  <si>
    <t>lrj17122214</t>
  </si>
  <si>
    <t>lrj17122215</t>
  </si>
  <si>
    <t>lrj17122216</t>
  </si>
  <si>
    <t>lrj17122220</t>
  </si>
  <si>
    <t>lrj17122221</t>
  </si>
  <si>
    <t>lrj17122222</t>
  </si>
  <si>
    <t>lrj17122223</t>
  </si>
  <si>
    <t>lrj17122224</t>
  </si>
  <si>
    <t>lrj17122225</t>
  </si>
  <si>
    <t>lrj17122226</t>
  </si>
  <si>
    <t>lrj17122227</t>
  </si>
  <si>
    <t>lrj17122228</t>
  </si>
  <si>
    <t>lrj17122229</t>
  </si>
  <si>
    <t>lrj17122230</t>
  </si>
  <si>
    <t>lrj17122231</t>
  </si>
  <si>
    <t>lrj17122232</t>
  </si>
  <si>
    <t>lrj17122233</t>
  </si>
  <si>
    <t>600175</t>
    <phoneticPr fontId="3" type="noConversion"/>
  </si>
  <si>
    <t>600175.SH</t>
  </si>
  <si>
    <t>600175.SH</t>
    <phoneticPr fontId="3" type="noConversion"/>
  </si>
  <si>
    <t>ZZZB2017122502</t>
  </si>
  <si>
    <t>600175.SH</t>
    <phoneticPr fontId="3" type="noConversion"/>
  </si>
  <si>
    <t>上海益础企业管理有限公司</t>
    <phoneticPr fontId="3" type="noConversion"/>
  </si>
  <si>
    <t>ZZZB2017122502</t>
    <phoneticPr fontId="3" type="noConversion"/>
  </si>
  <si>
    <t>lrj17122501</t>
  </si>
  <si>
    <t>lrj17122502</t>
  </si>
  <si>
    <t>lrj17122503</t>
  </si>
  <si>
    <t>lrj17122504</t>
  </si>
  <si>
    <t>lrj17122505</t>
  </si>
  <si>
    <t>lrj17122506</t>
  </si>
  <si>
    <t>lrj17122507</t>
  </si>
  <si>
    <t>lrj17122508</t>
  </si>
  <si>
    <t>lrj17122509</t>
  </si>
  <si>
    <t>lrj17122510</t>
  </si>
  <si>
    <t>lrj17122511</t>
  </si>
  <si>
    <t>lrj17122512</t>
  </si>
  <si>
    <t>lrj17122513</t>
  </si>
  <si>
    <t>lrj17122514</t>
  </si>
  <si>
    <t>600861</t>
    <phoneticPr fontId="3" type="noConversion"/>
  </si>
  <si>
    <t>002594</t>
    <phoneticPr fontId="3" type="noConversion"/>
  </si>
  <si>
    <t>lws17122501</t>
  </si>
  <si>
    <t>lws17122502</t>
  </si>
  <si>
    <t>lws17122503</t>
  </si>
  <si>
    <t>lws17122504</t>
  </si>
  <si>
    <t>lws17122505</t>
  </si>
  <si>
    <t>lws17122506</t>
  </si>
  <si>
    <t>lws17122507</t>
  </si>
  <si>
    <t>ZZZB2017122502</t>
    <phoneticPr fontId="3" type="noConversion"/>
  </si>
  <si>
    <t>lws17122601</t>
  </si>
  <si>
    <t>lws17122602</t>
  </si>
  <si>
    <t>lws17122603</t>
  </si>
  <si>
    <t>lws17122604</t>
  </si>
  <si>
    <t>lws17122605</t>
  </si>
  <si>
    <t>lws17122606</t>
  </si>
  <si>
    <t>lws17122607</t>
  </si>
  <si>
    <t>002102</t>
    <phoneticPr fontId="3" type="noConversion"/>
  </si>
  <si>
    <t>002102.SZ</t>
  </si>
  <si>
    <t>002102.SZ</t>
    <phoneticPr fontId="3" type="noConversion"/>
  </si>
  <si>
    <t>600266</t>
    <phoneticPr fontId="3" type="noConversion"/>
  </si>
  <si>
    <t>600266.SH</t>
  </si>
  <si>
    <t>600266.SH</t>
    <phoneticPr fontId="3" type="noConversion"/>
  </si>
  <si>
    <t>ZZZB2017122601</t>
  </si>
  <si>
    <t>ZZZB2017122601</t>
    <phoneticPr fontId="3" type="noConversion"/>
  </si>
  <si>
    <t>Long</t>
    <phoneticPr fontId="3" type="noConversion"/>
  </si>
  <si>
    <t>002594.SZ</t>
    <phoneticPr fontId="3" type="noConversion"/>
  </si>
  <si>
    <t>启元元融2号私募证券投资基金</t>
    <phoneticPr fontId="3" type="noConversion"/>
  </si>
  <si>
    <t>002311</t>
    <phoneticPr fontId="3" type="noConversion"/>
  </si>
  <si>
    <t>002311.SZ</t>
  </si>
  <si>
    <t>002311.SZ</t>
    <phoneticPr fontId="3" type="noConversion"/>
  </si>
  <si>
    <t>ZZZB2017122602</t>
  </si>
  <si>
    <t>ZZZB2017122602</t>
    <phoneticPr fontId="3" type="noConversion"/>
  </si>
  <si>
    <t>002311.SZ</t>
    <phoneticPr fontId="3" type="noConversion"/>
  </si>
  <si>
    <t>ZZZB2017122604</t>
  </si>
  <si>
    <t>ZZZB2017122604</t>
    <phoneticPr fontId="3" type="noConversion"/>
  </si>
  <si>
    <t>002456.SZ</t>
  </si>
  <si>
    <t>002456.SZ</t>
    <phoneticPr fontId="3" type="noConversion"/>
  </si>
  <si>
    <t>002456</t>
    <phoneticPr fontId="3" type="noConversion"/>
  </si>
  <si>
    <t>002456.SZ</t>
    <phoneticPr fontId="3" type="noConversion"/>
  </si>
  <si>
    <t>深圳前海中久创富基金管理有限公司</t>
    <phoneticPr fontId="3" type="noConversion"/>
  </si>
  <si>
    <t>ZZZB2017122605</t>
  </si>
  <si>
    <t>ZZZB2017122605</t>
    <phoneticPr fontId="3" type="noConversion"/>
  </si>
  <si>
    <t>002102.SZ</t>
    <phoneticPr fontId="3" type="noConversion"/>
  </si>
  <si>
    <t>上海光夏投资管理有限公司</t>
    <phoneticPr fontId="3" type="noConversion"/>
  </si>
  <si>
    <t>ZZZB2017122606</t>
  </si>
  <si>
    <t>ZZZB2017122606</t>
    <phoneticPr fontId="3" type="noConversion"/>
  </si>
  <si>
    <t>600266.SH</t>
    <phoneticPr fontId="3" type="noConversion"/>
  </si>
  <si>
    <t>ZZZB2017122607</t>
  </si>
  <si>
    <t>ZZZB2017122607</t>
    <phoneticPr fontId="3" type="noConversion"/>
  </si>
  <si>
    <t>000860.SZ</t>
    <phoneticPr fontId="3" type="noConversion"/>
  </si>
  <si>
    <t>lrj17122601</t>
  </si>
  <si>
    <t>ZZZB2017112701</t>
    <phoneticPr fontId="3" type="noConversion"/>
  </si>
  <si>
    <t>lrj17122607</t>
  </si>
  <si>
    <t>lrj17122602</t>
  </si>
  <si>
    <t>lrj17122603</t>
  </si>
  <si>
    <t>lrj17122604</t>
  </si>
  <si>
    <t>lrj17122605</t>
  </si>
  <si>
    <t>lrj17122606</t>
  </si>
  <si>
    <t>lrj17122608</t>
  </si>
  <si>
    <t>lrj17122609</t>
  </si>
  <si>
    <t>lrj17122610</t>
  </si>
  <si>
    <t>lrj17122611</t>
  </si>
  <si>
    <t>lrj17122612</t>
  </si>
  <si>
    <t>lrj17122613</t>
  </si>
  <si>
    <t>lws17122701</t>
  </si>
  <si>
    <t>lws17122702</t>
  </si>
  <si>
    <t>lws17122703</t>
  </si>
  <si>
    <t>lws17122704</t>
  </si>
  <si>
    <t>lws17122705</t>
  </si>
  <si>
    <t>lws17122706</t>
  </si>
  <si>
    <t>lws17122707</t>
  </si>
  <si>
    <t>600291</t>
    <phoneticPr fontId="3" type="noConversion"/>
  </si>
  <si>
    <t>600291.SH</t>
  </si>
  <si>
    <t>600291.SH</t>
    <phoneticPr fontId="3" type="noConversion"/>
  </si>
  <si>
    <t>600048.SH</t>
  </si>
  <si>
    <t>lrj17122701</t>
  </si>
  <si>
    <t>ZZZB2017122702</t>
  </si>
  <si>
    <t>ZZZB2017122702</t>
    <phoneticPr fontId="3" type="noConversion"/>
  </si>
  <si>
    <t>002628.SZ</t>
    <phoneticPr fontId="3" type="noConversion"/>
  </si>
  <si>
    <t>常州本正投资有限公司</t>
    <phoneticPr fontId="3" type="noConversion"/>
  </si>
  <si>
    <t>ZZZB2017122703</t>
  </si>
  <si>
    <t>ZZZB2017122703</t>
    <phoneticPr fontId="3" type="noConversion"/>
  </si>
  <si>
    <t>600048.SH</t>
    <phoneticPr fontId="3" type="noConversion"/>
  </si>
  <si>
    <t>宁波梅山保税区一马投资管理有限公司</t>
    <phoneticPr fontId="3" type="noConversion"/>
  </si>
  <si>
    <t>ZZZB2017122704</t>
  </si>
  <si>
    <t>ZZZB2017122704</t>
    <phoneticPr fontId="3" type="noConversion"/>
  </si>
  <si>
    <t>600030.SH</t>
    <phoneticPr fontId="3" type="noConversion"/>
  </si>
  <si>
    <t>ZZZB2017122705</t>
  </si>
  <si>
    <t>ZZZB2017122705</t>
    <phoneticPr fontId="3" type="noConversion"/>
  </si>
  <si>
    <t>600291.SH</t>
    <phoneticPr fontId="3" type="noConversion"/>
  </si>
  <si>
    <t>安卓金控冠军30号私募证券投资基金</t>
    <phoneticPr fontId="3" type="noConversion"/>
  </si>
  <si>
    <t>lrj17122702</t>
  </si>
  <si>
    <t>lrj17122703</t>
  </si>
  <si>
    <t>lrj17122704</t>
  </si>
  <si>
    <t>lrj17122705</t>
  </si>
  <si>
    <t>lrj17122706</t>
  </si>
  <si>
    <t>lrj17122708</t>
  </si>
  <si>
    <t>lrj17122709</t>
  </si>
  <si>
    <t>lrj17122710</t>
  </si>
  <si>
    <t>lrj17122711</t>
  </si>
  <si>
    <t>lrj17122712</t>
  </si>
  <si>
    <t>lrj17122713</t>
  </si>
  <si>
    <t>lrj17122714</t>
  </si>
  <si>
    <t>002466.SZ</t>
  </si>
  <si>
    <t>002466.SZ</t>
    <phoneticPr fontId="3" type="noConversion"/>
  </si>
  <si>
    <t>002466</t>
    <phoneticPr fontId="3" type="noConversion"/>
  </si>
  <si>
    <t>600110</t>
    <phoneticPr fontId="3" type="noConversion"/>
  </si>
  <si>
    <t>600110.SH</t>
  </si>
  <si>
    <t>600110.SH</t>
    <phoneticPr fontId="3" type="noConversion"/>
  </si>
  <si>
    <t>000869</t>
    <phoneticPr fontId="3" type="noConversion"/>
  </si>
  <si>
    <t>000869.SZ</t>
  </si>
  <si>
    <t>000869.SZ</t>
    <phoneticPr fontId="3" type="noConversion"/>
  </si>
  <si>
    <t>002466.SZ</t>
    <phoneticPr fontId="3" type="noConversion"/>
  </si>
  <si>
    <t>ZZZB2017122801-1</t>
  </si>
  <si>
    <t>ZZZB2017122801-1</t>
    <phoneticPr fontId="3" type="noConversion"/>
  </si>
  <si>
    <t>ZZZB2017122801-2</t>
  </si>
  <si>
    <t>华松兴跃一号私募证券投资基金</t>
    <phoneticPr fontId="3" type="noConversion"/>
  </si>
  <si>
    <t>ZZZB2017122802</t>
  </si>
  <si>
    <t>ZZZB2017122802</t>
    <phoneticPr fontId="3" type="noConversion"/>
  </si>
  <si>
    <t>600110.SH</t>
    <phoneticPr fontId="3" type="noConversion"/>
  </si>
  <si>
    <t>ZZZB2017122803</t>
  </si>
  <si>
    <t>ZZZB2017122803</t>
    <phoneticPr fontId="3" type="noConversion"/>
  </si>
  <si>
    <t>000869.SZ</t>
    <phoneticPr fontId="3" type="noConversion"/>
  </si>
  <si>
    <t>广西世纪众盈投资管理有限公司</t>
    <phoneticPr fontId="3" type="noConversion"/>
  </si>
  <si>
    <t>lrj17122801</t>
  </si>
  <si>
    <t>lrj17122802</t>
  </si>
  <si>
    <t>lrj17122803</t>
  </si>
  <si>
    <t>lrj17122804</t>
  </si>
  <si>
    <t>lrj17122805</t>
  </si>
  <si>
    <t>lrj17122806</t>
  </si>
  <si>
    <t>lrj17122807</t>
  </si>
  <si>
    <t>lrj17122808</t>
  </si>
  <si>
    <t>lrj17122809</t>
  </si>
  <si>
    <t>lrj17122810</t>
  </si>
  <si>
    <t>lrj17122811</t>
  </si>
  <si>
    <t>lrj17122812</t>
  </si>
  <si>
    <t>lrj17122813</t>
  </si>
  <si>
    <t>lrj17122814</t>
  </si>
  <si>
    <t>lrj17122815</t>
  </si>
  <si>
    <t>lrj17122816</t>
  </si>
  <si>
    <t>lrj17122817</t>
  </si>
  <si>
    <t>lrj17122818</t>
  </si>
  <si>
    <t>lrj17122819</t>
  </si>
  <si>
    <t>lws2017122801</t>
  </si>
  <si>
    <t xml:space="preserve">M </t>
    <phoneticPr fontId="3" type="noConversion"/>
  </si>
  <si>
    <t>M1805.DCE</t>
  </si>
  <si>
    <t>M1805.DCE</t>
    <phoneticPr fontId="3" type="noConversion"/>
  </si>
  <si>
    <t>ZZZB2017122823</t>
  </si>
  <si>
    <t>ZZZB2017122823</t>
    <phoneticPr fontId="3" type="noConversion"/>
  </si>
  <si>
    <t>lws2017122802</t>
  </si>
  <si>
    <t>lws17122803</t>
  </si>
  <si>
    <t>lws17122804</t>
  </si>
  <si>
    <t>lws17122805</t>
  </si>
  <si>
    <t>lws17122806</t>
  </si>
  <si>
    <t>浙江金驹投资管理有限公司</t>
    <phoneticPr fontId="3" type="noConversion"/>
  </si>
  <si>
    <t>600856</t>
    <phoneticPr fontId="3" type="noConversion"/>
  </si>
  <si>
    <t>600856.SH</t>
  </si>
  <si>
    <t>600856.SH</t>
    <phoneticPr fontId="3" type="noConversion"/>
  </si>
  <si>
    <t>lrj17122901</t>
  </si>
  <si>
    <t>ZZZB2017122901</t>
  </si>
  <si>
    <t>ZZZB2017122901</t>
    <phoneticPr fontId="3" type="noConversion"/>
  </si>
  <si>
    <t>ZZZB2017122902</t>
  </si>
  <si>
    <t>ZZZB2017122902</t>
    <phoneticPr fontId="3" type="noConversion"/>
  </si>
  <si>
    <t>600291.SH</t>
    <phoneticPr fontId="3" type="noConversion"/>
  </si>
  <si>
    <t>安卓金控冠军30号私募证券投资基金</t>
    <phoneticPr fontId="3" type="noConversion"/>
  </si>
  <si>
    <t>600856.SH</t>
    <phoneticPr fontId="3" type="noConversion"/>
  </si>
  <si>
    <t>lrj17122902</t>
  </si>
  <si>
    <t>lrj17122903</t>
  </si>
  <si>
    <t>lrj17122904</t>
  </si>
  <si>
    <t>lrj17122905</t>
  </si>
  <si>
    <t>lrj17122906</t>
  </si>
  <si>
    <t>lrj17122907</t>
  </si>
  <si>
    <t>lrj17122908</t>
  </si>
  <si>
    <t>lrj17122909</t>
  </si>
  <si>
    <t>lrj17122910</t>
  </si>
  <si>
    <t>lrj17122911</t>
  </si>
  <si>
    <t>lrj17122912</t>
  </si>
  <si>
    <t>lrj17122913</t>
  </si>
  <si>
    <t>lrj17122914</t>
  </si>
  <si>
    <t>lrj17122915</t>
  </si>
  <si>
    <t>AU</t>
    <phoneticPr fontId="3" type="noConversion"/>
  </si>
  <si>
    <t>AU1806.SHF</t>
    <phoneticPr fontId="3" type="noConversion"/>
  </si>
  <si>
    <t>ZZZB2017122921-01</t>
    <phoneticPr fontId="3" type="noConversion"/>
  </si>
  <si>
    <t>ZZZB2017122921-02</t>
    <phoneticPr fontId="3" type="noConversion"/>
  </si>
  <si>
    <t>ZZZB2017122924-02</t>
    <phoneticPr fontId="3" type="noConversion"/>
  </si>
  <si>
    <t>ZZZB2017122924-01</t>
    <phoneticPr fontId="3" type="noConversion"/>
  </si>
  <si>
    <t>ZZZB2017122925</t>
    <phoneticPr fontId="3" type="noConversion"/>
  </si>
  <si>
    <t>ZZZB2017122926</t>
  </si>
  <si>
    <t>ZZZB2017122926</t>
    <phoneticPr fontId="3" type="noConversion"/>
  </si>
  <si>
    <t>Put</t>
    <phoneticPr fontId="3" type="noConversion"/>
  </si>
  <si>
    <t>AU1806.SHF</t>
  </si>
  <si>
    <t>SR805.CZC</t>
    <phoneticPr fontId="3" type="noConversion"/>
  </si>
  <si>
    <t>浙江千朴服饰有限公司</t>
  </si>
  <si>
    <t>杭州中兴矿产品有限公司</t>
  </si>
  <si>
    <t>杭州哲石投资管理有限公司</t>
  </si>
  <si>
    <t>ZZZB2017122921-01</t>
  </si>
  <si>
    <t>ZZZB2017122921-02</t>
  </si>
  <si>
    <t>ZZZB2017122924-01</t>
  </si>
  <si>
    <t>ZZZB2017122924-02</t>
  </si>
  <si>
    <t>ZZZB2017122925</t>
  </si>
  <si>
    <t>lws2017122901</t>
  </si>
  <si>
    <t>lws2017122902</t>
  </si>
  <si>
    <t>lws2017122903</t>
  </si>
  <si>
    <t>lws2017122904</t>
  </si>
  <si>
    <t>lws2017122905</t>
  </si>
  <si>
    <t>lws2017122906</t>
  </si>
  <si>
    <t>lws17122901</t>
  </si>
  <si>
    <t>lws17122902</t>
  </si>
  <si>
    <t>lws17122903</t>
  </si>
  <si>
    <t>lws17122904</t>
  </si>
  <si>
    <t>lws17122905</t>
  </si>
  <si>
    <t>lws17122906</t>
  </si>
  <si>
    <t>lws17122907</t>
  </si>
  <si>
    <t>lws17122908</t>
  </si>
  <si>
    <t>EndDate</t>
    <phoneticPr fontId="3" type="noConversion"/>
  </si>
  <si>
    <t>Status</t>
    <phoneticPr fontId="3" type="noConversion"/>
  </si>
  <si>
    <t>OptionCloseName</t>
    <phoneticPr fontId="3" type="noConversion"/>
  </si>
  <si>
    <t>ZZZB2016121201</t>
  </si>
  <si>
    <t>ZZZB2016122801</t>
    <phoneticPr fontId="3" type="noConversion"/>
  </si>
  <si>
    <t>ZZZB2016122802</t>
    <phoneticPr fontId="3" type="noConversion"/>
  </si>
  <si>
    <t>ZZZB2017032701</t>
    <phoneticPr fontId="3" type="noConversion"/>
  </si>
  <si>
    <t>ZZZB2017071901</t>
    <phoneticPr fontId="3" type="noConversion"/>
  </si>
  <si>
    <t>ZZZB2017071902</t>
    <phoneticPr fontId="3" type="noConversion"/>
  </si>
  <si>
    <t>ZZZB2017082401</t>
    <phoneticPr fontId="3" type="noConversion"/>
  </si>
  <si>
    <t>ZZZB2017071404</t>
    <phoneticPr fontId="3" type="noConversion"/>
  </si>
  <si>
    <t>ZZZB2017071405</t>
    <phoneticPr fontId="3" type="noConversion"/>
  </si>
  <si>
    <t>ZZZB2017071701</t>
    <phoneticPr fontId="3" type="noConversion"/>
  </si>
  <si>
    <t>ZZZB2017071406</t>
    <phoneticPr fontId="3" type="noConversion"/>
  </si>
  <si>
    <t>ZZZB2017071407</t>
    <phoneticPr fontId="3" type="noConversion"/>
  </si>
  <si>
    <t>ZZZB2017102425</t>
  </si>
  <si>
    <t>ZZZB2017091401</t>
    <phoneticPr fontId="3" type="noConversion"/>
  </si>
  <si>
    <t>ZZZB2017102321</t>
    <phoneticPr fontId="3" type="noConversion"/>
  </si>
  <si>
    <t>ZZZB2017110903</t>
    <phoneticPr fontId="3" type="noConversion"/>
  </si>
  <si>
    <t>ZZZB2017111421</t>
    <phoneticPr fontId="3" type="noConversion"/>
  </si>
  <si>
    <t>ZZZB2017121205</t>
    <phoneticPr fontId="3" type="noConversion"/>
  </si>
  <si>
    <t>ZZZB2017122223</t>
    <phoneticPr fontId="3" type="noConversion"/>
  </si>
  <si>
    <t>ZZZB2017122224</t>
    <phoneticPr fontId="3" type="noConversion"/>
  </si>
  <si>
    <t>ZZZB2017122603</t>
    <phoneticPr fontId="3" type="noConversion"/>
  </si>
  <si>
    <t>ZZZB2017122822</t>
    <phoneticPr fontId="3" type="noConversion"/>
  </si>
  <si>
    <t>ZZZB2017122623</t>
    <phoneticPr fontId="3" type="noConversion"/>
  </si>
  <si>
    <t>lrj18010201</t>
  </si>
  <si>
    <t>ZZZB2018010201</t>
    <phoneticPr fontId="3" type="noConversion"/>
  </si>
  <si>
    <t>lrj18010202</t>
  </si>
  <si>
    <t>lrj18010203</t>
  </si>
  <si>
    <t>lrj18010204</t>
  </si>
  <si>
    <t>lrj18010205</t>
  </si>
  <si>
    <t>lrj18010206</t>
  </si>
  <si>
    <t>lrj18010207</t>
  </si>
  <si>
    <t>lrj18010208</t>
  </si>
  <si>
    <t>lrj18010209</t>
  </si>
  <si>
    <t>lrj18010210</t>
  </si>
  <si>
    <t>lrj18010211</t>
  </si>
  <si>
    <t>lrj18010212</t>
  </si>
  <si>
    <t>lrj18010213</t>
  </si>
  <si>
    <t>lrj18010214</t>
  </si>
  <si>
    <t>lws18010201</t>
  </si>
  <si>
    <t>lws18010202</t>
  </si>
  <si>
    <t>lws18010203</t>
  </si>
  <si>
    <t>lws18010204</t>
  </si>
  <si>
    <t>lws18010205</t>
  </si>
  <si>
    <t>lws18010206</t>
  </si>
  <si>
    <t>lws18010301</t>
  </si>
  <si>
    <t>lws18010302</t>
  </si>
  <si>
    <t>lws18010303</t>
  </si>
  <si>
    <t>lws18010304</t>
  </si>
  <si>
    <t>lws18010305</t>
  </si>
  <si>
    <t>lws18010306</t>
  </si>
  <si>
    <t>lws18010307</t>
  </si>
  <si>
    <t>lws18010308</t>
  </si>
  <si>
    <t>lrj18010301</t>
  </si>
  <si>
    <t>lrj18010302</t>
  </si>
  <si>
    <t>lrj18010303</t>
  </si>
  <si>
    <t>002024</t>
    <phoneticPr fontId="3" type="noConversion"/>
  </si>
  <si>
    <t>002024.SZ</t>
  </si>
  <si>
    <t>002024.SZ</t>
    <phoneticPr fontId="3" type="noConversion"/>
  </si>
  <si>
    <t>600697</t>
    <phoneticPr fontId="3" type="noConversion"/>
  </si>
  <si>
    <t>600697.SH</t>
  </si>
  <si>
    <t>600697.SH</t>
    <phoneticPr fontId="3" type="noConversion"/>
  </si>
  <si>
    <t>ZZZB2018010303</t>
  </si>
  <si>
    <t>ZZZB2018010304</t>
  </si>
  <si>
    <t>ZZZB2018010305</t>
  </si>
  <si>
    <t>002024.SZ</t>
    <phoneticPr fontId="3" type="noConversion"/>
  </si>
  <si>
    <t>深圳前海中久创富基金管理有限公司</t>
    <phoneticPr fontId="3" type="noConversion"/>
  </si>
  <si>
    <t>600697.SH</t>
    <phoneticPr fontId="3" type="noConversion"/>
  </si>
  <si>
    <t>ZZZB2018010302</t>
    <phoneticPr fontId="3" type="noConversion"/>
  </si>
  <si>
    <t>ZZZB2018010303</t>
    <phoneticPr fontId="3" type="noConversion"/>
  </si>
  <si>
    <t>lrj18010304</t>
  </si>
  <si>
    <t>lrj18010305</t>
  </si>
  <si>
    <t>lrj18010306</t>
  </si>
  <si>
    <t>lrj18010307</t>
  </si>
  <si>
    <t>lrj18010308</t>
  </si>
  <si>
    <t>lrj18010309</t>
  </si>
  <si>
    <t>lrj18010310</t>
  </si>
  <si>
    <t>lrj18010311</t>
  </si>
  <si>
    <t>lrj18010312</t>
  </si>
  <si>
    <t>lrj18010313</t>
  </si>
  <si>
    <t>lrj18010314</t>
  </si>
  <si>
    <t>lrj18010315</t>
  </si>
  <si>
    <t>lrj18010316</t>
  </si>
  <si>
    <t>600406</t>
    <phoneticPr fontId="3" type="noConversion"/>
  </si>
  <si>
    <t>600406.SH</t>
  </si>
  <si>
    <t>600406.SH</t>
    <phoneticPr fontId="3" type="noConversion"/>
  </si>
  <si>
    <t>600383</t>
    <phoneticPr fontId="3" type="noConversion"/>
  </si>
  <si>
    <t>600383.SH</t>
  </si>
  <si>
    <t>600383.SH</t>
    <phoneticPr fontId="3" type="noConversion"/>
  </si>
  <si>
    <t>ZZZB2018010401</t>
  </si>
  <si>
    <t>ZZZB2018010401</t>
    <phoneticPr fontId="3" type="noConversion"/>
  </si>
  <si>
    <t>ZZZB2018010402</t>
  </si>
  <si>
    <t>600406.SH</t>
    <phoneticPr fontId="3" type="noConversion"/>
  </si>
  <si>
    <t>常州本正投资有限公司</t>
    <phoneticPr fontId="3" type="noConversion"/>
  </si>
  <si>
    <t>600383.SH</t>
    <phoneticPr fontId="3" type="noConversion"/>
  </si>
  <si>
    <t>深圳市长利投资咨询有限公司</t>
    <phoneticPr fontId="3" type="noConversion"/>
  </si>
  <si>
    <t>lrj18010401</t>
  </si>
  <si>
    <t>lrj18010402</t>
  </si>
  <si>
    <t>lrj18010403</t>
  </si>
  <si>
    <t>lrj18010404</t>
  </si>
  <si>
    <t>lrj18010405</t>
  </si>
  <si>
    <t>lrj18010406</t>
  </si>
  <si>
    <t>lrj18010407</t>
  </si>
  <si>
    <t>lrj18010408</t>
  </si>
  <si>
    <t>lrj18010409</t>
  </si>
  <si>
    <t>lrj18010410</t>
  </si>
  <si>
    <t>lrj18010411</t>
  </si>
  <si>
    <t>lrj18010412</t>
  </si>
  <si>
    <t>lrj18010413</t>
  </si>
  <si>
    <t>lrj18010414</t>
  </si>
  <si>
    <t>lrj18010415</t>
  </si>
  <si>
    <t>lws18010401</t>
  </si>
  <si>
    <t>lws18010402</t>
  </si>
  <si>
    <t>lws18010403</t>
  </si>
  <si>
    <t>lws18010404</t>
  </si>
  <si>
    <t>lws18010405</t>
  </si>
  <si>
    <t>lws18010406</t>
  </si>
  <si>
    <t>lws18010407</t>
  </si>
  <si>
    <t>ZZZB2018010421</t>
    <phoneticPr fontId="3" type="noConversion"/>
  </si>
  <si>
    <t>ZZZB2018010521</t>
  </si>
  <si>
    <t>ZZZB2018010521</t>
    <phoneticPr fontId="3" type="noConversion"/>
  </si>
  <si>
    <t>常州荣威国际贸易有限公司</t>
    <phoneticPr fontId="3" type="noConversion"/>
  </si>
  <si>
    <t>wy17010401</t>
  </si>
  <si>
    <t>002244.SZ</t>
  </si>
  <si>
    <t>002244.SZ</t>
    <phoneticPr fontId="3" type="noConversion"/>
  </si>
  <si>
    <t>002244</t>
    <phoneticPr fontId="3" type="noConversion"/>
  </si>
  <si>
    <t>002244.SZ</t>
    <phoneticPr fontId="3" type="noConversion"/>
  </si>
  <si>
    <t>ZZZB2018010503</t>
  </si>
  <si>
    <t>ZZZB2018010503</t>
    <phoneticPr fontId="3" type="noConversion"/>
  </si>
  <si>
    <t>lrj18010501</t>
  </si>
  <si>
    <t>lrj18010502</t>
  </si>
  <si>
    <t>lrj18010503</t>
  </si>
  <si>
    <t>lrj18010504</t>
  </si>
  <si>
    <t>lrj18010505</t>
  </si>
  <si>
    <t>lrj18010506</t>
  </si>
  <si>
    <t>lrj18010507</t>
  </si>
  <si>
    <t>lrj18010508</t>
  </si>
  <si>
    <t>lrj18010509</t>
  </si>
  <si>
    <t>lrj18010510</t>
  </si>
  <si>
    <t>lrj18010511</t>
  </si>
  <si>
    <t>lrj18010512</t>
  </si>
  <si>
    <t>lrj18010513</t>
  </si>
  <si>
    <t>HTCC180105000006</t>
  </si>
  <si>
    <t>P1805.DCE</t>
  </si>
  <si>
    <t>P</t>
  </si>
  <si>
    <t>lws18010507</t>
  </si>
  <si>
    <t>lws18010501</t>
  </si>
  <si>
    <t>lws18010502</t>
  </si>
  <si>
    <t>lws18010503</t>
  </si>
  <si>
    <t>lws18010504</t>
  </si>
  <si>
    <t>lws18010505</t>
  </si>
  <si>
    <t>lws18010506</t>
  </si>
  <si>
    <t>300014</t>
    <phoneticPr fontId="3" type="noConversion"/>
  </si>
  <si>
    <t>300014.SZ</t>
  </si>
  <si>
    <t>300014.SZ</t>
    <phoneticPr fontId="3" type="noConversion"/>
  </si>
  <si>
    <t>ZZZB2018010801</t>
  </si>
  <si>
    <t>ZZZB2018010801</t>
    <phoneticPr fontId="3" type="noConversion"/>
  </si>
  <si>
    <t>300014.SZ</t>
    <phoneticPr fontId="3" type="noConversion"/>
  </si>
  <si>
    <t>广州虹祥资产管理有限公司</t>
    <phoneticPr fontId="3" type="noConversion"/>
  </si>
  <si>
    <t>lrj18010801</t>
  </si>
  <si>
    <t>lrj18010802</t>
  </si>
  <si>
    <t>lrj18010803</t>
  </si>
  <si>
    <t>lrj18010804</t>
  </si>
  <si>
    <t>lrj18010805</t>
  </si>
  <si>
    <t>lrj18010806</t>
  </si>
  <si>
    <t>lrj18010807</t>
  </si>
  <si>
    <t>lrj18010808</t>
  </si>
  <si>
    <t>lrj18010809</t>
  </si>
  <si>
    <t>lrj18010810</t>
  </si>
  <si>
    <t>lrj18010811</t>
  </si>
  <si>
    <t>lrj18010812</t>
  </si>
  <si>
    <t>lws18010801</t>
  </si>
  <si>
    <t>lws18010802</t>
  </si>
  <si>
    <t>lws18010803</t>
  </si>
  <si>
    <t>lws18010804</t>
  </si>
  <si>
    <t>lws18010805</t>
  </si>
  <si>
    <t>lws18010806</t>
  </si>
  <si>
    <t>lws18010807</t>
  </si>
  <si>
    <t>lws18010808</t>
  </si>
  <si>
    <t>lws18010809</t>
  </si>
  <si>
    <t>lws18010810</t>
  </si>
  <si>
    <t>lws18010811</t>
  </si>
  <si>
    <t>lws18010901</t>
  </si>
  <si>
    <t>lws18010902</t>
  </si>
  <si>
    <t>lws18010903</t>
  </si>
  <si>
    <t>ZZZB2018010901</t>
  </si>
  <si>
    <t>ZZZB2018010903</t>
  </si>
  <si>
    <t>ZZZB2018010904</t>
  </si>
  <si>
    <t>002305.SZ</t>
  </si>
  <si>
    <t>002305.SZ</t>
    <phoneticPr fontId="3" type="noConversion"/>
  </si>
  <si>
    <t>601766</t>
    <phoneticPr fontId="3" type="noConversion"/>
  </si>
  <si>
    <t>601766.SH</t>
  </si>
  <si>
    <t>601766.SH</t>
    <phoneticPr fontId="3" type="noConversion"/>
  </si>
  <si>
    <t>002305.SZ</t>
    <phoneticPr fontId="3" type="noConversion"/>
  </si>
  <si>
    <t>深圳市长利投资咨询有限公司</t>
    <phoneticPr fontId="3" type="noConversion"/>
  </si>
  <si>
    <t>002102.SZ</t>
    <phoneticPr fontId="3" type="noConversion"/>
  </si>
  <si>
    <t>002305</t>
    <phoneticPr fontId="3" type="noConversion"/>
  </si>
  <si>
    <t>ZZZB2018010903</t>
    <phoneticPr fontId="3" type="noConversion"/>
  </si>
  <si>
    <t>ZZZB2018010904</t>
    <phoneticPr fontId="3" type="noConversion"/>
  </si>
  <si>
    <t>601766.SH</t>
    <phoneticPr fontId="3" type="noConversion"/>
  </si>
  <si>
    <t>ZZZB2018010901</t>
    <phoneticPr fontId="3" type="noConversion"/>
  </si>
  <si>
    <t>lrj18010901</t>
  </si>
  <si>
    <t>lrj18010902</t>
  </si>
  <si>
    <t>lrj18010903</t>
  </si>
  <si>
    <t>lrj18010904</t>
  </si>
  <si>
    <t>lrj18010906</t>
  </si>
  <si>
    <t>lrj18010907</t>
  </si>
  <si>
    <t>lrj18010908</t>
  </si>
  <si>
    <t>lrj18010909</t>
  </si>
  <si>
    <t>lrj18010910</t>
  </si>
  <si>
    <t>lrj18010911</t>
  </si>
  <si>
    <t>lrj18010912</t>
  </si>
  <si>
    <t>000157</t>
    <phoneticPr fontId="3" type="noConversion"/>
  </si>
  <si>
    <t>000157.SZ</t>
  </si>
  <si>
    <t>000157.SZ</t>
    <phoneticPr fontId="3" type="noConversion"/>
  </si>
  <si>
    <t>002572</t>
    <phoneticPr fontId="3" type="noConversion"/>
  </si>
  <si>
    <t>002572.SZ</t>
  </si>
  <si>
    <t>002572.SZ</t>
    <phoneticPr fontId="3" type="noConversion"/>
  </si>
  <si>
    <t>603689</t>
    <phoneticPr fontId="3" type="noConversion"/>
  </si>
  <si>
    <t>603689.SH</t>
  </si>
  <si>
    <t>603689.SH</t>
    <phoneticPr fontId="3" type="noConversion"/>
  </si>
  <si>
    <t>600569</t>
    <phoneticPr fontId="3" type="noConversion"/>
  </si>
  <si>
    <t>600569.SH</t>
  </si>
  <si>
    <t>600569.SH</t>
    <phoneticPr fontId="3" type="noConversion"/>
  </si>
  <si>
    <t>ZZZB2018011002</t>
  </si>
  <si>
    <t>ZZZB2018011002</t>
    <phoneticPr fontId="3" type="noConversion"/>
  </si>
  <si>
    <t>000157.SZ</t>
    <phoneticPr fontId="3" type="noConversion"/>
  </si>
  <si>
    <t>ZZZB2018011003</t>
  </si>
  <si>
    <t>002572.SZ</t>
    <phoneticPr fontId="3" type="noConversion"/>
  </si>
  <si>
    <t>ZZZB2018011004</t>
  </si>
  <si>
    <t>600569.SH</t>
    <phoneticPr fontId="3" type="noConversion"/>
  </si>
  <si>
    <t>ZZZB2018011005</t>
  </si>
  <si>
    <t>002102.SZ</t>
    <phoneticPr fontId="3" type="noConversion"/>
  </si>
  <si>
    <t>ZZZB2018011006</t>
  </si>
  <si>
    <t>603689.SH</t>
    <phoneticPr fontId="3" type="noConversion"/>
  </si>
  <si>
    <t>海韵2号私募投资基金</t>
    <phoneticPr fontId="3" type="noConversion"/>
  </si>
  <si>
    <t>lrj18011001</t>
  </si>
  <si>
    <t>lrj18011002</t>
  </si>
  <si>
    <t>lrj18011003</t>
  </si>
  <si>
    <t>lrj18011004</t>
  </si>
  <si>
    <t>lrj18011005</t>
  </si>
  <si>
    <t>lrj18011006</t>
  </si>
  <si>
    <t>lrj18011007</t>
  </si>
  <si>
    <t>lrj18011008</t>
  </si>
  <si>
    <t>lrj18011009</t>
  </si>
  <si>
    <t>lrj18011010</t>
  </si>
  <si>
    <t>lrj18011011</t>
  </si>
  <si>
    <t>lrj18011012</t>
  </si>
  <si>
    <t>lrj18011013</t>
  </si>
  <si>
    <t>lrj18011014</t>
  </si>
  <si>
    <t>lrj18011015</t>
  </si>
  <si>
    <t>lrj18011016</t>
  </si>
  <si>
    <t>lrj18011017</t>
  </si>
  <si>
    <t>lws18011001</t>
  </si>
  <si>
    <t>lws18011002</t>
  </si>
  <si>
    <t>lws18011003</t>
  </si>
  <si>
    <t>ZZZB2018011103</t>
  </si>
  <si>
    <t>ZZZB2018011103</t>
    <phoneticPr fontId="3" type="noConversion"/>
  </si>
  <si>
    <t>002221.SZ</t>
    <phoneticPr fontId="3" type="noConversion"/>
  </si>
  <si>
    <t>002221</t>
    <phoneticPr fontId="3" type="noConversion"/>
  </si>
  <si>
    <t>广州虹祥资产管理有限公司</t>
  </si>
  <si>
    <t>lrj18011101</t>
  </si>
  <si>
    <t>华南虎1号证券投资私募基金</t>
    <phoneticPr fontId="3" type="noConversion"/>
  </si>
  <si>
    <t>002288.SZ</t>
  </si>
  <si>
    <t>002288.SZ</t>
    <phoneticPr fontId="3" type="noConversion"/>
  </si>
  <si>
    <t>002288</t>
    <phoneticPr fontId="3" type="noConversion"/>
  </si>
  <si>
    <t>ZZZB2018011101</t>
  </si>
  <si>
    <t>杭州铸邦贸易有限公司</t>
  </si>
  <si>
    <t>ZZZB2018011108</t>
  </si>
  <si>
    <t>600420.SH</t>
  </si>
  <si>
    <t>600420</t>
    <phoneticPr fontId="3" type="noConversion"/>
  </si>
  <si>
    <t>lrj18011102</t>
  </si>
  <si>
    <t>lrj18011103</t>
  </si>
  <si>
    <t>002716.SZ</t>
  </si>
  <si>
    <t>002716</t>
    <phoneticPr fontId="3" type="noConversion"/>
  </si>
  <si>
    <t>ZZZB2018011130</t>
  </si>
  <si>
    <t>002716.SZ</t>
    <phoneticPr fontId="3" type="noConversion"/>
  </si>
  <si>
    <t>深圳市长利投资咨询有限公司</t>
  </si>
  <si>
    <t>lrj18011104</t>
  </si>
  <si>
    <t>宁波梅山保税区一马投资管理有限公司</t>
  </si>
  <si>
    <t>ZZZB2018011107 </t>
  </si>
  <si>
    <t>002056.SZ</t>
  </si>
  <si>
    <t>002056.SZ</t>
    <phoneticPr fontId="3" type="noConversion"/>
  </si>
  <si>
    <t>002056</t>
    <phoneticPr fontId="3" type="noConversion"/>
  </si>
  <si>
    <t>lrj18011105</t>
  </si>
  <si>
    <t>600567.SH</t>
  </si>
  <si>
    <t>ZZZB2018011106</t>
  </si>
  <si>
    <t>600567.SH</t>
    <phoneticPr fontId="3" type="noConversion"/>
  </si>
  <si>
    <t>600567</t>
    <phoneticPr fontId="3" type="noConversion"/>
  </si>
  <si>
    <t>lrj18011106</t>
  </si>
  <si>
    <t>ZZZB2018011105</t>
  </si>
  <si>
    <t>000423.SZ</t>
    <phoneticPr fontId="3" type="noConversion"/>
  </si>
  <si>
    <t>000423</t>
    <phoneticPr fontId="3" type="noConversion"/>
  </si>
  <si>
    <t>上海波田网络科技有限公司</t>
    <phoneticPr fontId="3" type="noConversion"/>
  </si>
  <si>
    <t>lrj18011107</t>
  </si>
  <si>
    <t>ZZZB2018011102</t>
  </si>
  <si>
    <t>002102.SZ</t>
    <phoneticPr fontId="3" type="noConversion"/>
  </si>
  <si>
    <t>上海光夏投资管理有限公司</t>
    <phoneticPr fontId="3" type="noConversion"/>
  </si>
  <si>
    <t>ZZZBGXY18001</t>
  </si>
  <si>
    <t>ZZZBGXY18001</t>
    <phoneticPr fontId="3" type="noConversion"/>
  </si>
  <si>
    <t>国信证券股份有限公司</t>
  </si>
  <si>
    <t>lrj18011108</t>
  </si>
  <si>
    <t>lrj18011109</t>
  </si>
  <si>
    <t>lrj18011110</t>
  </si>
  <si>
    <t>ZZZB2018011121</t>
  </si>
  <si>
    <t>lrj18011111</t>
  </si>
  <si>
    <t>lrj18011112</t>
  </si>
  <si>
    <t>RU1805.SHF</t>
  </si>
  <si>
    <t>RU</t>
    <phoneticPr fontId="3" type="noConversion"/>
  </si>
  <si>
    <t>V1805.DCE</t>
  </si>
  <si>
    <t>V</t>
    <phoneticPr fontId="3" type="noConversion"/>
  </si>
  <si>
    <t>wy18011102</t>
  </si>
  <si>
    <t>wy18011103</t>
  </si>
  <si>
    <t>wy18011101</t>
  </si>
  <si>
    <t>002221.SZ</t>
  </si>
  <si>
    <t>lrj18011113</t>
  </si>
  <si>
    <t>000423.SZ</t>
  </si>
  <si>
    <t>lrj18011114</t>
  </si>
  <si>
    <t>lrj18011115</t>
  </si>
  <si>
    <t>lrj18011116</t>
  </si>
  <si>
    <t>lrj18011117</t>
  </si>
  <si>
    <t>lrj18011118</t>
  </si>
  <si>
    <t>lrj18011119</t>
  </si>
  <si>
    <t>ZZZB2018011109</t>
    <phoneticPr fontId="3" type="noConversion"/>
  </si>
  <si>
    <t>ZZZB2018011110</t>
    <phoneticPr fontId="3" type="noConversion"/>
  </si>
  <si>
    <t>Long</t>
    <phoneticPr fontId="3" type="noConversion"/>
  </si>
  <si>
    <t>Long</t>
    <phoneticPr fontId="3" type="noConversion"/>
  </si>
  <si>
    <t>lws18011101</t>
  </si>
  <si>
    <t>lws18011102</t>
  </si>
  <si>
    <t>lws18011103</t>
  </si>
  <si>
    <t>lws18011104</t>
  </si>
  <si>
    <t>lws18011105</t>
  </si>
  <si>
    <t>lws18011106</t>
  </si>
  <si>
    <t>lws18011107</t>
  </si>
  <si>
    <t>lws18011108</t>
  </si>
  <si>
    <t>002093.SZ</t>
    <phoneticPr fontId="3" type="noConversion"/>
  </si>
  <si>
    <t>002424</t>
    <phoneticPr fontId="3" type="noConversion"/>
  </si>
  <si>
    <t>002424.SZ</t>
    <phoneticPr fontId="3" type="noConversion"/>
  </si>
  <si>
    <t>002093</t>
    <phoneticPr fontId="3" type="noConversion"/>
  </si>
  <si>
    <t>002424.SZ</t>
    <phoneticPr fontId="3" type="noConversion"/>
  </si>
  <si>
    <t>002304.SZ</t>
    <phoneticPr fontId="3" type="noConversion"/>
  </si>
  <si>
    <t>002304</t>
    <phoneticPr fontId="3" type="noConversion"/>
  </si>
  <si>
    <t>002304.SZ</t>
    <phoneticPr fontId="3" type="noConversion"/>
  </si>
  <si>
    <t>深圳市江豚投资有限公司</t>
    <phoneticPr fontId="3" type="noConversion"/>
  </si>
  <si>
    <t>002093.SZ</t>
    <phoneticPr fontId="3" type="noConversion"/>
  </si>
  <si>
    <t>ZZZB2018011201</t>
  </si>
  <si>
    <t>ZZZB2018011201</t>
    <phoneticPr fontId="3" type="noConversion"/>
  </si>
  <si>
    <t>ZZZB2018011202</t>
  </si>
  <si>
    <t>ZZZB2018011202</t>
    <phoneticPr fontId="3" type="noConversion"/>
  </si>
  <si>
    <t>ZZZB2018011203</t>
  </si>
  <si>
    <t>ZZZB2018011203</t>
    <phoneticPr fontId="3" type="noConversion"/>
  </si>
  <si>
    <t>lrj18011201</t>
  </si>
  <si>
    <t>lrj18011202</t>
  </si>
  <si>
    <t>lrj18011203</t>
  </si>
  <si>
    <t>lrj18011204</t>
  </si>
  <si>
    <t>lrj18011205</t>
  </si>
  <si>
    <t>lws18011201</t>
  </si>
  <si>
    <t>lws18011202</t>
  </si>
  <si>
    <t>lws18011203</t>
  </si>
  <si>
    <t>lws18011204</t>
  </si>
  <si>
    <t>lws18011205</t>
  </si>
  <si>
    <t>lws18011206</t>
  </si>
  <si>
    <t>lws18011207</t>
  </si>
  <si>
    <t>lws18011208</t>
  </si>
  <si>
    <t>lws18011209</t>
  </si>
  <si>
    <t>lws18011210</t>
  </si>
  <si>
    <t>lws18011211</t>
  </si>
  <si>
    <t>lws18011212</t>
  </si>
  <si>
    <t>lws18011213</t>
  </si>
  <si>
    <t>002304.SZ</t>
  </si>
  <si>
    <t>002424.SZ</t>
  </si>
  <si>
    <t>002093.SZ</t>
  </si>
  <si>
    <t>lrj18011206</t>
  </si>
  <si>
    <t>lrj18011207</t>
  </si>
  <si>
    <t>lrj18011208</t>
  </si>
  <si>
    <t>lrj18011209</t>
  </si>
  <si>
    <t>lrj18011210</t>
  </si>
  <si>
    <t>lrj18011211</t>
  </si>
  <si>
    <t>lrj18011212</t>
  </si>
  <si>
    <t>lrj18011213</t>
  </si>
  <si>
    <t>lrj18011214</t>
  </si>
  <si>
    <t>lrj18011215</t>
  </si>
  <si>
    <t>lrj18011216</t>
  </si>
  <si>
    <t>lrj18011217</t>
  </si>
  <si>
    <t>lws18011214</t>
  </si>
  <si>
    <t>ZZZB2018010802</t>
    <phoneticPr fontId="3" type="noConversion"/>
  </si>
  <si>
    <t>ZZZB2018011230</t>
    <phoneticPr fontId="3" type="noConversion"/>
  </si>
  <si>
    <t>ZZZB2018011106</t>
    <phoneticPr fontId="3" type="noConversion"/>
  </si>
  <si>
    <t>lws18011501</t>
  </si>
  <si>
    <t>lws18011502</t>
  </si>
  <si>
    <t>lws18011503</t>
  </si>
  <si>
    <t>lws18011504</t>
  </si>
  <si>
    <t>600398</t>
    <phoneticPr fontId="3" type="noConversion"/>
  </si>
  <si>
    <t>600398.SH</t>
  </si>
  <si>
    <t>600398.SH</t>
    <phoneticPr fontId="3" type="noConversion"/>
  </si>
  <si>
    <t>ZZZB2018011501</t>
  </si>
  <si>
    <t>ZZZB2018011501</t>
    <phoneticPr fontId="3" type="noConversion"/>
  </si>
  <si>
    <t>600398.SH</t>
    <phoneticPr fontId="3" type="noConversion"/>
  </si>
  <si>
    <t>海韵10号私募投资基金</t>
    <phoneticPr fontId="3" type="noConversion"/>
  </si>
  <si>
    <t>lrj18011501</t>
  </si>
  <si>
    <t>lrj18011502</t>
  </si>
  <si>
    <t>lrj18011503</t>
  </si>
  <si>
    <t>lrj18011504</t>
  </si>
  <si>
    <t>lrj18011505</t>
  </si>
  <si>
    <t>lrj18011506</t>
  </si>
  <si>
    <t>lrj18011507</t>
  </si>
  <si>
    <t>lrj18011508</t>
  </si>
  <si>
    <t>lrj18011509</t>
  </si>
  <si>
    <t>lrj18011510</t>
  </si>
  <si>
    <t>lrj18011511</t>
  </si>
  <si>
    <t>lrj18011512</t>
  </si>
  <si>
    <t>lrj18011513</t>
  </si>
  <si>
    <t>lrj18011514</t>
  </si>
  <si>
    <t>lrj18011515</t>
  </si>
  <si>
    <t>lrj18011516</t>
  </si>
  <si>
    <t>lrj18011517</t>
  </si>
  <si>
    <t>lrj18011518</t>
  </si>
  <si>
    <t>lrj18011519</t>
  </si>
  <si>
    <t>lrj18011520</t>
  </si>
  <si>
    <t>lrj18011521</t>
  </si>
  <si>
    <t>lrj18011522</t>
  </si>
  <si>
    <t>HTCC180111000009</t>
    <phoneticPr fontId="3" type="noConversion"/>
  </si>
  <si>
    <t>HTCC180111000009</t>
    <phoneticPr fontId="3" type="noConversion"/>
  </si>
  <si>
    <t>HTCC180111000013</t>
    <phoneticPr fontId="3" type="noConversion"/>
  </si>
  <si>
    <t>HTCC180111000013</t>
    <phoneticPr fontId="3" type="noConversion"/>
  </si>
  <si>
    <t>HTCC180111000013</t>
    <phoneticPr fontId="3" type="noConversion"/>
  </si>
  <si>
    <t>HTCC180111000014</t>
    <phoneticPr fontId="3" type="noConversion"/>
  </si>
  <si>
    <t>HTCC180111000014</t>
    <phoneticPr fontId="3" type="noConversion"/>
  </si>
  <si>
    <t>HTCC180111000014</t>
    <phoneticPr fontId="3" type="noConversion"/>
  </si>
  <si>
    <t>ZZZB2018011621-1</t>
  </si>
  <si>
    <t>ZZZB2018011621-1</t>
    <phoneticPr fontId="3" type="noConversion"/>
  </si>
  <si>
    <t>ZZZB2018011621-2</t>
  </si>
  <si>
    <t>ZZZB2018011621-2</t>
    <phoneticPr fontId="3" type="noConversion"/>
  </si>
  <si>
    <t>A1805.DCE</t>
  </si>
  <si>
    <t>A1805.DCE</t>
    <phoneticPr fontId="3" type="noConversion"/>
  </si>
  <si>
    <t>A</t>
    <phoneticPr fontId="3" type="noConversion"/>
  </si>
  <si>
    <t>桦川县金礼农副产品专业合作社</t>
  </si>
  <si>
    <t>wy18011601</t>
  </si>
  <si>
    <t>wy18011602</t>
  </si>
  <si>
    <t>wy18011603</t>
  </si>
  <si>
    <t>wy18011604</t>
  </si>
  <si>
    <t>ZZZB2018011622-1</t>
  </si>
  <si>
    <t>ZZZB2018011622-1</t>
    <phoneticPr fontId="3" type="noConversion"/>
  </si>
  <si>
    <t>ZZZB2018011622-2</t>
  </si>
  <si>
    <t>ZZZB2018011622-2</t>
    <phoneticPr fontId="3" type="noConversion"/>
  </si>
  <si>
    <t>lws18011601</t>
  </si>
  <si>
    <t>lws18011602</t>
  </si>
  <si>
    <t>lws18011603</t>
  </si>
  <si>
    <t>lws18011604</t>
  </si>
  <si>
    <t>lws18011605</t>
  </si>
  <si>
    <t>TA805.CZC</t>
  </si>
  <si>
    <t>lws18011606</t>
  </si>
  <si>
    <t>lws18011607</t>
  </si>
  <si>
    <t>lws18011608</t>
  </si>
  <si>
    <t>lws18011612</t>
  </si>
  <si>
    <t>lws18011613</t>
  </si>
  <si>
    <t>002657</t>
    <phoneticPr fontId="3" type="noConversion"/>
  </si>
  <si>
    <t>002657.SZ</t>
  </si>
  <si>
    <t>002657.SZ</t>
    <phoneticPr fontId="3" type="noConversion"/>
  </si>
  <si>
    <t>000036</t>
    <phoneticPr fontId="3" type="noConversion"/>
  </si>
  <si>
    <t>000036.SZ</t>
  </si>
  <si>
    <t>000036.SZ</t>
    <phoneticPr fontId="3" type="noConversion"/>
  </si>
  <si>
    <t>300017</t>
    <phoneticPr fontId="3" type="noConversion"/>
  </si>
  <si>
    <t>300017.SZ</t>
  </si>
  <si>
    <t>300017.SZ</t>
    <phoneticPr fontId="3" type="noConversion"/>
  </si>
  <si>
    <t>000063</t>
    <phoneticPr fontId="3" type="noConversion"/>
  </si>
  <si>
    <t>000725</t>
    <phoneticPr fontId="3" type="noConversion"/>
  </si>
  <si>
    <t>000725.SZ</t>
  </si>
  <si>
    <t>000725.SZ</t>
    <phoneticPr fontId="3" type="noConversion"/>
  </si>
  <si>
    <t>300369</t>
    <phoneticPr fontId="3" type="noConversion"/>
  </si>
  <si>
    <t>300369.SZ</t>
  </si>
  <si>
    <t>300369.SZ</t>
    <phoneticPr fontId="3" type="noConversion"/>
  </si>
  <si>
    <t>TA</t>
    <phoneticPr fontId="3" type="noConversion"/>
  </si>
  <si>
    <t>TA805.CZC</t>
    <phoneticPr fontId="3" type="noConversion"/>
  </si>
  <si>
    <t>ZZZB2018011630</t>
  </si>
  <si>
    <t>Call</t>
    <phoneticPr fontId="3" type="noConversion"/>
  </si>
  <si>
    <t>TA805.CZC</t>
    <phoneticPr fontId="3" type="noConversion"/>
  </si>
  <si>
    <t>陕西恒速智能科技有限公司</t>
  </si>
  <si>
    <t>ZZZB2018011601</t>
  </si>
  <si>
    <t>ZZZB2018011601</t>
    <phoneticPr fontId="3" type="noConversion"/>
  </si>
  <si>
    <t>002657.SZ</t>
    <phoneticPr fontId="3" type="noConversion"/>
  </si>
  <si>
    <t>ZZZB2018011602</t>
  </si>
  <si>
    <t>000036.SZ</t>
    <phoneticPr fontId="3" type="noConversion"/>
  </si>
  <si>
    <t>广州虹祥资产管理有限公司</t>
    <phoneticPr fontId="3" type="noConversion"/>
  </si>
  <si>
    <t>ZZZB2018011603</t>
  </si>
  <si>
    <t>300017.SZ</t>
    <phoneticPr fontId="3" type="noConversion"/>
  </si>
  <si>
    <t>上海那山文化传媒有限公司</t>
    <phoneticPr fontId="3" type="noConversion"/>
  </si>
  <si>
    <t>ZZZB2018011604</t>
  </si>
  <si>
    <t>000063.SZ</t>
  </si>
  <si>
    <t>000063.SZ</t>
    <phoneticPr fontId="3" type="noConversion"/>
  </si>
  <si>
    <t>000063.SZ</t>
    <phoneticPr fontId="3" type="noConversion"/>
  </si>
  <si>
    <t>ZZZB2018011605</t>
  </si>
  <si>
    <t>000725.SZ</t>
    <phoneticPr fontId="3" type="noConversion"/>
  </si>
  <si>
    <t>ZZZB2018011606</t>
  </si>
  <si>
    <t>300369.SZ</t>
    <phoneticPr fontId="3" type="noConversion"/>
  </si>
  <si>
    <t>海韵10号私募投资基金</t>
    <phoneticPr fontId="3" type="noConversion"/>
  </si>
  <si>
    <t>lrj18011601</t>
  </si>
  <si>
    <t>lrj18011602</t>
  </si>
  <si>
    <t>lrj18011603</t>
  </si>
  <si>
    <t>lrj18011604</t>
  </si>
  <si>
    <t>lrj18011605</t>
  </si>
  <si>
    <t>lrj18011606</t>
  </si>
  <si>
    <t>lrj18011607</t>
  </si>
  <si>
    <t>lrj18011608</t>
  </si>
  <si>
    <t>lrj18011609</t>
  </si>
  <si>
    <t>lrj18011610</t>
  </si>
  <si>
    <t>lrj18011611</t>
  </si>
  <si>
    <t>ZZZB2018011607</t>
    <phoneticPr fontId="3" type="noConversion"/>
  </si>
  <si>
    <t>lrj18011612</t>
  </si>
  <si>
    <t>lrj18011613</t>
  </si>
  <si>
    <t>lrj18011614</t>
  </si>
  <si>
    <t>lrj18011615</t>
  </si>
  <si>
    <t>lrj18011616</t>
  </si>
  <si>
    <t>lrj18011617</t>
  </si>
  <si>
    <t>lrj18011618</t>
  </si>
  <si>
    <t>lrj18011619</t>
  </si>
  <si>
    <t>lrj18011620</t>
  </si>
  <si>
    <t>lrj18011621</t>
  </si>
  <si>
    <t>lrj18011622</t>
  </si>
  <si>
    <t>lrj18011701</t>
  </si>
  <si>
    <t>lrj18011702</t>
  </si>
  <si>
    <t>ZZZB2018011710</t>
    <phoneticPr fontId="3" type="noConversion"/>
  </si>
  <si>
    <t>ZZZB2018011711</t>
  </si>
  <si>
    <t>ZZZB2018011701</t>
  </si>
  <si>
    <t>ZZZB2018011701</t>
    <phoneticPr fontId="3" type="noConversion"/>
  </si>
  <si>
    <t>601766.SH</t>
    <phoneticPr fontId="3" type="noConversion"/>
  </si>
  <si>
    <t>海韵10号私募投资基金</t>
    <phoneticPr fontId="3" type="noConversion"/>
  </si>
  <si>
    <t>ZZZB2018011702</t>
  </si>
  <si>
    <t>002628.SZ</t>
    <phoneticPr fontId="3" type="noConversion"/>
  </si>
  <si>
    <t>ZZZB2018011703</t>
  </si>
  <si>
    <t>000050.SZ</t>
  </si>
  <si>
    <t>000050.SZ</t>
    <phoneticPr fontId="3" type="noConversion"/>
  </si>
  <si>
    <t>000050</t>
    <phoneticPr fontId="3" type="noConversion"/>
  </si>
  <si>
    <t>000050.SZ</t>
    <phoneticPr fontId="3" type="noConversion"/>
  </si>
  <si>
    <t>000036</t>
    <phoneticPr fontId="3" type="noConversion"/>
  </si>
  <si>
    <t>000036.SZ</t>
    <phoneticPr fontId="3" type="noConversion"/>
  </si>
  <si>
    <t>601117</t>
    <phoneticPr fontId="3" type="noConversion"/>
  </si>
  <si>
    <t>601117.SH</t>
  </si>
  <si>
    <t>601117.SH</t>
    <phoneticPr fontId="3" type="noConversion"/>
  </si>
  <si>
    <t>ZZZB2018011704</t>
  </si>
  <si>
    <t>ZZZB2018011705</t>
  </si>
  <si>
    <t>ZZZB2018011706</t>
  </si>
  <si>
    <t>ZZZB2018011706</t>
    <phoneticPr fontId="3" type="noConversion"/>
  </si>
  <si>
    <t>600598</t>
    <phoneticPr fontId="3" type="noConversion"/>
  </si>
  <si>
    <t>600598.SH</t>
  </si>
  <si>
    <t>600598.SH</t>
    <phoneticPr fontId="3" type="noConversion"/>
  </si>
  <si>
    <t>002001</t>
    <phoneticPr fontId="3" type="noConversion"/>
  </si>
  <si>
    <t>002001.SZ</t>
  </si>
  <si>
    <t>002001.SZ</t>
    <phoneticPr fontId="3" type="noConversion"/>
  </si>
  <si>
    <t>600048</t>
    <phoneticPr fontId="3" type="noConversion"/>
  </si>
  <si>
    <t>600048.SH</t>
    <phoneticPr fontId="3" type="noConversion"/>
  </si>
  <si>
    <t>ZZZB2018011705</t>
    <phoneticPr fontId="3" type="noConversion"/>
  </si>
  <si>
    <t>002628.SZ</t>
    <phoneticPr fontId="3" type="noConversion"/>
  </si>
  <si>
    <t>ZZZB2018011707</t>
  </si>
  <si>
    <t>ZZZB2018011707</t>
    <phoneticPr fontId="3" type="noConversion"/>
  </si>
  <si>
    <t>ZZZB2018011708</t>
  </si>
  <si>
    <t>ZZZB2018011709</t>
  </si>
  <si>
    <t>lrj18011703</t>
  </si>
  <si>
    <t>lrj18011704</t>
  </si>
  <si>
    <t>lrj18011705</t>
  </si>
  <si>
    <t>lrj18011706</t>
  </si>
  <si>
    <t>lrj18011707</t>
  </si>
  <si>
    <t>lrj18011708</t>
  </si>
  <si>
    <t>lrj18011709</t>
  </si>
  <si>
    <t>lrj18011710</t>
  </si>
  <si>
    <t>lrj18011711</t>
  </si>
  <si>
    <t>lrj18011712</t>
  </si>
  <si>
    <t>lrj18011713</t>
  </si>
  <si>
    <t>lrj18011714</t>
  </si>
  <si>
    <t>lrj18011715</t>
  </si>
  <si>
    <t>lrj18011716</t>
  </si>
  <si>
    <t>lrj18011717</t>
  </si>
  <si>
    <t>lrj18011718</t>
  </si>
  <si>
    <t>lrj18011719</t>
  </si>
  <si>
    <t>ZZZB2018011721</t>
  </si>
  <si>
    <t>ZZZB2018011721</t>
    <phoneticPr fontId="3" type="noConversion"/>
  </si>
  <si>
    <t>ZZZB2018011722</t>
  </si>
  <si>
    <t>ZZZB2018011722</t>
    <phoneticPr fontId="3" type="noConversion"/>
  </si>
  <si>
    <t>天津丰厚田商贸有限公司</t>
  </si>
  <si>
    <t>lws18011701</t>
  </si>
  <si>
    <t>lws18011702</t>
  </si>
  <si>
    <t>lws18011703</t>
  </si>
  <si>
    <t>lws18011704</t>
  </si>
  <si>
    <t>lws18011705</t>
  </si>
  <si>
    <t>lws18011706</t>
  </si>
  <si>
    <t>lws18011707</t>
  </si>
  <si>
    <t>lws18011708</t>
  </si>
  <si>
    <t>lws18011709</t>
  </si>
  <si>
    <t>lws18011710</t>
  </si>
  <si>
    <t>lws18011711</t>
  </si>
  <si>
    <t>lws18011712</t>
  </si>
  <si>
    <t>lws18011713</t>
  </si>
  <si>
    <t>深圳市龙诚通进出口有限公司</t>
  </si>
  <si>
    <t>ZZZB2018011821</t>
  </si>
  <si>
    <t>ZZZB2018011821</t>
    <phoneticPr fontId="3" type="noConversion"/>
  </si>
  <si>
    <t>ZZZB2018011822</t>
  </si>
  <si>
    <t>ZZZB2018011822</t>
    <phoneticPr fontId="3" type="noConversion"/>
  </si>
  <si>
    <t>ZZZB2018011860</t>
  </si>
  <si>
    <t>ZZZB2018011860</t>
    <phoneticPr fontId="3" type="noConversion"/>
  </si>
  <si>
    <t>ZZZB2018011861</t>
  </si>
  <si>
    <t>ZZZB2018011861</t>
    <phoneticPr fontId="3" type="noConversion"/>
  </si>
  <si>
    <t>wy18011801</t>
  </si>
  <si>
    <t>wy18011802</t>
  </si>
  <si>
    <t>gll18011801</t>
  </si>
  <si>
    <t>gll18011802</t>
  </si>
  <si>
    <t>wy18011803</t>
  </si>
  <si>
    <t>wy18011804</t>
  </si>
  <si>
    <t>wy18011805</t>
  </si>
  <si>
    <t>wy18011806</t>
  </si>
  <si>
    <t>wy18011807</t>
  </si>
  <si>
    <t>wy18011808</t>
  </si>
  <si>
    <t>601881</t>
    <phoneticPr fontId="3" type="noConversion"/>
  </si>
  <si>
    <t>601881.SH</t>
  </si>
  <si>
    <t>601881.SH</t>
    <phoneticPr fontId="3" type="noConversion"/>
  </si>
  <si>
    <t>600089</t>
    <phoneticPr fontId="3" type="noConversion"/>
  </si>
  <si>
    <t>600089.SH</t>
  </si>
  <si>
    <t>600089.SH</t>
    <phoneticPr fontId="3" type="noConversion"/>
  </si>
  <si>
    <t>ZZZB2018011801</t>
  </si>
  <si>
    <t>ZZZB2018011801</t>
    <phoneticPr fontId="3" type="noConversion"/>
  </si>
  <si>
    <t>北信财富（北京）企业管理有限公司</t>
    <phoneticPr fontId="3" type="noConversion"/>
  </si>
  <si>
    <t>ZZZB2018011802</t>
  </si>
  <si>
    <t>600398.SH</t>
    <phoneticPr fontId="3" type="noConversion"/>
  </si>
  <si>
    <t>海韵10号私募投资基金</t>
    <phoneticPr fontId="3" type="noConversion"/>
  </si>
  <si>
    <t>ZZZB2018011804</t>
  </si>
  <si>
    <t>ZZZB2018011804</t>
    <phoneticPr fontId="3" type="noConversion"/>
  </si>
  <si>
    <t>宁波梅山保税区一马投资管理有限公司</t>
    <phoneticPr fontId="3" type="noConversion"/>
  </si>
  <si>
    <t>lrj18011801</t>
  </si>
  <si>
    <t>lrj18011802</t>
  </si>
  <si>
    <t>lrj18011803</t>
  </si>
  <si>
    <t>lrj18011804</t>
  </si>
  <si>
    <t>lrj18011805</t>
  </si>
  <si>
    <t>lrj18011806</t>
  </si>
  <si>
    <t>lrj18011807</t>
  </si>
  <si>
    <t>lrj18011808</t>
  </si>
  <si>
    <t>lrj18011809</t>
  </si>
  <si>
    <t>lrj18011810</t>
  </si>
  <si>
    <t>lrj18011811</t>
  </si>
  <si>
    <t>lrj18011812</t>
  </si>
  <si>
    <t>lrj18011813</t>
  </si>
  <si>
    <t>lrj18011814</t>
  </si>
  <si>
    <t>lrj18011815</t>
  </si>
  <si>
    <t>lrj18011816</t>
  </si>
  <si>
    <t>lrj18011817</t>
  </si>
  <si>
    <t>002242</t>
    <phoneticPr fontId="3" type="noConversion"/>
  </si>
  <si>
    <t>002242.SZ</t>
  </si>
  <si>
    <t>002242.SZ</t>
    <phoneticPr fontId="3" type="noConversion"/>
  </si>
  <si>
    <t>600031</t>
    <phoneticPr fontId="3" type="noConversion"/>
  </si>
  <si>
    <t>600031.SH</t>
  </si>
  <si>
    <t>600031.SH</t>
    <phoneticPr fontId="3" type="noConversion"/>
  </si>
  <si>
    <t>600657</t>
    <phoneticPr fontId="3" type="noConversion"/>
  </si>
  <si>
    <t>600657.SH</t>
  </si>
  <si>
    <t>600657.SH</t>
    <phoneticPr fontId="3" type="noConversion"/>
  </si>
  <si>
    <t>ZZZB2018011901</t>
  </si>
  <si>
    <t>ZZZB2018011901</t>
    <phoneticPr fontId="3" type="noConversion"/>
  </si>
  <si>
    <t>600398.SH</t>
    <phoneticPr fontId="3" type="noConversion"/>
  </si>
  <si>
    <t>启元元融2号私募证券投资基金</t>
    <phoneticPr fontId="3" type="noConversion"/>
  </si>
  <si>
    <t>ZZZB2018011903</t>
  </si>
  <si>
    <t>ZZZB2018011903</t>
    <phoneticPr fontId="3" type="noConversion"/>
  </si>
  <si>
    <t>广州虹祥资产管理有限公司</t>
    <phoneticPr fontId="3" type="noConversion"/>
  </si>
  <si>
    <t>ZZZB2018011904</t>
  </si>
  <si>
    <t>ZZZB2018011904</t>
    <phoneticPr fontId="3" type="noConversion"/>
  </si>
  <si>
    <t>ZZZB2018011905</t>
  </si>
  <si>
    <t>ZZZB2018011906</t>
  </si>
  <si>
    <t>600567.SH</t>
    <phoneticPr fontId="3" type="noConversion"/>
  </si>
  <si>
    <t>深圳市长利投资咨询有限公司</t>
    <phoneticPr fontId="3" type="noConversion"/>
  </si>
  <si>
    <t>lrj18011901</t>
  </si>
  <si>
    <t>lrj18011902</t>
  </si>
  <si>
    <t>lrj18011903</t>
  </si>
  <si>
    <t>lrj18011904</t>
  </si>
  <si>
    <t>lrj18011905</t>
  </si>
  <si>
    <t>lrj18011906</t>
  </si>
  <si>
    <t>lrj18011907</t>
  </si>
  <si>
    <t>ZZZB2018011907</t>
  </si>
  <si>
    <t>lrj18011908</t>
  </si>
  <si>
    <t>lrj18011909</t>
  </si>
  <si>
    <t>lrj18011910</t>
  </si>
  <si>
    <t>lrj18011911</t>
  </si>
  <si>
    <t>lrj18011912</t>
  </si>
  <si>
    <t>lrj18011913</t>
  </si>
  <si>
    <t>lrj18011914</t>
  </si>
  <si>
    <t>lrj18011915</t>
  </si>
  <si>
    <t>lrj18011916</t>
  </si>
  <si>
    <t>lrj18011917</t>
  </si>
  <si>
    <t>lrj18011918</t>
  </si>
  <si>
    <t>lrj18011919</t>
  </si>
  <si>
    <t>lrj18011920</t>
  </si>
  <si>
    <t>lrj18011921</t>
  </si>
  <si>
    <t>lrj18011922</t>
  </si>
  <si>
    <t>lws18011901</t>
  </si>
  <si>
    <t>lws18011902</t>
  </si>
  <si>
    <t>lws18011903</t>
  </si>
  <si>
    <t>lws18011904</t>
  </si>
  <si>
    <t>lws18011905</t>
  </si>
  <si>
    <t>lws18011906</t>
  </si>
  <si>
    <t>lws18011907</t>
  </si>
  <si>
    <t>lws18011908</t>
  </si>
  <si>
    <t>lws18011909</t>
  </si>
  <si>
    <t>ZZZB2018011921</t>
  </si>
  <si>
    <t>ZZZB2018011921</t>
    <phoneticPr fontId="3" type="noConversion"/>
  </si>
  <si>
    <t>ZZZB2018011922</t>
  </si>
  <si>
    <t>ZZZB2018011906</t>
    <phoneticPr fontId="3" type="noConversion"/>
  </si>
  <si>
    <t>YAZB20180015-1</t>
  </si>
  <si>
    <t>HTCC180119000029</t>
  </si>
  <si>
    <t>HTCC180119000031</t>
  </si>
  <si>
    <t>HTCC180119000031</t>
    <phoneticPr fontId="3" type="noConversion"/>
  </si>
  <si>
    <t>YAZB20180015-1</t>
    <phoneticPr fontId="3" type="noConversion"/>
  </si>
  <si>
    <t>ZZZB2018011922</t>
    <phoneticPr fontId="3" type="noConversion"/>
  </si>
  <si>
    <t>HTCC180119000029</t>
    <phoneticPr fontId="3" type="noConversion"/>
  </si>
  <si>
    <t>V1805.DCE</t>
    <phoneticPr fontId="3" type="noConversion"/>
  </si>
  <si>
    <t>永安资本管理有限公司</t>
    <phoneticPr fontId="3" type="noConversion"/>
  </si>
  <si>
    <t>华泰长城资本管理有限公司</t>
    <phoneticPr fontId="3" type="noConversion"/>
  </si>
  <si>
    <t>橡胶1801</t>
  </si>
  <si>
    <t>玉米1801</t>
  </si>
  <si>
    <t>郑棉1801</t>
  </si>
  <si>
    <t>601628</t>
    <phoneticPr fontId="3" type="noConversion"/>
  </si>
  <si>
    <t>601628.SH</t>
  </si>
  <si>
    <t>601628.SH</t>
    <phoneticPr fontId="3" type="noConversion"/>
  </si>
  <si>
    <t>002244.SZ</t>
    <phoneticPr fontId="3" type="noConversion"/>
  </si>
  <si>
    <t>601328</t>
    <phoneticPr fontId="3" type="noConversion"/>
  </si>
  <si>
    <t>601328.SH</t>
  </si>
  <si>
    <t>601328.SH</t>
    <phoneticPr fontId="3" type="noConversion"/>
  </si>
  <si>
    <t>002673</t>
    <phoneticPr fontId="3" type="noConversion"/>
  </si>
  <si>
    <t>002673.SZ</t>
  </si>
  <si>
    <t>002673.SZ</t>
    <phoneticPr fontId="3" type="noConversion"/>
  </si>
  <si>
    <t>ZZZB2018012201</t>
  </si>
  <si>
    <t>ZZZB2018012201</t>
    <phoneticPr fontId="3" type="noConversion"/>
  </si>
  <si>
    <t>601766.SH</t>
    <phoneticPr fontId="3" type="noConversion"/>
  </si>
  <si>
    <t>浙江展怀投资管理有限公司</t>
    <phoneticPr fontId="3" type="noConversion"/>
  </si>
  <si>
    <t>ZZZB2018012202</t>
  </si>
  <si>
    <t>ZZZB2018012203</t>
  </si>
  <si>
    <t>ZZZB2018012204</t>
  </si>
  <si>
    <t>ZZZB2018012206</t>
  </si>
  <si>
    <t>ZZZB2018012206</t>
    <phoneticPr fontId="3" type="noConversion"/>
  </si>
  <si>
    <t>002673.SZ</t>
    <phoneticPr fontId="3" type="noConversion"/>
  </si>
  <si>
    <t>lws180112201</t>
  </si>
  <si>
    <t>lws180112202</t>
  </si>
  <si>
    <t>lws180112203</t>
  </si>
  <si>
    <t>lws180112204</t>
  </si>
  <si>
    <t>lws180112205</t>
  </si>
  <si>
    <t>lrj18012201</t>
  </si>
  <si>
    <t>lrj18012202</t>
  </si>
  <si>
    <t>lrj18012203</t>
  </si>
  <si>
    <t>lrj18012204</t>
  </si>
  <si>
    <t>lrj18012205</t>
  </si>
  <si>
    <t>lrj18012206</t>
  </si>
  <si>
    <t>lrj18012207</t>
  </si>
  <si>
    <t>lrj18012208</t>
  </si>
  <si>
    <t>lrj18012209</t>
  </si>
  <si>
    <t>lrj18012210</t>
  </si>
  <si>
    <t>lrj18012211</t>
  </si>
  <si>
    <t>lrj18012212</t>
  </si>
  <si>
    <t>lrj18012213</t>
  </si>
  <si>
    <t>lrj18012214</t>
  </si>
  <si>
    <t>lrj18012215</t>
  </si>
  <si>
    <t>lrj18012216</t>
  </si>
  <si>
    <t>lrj18012217</t>
  </si>
  <si>
    <t>lrj18012218</t>
  </si>
  <si>
    <t>lrj18012219</t>
  </si>
  <si>
    <t>lrj18012220</t>
  </si>
  <si>
    <t>lws18012201</t>
  </si>
  <si>
    <t>lws18012202</t>
  </si>
  <si>
    <t>lws18012203</t>
  </si>
  <si>
    <t>lws18012204</t>
  </si>
  <si>
    <t>lws18012205</t>
  </si>
  <si>
    <t>lws18012206</t>
  </si>
  <si>
    <t>lws18012207</t>
  </si>
  <si>
    <t>lws18012208</t>
  </si>
  <si>
    <t>lws18012209</t>
  </si>
  <si>
    <t>AL1803</t>
    <phoneticPr fontId="3" type="noConversion"/>
  </si>
  <si>
    <t>AL1803.SHF</t>
  </si>
  <si>
    <t>AL1803.SHF</t>
    <phoneticPr fontId="3" type="noConversion"/>
  </si>
  <si>
    <t>SHF</t>
    <phoneticPr fontId="3" type="noConversion"/>
  </si>
  <si>
    <t>ZZZB2018012221</t>
  </si>
  <si>
    <t>ZZZB2018012221</t>
    <phoneticPr fontId="3" type="noConversion"/>
  </si>
  <si>
    <t>ZZZB2018012222</t>
  </si>
  <si>
    <t>ZZZB2018012222</t>
    <phoneticPr fontId="3" type="noConversion"/>
  </si>
  <si>
    <t>OK</t>
    <phoneticPr fontId="3" type="noConversion"/>
  </si>
  <si>
    <t>C1701.DCE</t>
    <phoneticPr fontId="3" type="noConversion"/>
  </si>
  <si>
    <t>Y1701.DCE</t>
    <phoneticPr fontId="3" type="noConversion"/>
  </si>
  <si>
    <t>OI701.CZC</t>
    <phoneticPr fontId="3" type="noConversion"/>
  </si>
  <si>
    <t>CF705.CZC</t>
    <phoneticPr fontId="3" type="noConversion"/>
  </si>
  <si>
    <t>C1705.DCE</t>
    <phoneticPr fontId="3" type="noConversion"/>
  </si>
  <si>
    <t>NI1709.SHF</t>
    <phoneticPr fontId="3" type="noConversion"/>
  </si>
  <si>
    <t>TA705.CZC</t>
    <phoneticPr fontId="3" type="noConversion"/>
  </si>
  <si>
    <t>RB1710.SHF</t>
    <phoneticPr fontId="3" type="noConversion"/>
  </si>
  <si>
    <t>Y1709.DCE</t>
    <phoneticPr fontId="3" type="noConversion"/>
  </si>
  <si>
    <t>TA709.CZC</t>
    <phoneticPr fontId="3" type="noConversion"/>
  </si>
  <si>
    <t>CF709.CZC</t>
    <phoneticPr fontId="3" type="noConversion"/>
  </si>
  <si>
    <t>C1801.DCE</t>
    <phoneticPr fontId="3" type="noConversion"/>
  </si>
  <si>
    <t>RU1801.SHF</t>
    <phoneticPr fontId="3" type="noConversion"/>
  </si>
  <si>
    <t>002028.SZ</t>
    <phoneticPr fontId="3" type="noConversion"/>
  </si>
  <si>
    <t>300083.SZ</t>
    <phoneticPr fontId="3" type="noConversion"/>
  </si>
  <si>
    <t>NI1801.SHF</t>
    <phoneticPr fontId="3" type="noConversion"/>
  </si>
  <si>
    <t>000059.SZ</t>
    <phoneticPr fontId="3" type="noConversion"/>
  </si>
  <si>
    <t>002427.SZ</t>
    <phoneticPr fontId="3" type="noConversion"/>
  </si>
  <si>
    <t>300160.SZ</t>
    <phoneticPr fontId="3" type="noConversion"/>
  </si>
  <si>
    <t>601238.SH</t>
    <phoneticPr fontId="3" type="noConversion"/>
  </si>
  <si>
    <t>CF801.CZC</t>
    <phoneticPr fontId="3" type="noConversion"/>
  </si>
  <si>
    <t>JD1805.DCE</t>
    <phoneticPr fontId="3" type="noConversion"/>
  </si>
  <si>
    <t>RM801.CZC</t>
    <phoneticPr fontId="3" type="noConversion"/>
  </si>
  <si>
    <t>603126.SH</t>
    <phoneticPr fontId="3" type="noConversion"/>
  </si>
  <si>
    <t>600010.SH</t>
    <phoneticPr fontId="3" type="noConversion"/>
  </si>
  <si>
    <t>ZC801.CZC</t>
    <phoneticPr fontId="3" type="noConversion"/>
  </si>
  <si>
    <t>NI1805.SHF</t>
    <phoneticPr fontId="3" type="noConversion"/>
  </si>
  <si>
    <t>SR801.CZC</t>
    <phoneticPr fontId="3" type="noConversion"/>
  </si>
  <si>
    <t>002628.SZ</t>
    <phoneticPr fontId="3" type="noConversion"/>
  </si>
  <si>
    <t>000831.SZ</t>
    <phoneticPr fontId="3" type="noConversion"/>
  </si>
  <si>
    <t>600976.SH</t>
    <phoneticPr fontId="3" type="noConversion"/>
  </si>
  <si>
    <t>300146.SZ</t>
    <phoneticPr fontId="3" type="noConversion"/>
  </si>
  <si>
    <t>RB1805.SHF</t>
    <phoneticPr fontId="3" type="noConversion"/>
  </si>
  <si>
    <t>002099.SZ</t>
    <phoneticPr fontId="3" type="noConversion"/>
  </si>
  <si>
    <t>HC1805.SHF</t>
    <phoneticPr fontId="3" type="noConversion"/>
  </si>
  <si>
    <t>600030.SH</t>
    <phoneticPr fontId="3" type="noConversion"/>
  </si>
  <si>
    <t>000776.SZ</t>
    <phoneticPr fontId="3" type="noConversion"/>
  </si>
  <si>
    <t>600606.SH</t>
    <phoneticPr fontId="3" type="noConversion"/>
  </si>
  <si>
    <t>300476.SZ</t>
    <phoneticPr fontId="3" type="noConversion"/>
  </si>
  <si>
    <t>000651.SZ</t>
    <phoneticPr fontId="3" type="noConversion"/>
  </si>
  <si>
    <t>002185.SZ</t>
    <phoneticPr fontId="3" type="noConversion"/>
  </si>
  <si>
    <t>600777.SH</t>
    <phoneticPr fontId="3" type="noConversion"/>
  </si>
  <si>
    <t>I1805.DCE</t>
    <phoneticPr fontId="3" type="noConversion"/>
  </si>
  <si>
    <t>000912.SZ</t>
    <phoneticPr fontId="3" type="noConversion"/>
  </si>
  <si>
    <t>600058.SH</t>
    <phoneticPr fontId="3" type="noConversion"/>
  </si>
  <si>
    <t>RM805.CZC</t>
    <phoneticPr fontId="3" type="noConversion"/>
  </si>
  <si>
    <t>300059.SZ</t>
    <phoneticPr fontId="3" type="noConversion"/>
  </si>
  <si>
    <t>002157.SZ</t>
    <phoneticPr fontId="3" type="noConversion"/>
  </si>
  <si>
    <t>002119.SZ</t>
    <phoneticPr fontId="3" type="noConversion"/>
  </si>
  <si>
    <t>600295.SH</t>
    <phoneticPr fontId="3" type="noConversion"/>
  </si>
  <si>
    <t>300020.SZ</t>
    <phoneticPr fontId="3" type="noConversion"/>
  </si>
  <si>
    <t>CF805.CZC</t>
    <phoneticPr fontId="3" type="noConversion"/>
  </si>
  <si>
    <t>601012.SH</t>
    <phoneticPr fontId="3" type="noConversion"/>
  </si>
  <si>
    <t>002255.SZ</t>
    <phoneticPr fontId="3" type="noConversion"/>
  </si>
  <si>
    <t>002182.SZ</t>
    <phoneticPr fontId="3" type="noConversion"/>
  </si>
  <si>
    <t>002649.SZ</t>
    <phoneticPr fontId="3" type="noConversion"/>
  </si>
  <si>
    <t>601666.SH</t>
    <phoneticPr fontId="3" type="noConversion"/>
  </si>
  <si>
    <t>002488.SZ</t>
    <phoneticPr fontId="3" type="noConversion"/>
  </si>
  <si>
    <t>SR805.CZC</t>
    <phoneticPr fontId="3" type="noConversion"/>
  </si>
  <si>
    <t>600260.SH</t>
    <phoneticPr fontId="3" type="noConversion"/>
  </si>
  <si>
    <t>600861.SH</t>
    <phoneticPr fontId="3" type="noConversion"/>
  </si>
  <si>
    <t>002594.SZ</t>
    <phoneticPr fontId="3" type="noConversion"/>
  </si>
  <si>
    <t>002153.SZ</t>
    <phoneticPr fontId="3" type="noConversion"/>
  </si>
  <si>
    <t>300431.SZ</t>
    <phoneticPr fontId="3" type="noConversion"/>
  </si>
  <si>
    <t>002596.SZ</t>
    <phoneticPr fontId="3" type="noConversion"/>
  </si>
  <si>
    <t>000002.SZ</t>
    <phoneticPr fontId="3" type="noConversion"/>
  </si>
  <si>
    <t>000860.SZ</t>
    <phoneticPr fontId="3" type="noConversion"/>
  </si>
  <si>
    <t>002071.SZ</t>
    <phoneticPr fontId="3" type="noConversion"/>
  </si>
  <si>
    <t>601318.SH</t>
    <phoneticPr fontId="3" type="noConversion"/>
  </si>
  <si>
    <t>600175.SH</t>
    <phoneticPr fontId="3" type="noConversion"/>
  </si>
  <si>
    <t>002102.SZ</t>
    <phoneticPr fontId="3" type="noConversion"/>
  </si>
  <si>
    <t>600266.SH</t>
    <phoneticPr fontId="3" type="noConversion"/>
  </si>
  <si>
    <t>002311.SZ</t>
    <phoneticPr fontId="3" type="noConversion"/>
  </si>
  <si>
    <t>002456.SZ</t>
    <phoneticPr fontId="3" type="noConversion"/>
  </si>
  <si>
    <t>600291.SH</t>
    <phoneticPr fontId="3" type="noConversion"/>
  </si>
  <si>
    <t>002466.SZ</t>
    <phoneticPr fontId="3" type="noConversion"/>
  </si>
  <si>
    <t>600110.SH</t>
    <phoneticPr fontId="3" type="noConversion"/>
  </si>
  <si>
    <t>000869.SZ</t>
    <phoneticPr fontId="3" type="noConversion"/>
  </si>
  <si>
    <t>M1805.DCE</t>
    <phoneticPr fontId="3" type="noConversion"/>
  </si>
  <si>
    <t>600856.SH</t>
    <phoneticPr fontId="3" type="noConversion"/>
  </si>
  <si>
    <t>AU1806.SHF</t>
    <phoneticPr fontId="3" type="noConversion"/>
  </si>
  <si>
    <t>002024.SZ</t>
    <phoneticPr fontId="3" type="noConversion"/>
  </si>
  <si>
    <t>600697.SH</t>
    <phoneticPr fontId="3" type="noConversion"/>
  </si>
  <si>
    <t>600406.SH</t>
    <phoneticPr fontId="3" type="noConversion"/>
  </si>
  <si>
    <t>600383.SH</t>
    <phoneticPr fontId="3" type="noConversion"/>
  </si>
  <si>
    <t>002244.SZ</t>
    <phoneticPr fontId="3" type="noConversion"/>
  </si>
  <si>
    <t>P1805.DCE</t>
    <phoneticPr fontId="3" type="noConversion"/>
  </si>
  <si>
    <t>300014.SZ</t>
    <phoneticPr fontId="3" type="noConversion"/>
  </si>
  <si>
    <t>002305.SZ</t>
    <phoneticPr fontId="3" type="noConversion"/>
  </si>
  <si>
    <t>601766.SH</t>
    <phoneticPr fontId="3" type="noConversion"/>
  </si>
  <si>
    <t>000157.SZ</t>
    <phoneticPr fontId="3" type="noConversion"/>
  </si>
  <si>
    <t>002572.SZ</t>
    <phoneticPr fontId="3" type="noConversion"/>
  </si>
  <si>
    <t>603689.SH</t>
    <phoneticPr fontId="3" type="noConversion"/>
  </si>
  <si>
    <t>600569.SH</t>
    <phoneticPr fontId="3" type="noConversion"/>
  </si>
  <si>
    <t>002221.SZ</t>
    <phoneticPr fontId="3" type="noConversion"/>
  </si>
  <si>
    <t>002288.SZ</t>
    <phoneticPr fontId="3" type="noConversion"/>
  </si>
  <si>
    <t>600420.SH</t>
    <phoneticPr fontId="3" type="noConversion"/>
  </si>
  <si>
    <t>002716.SZ</t>
    <phoneticPr fontId="3" type="noConversion"/>
  </si>
  <si>
    <t>002056.SZ</t>
    <phoneticPr fontId="3" type="noConversion"/>
  </si>
  <si>
    <t>600567.SH</t>
    <phoneticPr fontId="3" type="noConversion"/>
  </si>
  <si>
    <t>000423.SZ</t>
    <phoneticPr fontId="3" type="noConversion"/>
  </si>
  <si>
    <t>RU1805.SHF</t>
    <phoneticPr fontId="3" type="noConversion"/>
  </si>
  <si>
    <t>V1805.DCE</t>
    <phoneticPr fontId="3" type="noConversion"/>
  </si>
  <si>
    <t>002304.SZ</t>
    <phoneticPr fontId="3" type="noConversion"/>
  </si>
  <si>
    <t>002424.SZ</t>
    <phoneticPr fontId="3" type="noConversion"/>
  </si>
  <si>
    <t>002093.SZ</t>
    <phoneticPr fontId="3" type="noConversion"/>
  </si>
  <si>
    <t>600398.SH</t>
    <phoneticPr fontId="3" type="noConversion"/>
  </si>
  <si>
    <t>A1805.DCE</t>
    <phoneticPr fontId="3" type="noConversion"/>
  </si>
  <si>
    <t>002657.SZ</t>
    <phoneticPr fontId="3" type="noConversion"/>
  </si>
  <si>
    <t>000036.SZ</t>
    <phoneticPr fontId="3" type="noConversion"/>
  </si>
  <si>
    <t>300017.SZ</t>
    <phoneticPr fontId="3" type="noConversion"/>
  </si>
  <si>
    <t>000063.SZ</t>
    <phoneticPr fontId="3" type="noConversion"/>
  </si>
  <si>
    <t>000725.SZ</t>
    <phoneticPr fontId="3" type="noConversion"/>
  </si>
  <si>
    <t>300369.SZ</t>
    <phoneticPr fontId="3" type="noConversion"/>
  </si>
  <si>
    <t>TA805.CZC</t>
    <phoneticPr fontId="3" type="noConversion"/>
  </si>
  <si>
    <t>000050.SZ</t>
    <phoneticPr fontId="3" type="noConversion"/>
  </si>
  <si>
    <t>601117.SH</t>
    <phoneticPr fontId="3" type="noConversion"/>
  </si>
  <si>
    <t>600598.SH</t>
    <phoneticPr fontId="3" type="noConversion"/>
  </si>
  <si>
    <t>002001.SZ</t>
    <phoneticPr fontId="3" type="noConversion"/>
  </si>
  <si>
    <t>600048.SH</t>
    <phoneticPr fontId="3" type="noConversion"/>
  </si>
  <si>
    <t>601881.SH</t>
    <phoneticPr fontId="3" type="noConversion"/>
  </si>
  <si>
    <t>600089.SH</t>
    <phoneticPr fontId="3" type="noConversion"/>
  </si>
  <si>
    <t>002242.SZ</t>
    <phoneticPr fontId="3" type="noConversion"/>
  </si>
  <si>
    <t>600031.SH</t>
    <phoneticPr fontId="3" type="noConversion"/>
  </si>
  <si>
    <t>600657.SH</t>
    <phoneticPr fontId="3" type="noConversion"/>
  </si>
  <si>
    <t>永安资本管理有限公司</t>
    <phoneticPr fontId="3" type="noConversion"/>
  </si>
  <si>
    <t>Contract</t>
    <phoneticPr fontId="3" type="noConversion"/>
  </si>
  <si>
    <t>Exchange</t>
    <phoneticPr fontId="3" type="noConversion"/>
  </si>
  <si>
    <t>ImpliedVol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</si>
</sst>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 * #,##0.00_ ;_ * \-#,##0.00_ ;_ * &quot;-&quot;??_ ;_ @_ "/>
    <numFmt numFmtId="176" formatCode="yyyy/m/d\ h:mm:ss"/>
    <numFmt numFmtId="177" formatCode="0.00_);[Red]\(0.00\)"/>
    <numFmt numFmtId="178" formatCode="0.0000_ "/>
    <numFmt numFmtId="179" formatCode="0.0000_);[Red]\(0.0000\)"/>
    <numFmt numFmtId="180" formatCode="0_);[Red]\(0\)"/>
    <numFmt numFmtId="181" formatCode="#,##0.00_);[Red]\(#,##0.00\)"/>
    <numFmt numFmtId="182" formatCode="0.0000"/>
    <numFmt numFmtId="183" formatCode="#,##0.0000_ ;\-#,##0.0000\ "/>
    <numFmt numFmtId="184" formatCode="h:mm:ss;@"/>
    <numFmt numFmtId="185" formatCode="yyyy\-mm\-dd"/>
    <numFmt numFmtId="186" formatCode="[$-F400]h:mm:ss\ AM/PM"/>
    <numFmt numFmtId="187" formatCode="0.0000000_ "/>
    <numFmt numFmtId="188" formatCode="#,##0.0000_ "/>
  </numFmts>
  <fonts count="4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4"/>
      <color theme="1"/>
      <name val="等线"/>
      <family val="2"/>
      <scheme val="minor"/>
    </font>
    <font>
      <b/>
      <sz val="14"/>
      <name val="等线"/>
      <family val="3"/>
      <charset val="134"/>
      <scheme val="minor"/>
    </font>
    <font>
      <b/>
      <sz val="9"/>
      <color indexed="81"/>
      <name val="Tahoma"/>
      <family val="2"/>
    </font>
    <font>
      <sz val="11"/>
      <color theme="1"/>
      <name val="等线"/>
      <family val="3"/>
      <charset val="134"/>
      <scheme val="minor"/>
    </font>
    <font>
      <sz val="11"/>
      <color theme="1"/>
      <name val="Tahoma"/>
      <family val="2"/>
      <charset val="134"/>
    </font>
    <font>
      <b/>
      <sz val="9"/>
      <color indexed="81"/>
      <name val="宋体"/>
      <family val="3"/>
      <charset val="134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1"/>
      <color theme="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b/>
      <sz val="11"/>
      <color rgb="FFFF0000"/>
      <name val="等线"/>
      <family val="3"/>
      <charset val="134"/>
      <scheme val="minor"/>
    </font>
    <font>
      <b/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rgb="FF000000"/>
      <name val="等线"/>
      <family val="3"/>
      <charset val="134"/>
    </font>
  </fonts>
  <fills count="4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3853">
    <xf numFmtId="186" fontId="0" fillId="0" borderId="0"/>
    <xf numFmtId="43" fontId="6" fillId="0" borderId="0" applyFont="0" applyFill="0" applyBorder="0" applyAlignment="0" applyProtection="0">
      <alignment vertical="center"/>
    </xf>
    <xf numFmtId="186" fontId="6" fillId="0" borderId="0"/>
    <xf numFmtId="43" fontId="6" fillId="0" borderId="0" applyFont="0" applyFill="0" applyBorder="0" applyAlignment="0" applyProtection="0">
      <alignment vertical="center"/>
    </xf>
    <xf numFmtId="186" fontId="6" fillId="0" borderId="0"/>
    <xf numFmtId="186" fontId="11" fillId="0" borderId="0">
      <alignment vertical="center"/>
    </xf>
    <xf numFmtId="186" fontId="6" fillId="0" borderId="0"/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86" fontId="6" fillId="0" borderId="0"/>
    <xf numFmtId="186" fontId="2" fillId="0" borderId="0">
      <alignment vertical="center"/>
    </xf>
    <xf numFmtId="186" fontId="2" fillId="0" borderId="0">
      <alignment vertical="center"/>
    </xf>
    <xf numFmtId="186" fontId="2" fillId="0" borderId="0">
      <alignment vertical="center"/>
    </xf>
    <xf numFmtId="186" fontId="2" fillId="0" borderId="0">
      <alignment vertical="center"/>
    </xf>
    <xf numFmtId="186" fontId="2" fillId="0" borderId="0">
      <alignment vertical="center"/>
    </xf>
    <xf numFmtId="186" fontId="6" fillId="0" borderId="0"/>
    <xf numFmtId="186" fontId="6" fillId="0" borderId="0"/>
    <xf numFmtId="186" fontId="6" fillId="0" borderId="0"/>
    <xf numFmtId="186" fontId="6" fillId="0" borderId="0"/>
    <xf numFmtId="186" fontId="6" fillId="0" borderId="0"/>
    <xf numFmtId="9" fontId="6" fillId="0" borderId="0" applyFont="0" applyFill="0" applyBorder="0" applyAlignment="0" applyProtection="0">
      <alignment vertical="center"/>
    </xf>
    <xf numFmtId="186" fontId="23" fillId="0" borderId="0" applyNumberFormat="0" applyFill="0" applyBorder="0" applyAlignment="0" applyProtection="0">
      <alignment vertical="center"/>
    </xf>
    <xf numFmtId="186" fontId="24" fillId="0" borderId="2" applyNumberFormat="0" applyFill="0" applyAlignment="0" applyProtection="0">
      <alignment vertical="center"/>
    </xf>
    <xf numFmtId="186" fontId="25" fillId="0" borderId="3" applyNumberFormat="0" applyFill="0" applyAlignment="0" applyProtection="0">
      <alignment vertical="center"/>
    </xf>
    <xf numFmtId="186" fontId="26" fillId="0" borderId="4" applyNumberFormat="0" applyFill="0" applyAlignment="0" applyProtection="0">
      <alignment vertical="center"/>
    </xf>
    <xf numFmtId="186" fontId="26" fillId="0" borderId="0" applyNumberFormat="0" applyFill="0" applyBorder="0" applyAlignment="0" applyProtection="0">
      <alignment vertical="center"/>
    </xf>
    <xf numFmtId="186" fontId="27" fillId="13" borderId="0" applyNumberFormat="0" applyBorder="0" applyAlignment="0" applyProtection="0">
      <alignment vertical="center"/>
    </xf>
    <xf numFmtId="186" fontId="28" fillId="14" borderId="0" applyNumberFormat="0" applyBorder="0" applyAlignment="0" applyProtection="0">
      <alignment vertical="center"/>
    </xf>
    <xf numFmtId="186" fontId="29" fillId="15" borderId="0" applyNumberFormat="0" applyBorder="0" applyAlignment="0" applyProtection="0">
      <alignment vertical="center"/>
    </xf>
    <xf numFmtId="186" fontId="30" fillId="16" borderId="5" applyNumberFormat="0" applyAlignment="0" applyProtection="0">
      <alignment vertical="center"/>
    </xf>
    <xf numFmtId="186" fontId="31" fillId="17" borderId="6" applyNumberFormat="0" applyAlignment="0" applyProtection="0">
      <alignment vertical="center"/>
    </xf>
    <xf numFmtId="186" fontId="32" fillId="17" borderId="5" applyNumberFormat="0" applyAlignment="0" applyProtection="0">
      <alignment vertical="center"/>
    </xf>
    <xf numFmtId="186" fontId="33" fillId="0" borderId="7" applyNumberFormat="0" applyFill="0" applyAlignment="0" applyProtection="0">
      <alignment vertical="center"/>
    </xf>
    <xf numFmtId="186" fontId="34" fillId="18" borderId="8" applyNumberFormat="0" applyAlignment="0" applyProtection="0">
      <alignment vertical="center"/>
    </xf>
    <xf numFmtId="186" fontId="35" fillId="0" borderId="0" applyNumberFormat="0" applyFill="0" applyBorder="0" applyAlignment="0" applyProtection="0">
      <alignment vertical="center"/>
    </xf>
    <xf numFmtId="186" fontId="36" fillId="0" borderId="0" applyNumberFormat="0" applyFill="0" applyBorder="0" applyAlignment="0" applyProtection="0">
      <alignment vertical="center"/>
    </xf>
    <xf numFmtId="186" fontId="37" fillId="0" borderId="10" applyNumberFormat="0" applyFill="0" applyAlignment="0" applyProtection="0">
      <alignment vertical="center"/>
    </xf>
    <xf numFmtId="186" fontId="38" fillId="20" borderId="0" applyNumberFormat="0" applyBorder="0" applyAlignment="0" applyProtection="0">
      <alignment vertical="center"/>
    </xf>
    <xf numFmtId="186" fontId="1" fillId="21" borderId="0" applyNumberFormat="0" applyBorder="0" applyAlignment="0" applyProtection="0">
      <alignment vertical="center"/>
    </xf>
    <xf numFmtId="186" fontId="1" fillId="22" borderId="0" applyNumberFormat="0" applyBorder="0" applyAlignment="0" applyProtection="0">
      <alignment vertical="center"/>
    </xf>
    <xf numFmtId="186" fontId="38" fillId="23" borderId="0" applyNumberFormat="0" applyBorder="0" applyAlignment="0" applyProtection="0">
      <alignment vertical="center"/>
    </xf>
    <xf numFmtId="186" fontId="38" fillId="24" borderId="0" applyNumberFormat="0" applyBorder="0" applyAlignment="0" applyProtection="0">
      <alignment vertical="center"/>
    </xf>
    <xf numFmtId="186" fontId="1" fillId="25" borderId="0" applyNumberFormat="0" applyBorder="0" applyAlignment="0" applyProtection="0">
      <alignment vertical="center"/>
    </xf>
    <xf numFmtId="186" fontId="1" fillId="26" borderId="0" applyNumberFormat="0" applyBorder="0" applyAlignment="0" applyProtection="0">
      <alignment vertical="center"/>
    </xf>
    <xf numFmtId="186" fontId="38" fillId="27" borderId="0" applyNumberFormat="0" applyBorder="0" applyAlignment="0" applyProtection="0">
      <alignment vertical="center"/>
    </xf>
    <xf numFmtId="186" fontId="38" fillId="28" borderId="0" applyNumberFormat="0" applyBorder="0" applyAlignment="0" applyProtection="0">
      <alignment vertical="center"/>
    </xf>
    <xf numFmtId="186" fontId="1" fillId="29" borderId="0" applyNumberFormat="0" applyBorder="0" applyAlignment="0" applyProtection="0">
      <alignment vertical="center"/>
    </xf>
    <xf numFmtId="186" fontId="1" fillId="30" borderId="0" applyNumberFormat="0" applyBorder="0" applyAlignment="0" applyProtection="0">
      <alignment vertical="center"/>
    </xf>
    <xf numFmtId="186" fontId="38" fillId="31" borderId="0" applyNumberFormat="0" applyBorder="0" applyAlignment="0" applyProtection="0">
      <alignment vertical="center"/>
    </xf>
    <xf numFmtId="186" fontId="38" fillId="32" borderId="0" applyNumberFormat="0" applyBorder="0" applyAlignment="0" applyProtection="0">
      <alignment vertical="center"/>
    </xf>
    <xf numFmtId="186" fontId="1" fillId="33" borderId="0" applyNumberFormat="0" applyBorder="0" applyAlignment="0" applyProtection="0">
      <alignment vertical="center"/>
    </xf>
    <xf numFmtId="186" fontId="1" fillId="34" borderId="0" applyNumberFormat="0" applyBorder="0" applyAlignment="0" applyProtection="0">
      <alignment vertical="center"/>
    </xf>
    <xf numFmtId="186" fontId="38" fillId="35" borderId="0" applyNumberFormat="0" applyBorder="0" applyAlignment="0" applyProtection="0">
      <alignment vertical="center"/>
    </xf>
    <xf numFmtId="186" fontId="38" fillId="36" borderId="0" applyNumberFormat="0" applyBorder="0" applyAlignment="0" applyProtection="0">
      <alignment vertical="center"/>
    </xf>
    <xf numFmtId="186" fontId="1" fillId="37" borderId="0" applyNumberFormat="0" applyBorder="0" applyAlignment="0" applyProtection="0">
      <alignment vertical="center"/>
    </xf>
    <xf numFmtId="186" fontId="1" fillId="38" borderId="0" applyNumberFormat="0" applyBorder="0" applyAlignment="0" applyProtection="0">
      <alignment vertical="center"/>
    </xf>
    <xf numFmtId="186" fontId="38" fillId="39" borderId="0" applyNumberFormat="0" applyBorder="0" applyAlignment="0" applyProtection="0">
      <alignment vertical="center"/>
    </xf>
    <xf numFmtId="186" fontId="38" fillId="40" borderId="0" applyNumberFormat="0" applyBorder="0" applyAlignment="0" applyProtection="0">
      <alignment vertical="center"/>
    </xf>
    <xf numFmtId="186" fontId="1" fillId="41" borderId="0" applyNumberFormat="0" applyBorder="0" applyAlignment="0" applyProtection="0">
      <alignment vertical="center"/>
    </xf>
    <xf numFmtId="186" fontId="1" fillId="42" borderId="0" applyNumberFormat="0" applyBorder="0" applyAlignment="0" applyProtection="0">
      <alignment vertical="center"/>
    </xf>
    <xf numFmtId="186" fontId="38" fillId="43" borderId="0" applyNumberFormat="0" applyBorder="0" applyAlignment="0" applyProtection="0">
      <alignment vertical="center"/>
    </xf>
    <xf numFmtId="186" fontId="1" fillId="0" borderId="0">
      <alignment vertical="center"/>
    </xf>
    <xf numFmtId="186" fontId="1" fillId="19" borderId="9" applyNumberFormat="0" applyFont="0" applyAlignment="0" applyProtection="0">
      <alignment vertical="center"/>
    </xf>
  </cellStyleXfs>
  <cellXfs count="209">
    <xf numFmtId="186" fontId="0" fillId="0" borderId="0" xfId="0"/>
    <xf numFmtId="186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86" fontId="0" fillId="3" borderId="0" xfId="0" applyFill="1" applyAlignment="1">
      <alignment horizontal="center"/>
    </xf>
    <xf numFmtId="186" fontId="0" fillId="4" borderId="0" xfId="0" applyFill="1" applyAlignment="1">
      <alignment horizontal="center"/>
    </xf>
    <xf numFmtId="177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81" fontId="0" fillId="0" borderId="0" xfId="1" applyNumberFormat="1" applyFont="1" applyAlignment="1">
      <alignment horizontal="center"/>
    </xf>
    <xf numFmtId="186" fontId="4" fillId="5" borderId="0" xfId="0" applyFont="1" applyFill="1" applyAlignment="1" applyProtection="1">
      <alignment horizontal="center"/>
    </xf>
    <xf numFmtId="186" fontId="0" fillId="0" borderId="0" xfId="0" applyAlignment="1" applyProtection="1">
      <alignment horizontal="center"/>
    </xf>
    <xf numFmtId="9" fontId="0" fillId="0" borderId="0" xfId="0" applyNumberFormat="1" applyAlignment="1">
      <alignment horizontal="center"/>
    </xf>
    <xf numFmtId="186" fontId="0" fillId="0" borderId="1" xfId="0" applyBorder="1" applyAlignment="1">
      <alignment horizontal="left" wrapText="1"/>
    </xf>
    <xf numFmtId="9" fontId="0" fillId="0" borderId="0" xfId="0" applyNumberFormat="1" applyAlignment="1">
      <alignment horizontal="center" vertical="center"/>
    </xf>
    <xf numFmtId="186" fontId="0" fillId="0" borderId="0" xfId="0" applyAlignment="1">
      <alignment horizontal="center" vertical="center"/>
    </xf>
    <xf numFmtId="186" fontId="0" fillId="0" borderId="0" xfId="0" applyBorder="1" applyAlignment="1">
      <alignment horizontal="center"/>
    </xf>
    <xf numFmtId="9" fontId="0" fillId="0" borderId="0" xfId="0" applyNumberFormat="1" applyBorder="1" applyAlignment="1">
      <alignment horizontal="center"/>
    </xf>
    <xf numFmtId="186" fontId="0" fillId="5" borderId="0" xfId="0" applyFill="1" applyAlignment="1" applyProtection="1">
      <alignment horizontal="center"/>
      <protection locked="0"/>
    </xf>
    <xf numFmtId="186" fontId="0" fillId="0" borderId="0" xfId="0" applyAlignment="1" applyProtection="1">
      <alignment horizontal="center"/>
      <protection locked="0"/>
    </xf>
    <xf numFmtId="186" fontId="0" fillId="0" borderId="0" xfId="0" applyProtection="1">
      <protection locked="0"/>
    </xf>
    <xf numFmtId="186" fontId="0" fillId="0" borderId="0" xfId="0" applyProtection="1"/>
    <xf numFmtId="178" fontId="5" fillId="5" borderId="0" xfId="0" applyNumberFormat="1" applyFont="1" applyFill="1" applyAlignment="1" applyProtection="1">
      <alignment horizontal="center"/>
    </xf>
    <xf numFmtId="181" fontId="0" fillId="0" borderId="0" xfId="1" applyNumberFormat="1" applyFont="1" applyAlignment="1" applyProtection="1">
      <alignment horizontal="center"/>
    </xf>
    <xf numFmtId="178" fontId="0" fillId="0" borderId="0" xfId="0" applyNumberFormat="1" applyAlignment="1" applyProtection="1">
      <alignment horizontal="center"/>
    </xf>
    <xf numFmtId="186" fontId="0" fillId="2" borderId="0" xfId="0" applyFill="1" applyAlignment="1" applyProtection="1">
      <alignment horizontal="center"/>
      <protection locked="0"/>
    </xf>
    <xf numFmtId="186" fontId="4" fillId="2" borderId="0" xfId="0" applyFont="1" applyFill="1" applyAlignment="1" applyProtection="1">
      <alignment horizontal="center"/>
    </xf>
    <xf numFmtId="179" fontId="4" fillId="2" borderId="0" xfId="0" applyNumberFormat="1" applyFont="1" applyFill="1" applyAlignment="1" applyProtection="1">
      <alignment horizontal="center"/>
    </xf>
    <xf numFmtId="179" fontId="5" fillId="2" borderId="0" xfId="0" applyNumberFormat="1" applyFont="1" applyFill="1" applyAlignment="1" applyProtection="1">
      <alignment horizontal="center"/>
    </xf>
    <xf numFmtId="177" fontId="5" fillId="2" borderId="0" xfId="0" applyNumberFormat="1" applyFont="1" applyFill="1" applyAlignment="1" applyProtection="1">
      <alignment horizontal="center"/>
    </xf>
    <xf numFmtId="186" fontId="5" fillId="2" borderId="0" xfId="0" applyFont="1" applyFill="1" applyAlignment="1" applyProtection="1">
      <alignment horizontal="center"/>
    </xf>
    <xf numFmtId="179" fontId="0" fillId="0" borderId="0" xfId="0" applyNumberFormat="1" applyAlignment="1" applyProtection="1">
      <alignment horizontal="center"/>
    </xf>
    <xf numFmtId="177" fontId="0" fillId="0" borderId="0" xfId="0" applyNumberFormat="1" applyAlignment="1" applyProtection="1">
      <alignment horizontal="center"/>
    </xf>
    <xf numFmtId="43" fontId="0" fillId="0" borderId="0" xfId="0" applyNumberFormat="1" applyAlignment="1">
      <alignment horizontal="center"/>
    </xf>
    <xf numFmtId="186" fontId="0" fillId="7" borderId="0" xfId="0" applyFill="1" applyAlignment="1">
      <alignment horizontal="center"/>
    </xf>
    <xf numFmtId="186" fontId="0" fillId="7" borderId="0" xfId="0" applyFill="1" applyAlignment="1" applyProtection="1">
      <alignment horizontal="center"/>
      <protection locked="0"/>
    </xf>
    <xf numFmtId="2" fontId="0" fillId="0" borderId="0" xfId="0" applyNumberFormat="1" applyAlignment="1">
      <alignment horizontal="center"/>
    </xf>
    <xf numFmtId="186" fontId="0" fillId="0" borderId="0" xfId="0" applyAlignment="1" applyProtection="1">
      <alignment horizontal="center"/>
      <protection locked="0"/>
    </xf>
    <xf numFmtId="14" fontId="0" fillId="0" borderId="0" xfId="0" applyNumberFormat="1" applyAlignment="1" applyProtection="1">
      <alignment horizontal="center"/>
      <protection locked="0"/>
    </xf>
    <xf numFmtId="186" fontId="0" fillId="0" borderId="0" xfId="0" applyAlignment="1" applyProtection="1">
      <alignment horizontal="center"/>
      <protection locked="0"/>
    </xf>
    <xf numFmtId="21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" fontId="0" fillId="0" borderId="0" xfId="1" applyNumberFormat="1" applyFont="1" applyAlignment="1">
      <alignment horizontal="center"/>
    </xf>
    <xf numFmtId="182" fontId="0" fillId="0" borderId="0" xfId="1" applyNumberFormat="1" applyFont="1" applyAlignment="1">
      <alignment horizontal="center"/>
    </xf>
    <xf numFmtId="186" fontId="6" fillId="0" borderId="0" xfId="33809" applyAlignment="1">
      <alignment horizontal="center"/>
    </xf>
    <xf numFmtId="177" fontId="6" fillId="0" borderId="0" xfId="33809" applyNumberFormat="1" applyAlignment="1">
      <alignment horizontal="center"/>
    </xf>
    <xf numFmtId="14" fontId="6" fillId="0" borderId="0" xfId="33809" applyNumberFormat="1" applyAlignment="1">
      <alignment horizontal="center"/>
    </xf>
    <xf numFmtId="21" fontId="6" fillId="0" borderId="0" xfId="33809" applyNumberFormat="1" applyAlignment="1">
      <alignment horizontal="center"/>
    </xf>
    <xf numFmtId="22" fontId="6" fillId="0" borderId="0" xfId="33809" applyNumberFormat="1" applyAlignment="1">
      <alignment horizontal="center"/>
    </xf>
    <xf numFmtId="186" fontId="0" fillId="0" borderId="0" xfId="0" applyAlignment="1">
      <alignment horizont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86" fontId="0" fillId="0" borderId="0" xfId="0" applyAlignment="1" applyProtection="1">
      <alignment horizontal="center"/>
      <protection locked="0"/>
    </xf>
    <xf numFmtId="185" fontId="0" fillId="0" borderId="0" xfId="0" applyNumberFormat="1" applyAlignment="1">
      <alignment horizontal="right"/>
    </xf>
    <xf numFmtId="183" fontId="0" fillId="0" borderId="0" xfId="0" applyNumberFormat="1" applyAlignment="1">
      <alignment horizontal="right"/>
    </xf>
    <xf numFmtId="186" fontId="0" fillId="0" borderId="0" xfId="0" applyNumberFormat="1" applyAlignment="1">
      <alignment horizontal="right"/>
    </xf>
    <xf numFmtId="186" fontId="0" fillId="0" borderId="0" xfId="0" applyNumberFormat="1" applyAlignment="1" applyProtection="1">
      <alignment horizontal="center"/>
    </xf>
    <xf numFmtId="186" fontId="0" fillId="0" borderId="0" xfId="0" applyNumberFormat="1" applyProtection="1"/>
    <xf numFmtId="186" fontId="0" fillId="5" borderId="0" xfId="0" applyNumberFormat="1" applyFill="1" applyAlignment="1" applyProtection="1">
      <alignment horizontal="center"/>
      <protection locked="0"/>
    </xf>
    <xf numFmtId="186" fontId="5" fillId="2" borderId="0" xfId="0" applyNumberFormat="1" applyFont="1" applyFill="1" applyAlignment="1" applyProtection="1">
      <alignment horizontal="center"/>
    </xf>
    <xf numFmtId="186" fontId="0" fillId="0" borderId="0" xfId="0" applyNumberFormat="1" applyAlignment="1">
      <alignment horizontal="center"/>
    </xf>
    <xf numFmtId="9" fontId="0" fillId="0" borderId="0" xfId="33810" applyFont="1" applyAlignment="1">
      <alignment horizontal="center" vertical="center"/>
    </xf>
    <xf numFmtId="181" fontId="0" fillId="0" borderId="0" xfId="1" applyNumberFormat="1" applyFont="1" applyFill="1" applyAlignment="1" applyProtection="1">
      <alignment horizontal="center"/>
    </xf>
    <xf numFmtId="14" fontId="0" fillId="0" borderId="0" xfId="0" applyNumberFormat="1" applyProtection="1">
      <protection locked="0"/>
    </xf>
    <xf numFmtId="22" fontId="0" fillId="4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187" fontId="0" fillId="0" borderId="0" xfId="0" applyNumberFormat="1" applyAlignment="1" applyProtection="1">
      <alignment horizontal="center"/>
    </xf>
    <xf numFmtId="188" fontId="0" fillId="4" borderId="0" xfId="1" applyNumberFormat="1" applyFont="1" applyFill="1" applyAlignment="1">
      <alignment horizontal="right"/>
    </xf>
    <xf numFmtId="188" fontId="0" fillId="0" borderId="0" xfId="1" applyNumberFormat="1" applyFont="1" applyAlignment="1">
      <alignment horizontal="right"/>
    </xf>
    <xf numFmtId="178" fontId="0" fillId="0" borderId="0" xfId="0" applyNumberFormat="1" applyAlignment="1" applyProtection="1">
      <alignment horizontal="center"/>
      <protection locked="0"/>
    </xf>
    <xf numFmtId="178" fontId="0" fillId="0" borderId="0" xfId="0" applyNumberFormat="1" applyProtection="1"/>
    <xf numFmtId="14" fontId="15" fillId="11" borderId="0" xfId="0" applyNumberFormat="1" applyFont="1" applyFill="1"/>
    <xf numFmtId="186" fontId="15" fillId="11" borderId="0" xfId="0" applyFont="1" applyFill="1"/>
    <xf numFmtId="186" fontId="15" fillId="11" borderId="0" xfId="0" applyNumberFormat="1" applyFont="1" applyFill="1"/>
    <xf numFmtId="186" fontId="15" fillId="0" borderId="0" xfId="0" applyFont="1"/>
    <xf numFmtId="14" fontId="15" fillId="0" borderId="0" xfId="0" applyNumberFormat="1" applyFont="1"/>
    <xf numFmtId="183" fontId="15" fillId="0" borderId="0" xfId="0" applyNumberFormat="1" applyFont="1"/>
    <xf numFmtId="186" fontId="15" fillId="0" borderId="0" xfId="0" applyNumberFormat="1" applyFont="1" applyAlignment="1">
      <alignment horizontal="right"/>
    </xf>
    <xf numFmtId="2" fontId="15" fillId="0" borderId="0" xfId="1" applyNumberFormat="1" applyFont="1" applyAlignment="1"/>
    <xf numFmtId="186" fontId="17" fillId="0" borderId="0" xfId="0" applyNumberFormat="1" applyFont="1" applyAlignment="1">
      <alignment horizontal="right"/>
    </xf>
    <xf numFmtId="186" fontId="15" fillId="0" borderId="0" xfId="0" applyNumberFormat="1" applyFont="1"/>
    <xf numFmtId="185" fontId="15" fillId="0" borderId="0" xfId="0" applyNumberFormat="1" applyFont="1" applyAlignment="1">
      <alignment horizontal="right"/>
    </xf>
    <xf numFmtId="177" fontId="0" fillId="5" borderId="0" xfId="0" applyNumberFormat="1" applyFill="1" applyAlignment="1" applyProtection="1">
      <alignment horizontal="center"/>
      <protection locked="0"/>
    </xf>
    <xf numFmtId="177" fontId="0" fillId="0" borderId="0" xfId="0" applyNumberFormat="1" applyAlignment="1" applyProtection="1">
      <alignment horizontal="right"/>
    </xf>
    <xf numFmtId="177" fontId="0" fillId="0" borderId="0" xfId="0" applyNumberFormat="1" applyAlignment="1" applyProtection="1">
      <alignment horizontal="center"/>
      <protection locked="0"/>
    </xf>
    <xf numFmtId="9" fontId="0" fillId="12" borderId="0" xfId="0" applyNumberFormat="1" applyFill="1" applyAlignment="1">
      <alignment horizontal="center"/>
    </xf>
    <xf numFmtId="2" fontId="0" fillId="12" borderId="0" xfId="1" applyNumberFormat="1" applyFont="1" applyFill="1" applyAlignment="1">
      <alignment horizontal="center"/>
    </xf>
    <xf numFmtId="182" fontId="0" fillId="12" borderId="0" xfId="1" applyNumberFormat="1" applyFont="1" applyFill="1" applyAlignment="1">
      <alignment horizontal="center"/>
    </xf>
    <xf numFmtId="2" fontId="0" fillId="12" borderId="0" xfId="0" applyNumberFormat="1" applyFill="1" applyAlignment="1">
      <alignment horizontal="center"/>
    </xf>
    <xf numFmtId="186" fontId="18" fillId="10" borderId="0" xfId="0" applyFont="1" applyFill="1" applyAlignment="1">
      <alignment horizontal="center"/>
    </xf>
    <xf numFmtId="184" fontId="18" fillId="0" borderId="0" xfId="0" applyNumberFormat="1" applyFont="1" applyAlignment="1">
      <alignment horizontal="center"/>
    </xf>
    <xf numFmtId="186" fontId="18" fillId="0" borderId="0" xfId="0" applyFont="1" applyAlignment="1">
      <alignment horizontal="center"/>
    </xf>
    <xf numFmtId="179" fontId="18" fillId="0" borderId="0" xfId="0" applyNumberFormat="1" applyFont="1" applyAlignment="1">
      <alignment horizontal="center"/>
    </xf>
    <xf numFmtId="179" fontId="19" fillId="0" borderId="0" xfId="0" applyNumberFormat="1" applyFont="1" applyAlignment="1">
      <alignment horizontal="center"/>
    </xf>
    <xf numFmtId="177" fontId="20" fillId="0" borderId="0" xfId="0" applyNumberFormat="1" applyFont="1" applyAlignment="1">
      <alignment horizontal="center"/>
    </xf>
    <xf numFmtId="179" fontId="20" fillId="0" borderId="0" xfId="0" applyNumberFormat="1" applyFont="1" applyAlignment="1">
      <alignment horizontal="center"/>
    </xf>
    <xf numFmtId="181" fontId="18" fillId="0" borderId="0" xfId="1" applyNumberFormat="1" applyFont="1" applyAlignment="1">
      <alignment horizontal="center"/>
    </xf>
    <xf numFmtId="186" fontId="18" fillId="6" borderId="0" xfId="0" applyFont="1" applyFill="1" applyAlignment="1">
      <alignment horizontal="center"/>
    </xf>
    <xf numFmtId="179" fontId="18" fillId="6" borderId="0" xfId="0" applyNumberFormat="1" applyFont="1" applyFill="1" applyAlignment="1">
      <alignment horizontal="center"/>
    </xf>
    <xf numFmtId="43" fontId="21" fillId="6" borderId="0" xfId="1" applyFont="1" applyFill="1" applyAlignment="1">
      <alignment horizontal="center"/>
    </xf>
    <xf numFmtId="179" fontId="21" fillId="6" borderId="0" xfId="0" applyNumberFormat="1" applyFont="1" applyFill="1" applyAlignment="1">
      <alignment horizontal="center"/>
    </xf>
    <xf numFmtId="177" fontId="18" fillId="0" borderId="0" xfId="0" applyNumberFormat="1" applyFont="1" applyAlignment="1">
      <alignment horizontal="center"/>
    </xf>
    <xf numFmtId="186" fontId="0" fillId="0" borderId="0" xfId="0" applyFont="1" applyAlignment="1">
      <alignment horizontal="center"/>
    </xf>
    <xf numFmtId="14" fontId="0" fillId="5" borderId="0" xfId="0" applyNumberFormat="1" applyFill="1" applyAlignment="1" applyProtection="1">
      <alignment horizontal="center"/>
      <protection locked="0"/>
    </xf>
    <xf numFmtId="183" fontId="15" fillId="0" borderId="0" xfId="0" applyNumberFormat="1" applyFont="1" applyAlignment="1">
      <alignment horizontal="right"/>
    </xf>
    <xf numFmtId="186" fontId="0" fillId="0" borderId="0" xfId="0" applyNumberFormat="1" applyAlignment="1" applyProtection="1">
      <alignment horizontal="center"/>
      <protection locked="0"/>
    </xf>
    <xf numFmtId="186" fontId="0" fillId="0" borderId="0" xfId="0" applyNumberFormat="1" applyAlignment="1" applyProtection="1">
      <alignment horizontal="center"/>
    </xf>
    <xf numFmtId="186" fontId="4" fillId="5" borderId="0" xfId="0" applyNumberFormat="1" applyFont="1" applyFill="1" applyAlignment="1" applyProtection="1">
      <alignment horizontal="center"/>
    </xf>
    <xf numFmtId="186" fontId="0" fillId="0" borderId="0" xfId="0" applyNumberFormat="1" applyProtection="1"/>
    <xf numFmtId="186" fontId="0" fillId="0" borderId="0" xfId="0" applyNumberFormat="1" applyAlignment="1">
      <alignment horizontal="center"/>
    </xf>
    <xf numFmtId="186" fontId="0" fillId="0" borderId="0" xfId="0" applyNumberFormat="1" applyAlignment="1" applyProtection="1">
      <alignment horizontal="center"/>
    </xf>
    <xf numFmtId="186" fontId="0" fillId="0" borderId="0" xfId="0" applyNumberFormat="1" applyAlignment="1" applyProtection="1">
      <alignment horizontal="center"/>
      <protection locked="0"/>
    </xf>
    <xf numFmtId="186" fontId="0" fillId="0" borderId="0" xfId="0" applyNumberFormat="1" applyProtection="1">
      <protection locked="0"/>
    </xf>
    <xf numFmtId="186" fontId="0" fillId="5" borderId="0" xfId="0" applyNumberFormat="1" applyFill="1" applyAlignment="1" applyProtection="1">
      <alignment horizontal="center"/>
      <protection locked="0"/>
    </xf>
    <xf numFmtId="186" fontId="0" fillId="0" borderId="0" xfId="0" applyNumberFormat="1" applyAlignment="1">
      <alignment horizontal="right"/>
    </xf>
    <xf numFmtId="37" fontId="0" fillId="0" borderId="0" xfId="0" applyNumberFormat="1" applyAlignment="1">
      <alignment horizontal="right"/>
    </xf>
    <xf numFmtId="186" fontId="22" fillId="9" borderId="0" xfId="0" applyFont="1" applyFill="1" applyAlignment="1">
      <alignment horizontal="right"/>
    </xf>
    <xf numFmtId="177" fontId="0" fillId="2" borderId="0" xfId="0" applyNumberFormat="1" applyFill="1" applyAlignment="1" applyProtection="1">
      <alignment horizontal="center"/>
      <protection locked="0"/>
    </xf>
    <xf numFmtId="177" fontId="0" fillId="0" borderId="0" xfId="0" applyNumberFormat="1" applyProtection="1">
      <protection locked="0"/>
    </xf>
    <xf numFmtId="186" fontId="16" fillId="0" borderId="0" xfId="0" applyNumberFormat="1" applyFont="1"/>
    <xf numFmtId="186" fontId="15" fillId="0" borderId="0" xfId="0" applyNumberFormat="1" applyFont="1" applyAlignment="1">
      <alignment horizontal="right"/>
    </xf>
    <xf numFmtId="186" fontId="15" fillId="0" borderId="0" xfId="0" applyNumberFormat="1" applyFont="1"/>
    <xf numFmtId="186" fontId="0" fillId="5" borderId="0" xfId="0" applyNumberFormat="1" applyFill="1" applyAlignment="1" applyProtection="1">
      <alignment horizontal="center"/>
      <protection locked="0"/>
    </xf>
    <xf numFmtId="186" fontId="0" fillId="0" borderId="0" xfId="0" applyNumberFormat="1" applyAlignment="1" applyProtection="1">
      <alignment horizontal="center"/>
      <protection locked="0"/>
    </xf>
    <xf numFmtId="186" fontId="0" fillId="0" borderId="0" xfId="0" applyNumberFormat="1" applyAlignment="1" applyProtection="1">
      <alignment horizontal="center"/>
    </xf>
    <xf numFmtId="186" fontId="0" fillId="0" borderId="0" xfId="0" applyNumberFormat="1" applyAlignment="1">
      <alignment horizontal="center"/>
    </xf>
    <xf numFmtId="186" fontId="0" fillId="3" borderId="0" xfId="0" applyNumberFormat="1" applyFill="1" applyAlignment="1">
      <alignment horizontal="center"/>
    </xf>
    <xf numFmtId="177" fontId="18" fillId="7" borderId="0" xfId="0" applyNumberFormat="1" applyFont="1" applyFill="1" applyAlignment="1">
      <alignment horizontal="center"/>
    </xf>
    <xf numFmtId="177" fontId="18" fillId="0" borderId="0" xfId="0" applyNumberFormat="1" applyFont="1" applyFill="1" applyAlignment="1">
      <alignment horizontal="center"/>
    </xf>
    <xf numFmtId="177" fontId="18" fillId="0" borderId="0" xfId="1" applyNumberFormat="1" applyFont="1" applyAlignment="1">
      <alignment horizontal="center"/>
    </xf>
    <xf numFmtId="177" fontId="21" fillId="7" borderId="0" xfId="0" applyNumberFormat="1" applyFont="1" applyFill="1" applyAlignment="1">
      <alignment horizontal="center"/>
    </xf>
    <xf numFmtId="177" fontId="18" fillId="6" borderId="0" xfId="0" applyNumberFormat="1" applyFont="1" applyFill="1" applyAlignment="1">
      <alignment horizontal="center"/>
    </xf>
    <xf numFmtId="177" fontId="18" fillId="6" borderId="0" xfId="1" applyNumberFormat="1" applyFont="1" applyFill="1" applyAlignment="1">
      <alignment horizontal="center"/>
    </xf>
    <xf numFmtId="186" fontId="0" fillId="0" borderId="0" xfId="0" applyNumberFormat="1" applyAlignment="1">
      <alignment horizontal="right"/>
    </xf>
    <xf numFmtId="186" fontId="0" fillId="5" borderId="0" xfId="0" applyNumberFormat="1" applyFill="1" applyAlignment="1" applyProtection="1">
      <alignment horizontal="center"/>
      <protection locked="0"/>
    </xf>
    <xf numFmtId="186" fontId="0" fillId="0" borderId="0" xfId="0" applyNumberFormat="1" applyAlignment="1" applyProtection="1">
      <alignment horizontal="center"/>
    </xf>
    <xf numFmtId="186" fontId="0" fillId="0" borderId="0" xfId="0" applyNumberFormat="1" applyAlignment="1" applyProtection="1">
      <alignment horizontal="center"/>
      <protection locked="0"/>
    </xf>
    <xf numFmtId="186" fontId="0" fillId="0" borderId="0" xfId="0" applyNumberFormat="1" applyProtection="1">
      <protection locked="0"/>
    </xf>
    <xf numFmtId="186" fontId="4" fillId="5" borderId="0" xfId="0" applyNumberFormat="1" applyFont="1" applyFill="1" applyAlignment="1" applyProtection="1">
      <alignment horizontal="center"/>
    </xf>
    <xf numFmtId="186" fontId="0" fillId="0" borderId="0" xfId="0" applyNumberFormat="1" applyAlignment="1">
      <alignment horizontal="center"/>
    </xf>
    <xf numFmtId="186" fontId="0" fillId="0" borderId="0" xfId="0" applyNumberFormat="1"/>
    <xf numFmtId="186" fontId="0" fillId="2" borderId="0" xfId="0" applyNumberFormat="1" applyFill="1" applyAlignment="1">
      <alignment horizontal="center"/>
    </xf>
    <xf numFmtId="14" fontId="0" fillId="0" borderId="0" xfId="0" applyNumberFormat="1" applyAlignment="1" applyProtection="1">
      <alignment horizontal="center"/>
    </xf>
    <xf numFmtId="0" fontId="0" fillId="0" borderId="0" xfId="0" applyNumberFormat="1" applyAlignment="1">
      <alignment horizontal="right"/>
    </xf>
    <xf numFmtId="0" fontId="0" fillId="0" borderId="0" xfId="1" applyNumberFormat="1" applyFont="1" applyAlignment="1" applyProtection="1">
      <alignment horizontal="center"/>
      <protection locked="0"/>
    </xf>
    <xf numFmtId="0" fontId="0" fillId="5" borderId="0" xfId="0" applyNumberFormat="1" applyFill="1" applyAlignment="1" applyProtection="1">
      <alignment horizontal="center"/>
      <protection locked="0"/>
    </xf>
    <xf numFmtId="0" fontId="4" fillId="0" borderId="0" xfId="0" applyNumberFormat="1" applyFont="1" applyAlignment="1" applyProtection="1">
      <alignment horizontal="center"/>
      <protection locked="0"/>
    </xf>
    <xf numFmtId="0" fontId="4" fillId="0" borderId="0" xfId="0" applyNumberFormat="1" applyFont="1" applyFill="1" applyAlignment="1" applyProtection="1">
      <alignment horizontal="center"/>
      <protection locked="0"/>
    </xf>
    <xf numFmtId="0" fontId="4" fillId="0" borderId="0" xfId="0" applyNumberFormat="1" applyFont="1" applyProtection="1">
      <protection locked="0"/>
    </xf>
    <xf numFmtId="0" fontId="13" fillId="5" borderId="0" xfId="0" applyNumberFormat="1" applyFont="1" applyFill="1" applyAlignment="1" applyProtection="1">
      <alignment horizontal="center"/>
    </xf>
    <xf numFmtId="0" fontId="14" fillId="5" borderId="0" xfId="0" applyNumberFormat="1" applyFont="1" applyFill="1" applyAlignment="1" applyProtection="1">
      <alignment horizontal="center"/>
    </xf>
    <xf numFmtId="0" fontId="4" fillId="5" borderId="0" xfId="0" applyNumberFormat="1" applyFont="1" applyFill="1" applyAlignment="1" applyProtection="1">
      <alignment horizontal="center"/>
    </xf>
    <xf numFmtId="0" fontId="0" fillId="0" borderId="0" xfId="0" applyNumberFormat="1" applyAlignment="1" applyProtection="1">
      <alignment horizontal="center"/>
      <protection locked="0"/>
    </xf>
    <xf numFmtId="0" fontId="0" fillId="0" borderId="0" xfId="0" applyNumberFormat="1" applyAlignment="1" applyProtection="1">
      <alignment horizontal="center"/>
    </xf>
    <xf numFmtId="0" fontId="0" fillId="0" borderId="0" xfId="0" applyNumberFormat="1" applyProtection="1">
      <protection locked="0"/>
    </xf>
    <xf numFmtId="0" fontId="0" fillId="0" borderId="0" xfId="0" applyNumberFormat="1" applyProtection="1"/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4" fillId="2" borderId="0" xfId="0" applyNumberFormat="1" applyFont="1" applyFill="1" applyAlignment="1" applyProtection="1">
      <alignment horizontal="center"/>
    </xf>
    <xf numFmtId="0" fontId="5" fillId="2" borderId="0" xfId="0" applyNumberFormat="1" applyFont="1" applyFill="1" applyAlignment="1" applyProtection="1">
      <alignment horizontal="center"/>
    </xf>
    <xf numFmtId="0" fontId="0" fillId="2" borderId="0" xfId="0" applyNumberFormat="1" applyFill="1" applyAlignment="1">
      <alignment horizontal="center"/>
    </xf>
    <xf numFmtId="0" fontId="4" fillId="2" borderId="0" xfId="0" applyNumberFormat="1" applyFont="1" applyFill="1" applyAlignment="1">
      <alignment horizontal="center"/>
    </xf>
    <xf numFmtId="0" fontId="5" fillId="2" borderId="0" xfId="0" applyNumberFormat="1" applyFont="1" applyFill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1" applyNumberFormat="1" applyFont="1" applyFill="1" applyAlignment="1">
      <alignment horizontal="center"/>
    </xf>
    <xf numFmtId="0" fontId="0" fillId="0" borderId="0" xfId="0" applyNumberFormat="1"/>
    <xf numFmtId="0" fontId="4" fillId="5" borderId="0" xfId="33810" applyNumberFormat="1" applyFont="1" applyFill="1" applyAlignment="1" applyProtection="1">
      <alignment horizontal="center"/>
    </xf>
    <xf numFmtId="0" fontId="0" fillId="0" borderId="0" xfId="33810" applyNumberFormat="1" applyFont="1" applyAlignment="1" applyProtection="1">
      <alignment horizontal="center"/>
    </xf>
    <xf numFmtId="0" fontId="0" fillId="0" borderId="0" xfId="33810" applyNumberFormat="1" applyFont="1" applyAlignment="1" applyProtection="1">
      <protection locked="0"/>
    </xf>
    <xf numFmtId="0" fontId="0" fillId="7" borderId="0" xfId="0" applyNumberFormat="1" applyFill="1" applyAlignment="1" applyProtection="1">
      <alignment horizontal="center"/>
    </xf>
    <xf numFmtId="14" fontId="0" fillId="44" borderId="0" xfId="0" applyNumberFormat="1" applyFill="1" applyAlignment="1">
      <alignment horizontal="center"/>
    </xf>
    <xf numFmtId="186" fontId="0" fillId="44" borderId="0" xfId="0" applyFill="1" applyAlignment="1">
      <alignment horizontal="center"/>
    </xf>
    <xf numFmtId="22" fontId="0" fillId="44" borderId="0" xfId="0" applyNumberFormat="1" applyFill="1" applyAlignment="1">
      <alignment horizontal="center"/>
    </xf>
    <xf numFmtId="0" fontId="0" fillId="44" borderId="0" xfId="0" applyNumberFormat="1" applyFill="1" applyAlignment="1">
      <alignment horizontal="center"/>
    </xf>
    <xf numFmtId="177" fontId="0" fillId="44" borderId="0" xfId="0" applyNumberFormat="1" applyFill="1" applyAlignment="1">
      <alignment horizontal="center"/>
    </xf>
    <xf numFmtId="188" fontId="0" fillId="44" borderId="0" xfId="1" applyNumberFormat="1" applyFont="1" applyFill="1" applyAlignment="1">
      <alignment horizontal="right"/>
    </xf>
    <xf numFmtId="0" fontId="0" fillId="0" borderId="0" xfId="1" applyNumberFormat="1" applyFont="1" applyFill="1" applyAlignment="1" applyProtection="1">
      <alignment horizontal="center"/>
      <protection locked="0"/>
    </xf>
    <xf numFmtId="0" fontId="0" fillId="3" borderId="0" xfId="0" applyNumberFormat="1" applyFill="1" applyAlignment="1">
      <alignment horizontal="center"/>
    </xf>
    <xf numFmtId="179" fontId="14" fillId="0" borderId="0" xfId="0" applyNumberFormat="1" applyFont="1" applyAlignment="1">
      <alignment horizontal="center"/>
    </xf>
    <xf numFmtId="177" fontId="14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0" fontId="0" fillId="0" borderId="0" xfId="1" applyNumberFormat="1" applyFont="1" applyAlignment="1">
      <alignment horizontal="right"/>
    </xf>
    <xf numFmtId="186" fontId="0" fillId="0" borderId="0" xfId="0" applyAlignment="1">
      <alignment horizontal="left" vertical="center"/>
    </xf>
    <xf numFmtId="22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186" fontId="0" fillId="0" borderId="0" xfId="0" applyNumberFormat="1" applyAlignment="1">
      <alignment horizontal="left"/>
    </xf>
    <xf numFmtId="186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77" fontId="0" fillId="0" borderId="0" xfId="0" applyNumberFormat="1" applyAlignment="1">
      <alignment horizontal="left"/>
    </xf>
    <xf numFmtId="0" fontId="0" fillId="0" borderId="0" xfId="23" applyNumberFormat="1" applyFont="1" applyAlignment="1">
      <alignment horizontal="left"/>
    </xf>
    <xf numFmtId="0" fontId="0" fillId="0" borderId="0" xfId="1" applyNumberFormat="1" applyFont="1" applyAlignment="1">
      <alignment horizontal="left"/>
    </xf>
    <xf numFmtId="0" fontId="0" fillId="5" borderId="0" xfId="0" applyNumberFormat="1" applyFill="1" applyAlignment="1" applyProtection="1">
      <alignment horizontal="center" vertical="center"/>
      <protection locked="0"/>
    </xf>
    <xf numFmtId="0" fontId="4" fillId="5" borderId="0" xfId="0" applyNumberFormat="1" applyFont="1" applyFill="1" applyAlignment="1" applyProtection="1">
      <alignment horizontal="center" vertical="center"/>
    </xf>
    <xf numFmtId="0" fontId="0" fillId="0" borderId="0" xfId="0" applyNumberFormat="1" applyAlignment="1" applyProtection="1">
      <alignment horizontal="center" vertical="center"/>
      <protection locked="0"/>
    </xf>
    <xf numFmtId="0" fontId="0" fillId="0" borderId="0" xfId="0" applyNumberFormat="1" applyAlignment="1" applyProtection="1">
      <alignment horizontal="center" vertical="center"/>
    </xf>
    <xf numFmtId="0" fontId="10" fillId="0" borderId="0" xfId="0" applyNumberFormat="1" applyFont="1" applyAlignment="1" applyProtection="1">
      <alignment horizontal="center" vertical="center"/>
      <protection locked="0"/>
    </xf>
    <xf numFmtId="0" fontId="0" fillId="0" borderId="0" xfId="0" quotePrefix="1" applyNumberFormat="1" applyAlignment="1" applyProtection="1">
      <alignment horizontal="center" vertical="center"/>
      <protection locked="0"/>
    </xf>
    <xf numFmtId="0" fontId="4" fillId="5" borderId="0" xfId="0" applyNumberFormat="1" applyFont="1" applyFill="1" applyAlignment="1" applyProtection="1"/>
    <xf numFmtId="0" fontId="5" fillId="5" borderId="0" xfId="0" applyNumberFormat="1" applyFont="1" applyFill="1" applyAlignment="1" applyProtection="1">
      <protection locked="0"/>
    </xf>
    <xf numFmtId="0" fontId="0" fillId="0" borderId="0" xfId="0" applyNumberFormat="1" applyAlignment="1" applyProtection="1"/>
    <xf numFmtId="0" fontId="5" fillId="0" borderId="0" xfId="0" applyNumberFormat="1" applyFont="1" applyAlignment="1" applyProtection="1">
      <protection locked="0"/>
    </xf>
    <xf numFmtId="0" fontId="0" fillId="0" borderId="0" xfId="0" applyNumberFormat="1" applyAlignment="1" applyProtection="1">
      <protection locked="0"/>
    </xf>
    <xf numFmtId="0" fontId="0" fillId="2" borderId="0" xfId="0" applyNumberFormat="1" applyFill="1" applyAlignment="1" applyProtection="1">
      <alignment horizontal="center"/>
      <protection locked="0"/>
    </xf>
    <xf numFmtId="0" fontId="0" fillId="0" borderId="0" xfId="0" applyNumberFormat="1" applyAlignment="1" applyProtection="1">
      <alignment horizontal="right"/>
      <protection locked="0"/>
    </xf>
    <xf numFmtId="43" fontId="7" fillId="9" borderId="0" xfId="0" applyNumberFormat="1" applyFont="1" applyFill="1" applyAlignment="1">
      <alignment horizontal="center" vertical="center"/>
    </xf>
    <xf numFmtId="43" fontId="8" fillId="8" borderId="0" xfId="0" applyNumberFormat="1" applyFont="1" applyFill="1" applyAlignment="1">
      <alignment horizontal="center" vertical="center"/>
    </xf>
  </cellXfs>
  <cellStyles count="33853">
    <cellStyle name="20% - 着色 1" xfId="33828" builtinId="30" customBuiltin="1"/>
    <cellStyle name="20% - 着色 2" xfId="33832" builtinId="34" customBuiltin="1"/>
    <cellStyle name="20% - 着色 3" xfId="33836" builtinId="38" customBuiltin="1"/>
    <cellStyle name="20% - 着色 4" xfId="33840" builtinId="42" customBuiltin="1"/>
    <cellStyle name="20% - 着色 5" xfId="33844" builtinId="46" customBuiltin="1"/>
    <cellStyle name="20% - 着色 6" xfId="33848" builtinId="50" customBuiltin="1"/>
    <cellStyle name="40% - 着色 1" xfId="33829" builtinId="31" customBuiltin="1"/>
    <cellStyle name="40% - 着色 2" xfId="33833" builtinId="35" customBuiltin="1"/>
    <cellStyle name="40% - 着色 3" xfId="33837" builtinId="39" customBuiltin="1"/>
    <cellStyle name="40% - 着色 4" xfId="33841" builtinId="43" customBuiltin="1"/>
    <cellStyle name="40% - 着色 5" xfId="33845" builtinId="47" customBuiltin="1"/>
    <cellStyle name="40% - 着色 6" xfId="33849" builtinId="51" customBuiltin="1"/>
    <cellStyle name="60% - 着色 1" xfId="33830" builtinId="32" customBuiltin="1"/>
    <cellStyle name="60% - 着色 2" xfId="33834" builtinId="36" customBuiltin="1"/>
    <cellStyle name="60% - 着色 3" xfId="33838" builtinId="40" customBuiltin="1"/>
    <cellStyle name="60% - 着色 4" xfId="33842" builtinId="44" customBuiltin="1"/>
    <cellStyle name="60% - 着色 5" xfId="33846" builtinId="48" customBuiltin="1"/>
    <cellStyle name="60% - 着色 6" xfId="33850" builtinId="52" customBuiltin="1"/>
    <cellStyle name="百分比" xfId="33810" builtinId="5"/>
    <cellStyle name="百分比 2" xfId="34"/>
    <cellStyle name="标题" xfId="33811" builtinId="15" customBuiltin="1"/>
    <cellStyle name="标题 1" xfId="33812" builtinId="16" customBuiltin="1"/>
    <cellStyle name="标题 2" xfId="33813" builtinId="17" customBuiltin="1"/>
    <cellStyle name="标题 3" xfId="33814" builtinId="18" customBuiltin="1"/>
    <cellStyle name="标题 4" xfId="33815" builtinId="19" customBuiltin="1"/>
    <cellStyle name="差" xfId="33817" builtinId="27" customBuiltin="1"/>
    <cellStyle name="常规" xfId="0" builtinId="0"/>
    <cellStyle name="常规 10" xfId="20"/>
    <cellStyle name="常规 10 10" xfId="725"/>
    <cellStyle name="常规 10 10 2" xfId="1429"/>
    <cellStyle name="常规 10 10 2 2" xfId="3541"/>
    <cellStyle name="常规 10 10 2 2 2" xfId="7765"/>
    <cellStyle name="常规 10 10 2 2 2 2" xfId="16213"/>
    <cellStyle name="常规 10 10 2 2 2 2 2" xfId="33109"/>
    <cellStyle name="常规 10 10 2 2 2 3" xfId="24661"/>
    <cellStyle name="常规 10 10 2 2 3" xfId="11989"/>
    <cellStyle name="常规 10 10 2 2 3 2" xfId="28885"/>
    <cellStyle name="常规 10 10 2 2 4" xfId="20437"/>
    <cellStyle name="常规 10 10 2 3" xfId="5653"/>
    <cellStyle name="常规 10 10 2 3 2" xfId="14101"/>
    <cellStyle name="常规 10 10 2 3 2 2" xfId="30997"/>
    <cellStyle name="常规 10 10 2 3 3" xfId="22549"/>
    <cellStyle name="常规 10 10 2 4" xfId="9877"/>
    <cellStyle name="常规 10 10 2 4 2" xfId="26773"/>
    <cellStyle name="常规 10 10 2 5" xfId="18325"/>
    <cellStyle name="常规 10 10 3" xfId="2485"/>
    <cellStyle name="常规 10 10 3 2" xfId="6709"/>
    <cellStyle name="常规 10 10 3 2 2" xfId="15157"/>
    <cellStyle name="常规 10 10 3 2 2 2" xfId="32053"/>
    <cellStyle name="常规 10 10 3 2 3" xfId="23605"/>
    <cellStyle name="常规 10 10 3 3" xfId="10933"/>
    <cellStyle name="常规 10 10 3 3 2" xfId="27829"/>
    <cellStyle name="常规 10 10 3 4" xfId="19381"/>
    <cellStyle name="常规 10 10 4" xfId="4597"/>
    <cellStyle name="常规 10 10 4 2" xfId="13045"/>
    <cellStyle name="常规 10 10 4 2 2" xfId="29941"/>
    <cellStyle name="常规 10 10 4 3" xfId="21493"/>
    <cellStyle name="常规 10 10 5" xfId="8821"/>
    <cellStyle name="常规 10 10 5 2" xfId="25717"/>
    <cellStyle name="常规 10 10 6" xfId="17269"/>
    <cellStyle name="常规 10 11" xfId="373"/>
    <cellStyle name="常规 10 11 2" xfId="1781"/>
    <cellStyle name="常规 10 11 2 2" xfId="3893"/>
    <cellStyle name="常规 10 11 2 2 2" xfId="8117"/>
    <cellStyle name="常规 10 11 2 2 2 2" xfId="16565"/>
    <cellStyle name="常规 10 11 2 2 2 2 2" xfId="33461"/>
    <cellStyle name="常规 10 11 2 2 2 3" xfId="25013"/>
    <cellStyle name="常规 10 11 2 2 3" xfId="12341"/>
    <cellStyle name="常规 10 11 2 2 3 2" xfId="29237"/>
    <cellStyle name="常规 10 11 2 2 4" xfId="20789"/>
    <cellStyle name="常规 10 11 2 3" xfId="6005"/>
    <cellStyle name="常规 10 11 2 3 2" xfId="14453"/>
    <cellStyle name="常规 10 11 2 3 2 2" xfId="31349"/>
    <cellStyle name="常规 10 11 2 3 3" xfId="22901"/>
    <cellStyle name="常规 10 11 2 4" xfId="10229"/>
    <cellStyle name="常规 10 11 2 4 2" xfId="27125"/>
    <cellStyle name="常规 10 11 2 5" xfId="18677"/>
    <cellStyle name="常规 10 11 3" xfId="2837"/>
    <cellStyle name="常规 10 11 3 2" xfId="7061"/>
    <cellStyle name="常规 10 11 3 2 2" xfId="15509"/>
    <cellStyle name="常规 10 11 3 2 2 2" xfId="32405"/>
    <cellStyle name="常规 10 11 3 2 3" xfId="23957"/>
    <cellStyle name="常规 10 11 3 3" xfId="11285"/>
    <cellStyle name="常规 10 11 3 3 2" xfId="28181"/>
    <cellStyle name="常规 10 11 3 4" xfId="19733"/>
    <cellStyle name="常规 10 11 4" xfId="4949"/>
    <cellStyle name="常规 10 11 4 2" xfId="13397"/>
    <cellStyle name="常规 10 11 4 2 2" xfId="30293"/>
    <cellStyle name="常规 10 11 4 3" xfId="21845"/>
    <cellStyle name="常规 10 11 5" xfId="9173"/>
    <cellStyle name="常规 10 11 5 2" xfId="26069"/>
    <cellStyle name="常规 10 11 6" xfId="17621"/>
    <cellStyle name="常规 10 12" xfId="1077"/>
    <cellStyle name="常规 10 12 2" xfId="3189"/>
    <cellStyle name="常规 10 12 2 2" xfId="7413"/>
    <cellStyle name="常规 10 12 2 2 2" xfId="15861"/>
    <cellStyle name="常规 10 12 2 2 2 2" xfId="32757"/>
    <cellStyle name="常规 10 12 2 2 3" xfId="24309"/>
    <cellStyle name="常规 10 12 2 3" xfId="11637"/>
    <cellStyle name="常规 10 12 2 3 2" xfId="28533"/>
    <cellStyle name="常规 10 12 2 4" xfId="20085"/>
    <cellStyle name="常规 10 12 3" xfId="5301"/>
    <cellStyle name="常规 10 12 3 2" xfId="13749"/>
    <cellStyle name="常规 10 12 3 2 2" xfId="30645"/>
    <cellStyle name="常规 10 12 3 3" xfId="22197"/>
    <cellStyle name="常规 10 12 4" xfId="9525"/>
    <cellStyle name="常规 10 12 4 2" xfId="26421"/>
    <cellStyle name="常规 10 12 5" xfId="17973"/>
    <cellStyle name="常规 10 13" xfId="2133"/>
    <cellStyle name="常规 10 13 2" xfId="6357"/>
    <cellStyle name="常规 10 13 2 2" xfId="14805"/>
    <cellStyle name="常规 10 13 2 2 2" xfId="31701"/>
    <cellStyle name="常规 10 13 2 3" xfId="23253"/>
    <cellStyle name="常规 10 13 3" xfId="10581"/>
    <cellStyle name="常规 10 13 3 2" xfId="27477"/>
    <cellStyle name="常规 10 13 4" xfId="19029"/>
    <cellStyle name="常规 10 14" xfId="4245"/>
    <cellStyle name="常规 10 14 2" xfId="12693"/>
    <cellStyle name="常规 10 14 2 2" xfId="29589"/>
    <cellStyle name="常规 10 14 3" xfId="21141"/>
    <cellStyle name="常规 10 15" xfId="8469"/>
    <cellStyle name="常规 10 15 2" xfId="25365"/>
    <cellStyle name="常规 10 16" xfId="16917"/>
    <cellStyle name="常规 10 17" xfId="33804"/>
    <cellStyle name="常规 10 2" xfId="37"/>
    <cellStyle name="常规 10 2 10" xfId="389"/>
    <cellStyle name="常规 10 2 10 2" xfId="1797"/>
    <cellStyle name="常规 10 2 10 2 2" xfId="3909"/>
    <cellStyle name="常规 10 2 10 2 2 2" xfId="8133"/>
    <cellStyle name="常规 10 2 10 2 2 2 2" xfId="16581"/>
    <cellStyle name="常规 10 2 10 2 2 2 2 2" xfId="33477"/>
    <cellStyle name="常规 10 2 10 2 2 2 3" xfId="25029"/>
    <cellStyle name="常规 10 2 10 2 2 3" xfId="12357"/>
    <cellStyle name="常规 10 2 10 2 2 3 2" xfId="29253"/>
    <cellStyle name="常规 10 2 10 2 2 4" xfId="20805"/>
    <cellStyle name="常规 10 2 10 2 3" xfId="6021"/>
    <cellStyle name="常规 10 2 10 2 3 2" xfId="14469"/>
    <cellStyle name="常规 10 2 10 2 3 2 2" xfId="31365"/>
    <cellStyle name="常规 10 2 10 2 3 3" xfId="22917"/>
    <cellStyle name="常规 10 2 10 2 4" xfId="10245"/>
    <cellStyle name="常规 10 2 10 2 4 2" xfId="27141"/>
    <cellStyle name="常规 10 2 10 2 5" xfId="18693"/>
    <cellStyle name="常规 10 2 10 3" xfId="2853"/>
    <cellStyle name="常规 10 2 10 3 2" xfId="7077"/>
    <cellStyle name="常规 10 2 10 3 2 2" xfId="15525"/>
    <cellStyle name="常规 10 2 10 3 2 2 2" xfId="32421"/>
    <cellStyle name="常规 10 2 10 3 2 3" xfId="23973"/>
    <cellStyle name="常规 10 2 10 3 3" xfId="11301"/>
    <cellStyle name="常规 10 2 10 3 3 2" xfId="28197"/>
    <cellStyle name="常规 10 2 10 3 4" xfId="19749"/>
    <cellStyle name="常规 10 2 10 4" xfId="4965"/>
    <cellStyle name="常规 10 2 10 4 2" xfId="13413"/>
    <cellStyle name="常规 10 2 10 4 2 2" xfId="30309"/>
    <cellStyle name="常规 10 2 10 4 3" xfId="21861"/>
    <cellStyle name="常规 10 2 10 5" xfId="9189"/>
    <cellStyle name="常规 10 2 10 5 2" xfId="26085"/>
    <cellStyle name="常规 10 2 10 6" xfId="17637"/>
    <cellStyle name="常规 10 2 11" xfId="1093"/>
    <cellStyle name="常规 10 2 11 2" xfId="3205"/>
    <cellStyle name="常规 10 2 11 2 2" xfId="7429"/>
    <cellStyle name="常规 10 2 11 2 2 2" xfId="15877"/>
    <cellStyle name="常规 10 2 11 2 2 2 2" xfId="32773"/>
    <cellStyle name="常规 10 2 11 2 2 3" xfId="24325"/>
    <cellStyle name="常规 10 2 11 2 3" xfId="11653"/>
    <cellStyle name="常规 10 2 11 2 3 2" xfId="28549"/>
    <cellStyle name="常规 10 2 11 2 4" xfId="20101"/>
    <cellStyle name="常规 10 2 11 3" xfId="5317"/>
    <cellStyle name="常规 10 2 11 3 2" xfId="13765"/>
    <cellStyle name="常规 10 2 11 3 2 2" xfId="30661"/>
    <cellStyle name="常规 10 2 11 3 3" xfId="22213"/>
    <cellStyle name="常规 10 2 11 4" xfId="9541"/>
    <cellStyle name="常规 10 2 11 4 2" xfId="26437"/>
    <cellStyle name="常规 10 2 11 5" xfId="17989"/>
    <cellStyle name="常规 10 2 12" xfId="2149"/>
    <cellStyle name="常规 10 2 12 2" xfId="6373"/>
    <cellStyle name="常规 10 2 12 2 2" xfId="14821"/>
    <cellStyle name="常规 10 2 12 2 2 2" xfId="31717"/>
    <cellStyle name="常规 10 2 12 2 3" xfId="23269"/>
    <cellStyle name="常规 10 2 12 3" xfId="10597"/>
    <cellStyle name="常规 10 2 12 3 2" xfId="27493"/>
    <cellStyle name="常规 10 2 12 4" xfId="19045"/>
    <cellStyle name="常规 10 2 13" xfId="4261"/>
    <cellStyle name="常规 10 2 13 2" xfId="12709"/>
    <cellStyle name="常规 10 2 13 2 2" xfId="29605"/>
    <cellStyle name="常规 10 2 13 3" xfId="21157"/>
    <cellStyle name="常规 10 2 14" xfId="8485"/>
    <cellStyle name="常规 10 2 14 2" xfId="25381"/>
    <cellStyle name="常规 10 2 15" xfId="16933"/>
    <cellStyle name="常规 10 2 2" xfId="69"/>
    <cellStyle name="常规 10 2 2 2" xfId="773"/>
    <cellStyle name="常规 10 2 2 2 2" xfId="1477"/>
    <cellStyle name="常规 10 2 2 2 2 2" xfId="3589"/>
    <cellStyle name="常规 10 2 2 2 2 2 2" xfId="7813"/>
    <cellStyle name="常规 10 2 2 2 2 2 2 2" xfId="16261"/>
    <cellStyle name="常规 10 2 2 2 2 2 2 2 2" xfId="33157"/>
    <cellStyle name="常规 10 2 2 2 2 2 2 3" xfId="24709"/>
    <cellStyle name="常规 10 2 2 2 2 2 3" xfId="12037"/>
    <cellStyle name="常规 10 2 2 2 2 2 3 2" xfId="28933"/>
    <cellStyle name="常规 10 2 2 2 2 2 4" xfId="20485"/>
    <cellStyle name="常规 10 2 2 2 2 3" xfId="5701"/>
    <cellStyle name="常规 10 2 2 2 2 3 2" xfId="14149"/>
    <cellStyle name="常规 10 2 2 2 2 3 2 2" xfId="31045"/>
    <cellStyle name="常规 10 2 2 2 2 3 3" xfId="22597"/>
    <cellStyle name="常规 10 2 2 2 2 4" xfId="9925"/>
    <cellStyle name="常规 10 2 2 2 2 4 2" xfId="26821"/>
    <cellStyle name="常规 10 2 2 2 2 5" xfId="18373"/>
    <cellStyle name="常规 10 2 2 2 3" xfId="2533"/>
    <cellStyle name="常规 10 2 2 2 3 2" xfId="6757"/>
    <cellStyle name="常规 10 2 2 2 3 2 2" xfId="15205"/>
    <cellStyle name="常规 10 2 2 2 3 2 2 2" xfId="32101"/>
    <cellStyle name="常规 10 2 2 2 3 2 3" xfId="23653"/>
    <cellStyle name="常规 10 2 2 2 3 3" xfId="10981"/>
    <cellStyle name="常规 10 2 2 2 3 3 2" xfId="27877"/>
    <cellStyle name="常规 10 2 2 2 3 4" xfId="19429"/>
    <cellStyle name="常规 10 2 2 2 4" xfId="4645"/>
    <cellStyle name="常规 10 2 2 2 4 2" xfId="13093"/>
    <cellStyle name="常规 10 2 2 2 4 2 2" xfId="29989"/>
    <cellStyle name="常规 10 2 2 2 4 3" xfId="21541"/>
    <cellStyle name="常规 10 2 2 2 5" xfId="8869"/>
    <cellStyle name="常规 10 2 2 2 5 2" xfId="25765"/>
    <cellStyle name="常规 10 2 2 2 6" xfId="17317"/>
    <cellStyle name="常规 10 2 2 3" xfId="421"/>
    <cellStyle name="常规 10 2 2 3 2" xfId="1829"/>
    <cellStyle name="常规 10 2 2 3 2 2" xfId="3941"/>
    <cellStyle name="常规 10 2 2 3 2 2 2" xfId="8165"/>
    <cellStyle name="常规 10 2 2 3 2 2 2 2" xfId="16613"/>
    <cellStyle name="常规 10 2 2 3 2 2 2 2 2" xfId="33509"/>
    <cellStyle name="常规 10 2 2 3 2 2 2 3" xfId="25061"/>
    <cellStyle name="常规 10 2 2 3 2 2 3" xfId="12389"/>
    <cellStyle name="常规 10 2 2 3 2 2 3 2" xfId="29285"/>
    <cellStyle name="常规 10 2 2 3 2 2 4" xfId="20837"/>
    <cellStyle name="常规 10 2 2 3 2 3" xfId="6053"/>
    <cellStyle name="常规 10 2 2 3 2 3 2" xfId="14501"/>
    <cellStyle name="常规 10 2 2 3 2 3 2 2" xfId="31397"/>
    <cellStyle name="常规 10 2 2 3 2 3 3" xfId="22949"/>
    <cellStyle name="常规 10 2 2 3 2 4" xfId="10277"/>
    <cellStyle name="常规 10 2 2 3 2 4 2" xfId="27173"/>
    <cellStyle name="常规 10 2 2 3 2 5" xfId="18725"/>
    <cellStyle name="常规 10 2 2 3 3" xfId="2885"/>
    <cellStyle name="常规 10 2 2 3 3 2" xfId="7109"/>
    <cellStyle name="常规 10 2 2 3 3 2 2" xfId="15557"/>
    <cellStyle name="常规 10 2 2 3 3 2 2 2" xfId="32453"/>
    <cellStyle name="常规 10 2 2 3 3 2 3" xfId="24005"/>
    <cellStyle name="常规 10 2 2 3 3 3" xfId="11333"/>
    <cellStyle name="常规 10 2 2 3 3 3 2" xfId="28229"/>
    <cellStyle name="常规 10 2 2 3 3 4" xfId="19781"/>
    <cellStyle name="常规 10 2 2 3 4" xfId="4997"/>
    <cellStyle name="常规 10 2 2 3 4 2" xfId="13445"/>
    <cellStyle name="常规 10 2 2 3 4 2 2" xfId="30341"/>
    <cellStyle name="常规 10 2 2 3 4 3" xfId="21893"/>
    <cellStyle name="常规 10 2 2 3 5" xfId="9221"/>
    <cellStyle name="常规 10 2 2 3 5 2" xfId="26117"/>
    <cellStyle name="常规 10 2 2 3 6" xfId="17669"/>
    <cellStyle name="常规 10 2 2 4" xfId="1125"/>
    <cellStyle name="常规 10 2 2 4 2" xfId="3237"/>
    <cellStyle name="常规 10 2 2 4 2 2" xfId="7461"/>
    <cellStyle name="常规 10 2 2 4 2 2 2" xfId="15909"/>
    <cellStyle name="常规 10 2 2 4 2 2 2 2" xfId="32805"/>
    <cellStyle name="常规 10 2 2 4 2 2 3" xfId="24357"/>
    <cellStyle name="常规 10 2 2 4 2 3" xfId="11685"/>
    <cellStyle name="常规 10 2 2 4 2 3 2" xfId="28581"/>
    <cellStyle name="常规 10 2 2 4 2 4" xfId="20133"/>
    <cellStyle name="常规 10 2 2 4 3" xfId="5349"/>
    <cellStyle name="常规 10 2 2 4 3 2" xfId="13797"/>
    <cellStyle name="常规 10 2 2 4 3 2 2" xfId="30693"/>
    <cellStyle name="常规 10 2 2 4 3 3" xfId="22245"/>
    <cellStyle name="常规 10 2 2 4 4" xfId="9573"/>
    <cellStyle name="常规 10 2 2 4 4 2" xfId="26469"/>
    <cellStyle name="常规 10 2 2 4 5" xfId="18021"/>
    <cellStyle name="常规 10 2 2 5" xfId="2181"/>
    <cellStyle name="常规 10 2 2 5 2" xfId="6405"/>
    <cellStyle name="常规 10 2 2 5 2 2" xfId="14853"/>
    <cellStyle name="常规 10 2 2 5 2 2 2" xfId="31749"/>
    <cellStyle name="常规 10 2 2 5 2 3" xfId="23301"/>
    <cellStyle name="常规 10 2 2 5 3" xfId="10629"/>
    <cellStyle name="常规 10 2 2 5 3 2" xfId="27525"/>
    <cellStyle name="常规 10 2 2 5 4" xfId="19077"/>
    <cellStyle name="常规 10 2 2 6" xfId="4293"/>
    <cellStyle name="常规 10 2 2 6 2" xfId="12741"/>
    <cellStyle name="常规 10 2 2 6 2 2" xfId="29637"/>
    <cellStyle name="常规 10 2 2 6 3" xfId="21189"/>
    <cellStyle name="常规 10 2 2 7" xfId="8517"/>
    <cellStyle name="常规 10 2 2 7 2" xfId="25413"/>
    <cellStyle name="常规 10 2 2 8" xfId="16965"/>
    <cellStyle name="常规 10 2 3" xfId="101"/>
    <cellStyle name="常规 10 2 3 2" xfId="805"/>
    <cellStyle name="常规 10 2 3 2 2" xfId="1509"/>
    <cellStyle name="常规 10 2 3 2 2 2" xfId="3621"/>
    <cellStyle name="常规 10 2 3 2 2 2 2" xfId="7845"/>
    <cellStyle name="常规 10 2 3 2 2 2 2 2" xfId="16293"/>
    <cellStyle name="常规 10 2 3 2 2 2 2 2 2" xfId="33189"/>
    <cellStyle name="常规 10 2 3 2 2 2 2 3" xfId="24741"/>
    <cellStyle name="常规 10 2 3 2 2 2 3" xfId="12069"/>
    <cellStyle name="常规 10 2 3 2 2 2 3 2" xfId="28965"/>
    <cellStyle name="常规 10 2 3 2 2 2 4" xfId="20517"/>
    <cellStyle name="常规 10 2 3 2 2 3" xfId="5733"/>
    <cellStyle name="常规 10 2 3 2 2 3 2" xfId="14181"/>
    <cellStyle name="常规 10 2 3 2 2 3 2 2" xfId="31077"/>
    <cellStyle name="常规 10 2 3 2 2 3 3" xfId="22629"/>
    <cellStyle name="常规 10 2 3 2 2 4" xfId="9957"/>
    <cellStyle name="常规 10 2 3 2 2 4 2" xfId="26853"/>
    <cellStyle name="常规 10 2 3 2 2 5" xfId="18405"/>
    <cellStyle name="常规 10 2 3 2 3" xfId="2565"/>
    <cellStyle name="常规 10 2 3 2 3 2" xfId="6789"/>
    <cellStyle name="常规 10 2 3 2 3 2 2" xfId="15237"/>
    <cellStyle name="常规 10 2 3 2 3 2 2 2" xfId="32133"/>
    <cellStyle name="常规 10 2 3 2 3 2 3" xfId="23685"/>
    <cellStyle name="常规 10 2 3 2 3 3" xfId="11013"/>
    <cellStyle name="常规 10 2 3 2 3 3 2" xfId="27909"/>
    <cellStyle name="常规 10 2 3 2 3 4" xfId="19461"/>
    <cellStyle name="常规 10 2 3 2 4" xfId="4677"/>
    <cellStyle name="常规 10 2 3 2 4 2" xfId="13125"/>
    <cellStyle name="常规 10 2 3 2 4 2 2" xfId="30021"/>
    <cellStyle name="常规 10 2 3 2 4 3" xfId="21573"/>
    <cellStyle name="常规 10 2 3 2 5" xfId="8901"/>
    <cellStyle name="常规 10 2 3 2 5 2" xfId="25797"/>
    <cellStyle name="常规 10 2 3 2 6" xfId="17349"/>
    <cellStyle name="常规 10 2 3 3" xfId="453"/>
    <cellStyle name="常规 10 2 3 3 2" xfId="1861"/>
    <cellStyle name="常规 10 2 3 3 2 2" xfId="3973"/>
    <cellStyle name="常规 10 2 3 3 2 2 2" xfId="8197"/>
    <cellStyle name="常规 10 2 3 3 2 2 2 2" xfId="16645"/>
    <cellStyle name="常规 10 2 3 3 2 2 2 2 2" xfId="33541"/>
    <cellStyle name="常规 10 2 3 3 2 2 2 3" xfId="25093"/>
    <cellStyle name="常规 10 2 3 3 2 2 3" xfId="12421"/>
    <cellStyle name="常规 10 2 3 3 2 2 3 2" xfId="29317"/>
    <cellStyle name="常规 10 2 3 3 2 2 4" xfId="20869"/>
    <cellStyle name="常规 10 2 3 3 2 3" xfId="6085"/>
    <cellStyle name="常规 10 2 3 3 2 3 2" xfId="14533"/>
    <cellStyle name="常规 10 2 3 3 2 3 2 2" xfId="31429"/>
    <cellStyle name="常规 10 2 3 3 2 3 3" xfId="22981"/>
    <cellStyle name="常规 10 2 3 3 2 4" xfId="10309"/>
    <cellStyle name="常规 10 2 3 3 2 4 2" xfId="27205"/>
    <cellStyle name="常规 10 2 3 3 2 5" xfId="18757"/>
    <cellStyle name="常规 10 2 3 3 3" xfId="2917"/>
    <cellStyle name="常规 10 2 3 3 3 2" xfId="7141"/>
    <cellStyle name="常规 10 2 3 3 3 2 2" xfId="15589"/>
    <cellStyle name="常规 10 2 3 3 3 2 2 2" xfId="32485"/>
    <cellStyle name="常规 10 2 3 3 3 2 3" xfId="24037"/>
    <cellStyle name="常规 10 2 3 3 3 3" xfId="11365"/>
    <cellStyle name="常规 10 2 3 3 3 3 2" xfId="28261"/>
    <cellStyle name="常规 10 2 3 3 3 4" xfId="19813"/>
    <cellStyle name="常规 10 2 3 3 4" xfId="5029"/>
    <cellStyle name="常规 10 2 3 3 4 2" xfId="13477"/>
    <cellStyle name="常规 10 2 3 3 4 2 2" xfId="30373"/>
    <cellStyle name="常规 10 2 3 3 4 3" xfId="21925"/>
    <cellStyle name="常规 10 2 3 3 5" xfId="9253"/>
    <cellStyle name="常规 10 2 3 3 5 2" xfId="26149"/>
    <cellStyle name="常规 10 2 3 3 6" xfId="17701"/>
    <cellStyle name="常规 10 2 3 4" xfId="1157"/>
    <cellStyle name="常规 10 2 3 4 2" xfId="3269"/>
    <cellStyle name="常规 10 2 3 4 2 2" xfId="7493"/>
    <cellStyle name="常规 10 2 3 4 2 2 2" xfId="15941"/>
    <cellStyle name="常规 10 2 3 4 2 2 2 2" xfId="32837"/>
    <cellStyle name="常规 10 2 3 4 2 2 3" xfId="24389"/>
    <cellStyle name="常规 10 2 3 4 2 3" xfId="11717"/>
    <cellStyle name="常规 10 2 3 4 2 3 2" xfId="28613"/>
    <cellStyle name="常规 10 2 3 4 2 4" xfId="20165"/>
    <cellStyle name="常规 10 2 3 4 3" xfId="5381"/>
    <cellStyle name="常规 10 2 3 4 3 2" xfId="13829"/>
    <cellStyle name="常规 10 2 3 4 3 2 2" xfId="30725"/>
    <cellStyle name="常规 10 2 3 4 3 3" xfId="22277"/>
    <cellStyle name="常规 10 2 3 4 4" xfId="9605"/>
    <cellStyle name="常规 10 2 3 4 4 2" xfId="26501"/>
    <cellStyle name="常规 10 2 3 4 5" xfId="18053"/>
    <cellStyle name="常规 10 2 3 5" xfId="2213"/>
    <cellStyle name="常规 10 2 3 5 2" xfId="6437"/>
    <cellStyle name="常规 10 2 3 5 2 2" xfId="14885"/>
    <cellStyle name="常规 10 2 3 5 2 2 2" xfId="31781"/>
    <cellStyle name="常规 10 2 3 5 2 3" xfId="23333"/>
    <cellStyle name="常规 10 2 3 5 3" xfId="10661"/>
    <cellStyle name="常规 10 2 3 5 3 2" xfId="27557"/>
    <cellStyle name="常规 10 2 3 5 4" xfId="19109"/>
    <cellStyle name="常规 10 2 3 6" xfId="4325"/>
    <cellStyle name="常规 10 2 3 6 2" xfId="12773"/>
    <cellStyle name="常规 10 2 3 6 2 2" xfId="29669"/>
    <cellStyle name="常规 10 2 3 6 3" xfId="21221"/>
    <cellStyle name="常规 10 2 3 7" xfId="8549"/>
    <cellStyle name="常规 10 2 3 7 2" xfId="25445"/>
    <cellStyle name="常规 10 2 3 8" xfId="16997"/>
    <cellStyle name="常规 10 2 4" xfId="149"/>
    <cellStyle name="常规 10 2 4 2" xfId="853"/>
    <cellStyle name="常规 10 2 4 2 2" xfId="1557"/>
    <cellStyle name="常规 10 2 4 2 2 2" xfId="3669"/>
    <cellStyle name="常规 10 2 4 2 2 2 2" xfId="7893"/>
    <cellStyle name="常规 10 2 4 2 2 2 2 2" xfId="16341"/>
    <cellStyle name="常规 10 2 4 2 2 2 2 2 2" xfId="33237"/>
    <cellStyle name="常规 10 2 4 2 2 2 2 3" xfId="24789"/>
    <cellStyle name="常规 10 2 4 2 2 2 3" xfId="12117"/>
    <cellStyle name="常规 10 2 4 2 2 2 3 2" xfId="29013"/>
    <cellStyle name="常规 10 2 4 2 2 2 4" xfId="20565"/>
    <cellStyle name="常规 10 2 4 2 2 3" xfId="5781"/>
    <cellStyle name="常规 10 2 4 2 2 3 2" xfId="14229"/>
    <cellStyle name="常规 10 2 4 2 2 3 2 2" xfId="31125"/>
    <cellStyle name="常规 10 2 4 2 2 3 3" xfId="22677"/>
    <cellStyle name="常规 10 2 4 2 2 4" xfId="10005"/>
    <cellStyle name="常规 10 2 4 2 2 4 2" xfId="26901"/>
    <cellStyle name="常规 10 2 4 2 2 5" xfId="18453"/>
    <cellStyle name="常规 10 2 4 2 3" xfId="2613"/>
    <cellStyle name="常规 10 2 4 2 3 2" xfId="6837"/>
    <cellStyle name="常规 10 2 4 2 3 2 2" xfId="15285"/>
    <cellStyle name="常规 10 2 4 2 3 2 2 2" xfId="32181"/>
    <cellStyle name="常规 10 2 4 2 3 2 3" xfId="23733"/>
    <cellStyle name="常规 10 2 4 2 3 3" xfId="11061"/>
    <cellStyle name="常规 10 2 4 2 3 3 2" xfId="27957"/>
    <cellStyle name="常规 10 2 4 2 3 4" xfId="19509"/>
    <cellStyle name="常规 10 2 4 2 4" xfId="4725"/>
    <cellStyle name="常规 10 2 4 2 4 2" xfId="13173"/>
    <cellStyle name="常规 10 2 4 2 4 2 2" xfId="30069"/>
    <cellStyle name="常规 10 2 4 2 4 3" xfId="21621"/>
    <cellStyle name="常规 10 2 4 2 5" xfId="8949"/>
    <cellStyle name="常规 10 2 4 2 5 2" xfId="25845"/>
    <cellStyle name="常规 10 2 4 2 6" xfId="17397"/>
    <cellStyle name="常规 10 2 4 3" xfId="501"/>
    <cellStyle name="常规 10 2 4 3 2" xfId="1909"/>
    <cellStyle name="常规 10 2 4 3 2 2" xfId="4021"/>
    <cellStyle name="常规 10 2 4 3 2 2 2" xfId="8245"/>
    <cellStyle name="常规 10 2 4 3 2 2 2 2" xfId="16693"/>
    <cellStyle name="常规 10 2 4 3 2 2 2 2 2" xfId="33589"/>
    <cellStyle name="常规 10 2 4 3 2 2 2 3" xfId="25141"/>
    <cellStyle name="常规 10 2 4 3 2 2 3" xfId="12469"/>
    <cellStyle name="常规 10 2 4 3 2 2 3 2" xfId="29365"/>
    <cellStyle name="常规 10 2 4 3 2 2 4" xfId="20917"/>
    <cellStyle name="常规 10 2 4 3 2 3" xfId="6133"/>
    <cellStyle name="常规 10 2 4 3 2 3 2" xfId="14581"/>
    <cellStyle name="常规 10 2 4 3 2 3 2 2" xfId="31477"/>
    <cellStyle name="常规 10 2 4 3 2 3 3" xfId="23029"/>
    <cellStyle name="常规 10 2 4 3 2 4" xfId="10357"/>
    <cellStyle name="常规 10 2 4 3 2 4 2" xfId="27253"/>
    <cellStyle name="常规 10 2 4 3 2 5" xfId="18805"/>
    <cellStyle name="常规 10 2 4 3 3" xfId="2965"/>
    <cellStyle name="常规 10 2 4 3 3 2" xfId="7189"/>
    <cellStyle name="常规 10 2 4 3 3 2 2" xfId="15637"/>
    <cellStyle name="常规 10 2 4 3 3 2 2 2" xfId="32533"/>
    <cellStyle name="常规 10 2 4 3 3 2 3" xfId="24085"/>
    <cellStyle name="常规 10 2 4 3 3 3" xfId="11413"/>
    <cellStyle name="常规 10 2 4 3 3 3 2" xfId="28309"/>
    <cellStyle name="常规 10 2 4 3 3 4" xfId="19861"/>
    <cellStyle name="常规 10 2 4 3 4" xfId="5077"/>
    <cellStyle name="常规 10 2 4 3 4 2" xfId="13525"/>
    <cellStyle name="常规 10 2 4 3 4 2 2" xfId="30421"/>
    <cellStyle name="常规 10 2 4 3 4 3" xfId="21973"/>
    <cellStyle name="常规 10 2 4 3 5" xfId="9301"/>
    <cellStyle name="常规 10 2 4 3 5 2" xfId="26197"/>
    <cellStyle name="常规 10 2 4 3 6" xfId="17749"/>
    <cellStyle name="常规 10 2 4 4" xfId="1205"/>
    <cellStyle name="常规 10 2 4 4 2" xfId="3317"/>
    <cellStyle name="常规 10 2 4 4 2 2" xfId="7541"/>
    <cellStyle name="常规 10 2 4 4 2 2 2" xfId="15989"/>
    <cellStyle name="常规 10 2 4 4 2 2 2 2" xfId="32885"/>
    <cellStyle name="常规 10 2 4 4 2 2 3" xfId="24437"/>
    <cellStyle name="常规 10 2 4 4 2 3" xfId="11765"/>
    <cellStyle name="常规 10 2 4 4 2 3 2" xfId="28661"/>
    <cellStyle name="常规 10 2 4 4 2 4" xfId="20213"/>
    <cellStyle name="常规 10 2 4 4 3" xfId="5429"/>
    <cellStyle name="常规 10 2 4 4 3 2" xfId="13877"/>
    <cellStyle name="常规 10 2 4 4 3 2 2" xfId="30773"/>
    <cellStyle name="常规 10 2 4 4 3 3" xfId="22325"/>
    <cellStyle name="常规 10 2 4 4 4" xfId="9653"/>
    <cellStyle name="常规 10 2 4 4 4 2" xfId="26549"/>
    <cellStyle name="常规 10 2 4 4 5" xfId="18101"/>
    <cellStyle name="常规 10 2 4 5" xfId="2261"/>
    <cellStyle name="常规 10 2 4 5 2" xfId="6485"/>
    <cellStyle name="常规 10 2 4 5 2 2" xfId="14933"/>
    <cellStyle name="常规 10 2 4 5 2 2 2" xfId="31829"/>
    <cellStyle name="常规 10 2 4 5 2 3" xfId="23381"/>
    <cellStyle name="常规 10 2 4 5 3" xfId="10709"/>
    <cellStyle name="常规 10 2 4 5 3 2" xfId="27605"/>
    <cellStyle name="常规 10 2 4 5 4" xfId="19157"/>
    <cellStyle name="常规 10 2 4 6" xfId="4373"/>
    <cellStyle name="常规 10 2 4 6 2" xfId="12821"/>
    <cellStyle name="常规 10 2 4 6 2 2" xfId="29717"/>
    <cellStyle name="常规 10 2 4 6 3" xfId="21269"/>
    <cellStyle name="常规 10 2 4 7" xfId="8597"/>
    <cellStyle name="常规 10 2 4 7 2" xfId="25493"/>
    <cellStyle name="常规 10 2 4 8" xfId="17045"/>
    <cellStyle name="常规 10 2 5" xfId="197"/>
    <cellStyle name="常规 10 2 5 2" xfId="901"/>
    <cellStyle name="常规 10 2 5 2 2" xfId="1605"/>
    <cellStyle name="常规 10 2 5 2 2 2" xfId="3717"/>
    <cellStyle name="常规 10 2 5 2 2 2 2" xfId="7941"/>
    <cellStyle name="常规 10 2 5 2 2 2 2 2" xfId="16389"/>
    <cellStyle name="常规 10 2 5 2 2 2 2 2 2" xfId="33285"/>
    <cellStyle name="常规 10 2 5 2 2 2 2 3" xfId="24837"/>
    <cellStyle name="常规 10 2 5 2 2 2 3" xfId="12165"/>
    <cellStyle name="常规 10 2 5 2 2 2 3 2" xfId="29061"/>
    <cellStyle name="常规 10 2 5 2 2 2 4" xfId="20613"/>
    <cellStyle name="常规 10 2 5 2 2 3" xfId="5829"/>
    <cellStyle name="常规 10 2 5 2 2 3 2" xfId="14277"/>
    <cellStyle name="常规 10 2 5 2 2 3 2 2" xfId="31173"/>
    <cellStyle name="常规 10 2 5 2 2 3 3" xfId="22725"/>
    <cellStyle name="常规 10 2 5 2 2 4" xfId="10053"/>
    <cellStyle name="常规 10 2 5 2 2 4 2" xfId="26949"/>
    <cellStyle name="常规 10 2 5 2 2 5" xfId="18501"/>
    <cellStyle name="常规 10 2 5 2 3" xfId="2661"/>
    <cellStyle name="常规 10 2 5 2 3 2" xfId="6885"/>
    <cellStyle name="常规 10 2 5 2 3 2 2" xfId="15333"/>
    <cellStyle name="常规 10 2 5 2 3 2 2 2" xfId="32229"/>
    <cellStyle name="常规 10 2 5 2 3 2 3" xfId="23781"/>
    <cellStyle name="常规 10 2 5 2 3 3" xfId="11109"/>
    <cellStyle name="常规 10 2 5 2 3 3 2" xfId="28005"/>
    <cellStyle name="常规 10 2 5 2 3 4" xfId="19557"/>
    <cellStyle name="常规 10 2 5 2 4" xfId="4773"/>
    <cellStyle name="常规 10 2 5 2 4 2" xfId="13221"/>
    <cellStyle name="常规 10 2 5 2 4 2 2" xfId="30117"/>
    <cellStyle name="常规 10 2 5 2 4 3" xfId="21669"/>
    <cellStyle name="常规 10 2 5 2 5" xfId="8997"/>
    <cellStyle name="常规 10 2 5 2 5 2" xfId="25893"/>
    <cellStyle name="常规 10 2 5 2 6" xfId="17445"/>
    <cellStyle name="常规 10 2 5 3" xfId="549"/>
    <cellStyle name="常规 10 2 5 3 2" xfId="1957"/>
    <cellStyle name="常规 10 2 5 3 2 2" xfId="4069"/>
    <cellStyle name="常规 10 2 5 3 2 2 2" xfId="8293"/>
    <cellStyle name="常规 10 2 5 3 2 2 2 2" xfId="16741"/>
    <cellStyle name="常规 10 2 5 3 2 2 2 2 2" xfId="33637"/>
    <cellStyle name="常规 10 2 5 3 2 2 2 3" xfId="25189"/>
    <cellStyle name="常规 10 2 5 3 2 2 3" xfId="12517"/>
    <cellStyle name="常规 10 2 5 3 2 2 3 2" xfId="29413"/>
    <cellStyle name="常规 10 2 5 3 2 2 4" xfId="20965"/>
    <cellStyle name="常规 10 2 5 3 2 3" xfId="6181"/>
    <cellStyle name="常规 10 2 5 3 2 3 2" xfId="14629"/>
    <cellStyle name="常规 10 2 5 3 2 3 2 2" xfId="31525"/>
    <cellStyle name="常规 10 2 5 3 2 3 3" xfId="23077"/>
    <cellStyle name="常规 10 2 5 3 2 4" xfId="10405"/>
    <cellStyle name="常规 10 2 5 3 2 4 2" xfId="27301"/>
    <cellStyle name="常规 10 2 5 3 2 5" xfId="18853"/>
    <cellStyle name="常规 10 2 5 3 3" xfId="3013"/>
    <cellStyle name="常规 10 2 5 3 3 2" xfId="7237"/>
    <cellStyle name="常规 10 2 5 3 3 2 2" xfId="15685"/>
    <cellStyle name="常规 10 2 5 3 3 2 2 2" xfId="32581"/>
    <cellStyle name="常规 10 2 5 3 3 2 3" xfId="24133"/>
    <cellStyle name="常规 10 2 5 3 3 3" xfId="11461"/>
    <cellStyle name="常规 10 2 5 3 3 3 2" xfId="28357"/>
    <cellStyle name="常规 10 2 5 3 3 4" xfId="19909"/>
    <cellStyle name="常规 10 2 5 3 4" xfId="5125"/>
    <cellStyle name="常规 10 2 5 3 4 2" xfId="13573"/>
    <cellStyle name="常规 10 2 5 3 4 2 2" xfId="30469"/>
    <cellStyle name="常规 10 2 5 3 4 3" xfId="22021"/>
    <cellStyle name="常规 10 2 5 3 5" xfId="9349"/>
    <cellStyle name="常规 10 2 5 3 5 2" xfId="26245"/>
    <cellStyle name="常规 10 2 5 3 6" xfId="17797"/>
    <cellStyle name="常规 10 2 5 4" xfId="1253"/>
    <cellStyle name="常规 10 2 5 4 2" xfId="3365"/>
    <cellStyle name="常规 10 2 5 4 2 2" xfId="7589"/>
    <cellStyle name="常规 10 2 5 4 2 2 2" xfId="16037"/>
    <cellStyle name="常规 10 2 5 4 2 2 2 2" xfId="32933"/>
    <cellStyle name="常规 10 2 5 4 2 2 3" xfId="24485"/>
    <cellStyle name="常规 10 2 5 4 2 3" xfId="11813"/>
    <cellStyle name="常规 10 2 5 4 2 3 2" xfId="28709"/>
    <cellStyle name="常规 10 2 5 4 2 4" xfId="20261"/>
    <cellStyle name="常规 10 2 5 4 3" xfId="5477"/>
    <cellStyle name="常规 10 2 5 4 3 2" xfId="13925"/>
    <cellStyle name="常规 10 2 5 4 3 2 2" xfId="30821"/>
    <cellStyle name="常规 10 2 5 4 3 3" xfId="22373"/>
    <cellStyle name="常规 10 2 5 4 4" xfId="9701"/>
    <cellStyle name="常规 10 2 5 4 4 2" xfId="26597"/>
    <cellStyle name="常规 10 2 5 4 5" xfId="18149"/>
    <cellStyle name="常规 10 2 5 5" xfId="2309"/>
    <cellStyle name="常规 10 2 5 5 2" xfId="6533"/>
    <cellStyle name="常规 10 2 5 5 2 2" xfId="14981"/>
    <cellStyle name="常规 10 2 5 5 2 2 2" xfId="31877"/>
    <cellStyle name="常规 10 2 5 5 2 3" xfId="23429"/>
    <cellStyle name="常规 10 2 5 5 3" xfId="10757"/>
    <cellStyle name="常规 10 2 5 5 3 2" xfId="27653"/>
    <cellStyle name="常规 10 2 5 5 4" xfId="19205"/>
    <cellStyle name="常规 10 2 5 6" xfId="4421"/>
    <cellStyle name="常规 10 2 5 6 2" xfId="12869"/>
    <cellStyle name="常规 10 2 5 6 2 2" xfId="29765"/>
    <cellStyle name="常规 10 2 5 6 3" xfId="21317"/>
    <cellStyle name="常规 10 2 5 7" xfId="8645"/>
    <cellStyle name="常规 10 2 5 7 2" xfId="25541"/>
    <cellStyle name="常规 10 2 5 8" xfId="17093"/>
    <cellStyle name="常规 10 2 6" xfId="245"/>
    <cellStyle name="常规 10 2 6 2" xfId="949"/>
    <cellStyle name="常规 10 2 6 2 2" xfId="1653"/>
    <cellStyle name="常规 10 2 6 2 2 2" xfId="3765"/>
    <cellStyle name="常规 10 2 6 2 2 2 2" xfId="7989"/>
    <cellStyle name="常规 10 2 6 2 2 2 2 2" xfId="16437"/>
    <cellStyle name="常规 10 2 6 2 2 2 2 2 2" xfId="33333"/>
    <cellStyle name="常规 10 2 6 2 2 2 2 3" xfId="24885"/>
    <cellStyle name="常规 10 2 6 2 2 2 3" xfId="12213"/>
    <cellStyle name="常规 10 2 6 2 2 2 3 2" xfId="29109"/>
    <cellStyle name="常规 10 2 6 2 2 2 4" xfId="20661"/>
    <cellStyle name="常规 10 2 6 2 2 3" xfId="5877"/>
    <cellStyle name="常规 10 2 6 2 2 3 2" xfId="14325"/>
    <cellStyle name="常规 10 2 6 2 2 3 2 2" xfId="31221"/>
    <cellStyle name="常规 10 2 6 2 2 3 3" xfId="22773"/>
    <cellStyle name="常规 10 2 6 2 2 4" xfId="10101"/>
    <cellStyle name="常规 10 2 6 2 2 4 2" xfId="26997"/>
    <cellStyle name="常规 10 2 6 2 2 5" xfId="18549"/>
    <cellStyle name="常规 10 2 6 2 3" xfId="2709"/>
    <cellStyle name="常规 10 2 6 2 3 2" xfId="6933"/>
    <cellStyle name="常规 10 2 6 2 3 2 2" xfId="15381"/>
    <cellStyle name="常规 10 2 6 2 3 2 2 2" xfId="32277"/>
    <cellStyle name="常规 10 2 6 2 3 2 3" xfId="23829"/>
    <cellStyle name="常规 10 2 6 2 3 3" xfId="11157"/>
    <cellStyle name="常规 10 2 6 2 3 3 2" xfId="28053"/>
    <cellStyle name="常规 10 2 6 2 3 4" xfId="19605"/>
    <cellStyle name="常规 10 2 6 2 4" xfId="4821"/>
    <cellStyle name="常规 10 2 6 2 4 2" xfId="13269"/>
    <cellStyle name="常规 10 2 6 2 4 2 2" xfId="30165"/>
    <cellStyle name="常规 10 2 6 2 4 3" xfId="21717"/>
    <cellStyle name="常规 10 2 6 2 5" xfId="9045"/>
    <cellStyle name="常规 10 2 6 2 5 2" xfId="25941"/>
    <cellStyle name="常规 10 2 6 2 6" xfId="17493"/>
    <cellStyle name="常规 10 2 6 3" xfId="597"/>
    <cellStyle name="常规 10 2 6 3 2" xfId="2005"/>
    <cellStyle name="常规 10 2 6 3 2 2" xfId="4117"/>
    <cellStyle name="常规 10 2 6 3 2 2 2" xfId="8341"/>
    <cellStyle name="常规 10 2 6 3 2 2 2 2" xfId="16789"/>
    <cellStyle name="常规 10 2 6 3 2 2 2 2 2" xfId="33685"/>
    <cellStyle name="常规 10 2 6 3 2 2 2 3" xfId="25237"/>
    <cellStyle name="常规 10 2 6 3 2 2 3" xfId="12565"/>
    <cellStyle name="常规 10 2 6 3 2 2 3 2" xfId="29461"/>
    <cellStyle name="常规 10 2 6 3 2 2 4" xfId="21013"/>
    <cellStyle name="常规 10 2 6 3 2 3" xfId="6229"/>
    <cellStyle name="常规 10 2 6 3 2 3 2" xfId="14677"/>
    <cellStyle name="常规 10 2 6 3 2 3 2 2" xfId="31573"/>
    <cellStyle name="常规 10 2 6 3 2 3 3" xfId="23125"/>
    <cellStyle name="常规 10 2 6 3 2 4" xfId="10453"/>
    <cellStyle name="常规 10 2 6 3 2 4 2" xfId="27349"/>
    <cellStyle name="常规 10 2 6 3 2 5" xfId="18901"/>
    <cellStyle name="常规 10 2 6 3 3" xfId="3061"/>
    <cellStyle name="常规 10 2 6 3 3 2" xfId="7285"/>
    <cellStyle name="常规 10 2 6 3 3 2 2" xfId="15733"/>
    <cellStyle name="常规 10 2 6 3 3 2 2 2" xfId="32629"/>
    <cellStyle name="常规 10 2 6 3 3 2 3" xfId="24181"/>
    <cellStyle name="常规 10 2 6 3 3 3" xfId="11509"/>
    <cellStyle name="常规 10 2 6 3 3 3 2" xfId="28405"/>
    <cellStyle name="常规 10 2 6 3 3 4" xfId="19957"/>
    <cellStyle name="常规 10 2 6 3 4" xfId="5173"/>
    <cellStyle name="常规 10 2 6 3 4 2" xfId="13621"/>
    <cellStyle name="常规 10 2 6 3 4 2 2" xfId="30517"/>
    <cellStyle name="常规 10 2 6 3 4 3" xfId="22069"/>
    <cellStyle name="常规 10 2 6 3 5" xfId="9397"/>
    <cellStyle name="常规 10 2 6 3 5 2" xfId="26293"/>
    <cellStyle name="常规 10 2 6 3 6" xfId="17845"/>
    <cellStyle name="常规 10 2 6 4" xfId="1301"/>
    <cellStyle name="常规 10 2 6 4 2" xfId="3413"/>
    <cellStyle name="常规 10 2 6 4 2 2" xfId="7637"/>
    <cellStyle name="常规 10 2 6 4 2 2 2" xfId="16085"/>
    <cellStyle name="常规 10 2 6 4 2 2 2 2" xfId="32981"/>
    <cellStyle name="常规 10 2 6 4 2 2 3" xfId="24533"/>
    <cellStyle name="常规 10 2 6 4 2 3" xfId="11861"/>
    <cellStyle name="常规 10 2 6 4 2 3 2" xfId="28757"/>
    <cellStyle name="常规 10 2 6 4 2 4" xfId="20309"/>
    <cellStyle name="常规 10 2 6 4 3" xfId="5525"/>
    <cellStyle name="常规 10 2 6 4 3 2" xfId="13973"/>
    <cellStyle name="常规 10 2 6 4 3 2 2" xfId="30869"/>
    <cellStyle name="常规 10 2 6 4 3 3" xfId="22421"/>
    <cellStyle name="常规 10 2 6 4 4" xfId="9749"/>
    <cellStyle name="常规 10 2 6 4 4 2" xfId="26645"/>
    <cellStyle name="常规 10 2 6 4 5" xfId="18197"/>
    <cellStyle name="常规 10 2 6 5" xfId="2357"/>
    <cellStyle name="常规 10 2 6 5 2" xfId="6581"/>
    <cellStyle name="常规 10 2 6 5 2 2" xfId="15029"/>
    <cellStyle name="常规 10 2 6 5 2 2 2" xfId="31925"/>
    <cellStyle name="常规 10 2 6 5 2 3" xfId="23477"/>
    <cellStyle name="常规 10 2 6 5 3" xfId="10805"/>
    <cellStyle name="常规 10 2 6 5 3 2" xfId="27701"/>
    <cellStyle name="常规 10 2 6 5 4" xfId="19253"/>
    <cellStyle name="常规 10 2 6 6" xfId="4469"/>
    <cellStyle name="常规 10 2 6 6 2" xfId="12917"/>
    <cellStyle name="常规 10 2 6 6 2 2" xfId="29813"/>
    <cellStyle name="常规 10 2 6 6 3" xfId="21365"/>
    <cellStyle name="常规 10 2 6 7" xfId="8693"/>
    <cellStyle name="常规 10 2 6 7 2" xfId="25589"/>
    <cellStyle name="常规 10 2 6 8" xfId="17141"/>
    <cellStyle name="常规 10 2 7" xfId="293"/>
    <cellStyle name="常规 10 2 7 2" xfId="997"/>
    <cellStyle name="常规 10 2 7 2 2" xfId="1701"/>
    <cellStyle name="常规 10 2 7 2 2 2" xfId="3813"/>
    <cellStyle name="常规 10 2 7 2 2 2 2" xfId="8037"/>
    <cellStyle name="常规 10 2 7 2 2 2 2 2" xfId="16485"/>
    <cellStyle name="常规 10 2 7 2 2 2 2 2 2" xfId="33381"/>
    <cellStyle name="常规 10 2 7 2 2 2 2 3" xfId="24933"/>
    <cellStyle name="常规 10 2 7 2 2 2 3" xfId="12261"/>
    <cellStyle name="常规 10 2 7 2 2 2 3 2" xfId="29157"/>
    <cellStyle name="常规 10 2 7 2 2 2 4" xfId="20709"/>
    <cellStyle name="常规 10 2 7 2 2 3" xfId="5925"/>
    <cellStyle name="常规 10 2 7 2 2 3 2" xfId="14373"/>
    <cellStyle name="常规 10 2 7 2 2 3 2 2" xfId="31269"/>
    <cellStyle name="常规 10 2 7 2 2 3 3" xfId="22821"/>
    <cellStyle name="常规 10 2 7 2 2 4" xfId="10149"/>
    <cellStyle name="常规 10 2 7 2 2 4 2" xfId="27045"/>
    <cellStyle name="常规 10 2 7 2 2 5" xfId="18597"/>
    <cellStyle name="常规 10 2 7 2 3" xfId="2757"/>
    <cellStyle name="常规 10 2 7 2 3 2" xfId="6981"/>
    <cellStyle name="常规 10 2 7 2 3 2 2" xfId="15429"/>
    <cellStyle name="常规 10 2 7 2 3 2 2 2" xfId="32325"/>
    <cellStyle name="常规 10 2 7 2 3 2 3" xfId="23877"/>
    <cellStyle name="常规 10 2 7 2 3 3" xfId="11205"/>
    <cellStyle name="常规 10 2 7 2 3 3 2" xfId="28101"/>
    <cellStyle name="常规 10 2 7 2 3 4" xfId="19653"/>
    <cellStyle name="常规 10 2 7 2 4" xfId="4869"/>
    <cellStyle name="常规 10 2 7 2 4 2" xfId="13317"/>
    <cellStyle name="常规 10 2 7 2 4 2 2" xfId="30213"/>
    <cellStyle name="常规 10 2 7 2 4 3" xfId="21765"/>
    <cellStyle name="常规 10 2 7 2 5" xfId="9093"/>
    <cellStyle name="常规 10 2 7 2 5 2" xfId="25989"/>
    <cellStyle name="常规 10 2 7 2 6" xfId="17541"/>
    <cellStyle name="常规 10 2 7 3" xfId="645"/>
    <cellStyle name="常规 10 2 7 3 2" xfId="2053"/>
    <cellStyle name="常规 10 2 7 3 2 2" xfId="4165"/>
    <cellStyle name="常规 10 2 7 3 2 2 2" xfId="8389"/>
    <cellStyle name="常规 10 2 7 3 2 2 2 2" xfId="16837"/>
    <cellStyle name="常规 10 2 7 3 2 2 2 2 2" xfId="33733"/>
    <cellStyle name="常规 10 2 7 3 2 2 2 3" xfId="25285"/>
    <cellStyle name="常规 10 2 7 3 2 2 3" xfId="12613"/>
    <cellStyle name="常规 10 2 7 3 2 2 3 2" xfId="29509"/>
    <cellStyle name="常规 10 2 7 3 2 2 4" xfId="21061"/>
    <cellStyle name="常规 10 2 7 3 2 3" xfId="6277"/>
    <cellStyle name="常规 10 2 7 3 2 3 2" xfId="14725"/>
    <cellStyle name="常规 10 2 7 3 2 3 2 2" xfId="31621"/>
    <cellStyle name="常规 10 2 7 3 2 3 3" xfId="23173"/>
    <cellStyle name="常规 10 2 7 3 2 4" xfId="10501"/>
    <cellStyle name="常规 10 2 7 3 2 4 2" xfId="27397"/>
    <cellStyle name="常规 10 2 7 3 2 5" xfId="18949"/>
    <cellStyle name="常规 10 2 7 3 3" xfId="3109"/>
    <cellStyle name="常规 10 2 7 3 3 2" xfId="7333"/>
    <cellStyle name="常规 10 2 7 3 3 2 2" xfId="15781"/>
    <cellStyle name="常规 10 2 7 3 3 2 2 2" xfId="32677"/>
    <cellStyle name="常规 10 2 7 3 3 2 3" xfId="24229"/>
    <cellStyle name="常规 10 2 7 3 3 3" xfId="11557"/>
    <cellStyle name="常规 10 2 7 3 3 3 2" xfId="28453"/>
    <cellStyle name="常规 10 2 7 3 3 4" xfId="20005"/>
    <cellStyle name="常规 10 2 7 3 4" xfId="5221"/>
    <cellStyle name="常规 10 2 7 3 4 2" xfId="13669"/>
    <cellStyle name="常规 10 2 7 3 4 2 2" xfId="30565"/>
    <cellStyle name="常规 10 2 7 3 4 3" xfId="22117"/>
    <cellStyle name="常规 10 2 7 3 5" xfId="9445"/>
    <cellStyle name="常规 10 2 7 3 5 2" xfId="26341"/>
    <cellStyle name="常规 10 2 7 3 6" xfId="17893"/>
    <cellStyle name="常规 10 2 7 4" xfId="1349"/>
    <cellStyle name="常规 10 2 7 4 2" xfId="3461"/>
    <cellStyle name="常规 10 2 7 4 2 2" xfId="7685"/>
    <cellStyle name="常规 10 2 7 4 2 2 2" xfId="16133"/>
    <cellStyle name="常规 10 2 7 4 2 2 2 2" xfId="33029"/>
    <cellStyle name="常规 10 2 7 4 2 2 3" xfId="24581"/>
    <cellStyle name="常规 10 2 7 4 2 3" xfId="11909"/>
    <cellStyle name="常规 10 2 7 4 2 3 2" xfId="28805"/>
    <cellStyle name="常规 10 2 7 4 2 4" xfId="20357"/>
    <cellStyle name="常规 10 2 7 4 3" xfId="5573"/>
    <cellStyle name="常规 10 2 7 4 3 2" xfId="14021"/>
    <cellStyle name="常规 10 2 7 4 3 2 2" xfId="30917"/>
    <cellStyle name="常规 10 2 7 4 3 3" xfId="22469"/>
    <cellStyle name="常规 10 2 7 4 4" xfId="9797"/>
    <cellStyle name="常规 10 2 7 4 4 2" xfId="26693"/>
    <cellStyle name="常规 10 2 7 4 5" xfId="18245"/>
    <cellStyle name="常规 10 2 7 5" xfId="2405"/>
    <cellStyle name="常规 10 2 7 5 2" xfId="6629"/>
    <cellStyle name="常规 10 2 7 5 2 2" xfId="15077"/>
    <cellStyle name="常规 10 2 7 5 2 2 2" xfId="31973"/>
    <cellStyle name="常规 10 2 7 5 2 3" xfId="23525"/>
    <cellStyle name="常规 10 2 7 5 3" xfId="10853"/>
    <cellStyle name="常规 10 2 7 5 3 2" xfId="27749"/>
    <cellStyle name="常规 10 2 7 5 4" xfId="19301"/>
    <cellStyle name="常规 10 2 7 6" xfId="4517"/>
    <cellStyle name="常规 10 2 7 6 2" xfId="12965"/>
    <cellStyle name="常规 10 2 7 6 2 2" xfId="29861"/>
    <cellStyle name="常规 10 2 7 6 3" xfId="21413"/>
    <cellStyle name="常规 10 2 7 7" xfId="8741"/>
    <cellStyle name="常规 10 2 7 7 2" xfId="25637"/>
    <cellStyle name="常规 10 2 7 8" xfId="17189"/>
    <cellStyle name="常规 10 2 8" xfId="341"/>
    <cellStyle name="常规 10 2 8 2" xfId="1045"/>
    <cellStyle name="常规 10 2 8 2 2" xfId="1749"/>
    <cellStyle name="常规 10 2 8 2 2 2" xfId="3861"/>
    <cellStyle name="常规 10 2 8 2 2 2 2" xfId="8085"/>
    <cellStyle name="常规 10 2 8 2 2 2 2 2" xfId="16533"/>
    <cellStyle name="常规 10 2 8 2 2 2 2 2 2" xfId="33429"/>
    <cellStyle name="常规 10 2 8 2 2 2 2 3" xfId="24981"/>
    <cellStyle name="常规 10 2 8 2 2 2 3" xfId="12309"/>
    <cellStyle name="常规 10 2 8 2 2 2 3 2" xfId="29205"/>
    <cellStyle name="常规 10 2 8 2 2 2 4" xfId="20757"/>
    <cellStyle name="常规 10 2 8 2 2 3" xfId="5973"/>
    <cellStyle name="常规 10 2 8 2 2 3 2" xfId="14421"/>
    <cellStyle name="常规 10 2 8 2 2 3 2 2" xfId="31317"/>
    <cellStyle name="常规 10 2 8 2 2 3 3" xfId="22869"/>
    <cellStyle name="常规 10 2 8 2 2 4" xfId="10197"/>
    <cellStyle name="常规 10 2 8 2 2 4 2" xfId="27093"/>
    <cellStyle name="常规 10 2 8 2 2 5" xfId="18645"/>
    <cellStyle name="常规 10 2 8 2 3" xfId="2805"/>
    <cellStyle name="常规 10 2 8 2 3 2" xfId="7029"/>
    <cellStyle name="常规 10 2 8 2 3 2 2" xfId="15477"/>
    <cellStyle name="常规 10 2 8 2 3 2 2 2" xfId="32373"/>
    <cellStyle name="常规 10 2 8 2 3 2 3" xfId="23925"/>
    <cellStyle name="常规 10 2 8 2 3 3" xfId="11253"/>
    <cellStyle name="常规 10 2 8 2 3 3 2" xfId="28149"/>
    <cellStyle name="常规 10 2 8 2 3 4" xfId="19701"/>
    <cellStyle name="常规 10 2 8 2 4" xfId="4917"/>
    <cellStyle name="常规 10 2 8 2 4 2" xfId="13365"/>
    <cellStyle name="常规 10 2 8 2 4 2 2" xfId="30261"/>
    <cellStyle name="常规 10 2 8 2 4 3" xfId="21813"/>
    <cellStyle name="常规 10 2 8 2 5" xfId="9141"/>
    <cellStyle name="常规 10 2 8 2 5 2" xfId="26037"/>
    <cellStyle name="常规 10 2 8 2 6" xfId="17589"/>
    <cellStyle name="常规 10 2 8 3" xfId="693"/>
    <cellStyle name="常规 10 2 8 3 2" xfId="2101"/>
    <cellStyle name="常规 10 2 8 3 2 2" xfId="4213"/>
    <cellStyle name="常规 10 2 8 3 2 2 2" xfId="8437"/>
    <cellStyle name="常规 10 2 8 3 2 2 2 2" xfId="16885"/>
    <cellStyle name="常规 10 2 8 3 2 2 2 2 2" xfId="33781"/>
    <cellStyle name="常规 10 2 8 3 2 2 2 3" xfId="25333"/>
    <cellStyle name="常规 10 2 8 3 2 2 3" xfId="12661"/>
    <cellStyle name="常规 10 2 8 3 2 2 3 2" xfId="29557"/>
    <cellStyle name="常规 10 2 8 3 2 2 4" xfId="21109"/>
    <cellStyle name="常规 10 2 8 3 2 3" xfId="6325"/>
    <cellStyle name="常规 10 2 8 3 2 3 2" xfId="14773"/>
    <cellStyle name="常规 10 2 8 3 2 3 2 2" xfId="31669"/>
    <cellStyle name="常规 10 2 8 3 2 3 3" xfId="23221"/>
    <cellStyle name="常规 10 2 8 3 2 4" xfId="10549"/>
    <cellStyle name="常规 10 2 8 3 2 4 2" xfId="27445"/>
    <cellStyle name="常规 10 2 8 3 2 5" xfId="18997"/>
    <cellStyle name="常规 10 2 8 3 3" xfId="3157"/>
    <cellStyle name="常规 10 2 8 3 3 2" xfId="7381"/>
    <cellStyle name="常规 10 2 8 3 3 2 2" xfId="15829"/>
    <cellStyle name="常规 10 2 8 3 3 2 2 2" xfId="32725"/>
    <cellStyle name="常规 10 2 8 3 3 2 3" xfId="24277"/>
    <cellStyle name="常规 10 2 8 3 3 3" xfId="11605"/>
    <cellStyle name="常规 10 2 8 3 3 3 2" xfId="28501"/>
    <cellStyle name="常规 10 2 8 3 3 4" xfId="20053"/>
    <cellStyle name="常规 10 2 8 3 4" xfId="5269"/>
    <cellStyle name="常规 10 2 8 3 4 2" xfId="13717"/>
    <cellStyle name="常规 10 2 8 3 4 2 2" xfId="30613"/>
    <cellStyle name="常规 10 2 8 3 4 3" xfId="22165"/>
    <cellStyle name="常规 10 2 8 3 5" xfId="9493"/>
    <cellStyle name="常规 10 2 8 3 5 2" xfId="26389"/>
    <cellStyle name="常规 10 2 8 3 6" xfId="17941"/>
    <cellStyle name="常规 10 2 8 4" xfId="1397"/>
    <cellStyle name="常规 10 2 8 4 2" xfId="3509"/>
    <cellStyle name="常规 10 2 8 4 2 2" xfId="7733"/>
    <cellStyle name="常规 10 2 8 4 2 2 2" xfId="16181"/>
    <cellStyle name="常规 10 2 8 4 2 2 2 2" xfId="33077"/>
    <cellStyle name="常规 10 2 8 4 2 2 3" xfId="24629"/>
    <cellStyle name="常规 10 2 8 4 2 3" xfId="11957"/>
    <cellStyle name="常规 10 2 8 4 2 3 2" xfId="28853"/>
    <cellStyle name="常规 10 2 8 4 2 4" xfId="20405"/>
    <cellStyle name="常规 10 2 8 4 3" xfId="5621"/>
    <cellStyle name="常规 10 2 8 4 3 2" xfId="14069"/>
    <cellStyle name="常规 10 2 8 4 3 2 2" xfId="30965"/>
    <cellStyle name="常规 10 2 8 4 3 3" xfId="22517"/>
    <cellStyle name="常规 10 2 8 4 4" xfId="9845"/>
    <cellStyle name="常规 10 2 8 4 4 2" xfId="26741"/>
    <cellStyle name="常规 10 2 8 4 5" xfId="18293"/>
    <cellStyle name="常规 10 2 8 5" xfId="2453"/>
    <cellStyle name="常规 10 2 8 5 2" xfId="6677"/>
    <cellStyle name="常规 10 2 8 5 2 2" xfId="15125"/>
    <cellStyle name="常规 10 2 8 5 2 2 2" xfId="32021"/>
    <cellStyle name="常规 10 2 8 5 2 3" xfId="23573"/>
    <cellStyle name="常规 10 2 8 5 3" xfId="10901"/>
    <cellStyle name="常规 10 2 8 5 3 2" xfId="27797"/>
    <cellStyle name="常规 10 2 8 5 4" xfId="19349"/>
    <cellStyle name="常规 10 2 8 6" xfId="4565"/>
    <cellStyle name="常规 10 2 8 6 2" xfId="13013"/>
    <cellStyle name="常规 10 2 8 6 2 2" xfId="29909"/>
    <cellStyle name="常规 10 2 8 6 3" xfId="21461"/>
    <cellStyle name="常规 10 2 8 7" xfId="8789"/>
    <cellStyle name="常规 10 2 8 7 2" xfId="25685"/>
    <cellStyle name="常规 10 2 8 8" xfId="17237"/>
    <cellStyle name="常规 10 2 9" xfId="741"/>
    <cellStyle name="常规 10 2 9 2" xfId="1445"/>
    <cellStyle name="常规 10 2 9 2 2" xfId="3557"/>
    <cellStyle name="常规 10 2 9 2 2 2" xfId="7781"/>
    <cellStyle name="常规 10 2 9 2 2 2 2" xfId="16229"/>
    <cellStyle name="常规 10 2 9 2 2 2 2 2" xfId="33125"/>
    <cellStyle name="常规 10 2 9 2 2 2 3" xfId="24677"/>
    <cellStyle name="常规 10 2 9 2 2 3" xfId="12005"/>
    <cellStyle name="常规 10 2 9 2 2 3 2" xfId="28901"/>
    <cellStyle name="常规 10 2 9 2 2 4" xfId="20453"/>
    <cellStyle name="常规 10 2 9 2 3" xfId="5669"/>
    <cellStyle name="常规 10 2 9 2 3 2" xfId="14117"/>
    <cellStyle name="常规 10 2 9 2 3 2 2" xfId="31013"/>
    <cellStyle name="常规 10 2 9 2 3 3" xfId="22565"/>
    <cellStyle name="常规 10 2 9 2 4" xfId="9893"/>
    <cellStyle name="常规 10 2 9 2 4 2" xfId="26789"/>
    <cellStyle name="常规 10 2 9 2 5" xfId="18341"/>
    <cellStyle name="常规 10 2 9 3" xfId="2501"/>
    <cellStyle name="常规 10 2 9 3 2" xfId="6725"/>
    <cellStyle name="常规 10 2 9 3 2 2" xfId="15173"/>
    <cellStyle name="常规 10 2 9 3 2 2 2" xfId="32069"/>
    <cellStyle name="常规 10 2 9 3 2 3" xfId="23621"/>
    <cellStyle name="常规 10 2 9 3 3" xfId="10949"/>
    <cellStyle name="常规 10 2 9 3 3 2" xfId="27845"/>
    <cellStyle name="常规 10 2 9 3 4" xfId="19397"/>
    <cellStyle name="常规 10 2 9 4" xfId="4613"/>
    <cellStyle name="常规 10 2 9 4 2" xfId="13061"/>
    <cellStyle name="常规 10 2 9 4 2 2" xfId="29957"/>
    <cellStyle name="常规 10 2 9 4 3" xfId="21509"/>
    <cellStyle name="常规 10 2 9 5" xfId="8837"/>
    <cellStyle name="常规 10 2 9 5 2" xfId="25733"/>
    <cellStyle name="常规 10 2 9 6" xfId="17285"/>
    <cellStyle name="常规 10 3" xfId="53"/>
    <cellStyle name="常规 10 3 10" xfId="1109"/>
    <cellStyle name="常规 10 3 10 2" xfId="3221"/>
    <cellStyle name="常规 10 3 10 2 2" xfId="7445"/>
    <cellStyle name="常规 10 3 10 2 2 2" xfId="15893"/>
    <cellStyle name="常规 10 3 10 2 2 2 2" xfId="32789"/>
    <cellStyle name="常规 10 3 10 2 2 3" xfId="24341"/>
    <cellStyle name="常规 10 3 10 2 3" xfId="11669"/>
    <cellStyle name="常规 10 3 10 2 3 2" xfId="28565"/>
    <cellStyle name="常规 10 3 10 2 4" xfId="20117"/>
    <cellStyle name="常规 10 3 10 3" xfId="5333"/>
    <cellStyle name="常规 10 3 10 3 2" xfId="13781"/>
    <cellStyle name="常规 10 3 10 3 2 2" xfId="30677"/>
    <cellStyle name="常规 10 3 10 3 3" xfId="22229"/>
    <cellStyle name="常规 10 3 10 4" xfId="9557"/>
    <cellStyle name="常规 10 3 10 4 2" xfId="26453"/>
    <cellStyle name="常规 10 3 10 5" xfId="18005"/>
    <cellStyle name="常规 10 3 11" xfId="2165"/>
    <cellStyle name="常规 10 3 11 2" xfId="6389"/>
    <cellStyle name="常规 10 3 11 2 2" xfId="14837"/>
    <cellStyle name="常规 10 3 11 2 2 2" xfId="31733"/>
    <cellStyle name="常规 10 3 11 2 3" xfId="23285"/>
    <cellStyle name="常规 10 3 11 3" xfId="10613"/>
    <cellStyle name="常规 10 3 11 3 2" xfId="27509"/>
    <cellStyle name="常规 10 3 11 4" xfId="19061"/>
    <cellStyle name="常规 10 3 12" xfId="4277"/>
    <cellStyle name="常规 10 3 12 2" xfId="12725"/>
    <cellStyle name="常规 10 3 12 2 2" xfId="29621"/>
    <cellStyle name="常规 10 3 12 3" xfId="21173"/>
    <cellStyle name="常规 10 3 13" xfId="8501"/>
    <cellStyle name="常规 10 3 13 2" xfId="25397"/>
    <cellStyle name="常规 10 3 14" xfId="16949"/>
    <cellStyle name="常规 10 3 2" xfId="117"/>
    <cellStyle name="常规 10 3 2 2" xfId="821"/>
    <cellStyle name="常规 10 3 2 2 2" xfId="1525"/>
    <cellStyle name="常规 10 3 2 2 2 2" xfId="3637"/>
    <cellStyle name="常规 10 3 2 2 2 2 2" xfId="7861"/>
    <cellStyle name="常规 10 3 2 2 2 2 2 2" xfId="16309"/>
    <cellStyle name="常规 10 3 2 2 2 2 2 2 2" xfId="33205"/>
    <cellStyle name="常规 10 3 2 2 2 2 2 3" xfId="24757"/>
    <cellStyle name="常规 10 3 2 2 2 2 3" xfId="12085"/>
    <cellStyle name="常规 10 3 2 2 2 2 3 2" xfId="28981"/>
    <cellStyle name="常规 10 3 2 2 2 2 4" xfId="20533"/>
    <cellStyle name="常规 10 3 2 2 2 3" xfId="5749"/>
    <cellStyle name="常规 10 3 2 2 2 3 2" xfId="14197"/>
    <cellStyle name="常规 10 3 2 2 2 3 2 2" xfId="31093"/>
    <cellStyle name="常规 10 3 2 2 2 3 3" xfId="22645"/>
    <cellStyle name="常规 10 3 2 2 2 4" xfId="9973"/>
    <cellStyle name="常规 10 3 2 2 2 4 2" xfId="26869"/>
    <cellStyle name="常规 10 3 2 2 2 5" xfId="18421"/>
    <cellStyle name="常规 10 3 2 2 3" xfId="2581"/>
    <cellStyle name="常规 10 3 2 2 3 2" xfId="6805"/>
    <cellStyle name="常规 10 3 2 2 3 2 2" xfId="15253"/>
    <cellStyle name="常规 10 3 2 2 3 2 2 2" xfId="32149"/>
    <cellStyle name="常规 10 3 2 2 3 2 3" xfId="23701"/>
    <cellStyle name="常规 10 3 2 2 3 3" xfId="11029"/>
    <cellStyle name="常规 10 3 2 2 3 3 2" xfId="27925"/>
    <cellStyle name="常规 10 3 2 2 3 4" xfId="19477"/>
    <cellStyle name="常规 10 3 2 2 4" xfId="4693"/>
    <cellStyle name="常规 10 3 2 2 4 2" xfId="13141"/>
    <cellStyle name="常规 10 3 2 2 4 2 2" xfId="30037"/>
    <cellStyle name="常规 10 3 2 2 4 3" xfId="21589"/>
    <cellStyle name="常规 10 3 2 2 5" xfId="8917"/>
    <cellStyle name="常规 10 3 2 2 5 2" xfId="25813"/>
    <cellStyle name="常规 10 3 2 2 6" xfId="17365"/>
    <cellStyle name="常规 10 3 2 3" xfId="469"/>
    <cellStyle name="常规 10 3 2 3 2" xfId="1877"/>
    <cellStyle name="常规 10 3 2 3 2 2" xfId="3989"/>
    <cellStyle name="常规 10 3 2 3 2 2 2" xfId="8213"/>
    <cellStyle name="常规 10 3 2 3 2 2 2 2" xfId="16661"/>
    <cellStyle name="常规 10 3 2 3 2 2 2 2 2" xfId="33557"/>
    <cellStyle name="常规 10 3 2 3 2 2 2 3" xfId="25109"/>
    <cellStyle name="常规 10 3 2 3 2 2 3" xfId="12437"/>
    <cellStyle name="常规 10 3 2 3 2 2 3 2" xfId="29333"/>
    <cellStyle name="常规 10 3 2 3 2 2 4" xfId="20885"/>
    <cellStyle name="常规 10 3 2 3 2 3" xfId="6101"/>
    <cellStyle name="常规 10 3 2 3 2 3 2" xfId="14549"/>
    <cellStyle name="常规 10 3 2 3 2 3 2 2" xfId="31445"/>
    <cellStyle name="常规 10 3 2 3 2 3 3" xfId="22997"/>
    <cellStyle name="常规 10 3 2 3 2 4" xfId="10325"/>
    <cellStyle name="常规 10 3 2 3 2 4 2" xfId="27221"/>
    <cellStyle name="常规 10 3 2 3 2 5" xfId="18773"/>
    <cellStyle name="常规 10 3 2 3 3" xfId="2933"/>
    <cellStyle name="常规 10 3 2 3 3 2" xfId="7157"/>
    <cellStyle name="常规 10 3 2 3 3 2 2" xfId="15605"/>
    <cellStyle name="常规 10 3 2 3 3 2 2 2" xfId="32501"/>
    <cellStyle name="常规 10 3 2 3 3 2 3" xfId="24053"/>
    <cellStyle name="常规 10 3 2 3 3 3" xfId="11381"/>
    <cellStyle name="常规 10 3 2 3 3 3 2" xfId="28277"/>
    <cellStyle name="常规 10 3 2 3 3 4" xfId="19829"/>
    <cellStyle name="常规 10 3 2 3 4" xfId="5045"/>
    <cellStyle name="常规 10 3 2 3 4 2" xfId="13493"/>
    <cellStyle name="常规 10 3 2 3 4 2 2" xfId="30389"/>
    <cellStyle name="常规 10 3 2 3 4 3" xfId="21941"/>
    <cellStyle name="常规 10 3 2 3 5" xfId="9269"/>
    <cellStyle name="常规 10 3 2 3 5 2" xfId="26165"/>
    <cellStyle name="常规 10 3 2 3 6" xfId="17717"/>
    <cellStyle name="常规 10 3 2 4" xfId="1173"/>
    <cellStyle name="常规 10 3 2 4 2" xfId="3285"/>
    <cellStyle name="常规 10 3 2 4 2 2" xfId="7509"/>
    <cellStyle name="常规 10 3 2 4 2 2 2" xfId="15957"/>
    <cellStyle name="常规 10 3 2 4 2 2 2 2" xfId="32853"/>
    <cellStyle name="常规 10 3 2 4 2 2 3" xfId="24405"/>
    <cellStyle name="常规 10 3 2 4 2 3" xfId="11733"/>
    <cellStyle name="常规 10 3 2 4 2 3 2" xfId="28629"/>
    <cellStyle name="常规 10 3 2 4 2 4" xfId="20181"/>
    <cellStyle name="常规 10 3 2 4 3" xfId="5397"/>
    <cellStyle name="常规 10 3 2 4 3 2" xfId="13845"/>
    <cellStyle name="常规 10 3 2 4 3 2 2" xfId="30741"/>
    <cellStyle name="常规 10 3 2 4 3 3" xfId="22293"/>
    <cellStyle name="常规 10 3 2 4 4" xfId="9621"/>
    <cellStyle name="常规 10 3 2 4 4 2" xfId="26517"/>
    <cellStyle name="常规 10 3 2 4 5" xfId="18069"/>
    <cellStyle name="常规 10 3 2 5" xfId="2229"/>
    <cellStyle name="常规 10 3 2 5 2" xfId="6453"/>
    <cellStyle name="常规 10 3 2 5 2 2" xfId="14901"/>
    <cellStyle name="常规 10 3 2 5 2 2 2" xfId="31797"/>
    <cellStyle name="常规 10 3 2 5 2 3" xfId="23349"/>
    <cellStyle name="常规 10 3 2 5 3" xfId="10677"/>
    <cellStyle name="常规 10 3 2 5 3 2" xfId="27573"/>
    <cellStyle name="常规 10 3 2 5 4" xfId="19125"/>
    <cellStyle name="常规 10 3 2 6" xfId="4341"/>
    <cellStyle name="常规 10 3 2 6 2" xfId="12789"/>
    <cellStyle name="常规 10 3 2 6 2 2" xfId="29685"/>
    <cellStyle name="常规 10 3 2 6 3" xfId="21237"/>
    <cellStyle name="常规 10 3 2 7" xfId="8565"/>
    <cellStyle name="常规 10 3 2 7 2" xfId="25461"/>
    <cellStyle name="常规 10 3 2 8" xfId="17013"/>
    <cellStyle name="常规 10 3 3" xfId="165"/>
    <cellStyle name="常规 10 3 3 2" xfId="869"/>
    <cellStyle name="常规 10 3 3 2 2" xfId="1573"/>
    <cellStyle name="常规 10 3 3 2 2 2" xfId="3685"/>
    <cellStyle name="常规 10 3 3 2 2 2 2" xfId="7909"/>
    <cellStyle name="常规 10 3 3 2 2 2 2 2" xfId="16357"/>
    <cellStyle name="常规 10 3 3 2 2 2 2 2 2" xfId="33253"/>
    <cellStyle name="常规 10 3 3 2 2 2 2 3" xfId="24805"/>
    <cellStyle name="常规 10 3 3 2 2 2 3" xfId="12133"/>
    <cellStyle name="常规 10 3 3 2 2 2 3 2" xfId="29029"/>
    <cellStyle name="常规 10 3 3 2 2 2 4" xfId="20581"/>
    <cellStyle name="常规 10 3 3 2 2 3" xfId="5797"/>
    <cellStyle name="常规 10 3 3 2 2 3 2" xfId="14245"/>
    <cellStyle name="常规 10 3 3 2 2 3 2 2" xfId="31141"/>
    <cellStyle name="常规 10 3 3 2 2 3 3" xfId="22693"/>
    <cellStyle name="常规 10 3 3 2 2 4" xfId="10021"/>
    <cellStyle name="常规 10 3 3 2 2 4 2" xfId="26917"/>
    <cellStyle name="常规 10 3 3 2 2 5" xfId="18469"/>
    <cellStyle name="常规 10 3 3 2 3" xfId="2629"/>
    <cellStyle name="常规 10 3 3 2 3 2" xfId="6853"/>
    <cellStyle name="常规 10 3 3 2 3 2 2" xfId="15301"/>
    <cellStyle name="常规 10 3 3 2 3 2 2 2" xfId="32197"/>
    <cellStyle name="常规 10 3 3 2 3 2 3" xfId="23749"/>
    <cellStyle name="常规 10 3 3 2 3 3" xfId="11077"/>
    <cellStyle name="常规 10 3 3 2 3 3 2" xfId="27973"/>
    <cellStyle name="常规 10 3 3 2 3 4" xfId="19525"/>
    <cellStyle name="常规 10 3 3 2 4" xfId="4741"/>
    <cellStyle name="常规 10 3 3 2 4 2" xfId="13189"/>
    <cellStyle name="常规 10 3 3 2 4 2 2" xfId="30085"/>
    <cellStyle name="常规 10 3 3 2 4 3" xfId="21637"/>
    <cellStyle name="常规 10 3 3 2 5" xfId="8965"/>
    <cellStyle name="常规 10 3 3 2 5 2" xfId="25861"/>
    <cellStyle name="常规 10 3 3 2 6" xfId="17413"/>
    <cellStyle name="常规 10 3 3 3" xfId="517"/>
    <cellStyle name="常规 10 3 3 3 2" xfId="1925"/>
    <cellStyle name="常规 10 3 3 3 2 2" xfId="4037"/>
    <cellStyle name="常规 10 3 3 3 2 2 2" xfId="8261"/>
    <cellStyle name="常规 10 3 3 3 2 2 2 2" xfId="16709"/>
    <cellStyle name="常规 10 3 3 3 2 2 2 2 2" xfId="33605"/>
    <cellStyle name="常规 10 3 3 3 2 2 2 3" xfId="25157"/>
    <cellStyle name="常规 10 3 3 3 2 2 3" xfId="12485"/>
    <cellStyle name="常规 10 3 3 3 2 2 3 2" xfId="29381"/>
    <cellStyle name="常规 10 3 3 3 2 2 4" xfId="20933"/>
    <cellStyle name="常规 10 3 3 3 2 3" xfId="6149"/>
    <cellStyle name="常规 10 3 3 3 2 3 2" xfId="14597"/>
    <cellStyle name="常规 10 3 3 3 2 3 2 2" xfId="31493"/>
    <cellStyle name="常规 10 3 3 3 2 3 3" xfId="23045"/>
    <cellStyle name="常规 10 3 3 3 2 4" xfId="10373"/>
    <cellStyle name="常规 10 3 3 3 2 4 2" xfId="27269"/>
    <cellStyle name="常规 10 3 3 3 2 5" xfId="18821"/>
    <cellStyle name="常规 10 3 3 3 3" xfId="2981"/>
    <cellStyle name="常规 10 3 3 3 3 2" xfId="7205"/>
    <cellStyle name="常规 10 3 3 3 3 2 2" xfId="15653"/>
    <cellStyle name="常规 10 3 3 3 3 2 2 2" xfId="32549"/>
    <cellStyle name="常规 10 3 3 3 3 2 3" xfId="24101"/>
    <cellStyle name="常规 10 3 3 3 3 3" xfId="11429"/>
    <cellStyle name="常规 10 3 3 3 3 3 2" xfId="28325"/>
    <cellStyle name="常规 10 3 3 3 3 4" xfId="19877"/>
    <cellStyle name="常规 10 3 3 3 4" xfId="5093"/>
    <cellStyle name="常规 10 3 3 3 4 2" xfId="13541"/>
    <cellStyle name="常规 10 3 3 3 4 2 2" xfId="30437"/>
    <cellStyle name="常规 10 3 3 3 4 3" xfId="21989"/>
    <cellStyle name="常规 10 3 3 3 5" xfId="9317"/>
    <cellStyle name="常规 10 3 3 3 5 2" xfId="26213"/>
    <cellStyle name="常规 10 3 3 3 6" xfId="17765"/>
    <cellStyle name="常规 10 3 3 4" xfId="1221"/>
    <cellStyle name="常规 10 3 3 4 2" xfId="3333"/>
    <cellStyle name="常规 10 3 3 4 2 2" xfId="7557"/>
    <cellStyle name="常规 10 3 3 4 2 2 2" xfId="16005"/>
    <cellStyle name="常规 10 3 3 4 2 2 2 2" xfId="32901"/>
    <cellStyle name="常规 10 3 3 4 2 2 3" xfId="24453"/>
    <cellStyle name="常规 10 3 3 4 2 3" xfId="11781"/>
    <cellStyle name="常规 10 3 3 4 2 3 2" xfId="28677"/>
    <cellStyle name="常规 10 3 3 4 2 4" xfId="20229"/>
    <cellStyle name="常规 10 3 3 4 3" xfId="5445"/>
    <cellStyle name="常规 10 3 3 4 3 2" xfId="13893"/>
    <cellStyle name="常规 10 3 3 4 3 2 2" xfId="30789"/>
    <cellStyle name="常规 10 3 3 4 3 3" xfId="22341"/>
    <cellStyle name="常规 10 3 3 4 4" xfId="9669"/>
    <cellStyle name="常规 10 3 3 4 4 2" xfId="26565"/>
    <cellStyle name="常规 10 3 3 4 5" xfId="18117"/>
    <cellStyle name="常规 10 3 3 5" xfId="2277"/>
    <cellStyle name="常规 10 3 3 5 2" xfId="6501"/>
    <cellStyle name="常规 10 3 3 5 2 2" xfId="14949"/>
    <cellStyle name="常规 10 3 3 5 2 2 2" xfId="31845"/>
    <cellStyle name="常规 10 3 3 5 2 3" xfId="23397"/>
    <cellStyle name="常规 10 3 3 5 3" xfId="10725"/>
    <cellStyle name="常规 10 3 3 5 3 2" xfId="27621"/>
    <cellStyle name="常规 10 3 3 5 4" xfId="19173"/>
    <cellStyle name="常规 10 3 3 6" xfId="4389"/>
    <cellStyle name="常规 10 3 3 6 2" xfId="12837"/>
    <cellStyle name="常规 10 3 3 6 2 2" xfId="29733"/>
    <cellStyle name="常规 10 3 3 6 3" xfId="21285"/>
    <cellStyle name="常规 10 3 3 7" xfId="8613"/>
    <cellStyle name="常规 10 3 3 7 2" xfId="25509"/>
    <cellStyle name="常规 10 3 3 8" xfId="17061"/>
    <cellStyle name="常规 10 3 4" xfId="213"/>
    <cellStyle name="常规 10 3 4 2" xfId="917"/>
    <cellStyle name="常规 10 3 4 2 2" xfId="1621"/>
    <cellStyle name="常规 10 3 4 2 2 2" xfId="3733"/>
    <cellStyle name="常规 10 3 4 2 2 2 2" xfId="7957"/>
    <cellStyle name="常规 10 3 4 2 2 2 2 2" xfId="16405"/>
    <cellStyle name="常规 10 3 4 2 2 2 2 2 2" xfId="33301"/>
    <cellStyle name="常规 10 3 4 2 2 2 2 3" xfId="24853"/>
    <cellStyle name="常规 10 3 4 2 2 2 3" xfId="12181"/>
    <cellStyle name="常规 10 3 4 2 2 2 3 2" xfId="29077"/>
    <cellStyle name="常规 10 3 4 2 2 2 4" xfId="20629"/>
    <cellStyle name="常规 10 3 4 2 2 3" xfId="5845"/>
    <cellStyle name="常规 10 3 4 2 2 3 2" xfId="14293"/>
    <cellStyle name="常规 10 3 4 2 2 3 2 2" xfId="31189"/>
    <cellStyle name="常规 10 3 4 2 2 3 3" xfId="22741"/>
    <cellStyle name="常规 10 3 4 2 2 4" xfId="10069"/>
    <cellStyle name="常规 10 3 4 2 2 4 2" xfId="26965"/>
    <cellStyle name="常规 10 3 4 2 2 5" xfId="18517"/>
    <cellStyle name="常规 10 3 4 2 3" xfId="2677"/>
    <cellStyle name="常规 10 3 4 2 3 2" xfId="6901"/>
    <cellStyle name="常规 10 3 4 2 3 2 2" xfId="15349"/>
    <cellStyle name="常规 10 3 4 2 3 2 2 2" xfId="32245"/>
    <cellStyle name="常规 10 3 4 2 3 2 3" xfId="23797"/>
    <cellStyle name="常规 10 3 4 2 3 3" xfId="11125"/>
    <cellStyle name="常规 10 3 4 2 3 3 2" xfId="28021"/>
    <cellStyle name="常规 10 3 4 2 3 4" xfId="19573"/>
    <cellStyle name="常规 10 3 4 2 4" xfId="4789"/>
    <cellStyle name="常规 10 3 4 2 4 2" xfId="13237"/>
    <cellStyle name="常规 10 3 4 2 4 2 2" xfId="30133"/>
    <cellStyle name="常规 10 3 4 2 4 3" xfId="21685"/>
    <cellStyle name="常规 10 3 4 2 5" xfId="9013"/>
    <cellStyle name="常规 10 3 4 2 5 2" xfId="25909"/>
    <cellStyle name="常规 10 3 4 2 6" xfId="17461"/>
    <cellStyle name="常规 10 3 4 3" xfId="565"/>
    <cellStyle name="常规 10 3 4 3 2" xfId="1973"/>
    <cellStyle name="常规 10 3 4 3 2 2" xfId="4085"/>
    <cellStyle name="常规 10 3 4 3 2 2 2" xfId="8309"/>
    <cellStyle name="常规 10 3 4 3 2 2 2 2" xfId="16757"/>
    <cellStyle name="常规 10 3 4 3 2 2 2 2 2" xfId="33653"/>
    <cellStyle name="常规 10 3 4 3 2 2 2 3" xfId="25205"/>
    <cellStyle name="常规 10 3 4 3 2 2 3" xfId="12533"/>
    <cellStyle name="常规 10 3 4 3 2 2 3 2" xfId="29429"/>
    <cellStyle name="常规 10 3 4 3 2 2 4" xfId="20981"/>
    <cellStyle name="常规 10 3 4 3 2 3" xfId="6197"/>
    <cellStyle name="常规 10 3 4 3 2 3 2" xfId="14645"/>
    <cellStyle name="常规 10 3 4 3 2 3 2 2" xfId="31541"/>
    <cellStyle name="常规 10 3 4 3 2 3 3" xfId="23093"/>
    <cellStyle name="常规 10 3 4 3 2 4" xfId="10421"/>
    <cellStyle name="常规 10 3 4 3 2 4 2" xfId="27317"/>
    <cellStyle name="常规 10 3 4 3 2 5" xfId="18869"/>
    <cellStyle name="常规 10 3 4 3 3" xfId="3029"/>
    <cellStyle name="常规 10 3 4 3 3 2" xfId="7253"/>
    <cellStyle name="常规 10 3 4 3 3 2 2" xfId="15701"/>
    <cellStyle name="常规 10 3 4 3 3 2 2 2" xfId="32597"/>
    <cellStyle name="常规 10 3 4 3 3 2 3" xfId="24149"/>
    <cellStyle name="常规 10 3 4 3 3 3" xfId="11477"/>
    <cellStyle name="常规 10 3 4 3 3 3 2" xfId="28373"/>
    <cellStyle name="常规 10 3 4 3 3 4" xfId="19925"/>
    <cellStyle name="常规 10 3 4 3 4" xfId="5141"/>
    <cellStyle name="常规 10 3 4 3 4 2" xfId="13589"/>
    <cellStyle name="常规 10 3 4 3 4 2 2" xfId="30485"/>
    <cellStyle name="常规 10 3 4 3 4 3" xfId="22037"/>
    <cellStyle name="常规 10 3 4 3 5" xfId="9365"/>
    <cellStyle name="常规 10 3 4 3 5 2" xfId="26261"/>
    <cellStyle name="常规 10 3 4 3 6" xfId="17813"/>
    <cellStyle name="常规 10 3 4 4" xfId="1269"/>
    <cellStyle name="常规 10 3 4 4 2" xfId="3381"/>
    <cellStyle name="常规 10 3 4 4 2 2" xfId="7605"/>
    <cellStyle name="常规 10 3 4 4 2 2 2" xfId="16053"/>
    <cellStyle name="常规 10 3 4 4 2 2 2 2" xfId="32949"/>
    <cellStyle name="常规 10 3 4 4 2 2 3" xfId="24501"/>
    <cellStyle name="常规 10 3 4 4 2 3" xfId="11829"/>
    <cellStyle name="常规 10 3 4 4 2 3 2" xfId="28725"/>
    <cellStyle name="常规 10 3 4 4 2 4" xfId="20277"/>
    <cellStyle name="常规 10 3 4 4 3" xfId="5493"/>
    <cellStyle name="常规 10 3 4 4 3 2" xfId="13941"/>
    <cellStyle name="常规 10 3 4 4 3 2 2" xfId="30837"/>
    <cellStyle name="常规 10 3 4 4 3 3" xfId="22389"/>
    <cellStyle name="常规 10 3 4 4 4" xfId="9717"/>
    <cellStyle name="常规 10 3 4 4 4 2" xfId="26613"/>
    <cellStyle name="常规 10 3 4 4 5" xfId="18165"/>
    <cellStyle name="常规 10 3 4 5" xfId="2325"/>
    <cellStyle name="常规 10 3 4 5 2" xfId="6549"/>
    <cellStyle name="常规 10 3 4 5 2 2" xfId="14997"/>
    <cellStyle name="常规 10 3 4 5 2 2 2" xfId="31893"/>
    <cellStyle name="常规 10 3 4 5 2 3" xfId="23445"/>
    <cellStyle name="常规 10 3 4 5 3" xfId="10773"/>
    <cellStyle name="常规 10 3 4 5 3 2" xfId="27669"/>
    <cellStyle name="常规 10 3 4 5 4" xfId="19221"/>
    <cellStyle name="常规 10 3 4 6" xfId="4437"/>
    <cellStyle name="常规 10 3 4 6 2" xfId="12885"/>
    <cellStyle name="常规 10 3 4 6 2 2" xfId="29781"/>
    <cellStyle name="常规 10 3 4 6 3" xfId="21333"/>
    <cellStyle name="常规 10 3 4 7" xfId="8661"/>
    <cellStyle name="常规 10 3 4 7 2" xfId="25557"/>
    <cellStyle name="常规 10 3 4 8" xfId="17109"/>
    <cellStyle name="常规 10 3 5" xfId="261"/>
    <cellStyle name="常规 10 3 5 2" xfId="965"/>
    <cellStyle name="常规 10 3 5 2 2" xfId="1669"/>
    <cellStyle name="常规 10 3 5 2 2 2" xfId="3781"/>
    <cellStyle name="常规 10 3 5 2 2 2 2" xfId="8005"/>
    <cellStyle name="常规 10 3 5 2 2 2 2 2" xfId="16453"/>
    <cellStyle name="常规 10 3 5 2 2 2 2 2 2" xfId="33349"/>
    <cellStyle name="常规 10 3 5 2 2 2 2 3" xfId="24901"/>
    <cellStyle name="常规 10 3 5 2 2 2 3" xfId="12229"/>
    <cellStyle name="常规 10 3 5 2 2 2 3 2" xfId="29125"/>
    <cellStyle name="常规 10 3 5 2 2 2 4" xfId="20677"/>
    <cellStyle name="常规 10 3 5 2 2 3" xfId="5893"/>
    <cellStyle name="常规 10 3 5 2 2 3 2" xfId="14341"/>
    <cellStyle name="常规 10 3 5 2 2 3 2 2" xfId="31237"/>
    <cellStyle name="常规 10 3 5 2 2 3 3" xfId="22789"/>
    <cellStyle name="常规 10 3 5 2 2 4" xfId="10117"/>
    <cellStyle name="常规 10 3 5 2 2 4 2" xfId="27013"/>
    <cellStyle name="常规 10 3 5 2 2 5" xfId="18565"/>
    <cellStyle name="常规 10 3 5 2 3" xfId="2725"/>
    <cellStyle name="常规 10 3 5 2 3 2" xfId="6949"/>
    <cellStyle name="常规 10 3 5 2 3 2 2" xfId="15397"/>
    <cellStyle name="常规 10 3 5 2 3 2 2 2" xfId="32293"/>
    <cellStyle name="常规 10 3 5 2 3 2 3" xfId="23845"/>
    <cellStyle name="常规 10 3 5 2 3 3" xfId="11173"/>
    <cellStyle name="常规 10 3 5 2 3 3 2" xfId="28069"/>
    <cellStyle name="常规 10 3 5 2 3 4" xfId="19621"/>
    <cellStyle name="常规 10 3 5 2 4" xfId="4837"/>
    <cellStyle name="常规 10 3 5 2 4 2" xfId="13285"/>
    <cellStyle name="常规 10 3 5 2 4 2 2" xfId="30181"/>
    <cellStyle name="常规 10 3 5 2 4 3" xfId="21733"/>
    <cellStyle name="常规 10 3 5 2 5" xfId="9061"/>
    <cellStyle name="常规 10 3 5 2 5 2" xfId="25957"/>
    <cellStyle name="常规 10 3 5 2 6" xfId="17509"/>
    <cellStyle name="常规 10 3 5 3" xfId="613"/>
    <cellStyle name="常规 10 3 5 3 2" xfId="2021"/>
    <cellStyle name="常规 10 3 5 3 2 2" xfId="4133"/>
    <cellStyle name="常规 10 3 5 3 2 2 2" xfId="8357"/>
    <cellStyle name="常规 10 3 5 3 2 2 2 2" xfId="16805"/>
    <cellStyle name="常规 10 3 5 3 2 2 2 2 2" xfId="33701"/>
    <cellStyle name="常规 10 3 5 3 2 2 2 3" xfId="25253"/>
    <cellStyle name="常规 10 3 5 3 2 2 3" xfId="12581"/>
    <cellStyle name="常规 10 3 5 3 2 2 3 2" xfId="29477"/>
    <cellStyle name="常规 10 3 5 3 2 2 4" xfId="21029"/>
    <cellStyle name="常规 10 3 5 3 2 3" xfId="6245"/>
    <cellStyle name="常规 10 3 5 3 2 3 2" xfId="14693"/>
    <cellStyle name="常规 10 3 5 3 2 3 2 2" xfId="31589"/>
    <cellStyle name="常规 10 3 5 3 2 3 3" xfId="23141"/>
    <cellStyle name="常规 10 3 5 3 2 4" xfId="10469"/>
    <cellStyle name="常规 10 3 5 3 2 4 2" xfId="27365"/>
    <cellStyle name="常规 10 3 5 3 2 5" xfId="18917"/>
    <cellStyle name="常规 10 3 5 3 3" xfId="3077"/>
    <cellStyle name="常规 10 3 5 3 3 2" xfId="7301"/>
    <cellStyle name="常规 10 3 5 3 3 2 2" xfId="15749"/>
    <cellStyle name="常规 10 3 5 3 3 2 2 2" xfId="32645"/>
    <cellStyle name="常规 10 3 5 3 3 2 3" xfId="24197"/>
    <cellStyle name="常规 10 3 5 3 3 3" xfId="11525"/>
    <cellStyle name="常规 10 3 5 3 3 3 2" xfId="28421"/>
    <cellStyle name="常规 10 3 5 3 3 4" xfId="19973"/>
    <cellStyle name="常规 10 3 5 3 4" xfId="5189"/>
    <cellStyle name="常规 10 3 5 3 4 2" xfId="13637"/>
    <cellStyle name="常规 10 3 5 3 4 2 2" xfId="30533"/>
    <cellStyle name="常规 10 3 5 3 4 3" xfId="22085"/>
    <cellStyle name="常规 10 3 5 3 5" xfId="9413"/>
    <cellStyle name="常规 10 3 5 3 5 2" xfId="26309"/>
    <cellStyle name="常规 10 3 5 3 6" xfId="17861"/>
    <cellStyle name="常规 10 3 5 4" xfId="1317"/>
    <cellStyle name="常规 10 3 5 4 2" xfId="3429"/>
    <cellStyle name="常规 10 3 5 4 2 2" xfId="7653"/>
    <cellStyle name="常规 10 3 5 4 2 2 2" xfId="16101"/>
    <cellStyle name="常规 10 3 5 4 2 2 2 2" xfId="32997"/>
    <cellStyle name="常规 10 3 5 4 2 2 3" xfId="24549"/>
    <cellStyle name="常规 10 3 5 4 2 3" xfId="11877"/>
    <cellStyle name="常规 10 3 5 4 2 3 2" xfId="28773"/>
    <cellStyle name="常规 10 3 5 4 2 4" xfId="20325"/>
    <cellStyle name="常规 10 3 5 4 3" xfId="5541"/>
    <cellStyle name="常规 10 3 5 4 3 2" xfId="13989"/>
    <cellStyle name="常规 10 3 5 4 3 2 2" xfId="30885"/>
    <cellStyle name="常规 10 3 5 4 3 3" xfId="22437"/>
    <cellStyle name="常规 10 3 5 4 4" xfId="9765"/>
    <cellStyle name="常规 10 3 5 4 4 2" xfId="26661"/>
    <cellStyle name="常规 10 3 5 4 5" xfId="18213"/>
    <cellStyle name="常规 10 3 5 5" xfId="2373"/>
    <cellStyle name="常规 10 3 5 5 2" xfId="6597"/>
    <cellStyle name="常规 10 3 5 5 2 2" xfId="15045"/>
    <cellStyle name="常规 10 3 5 5 2 2 2" xfId="31941"/>
    <cellStyle name="常规 10 3 5 5 2 3" xfId="23493"/>
    <cellStyle name="常规 10 3 5 5 3" xfId="10821"/>
    <cellStyle name="常规 10 3 5 5 3 2" xfId="27717"/>
    <cellStyle name="常规 10 3 5 5 4" xfId="19269"/>
    <cellStyle name="常规 10 3 5 6" xfId="4485"/>
    <cellStyle name="常规 10 3 5 6 2" xfId="12933"/>
    <cellStyle name="常规 10 3 5 6 2 2" xfId="29829"/>
    <cellStyle name="常规 10 3 5 6 3" xfId="21381"/>
    <cellStyle name="常规 10 3 5 7" xfId="8709"/>
    <cellStyle name="常规 10 3 5 7 2" xfId="25605"/>
    <cellStyle name="常规 10 3 5 8" xfId="17157"/>
    <cellStyle name="常规 10 3 6" xfId="309"/>
    <cellStyle name="常规 10 3 6 2" xfId="1013"/>
    <cellStyle name="常规 10 3 6 2 2" xfId="1717"/>
    <cellStyle name="常规 10 3 6 2 2 2" xfId="3829"/>
    <cellStyle name="常规 10 3 6 2 2 2 2" xfId="8053"/>
    <cellStyle name="常规 10 3 6 2 2 2 2 2" xfId="16501"/>
    <cellStyle name="常规 10 3 6 2 2 2 2 2 2" xfId="33397"/>
    <cellStyle name="常规 10 3 6 2 2 2 2 3" xfId="24949"/>
    <cellStyle name="常规 10 3 6 2 2 2 3" xfId="12277"/>
    <cellStyle name="常规 10 3 6 2 2 2 3 2" xfId="29173"/>
    <cellStyle name="常规 10 3 6 2 2 2 4" xfId="20725"/>
    <cellStyle name="常规 10 3 6 2 2 3" xfId="5941"/>
    <cellStyle name="常规 10 3 6 2 2 3 2" xfId="14389"/>
    <cellStyle name="常规 10 3 6 2 2 3 2 2" xfId="31285"/>
    <cellStyle name="常规 10 3 6 2 2 3 3" xfId="22837"/>
    <cellStyle name="常规 10 3 6 2 2 4" xfId="10165"/>
    <cellStyle name="常规 10 3 6 2 2 4 2" xfId="27061"/>
    <cellStyle name="常规 10 3 6 2 2 5" xfId="18613"/>
    <cellStyle name="常规 10 3 6 2 3" xfId="2773"/>
    <cellStyle name="常规 10 3 6 2 3 2" xfId="6997"/>
    <cellStyle name="常规 10 3 6 2 3 2 2" xfId="15445"/>
    <cellStyle name="常规 10 3 6 2 3 2 2 2" xfId="32341"/>
    <cellStyle name="常规 10 3 6 2 3 2 3" xfId="23893"/>
    <cellStyle name="常规 10 3 6 2 3 3" xfId="11221"/>
    <cellStyle name="常规 10 3 6 2 3 3 2" xfId="28117"/>
    <cellStyle name="常规 10 3 6 2 3 4" xfId="19669"/>
    <cellStyle name="常规 10 3 6 2 4" xfId="4885"/>
    <cellStyle name="常规 10 3 6 2 4 2" xfId="13333"/>
    <cellStyle name="常规 10 3 6 2 4 2 2" xfId="30229"/>
    <cellStyle name="常规 10 3 6 2 4 3" xfId="21781"/>
    <cellStyle name="常规 10 3 6 2 5" xfId="9109"/>
    <cellStyle name="常规 10 3 6 2 5 2" xfId="26005"/>
    <cellStyle name="常规 10 3 6 2 6" xfId="17557"/>
    <cellStyle name="常规 10 3 6 3" xfId="661"/>
    <cellStyle name="常规 10 3 6 3 2" xfId="2069"/>
    <cellStyle name="常规 10 3 6 3 2 2" xfId="4181"/>
    <cellStyle name="常规 10 3 6 3 2 2 2" xfId="8405"/>
    <cellStyle name="常规 10 3 6 3 2 2 2 2" xfId="16853"/>
    <cellStyle name="常规 10 3 6 3 2 2 2 2 2" xfId="33749"/>
    <cellStyle name="常规 10 3 6 3 2 2 2 3" xfId="25301"/>
    <cellStyle name="常规 10 3 6 3 2 2 3" xfId="12629"/>
    <cellStyle name="常规 10 3 6 3 2 2 3 2" xfId="29525"/>
    <cellStyle name="常规 10 3 6 3 2 2 4" xfId="21077"/>
    <cellStyle name="常规 10 3 6 3 2 3" xfId="6293"/>
    <cellStyle name="常规 10 3 6 3 2 3 2" xfId="14741"/>
    <cellStyle name="常规 10 3 6 3 2 3 2 2" xfId="31637"/>
    <cellStyle name="常规 10 3 6 3 2 3 3" xfId="23189"/>
    <cellStyle name="常规 10 3 6 3 2 4" xfId="10517"/>
    <cellStyle name="常规 10 3 6 3 2 4 2" xfId="27413"/>
    <cellStyle name="常规 10 3 6 3 2 5" xfId="18965"/>
    <cellStyle name="常规 10 3 6 3 3" xfId="3125"/>
    <cellStyle name="常规 10 3 6 3 3 2" xfId="7349"/>
    <cellStyle name="常规 10 3 6 3 3 2 2" xfId="15797"/>
    <cellStyle name="常规 10 3 6 3 3 2 2 2" xfId="32693"/>
    <cellStyle name="常规 10 3 6 3 3 2 3" xfId="24245"/>
    <cellStyle name="常规 10 3 6 3 3 3" xfId="11573"/>
    <cellStyle name="常规 10 3 6 3 3 3 2" xfId="28469"/>
    <cellStyle name="常规 10 3 6 3 3 4" xfId="20021"/>
    <cellStyle name="常规 10 3 6 3 4" xfId="5237"/>
    <cellStyle name="常规 10 3 6 3 4 2" xfId="13685"/>
    <cellStyle name="常规 10 3 6 3 4 2 2" xfId="30581"/>
    <cellStyle name="常规 10 3 6 3 4 3" xfId="22133"/>
    <cellStyle name="常规 10 3 6 3 5" xfId="9461"/>
    <cellStyle name="常规 10 3 6 3 5 2" xfId="26357"/>
    <cellStyle name="常规 10 3 6 3 6" xfId="17909"/>
    <cellStyle name="常规 10 3 6 4" xfId="1365"/>
    <cellStyle name="常规 10 3 6 4 2" xfId="3477"/>
    <cellStyle name="常规 10 3 6 4 2 2" xfId="7701"/>
    <cellStyle name="常规 10 3 6 4 2 2 2" xfId="16149"/>
    <cellStyle name="常规 10 3 6 4 2 2 2 2" xfId="33045"/>
    <cellStyle name="常规 10 3 6 4 2 2 3" xfId="24597"/>
    <cellStyle name="常规 10 3 6 4 2 3" xfId="11925"/>
    <cellStyle name="常规 10 3 6 4 2 3 2" xfId="28821"/>
    <cellStyle name="常规 10 3 6 4 2 4" xfId="20373"/>
    <cellStyle name="常规 10 3 6 4 3" xfId="5589"/>
    <cellStyle name="常规 10 3 6 4 3 2" xfId="14037"/>
    <cellStyle name="常规 10 3 6 4 3 2 2" xfId="30933"/>
    <cellStyle name="常规 10 3 6 4 3 3" xfId="22485"/>
    <cellStyle name="常规 10 3 6 4 4" xfId="9813"/>
    <cellStyle name="常规 10 3 6 4 4 2" xfId="26709"/>
    <cellStyle name="常规 10 3 6 4 5" xfId="18261"/>
    <cellStyle name="常规 10 3 6 5" xfId="2421"/>
    <cellStyle name="常规 10 3 6 5 2" xfId="6645"/>
    <cellStyle name="常规 10 3 6 5 2 2" xfId="15093"/>
    <cellStyle name="常规 10 3 6 5 2 2 2" xfId="31989"/>
    <cellStyle name="常规 10 3 6 5 2 3" xfId="23541"/>
    <cellStyle name="常规 10 3 6 5 3" xfId="10869"/>
    <cellStyle name="常规 10 3 6 5 3 2" xfId="27765"/>
    <cellStyle name="常规 10 3 6 5 4" xfId="19317"/>
    <cellStyle name="常规 10 3 6 6" xfId="4533"/>
    <cellStyle name="常规 10 3 6 6 2" xfId="12981"/>
    <cellStyle name="常规 10 3 6 6 2 2" xfId="29877"/>
    <cellStyle name="常规 10 3 6 6 3" xfId="21429"/>
    <cellStyle name="常规 10 3 6 7" xfId="8757"/>
    <cellStyle name="常规 10 3 6 7 2" xfId="25653"/>
    <cellStyle name="常规 10 3 6 8" xfId="17205"/>
    <cellStyle name="常规 10 3 7" xfId="357"/>
    <cellStyle name="常规 10 3 7 2" xfId="1061"/>
    <cellStyle name="常规 10 3 7 2 2" xfId="1765"/>
    <cellStyle name="常规 10 3 7 2 2 2" xfId="3877"/>
    <cellStyle name="常规 10 3 7 2 2 2 2" xfId="8101"/>
    <cellStyle name="常规 10 3 7 2 2 2 2 2" xfId="16549"/>
    <cellStyle name="常规 10 3 7 2 2 2 2 2 2" xfId="33445"/>
    <cellStyle name="常规 10 3 7 2 2 2 2 3" xfId="24997"/>
    <cellStyle name="常规 10 3 7 2 2 2 3" xfId="12325"/>
    <cellStyle name="常规 10 3 7 2 2 2 3 2" xfId="29221"/>
    <cellStyle name="常规 10 3 7 2 2 2 4" xfId="20773"/>
    <cellStyle name="常规 10 3 7 2 2 3" xfId="5989"/>
    <cellStyle name="常规 10 3 7 2 2 3 2" xfId="14437"/>
    <cellStyle name="常规 10 3 7 2 2 3 2 2" xfId="31333"/>
    <cellStyle name="常规 10 3 7 2 2 3 3" xfId="22885"/>
    <cellStyle name="常规 10 3 7 2 2 4" xfId="10213"/>
    <cellStyle name="常规 10 3 7 2 2 4 2" xfId="27109"/>
    <cellStyle name="常规 10 3 7 2 2 5" xfId="18661"/>
    <cellStyle name="常规 10 3 7 2 3" xfId="2821"/>
    <cellStyle name="常规 10 3 7 2 3 2" xfId="7045"/>
    <cellStyle name="常规 10 3 7 2 3 2 2" xfId="15493"/>
    <cellStyle name="常规 10 3 7 2 3 2 2 2" xfId="32389"/>
    <cellStyle name="常规 10 3 7 2 3 2 3" xfId="23941"/>
    <cellStyle name="常规 10 3 7 2 3 3" xfId="11269"/>
    <cellStyle name="常规 10 3 7 2 3 3 2" xfId="28165"/>
    <cellStyle name="常规 10 3 7 2 3 4" xfId="19717"/>
    <cellStyle name="常规 10 3 7 2 4" xfId="4933"/>
    <cellStyle name="常规 10 3 7 2 4 2" xfId="13381"/>
    <cellStyle name="常规 10 3 7 2 4 2 2" xfId="30277"/>
    <cellStyle name="常规 10 3 7 2 4 3" xfId="21829"/>
    <cellStyle name="常规 10 3 7 2 5" xfId="9157"/>
    <cellStyle name="常规 10 3 7 2 5 2" xfId="26053"/>
    <cellStyle name="常规 10 3 7 2 6" xfId="17605"/>
    <cellStyle name="常规 10 3 7 3" xfId="709"/>
    <cellStyle name="常规 10 3 7 3 2" xfId="2117"/>
    <cellStyle name="常规 10 3 7 3 2 2" xfId="4229"/>
    <cellStyle name="常规 10 3 7 3 2 2 2" xfId="8453"/>
    <cellStyle name="常规 10 3 7 3 2 2 2 2" xfId="16901"/>
    <cellStyle name="常规 10 3 7 3 2 2 2 2 2" xfId="33797"/>
    <cellStyle name="常规 10 3 7 3 2 2 2 3" xfId="25349"/>
    <cellStyle name="常规 10 3 7 3 2 2 3" xfId="12677"/>
    <cellStyle name="常规 10 3 7 3 2 2 3 2" xfId="29573"/>
    <cellStyle name="常规 10 3 7 3 2 2 4" xfId="21125"/>
    <cellStyle name="常规 10 3 7 3 2 3" xfId="6341"/>
    <cellStyle name="常规 10 3 7 3 2 3 2" xfId="14789"/>
    <cellStyle name="常规 10 3 7 3 2 3 2 2" xfId="31685"/>
    <cellStyle name="常规 10 3 7 3 2 3 3" xfId="23237"/>
    <cellStyle name="常规 10 3 7 3 2 4" xfId="10565"/>
    <cellStyle name="常规 10 3 7 3 2 4 2" xfId="27461"/>
    <cellStyle name="常规 10 3 7 3 2 5" xfId="19013"/>
    <cellStyle name="常规 10 3 7 3 3" xfId="3173"/>
    <cellStyle name="常规 10 3 7 3 3 2" xfId="7397"/>
    <cellStyle name="常规 10 3 7 3 3 2 2" xfId="15845"/>
    <cellStyle name="常规 10 3 7 3 3 2 2 2" xfId="32741"/>
    <cellStyle name="常规 10 3 7 3 3 2 3" xfId="24293"/>
    <cellStyle name="常规 10 3 7 3 3 3" xfId="11621"/>
    <cellStyle name="常规 10 3 7 3 3 3 2" xfId="28517"/>
    <cellStyle name="常规 10 3 7 3 3 4" xfId="20069"/>
    <cellStyle name="常规 10 3 7 3 4" xfId="5285"/>
    <cellStyle name="常规 10 3 7 3 4 2" xfId="13733"/>
    <cellStyle name="常规 10 3 7 3 4 2 2" xfId="30629"/>
    <cellStyle name="常规 10 3 7 3 4 3" xfId="22181"/>
    <cellStyle name="常规 10 3 7 3 5" xfId="9509"/>
    <cellStyle name="常规 10 3 7 3 5 2" xfId="26405"/>
    <cellStyle name="常规 10 3 7 3 6" xfId="17957"/>
    <cellStyle name="常规 10 3 7 4" xfId="1413"/>
    <cellStyle name="常规 10 3 7 4 2" xfId="3525"/>
    <cellStyle name="常规 10 3 7 4 2 2" xfId="7749"/>
    <cellStyle name="常规 10 3 7 4 2 2 2" xfId="16197"/>
    <cellStyle name="常规 10 3 7 4 2 2 2 2" xfId="33093"/>
    <cellStyle name="常规 10 3 7 4 2 2 3" xfId="24645"/>
    <cellStyle name="常规 10 3 7 4 2 3" xfId="11973"/>
    <cellStyle name="常规 10 3 7 4 2 3 2" xfId="28869"/>
    <cellStyle name="常规 10 3 7 4 2 4" xfId="20421"/>
    <cellStyle name="常规 10 3 7 4 3" xfId="5637"/>
    <cellStyle name="常规 10 3 7 4 3 2" xfId="14085"/>
    <cellStyle name="常规 10 3 7 4 3 2 2" xfId="30981"/>
    <cellStyle name="常规 10 3 7 4 3 3" xfId="22533"/>
    <cellStyle name="常规 10 3 7 4 4" xfId="9861"/>
    <cellStyle name="常规 10 3 7 4 4 2" xfId="26757"/>
    <cellStyle name="常规 10 3 7 4 5" xfId="18309"/>
    <cellStyle name="常规 10 3 7 5" xfId="2469"/>
    <cellStyle name="常规 10 3 7 5 2" xfId="6693"/>
    <cellStyle name="常规 10 3 7 5 2 2" xfId="15141"/>
    <cellStyle name="常规 10 3 7 5 2 2 2" xfId="32037"/>
    <cellStyle name="常规 10 3 7 5 2 3" xfId="23589"/>
    <cellStyle name="常规 10 3 7 5 3" xfId="10917"/>
    <cellStyle name="常规 10 3 7 5 3 2" xfId="27813"/>
    <cellStyle name="常规 10 3 7 5 4" xfId="19365"/>
    <cellStyle name="常规 10 3 7 6" xfId="4581"/>
    <cellStyle name="常规 10 3 7 6 2" xfId="13029"/>
    <cellStyle name="常规 10 3 7 6 2 2" xfId="29925"/>
    <cellStyle name="常规 10 3 7 6 3" xfId="21477"/>
    <cellStyle name="常规 10 3 7 7" xfId="8805"/>
    <cellStyle name="常规 10 3 7 7 2" xfId="25701"/>
    <cellStyle name="常规 10 3 7 8" xfId="17253"/>
    <cellStyle name="常规 10 3 8" xfId="757"/>
    <cellStyle name="常规 10 3 8 2" xfId="1461"/>
    <cellStyle name="常规 10 3 8 2 2" xfId="3573"/>
    <cellStyle name="常规 10 3 8 2 2 2" xfId="7797"/>
    <cellStyle name="常规 10 3 8 2 2 2 2" xfId="16245"/>
    <cellStyle name="常规 10 3 8 2 2 2 2 2" xfId="33141"/>
    <cellStyle name="常规 10 3 8 2 2 2 3" xfId="24693"/>
    <cellStyle name="常规 10 3 8 2 2 3" xfId="12021"/>
    <cellStyle name="常规 10 3 8 2 2 3 2" xfId="28917"/>
    <cellStyle name="常规 10 3 8 2 2 4" xfId="20469"/>
    <cellStyle name="常规 10 3 8 2 3" xfId="5685"/>
    <cellStyle name="常规 10 3 8 2 3 2" xfId="14133"/>
    <cellStyle name="常规 10 3 8 2 3 2 2" xfId="31029"/>
    <cellStyle name="常规 10 3 8 2 3 3" xfId="22581"/>
    <cellStyle name="常规 10 3 8 2 4" xfId="9909"/>
    <cellStyle name="常规 10 3 8 2 4 2" xfId="26805"/>
    <cellStyle name="常规 10 3 8 2 5" xfId="18357"/>
    <cellStyle name="常规 10 3 8 3" xfId="2517"/>
    <cellStyle name="常规 10 3 8 3 2" xfId="6741"/>
    <cellStyle name="常规 10 3 8 3 2 2" xfId="15189"/>
    <cellStyle name="常规 10 3 8 3 2 2 2" xfId="32085"/>
    <cellStyle name="常规 10 3 8 3 2 3" xfId="23637"/>
    <cellStyle name="常规 10 3 8 3 3" xfId="10965"/>
    <cellStyle name="常规 10 3 8 3 3 2" xfId="27861"/>
    <cellStyle name="常规 10 3 8 3 4" xfId="19413"/>
    <cellStyle name="常规 10 3 8 4" xfId="4629"/>
    <cellStyle name="常规 10 3 8 4 2" xfId="13077"/>
    <cellStyle name="常规 10 3 8 4 2 2" xfId="29973"/>
    <cellStyle name="常规 10 3 8 4 3" xfId="21525"/>
    <cellStyle name="常规 10 3 8 5" xfId="8853"/>
    <cellStyle name="常规 10 3 8 5 2" xfId="25749"/>
    <cellStyle name="常规 10 3 8 6" xfId="17301"/>
    <cellStyle name="常规 10 3 9" xfId="405"/>
    <cellStyle name="常规 10 3 9 2" xfId="1813"/>
    <cellStyle name="常规 10 3 9 2 2" xfId="3925"/>
    <cellStyle name="常规 10 3 9 2 2 2" xfId="8149"/>
    <cellStyle name="常规 10 3 9 2 2 2 2" xfId="16597"/>
    <cellStyle name="常规 10 3 9 2 2 2 2 2" xfId="33493"/>
    <cellStyle name="常规 10 3 9 2 2 2 3" xfId="25045"/>
    <cellStyle name="常规 10 3 9 2 2 3" xfId="12373"/>
    <cellStyle name="常规 10 3 9 2 2 3 2" xfId="29269"/>
    <cellStyle name="常规 10 3 9 2 2 4" xfId="20821"/>
    <cellStyle name="常规 10 3 9 2 3" xfId="6037"/>
    <cellStyle name="常规 10 3 9 2 3 2" xfId="14485"/>
    <cellStyle name="常规 10 3 9 2 3 2 2" xfId="31381"/>
    <cellStyle name="常规 10 3 9 2 3 3" xfId="22933"/>
    <cellStyle name="常规 10 3 9 2 4" xfId="10261"/>
    <cellStyle name="常规 10 3 9 2 4 2" xfId="27157"/>
    <cellStyle name="常规 10 3 9 2 5" xfId="18709"/>
    <cellStyle name="常规 10 3 9 3" xfId="2869"/>
    <cellStyle name="常规 10 3 9 3 2" xfId="7093"/>
    <cellStyle name="常规 10 3 9 3 2 2" xfId="15541"/>
    <cellStyle name="常规 10 3 9 3 2 2 2" xfId="32437"/>
    <cellStyle name="常规 10 3 9 3 2 3" xfId="23989"/>
    <cellStyle name="常规 10 3 9 3 3" xfId="11317"/>
    <cellStyle name="常规 10 3 9 3 3 2" xfId="28213"/>
    <cellStyle name="常规 10 3 9 3 4" xfId="19765"/>
    <cellStyle name="常规 10 3 9 4" xfId="4981"/>
    <cellStyle name="常规 10 3 9 4 2" xfId="13429"/>
    <cellStyle name="常规 10 3 9 4 2 2" xfId="30325"/>
    <cellStyle name="常规 10 3 9 4 3" xfId="21877"/>
    <cellStyle name="常规 10 3 9 5" xfId="9205"/>
    <cellStyle name="常规 10 3 9 5 2" xfId="26101"/>
    <cellStyle name="常规 10 3 9 6" xfId="17653"/>
    <cellStyle name="常规 10 4" xfId="85"/>
    <cellStyle name="常规 10 4 2" xfId="789"/>
    <cellStyle name="常规 10 4 2 2" xfId="1493"/>
    <cellStyle name="常规 10 4 2 2 2" xfId="3605"/>
    <cellStyle name="常规 10 4 2 2 2 2" xfId="7829"/>
    <cellStyle name="常规 10 4 2 2 2 2 2" xfId="16277"/>
    <cellStyle name="常规 10 4 2 2 2 2 2 2" xfId="33173"/>
    <cellStyle name="常规 10 4 2 2 2 2 3" xfId="24725"/>
    <cellStyle name="常规 10 4 2 2 2 3" xfId="12053"/>
    <cellStyle name="常规 10 4 2 2 2 3 2" xfId="28949"/>
    <cellStyle name="常规 10 4 2 2 2 4" xfId="20501"/>
    <cellStyle name="常规 10 4 2 2 3" xfId="5717"/>
    <cellStyle name="常规 10 4 2 2 3 2" xfId="14165"/>
    <cellStyle name="常规 10 4 2 2 3 2 2" xfId="31061"/>
    <cellStyle name="常规 10 4 2 2 3 3" xfId="22613"/>
    <cellStyle name="常规 10 4 2 2 4" xfId="9941"/>
    <cellStyle name="常规 10 4 2 2 4 2" xfId="26837"/>
    <cellStyle name="常规 10 4 2 2 5" xfId="18389"/>
    <cellStyle name="常规 10 4 2 3" xfId="2549"/>
    <cellStyle name="常规 10 4 2 3 2" xfId="6773"/>
    <cellStyle name="常规 10 4 2 3 2 2" xfId="15221"/>
    <cellStyle name="常规 10 4 2 3 2 2 2" xfId="32117"/>
    <cellStyle name="常规 10 4 2 3 2 3" xfId="23669"/>
    <cellStyle name="常规 10 4 2 3 3" xfId="10997"/>
    <cellStyle name="常规 10 4 2 3 3 2" xfId="27893"/>
    <cellStyle name="常规 10 4 2 3 4" xfId="19445"/>
    <cellStyle name="常规 10 4 2 4" xfId="4661"/>
    <cellStyle name="常规 10 4 2 4 2" xfId="13109"/>
    <cellStyle name="常规 10 4 2 4 2 2" xfId="30005"/>
    <cellStyle name="常规 10 4 2 4 3" xfId="21557"/>
    <cellStyle name="常规 10 4 2 5" xfId="8885"/>
    <cellStyle name="常规 10 4 2 5 2" xfId="25781"/>
    <cellStyle name="常规 10 4 2 6" xfId="17333"/>
    <cellStyle name="常规 10 4 3" xfId="437"/>
    <cellStyle name="常规 10 4 3 2" xfId="1845"/>
    <cellStyle name="常规 10 4 3 2 2" xfId="3957"/>
    <cellStyle name="常规 10 4 3 2 2 2" xfId="8181"/>
    <cellStyle name="常规 10 4 3 2 2 2 2" xfId="16629"/>
    <cellStyle name="常规 10 4 3 2 2 2 2 2" xfId="33525"/>
    <cellStyle name="常规 10 4 3 2 2 2 3" xfId="25077"/>
    <cellStyle name="常规 10 4 3 2 2 3" xfId="12405"/>
    <cellStyle name="常规 10 4 3 2 2 3 2" xfId="29301"/>
    <cellStyle name="常规 10 4 3 2 2 4" xfId="20853"/>
    <cellStyle name="常规 10 4 3 2 3" xfId="6069"/>
    <cellStyle name="常规 10 4 3 2 3 2" xfId="14517"/>
    <cellStyle name="常规 10 4 3 2 3 2 2" xfId="31413"/>
    <cellStyle name="常规 10 4 3 2 3 3" xfId="22965"/>
    <cellStyle name="常规 10 4 3 2 4" xfId="10293"/>
    <cellStyle name="常规 10 4 3 2 4 2" xfId="27189"/>
    <cellStyle name="常规 10 4 3 2 5" xfId="18741"/>
    <cellStyle name="常规 10 4 3 3" xfId="2901"/>
    <cellStyle name="常规 10 4 3 3 2" xfId="7125"/>
    <cellStyle name="常规 10 4 3 3 2 2" xfId="15573"/>
    <cellStyle name="常规 10 4 3 3 2 2 2" xfId="32469"/>
    <cellStyle name="常规 10 4 3 3 2 3" xfId="24021"/>
    <cellStyle name="常规 10 4 3 3 3" xfId="11349"/>
    <cellStyle name="常规 10 4 3 3 3 2" xfId="28245"/>
    <cellStyle name="常规 10 4 3 3 4" xfId="19797"/>
    <cellStyle name="常规 10 4 3 4" xfId="5013"/>
    <cellStyle name="常规 10 4 3 4 2" xfId="13461"/>
    <cellStyle name="常规 10 4 3 4 2 2" xfId="30357"/>
    <cellStyle name="常规 10 4 3 4 3" xfId="21909"/>
    <cellStyle name="常规 10 4 3 5" xfId="9237"/>
    <cellStyle name="常规 10 4 3 5 2" xfId="26133"/>
    <cellStyle name="常规 10 4 3 6" xfId="17685"/>
    <cellStyle name="常规 10 4 4" xfId="1141"/>
    <cellStyle name="常规 10 4 4 2" xfId="3253"/>
    <cellStyle name="常规 10 4 4 2 2" xfId="7477"/>
    <cellStyle name="常规 10 4 4 2 2 2" xfId="15925"/>
    <cellStyle name="常规 10 4 4 2 2 2 2" xfId="32821"/>
    <cellStyle name="常规 10 4 4 2 2 3" xfId="24373"/>
    <cellStyle name="常规 10 4 4 2 3" xfId="11701"/>
    <cellStyle name="常规 10 4 4 2 3 2" xfId="28597"/>
    <cellStyle name="常规 10 4 4 2 4" xfId="20149"/>
    <cellStyle name="常规 10 4 4 3" xfId="5365"/>
    <cellStyle name="常规 10 4 4 3 2" xfId="13813"/>
    <cellStyle name="常规 10 4 4 3 2 2" xfId="30709"/>
    <cellStyle name="常规 10 4 4 3 3" xfId="22261"/>
    <cellStyle name="常规 10 4 4 4" xfId="9589"/>
    <cellStyle name="常规 10 4 4 4 2" xfId="26485"/>
    <cellStyle name="常规 10 4 4 5" xfId="18037"/>
    <cellStyle name="常规 10 4 5" xfId="2197"/>
    <cellStyle name="常规 10 4 5 2" xfId="6421"/>
    <cellStyle name="常规 10 4 5 2 2" xfId="14869"/>
    <cellStyle name="常规 10 4 5 2 2 2" xfId="31765"/>
    <cellStyle name="常规 10 4 5 2 3" xfId="23317"/>
    <cellStyle name="常规 10 4 5 3" xfId="10645"/>
    <cellStyle name="常规 10 4 5 3 2" xfId="27541"/>
    <cellStyle name="常规 10 4 5 4" xfId="19093"/>
    <cellStyle name="常规 10 4 6" xfId="4309"/>
    <cellStyle name="常规 10 4 6 2" xfId="12757"/>
    <cellStyle name="常规 10 4 6 2 2" xfId="29653"/>
    <cellStyle name="常规 10 4 6 3" xfId="21205"/>
    <cellStyle name="常规 10 4 7" xfId="8533"/>
    <cellStyle name="常规 10 4 7 2" xfId="25429"/>
    <cellStyle name="常规 10 4 8" xfId="16981"/>
    <cellStyle name="常规 10 5" xfId="133"/>
    <cellStyle name="常规 10 5 2" xfId="837"/>
    <cellStyle name="常规 10 5 2 2" xfId="1541"/>
    <cellStyle name="常规 10 5 2 2 2" xfId="3653"/>
    <cellStyle name="常规 10 5 2 2 2 2" xfId="7877"/>
    <cellStyle name="常规 10 5 2 2 2 2 2" xfId="16325"/>
    <cellStyle name="常规 10 5 2 2 2 2 2 2" xfId="33221"/>
    <cellStyle name="常规 10 5 2 2 2 2 3" xfId="24773"/>
    <cellStyle name="常规 10 5 2 2 2 3" xfId="12101"/>
    <cellStyle name="常规 10 5 2 2 2 3 2" xfId="28997"/>
    <cellStyle name="常规 10 5 2 2 2 4" xfId="20549"/>
    <cellStyle name="常规 10 5 2 2 3" xfId="5765"/>
    <cellStyle name="常规 10 5 2 2 3 2" xfId="14213"/>
    <cellStyle name="常规 10 5 2 2 3 2 2" xfId="31109"/>
    <cellStyle name="常规 10 5 2 2 3 3" xfId="22661"/>
    <cellStyle name="常规 10 5 2 2 4" xfId="9989"/>
    <cellStyle name="常规 10 5 2 2 4 2" xfId="26885"/>
    <cellStyle name="常规 10 5 2 2 5" xfId="18437"/>
    <cellStyle name="常规 10 5 2 3" xfId="2597"/>
    <cellStyle name="常规 10 5 2 3 2" xfId="6821"/>
    <cellStyle name="常规 10 5 2 3 2 2" xfId="15269"/>
    <cellStyle name="常规 10 5 2 3 2 2 2" xfId="32165"/>
    <cellStyle name="常规 10 5 2 3 2 3" xfId="23717"/>
    <cellStyle name="常规 10 5 2 3 3" xfId="11045"/>
    <cellStyle name="常规 10 5 2 3 3 2" xfId="27941"/>
    <cellStyle name="常规 10 5 2 3 4" xfId="19493"/>
    <cellStyle name="常规 10 5 2 4" xfId="4709"/>
    <cellStyle name="常规 10 5 2 4 2" xfId="13157"/>
    <cellStyle name="常规 10 5 2 4 2 2" xfId="30053"/>
    <cellStyle name="常规 10 5 2 4 3" xfId="21605"/>
    <cellStyle name="常规 10 5 2 5" xfId="8933"/>
    <cellStyle name="常规 10 5 2 5 2" xfId="25829"/>
    <cellStyle name="常规 10 5 2 6" xfId="17381"/>
    <cellStyle name="常规 10 5 3" xfId="485"/>
    <cellStyle name="常规 10 5 3 2" xfId="1893"/>
    <cellStyle name="常规 10 5 3 2 2" xfId="4005"/>
    <cellStyle name="常规 10 5 3 2 2 2" xfId="8229"/>
    <cellStyle name="常规 10 5 3 2 2 2 2" xfId="16677"/>
    <cellStyle name="常规 10 5 3 2 2 2 2 2" xfId="33573"/>
    <cellStyle name="常规 10 5 3 2 2 2 3" xfId="25125"/>
    <cellStyle name="常规 10 5 3 2 2 3" xfId="12453"/>
    <cellStyle name="常规 10 5 3 2 2 3 2" xfId="29349"/>
    <cellStyle name="常规 10 5 3 2 2 4" xfId="20901"/>
    <cellStyle name="常规 10 5 3 2 3" xfId="6117"/>
    <cellStyle name="常规 10 5 3 2 3 2" xfId="14565"/>
    <cellStyle name="常规 10 5 3 2 3 2 2" xfId="31461"/>
    <cellStyle name="常规 10 5 3 2 3 3" xfId="23013"/>
    <cellStyle name="常规 10 5 3 2 4" xfId="10341"/>
    <cellStyle name="常规 10 5 3 2 4 2" xfId="27237"/>
    <cellStyle name="常规 10 5 3 2 5" xfId="18789"/>
    <cellStyle name="常规 10 5 3 3" xfId="2949"/>
    <cellStyle name="常规 10 5 3 3 2" xfId="7173"/>
    <cellStyle name="常规 10 5 3 3 2 2" xfId="15621"/>
    <cellStyle name="常规 10 5 3 3 2 2 2" xfId="32517"/>
    <cellStyle name="常规 10 5 3 3 2 3" xfId="24069"/>
    <cellStyle name="常规 10 5 3 3 3" xfId="11397"/>
    <cellStyle name="常规 10 5 3 3 3 2" xfId="28293"/>
    <cellStyle name="常规 10 5 3 3 4" xfId="19845"/>
    <cellStyle name="常规 10 5 3 4" xfId="5061"/>
    <cellStyle name="常规 10 5 3 4 2" xfId="13509"/>
    <cellStyle name="常规 10 5 3 4 2 2" xfId="30405"/>
    <cellStyle name="常规 10 5 3 4 3" xfId="21957"/>
    <cellStyle name="常规 10 5 3 5" xfId="9285"/>
    <cellStyle name="常规 10 5 3 5 2" xfId="26181"/>
    <cellStyle name="常规 10 5 3 6" xfId="17733"/>
    <cellStyle name="常规 10 5 4" xfId="1189"/>
    <cellStyle name="常规 10 5 4 2" xfId="3301"/>
    <cellStyle name="常规 10 5 4 2 2" xfId="7525"/>
    <cellStyle name="常规 10 5 4 2 2 2" xfId="15973"/>
    <cellStyle name="常规 10 5 4 2 2 2 2" xfId="32869"/>
    <cellStyle name="常规 10 5 4 2 2 3" xfId="24421"/>
    <cellStyle name="常规 10 5 4 2 3" xfId="11749"/>
    <cellStyle name="常规 10 5 4 2 3 2" xfId="28645"/>
    <cellStyle name="常规 10 5 4 2 4" xfId="20197"/>
    <cellStyle name="常规 10 5 4 3" xfId="5413"/>
    <cellStyle name="常规 10 5 4 3 2" xfId="13861"/>
    <cellStyle name="常规 10 5 4 3 2 2" xfId="30757"/>
    <cellStyle name="常规 10 5 4 3 3" xfId="22309"/>
    <cellStyle name="常规 10 5 4 4" xfId="9637"/>
    <cellStyle name="常规 10 5 4 4 2" xfId="26533"/>
    <cellStyle name="常规 10 5 4 5" xfId="18085"/>
    <cellStyle name="常规 10 5 5" xfId="2245"/>
    <cellStyle name="常规 10 5 5 2" xfId="6469"/>
    <cellStyle name="常规 10 5 5 2 2" xfId="14917"/>
    <cellStyle name="常规 10 5 5 2 2 2" xfId="31813"/>
    <cellStyle name="常规 10 5 5 2 3" xfId="23365"/>
    <cellStyle name="常规 10 5 5 3" xfId="10693"/>
    <cellStyle name="常规 10 5 5 3 2" xfId="27589"/>
    <cellStyle name="常规 10 5 5 4" xfId="19141"/>
    <cellStyle name="常规 10 5 6" xfId="4357"/>
    <cellStyle name="常规 10 5 6 2" xfId="12805"/>
    <cellStyle name="常规 10 5 6 2 2" xfId="29701"/>
    <cellStyle name="常规 10 5 6 3" xfId="21253"/>
    <cellStyle name="常规 10 5 7" xfId="8581"/>
    <cellStyle name="常规 10 5 7 2" xfId="25477"/>
    <cellStyle name="常规 10 5 8" xfId="17029"/>
    <cellStyle name="常规 10 6" xfId="181"/>
    <cellStyle name="常规 10 6 2" xfId="885"/>
    <cellStyle name="常规 10 6 2 2" xfId="1589"/>
    <cellStyle name="常规 10 6 2 2 2" xfId="3701"/>
    <cellStyle name="常规 10 6 2 2 2 2" xfId="7925"/>
    <cellStyle name="常规 10 6 2 2 2 2 2" xfId="16373"/>
    <cellStyle name="常规 10 6 2 2 2 2 2 2" xfId="33269"/>
    <cellStyle name="常规 10 6 2 2 2 2 3" xfId="24821"/>
    <cellStyle name="常规 10 6 2 2 2 3" xfId="12149"/>
    <cellStyle name="常规 10 6 2 2 2 3 2" xfId="29045"/>
    <cellStyle name="常规 10 6 2 2 2 4" xfId="20597"/>
    <cellStyle name="常规 10 6 2 2 3" xfId="5813"/>
    <cellStyle name="常规 10 6 2 2 3 2" xfId="14261"/>
    <cellStyle name="常规 10 6 2 2 3 2 2" xfId="31157"/>
    <cellStyle name="常规 10 6 2 2 3 3" xfId="22709"/>
    <cellStyle name="常规 10 6 2 2 4" xfId="10037"/>
    <cellStyle name="常规 10 6 2 2 4 2" xfId="26933"/>
    <cellStyle name="常规 10 6 2 2 5" xfId="18485"/>
    <cellStyle name="常规 10 6 2 3" xfId="2645"/>
    <cellStyle name="常规 10 6 2 3 2" xfId="6869"/>
    <cellStyle name="常规 10 6 2 3 2 2" xfId="15317"/>
    <cellStyle name="常规 10 6 2 3 2 2 2" xfId="32213"/>
    <cellStyle name="常规 10 6 2 3 2 3" xfId="23765"/>
    <cellStyle name="常规 10 6 2 3 3" xfId="11093"/>
    <cellStyle name="常规 10 6 2 3 3 2" xfId="27989"/>
    <cellStyle name="常规 10 6 2 3 4" xfId="19541"/>
    <cellStyle name="常规 10 6 2 4" xfId="4757"/>
    <cellStyle name="常规 10 6 2 4 2" xfId="13205"/>
    <cellStyle name="常规 10 6 2 4 2 2" xfId="30101"/>
    <cellStyle name="常规 10 6 2 4 3" xfId="21653"/>
    <cellStyle name="常规 10 6 2 5" xfId="8981"/>
    <cellStyle name="常规 10 6 2 5 2" xfId="25877"/>
    <cellStyle name="常规 10 6 2 6" xfId="17429"/>
    <cellStyle name="常规 10 6 3" xfId="533"/>
    <cellStyle name="常规 10 6 3 2" xfId="1941"/>
    <cellStyle name="常规 10 6 3 2 2" xfId="4053"/>
    <cellStyle name="常规 10 6 3 2 2 2" xfId="8277"/>
    <cellStyle name="常规 10 6 3 2 2 2 2" xfId="16725"/>
    <cellStyle name="常规 10 6 3 2 2 2 2 2" xfId="33621"/>
    <cellStyle name="常规 10 6 3 2 2 2 3" xfId="25173"/>
    <cellStyle name="常规 10 6 3 2 2 3" xfId="12501"/>
    <cellStyle name="常规 10 6 3 2 2 3 2" xfId="29397"/>
    <cellStyle name="常规 10 6 3 2 2 4" xfId="20949"/>
    <cellStyle name="常规 10 6 3 2 3" xfId="6165"/>
    <cellStyle name="常规 10 6 3 2 3 2" xfId="14613"/>
    <cellStyle name="常规 10 6 3 2 3 2 2" xfId="31509"/>
    <cellStyle name="常规 10 6 3 2 3 3" xfId="23061"/>
    <cellStyle name="常规 10 6 3 2 4" xfId="10389"/>
    <cellStyle name="常规 10 6 3 2 4 2" xfId="27285"/>
    <cellStyle name="常规 10 6 3 2 5" xfId="18837"/>
    <cellStyle name="常规 10 6 3 3" xfId="2997"/>
    <cellStyle name="常规 10 6 3 3 2" xfId="7221"/>
    <cellStyle name="常规 10 6 3 3 2 2" xfId="15669"/>
    <cellStyle name="常规 10 6 3 3 2 2 2" xfId="32565"/>
    <cellStyle name="常规 10 6 3 3 2 3" xfId="24117"/>
    <cellStyle name="常规 10 6 3 3 3" xfId="11445"/>
    <cellStyle name="常规 10 6 3 3 3 2" xfId="28341"/>
    <cellStyle name="常规 10 6 3 3 4" xfId="19893"/>
    <cellStyle name="常规 10 6 3 4" xfId="5109"/>
    <cellStyle name="常规 10 6 3 4 2" xfId="13557"/>
    <cellStyle name="常规 10 6 3 4 2 2" xfId="30453"/>
    <cellStyle name="常规 10 6 3 4 3" xfId="22005"/>
    <cellStyle name="常规 10 6 3 5" xfId="9333"/>
    <cellStyle name="常规 10 6 3 5 2" xfId="26229"/>
    <cellStyle name="常规 10 6 3 6" xfId="17781"/>
    <cellStyle name="常规 10 6 4" xfId="1237"/>
    <cellStyle name="常规 10 6 4 2" xfId="3349"/>
    <cellStyle name="常规 10 6 4 2 2" xfId="7573"/>
    <cellStyle name="常规 10 6 4 2 2 2" xfId="16021"/>
    <cellStyle name="常规 10 6 4 2 2 2 2" xfId="32917"/>
    <cellStyle name="常规 10 6 4 2 2 3" xfId="24469"/>
    <cellStyle name="常规 10 6 4 2 3" xfId="11797"/>
    <cellStyle name="常规 10 6 4 2 3 2" xfId="28693"/>
    <cellStyle name="常规 10 6 4 2 4" xfId="20245"/>
    <cellStyle name="常规 10 6 4 3" xfId="5461"/>
    <cellStyle name="常规 10 6 4 3 2" xfId="13909"/>
    <cellStyle name="常规 10 6 4 3 2 2" xfId="30805"/>
    <cellStyle name="常规 10 6 4 3 3" xfId="22357"/>
    <cellStyle name="常规 10 6 4 4" xfId="9685"/>
    <cellStyle name="常规 10 6 4 4 2" xfId="26581"/>
    <cellStyle name="常规 10 6 4 5" xfId="18133"/>
    <cellStyle name="常规 10 6 5" xfId="2293"/>
    <cellStyle name="常规 10 6 5 2" xfId="6517"/>
    <cellStyle name="常规 10 6 5 2 2" xfId="14965"/>
    <cellStyle name="常规 10 6 5 2 2 2" xfId="31861"/>
    <cellStyle name="常规 10 6 5 2 3" xfId="23413"/>
    <cellStyle name="常规 10 6 5 3" xfId="10741"/>
    <cellStyle name="常规 10 6 5 3 2" xfId="27637"/>
    <cellStyle name="常规 10 6 5 4" xfId="19189"/>
    <cellStyle name="常规 10 6 6" xfId="4405"/>
    <cellStyle name="常规 10 6 6 2" xfId="12853"/>
    <cellStyle name="常规 10 6 6 2 2" xfId="29749"/>
    <cellStyle name="常规 10 6 6 3" xfId="21301"/>
    <cellStyle name="常规 10 6 7" xfId="8629"/>
    <cellStyle name="常规 10 6 7 2" xfId="25525"/>
    <cellStyle name="常规 10 6 8" xfId="17077"/>
    <cellStyle name="常规 10 7" xfId="229"/>
    <cellStyle name="常规 10 7 2" xfId="933"/>
    <cellStyle name="常规 10 7 2 2" xfId="1637"/>
    <cellStyle name="常规 10 7 2 2 2" xfId="3749"/>
    <cellStyle name="常规 10 7 2 2 2 2" xfId="7973"/>
    <cellStyle name="常规 10 7 2 2 2 2 2" xfId="16421"/>
    <cellStyle name="常规 10 7 2 2 2 2 2 2" xfId="33317"/>
    <cellStyle name="常规 10 7 2 2 2 2 3" xfId="24869"/>
    <cellStyle name="常规 10 7 2 2 2 3" xfId="12197"/>
    <cellStyle name="常规 10 7 2 2 2 3 2" xfId="29093"/>
    <cellStyle name="常规 10 7 2 2 2 4" xfId="20645"/>
    <cellStyle name="常规 10 7 2 2 3" xfId="5861"/>
    <cellStyle name="常规 10 7 2 2 3 2" xfId="14309"/>
    <cellStyle name="常规 10 7 2 2 3 2 2" xfId="31205"/>
    <cellStyle name="常规 10 7 2 2 3 3" xfId="22757"/>
    <cellStyle name="常规 10 7 2 2 4" xfId="10085"/>
    <cellStyle name="常规 10 7 2 2 4 2" xfId="26981"/>
    <cellStyle name="常规 10 7 2 2 5" xfId="18533"/>
    <cellStyle name="常规 10 7 2 3" xfId="2693"/>
    <cellStyle name="常规 10 7 2 3 2" xfId="6917"/>
    <cellStyle name="常规 10 7 2 3 2 2" xfId="15365"/>
    <cellStyle name="常规 10 7 2 3 2 2 2" xfId="32261"/>
    <cellStyle name="常规 10 7 2 3 2 3" xfId="23813"/>
    <cellStyle name="常规 10 7 2 3 3" xfId="11141"/>
    <cellStyle name="常规 10 7 2 3 3 2" xfId="28037"/>
    <cellStyle name="常规 10 7 2 3 4" xfId="19589"/>
    <cellStyle name="常规 10 7 2 4" xfId="4805"/>
    <cellStyle name="常规 10 7 2 4 2" xfId="13253"/>
    <cellStyle name="常规 10 7 2 4 2 2" xfId="30149"/>
    <cellStyle name="常规 10 7 2 4 3" xfId="21701"/>
    <cellStyle name="常规 10 7 2 5" xfId="9029"/>
    <cellStyle name="常规 10 7 2 5 2" xfId="25925"/>
    <cellStyle name="常规 10 7 2 6" xfId="17477"/>
    <cellStyle name="常规 10 7 3" xfId="581"/>
    <cellStyle name="常规 10 7 3 2" xfId="1989"/>
    <cellStyle name="常规 10 7 3 2 2" xfId="4101"/>
    <cellStyle name="常规 10 7 3 2 2 2" xfId="8325"/>
    <cellStyle name="常规 10 7 3 2 2 2 2" xfId="16773"/>
    <cellStyle name="常规 10 7 3 2 2 2 2 2" xfId="33669"/>
    <cellStyle name="常规 10 7 3 2 2 2 3" xfId="25221"/>
    <cellStyle name="常规 10 7 3 2 2 3" xfId="12549"/>
    <cellStyle name="常规 10 7 3 2 2 3 2" xfId="29445"/>
    <cellStyle name="常规 10 7 3 2 2 4" xfId="20997"/>
    <cellStyle name="常规 10 7 3 2 3" xfId="6213"/>
    <cellStyle name="常规 10 7 3 2 3 2" xfId="14661"/>
    <cellStyle name="常规 10 7 3 2 3 2 2" xfId="31557"/>
    <cellStyle name="常规 10 7 3 2 3 3" xfId="23109"/>
    <cellStyle name="常规 10 7 3 2 4" xfId="10437"/>
    <cellStyle name="常规 10 7 3 2 4 2" xfId="27333"/>
    <cellStyle name="常规 10 7 3 2 5" xfId="18885"/>
    <cellStyle name="常规 10 7 3 3" xfId="3045"/>
    <cellStyle name="常规 10 7 3 3 2" xfId="7269"/>
    <cellStyle name="常规 10 7 3 3 2 2" xfId="15717"/>
    <cellStyle name="常规 10 7 3 3 2 2 2" xfId="32613"/>
    <cellStyle name="常规 10 7 3 3 2 3" xfId="24165"/>
    <cellStyle name="常规 10 7 3 3 3" xfId="11493"/>
    <cellStyle name="常规 10 7 3 3 3 2" xfId="28389"/>
    <cellStyle name="常规 10 7 3 3 4" xfId="19941"/>
    <cellStyle name="常规 10 7 3 4" xfId="5157"/>
    <cellStyle name="常规 10 7 3 4 2" xfId="13605"/>
    <cellStyle name="常规 10 7 3 4 2 2" xfId="30501"/>
    <cellStyle name="常规 10 7 3 4 3" xfId="22053"/>
    <cellStyle name="常规 10 7 3 5" xfId="9381"/>
    <cellStyle name="常规 10 7 3 5 2" xfId="26277"/>
    <cellStyle name="常规 10 7 3 6" xfId="17829"/>
    <cellStyle name="常规 10 7 4" xfId="1285"/>
    <cellStyle name="常规 10 7 4 2" xfId="3397"/>
    <cellStyle name="常规 10 7 4 2 2" xfId="7621"/>
    <cellStyle name="常规 10 7 4 2 2 2" xfId="16069"/>
    <cellStyle name="常规 10 7 4 2 2 2 2" xfId="32965"/>
    <cellStyle name="常规 10 7 4 2 2 3" xfId="24517"/>
    <cellStyle name="常规 10 7 4 2 3" xfId="11845"/>
    <cellStyle name="常规 10 7 4 2 3 2" xfId="28741"/>
    <cellStyle name="常规 10 7 4 2 4" xfId="20293"/>
    <cellStyle name="常规 10 7 4 3" xfId="5509"/>
    <cellStyle name="常规 10 7 4 3 2" xfId="13957"/>
    <cellStyle name="常规 10 7 4 3 2 2" xfId="30853"/>
    <cellStyle name="常规 10 7 4 3 3" xfId="22405"/>
    <cellStyle name="常规 10 7 4 4" xfId="9733"/>
    <cellStyle name="常规 10 7 4 4 2" xfId="26629"/>
    <cellStyle name="常规 10 7 4 5" xfId="18181"/>
    <cellStyle name="常规 10 7 5" xfId="2341"/>
    <cellStyle name="常规 10 7 5 2" xfId="6565"/>
    <cellStyle name="常规 10 7 5 2 2" xfId="15013"/>
    <cellStyle name="常规 10 7 5 2 2 2" xfId="31909"/>
    <cellStyle name="常规 10 7 5 2 3" xfId="23461"/>
    <cellStyle name="常规 10 7 5 3" xfId="10789"/>
    <cellStyle name="常规 10 7 5 3 2" xfId="27685"/>
    <cellStyle name="常规 10 7 5 4" xfId="19237"/>
    <cellStyle name="常规 10 7 6" xfId="4453"/>
    <cellStyle name="常规 10 7 6 2" xfId="12901"/>
    <cellStyle name="常规 10 7 6 2 2" xfId="29797"/>
    <cellStyle name="常规 10 7 6 3" xfId="21349"/>
    <cellStyle name="常规 10 7 7" xfId="8677"/>
    <cellStyle name="常规 10 7 7 2" xfId="25573"/>
    <cellStyle name="常规 10 7 8" xfId="17125"/>
    <cellStyle name="常规 10 8" xfId="277"/>
    <cellStyle name="常规 10 8 2" xfId="981"/>
    <cellStyle name="常规 10 8 2 2" xfId="1685"/>
    <cellStyle name="常规 10 8 2 2 2" xfId="3797"/>
    <cellStyle name="常规 10 8 2 2 2 2" xfId="8021"/>
    <cellStyle name="常规 10 8 2 2 2 2 2" xfId="16469"/>
    <cellStyle name="常规 10 8 2 2 2 2 2 2" xfId="33365"/>
    <cellStyle name="常规 10 8 2 2 2 2 3" xfId="24917"/>
    <cellStyle name="常规 10 8 2 2 2 3" xfId="12245"/>
    <cellStyle name="常规 10 8 2 2 2 3 2" xfId="29141"/>
    <cellStyle name="常规 10 8 2 2 2 4" xfId="20693"/>
    <cellStyle name="常规 10 8 2 2 3" xfId="5909"/>
    <cellStyle name="常规 10 8 2 2 3 2" xfId="14357"/>
    <cellStyle name="常规 10 8 2 2 3 2 2" xfId="31253"/>
    <cellStyle name="常规 10 8 2 2 3 3" xfId="22805"/>
    <cellStyle name="常规 10 8 2 2 4" xfId="10133"/>
    <cellStyle name="常规 10 8 2 2 4 2" xfId="27029"/>
    <cellStyle name="常规 10 8 2 2 5" xfId="18581"/>
    <cellStyle name="常规 10 8 2 3" xfId="2741"/>
    <cellStyle name="常规 10 8 2 3 2" xfId="6965"/>
    <cellStyle name="常规 10 8 2 3 2 2" xfId="15413"/>
    <cellStyle name="常规 10 8 2 3 2 2 2" xfId="32309"/>
    <cellStyle name="常规 10 8 2 3 2 3" xfId="23861"/>
    <cellStyle name="常规 10 8 2 3 3" xfId="11189"/>
    <cellStyle name="常规 10 8 2 3 3 2" xfId="28085"/>
    <cellStyle name="常规 10 8 2 3 4" xfId="19637"/>
    <cellStyle name="常规 10 8 2 4" xfId="4853"/>
    <cellStyle name="常规 10 8 2 4 2" xfId="13301"/>
    <cellStyle name="常规 10 8 2 4 2 2" xfId="30197"/>
    <cellStyle name="常规 10 8 2 4 3" xfId="21749"/>
    <cellStyle name="常规 10 8 2 5" xfId="9077"/>
    <cellStyle name="常规 10 8 2 5 2" xfId="25973"/>
    <cellStyle name="常规 10 8 2 6" xfId="17525"/>
    <cellStyle name="常规 10 8 3" xfId="629"/>
    <cellStyle name="常规 10 8 3 2" xfId="2037"/>
    <cellStyle name="常规 10 8 3 2 2" xfId="4149"/>
    <cellStyle name="常规 10 8 3 2 2 2" xfId="8373"/>
    <cellStyle name="常规 10 8 3 2 2 2 2" xfId="16821"/>
    <cellStyle name="常规 10 8 3 2 2 2 2 2" xfId="33717"/>
    <cellStyle name="常规 10 8 3 2 2 2 3" xfId="25269"/>
    <cellStyle name="常规 10 8 3 2 2 3" xfId="12597"/>
    <cellStyle name="常规 10 8 3 2 2 3 2" xfId="29493"/>
    <cellStyle name="常规 10 8 3 2 2 4" xfId="21045"/>
    <cellStyle name="常规 10 8 3 2 3" xfId="6261"/>
    <cellStyle name="常规 10 8 3 2 3 2" xfId="14709"/>
    <cellStyle name="常规 10 8 3 2 3 2 2" xfId="31605"/>
    <cellStyle name="常规 10 8 3 2 3 3" xfId="23157"/>
    <cellStyle name="常规 10 8 3 2 4" xfId="10485"/>
    <cellStyle name="常规 10 8 3 2 4 2" xfId="27381"/>
    <cellStyle name="常规 10 8 3 2 5" xfId="18933"/>
    <cellStyle name="常规 10 8 3 3" xfId="3093"/>
    <cellStyle name="常规 10 8 3 3 2" xfId="7317"/>
    <cellStyle name="常规 10 8 3 3 2 2" xfId="15765"/>
    <cellStyle name="常规 10 8 3 3 2 2 2" xfId="32661"/>
    <cellStyle name="常规 10 8 3 3 2 3" xfId="24213"/>
    <cellStyle name="常规 10 8 3 3 3" xfId="11541"/>
    <cellStyle name="常规 10 8 3 3 3 2" xfId="28437"/>
    <cellStyle name="常规 10 8 3 3 4" xfId="19989"/>
    <cellStyle name="常规 10 8 3 4" xfId="5205"/>
    <cellStyle name="常规 10 8 3 4 2" xfId="13653"/>
    <cellStyle name="常规 10 8 3 4 2 2" xfId="30549"/>
    <cellStyle name="常规 10 8 3 4 3" xfId="22101"/>
    <cellStyle name="常规 10 8 3 5" xfId="9429"/>
    <cellStyle name="常规 10 8 3 5 2" xfId="26325"/>
    <cellStyle name="常规 10 8 3 6" xfId="17877"/>
    <cellStyle name="常规 10 8 4" xfId="1333"/>
    <cellStyle name="常规 10 8 4 2" xfId="3445"/>
    <cellStyle name="常规 10 8 4 2 2" xfId="7669"/>
    <cellStyle name="常规 10 8 4 2 2 2" xfId="16117"/>
    <cellStyle name="常规 10 8 4 2 2 2 2" xfId="33013"/>
    <cellStyle name="常规 10 8 4 2 2 3" xfId="24565"/>
    <cellStyle name="常规 10 8 4 2 3" xfId="11893"/>
    <cellStyle name="常规 10 8 4 2 3 2" xfId="28789"/>
    <cellStyle name="常规 10 8 4 2 4" xfId="20341"/>
    <cellStyle name="常规 10 8 4 3" xfId="5557"/>
    <cellStyle name="常规 10 8 4 3 2" xfId="14005"/>
    <cellStyle name="常规 10 8 4 3 2 2" xfId="30901"/>
    <cellStyle name="常规 10 8 4 3 3" xfId="22453"/>
    <cellStyle name="常规 10 8 4 4" xfId="9781"/>
    <cellStyle name="常规 10 8 4 4 2" xfId="26677"/>
    <cellStyle name="常规 10 8 4 5" xfId="18229"/>
    <cellStyle name="常规 10 8 5" xfId="2389"/>
    <cellStyle name="常规 10 8 5 2" xfId="6613"/>
    <cellStyle name="常规 10 8 5 2 2" xfId="15061"/>
    <cellStyle name="常规 10 8 5 2 2 2" xfId="31957"/>
    <cellStyle name="常规 10 8 5 2 3" xfId="23509"/>
    <cellStyle name="常规 10 8 5 3" xfId="10837"/>
    <cellStyle name="常规 10 8 5 3 2" xfId="27733"/>
    <cellStyle name="常规 10 8 5 4" xfId="19285"/>
    <cellStyle name="常规 10 8 6" xfId="4501"/>
    <cellStyle name="常规 10 8 6 2" xfId="12949"/>
    <cellStyle name="常规 10 8 6 2 2" xfId="29845"/>
    <cellStyle name="常规 10 8 6 3" xfId="21397"/>
    <cellStyle name="常规 10 8 7" xfId="8725"/>
    <cellStyle name="常规 10 8 7 2" xfId="25621"/>
    <cellStyle name="常规 10 8 8" xfId="17173"/>
    <cellStyle name="常规 10 9" xfId="325"/>
    <cellStyle name="常规 10 9 2" xfId="1029"/>
    <cellStyle name="常规 10 9 2 2" xfId="1733"/>
    <cellStyle name="常规 10 9 2 2 2" xfId="3845"/>
    <cellStyle name="常规 10 9 2 2 2 2" xfId="8069"/>
    <cellStyle name="常规 10 9 2 2 2 2 2" xfId="16517"/>
    <cellStyle name="常规 10 9 2 2 2 2 2 2" xfId="33413"/>
    <cellStyle name="常规 10 9 2 2 2 2 3" xfId="24965"/>
    <cellStyle name="常规 10 9 2 2 2 3" xfId="12293"/>
    <cellStyle name="常规 10 9 2 2 2 3 2" xfId="29189"/>
    <cellStyle name="常规 10 9 2 2 2 4" xfId="20741"/>
    <cellStyle name="常规 10 9 2 2 3" xfId="5957"/>
    <cellStyle name="常规 10 9 2 2 3 2" xfId="14405"/>
    <cellStyle name="常规 10 9 2 2 3 2 2" xfId="31301"/>
    <cellStyle name="常规 10 9 2 2 3 3" xfId="22853"/>
    <cellStyle name="常规 10 9 2 2 4" xfId="10181"/>
    <cellStyle name="常规 10 9 2 2 4 2" xfId="27077"/>
    <cellStyle name="常规 10 9 2 2 5" xfId="18629"/>
    <cellStyle name="常规 10 9 2 3" xfId="2789"/>
    <cellStyle name="常规 10 9 2 3 2" xfId="7013"/>
    <cellStyle name="常规 10 9 2 3 2 2" xfId="15461"/>
    <cellStyle name="常规 10 9 2 3 2 2 2" xfId="32357"/>
    <cellStyle name="常规 10 9 2 3 2 3" xfId="23909"/>
    <cellStyle name="常规 10 9 2 3 3" xfId="11237"/>
    <cellStyle name="常规 10 9 2 3 3 2" xfId="28133"/>
    <cellStyle name="常规 10 9 2 3 4" xfId="19685"/>
    <cellStyle name="常规 10 9 2 4" xfId="4901"/>
    <cellStyle name="常规 10 9 2 4 2" xfId="13349"/>
    <cellStyle name="常规 10 9 2 4 2 2" xfId="30245"/>
    <cellStyle name="常规 10 9 2 4 3" xfId="21797"/>
    <cellStyle name="常规 10 9 2 5" xfId="9125"/>
    <cellStyle name="常规 10 9 2 5 2" xfId="26021"/>
    <cellStyle name="常规 10 9 2 6" xfId="17573"/>
    <cellStyle name="常规 10 9 3" xfId="677"/>
    <cellStyle name="常规 10 9 3 2" xfId="2085"/>
    <cellStyle name="常规 10 9 3 2 2" xfId="4197"/>
    <cellStyle name="常规 10 9 3 2 2 2" xfId="8421"/>
    <cellStyle name="常规 10 9 3 2 2 2 2" xfId="16869"/>
    <cellStyle name="常规 10 9 3 2 2 2 2 2" xfId="33765"/>
    <cellStyle name="常规 10 9 3 2 2 2 3" xfId="25317"/>
    <cellStyle name="常规 10 9 3 2 2 3" xfId="12645"/>
    <cellStyle name="常规 10 9 3 2 2 3 2" xfId="29541"/>
    <cellStyle name="常规 10 9 3 2 2 4" xfId="21093"/>
    <cellStyle name="常规 10 9 3 2 3" xfId="6309"/>
    <cellStyle name="常规 10 9 3 2 3 2" xfId="14757"/>
    <cellStyle name="常规 10 9 3 2 3 2 2" xfId="31653"/>
    <cellStyle name="常规 10 9 3 2 3 3" xfId="23205"/>
    <cellStyle name="常规 10 9 3 2 4" xfId="10533"/>
    <cellStyle name="常规 10 9 3 2 4 2" xfId="27429"/>
    <cellStyle name="常规 10 9 3 2 5" xfId="18981"/>
    <cellStyle name="常规 10 9 3 3" xfId="3141"/>
    <cellStyle name="常规 10 9 3 3 2" xfId="7365"/>
    <cellStyle name="常规 10 9 3 3 2 2" xfId="15813"/>
    <cellStyle name="常规 10 9 3 3 2 2 2" xfId="32709"/>
    <cellStyle name="常规 10 9 3 3 2 3" xfId="24261"/>
    <cellStyle name="常规 10 9 3 3 3" xfId="11589"/>
    <cellStyle name="常规 10 9 3 3 3 2" xfId="28485"/>
    <cellStyle name="常规 10 9 3 3 4" xfId="20037"/>
    <cellStyle name="常规 10 9 3 4" xfId="5253"/>
    <cellStyle name="常规 10 9 3 4 2" xfId="13701"/>
    <cellStyle name="常规 10 9 3 4 2 2" xfId="30597"/>
    <cellStyle name="常规 10 9 3 4 3" xfId="22149"/>
    <cellStyle name="常规 10 9 3 5" xfId="9477"/>
    <cellStyle name="常规 10 9 3 5 2" xfId="26373"/>
    <cellStyle name="常规 10 9 3 6" xfId="17925"/>
    <cellStyle name="常规 10 9 4" xfId="1381"/>
    <cellStyle name="常规 10 9 4 2" xfId="3493"/>
    <cellStyle name="常规 10 9 4 2 2" xfId="7717"/>
    <cellStyle name="常规 10 9 4 2 2 2" xfId="16165"/>
    <cellStyle name="常规 10 9 4 2 2 2 2" xfId="33061"/>
    <cellStyle name="常规 10 9 4 2 2 3" xfId="24613"/>
    <cellStyle name="常规 10 9 4 2 3" xfId="11941"/>
    <cellStyle name="常规 10 9 4 2 3 2" xfId="28837"/>
    <cellStyle name="常规 10 9 4 2 4" xfId="20389"/>
    <cellStyle name="常规 10 9 4 3" xfId="5605"/>
    <cellStyle name="常规 10 9 4 3 2" xfId="14053"/>
    <cellStyle name="常规 10 9 4 3 2 2" xfId="30949"/>
    <cellStyle name="常规 10 9 4 3 3" xfId="22501"/>
    <cellStyle name="常规 10 9 4 4" xfId="9829"/>
    <cellStyle name="常规 10 9 4 4 2" xfId="26725"/>
    <cellStyle name="常规 10 9 4 5" xfId="18277"/>
    <cellStyle name="常规 10 9 5" xfId="2437"/>
    <cellStyle name="常规 10 9 5 2" xfId="6661"/>
    <cellStyle name="常规 10 9 5 2 2" xfId="15109"/>
    <cellStyle name="常规 10 9 5 2 2 2" xfId="32005"/>
    <cellStyle name="常规 10 9 5 2 3" xfId="23557"/>
    <cellStyle name="常规 10 9 5 3" xfId="10885"/>
    <cellStyle name="常规 10 9 5 3 2" xfId="27781"/>
    <cellStyle name="常规 10 9 5 4" xfId="19333"/>
    <cellStyle name="常规 10 9 6" xfId="4549"/>
    <cellStyle name="常规 10 9 6 2" xfId="12997"/>
    <cellStyle name="常规 10 9 6 2 2" xfId="29893"/>
    <cellStyle name="常规 10 9 6 3" xfId="21445"/>
    <cellStyle name="常规 10 9 7" xfId="8773"/>
    <cellStyle name="常规 10 9 7 2" xfId="25669"/>
    <cellStyle name="常规 10 9 8" xfId="17221"/>
    <cellStyle name="常规 11" xfId="22"/>
    <cellStyle name="常规 11 10" xfId="375"/>
    <cellStyle name="常规 11 10 2" xfId="1783"/>
    <cellStyle name="常规 11 10 2 2" xfId="3895"/>
    <cellStyle name="常规 11 10 2 2 2" xfId="8119"/>
    <cellStyle name="常规 11 10 2 2 2 2" xfId="16567"/>
    <cellStyle name="常规 11 10 2 2 2 2 2" xfId="33463"/>
    <cellStyle name="常规 11 10 2 2 2 3" xfId="25015"/>
    <cellStyle name="常规 11 10 2 2 3" xfId="12343"/>
    <cellStyle name="常规 11 10 2 2 3 2" xfId="29239"/>
    <cellStyle name="常规 11 10 2 2 4" xfId="20791"/>
    <cellStyle name="常规 11 10 2 3" xfId="6007"/>
    <cellStyle name="常规 11 10 2 3 2" xfId="14455"/>
    <cellStyle name="常规 11 10 2 3 2 2" xfId="31351"/>
    <cellStyle name="常规 11 10 2 3 3" xfId="22903"/>
    <cellStyle name="常规 11 10 2 4" xfId="10231"/>
    <cellStyle name="常规 11 10 2 4 2" xfId="27127"/>
    <cellStyle name="常规 11 10 2 5" xfId="18679"/>
    <cellStyle name="常规 11 10 3" xfId="2839"/>
    <cellStyle name="常规 11 10 3 2" xfId="7063"/>
    <cellStyle name="常规 11 10 3 2 2" xfId="15511"/>
    <cellStyle name="常规 11 10 3 2 2 2" xfId="32407"/>
    <cellStyle name="常规 11 10 3 2 3" xfId="23959"/>
    <cellStyle name="常规 11 10 3 3" xfId="11287"/>
    <cellStyle name="常规 11 10 3 3 2" xfId="28183"/>
    <cellStyle name="常规 11 10 3 4" xfId="19735"/>
    <cellStyle name="常规 11 10 4" xfId="4951"/>
    <cellStyle name="常规 11 10 4 2" xfId="13399"/>
    <cellStyle name="常规 11 10 4 2 2" xfId="30295"/>
    <cellStyle name="常规 11 10 4 3" xfId="21847"/>
    <cellStyle name="常规 11 10 5" xfId="9175"/>
    <cellStyle name="常规 11 10 5 2" xfId="26071"/>
    <cellStyle name="常规 11 10 6" xfId="17623"/>
    <cellStyle name="常规 11 11" xfId="1079"/>
    <cellStyle name="常规 11 11 2" xfId="3191"/>
    <cellStyle name="常规 11 11 2 2" xfId="7415"/>
    <cellStyle name="常规 11 11 2 2 2" xfId="15863"/>
    <cellStyle name="常规 11 11 2 2 2 2" xfId="32759"/>
    <cellStyle name="常规 11 11 2 2 3" xfId="24311"/>
    <cellStyle name="常规 11 11 2 3" xfId="11639"/>
    <cellStyle name="常规 11 11 2 3 2" xfId="28535"/>
    <cellStyle name="常规 11 11 2 4" xfId="20087"/>
    <cellStyle name="常规 11 11 3" xfId="5303"/>
    <cellStyle name="常规 11 11 3 2" xfId="13751"/>
    <cellStyle name="常规 11 11 3 2 2" xfId="30647"/>
    <cellStyle name="常规 11 11 3 3" xfId="22199"/>
    <cellStyle name="常规 11 11 4" xfId="9527"/>
    <cellStyle name="常规 11 11 4 2" xfId="26423"/>
    <cellStyle name="常规 11 11 5" xfId="17975"/>
    <cellStyle name="常规 11 12" xfId="2135"/>
    <cellStyle name="常规 11 12 2" xfId="6359"/>
    <cellStyle name="常规 11 12 2 2" xfId="14807"/>
    <cellStyle name="常规 11 12 2 2 2" xfId="31703"/>
    <cellStyle name="常规 11 12 2 3" xfId="23255"/>
    <cellStyle name="常规 11 12 3" xfId="10583"/>
    <cellStyle name="常规 11 12 3 2" xfId="27479"/>
    <cellStyle name="常规 11 12 4" xfId="19031"/>
    <cellStyle name="常规 11 13" xfId="4247"/>
    <cellStyle name="常规 11 13 2" xfId="12695"/>
    <cellStyle name="常规 11 13 2 2" xfId="29591"/>
    <cellStyle name="常规 11 13 3" xfId="21143"/>
    <cellStyle name="常规 11 14" xfId="8471"/>
    <cellStyle name="常规 11 14 2" xfId="25367"/>
    <cellStyle name="常规 11 15" xfId="16919"/>
    <cellStyle name="常规 11 2" xfId="55"/>
    <cellStyle name="常规 11 2 2" xfId="759"/>
    <cellStyle name="常规 11 2 2 2" xfId="1463"/>
    <cellStyle name="常规 11 2 2 2 2" xfId="3575"/>
    <cellStyle name="常规 11 2 2 2 2 2" xfId="7799"/>
    <cellStyle name="常规 11 2 2 2 2 2 2" xfId="16247"/>
    <cellStyle name="常规 11 2 2 2 2 2 2 2" xfId="33143"/>
    <cellStyle name="常规 11 2 2 2 2 2 3" xfId="24695"/>
    <cellStyle name="常规 11 2 2 2 2 3" xfId="12023"/>
    <cellStyle name="常规 11 2 2 2 2 3 2" xfId="28919"/>
    <cellStyle name="常规 11 2 2 2 2 4" xfId="20471"/>
    <cellStyle name="常规 11 2 2 2 3" xfId="5687"/>
    <cellStyle name="常规 11 2 2 2 3 2" xfId="14135"/>
    <cellStyle name="常规 11 2 2 2 3 2 2" xfId="31031"/>
    <cellStyle name="常规 11 2 2 2 3 3" xfId="22583"/>
    <cellStyle name="常规 11 2 2 2 4" xfId="9911"/>
    <cellStyle name="常规 11 2 2 2 4 2" xfId="26807"/>
    <cellStyle name="常规 11 2 2 2 5" xfId="18359"/>
    <cellStyle name="常规 11 2 2 3" xfId="2519"/>
    <cellStyle name="常规 11 2 2 3 2" xfId="6743"/>
    <cellStyle name="常规 11 2 2 3 2 2" xfId="15191"/>
    <cellStyle name="常规 11 2 2 3 2 2 2" xfId="32087"/>
    <cellStyle name="常规 11 2 2 3 2 3" xfId="23639"/>
    <cellStyle name="常规 11 2 2 3 3" xfId="10967"/>
    <cellStyle name="常规 11 2 2 3 3 2" xfId="27863"/>
    <cellStyle name="常规 11 2 2 3 4" xfId="19415"/>
    <cellStyle name="常规 11 2 2 4" xfId="4631"/>
    <cellStyle name="常规 11 2 2 4 2" xfId="13079"/>
    <cellStyle name="常规 11 2 2 4 2 2" xfId="29975"/>
    <cellStyle name="常规 11 2 2 4 3" xfId="21527"/>
    <cellStyle name="常规 11 2 2 5" xfId="8855"/>
    <cellStyle name="常规 11 2 2 5 2" xfId="25751"/>
    <cellStyle name="常规 11 2 2 6" xfId="17303"/>
    <cellStyle name="常规 11 2 3" xfId="407"/>
    <cellStyle name="常规 11 2 3 2" xfId="1815"/>
    <cellStyle name="常规 11 2 3 2 2" xfId="3927"/>
    <cellStyle name="常规 11 2 3 2 2 2" xfId="8151"/>
    <cellStyle name="常规 11 2 3 2 2 2 2" xfId="16599"/>
    <cellStyle name="常规 11 2 3 2 2 2 2 2" xfId="33495"/>
    <cellStyle name="常规 11 2 3 2 2 2 3" xfId="25047"/>
    <cellStyle name="常规 11 2 3 2 2 3" xfId="12375"/>
    <cellStyle name="常规 11 2 3 2 2 3 2" xfId="29271"/>
    <cellStyle name="常规 11 2 3 2 2 4" xfId="20823"/>
    <cellStyle name="常规 11 2 3 2 3" xfId="6039"/>
    <cellStyle name="常规 11 2 3 2 3 2" xfId="14487"/>
    <cellStyle name="常规 11 2 3 2 3 2 2" xfId="31383"/>
    <cellStyle name="常规 11 2 3 2 3 3" xfId="22935"/>
    <cellStyle name="常规 11 2 3 2 4" xfId="10263"/>
    <cellStyle name="常规 11 2 3 2 4 2" xfId="27159"/>
    <cellStyle name="常规 11 2 3 2 5" xfId="18711"/>
    <cellStyle name="常规 11 2 3 3" xfId="2871"/>
    <cellStyle name="常规 11 2 3 3 2" xfId="7095"/>
    <cellStyle name="常规 11 2 3 3 2 2" xfId="15543"/>
    <cellStyle name="常规 11 2 3 3 2 2 2" xfId="32439"/>
    <cellStyle name="常规 11 2 3 3 2 3" xfId="23991"/>
    <cellStyle name="常规 11 2 3 3 3" xfId="11319"/>
    <cellStyle name="常规 11 2 3 3 3 2" xfId="28215"/>
    <cellStyle name="常规 11 2 3 3 4" xfId="19767"/>
    <cellStyle name="常规 11 2 3 4" xfId="4983"/>
    <cellStyle name="常规 11 2 3 4 2" xfId="13431"/>
    <cellStyle name="常规 11 2 3 4 2 2" xfId="30327"/>
    <cellStyle name="常规 11 2 3 4 3" xfId="21879"/>
    <cellStyle name="常规 11 2 3 5" xfId="9207"/>
    <cellStyle name="常规 11 2 3 5 2" xfId="26103"/>
    <cellStyle name="常规 11 2 3 6" xfId="17655"/>
    <cellStyle name="常规 11 2 4" xfId="1111"/>
    <cellStyle name="常规 11 2 4 2" xfId="3223"/>
    <cellStyle name="常规 11 2 4 2 2" xfId="7447"/>
    <cellStyle name="常规 11 2 4 2 2 2" xfId="15895"/>
    <cellStyle name="常规 11 2 4 2 2 2 2" xfId="32791"/>
    <cellStyle name="常规 11 2 4 2 2 3" xfId="24343"/>
    <cellStyle name="常规 11 2 4 2 3" xfId="11671"/>
    <cellStyle name="常规 11 2 4 2 3 2" xfId="28567"/>
    <cellStyle name="常规 11 2 4 2 4" xfId="20119"/>
    <cellStyle name="常规 11 2 4 3" xfId="5335"/>
    <cellStyle name="常规 11 2 4 3 2" xfId="13783"/>
    <cellStyle name="常规 11 2 4 3 2 2" xfId="30679"/>
    <cellStyle name="常规 11 2 4 3 3" xfId="22231"/>
    <cellStyle name="常规 11 2 4 4" xfId="9559"/>
    <cellStyle name="常规 11 2 4 4 2" xfId="26455"/>
    <cellStyle name="常规 11 2 4 5" xfId="18007"/>
    <cellStyle name="常规 11 2 5" xfId="2167"/>
    <cellStyle name="常规 11 2 5 2" xfId="6391"/>
    <cellStyle name="常规 11 2 5 2 2" xfId="14839"/>
    <cellStyle name="常规 11 2 5 2 2 2" xfId="31735"/>
    <cellStyle name="常规 11 2 5 2 3" xfId="23287"/>
    <cellStyle name="常规 11 2 5 3" xfId="10615"/>
    <cellStyle name="常规 11 2 5 3 2" xfId="27511"/>
    <cellStyle name="常规 11 2 5 4" xfId="19063"/>
    <cellStyle name="常规 11 2 6" xfId="4279"/>
    <cellStyle name="常规 11 2 6 2" xfId="12727"/>
    <cellStyle name="常规 11 2 6 2 2" xfId="29623"/>
    <cellStyle name="常规 11 2 6 3" xfId="21175"/>
    <cellStyle name="常规 11 2 7" xfId="8503"/>
    <cellStyle name="常规 11 2 7 2" xfId="25399"/>
    <cellStyle name="常规 11 2 8" xfId="16951"/>
    <cellStyle name="常规 11 3" xfId="87"/>
    <cellStyle name="常规 11 3 2" xfId="791"/>
    <cellStyle name="常规 11 3 2 2" xfId="1495"/>
    <cellStyle name="常规 11 3 2 2 2" xfId="3607"/>
    <cellStyle name="常规 11 3 2 2 2 2" xfId="7831"/>
    <cellStyle name="常规 11 3 2 2 2 2 2" xfId="16279"/>
    <cellStyle name="常规 11 3 2 2 2 2 2 2" xfId="33175"/>
    <cellStyle name="常规 11 3 2 2 2 2 3" xfId="24727"/>
    <cellStyle name="常规 11 3 2 2 2 3" xfId="12055"/>
    <cellStyle name="常规 11 3 2 2 2 3 2" xfId="28951"/>
    <cellStyle name="常规 11 3 2 2 2 4" xfId="20503"/>
    <cellStyle name="常规 11 3 2 2 3" xfId="5719"/>
    <cellStyle name="常规 11 3 2 2 3 2" xfId="14167"/>
    <cellStyle name="常规 11 3 2 2 3 2 2" xfId="31063"/>
    <cellStyle name="常规 11 3 2 2 3 3" xfId="22615"/>
    <cellStyle name="常规 11 3 2 2 4" xfId="9943"/>
    <cellStyle name="常规 11 3 2 2 4 2" xfId="26839"/>
    <cellStyle name="常规 11 3 2 2 5" xfId="18391"/>
    <cellStyle name="常规 11 3 2 3" xfId="2551"/>
    <cellStyle name="常规 11 3 2 3 2" xfId="6775"/>
    <cellStyle name="常规 11 3 2 3 2 2" xfId="15223"/>
    <cellStyle name="常规 11 3 2 3 2 2 2" xfId="32119"/>
    <cellStyle name="常规 11 3 2 3 2 3" xfId="23671"/>
    <cellStyle name="常规 11 3 2 3 3" xfId="10999"/>
    <cellStyle name="常规 11 3 2 3 3 2" xfId="27895"/>
    <cellStyle name="常规 11 3 2 3 4" xfId="19447"/>
    <cellStyle name="常规 11 3 2 4" xfId="4663"/>
    <cellStyle name="常规 11 3 2 4 2" xfId="13111"/>
    <cellStyle name="常规 11 3 2 4 2 2" xfId="30007"/>
    <cellStyle name="常规 11 3 2 4 3" xfId="21559"/>
    <cellStyle name="常规 11 3 2 5" xfId="8887"/>
    <cellStyle name="常规 11 3 2 5 2" xfId="25783"/>
    <cellStyle name="常规 11 3 2 6" xfId="17335"/>
    <cellStyle name="常规 11 3 3" xfId="439"/>
    <cellStyle name="常规 11 3 3 2" xfId="1847"/>
    <cellStyle name="常规 11 3 3 2 2" xfId="3959"/>
    <cellStyle name="常规 11 3 3 2 2 2" xfId="8183"/>
    <cellStyle name="常规 11 3 3 2 2 2 2" xfId="16631"/>
    <cellStyle name="常规 11 3 3 2 2 2 2 2" xfId="33527"/>
    <cellStyle name="常规 11 3 3 2 2 2 3" xfId="25079"/>
    <cellStyle name="常规 11 3 3 2 2 3" xfId="12407"/>
    <cellStyle name="常规 11 3 3 2 2 3 2" xfId="29303"/>
    <cellStyle name="常规 11 3 3 2 2 4" xfId="20855"/>
    <cellStyle name="常规 11 3 3 2 3" xfId="6071"/>
    <cellStyle name="常规 11 3 3 2 3 2" xfId="14519"/>
    <cellStyle name="常规 11 3 3 2 3 2 2" xfId="31415"/>
    <cellStyle name="常规 11 3 3 2 3 3" xfId="22967"/>
    <cellStyle name="常规 11 3 3 2 4" xfId="10295"/>
    <cellStyle name="常规 11 3 3 2 4 2" xfId="27191"/>
    <cellStyle name="常规 11 3 3 2 5" xfId="18743"/>
    <cellStyle name="常规 11 3 3 3" xfId="2903"/>
    <cellStyle name="常规 11 3 3 3 2" xfId="7127"/>
    <cellStyle name="常规 11 3 3 3 2 2" xfId="15575"/>
    <cellStyle name="常规 11 3 3 3 2 2 2" xfId="32471"/>
    <cellStyle name="常规 11 3 3 3 2 3" xfId="24023"/>
    <cellStyle name="常规 11 3 3 3 3" xfId="11351"/>
    <cellStyle name="常规 11 3 3 3 3 2" xfId="28247"/>
    <cellStyle name="常规 11 3 3 3 4" xfId="19799"/>
    <cellStyle name="常规 11 3 3 4" xfId="5015"/>
    <cellStyle name="常规 11 3 3 4 2" xfId="13463"/>
    <cellStyle name="常规 11 3 3 4 2 2" xfId="30359"/>
    <cellStyle name="常规 11 3 3 4 3" xfId="21911"/>
    <cellStyle name="常规 11 3 3 5" xfId="9239"/>
    <cellStyle name="常规 11 3 3 5 2" xfId="26135"/>
    <cellStyle name="常规 11 3 3 6" xfId="17687"/>
    <cellStyle name="常规 11 3 4" xfId="1143"/>
    <cellStyle name="常规 11 3 4 2" xfId="3255"/>
    <cellStyle name="常规 11 3 4 2 2" xfId="7479"/>
    <cellStyle name="常规 11 3 4 2 2 2" xfId="15927"/>
    <cellStyle name="常规 11 3 4 2 2 2 2" xfId="32823"/>
    <cellStyle name="常规 11 3 4 2 2 3" xfId="24375"/>
    <cellStyle name="常规 11 3 4 2 3" xfId="11703"/>
    <cellStyle name="常规 11 3 4 2 3 2" xfId="28599"/>
    <cellStyle name="常规 11 3 4 2 4" xfId="20151"/>
    <cellStyle name="常规 11 3 4 3" xfId="5367"/>
    <cellStyle name="常规 11 3 4 3 2" xfId="13815"/>
    <cellStyle name="常规 11 3 4 3 2 2" xfId="30711"/>
    <cellStyle name="常规 11 3 4 3 3" xfId="22263"/>
    <cellStyle name="常规 11 3 4 4" xfId="9591"/>
    <cellStyle name="常规 11 3 4 4 2" xfId="26487"/>
    <cellStyle name="常规 11 3 4 5" xfId="18039"/>
    <cellStyle name="常规 11 3 5" xfId="2199"/>
    <cellStyle name="常规 11 3 5 2" xfId="6423"/>
    <cellStyle name="常规 11 3 5 2 2" xfId="14871"/>
    <cellStyle name="常规 11 3 5 2 2 2" xfId="31767"/>
    <cellStyle name="常规 11 3 5 2 3" xfId="23319"/>
    <cellStyle name="常规 11 3 5 3" xfId="10647"/>
    <cellStyle name="常规 11 3 5 3 2" xfId="27543"/>
    <cellStyle name="常规 11 3 5 4" xfId="19095"/>
    <cellStyle name="常规 11 3 6" xfId="4311"/>
    <cellStyle name="常规 11 3 6 2" xfId="12759"/>
    <cellStyle name="常规 11 3 6 2 2" xfId="29655"/>
    <cellStyle name="常规 11 3 6 3" xfId="21207"/>
    <cellStyle name="常规 11 3 7" xfId="8535"/>
    <cellStyle name="常规 11 3 7 2" xfId="25431"/>
    <cellStyle name="常规 11 3 8" xfId="16983"/>
    <cellStyle name="常规 11 4" xfId="135"/>
    <cellStyle name="常规 11 4 2" xfId="839"/>
    <cellStyle name="常规 11 4 2 2" xfId="1543"/>
    <cellStyle name="常规 11 4 2 2 2" xfId="3655"/>
    <cellStyle name="常规 11 4 2 2 2 2" xfId="7879"/>
    <cellStyle name="常规 11 4 2 2 2 2 2" xfId="16327"/>
    <cellStyle name="常规 11 4 2 2 2 2 2 2" xfId="33223"/>
    <cellStyle name="常规 11 4 2 2 2 2 3" xfId="24775"/>
    <cellStyle name="常规 11 4 2 2 2 3" xfId="12103"/>
    <cellStyle name="常规 11 4 2 2 2 3 2" xfId="28999"/>
    <cellStyle name="常规 11 4 2 2 2 4" xfId="20551"/>
    <cellStyle name="常规 11 4 2 2 3" xfId="5767"/>
    <cellStyle name="常规 11 4 2 2 3 2" xfId="14215"/>
    <cellStyle name="常规 11 4 2 2 3 2 2" xfId="31111"/>
    <cellStyle name="常规 11 4 2 2 3 3" xfId="22663"/>
    <cellStyle name="常规 11 4 2 2 4" xfId="9991"/>
    <cellStyle name="常规 11 4 2 2 4 2" xfId="26887"/>
    <cellStyle name="常规 11 4 2 2 5" xfId="18439"/>
    <cellStyle name="常规 11 4 2 3" xfId="2599"/>
    <cellStyle name="常规 11 4 2 3 2" xfId="6823"/>
    <cellStyle name="常规 11 4 2 3 2 2" xfId="15271"/>
    <cellStyle name="常规 11 4 2 3 2 2 2" xfId="32167"/>
    <cellStyle name="常规 11 4 2 3 2 3" xfId="23719"/>
    <cellStyle name="常规 11 4 2 3 3" xfId="11047"/>
    <cellStyle name="常规 11 4 2 3 3 2" xfId="27943"/>
    <cellStyle name="常规 11 4 2 3 4" xfId="19495"/>
    <cellStyle name="常规 11 4 2 4" xfId="4711"/>
    <cellStyle name="常规 11 4 2 4 2" xfId="13159"/>
    <cellStyle name="常规 11 4 2 4 2 2" xfId="30055"/>
    <cellStyle name="常规 11 4 2 4 3" xfId="21607"/>
    <cellStyle name="常规 11 4 2 5" xfId="8935"/>
    <cellStyle name="常规 11 4 2 5 2" xfId="25831"/>
    <cellStyle name="常规 11 4 2 6" xfId="17383"/>
    <cellStyle name="常规 11 4 3" xfId="487"/>
    <cellStyle name="常规 11 4 3 2" xfId="1895"/>
    <cellStyle name="常规 11 4 3 2 2" xfId="4007"/>
    <cellStyle name="常规 11 4 3 2 2 2" xfId="8231"/>
    <cellStyle name="常规 11 4 3 2 2 2 2" xfId="16679"/>
    <cellStyle name="常规 11 4 3 2 2 2 2 2" xfId="33575"/>
    <cellStyle name="常规 11 4 3 2 2 2 3" xfId="25127"/>
    <cellStyle name="常规 11 4 3 2 2 3" xfId="12455"/>
    <cellStyle name="常规 11 4 3 2 2 3 2" xfId="29351"/>
    <cellStyle name="常规 11 4 3 2 2 4" xfId="20903"/>
    <cellStyle name="常规 11 4 3 2 3" xfId="6119"/>
    <cellStyle name="常规 11 4 3 2 3 2" xfId="14567"/>
    <cellStyle name="常规 11 4 3 2 3 2 2" xfId="31463"/>
    <cellStyle name="常规 11 4 3 2 3 3" xfId="23015"/>
    <cellStyle name="常规 11 4 3 2 4" xfId="10343"/>
    <cellStyle name="常规 11 4 3 2 4 2" xfId="27239"/>
    <cellStyle name="常规 11 4 3 2 5" xfId="18791"/>
    <cellStyle name="常规 11 4 3 3" xfId="2951"/>
    <cellStyle name="常规 11 4 3 3 2" xfId="7175"/>
    <cellStyle name="常规 11 4 3 3 2 2" xfId="15623"/>
    <cellStyle name="常规 11 4 3 3 2 2 2" xfId="32519"/>
    <cellStyle name="常规 11 4 3 3 2 3" xfId="24071"/>
    <cellStyle name="常规 11 4 3 3 3" xfId="11399"/>
    <cellStyle name="常规 11 4 3 3 3 2" xfId="28295"/>
    <cellStyle name="常规 11 4 3 3 4" xfId="19847"/>
    <cellStyle name="常规 11 4 3 4" xfId="5063"/>
    <cellStyle name="常规 11 4 3 4 2" xfId="13511"/>
    <cellStyle name="常规 11 4 3 4 2 2" xfId="30407"/>
    <cellStyle name="常规 11 4 3 4 3" xfId="21959"/>
    <cellStyle name="常规 11 4 3 5" xfId="9287"/>
    <cellStyle name="常规 11 4 3 5 2" xfId="26183"/>
    <cellStyle name="常规 11 4 3 6" xfId="17735"/>
    <cellStyle name="常规 11 4 4" xfId="1191"/>
    <cellStyle name="常规 11 4 4 2" xfId="3303"/>
    <cellStyle name="常规 11 4 4 2 2" xfId="7527"/>
    <cellStyle name="常规 11 4 4 2 2 2" xfId="15975"/>
    <cellStyle name="常规 11 4 4 2 2 2 2" xfId="32871"/>
    <cellStyle name="常规 11 4 4 2 2 3" xfId="24423"/>
    <cellStyle name="常规 11 4 4 2 3" xfId="11751"/>
    <cellStyle name="常规 11 4 4 2 3 2" xfId="28647"/>
    <cellStyle name="常规 11 4 4 2 4" xfId="20199"/>
    <cellStyle name="常规 11 4 4 3" xfId="5415"/>
    <cellStyle name="常规 11 4 4 3 2" xfId="13863"/>
    <cellStyle name="常规 11 4 4 3 2 2" xfId="30759"/>
    <cellStyle name="常规 11 4 4 3 3" xfId="22311"/>
    <cellStyle name="常规 11 4 4 4" xfId="9639"/>
    <cellStyle name="常规 11 4 4 4 2" xfId="26535"/>
    <cellStyle name="常规 11 4 4 5" xfId="18087"/>
    <cellStyle name="常规 11 4 5" xfId="2247"/>
    <cellStyle name="常规 11 4 5 2" xfId="6471"/>
    <cellStyle name="常规 11 4 5 2 2" xfId="14919"/>
    <cellStyle name="常规 11 4 5 2 2 2" xfId="31815"/>
    <cellStyle name="常规 11 4 5 2 3" xfId="23367"/>
    <cellStyle name="常规 11 4 5 3" xfId="10695"/>
    <cellStyle name="常规 11 4 5 3 2" xfId="27591"/>
    <cellStyle name="常规 11 4 5 4" xfId="19143"/>
    <cellStyle name="常规 11 4 6" xfId="4359"/>
    <cellStyle name="常规 11 4 6 2" xfId="12807"/>
    <cellStyle name="常规 11 4 6 2 2" xfId="29703"/>
    <cellStyle name="常规 11 4 6 3" xfId="21255"/>
    <cellStyle name="常规 11 4 7" xfId="8583"/>
    <cellStyle name="常规 11 4 7 2" xfId="25479"/>
    <cellStyle name="常规 11 4 8" xfId="17031"/>
    <cellStyle name="常规 11 5" xfId="183"/>
    <cellStyle name="常规 11 5 2" xfId="887"/>
    <cellStyle name="常规 11 5 2 2" xfId="1591"/>
    <cellStyle name="常规 11 5 2 2 2" xfId="3703"/>
    <cellStyle name="常规 11 5 2 2 2 2" xfId="7927"/>
    <cellStyle name="常规 11 5 2 2 2 2 2" xfId="16375"/>
    <cellStyle name="常规 11 5 2 2 2 2 2 2" xfId="33271"/>
    <cellStyle name="常规 11 5 2 2 2 2 3" xfId="24823"/>
    <cellStyle name="常规 11 5 2 2 2 3" xfId="12151"/>
    <cellStyle name="常规 11 5 2 2 2 3 2" xfId="29047"/>
    <cellStyle name="常规 11 5 2 2 2 4" xfId="20599"/>
    <cellStyle name="常规 11 5 2 2 3" xfId="5815"/>
    <cellStyle name="常规 11 5 2 2 3 2" xfId="14263"/>
    <cellStyle name="常规 11 5 2 2 3 2 2" xfId="31159"/>
    <cellStyle name="常规 11 5 2 2 3 3" xfId="22711"/>
    <cellStyle name="常规 11 5 2 2 4" xfId="10039"/>
    <cellStyle name="常规 11 5 2 2 4 2" xfId="26935"/>
    <cellStyle name="常规 11 5 2 2 5" xfId="18487"/>
    <cellStyle name="常规 11 5 2 3" xfId="2647"/>
    <cellStyle name="常规 11 5 2 3 2" xfId="6871"/>
    <cellStyle name="常规 11 5 2 3 2 2" xfId="15319"/>
    <cellStyle name="常规 11 5 2 3 2 2 2" xfId="32215"/>
    <cellStyle name="常规 11 5 2 3 2 3" xfId="23767"/>
    <cellStyle name="常规 11 5 2 3 3" xfId="11095"/>
    <cellStyle name="常规 11 5 2 3 3 2" xfId="27991"/>
    <cellStyle name="常规 11 5 2 3 4" xfId="19543"/>
    <cellStyle name="常规 11 5 2 4" xfId="4759"/>
    <cellStyle name="常规 11 5 2 4 2" xfId="13207"/>
    <cellStyle name="常规 11 5 2 4 2 2" xfId="30103"/>
    <cellStyle name="常规 11 5 2 4 3" xfId="21655"/>
    <cellStyle name="常规 11 5 2 5" xfId="8983"/>
    <cellStyle name="常规 11 5 2 5 2" xfId="25879"/>
    <cellStyle name="常规 11 5 2 6" xfId="17431"/>
    <cellStyle name="常规 11 5 3" xfId="535"/>
    <cellStyle name="常规 11 5 3 2" xfId="1943"/>
    <cellStyle name="常规 11 5 3 2 2" xfId="4055"/>
    <cellStyle name="常规 11 5 3 2 2 2" xfId="8279"/>
    <cellStyle name="常规 11 5 3 2 2 2 2" xfId="16727"/>
    <cellStyle name="常规 11 5 3 2 2 2 2 2" xfId="33623"/>
    <cellStyle name="常规 11 5 3 2 2 2 3" xfId="25175"/>
    <cellStyle name="常规 11 5 3 2 2 3" xfId="12503"/>
    <cellStyle name="常规 11 5 3 2 2 3 2" xfId="29399"/>
    <cellStyle name="常规 11 5 3 2 2 4" xfId="20951"/>
    <cellStyle name="常规 11 5 3 2 3" xfId="6167"/>
    <cellStyle name="常规 11 5 3 2 3 2" xfId="14615"/>
    <cellStyle name="常规 11 5 3 2 3 2 2" xfId="31511"/>
    <cellStyle name="常规 11 5 3 2 3 3" xfId="23063"/>
    <cellStyle name="常规 11 5 3 2 4" xfId="10391"/>
    <cellStyle name="常规 11 5 3 2 4 2" xfId="27287"/>
    <cellStyle name="常规 11 5 3 2 5" xfId="18839"/>
    <cellStyle name="常规 11 5 3 3" xfId="2999"/>
    <cellStyle name="常规 11 5 3 3 2" xfId="7223"/>
    <cellStyle name="常规 11 5 3 3 2 2" xfId="15671"/>
    <cellStyle name="常规 11 5 3 3 2 2 2" xfId="32567"/>
    <cellStyle name="常规 11 5 3 3 2 3" xfId="24119"/>
    <cellStyle name="常规 11 5 3 3 3" xfId="11447"/>
    <cellStyle name="常规 11 5 3 3 3 2" xfId="28343"/>
    <cellStyle name="常规 11 5 3 3 4" xfId="19895"/>
    <cellStyle name="常规 11 5 3 4" xfId="5111"/>
    <cellStyle name="常规 11 5 3 4 2" xfId="13559"/>
    <cellStyle name="常规 11 5 3 4 2 2" xfId="30455"/>
    <cellStyle name="常规 11 5 3 4 3" xfId="22007"/>
    <cellStyle name="常规 11 5 3 5" xfId="9335"/>
    <cellStyle name="常规 11 5 3 5 2" xfId="26231"/>
    <cellStyle name="常规 11 5 3 6" xfId="17783"/>
    <cellStyle name="常规 11 5 4" xfId="1239"/>
    <cellStyle name="常规 11 5 4 2" xfId="3351"/>
    <cellStyle name="常规 11 5 4 2 2" xfId="7575"/>
    <cellStyle name="常规 11 5 4 2 2 2" xfId="16023"/>
    <cellStyle name="常规 11 5 4 2 2 2 2" xfId="32919"/>
    <cellStyle name="常规 11 5 4 2 2 3" xfId="24471"/>
    <cellStyle name="常规 11 5 4 2 3" xfId="11799"/>
    <cellStyle name="常规 11 5 4 2 3 2" xfId="28695"/>
    <cellStyle name="常规 11 5 4 2 4" xfId="20247"/>
    <cellStyle name="常规 11 5 4 3" xfId="5463"/>
    <cellStyle name="常规 11 5 4 3 2" xfId="13911"/>
    <cellStyle name="常规 11 5 4 3 2 2" xfId="30807"/>
    <cellStyle name="常规 11 5 4 3 3" xfId="22359"/>
    <cellStyle name="常规 11 5 4 4" xfId="9687"/>
    <cellStyle name="常规 11 5 4 4 2" xfId="26583"/>
    <cellStyle name="常规 11 5 4 5" xfId="18135"/>
    <cellStyle name="常规 11 5 5" xfId="2295"/>
    <cellStyle name="常规 11 5 5 2" xfId="6519"/>
    <cellStyle name="常规 11 5 5 2 2" xfId="14967"/>
    <cellStyle name="常规 11 5 5 2 2 2" xfId="31863"/>
    <cellStyle name="常规 11 5 5 2 3" xfId="23415"/>
    <cellStyle name="常规 11 5 5 3" xfId="10743"/>
    <cellStyle name="常规 11 5 5 3 2" xfId="27639"/>
    <cellStyle name="常规 11 5 5 4" xfId="19191"/>
    <cellStyle name="常规 11 5 6" xfId="4407"/>
    <cellStyle name="常规 11 5 6 2" xfId="12855"/>
    <cellStyle name="常规 11 5 6 2 2" xfId="29751"/>
    <cellStyle name="常规 11 5 6 3" xfId="21303"/>
    <cellStyle name="常规 11 5 7" xfId="8631"/>
    <cellStyle name="常规 11 5 7 2" xfId="25527"/>
    <cellStyle name="常规 11 5 8" xfId="17079"/>
    <cellStyle name="常规 11 6" xfId="231"/>
    <cellStyle name="常规 11 6 2" xfId="935"/>
    <cellStyle name="常规 11 6 2 2" xfId="1639"/>
    <cellStyle name="常规 11 6 2 2 2" xfId="3751"/>
    <cellStyle name="常规 11 6 2 2 2 2" xfId="7975"/>
    <cellStyle name="常规 11 6 2 2 2 2 2" xfId="16423"/>
    <cellStyle name="常规 11 6 2 2 2 2 2 2" xfId="33319"/>
    <cellStyle name="常规 11 6 2 2 2 2 3" xfId="24871"/>
    <cellStyle name="常规 11 6 2 2 2 3" xfId="12199"/>
    <cellStyle name="常规 11 6 2 2 2 3 2" xfId="29095"/>
    <cellStyle name="常规 11 6 2 2 2 4" xfId="20647"/>
    <cellStyle name="常规 11 6 2 2 3" xfId="5863"/>
    <cellStyle name="常规 11 6 2 2 3 2" xfId="14311"/>
    <cellStyle name="常规 11 6 2 2 3 2 2" xfId="31207"/>
    <cellStyle name="常规 11 6 2 2 3 3" xfId="22759"/>
    <cellStyle name="常规 11 6 2 2 4" xfId="10087"/>
    <cellStyle name="常规 11 6 2 2 4 2" xfId="26983"/>
    <cellStyle name="常规 11 6 2 2 5" xfId="18535"/>
    <cellStyle name="常规 11 6 2 3" xfId="2695"/>
    <cellStyle name="常规 11 6 2 3 2" xfId="6919"/>
    <cellStyle name="常规 11 6 2 3 2 2" xfId="15367"/>
    <cellStyle name="常规 11 6 2 3 2 2 2" xfId="32263"/>
    <cellStyle name="常规 11 6 2 3 2 3" xfId="23815"/>
    <cellStyle name="常规 11 6 2 3 3" xfId="11143"/>
    <cellStyle name="常规 11 6 2 3 3 2" xfId="28039"/>
    <cellStyle name="常规 11 6 2 3 4" xfId="19591"/>
    <cellStyle name="常规 11 6 2 4" xfId="4807"/>
    <cellStyle name="常规 11 6 2 4 2" xfId="13255"/>
    <cellStyle name="常规 11 6 2 4 2 2" xfId="30151"/>
    <cellStyle name="常规 11 6 2 4 3" xfId="21703"/>
    <cellStyle name="常规 11 6 2 5" xfId="9031"/>
    <cellStyle name="常规 11 6 2 5 2" xfId="25927"/>
    <cellStyle name="常规 11 6 2 6" xfId="17479"/>
    <cellStyle name="常规 11 6 3" xfId="583"/>
    <cellStyle name="常规 11 6 3 2" xfId="1991"/>
    <cellStyle name="常规 11 6 3 2 2" xfId="4103"/>
    <cellStyle name="常规 11 6 3 2 2 2" xfId="8327"/>
    <cellStyle name="常规 11 6 3 2 2 2 2" xfId="16775"/>
    <cellStyle name="常规 11 6 3 2 2 2 2 2" xfId="33671"/>
    <cellStyle name="常规 11 6 3 2 2 2 3" xfId="25223"/>
    <cellStyle name="常规 11 6 3 2 2 3" xfId="12551"/>
    <cellStyle name="常规 11 6 3 2 2 3 2" xfId="29447"/>
    <cellStyle name="常规 11 6 3 2 2 4" xfId="20999"/>
    <cellStyle name="常规 11 6 3 2 3" xfId="6215"/>
    <cellStyle name="常规 11 6 3 2 3 2" xfId="14663"/>
    <cellStyle name="常规 11 6 3 2 3 2 2" xfId="31559"/>
    <cellStyle name="常规 11 6 3 2 3 3" xfId="23111"/>
    <cellStyle name="常规 11 6 3 2 4" xfId="10439"/>
    <cellStyle name="常规 11 6 3 2 4 2" xfId="27335"/>
    <cellStyle name="常规 11 6 3 2 5" xfId="18887"/>
    <cellStyle name="常规 11 6 3 3" xfId="3047"/>
    <cellStyle name="常规 11 6 3 3 2" xfId="7271"/>
    <cellStyle name="常规 11 6 3 3 2 2" xfId="15719"/>
    <cellStyle name="常规 11 6 3 3 2 2 2" xfId="32615"/>
    <cellStyle name="常规 11 6 3 3 2 3" xfId="24167"/>
    <cellStyle name="常规 11 6 3 3 3" xfId="11495"/>
    <cellStyle name="常规 11 6 3 3 3 2" xfId="28391"/>
    <cellStyle name="常规 11 6 3 3 4" xfId="19943"/>
    <cellStyle name="常规 11 6 3 4" xfId="5159"/>
    <cellStyle name="常规 11 6 3 4 2" xfId="13607"/>
    <cellStyle name="常规 11 6 3 4 2 2" xfId="30503"/>
    <cellStyle name="常规 11 6 3 4 3" xfId="22055"/>
    <cellStyle name="常规 11 6 3 5" xfId="9383"/>
    <cellStyle name="常规 11 6 3 5 2" xfId="26279"/>
    <cellStyle name="常规 11 6 3 6" xfId="17831"/>
    <cellStyle name="常规 11 6 4" xfId="1287"/>
    <cellStyle name="常规 11 6 4 2" xfId="3399"/>
    <cellStyle name="常规 11 6 4 2 2" xfId="7623"/>
    <cellStyle name="常规 11 6 4 2 2 2" xfId="16071"/>
    <cellStyle name="常规 11 6 4 2 2 2 2" xfId="32967"/>
    <cellStyle name="常规 11 6 4 2 2 3" xfId="24519"/>
    <cellStyle name="常规 11 6 4 2 3" xfId="11847"/>
    <cellStyle name="常规 11 6 4 2 3 2" xfId="28743"/>
    <cellStyle name="常规 11 6 4 2 4" xfId="20295"/>
    <cellStyle name="常规 11 6 4 3" xfId="5511"/>
    <cellStyle name="常规 11 6 4 3 2" xfId="13959"/>
    <cellStyle name="常规 11 6 4 3 2 2" xfId="30855"/>
    <cellStyle name="常规 11 6 4 3 3" xfId="22407"/>
    <cellStyle name="常规 11 6 4 4" xfId="9735"/>
    <cellStyle name="常规 11 6 4 4 2" xfId="26631"/>
    <cellStyle name="常规 11 6 4 5" xfId="18183"/>
    <cellStyle name="常规 11 6 5" xfId="2343"/>
    <cellStyle name="常规 11 6 5 2" xfId="6567"/>
    <cellStyle name="常规 11 6 5 2 2" xfId="15015"/>
    <cellStyle name="常规 11 6 5 2 2 2" xfId="31911"/>
    <cellStyle name="常规 11 6 5 2 3" xfId="23463"/>
    <cellStyle name="常规 11 6 5 3" xfId="10791"/>
    <cellStyle name="常规 11 6 5 3 2" xfId="27687"/>
    <cellStyle name="常规 11 6 5 4" xfId="19239"/>
    <cellStyle name="常规 11 6 6" xfId="4455"/>
    <cellStyle name="常规 11 6 6 2" xfId="12903"/>
    <cellStyle name="常规 11 6 6 2 2" xfId="29799"/>
    <cellStyle name="常规 11 6 6 3" xfId="21351"/>
    <cellStyle name="常规 11 6 7" xfId="8679"/>
    <cellStyle name="常规 11 6 7 2" xfId="25575"/>
    <cellStyle name="常规 11 6 8" xfId="17127"/>
    <cellStyle name="常规 11 7" xfId="279"/>
    <cellStyle name="常规 11 7 2" xfId="983"/>
    <cellStyle name="常规 11 7 2 2" xfId="1687"/>
    <cellStyle name="常规 11 7 2 2 2" xfId="3799"/>
    <cellStyle name="常规 11 7 2 2 2 2" xfId="8023"/>
    <cellStyle name="常规 11 7 2 2 2 2 2" xfId="16471"/>
    <cellStyle name="常规 11 7 2 2 2 2 2 2" xfId="33367"/>
    <cellStyle name="常规 11 7 2 2 2 2 3" xfId="24919"/>
    <cellStyle name="常规 11 7 2 2 2 3" xfId="12247"/>
    <cellStyle name="常规 11 7 2 2 2 3 2" xfId="29143"/>
    <cellStyle name="常规 11 7 2 2 2 4" xfId="20695"/>
    <cellStyle name="常规 11 7 2 2 3" xfId="5911"/>
    <cellStyle name="常规 11 7 2 2 3 2" xfId="14359"/>
    <cellStyle name="常规 11 7 2 2 3 2 2" xfId="31255"/>
    <cellStyle name="常规 11 7 2 2 3 3" xfId="22807"/>
    <cellStyle name="常规 11 7 2 2 4" xfId="10135"/>
    <cellStyle name="常规 11 7 2 2 4 2" xfId="27031"/>
    <cellStyle name="常规 11 7 2 2 5" xfId="18583"/>
    <cellStyle name="常规 11 7 2 3" xfId="2743"/>
    <cellStyle name="常规 11 7 2 3 2" xfId="6967"/>
    <cellStyle name="常规 11 7 2 3 2 2" xfId="15415"/>
    <cellStyle name="常规 11 7 2 3 2 2 2" xfId="32311"/>
    <cellStyle name="常规 11 7 2 3 2 3" xfId="23863"/>
    <cellStyle name="常规 11 7 2 3 3" xfId="11191"/>
    <cellStyle name="常规 11 7 2 3 3 2" xfId="28087"/>
    <cellStyle name="常规 11 7 2 3 4" xfId="19639"/>
    <cellStyle name="常规 11 7 2 4" xfId="4855"/>
    <cellStyle name="常规 11 7 2 4 2" xfId="13303"/>
    <cellStyle name="常规 11 7 2 4 2 2" xfId="30199"/>
    <cellStyle name="常规 11 7 2 4 3" xfId="21751"/>
    <cellStyle name="常规 11 7 2 5" xfId="9079"/>
    <cellStyle name="常规 11 7 2 5 2" xfId="25975"/>
    <cellStyle name="常规 11 7 2 6" xfId="17527"/>
    <cellStyle name="常规 11 7 3" xfId="631"/>
    <cellStyle name="常规 11 7 3 2" xfId="2039"/>
    <cellStyle name="常规 11 7 3 2 2" xfId="4151"/>
    <cellStyle name="常规 11 7 3 2 2 2" xfId="8375"/>
    <cellStyle name="常规 11 7 3 2 2 2 2" xfId="16823"/>
    <cellStyle name="常规 11 7 3 2 2 2 2 2" xfId="33719"/>
    <cellStyle name="常规 11 7 3 2 2 2 3" xfId="25271"/>
    <cellStyle name="常规 11 7 3 2 2 3" xfId="12599"/>
    <cellStyle name="常规 11 7 3 2 2 3 2" xfId="29495"/>
    <cellStyle name="常规 11 7 3 2 2 4" xfId="21047"/>
    <cellStyle name="常规 11 7 3 2 3" xfId="6263"/>
    <cellStyle name="常规 11 7 3 2 3 2" xfId="14711"/>
    <cellStyle name="常规 11 7 3 2 3 2 2" xfId="31607"/>
    <cellStyle name="常规 11 7 3 2 3 3" xfId="23159"/>
    <cellStyle name="常规 11 7 3 2 4" xfId="10487"/>
    <cellStyle name="常规 11 7 3 2 4 2" xfId="27383"/>
    <cellStyle name="常规 11 7 3 2 5" xfId="18935"/>
    <cellStyle name="常规 11 7 3 3" xfId="3095"/>
    <cellStyle name="常规 11 7 3 3 2" xfId="7319"/>
    <cellStyle name="常规 11 7 3 3 2 2" xfId="15767"/>
    <cellStyle name="常规 11 7 3 3 2 2 2" xfId="32663"/>
    <cellStyle name="常规 11 7 3 3 2 3" xfId="24215"/>
    <cellStyle name="常规 11 7 3 3 3" xfId="11543"/>
    <cellStyle name="常规 11 7 3 3 3 2" xfId="28439"/>
    <cellStyle name="常规 11 7 3 3 4" xfId="19991"/>
    <cellStyle name="常规 11 7 3 4" xfId="5207"/>
    <cellStyle name="常规 11 7 3 4 2" xfId="13655"/>
    <cellStyle name="常规 11 7 3 4 2 2" xfId="30551"/>
    <cellStyle name="常规 11 7 3 4 3" xfId="22103"/>
    <cellStyle name="常规 11 7 3 5" xfId="9431"/>
    <cellStyle name="常规 11 7 3 5 2" xfId="26327"/>
    <cellStyle name="常规 11 7 3 6" xfId="17879"/>
    <cellStyle name="常规 11 7 4" xfId="1335"/>
    <cellStyle name="常规 11 7 4 2" xfId="3447"/>
    <cellStyle name="常规 11 7 4 2 2" xfId="7671"/>
    <cellStyle name="常规 11 7 4 2 2 2" xfId="16119"/>
    <cellStyle name="常规 11 7 4 2 2 2 2" xfId="33015"/>
    <cellStyle name="常规 11 7 4 2 2 3" xfId="24567"/>
    <cellStyle name="常规 11 7 4 2 3" xfId="11895"/>
    <cellStyle name="常规 11 7 4 2 3 2" xfId="28791"/>
    <cellStyle name="常规 11 7 4 2 4" xfId="20343"/>
    <cellStyle name="常规 11 7 4 3" xfId="5559"/>
    <cellStyle name="常规 11 7 4 3 2" xfId="14007"/>
    <cellStyle name="常规 11 7 4 3 2 2" xfId="30903"/>
    <cellStyle name="常规 11 7 4 3 3" xfId="22455"/>
    <cellStyle name="常规 11 7 4 4" xfId="9783"/>
    <cellStyle name="常规 11 7 4 4 2" xfId="26679"/>
    <cellStyle name="常规 11 7 4 5" xfId="18231"/>
    <cellStyle name="常规 11 7 5" xfId="2391"/>
    <cellStyle name="常规 11 7 5 2" xfId="6615"/>
    <cellStyle name="常规 11 7 5 2 2" xfId="15063"/>
    <cellStyle name="常规 11 7 5 2 2 2" xfId="31959"/>
    <cellStyle name="常规 11 7 5 2 3" xfId="23511"/>
    <cellStyle name="常规 11 7 5 3" xfId="10839"/>
    <cellStyle name="常规 11 7 5 3 2" xfId="27735"/>
    <cellStyle name="常规 11 7 5 4" xfId="19287"/>
    <cellStyle name="常规 11 7 6" xfId="4503"/>
    <cellStyle name="常规 11 7 6 2" xfId="12951"/>
    <cellStyle name="常规 11 7 6 2 2" xfId="29847"/>
    <cellStyle name="常规 11 7 6 3" xfId="21399"/>
    <cellStyle name="常规 11 7 7" xfId="8727"/>
    <cellStyle name="常规 11 7 7 2" xfId="25623"/>
    <cellStyle name="常规 11 7 8" xfId="17175"/>
    <cellStyle name="常规 11 8" xfId="327"/>
    <cellStyle name="常规 11 8 2" xfId="1031"/>
    <cellStyle name="常规 11 8 2 2" xfId="1735"/>
    <cellStyle name="常规 11 8 2 2 2" xfId="3847"/>
    <cellStyle name="常规 11 8 2 2 2 2" xfId="8071"/>
    <cellStyle name="常规 11 8 2 2 2 2 2" xfId="16519"/>
    <cellStyle name="常规 11 8 2 2 2 2 2 2" xfId="33415"/>
    <cellStyle name="常规 11 8 2 2 2 2 3" xfId="24967"/>
    <cellStyle name="常规 11 8 2 2 2 3" xfId="12295"/>
    <cellStyle name="常规 11 8 2 2 2 3 2" xfId="29191"/>
    <cellStyle name="常规 11 8 2 2 2 4" xfId="20743"/>
    <cellStyle name="常规 11 8 2 2 3" xfId="5959"/>
    <cellStyle name="常规 11 8 2 2 3 2" xfId="14407"/>
    <cellStyle name="常规 11 8 2 2 3 2 2" xfId="31303"/>
    <cellStyle name="常规 11 8 2 2 3 3" xfId="22855"/>
    <cellStyle name="常规 11 8 2 2 4" xfId="10183"/>
    <cellStyle name="常规 11 8 2 2 4 2" xfId="27079"/>
    <cellStyle name="常规 11 8 2 2 5" xfId="18631"/>
    <cellStyle name="常规 11 8 2 3" xfId="2791"/>
    <cellStyle name="常规 11 8 2 3 2" xfId="7015"/>
    <cellStyle name="常规 11 8 2 3 2 2" xfId="15463"/>
    <cellStyle name="常规 11 8 2 3 2 2 2" xfId="32359"/>
    <cellStyle name="常规 11 8 2 3 2 3" xfId="23911"/>
    <cellStyle name="常规 11 8 2 3 3" xfId="11239"/>
    <cellStyle name="常规 11 8 2 3 3 2" xfId="28135"/>
    <cellStyle name="常规 11 8 2 3 4" xfId="19687"/>
    <cellStyle name="常规 11 8 2 4" xfId="4903"/>
    <cellStyle name="常规 11 8 2 4 2" xfId="13351"/>
    <cellStyle name="常规 11 8 2 4 2 2" xfId="30247"/>
    <cellStyle name="常规 11 8 2 4 3" xfId="21799"/>
    <cellStyle name="常规 11 8 2 5" xfId="9127"/>
    <cellStyle name="常规 11 8 2 5 2" xfId="26023"/>
    <cellStyle name="常规 11 8 2 6" xfId="17575"/>
    <cellStyle name="常规 11 8 3" xfId="679"/>
    <cellStyle name="常规 11 8 3 2" xfId="2087"/>
    <cellStyle name="常规 11 8 3 2 2" xfId="4199"/>
    <cellStyle name="常规 11 8 3 2 2 2" xfId="8423"/>
    <cellStyle name="常规 11 8 3 2 2 2 2" xfId="16871"/>
    <cellStyle name="常规 11 8 3 2 2 2 2 2" xfId="33767"/>
    <cellStyle name="常规 11 8 3 2 2 2 3" xfId="25319"/>
    <cellStyle name="常规 11 8 3 2 2 3" xfId="12647"/>
    <cellStyle name="常规 11 8 3 2 2 3 2" xfId="29543"/>
    <cellStyle name="常规 11 8 3 2 2 4" xfId="21095"/>
    <cellStyle name="常规 11 8 3 2 3" xfId="6311"/>
    <cellStyle name="常规 11 8 3 2 3 2" xfId="14759"/>
    <cellStyle name="常规 11 8 3 2 3 2 2" xfId="31655"/>
    <cellStyle name="常规 11 8 3 2 3 3" xfId="23207"/>
    <cellStyle name="常规 11 8 3 2 4" xfId="10535"/>
    <cellStyle name="常规 11 8 3 2 4 2" xfId="27431"/>
    <cellStyle name="常规 11 8 3 2 5" xfId="18983"/>
    <cellStyle name="常规 11 8 3 3" xfId="3143"/>
    <cellStyle name="常规 11 8 3 3 2" xfId="7367"/>
    <cellStyle name="常规 11 8 3 3 2 2" xfId="15815"/>
    <cellStyle name="常规 11 8 3 3 2 2 2" xfId="32711"/>
    <cellStyle name="常规 11 8 3 3 2 3" xfId="24263"/>
    <cellStyle name="常规 11 8 3 3 3" xfId="11591"/>
    <cellStyle name="常规 11 8 3 3 3 2" xfId="28487"/>
    <cellStyle name="常规 11 8 3 3 4" xfId="20039"/>
    <cellStyle name="常规 11 8 3 4" xfId="5255"/>
    <cellStyle name="常规 11 8 3 4 2" xfId="13703"/>
    <cellStyle name="常规 11 8 3 4 2 2" xfId="30599"/>
    <cellStyle name="常规 11 8 3 4 3" xfId="22151"/>
    <cellStyle name="常规 11 8 3 5" xfId="9479"/>
    <cellStyle name="常规 11 8 3 5 2" xfId="26375"/>
    <cellStyle name="常规 11 8 3 6" xfId="17927"/>
    <cellStyle name="常规 11 8 4" xfId="1383"/>
    <cellStyle name="常规 11 8 4 2" xfId="3495"/>
    <cellStyle name="常规 11 8 4 2 2" xfId="7719"/>
    <cellStyle name="常规 11 8 4 2 2 2" xfId="16167"/>
    <cellStyle name="常规 11 8 4 2 2 2 2" xfId="33063"/>
    <cellStyle name="常规 11 8 4 2 2 3" xfId="24615"/>
    <cellStyle name="常规 11 8 4 2 3" xfId="11943"/>
    <cellStyle name="常规 11 8 4 2 3 2" xfId="28839"/>
    <cellStyle name="常规 11 8 4 2 4" xfId="20391"/>
    <cellStyle name="常规 11 8 4 3" xfId="5607"/>
    <cellStyle name="常规 11 8 4 3 2" xfId="14055"/>
    <cellStyle name="常规 11 8 4 3 2 2" xfId="30951"/>
    <cellStyle name="常规 11 8 4 3 3" xfId="22503"/>
    <cellStyle name="常规 11 8 4 4" xfId="9831"/>
    <cellStyle name="常规 11 8 4 4 2" xfId="26727"/>
    <cellStyle name="常规 11 8 4 5" xfId="18279"/>
    <cellStyle name="常规 11 8 5" xfId="2439"/>
    <cellStyle name="常规 11 8 5 2" xfId="6663"/>
    <cellStyle name="常规 11 8 5 2 2" xfId="15111"/>
    <cellStyle name="常规 11 8 5 2 2 2" xfId="32007"/>
    <cellStyle name="常规 11 8 5 2 3" xfId="23559"/>
    <cellStyle name="常规 11 8 5 3" xfId="10887"/>
    <cellStyle name="常规 11 8 5 3 2" xfId="27783"/>
    <cellStyle name="常规 11 8 5 4" xfId="19335"/>
    <cellStyle name="常规 11 8 6" xfId="4551"/>
    <cellStyle name="常规 11 8 6 2" xfId="12999"/>
    <cellStyle name="常规 11 8 6 2 2" xfId="29895"/>
    <cellStyle name="常规 11 8 6 3" xfId="21447"/>
    <cellStyle name="常规 11 8 7" xfId="8775"/>
    <cellStyle name="常规 11 8 7 2" xfId="25671"/>
    <cellStyle name="常规 11 8 8" xfId="17223"/>
    <cellStyle name="常规 11 9" xfId="727"/>
    <cellStyle name="常规 11 9 2" xfId="1431"/>
    <cellStyle name="常规 11 9 2 2" xfId="3543"/>
    <cellStyle name="常规 11 9 2 2 2" xfId="7767"/>
    <cellStyle name="常规 11 9 2 2 2 2" xfId="16215"/>
    <cellStyle name="常规 11 9 2 2 2 2 2" xfId="33111"/>
    <cellStyle name="常规 11 9 2 2 2 3" xfId="24663"/>
    <cellStyle name="常规 11 9 2 2 3" xfId="11991"/>
    <cellStyle name="常规 11 9 2 2 3 2" xfId="28887"/>
    <cellStyle name="常规 11 9 2 2 4" xfId="20439"/>
    <cellStyle name="常规 11 9 2 3" xfId="5655"/>
    <cellStyle name="常规 11 9 2 3 2" xfId="14103"/>
    <cellStyle name="常规 11 9 2 3 2 2" xfId="30999"/>
    <cellStyle name="常规 11 9 2 3 3" xfId="22551"/>
    <cellStyle name="常规 11 9 2 4" xfId="9879"/>
    <cellStyle name="常规 11 9 2 4 2" xfId="26775"/>
    <cellStyle name="常规 11 9 2 5" xfId="18327"/>
    <cellStyle name="常规 11 9 3" xfId="2487"/>
    <cellStyle name="常规 11 9 3 2" xfId="6711"/>
    <cellStyle name="常规 11 9 3 2 2" xfId="15159"/>
    <cellStyle name="常规 11 9 3 2 2 2" xfId="32055"/>
    <cellStyle name="常规 11 9 3 2 3" xfId="23607"/>
    <cellStyle name="常规 11 9 3 3" xfId="10935"/>
    <cellStyle name="常规 11 9 3 3 2" xfId="27831"/>
    <cellStyle name="常规 11 9 3 4" xfId="19383"/>
    <cellStyle name="常规 11 9 4" xfId="4599"/>
    <cellStyle name="常规 11 9 4 2" xfId="13047"/>
    <cellStyle name="常规 11 9 4 2 2" xfId="29943"/>
    <cellStyle name="常规 11 9 4 3" xfId="21495"/>
    <cellStyle name="常规 11 9 5" xfId="8823"/>
    <cellStyle name="常规 11 9 5 2" xfId="25719"/>
    <cellStyle name="常规 11 9 6" xfId="17271"/>
    <cellStyle name="常规 12" xfId="39"/>
    <cellStyle name="常规 12 10" xfId="1095"/>
    <cellStyle name="常规 12 10 2" xfId="3207"/>
    <cellStyle name="常规 12 10 2 2" xfId="7431"/>
    <cellStyle name="常规 12 10 2 2 2" xfId="15879"/>
    <cellStyle name="常规 12 10 2 2 2 2" xfId="32775"/>
    <cellStyle name="常规 12 10 2 2 3" xfId="24327"/>
    <cellStyle name="常规 12 10 2 3" xfId="11655"/>
    <cellStyle name="常规 12 10 2 3 2" xfId="28551"/>
    <cellStyle name="常规 12 10 2 4" xfId="20103"/>
    <cellStyle name="常规 12 10 3" xfId="5319"/>
    <cellStyle name="常规 12 10 3 2" xfId="13767"/>
    <cellStyle name="常规 12 10 3 2 2" xfId="30663"/>
    <cellStyle name="常规 12 10 3 3" xfId="22215"/>
    <cellStyle name="常规 12 10 4" xfId="9543"/>
    <cellStyle name="常规 12 10 4 2" xfId="26439"/>
    <cellStyle name="常规 12 10 5" xfId="17991"/>
    <cellStyle name="常规 12 11" xfId="2151"/>
    <cellStyle name="常规 12 11 2" xfId="6375"/>
    <cellStyle name="常规 12 11 2 2" xfId="14823"/>
    <cellStyle name="常规 12 11 2 2 2" xfId="31719"/>
    <cellStyle name="常规 12 11 2 3" xfId="23271"/>
    <cellStyle name="常规 12 11 3" xfId="10599"/>
    <cellStyle name="常规 12 11 3 2" xfId="27495"/>
    <cellStyle name="常规 12 11 4" xfId="19047"/>
    <cellStyle name="常规 12 12" xfId="4263"/>
    <cellStyle name="常规 12 12 2" xfId="12711"/>
    <cellStyle name="常规 12 12 2 2" xfId="29607"/>
    <cellStyle name="常规 12 12 3" xfId="21159"/>
    <cellStyle name="常规 12 13" xfId="8487"/>
    <cellStyle name="常规 12 13 2" xfId="25383"/>
    <cellStyle name="常规 12 14" xfId="16935"/>
    <cellStyle name="常规 12 2" xfId="103"/>
    <cellStyle name="常规 12 2 2" xfId="807"/>
    <cellStyle name="常规 12 2 2 2" xfId="1511"/>
    <cellStyle name="常规 12 2 2 2 2" xfId="3623"/>
    <cellStyle name="常规 12 2 2 2 2 2" xfId="7847"/>
    <cellStyle name="常规 12 2 2 2 2 2 2" xfId="16295"/>
    <cellStyle name="常规 12 2 2 2 2 2 2 2" xfId="33191"/>
    <cellStyle name="常规 12 2 2 2 2 2 3" xfId="24743"/>
    <cellStyle name="常规 12 2 2 2 2 3" xfId="12071"/>
    <cellStyle name="常规 12 2 2 2 2 3 2" xfId="28967"/>
    <cellStyle name="常规 12 2 2 2 2 4" xfId="20519"/>
    <cellStyle name="常规 12 2 2 2 3" xfId="5735"/>
    <cellStyle name="常规 12 2 2 2 3 2" xfId="14183"/>
    <cellStyle name="常规 12 2 2 2 3 2 2" xfId="31079"/>
    <cellStyle name="常规 12 2 2 2 3 3" xfId="22631"/>
    <cellStyle name="常规 12 2 2 2 4" xfId="9959"/>
    <cellStyle name="常规 12 2 2 2 4 2" xfId="26855"/>
    <cellStyle name="常规 12 2 2 2 5" xfId="18407"/>
    <cellStyle name="常规 12 2 2 3" xfId="2567"/>
    <cellStyle name="常规 12 2 2 3 2" xfId="6791"/>
    <cellStyle name="常规 12 2 2 3 2 2" xfId="15239"/>
    <cellStyle name="常规 12 2 2 3 2 2 2" xfId="32135"/>
    <cellStyle name="常规 12 2 2 3 2 3" xfId="23687"/>
    <cellStyle name="常规 12 2 2 3 3" xfId="11015"/>
    <cellStyle name="常规 12 2 2 3 3 2" xfId="27911"/>
    <cellStyle name="常规 12 2 2 3 4" xfId="19463"/>
    <cellStyle name="常规 12 2 2 4" xfId="4679"/>
    <cellStyle name="常规 12 2 2 4 2" xfId="13127"/>
    <cellStyle name="常规 12 2 2 4 2 2" xfId="30023"/>
    <cellStyle name="常规 12 2 2 4 3" xfId="21575"/>
    <cellStyle name="常规 12 2 2 5" xfId="8903"/>
    <cellStyle name="常规 12 2 2 5 2" xfId="25799"/>
    <cellStyle name="常规 12 2 2 6" xfId="17351"/>
    <cellStyle name="常规 12 2 3" xfId="455"/>
    <cellStyle name="常规 12 2 3 2" xfId="1863"/>
    <cellStyle name="常规 12 2 3 2 2" xfId="3975"/>
    <cellStyle name="常规 12 2 3 2 2 2" xfId="8199"/>
    <cellStyle name="常规 12 2 3 2 2 2 2" xfId="16647"/>
    <cellStyle name="常规 12 2 3 2 2 2 2 2" xfId="33543"/>
    <cellStyle name="常规 12 2 3 2 2 2 3" xfId="25095"/>
    <cellStyle name="常规 12 2 3 2 2 3" xfId="12423"/>
    <cellStyle name="常规 12 2 3 2 2 3 2" xfId="29319"/>
    <cellStyle name="常规 12 2 3 2 2 4" xfId="20871"/>
    <cellStyle name="常规 12 2 3 2 3" xfId="6087"/>
    <cellStyle name="常规 12 2 3 2 3 2" xfId="14535"/>
    <cellStyle name="常规 12 2 3 2 3 2 2" xfId="31431"/>
    <cellStyle name="常规 12 2 3 2 3 3" xfId="22983"/>
    <cellStyle name="常规 12 2 3 2 4" xfId="10311"/>
    <cellStyle name="常规 12 2 3 2 4 2" xfId="27207"/>
    <cellStyle name="常规 12 2 3 2 5" xfId="18759"/>
    <cellStyle name="常规 12 2 3 3" xfId="2919"/>
    <cellStyle name="常规 12 2 3 3 2" xfId="7143"/>
    <cellStyle name="常规 12 2 3 3 2 2" xfId="15591"/>
    <cellStyle name="常规 12 2 3 3 2 2 2" xfId="32487"/>
    <cellStyle name="常规 12 2 3 3 2 3" xfId="24039"/>
    <cellStyle name="常规 12 2 3 3 3" xfId="11367"/>
    <cellStyle name="常规 12 2 3 3 3 2" xfId="28263"/>
    <cellStyle name="常规 12 2 3 3 4" xfId="19815"/>
    <cellStyle name="常规 12 2 3 4" xfId="5031"/>
    <cellStyle name="常规 12 2 3 4 2" xfId="13479"/>
    <cellStyle name="常规 12 2 3 4 2 2" xfId="30375"/>
    <cellStyle name="常规 12 2 3 4 3" xfId="21927"/>
    <cellStyle name="常规 12 2 3 5" xfId="9255"/>
    <cellStyle name="常规 12 2 3 5 2" xfId="26151"/>
    <cellStyle name="常规 12 2 3 6" xfId="17703"/>
    <cellStyle name="常规 12 2 4" xfId="1159"/>
    <cellStyle name="常规 12 2 4 2" xfId="3271"/>
    <cellStyle name="常规 12 2 4 2 2" xfId="7495"/>
    <cellStyle name="常规 12 2 4 2 2 2" xfId="15943"/>
    <cellStyle name="常规 12 2 4 2 2 2 2" xfId="32839"/>
    <cellStyle name="常规 12 2 4 2 2 3" xfId="24391"/>
    <cellStyle name="常规 12 2 4 2 3" xfId="11719"/>
    <cellStyle name="常规 12 2 4 2 3 2" xfId="28615"/>
    <cellStyle name="常规 12 2 4 2 4" xfId="20167"/>
    <cellStyle name="常规 12 2 4 3" xfId="5383"/>
    <cellStyle name="常规 12 2 4 3 2" xfId="13831"/>
    <cellStyle name="常规 12 2 4 3 2 2" xfId="30727"/>
    <cellStyle name="常规 12 2 4 3 3" xfId="22279"/>
    <cellStyle name="常规 12 2 4 4" xfId="9607"/>
    <cellStyle name="常规 12 2 4 4 2" xfId="26503"/>
    <cellStyle name="常规 12 2 4 5" xfId="18055"/>
    <cellStyle name="常规 12 2 5" xfId="2215"/>
    <cellStyle name="常规 12 2 5 2" xfId="6439"/>
    <cellStyle name="常规 12 2 5 2 2" xfId="14887"/>
    <cellStyle name="常规 12 2 5 2 2 2" xfId="31783"/>
    <cellStyle name="常规 12 2 5 2 3" xfId="23335"/>
    <cellStyle name="常规 12 2 5 3" xfId="10663"/>
    <cellStyle name="常规 12 2 5 3 2" xfId="27559"/>
    <cellStyle name="常规 12 2 5 4" xfId="19111"/>
    <cellStyle name="常规 12 2 6" xfId="4327"/>
    <cellStyle name="常规 12 2 6 2" xfId="12775"/>
    <cellStyle name="常规 12 2 6 2 2" xfId="29671"/>
    <cellStyle name="常规 12 2 6 3" xfId="21223"/>
    <cellStyle name="常规 12 2 7" xfId="8551"/>
    <cellStyle name="常规 12 2 7 2" xfId="25447"/>
    <cellStyle name="常规 12 2 8" xfId="16999"/>
    <cellStyle name="常规 12 3" xfId="151"/>
    <cellStyle name="常规 12 3 2" xfId="855"/>
    <cellStyle name="常规 12 3 2 2" xfId="1559"/>
    <cellStyle name="常规 12 3 2 2 2" xfId="3671"/>
    <cellStyle name="常规 12 3 2 2 2 2" xfId="7895"/>
    <cellStyle name="常规 12 3 2 2 2 2 2" xfId="16343"/>
    <cellStyle name="常规 12 3 2 2 2 2 2 2" xfId="33239"/>
    <cellStyle name="常规 12 3 2 2 2 2 3" xfId="24791"/>
    <cellStyle name="常规 12 3 2 2 2 3" xfId="12119"/>
    <cellStyle name="常规 12 3 2 2 2 3 2" xfId="29015"/>
    <cellStyle name="常规 12 3 2 2 2 4" xfId="20567"/>
    <cellStyle name="常规 12 3 2 2 3" xfId="5783"/>
    <cellStyle name="常规 12 3 2 2 3 2" xfId="14231"/>
    <cellStyle name="常规 12 3 2 2 3 2 2" xfId="31127"/>
    <cellStyle name="常规 12 3 2 2 3 3" xfId="22679"/>
    <cellStyle name="常规 12 3 2 2 4" xfId="10007"/>
    <cellStyle name="常规 12 3 2 2 4 2" xfId="26903"/>
    <cellStyle name="常规 12 3 2 2 5" xfId="18455"/>
    <cellStyle name="常规 12 3 2 3" xfId="2615"/>
    <cellStyle name="常规 12 3 2 3 2" xfId="6839"/>
    <cellStyle name="常规 12 3 2 3 2 2" xfId="15287"/>
    <cellStyle name="常规 12 3 2 3 2 2 2" xfId="32183"/>
    <cellStyle name="常规 12 3 2 3 2 3" xfId="23735"/>
    <cellStyle name="常规 12 3 2 3 3" xfId="11063"/>
    <cellStyle name="常规 12 3 2 3 3 2" xfId="27959"/>
    <cellStyle name="常规 12 3 2 3 4" xfId="19511"/>
    <cellStyle name="常规 12 3 2 4" xfId="4727"/>
    <cellStyle name="常规 12 3 2 4 2" xfId="13175"/>
    <cellStyle name="常规 12 3 2 4 2 2" xfId="30071"/>
    <cellStyle name="常规 12 3 2 4 3" xfId="21623"/>
    <cellStyle name="常规 12 3 2 5" xfId="8951"/>
    <cellStyle name="常规 12 3 2 5 2" xfId="25847"/>
    <cellStyle name="常规 12 3 2 6" xfId="17399"/>
    <cellStyle name="常规 12 3 3" xfId="503"/>
    <cellStyle name="常规 12 3 3 2" xfId="1911"/>
    <cellStyle name="常规 12 3 3 2 2" xfId="4023"/>
    <cellStyle name="常规 12 3 3 2 2 2" xfId="8247"/>
    <cellStyle name="常规 12 3 3 2 2 2 2" xfId="16695"/>
    <cellStyle name="常规 12 3 3 2 2 2 2 2" xfId="33591"/>
    <cellStyle name="常规 12 3 3 2 2 2 3" xfId="25143"/>
    <cellStyle name="常规 12 3 3 2 2 3" xfId="12471"/>
    <cellStyle name="常规 12 3 3 2 2 3 2" xfId="29367"/>
    <cellStyle name="常规 12 3 3 2 2 4" xfId="20919"/>
    <cellStyle name="常规 12 3 3 2 3" xfId="6135"/>
    <cellStyle name="常规 12 3 3 2 3 2" xfId="14583"/>
    <cellStyle name="常规 12 3 3 2 3 2 2" xfId="31479"/>
    <cellStyle name="常规 12 3 3 2 3 3" xfId="23031"/>
    <cellStyle name="常规 12 3 3 2 4" xfId="10359"/>
    <cellStyle name="常规 12 3 3 2 4 2" xfId="27255"/>
    <cellStyle name="常规 12 3 3 2 5" xfId="18807"/>
    <cellStyle name="常规 12 3 3 3" xfId="2967"/>
    <cellStyle name="常规 12 3 3 3 2" xfId="7191"/>
    <cellStyle name="常规 12 3 3 3 2 2" xfId="15639"/>
    <cellStyle name="常规 12 3 3 3 2 2 2" xfId="32535"/>
    <cellStyle name="常规 12 3 3 3 2 3" xfId="24087"/>
    <cellStyle name="常规 12 3 3 3 3" xfId="11415"/>
    <cellStyle name="常规 12 3 3 3 3 2" xfId="28311"/>
    <cellStyle name="常规 12 3 3 3 4" xfId="19863"/>
    <cellStyle name="常规 12 3 3 4" xfId="5079"/>
    <cellStyle name="常规 12 3 3 4 2" xfId="13527"/>
    <cellStyle name="常规 12 3 3 4 2 2" xfId="30423"/>
    <cellStyle name="常规 12 3 3 4 3" xfId="21975"/>
    <cellStyle name="常规 12 3 3 5" xfId="9303"/>
    <cellStyle name="常规 12 3 3 5 2" xfId="26199"/>
    <cellStyle name="常规 12 3 3 6" xfId="17751"/>
    <cellStyle name="常规 12 3 4" xfId="1207"/>
    <cellStyle name="常规 12 3 4 2" xfId="3319"/>
    <cellStyle name="常规 12 3 4 2 2" xfId="7543"/>
    <cellStyle name="常规 12 3 4 2 2 2" xfId="15991"/>
    <cellStyle name="常规 12 3 4 2 2 2 2" xfId="32887"/>
    <cellStyle name="常规 12 3 4 2 2 3" xfId="24439"/>
    <cellStyle name="常规 12 3 4 2 3" xfId="11767"/>
    <cellStyle name="常规 12 3 4 2 3 2" xfId="28663"/>
    <cellStyle name="常规 12 3 4 2 4" xfId="20215"/>
    <cellStyle name="常规 12 3 4 3" xfId="5431"/>
    <cellStyle name="常规 12 3 4 3 2" xfId="13879"/>
    <cellStyle name="常规 12 3 4 3 2 2" xfId="30775"/>
    <cellStyle name="常规 12 3 4 3 3" xfId="22327"/>
    <cellStyle name="常规 12 3 4 4" xfId="9655"/>
    <cellStyle name="常规 12 3 4 4 2" xfId="26551"/>
    <cellStyle name="常规 12 3 4 5" xfId="18103"/>
    <cellStyle name="常规 12 3 5" xfId="2263"/>
    <cellStyle name="常规 12 3 5 2" xfId="6487"/>
    <cellStyle name="常规 12 3 5 2 2" xfId="14935"/>
    <cellStyle name="常规 12 3 5 2 2 2" xfId="31831"/>
    <cellStyle name="常规 12 3 5 2 3" xfId="23383"/>
    <cellStyle name="常规 12 3 5 3" xfId="10711"/>
    <cellStyle name="常规 12 3 5 3 2" xfId="27607"/>
    <cellStyle name="常规 12 3 5 4" xfId="19159"/>
    <cellStyle name="常规 12 3 6" xfId="4375"/>
    <cellStyle name="常规 12 3 6 2" xfId="12823"/>
    <cellStyle name="常规 12 3 6 2 2" xfId="29719"/>
    <cellStyle name="常规 12 3 6 3" xfId="21271"/>
    <cellStyle name="常规 12 3 7" xfId="8599"/>
    <cellStyle name="常规 12 3 7 2" xfId="25495"/>
    <cellStyle name="常规 12 3 8" xfId="17047"/>
    <cellStyle name="常规 12 4" xfId="199"/>
    <cellStyle name="常规 12 4 2" xfId="903"/>
    <cellStyle name="常规 12 4 2 2" xfId="1607"/>
    <cellStyle name="常规 12 4 2 2 2" xfId="3719"/>
    <cellStyle name="常规 12 4 2 2 2 2" xfId="7943"/>
    <cellStyle name="常规 12 4 2 2 2 2 2" xfId="16391"/>
    <cellStyle name="常规 12 4 2 2 2 2 2 2" xfId="33287"/>
    <cellStyle name="常规 12 4 2 2 2 2 3" xfId="24839"/>
    <cellStyle name="常规 12 4 2 2 2 3" xfId="12167"/>
    <cellStyle name="常规 12 4 2 2 2 3 2" xfId="29063"/>
    <cellStyle name="常规 12 4 2 2 2 4" xfId="20615"/>
    <cellStyle name="常规 12 4 2 2 3" xfId="5831"/>
    <cellStyle name="常规 12 4 2 2 3 2" xfId="14279"/>
    <cellStyle name="常规 12 4 2 2 3 2 2" xfId="31175"/>
    <cellStyle name="常规 12 4 2 2 3 3" xfId="22727"/>
    <cellStyle name="常规 12 4 2 2 4" xfId="10055"/>
    <cellStyle name="常规 12 4 2 2 4 2" xfId="26951"/>
    <cellStyle name="常规 12 4 2 2 5" xfId="18503"/>
    <cellStyle name="常规 12 4 2 3" xfId="2663"/>
    <cellStyle name="常规 12 4 2 3 2" xfId="6887"/>
    <cellStyle name="常规 12 4 2 3 2 2" xfId="15335"/>
    <cellStyle name="常规 12 4 2 3 2 2 2" xfId="32231"/>
    <cellStyle name="常规 12 4 2 3 2 3" xfId="23783"/>
    <cellStyle name="常规 12 4 2 3 3" xfId="11111"/>
    <cellStyle name="常规 12 4 2 3 3 2" xfId="28007"/>
    <cellStyle name="常规 12 4 2 3 4" xfId="19559"/>
    <cellStyle name="常规 12 4 2 4" xfId="4775"/>
    <cellStyle name="常规 12 4 2 4 2" xfId="13223"/>
    <cellStyle name="常规 12 4 2 4 2 2" xfId="30119"/>
    <cellStyle name="常规 12 4 2 4 3" xfId="21671"/>
    <cellStyle name="常规 12 4 2 5" xfId="8999"/>
    <cellStyle name="常规 12 4 2 5 2" xfId="25895"/>
    <cellStyle name="常规 12 4 2 6" xfId="17447"/>
    <cellStyle name="常规 12 4 3" xfId="551"/>
    <cellStyle name="常规 12 4 3 2" xfId="1959"/>
    <cellStyle name="常规 12 4 3 2 2" xfId="4071"/>
    <cellStyle name="常规 12 4 3 2 2 2" xfId="8295"/>
    <cellStyle name="常规 12 4 3 2 2 2 2" xfId="16743"/>
    <cellStyle name="常规 12 4 3 2 2 2 2 2" xfId="33639"/>
    <cellStyle name="常规 12 4 3 2 2 2 3" xfId="25191"/>
    <cellStyle name="常规 12 4 3 2 2 3" xfId="12519"/>
    <cellStyle name="常规 12 4 3 2 2 3 2" xfId="29415"/>
    <cellStyle name="常规 12 4 3 2 2 4" xfId="20967"/>
    <cellStyle name="常规 12 4 3 2 3" xfId="6183"/>
    <cellStyle name="常规 12 4 3 2 3 2" xfId="14631"/>
    <cellStyle name="常规 12 4 3 2 3 2 2" xfId="31527"/>
    <cellStyle name="常规 12 4 3 2 3 3" xfId="23079"/>
    <cellStyle name="常规 12 4 3 2 4" xfId="10407"/>
    <cellStyle name="常规 12 4 3 2 4 2" xfId="27303"/>
    <cellStyle name="常规 12 4 3 2 5" xfId="18855"/>
    <cellStyle name="常规 12 4 3 3" xfId="3015"/>
    <cellStyle name="常规 12 4 3 3 2" xfId="7239"/>
    <cellStyle name="常规 12 4 3 3 2 2" xfId="15687"/>
    <cellStyle name="常规 12 4 3 3 2 2 2" xfId="32583"/>
    <cellStyle name="常规 12 4 3 3 2 3" xfId="24135"/>
    <cellStyle name="常规 12 4 3 3 3" xfId="11463"/>
    <cellStyle name="常规 12 4 3 3 3 2" xfId="28359"/>
    <cellStyle name="常规 12 4 3 3 4" xfId="19911"/>
    <cellStyle name="常规 12 4 3 4" xfId="5127"/>
    <cellStyle name="常规 12 4 3 4 2" xfId="13575"/>
    <cellStyle name="常规 12 4 3 4 2 2" xfId="30471"/>
    <cellStyle name="常规 12 4 3 4 3" xfId="22023"/>
    <cellStyle name="常规 12 4 3 5" xfId="9351"/>
    <cellStyle name="常规 12 4 3 5 2" xfId="26247"/>
    <cellStyle name="常规 12 4 3 6" xfId="17799"/>
    <cellStyle name="常规 12 4 4" xfId="1255"/>
    <cellStyle name="常规 12 4 4 2" xfId="3367"/>
    <cellStyle name="常规 12 4 4 2 2" xfId="7591"/>
    <cellStyle name="常规 12 4 4 2 2 2" xfId="16039"/>
    <cellStyle name="常规 12 4 4 2 2 2 2" xfId="32935"/>
    <cellStyle name="常规 12 4 4 2 2 3" xfId="24487"/>
    <cellStyle name="常规 12 4 4 2 3" xfId="11815"/>
    <cellStyle name="常规 12 4 4 2 3 2" xfId="28711"/>
    <cellStyle name="常规 12 4 4 2 4" xfId="20263"/>
    <cellStyle name="常规 12 4 4 3" xfId="5479"/>
    <cellStyle name="常规 12 4 4 3 2" xfId="13927"/>
    <cellStyle name="常规 12 4 4 3 2 2" xfId="30823"/>
    <cellStyle name="常规 12 4 4 3 3" xfId="22375"/>
    <cellStyle name="常规 12 4 4 4" xfId="9703"/>
    <cellStyle name="常规 12 4 4 4 2" xfId="26599"/>
    <cellStyle name="常规 12 4 4 5" xfId="18151"/>
    <cellStyle name="常规 12 4 5" xfId="2311"/>
    <cellStyle name="常规 12 4 5 2" xfId="6535"/>
    <cellStyle name="常规 12 4 5 2 2" xfId="14983"/>
    <cellStyle name="常规 12 4 5 2 2 2" xfId="31879"/>
    <cellStyle name="常规 12 4 5 2 3" xfId="23431"/>
    <cellStyle name="常规 12 4 5 3" xfId="10759"/>
    <cellStyle name="常规 12 4 5 3 2" xfId="27655"/>
    <cellStyle name="常规 12 4 5 4" xfId="19207"/>
    <cellStyle name="常规 12 4 6" xfId="4423"/>
    <cellStyle name="常规 12 4 6 2" xfId="12871"/>
    <cellStyle name="常规 12 4 6 2 2" xfId="29767"/>
    <cellStyle name="常规 12 4 6 3" xfId="21319"/>
    <cellStyle name="常规 12 4 7" xfId="8647"/>
    <cellStyle name="常规 12 4 7 2" xfId="25543"/>
    <cellStyle name="常规 12 4 8" xfId="17095"/>
    <cellStyle name="常规 12 5" xfId="247"/>
    <cellStyle name="常规 12 5 2" xfId="951"/>
    <cellStyle name="常规 12 5 2 2" xfId="1655"/>
    <cellStyle name="常规 12 5 2 2 2" xfId="3767"/>
    <cellStyle name="常规 12 5 2 2 2 2" xfId="7991"/>
    <cellStyle name="常规 12 5 2 2 2 2 2" xfId="16439"/>
    <cellStyle name="常规 12 5 2 2 2 2 2 2" xfId="33335"/>
    <cellStyle name="常规 12 5 2 2 2 2 3" xfId="24887"/>
    <cellStyle name="常规 12 5 2 2 2 3" xfId="12215"/>
    <cellStyle name="常规 12 5 2 2 2 3 2" xfId="29111"/>
    <cellStyle name="常规 12 5 2 2 2 4" xfId="20663"/>
    <cellStyle name="常规 12 5 2 2 3" xfId="5879"/>
    <cellStyle name="常规 12 5 2 2 3 2" xfId="14327"/>
    <cellStyle name="常规 12 5 2 2 3 2 2" xfId="31223"/>
    <cellStyle name="常规 12 5 2 2 3 3" xfId="22775"/>
    <cellStyle name="常规 12 5 2 2 4" xfId="10103"/>
    <cellStyle name="常规 12 5 2 2 4 2" xfId="26999"/>
    <cellStyle name="常规 12 5 2 2 5" xfId="18551"/>
    <cellStyle name="常规 12 5 2 3" xfId="2711"/>
    <cellStyle name="常规 12 5 2 3 2" xfId="6935"/>
    <cellStyle name="常规 12 5 2 3 2 2" xfId="15383"/>
    <cellStyle name="常规 12 5 2 3 2 2 2" xfId="32279"/>
    <cellStyle name="常规 12 5 2 3 2 3" xfId="23831"/>
    <cellStyle name="常规 12 5 2 3 3" xfId="11159"/>
    <cellStyle name="常规 12 5 2 3 3 2" xfId="28055"/>
    <cellStyle name="常规 12 5 2 3 4" xfId="19607"/>
    <cellStyle name="常规 12 5 2 4" xfId="4823"/>
    <cellStyle name="常规 12 5 2 4 2" xfId="13271"/>
    <cellStyle name="常规 12 5 2 4 2 2" xfId="30167"/>
    <cellStyle name="常规 12 5 2 4 3" xfId="21719"/>
    <cellStyle name="常规 12 5 2 5" xfId="9047"/>
    <cellStyle name="常规 12 5 2 5 2" xfId="25943"/>
    <cellStyle name="常规 12 5 2 6" xfId="17495"/>
    <cellStyle name="常规 12 5 3" xfId="599"/>
    <cellStyle name="常规 12 5 3 2" xfId="2007"/>
    <cellStyle name="常规 12 5 3 2 2" xfId="4119"/>
    <cellStyle name="常规 12 5 3 2 2 2" xfId="8343"/>
    <cellStyle name="常规 12 5 3 2 2 2 2" xfId="16791"/>
    <cellStyle name="常规 12 5 3 2 2 2 2 2" xfId="33687"/>
    <cellStyle name="常规 12 5 3 2 2 2 3" xfId="25239"/>
    <cellStyle name="常规 12 5 3 2 2 3" xfId="12567"/>
    <cellStyle name="常规 12 5 3 2 2 3 2" xfId="29463"/>
    <cellStyle name="常规 12 5 3 2 2 4" xfId="21015"/>
    <cellStyle name="常规 12 5 3 2 3" xfId="6231"/>
    <cellStyle name="常规 12 5 3 2 3 2" xfId="14679"/>
    <cellStyle name="常规 12 5 3 2 3 2 2" xfId="31575"/>
    <cellStyle name="常规 12 5 3 2 3 3" xfId="23127"/>
    <cellStyle name="常规 12 5 3 2 4" xfId="10455"/>
    <cellStyle name="常规 12 5 3 2 4 2" xfId="27351"/>
    <cellStyle name="常规 12 5 3 2 5" xfId="18903"/>
    <cellStyle name="常规 12 5 3 3" xfId="3063"/>
    <cellStyle name="常规 12 5 3 3 2" xfId="7287"/>
    <cellStyle name="常规 12 5 3 3 2 2" xfId="15735"/>
    <cellStyle name="常规 12 5 3 3 2 2 2" xfId="32631"/>
    <cellStyle name="常规 12 5 3 3 2 3" xfId="24183"/>
    <cellStyle name="常规 12 5 3 3 3" xfId="11511"/>
    <cellStyle name="常规 12 5 3 3 3 2" xfId="28407"/>
    <cellStyle name="常规 12 5 3 3 4" xfId="19959"/>
    <cellStyle name="常规 12 5 3 4" xfId="5175"/>
    <cellStyle name="常规 12 5 3 4 2" xfId="13623"/>
    <cellStyle name="常规 12 5 3 4 2 2" xfId="30519"/>
    <cellStyle name="常规 12 5 3 4 3" xfId="22071"/>
    <cellStyle name="常规 12 5 3 5" xfId="9399"/>
    <cellStyle name="常规 12 5 3 5 2" xfId="26295"/>
    <cellStyle name="常规 12 5 3 6" xfId="17847"/>
    <cellStyle name="常规 12 5 4" xfId="1303"/>
    <cellStyle name="常规 12 5 4 2" xfId="3415"/>
    <cellStyle name="常规 12 5 4 2 2" xfId="7639"/>
    <cellStyle name="常规 12 5 4 2 2 2" xfId="16087"/>
    <cellStyle name="常规 12 5 4 2 2 2 2" xfId="32983"/>
    <cellStyle name="常规 12 5 4 2 2 3" xfId="24535"/>
    <cellStyle name="常规 12 5 4 2 3" xfId="11863"/>
    <cellStyle name="常规 12 5 4 2 3 2" xfId="28759"/>
    <cellStyle name="常规 12 5 4 2 4" xfId="20311"/>
    <cellStyle name="常规 12 5 4 3" xfId="5527"/>
    <cellStyle name="常规 12 5 4 3 2" xfId="13975"/>
    <cellStyle name="常规 12 5 4 3 2 2" xfId="30871"/>
    <cellStyle name="常规 12 5 4 3 3" xfId="22423"/>
    <cellStyle name="常规 12 5 4 4" xfId="9751"/>
    <cellStyle name="常规 12 5 4 4 2" xfId="26647"/>
    <cellStyle name="常规 12 5 4 5" xfId="18199"/>
    <cellStyle name="常规 12 5 5" xfId="2359"/>
    <cellStyle name="常规 12 5 5 2" xfId="6583"/>
    <cellStyle name="常规 12 5 5 2 2" xfId="15031"/>
    <cellStyle name="常规 12 5 5 2 2 2" xfId="31927"/>
    <cellStyle name="常规 12 5 5 2 3" xfId="23479"/>
    <cellStyle name="常规 12 5 5 3" xfId="10807"/>
    <cellStyle name="常规 12 5 5 3 2" xfId="27703"/>
    <cellStyle name="常规 12 5 5 4" xfId="19255"/>
    <cellStyle name="常规 12 5 6" xfId="4471"/>
    <cellStyle name="常规 12 5 6 2" xfId="12919"/>
    <cellStyle name="常规 12 5 6 2 2" xfId="29815"/>
    <cellStyle name="常规 12 5 6 3" xfId="21367"/>
    <cellStyle name="常规 12 5 7" xfId="8695"/>
    <cellStyle name="常规 12 5 7 2" xfId="25591"/>
    <cellStyle name="常规 12 5 8" xfId="17143"/>
    <cellStyle name="常规 12 6" xfId="295"/>
    <cellStyle name="常规 12 6 2" xfId="999"/>
    <cellStyle name="常规 12 6 2 2" xfId="1703"/>
    <cellStyle name="常规 12 6 2 2 2" xfId="3815"/>
    <cellStyle name="常规 12 6 2 2 2 2" xfId="8039"/>
    <cellStyle name="常规 12 6 2 2 2 2 2" xfId="16487"/>
    <cellStyle name="常规 12 6 2 2 2 2 2 2" xfId="33383"/>
    <cellStyle name="常规 12 6 2 2 2 2 3" xfId="24935"/>
    <cellStyle name="常规 12 6 2 2 2 3" xfId="12263"/>
    <cellStyle name="常规 12 6 2 2 2 3 2" xfId="29159"/>
    <cellStyle name="常规 12 6 2 2 2 4" xfId="20711"/>
    <cellStyle name="常规 12 6 2 2 3" xfId="5927"/>
    <cellStyle name="常规 12 6 2 2 3 2" xfId="14375"/>
    <cellStyle name="常规 12 6 2 2 3 2 2" xfId="31271"/>
    <cellStyle name="常规 12 6 2 2 3 3" xfId="22823"/>
    <cellStyle name="常规 12 6 2 2 4" xfId="10151"/>
    <cellStyle name="常规 12 6 2 2 4 2" xfId="27047"/>
    <cellStyle name="常规 12 6 2 2 5" xfId="18599"/>
    <cellStyle name="常规 12 6 2 3" xfId="2759"/>
    <cellStyle name="常规 12 6 2 3 2" xfId="6983"/>
    <cellStyle name="常规 12 6 2 3 2 2" xfId="15431"/>
    <cellStyle name="常规 12 6 2 3 2 2 2" xfId="32327"/>
    <cellStyle name="常规 12 6 2 3 2 3" xfId="23879"/>
    <cellStyle name="常规 12 6 2 3 3" xfId="11207"/>
    <cellStyle name="常规 12 6 2 3 3 2" xfId="28103"/>
    <cellStyle name="常规 12 6 2 3 4" xfId="19655"/>
    <cellStyle name="常规 12 6 2 4" xfId="4871"/>
    <cellStyle name="常规 12 6 2 4 2" xfId="13319"/>
    <cellStyle name="常规 12 6 2 4 2 2" xfId="30215"/>
    <cellStyle name="常规 12 6 2 4 3" xfId="21767"/>
    <cellStyle name="常规 12 6 2 5" xfId="9095"/>
    <cellStyle name="常规 12 6 2 5 2" xfId="25991"/>
    <cellStyle name="常规 12 6 2 6" xfId="17543"/>
    <cellStyle name="常规 12 6 3" xfId="647"/>
    <cellStyle name="常规 12 6 3 2" xfId="2055"/>
    <cellStyle name="常规 12 6 3 2 2" xfId="4167"/>
    <cellStyle name="常规 12 6 3 2 2 2" xfId="8391"/>
    <cellStyle name="常规 12 6 3 2 2 2 2" xfId="16839"/>
    <cellStyle name="常规 12 6 3 2 2 2 2 2" xfId="33735"/>
    <cellStyle name="常规 12 6 3 2 2 2 3" xfId="25287"/>
    <cellStyle name="常规 12 6 3 2 2 3" xfId="12615"/>
    <cellStyle name="常规 12 6 3 2 2 3 2" xfId="29511"/>
    <cellStyle name="常规 12 6 3 2 2 4" xfId="21063"/>
    <cellStyle name="常规 12 6 3 2 3" xfId="6279"/>
    <cellStyle name="常规 12 6 3 2 3 2" xfId="14727"/>
    <cellStyle name="常规 12 6 3 2 3 2 2" xfId="31623"/>
    <cellStyle name="常规 12 6 3 2 3 3" xfId="23175"/>
    <cellStyle name="常规 12 6 3 2 4" xfId="10503"/>
    <cellStyle name="常规 12 6 3 2 4 2" xfId="27399"/>
    <cellStyle name="常规 12 6 3 2 5" xfId="18951"/>
    <cellStyle name="常规 12 6 3 3" xfId="3111"/>
    <cellStyle name="常规 12 6 3 3 2" xfId="7335"/>
    <cellStyle name="常规 12 6 3 3 2 2" xfId="15783"/>
    <cellStyle name="常规 12 6 3 3 2 2 2" xfId="32679"/>
    <cellStyle name="常规 12 6 3 3 2 3" xfId="24231"/>
    <cellStyle name="常规 12 6 3 3 3" xfId="11559"/>
    <cellStyle name="常规 12 6 3 3 3 2" xfId="28455"/>
    <cellStyle name="常规 12 6 3 3 4" xfId="20007"/>
    <cellStyle name="常规 12 6 3 4" xfId="5223"/>
    <cellStyle name="常规 12 6 3 4 2" xfId="13671"/>
    <cellStyle name="常规 12 6 3 4 2 2" xfId="30567"/>
    <cellStyle name="常规 12 6 3 4 3" xfId="22119"/>
    <cellStyle name="常规 12 6 3 5" xfId="9447"/>
    <cellStyle name="常规 12 6 3 5 2" xfId="26343"/>
    <cellStyle name="常规 12 6 3 6" xfId="17895"/>
    <cellStyle name="常规 12 6 4" xfId="1351"/>
    <cellStyle name="常规 12 6 4 2" xfId="3463"/>
    <cellStyle name="常规 12 6 4 2 2" xfId="7687"/>
    <cellStyle name="常规 12 6 4 2 2 2" xfId="16135"/>
    <cellStyle name="常规 12 6 4 2 2 2 2" xfId="33031"/>
    <cellStyle name="常规 12 6 4 2 2 3" xfId="24583"/>
    <cellStyle name="常规 12 6 4 2 3" xfId="11911"/>
    <cellStyle name="常规 12 6 4 2 3 2" xfId="28807"/>
    <cellStyle name="常规 12 6 4 2 4" xfId="20359"/>
    <cellStyle name="常规 12 6 4 3" xfId="5575"/>
    <cellStyle name="常规 12 6 4 3 2" xfId="14023"/>
    <cellStyle name="常规 12 6 4 3 2 2" xfId="30919"/>
    <cellStyle name="常规 12 6 4 3 3" xfId="22471"/>
    <cellStyle name="常规 12 6 4 4" xfId="9799"/>
    <cellStyle name="常规 12 6 4 4 2" xfId="26695"/>
    <cellStyle name="常规 12 6 4 5" xfId="18247"/>
    <cellStyle name="常规 12 6 5" xfId="2407"/>
    <cellStyle name="常规 12 6 5 2" xfId="6631"/>
    <cellStyle name="常规 12 6 5 2 2" xfId="15079"/>
    <cellStyle name="常规 12 6 5 2 2 2" xfId="31975"/>
    <cellStyle name="常规 12 6 5 2 3" xfId="23527"/>
    <cellStyle name="常规 12 6 5 3" xfId="10855"/>
    <cellStyle name="常规 12 6 5 3 2" xfId="27751"/>
    <cellStyle name="常规 12 6 5 4" xfId="19303"/>
    <cellStyle name="常规 12 6 6" xfId="4519"/>
    <cellStyle name="常规 12 6 6 2" xfId="12967"/>
    <cellStyle name="常规 12 6 6 2 2" xfId="29863"/>
    <cellStyle name="常规 12 6 6 3" xfId="21415"/>
    <cellStyle name="常规 12 6 7" xfId="8743"/>
    <cellStyle name="常规 12 6 7 2" xfId="25639"/>
    <cellStyle name="常规 12 6 8" xfId="17191"/>
    <cellStyle name="常规 12 7" xfId="343"/>
    <cellStyle name="常规 12 7 2" xfId="1047"/>
    <cellStyle name="常规 12 7 2 2" xfId="1751"/>
    <cellStyle name="常规 12 7 2 2 2" xfId="3863"/>
    <cellStyle name="常规 12 7 2 2 2 2" xfId="8087"/>
    <cellStyle name="常规 12 7 2 2 2 2 2" xfId="16535"/>
    <cellStyle name="常规 12 7 2 2 2 2 2 2" xfId="33431"/>
    <cellStyle name="常规 12 7 2 2 2 2 3" xfId="24983"/>
    <cellStyle name="常规 12 7 2 2 2 3" xfId="12311"/>
    <cellStyle name="常规 12 7 2 2 2 3 2" xfId="29207"/>
    <cellStyle name="常规 12 7 2 2 2 4" xfId="20759"/>
    <cellStyle name="常规 12 7 2 2 3" xfId="5975"/>
    <cellStyle name="常规 12 7 2 2 3 2" xfId="14423"/>
    <cellStyle name="常规 12 7 2 2 3 2 2" xfId="31319"/>
    <cellStyle name="常规 12 7 2 2 3 3" xfId="22871"/>
    <cellStyle name="常规 12 7 2 2 4" xfId="10199"/>
    <cellStyle name="常规 12 7 2 2 4 2" xfId="27095"/>
    <cellStyle name="常规 12 7 2 2 5" xfId="18647"/>
    <cellStyle name="常规 12 7 2 3" xfId="2807"/>
    <cellStyle name="常规 12 7 2 3 2" xfId="7031"/>
    <cellStyle name="常规 12 7 2 3 2 2" xfId="15479"/>
    <cellStyle name="常规 12 7 2 3 2 2 2" xfId="32375"/>
    <cellStyle name="常规 12 7 2 3 2 3" xfId="23927"/>
    <cellStyle name="常规 12 7 2 3 3" xfId="11255"/>
    <cellStyle name="常规 12 7 2 3 3 2" xfId="28151"/>
    <cellStyle name="常规 12 7 2 3 4" xfId="19703"/>
    <cellStyle name="常规 12 7 2 4" xfId="4919"/>
    <cellStyle name="常规 12 7 2 4 2" xfId="13367"/>
    <cellStyle name="常规 12 7 2 4 2 2" xfId="30263"/>
    <cellStyle name="常规 12 7 2 4 3" xfId="21815"/>
    <cellStyle name="常规 12 7 2 5" xfId="9143"/>
    <cellStyle name="常规 12 7 2 5 2" xfId="26039"/>
    <cellStyle name="常规 12 7 2 6" xfId="17591"/>
    <cellStyle name="常规 12 7 3" xfId="695"/>
    <cellStyle name="常规 12 7 3 2" xfId="2103"/>
    <cellStyle name="常规 12 7 3 2 2" xfId="4215"/>
    <cellStyle name="常规 12 7 3 2 2 2" xfId="8439"/>
    <cellStyle name="常规 12 7 3 2 2 2 2" xfId="16887"/>
    <cellStyle name="常规 12 7 3 2 2 2 2 2" xfId="33783"/>
    <cellStyle name="常规 12 7 3 2 2 2 3" xfId="25335"/>
    <cellStyle name="常规 12 7 3 2 2 3" xfId="12663"/>
    <cellStyle name="常规 12 7 3 2 2 3 2" xfId="29559"/>
    <cellStyle name="常规 12 7 3 2 2 4" xfId="21111"/>
    <cellStyle name="常规 12 7 3 2 3" xfId="6327"/>
    <cellStyle name="常规 12 7 3 2 3 2" xfId="14775"/>
    <cellStyle name="常规 12 7 3 2 3 2 2" xfId="31671"/>
    <cellStyle name="常规 12 7 3 2 3 3" xfId="23223"/>
    <cellStyle name="常规 12 7 3 2 4" xfId="10551"/>
    <cellStyle name="常规 12 7 3 2 4 2" xfId="27447"/>
    <cellStyle name="常规 12 7 3 2 5" xfId="18999"/>
    <cellStyle name="常规 12 7 3 3" xfId="3159"/>
    <cellStyle name="常规 12 7 3 3 2" xfId="7383"/>
    <cellStyle name="常规 12 7 3 3 2 2" xfId="15831"/>
    <cellStyle name="常规 12 7 3 3 2 2 2" xfId="32727"/>
    <cellStyle name="常规 12 7 3 3 2 3" xfId="24279"/>
    <cellStyle name="常规 12 7 3 3 3" xfId="11607"/>
    <cellStyle name="常规 12 7 3 3 3 2" xfId="28503"/>
    <cellStyle name="常规 12 7 3 3 4" xfId="20055"/>
    <cellStyle name="常规 12 7 3 4" xfId="5271"/>
    <cellStyle name="常规 12 7 3 4 2" xfId="13719"/>
    <cellStyle name="常规 12 7 3 4 2 2" xfId="30615"/>
    <cellStyle name="常规 12 7 3 4 3" xfId="22167"/>
    <cellStyle name="常规 12 7 3 5" xfId="9495"/>
    <cellStyle name="常规 12 7 3 5 2" xfId="26391"/>
    <cellStyle name="常规 12 7 3 6" xfId="17943"/>
    <cellStyle name="常规 12 7 4" xfId="1399"/>
    <cellStyle name="常规 12 7 4 2" xfId="3511"/>
    <cellStyle name="常规 12 7 4 2 2" xfId="7735"/>
    <cellStyle name="常规 12 7 4 2 2 2" xfId="16183"/>
    <cellStyle name="常规 12 7 4 2 2 2 2" xfId="33079"/>
    <cellStyle name="常规 12 7 4 2 2 3" xfId="24631"/>
    <cellStyle name="常规 12 7 4 2 3" xfId="11959"/>
    <cellStyle name="常规 12 7 4 2 3 2" xfId="28855"/>
    <cellStyle name="常规 12 7 4 2 4" xfId="20407"/>
    <cellStyle name="常规 12 7 4 3" xfId="5623"/>
    <cellStyle name="常规 12 7 4 3 2" xfId="14071"/>
    <cellStyle name="常规 12 7 4 3 2 2" xfId="30967"/>
    <cellStyle name="常规 12 7 4 3 3" xfId="22519"/>
    <cellStyle name="常规 12 7 4 4" xfId="9847"/>
    <cellStyle name="常规 12 7 4 4 2" xfId="26743"/>
    <cellStyle name="常规 12 7 4 5" xfId="18295"/>
    <cellStyle name="常规 12 7 5" xfId="2455"/>
    <cellStyle name="常规 12 7 5 2" xfId="6679"/>
    <cellStyle name="常规 12 7 5 2 2" xfId="15127"/>
    <cellStyle name="常规 12 7 5 2 2 2" xfId="32023"/>
    <cellStyle name="常规 12 7 5 2 3" xfId="23575"/>
    <cellStyle name="常规 12 7 5 3" xfId="10903"/>
    <cellStyle name="常规 12 7 5 3 2" xfId="27799"/>
    <cellStyle name="常规 12 7 5 4" xfId="19351"/>
    <cellStyle name="常规 12 7 6" xfId="4567"/>
    <cellStyle name="常规 12 7 6 2" xfId="13015"/>
    <cellStyle name="常规 12 7 6 2 2" xfId="29911"/>
    <cellStyle name="常规 12 7 6 3" xfId="21463"/>
    <cellStyle name="常规 12 7 7" xfId="8791"/>
    <cellStyle name="常规 12 7 7 2" xfId="25687"/>
    <cellStyle name="常规 12 7 8" xfId="17239"/>
    <cellStyle name="常规 12 8" xfId="743"/>
    <cellStyle name="常规 12 8 2" xfId="1447"/>
    <cellStyle name="常规 12 8 2 2" xfId="3559"/>
    <cellStyle name="常规 12 8 2 2 2" xfId="7783"/>
    <cellStyle name="常规 12 8 2 2 2 2" xfId="16231"/>
    <cellStyle name="常规 12 8 2 2 2 2 2" xfId="33127"/>
    <cellStyle name="常规 12 8 2 2 2 3" xfId="24679"/>
    <cellStyle name="常规 12 8 2 2 3" xfId="12007"/>
    <cellStyle name="常规 12 8 2 2 3 2" xfId="28903"/>
    <cellStyle name="常规 12 8 2 2 4" xfId="20455"/>
    <cellStyle name="常规 12 8 2 3" xfId="5671"/>
    <cellStyle name="常规 12 8 2 3 2" xfId="14119"/>
    <cellStyle name="常规 12 8 2 3 2 2" xfId="31015"/>
    <cellStyle name="常规 12 8 2 3 3" xfId="22567"/>
    <cellStyle name="常规 12 8 2 4" xfId="9895"/>
    <cellStyle name="常规 12 8 2 4 2" xfId="26791"/>
    <cellStyle name="常规 12 8 2 5" xfId="18343"/>
    <cellStyle name="常规 12 8 3" xfId="2503"/>
    <cellStyle name="常规 12 8 3 2" xfId="6727"/>
    <cellStyle name="常规 12 8 3 2 2" xfId="15175"/>
    <cellStyle name="常规 12 8 3 2 2 2" xfId="32071"/>
    <cellStyle name="常规 12 8 3 2 3" xfId="23623"/>
    <cellStyle name="常规 12 8 3 3" xfId="10951"/>
    <cellStyle name="常规 12 8 3 3 2" xfId="27847"/>
    <cellStyle name="常规 12 8 3 4" xfId="19399"/>
    <cellStyle name="常规 12 8 4" xfId="4615"/>
    <cellStyle name="常规 12 8 4 2" xfId="13063"/>
    <cellStyle name="常规 12 8 4 2 2" xfId="29959"/>
    <cellStyle name="常规 12 8 4 3" xfId="21511"/>
    <cellStyle name="常规 12 8 5" xfId="8839"/>
    <cellStyle name="常规 12 8 5 2" xfId="25735"/>
    <cellStyle name="常规 12 8 6" xfId="17287"/>
    <cellStyle name="常规 12 9" xfId="391"/>
    <cellStyle name="常规 12 9 2" xfId="1799"/>
    <cellStyle name="常规 12 9 2 2" xfId="3911"/>
    <cellStyle name="常规 12 9 2 2 2" xfId="8135"/>
    <cellStyle name="常规 12 9 2 2 2 2" xfId="16583"/>
    <cellStyle name="常规 12 9 2 2 2 2 2" xfId="33479"/>
    <cellStyle name="常规 12 9 2 2 2 3" xfId="25031"/>
    <cellStyle name="常规 12 9 2 2 3" xfId="12359"/>
    <cellStyle name="常规 12 9 2 2 3 2" xfId="29255"/>
    <cellStyle name="常规 12 9 2 2 4" xfId="20807"/>
    <cellStyle name="常规 12 9 2 3" xfId="6023"/>
    <cellStyle name="常规 12 9 2 3 2" xfId="14471"/>
    <cellStyle name="常规 12 9 2 3 2 2" xfId="31367"/>
    <cellStyle name="常规 12 9 2 3 3" xfId="22919"/>
    <cellStyle name="常规 12 9 2 4" xfId="10247"/>
    <cellStyle name="常规 12 9 2 4 2" xfId="27143"/>
    <cellStyle name="常规 12 9 2 5" xfId="18695"/>
    <cellStyle name="常规 12 9 3" xfId="2855"/>
    <cellStyle name="常规 12 9 3 2" xfId="7079"/>
    <cellStyle name="常规 12 9 3 2 2" xfId="15527"/>
    <cellStyle name="常规 12 9 3 2 2 2" xfId="32423"/>
    <cellStyle name="常规 12 9 3 2 3" xfId="23975"/>
    <cellStyle name="常规 12 9 3 3" xfId="11303"/>
    <cellStyle name="常规 12 9 3 3 2" xfId="28199"/>
    <cellStyle name="常规 12 9 3 4" xfId="19751"/>
    <cellStyle name="常规 12 9 4" xfId="4967"/>
    <cellStyle name="常规 12 9 4 2" xfId="13415"/>
    <cellStyle name="常规 12 9 4 2 2" xfId="30311"/>
    <cellStyle name="常规 12 9 4 3" xfId="21863"/>
    <cellStyle name="常规 12 9 5" xfId="9191"/>
    <cellStyle name="常规 12 9 5 2" xfId="26087"/>
    <cellStyle name="常规 12 9 6" xfId="17639"/>
    <cellStyle name="常规 13" xfId="71"/>
    <cellStyle name="常规 13 2" xfId="775"/>
    <cellStyle name="常规 13 2 2" xfId="1479"/>
    <cellStyle name="常规 13 2 2 2" xfId="3591"/>
    <cellStyle name="常规 13 2 2 2 2" xfId="7815"/>
    <cellStyle name="常规 13 2 2 2 2 2" xfId="16263"/>
    <cellStyle name="常规 13 2 2 2 2 2 2" xfId="33159"/>
    <cellStyle name="常规 13 2 2 2 2 3" xfId="24711"/>
    <cellStyle name="常规 13 2 2 2 3" xfId="12039"/>
    <cellStyle name="常规 13 2 2 2 3 2" xfId="28935"/>
    <cellStyle name="常规 13 2 2 2 4" xfId="20487"/>
    <cellStyle name="常规 13 2 2 3" xfId="5703"/>
    <cellStyle name="常规 13 2 2 3 2" xfId="14151"/>
    <cellStyle name="常规 13 2 2 3 2 2" xfId="31047"/>
    <cellStyle name="常规 13 2 2 3 3" xfId="22599"/>
    <cellStyle name="常规 13 2 2 4" xfId="9927"/>
    <cellStyle name="常规 13 2 2 4 2" xfId="26823"/>
    <cellStyle name="常规 13 2 2 5" xfId="18375"/>
    <cellStyle name="常规 13 2 3" xfId="2535"/>
    <cellStyle name="常规 13 2 3 2" xfId="6759"/>
    <cellStyle name="常规 13 2 3 2 2" xfId="15207"/>
    <cellStyle name="常规 13 2 3 2 2 2" xfId="32103"/>
    <cellStyle name="常规 13 2 3 2 3" xfId="23655"/>
    <cellStyle name="常规 13 2 3 3" xfId="10983"/>
    <cellStyle name="常规 13 2 3 3 2" xfId="27879"/>
    <cellStyle name="常规 13 2 3 4" xfId="19431"/>
    <cellStyle name="常规 13 2 4" xfId="4647"/>
    <cellStyle name="常规 13 2 4 2" xfId="13095"/>
    <cellStyle name="常规 13 2 4 2 2" xfId="29991"/>
    <cellStyle name="常规 13 2 4 3" xfId="21543"/>
    <cellStyle name="常规 13 2 5" xfId="8871"/>
    <cellStyle name="常规 13 2 5 2" xfId="25767"/>
    <cellStyle name="常规 13 2 6" xfId="17319"/>
    <cellStyle name="常规 13 3" xfId="423"/>
    <cellStyle name="常规 13 3 2" xfId="1831"/>
    <cellStyle name="常规 13 3 2 2" xfId="3943"/>
    <cellStyle name="常规 13 3 2 2 2" xfId="8167"/>
    <cellStyle name="常规 13 3 2 2 2 2" xfId="16615"/>
    <cellStyle name="常规 13 3 2 2 2 2 2" xfId="33511"/>
    <cellStyle name="常规 13 3 2 2 2 3" xfId="25063"/>
    <cellStyle name="常规 13 3 2 2 3" xfId="12391"/>
    <cellStyle name="常规 13 3 2 2 3 2" xfId="29287"/>
    <cellStyle name="常规 13 3 2 2 4" xfId="20839"/>
    <cellStyle name="常规 13 3 2 3" xfId="6055"/>
    <cellStyle name="常规 13 3 2 3 2" xfId="14503"/>
    <cellStyle name="常规 13 3 2 3 2 2" xfId="31399"/>
    <cellStyle name="常规 13 3 2 3 3" xfId="22951"/>
    <cellStyle name="常规 13 3 2 4" xfId="10279"/>
    <cellStyle name="常规 13 3 2 4 2" xfId="27175"/>
    <cellStyle name="常规 13 3 2 5" xfId="18727"/>
    <cellStyle name="常规 13 3 3" xfId="2887"/>
    <cellStyle name="常规 13 3 3 2" xfId="7111"/>
    <cellStyle name="常规 13 3 3 2 2" xfId="15559"/>
    <cellStyle name="常规 13 3 3 2 2 2" xfId="32455"/>
    <cellStyle name="常规 13 3 3 2 3" xfId="24007"/>
    <cellStyle name="常规 13 3 3 3" xfId="11335"/>
    <cellStyle name="常规 13 3 3 3 2" xfId="28231"/>
    <cellStyle name="常规 13 3 3 4" xfId="19783"/>
    <cellStyle name="常规 13 3 4" xfId="4999"/>
    <cellStyle name="常规 13 3 4 2" xfId="13447"/>
    <cellStyle name="常规 13 3 4 2 2" xfId="30343"/>
    <cellStyle name="常规 13 3 4 3" xfId="21895"/>
    <cellStyle name="常规 13 3 5" xfId="9223"/>
    <cellStyle name="常规 13 3 5 2" xfId="26119"/>
    <cellStyle name="常规 13 3 6" xfId="17671"/>
    <cellStyle name="常规 13 4" xfId="1127"/>
    <cellStyle name="常规 13 4 2" xfId="3239"/>
    <cellStyle name="常规 13 4 2 2" xfId="7463"/>
    <cellStyle name="常规 13 4 2 2 2" xfId="15911"/>
    <cellStyle name="常规 13 4 2 2 2 2" xfId="32807"/>
    <cellStyle name="常规 13 4 2 2 3" xfId="24359"/>
    <cellStyle name="常规 13 4 2 3" xfId="11687"/>
    <cellStyle name="常规 13 4 2 3 2" xfId="28583"/>
    <cellStyle name="常规 13 4 2 4" xfId="20135"/>
    <cellStyle name="常规 13 4 3" xfId="5351"/>
    <cellStyle name="常规 13 4 3 2" xfId="13799"/>
    <cellStyle name="常规 13 4 3 2 2" xfId="30695"/>
    <cellStyle name="常规 13 4 3 3" xfId="22247"/>
    <cellStyle name="常规 13 4 4" xfId="9575"/>
    <cellStyle name="常规 13 4 4 2" xfId="26471"/>
    <cellStyle name="常规 13 4 5" xfId="18023"/>
    <cellStyle name="常规 13 5" xfId="2183"/>
    <cellStyle name="常规 13 5 2" xfId="6407"/>
    <cellStyle name="常规 13 5 2 2" xfId="14855"/>
    <cellStyle name="常规 13 5 2 2 2" xfId="31751"/>
    <cellStyle name="常规 13 5 2 3" xfId="23303"/>
    <cellStyle name="常规 13 5 3" xfId="10631"/>
    <cellStyle name="常规 13 5 3 2" xfId="27527"/>
    <cellStyle name="常规 13 5 4" xfId="19079"/>
    <cellStyle name="常规 13 6" xfId="4295"/>
    <cellStyle name="常规 13 6 2" xfId="12743"/>
    <cellStyle name="常规 13 6 2 2" xfId="29639"/>
    <cellStyle name="常规 13 6 3" xfId="21191"/>
    <cellStyle name="常规 13 7" xfId="8519"/>
    <cellStyle name="常规 13 7 2" xfId="25415"/>
    <cellStyle name="常规 13 8" xfId="16967"/>
    <cellStyle name="常规 14" xfId="119"/>
    <cellStyle name="常规 14 2" xfId="823"/>
    <cellStyle name="常规 14 2 2" xfId="1527"/>
    <cellStyle name="常规 14 2 2 2" xfId="3639"/>
    <cellStyle name="常规 14 2 2 2 2" xfId="7863"/>
    <cellStyle name="常规 14 2 2 2 2 2" xfId="16311"/>
    <cellStyle name="常规 14 2 2 2 2 2 2" xfId="33207"/>
    <cellStyle name="常规 14 2 2 2 2 3" xfId="24759"/>
    <cellStyle name="常规 14 2 2 2 3" xfId="12087"/>
    <cellStyle name="常规 14 2 2 2 3 2" xfId="28983"/>
    <cellStyle name="常规 14 2 2 2 4" xfId="20535"/>
    <cellStyle name="常规 14 2 2 3" xfId="5751"/>
    <cellStyle name="常规 14 2 2 3 2" xfId="14199"/>
    <cellStyle name="常规 14 2 2 3 2 2" xfId="31095"/>
    <cellStyle name="常规 14 2 2 3 3" xfId="22647"/>
    <cellStyle name="常规 14 2 2 4" xfId="9975"/>
    <cellStyle name="常规 14 2 2 4 2" xfId="26871"/>
    <cellStyle name="常规 14 2 2 5" xfId="18423"/>
    <cellStyle name="常规 14 2 3" xfId="2583"/>
    <cellStyle name="常规 14 2 3 2" xfId="6807"/>
    <cellStyle name="常规 14 2 3 2 2" xfId="15255"/>
    <cellStyle name="常规 14 2 3 2 2 2" xfId="32151"/>
    <cellStyle name="常规 14 2 3 2 3" xfId="23703"/>
    <cellStyle name="常规 14 2 3 3" xfId="11031"/>
    <cellStyle name="常规 14 2 3 3 2" xfId="27927"/>
    <cellStyle name="常规 14 2 3 4" xfId="19479"/>
    <cellStyle name="常规 14 2 4" xfId="4695"/>
    <cellStyle name="常规 14 2 4 2" xfId="13143"/>
    <cellStyle name="常规 14 2 4 2 2" xfId="30039"/>
    <cellStyle name="常规 14 2 4 3" xfId="21591"/>
    <cellStyle name="常规 14 2 5" xfId="8919"/>
    <cellStyle name="常规 14 2 5 2" xfId="25815"/>
    <cellStyle name="常规 14 2 6" xfId="17367"/>
    <cellStyle name="常规 14 3" xfId="471"/>
    <cellStyle name="常规 14 3 2" xfId="1879"/>
    <cellStyle name="常规 14 3 2 2" xfId="3991"/>
    <cellStyle name="常规 14 3 2 2 2" xfId="8215"/>
    <cellStyle name="常规 14 3 2 2 2 2" xfId="16663"/>
    <cellStyle name="常规 14 3 2 2 2 2 2" xfId="33559"/>
    <cellStyle name="常规 14 3 2 2 2 3" xfId="25111"/>
    <cellStyle name="常规 14 3 2 2 3" xfId="12439"/>
    <cellStyle name="常规 14 3 2 2 3 2" xfId="29335"/>
    <cellStyle name="常规 14 3 2 2 4" xfId="20887"/>
    <cellStyle name="常规 14 3 2 3" xfId="6103"/>
    <cellStyle name="常规 14 3 2 3 2" xfId="14551"/>
    <cellStyle name="常规 14 3 2 3 2 2" xfId="31447"/>
    <cellStyle name="常规 14 3 2 3 3" xfId="22999"/>
    <cellStyle name="常规 14 3 2 4" xfId="10327"/>
    <cellStyle name="常规 14 3 2 4 2" xfId="27223"/>
    <cellStyle name="常规 14 3 2 5" xfId="18775"/>
    <cellStyle name="常规 14 3 3" xfId="2935"/>
    <cellStyle name="常规 14 3 3 2" xfId="7159"/>
    <cellStyle name="常规 14 3 3 2 2" xfId="15607"/>
    <cellStyle name="常规 14 3 3 2 2 2" xfId="32503"/>
    <cellStyle name="常规 14 3 3 2 3" xfId="24055"/>
    <cellStyle name="常规 14 3 3 3" xfId="11383"/>
    <cellStyle name="常规 14 3 3 3 2" xfId="28279"/>
    <cellStyle name="常规 14 3 3 4" xfId="19831"/>
    <cellStyle name="常规 14 3 4" xfId="5047"/>
    <cellStyle name="常规 14 3 4 2" xfId="13495"/>
    <cellStyle name="常规 14 3 4 2 2" xfId="30391"/>
    <cellStyle name="常规 14 3 4 3" xfId="21943"/>
    <cellStyle name="常规 14 3 5" xfId="9271"/>
    <cellStyle name="常规 14 3 5 2" xfId="26167"/>
    <cellStyle name="常规 14 3 6" xfId="17719"/>
    <cellStyle name="常规 14 4" xfId="1175"/>
    <cellStyle name="常规 14 4 2" xfId="3287"/>
    <cellStyle name="常规 14 4 2 2" xfId="7511"/>
    <cellStyle name="常规 14 4 2 2 2" xfId="15959"/>
    <cellStyle name="常规 14 4 2 2 2 2" xfId="32855"/>
    <cellStyle name="常规 14 4 2 2 3" xfId="24407"/>
    <cellStyle name="常规 14 4 2 3" xfId="11735"/>
    <cellStyle name="常规 14 4 2 3 2" xfId="28631"/>
    <cellStyle name="常规 14 4 2 4" xfId="20183"/>
    <cellStyle name="常规 14 4 3" xfId="5399"/>
    <cellStyle name="常规 14 4 3 2" xfId="13847"/>
    <cellStyle name="常规 14 4 3 2 2" xfId="30743"/>
    <cellStyle name="常规 14 4 3 3" xfId="22295"/>
    <cellStyle name="常规 14 4 4" xfId="9623"/>
    <cellStyle name="常规 14 4 4 2" xfId="26519"/>
    <cellStyle name="常规 14 4 5" xfId="18071"/>
    <cellStyle name="常规 14 5" xfId="2231"/>
    <cellStyle name="常规 14 5 2" xfId="6455"/>
    <cellStyle name="常规 14 5 2 2" xfId="14903"/>
    <cellStyle name="常规 14 5 2 2 2" xfId="31799"/>
    <cellStyle name="常规 14 5 2 3" xfId="23351"/>
    <cellStyle name="常规 14 5 3" xfId="10679"/>
    <cellStyle name="常规 14 5 3 2" xfId="27575"/>
    <cellStyle name="常规 14 5 4" xfId="19127"/>
    <cellStyle name="常规 14 6" xfId="4343"/>
    <cellStyle name="常规 14 6 2" xfId="12791"/>
    <cellStyle name="常规 14 6 2 2" xfId="29687"/>
    <cellStyle name="常规 14 6 3" xfId="21239"/>
    <cellStyle name="常规 14 7" xfId="8567"/>
    <cellStyle name="常规 14 7 2" xfId="25463"/>
    <cellStyle name="常规 14 8" xfId="17015"/>
    <cellStyle name="常规 15" xfId="167"/>
    <cellStyle name="常规 15 2" xfId="871"/>
    <cellStyle name="常规 15 2 2" xfId="1575"/>
    <cellStyle name="常规 15 2 2 2" xfId="3687"/>
    <cellStyle name="常规 15 2 2 2 2" xfId="7911"/>
    <cellStyle name="常规 15 2 2 2 2 2" xfId="16359"/>
    <cellStyle name="常规 15 2 2 2 2 2 2" xfId="33255"/>
    <cellStyle name="常规 15 2 2 2 2 3" xfId="24807"/>
    <cellStyle name="常规 15 2 2 2 3" xfId="12135"/>
    <cellStyle name="常规 15 2 2 2 3 2" xfId="29031"/>
    <cellStyle name="常规 15 2 2 2 4" xfId="20583"/>
    <cellStyle name="常规 15 2 2 3" xfId="5799"/>
    <cellStyle name="常规 15 2 2 3 2" xfId="14247"/>
    <cellStyle name="常规 15 2 2 3 2 2" xfId="31143"/>
    <cellStyle name="常规 15 2 2 3 3" xfId="22695"/>
    <cellStyle name="常规 15 2 2 4" xfId="10023"/>
    <cellStyle name="常规 15 2 2 4 2" xfId="26919"/>
    <cellStyle name="常规 15 2 2 5" xfId="18471"/>
    <cellStyle name="常规 15 2 3" xfId="2631"/>
    <cellStyle name="常规 15 2 3 2" xfId="6855"/>
    <cellStyle name="常规 15 2 3 2 2" xfId="15303"/>
    <cellStyle name="常规 15 2 3 2 2 2" xfId="32199"/>
    <cellStyle name="常规 15 2 3 2 3" xfId="23751"/>
    <cellStyle name="常规 15 2 3 3" xfId="11079"/>
    <cellStyle name="常规 15 2 3 3 2" xfId="27975"/>
    <cellStyle name="常规 15 2 3 4" xfId="19527"/>
    <cellStyle name="常规 15 2 4" xfId="4743"/>
    <cellStyle name="常规 15 2 4 2" xfId="13191"/>
    <cellStyle name="常规 15 2 4 2 2" xfId="30087"/>
    <cellStyle name="常规 15 2 4 3" xfId="21639"/>
    <cellStyle name="常规 15 2 5" xfId="8967"/>
    <cellStyle name="常规 15 2 5 2" xfId="25863"/>
    <cellStyle name="常规 15 2 6" xfId="17415"/>
    <cellStyle name="常规 15 3" xfId="519"/>
    <cellStyle name="常规 15 3 2" xfId="1927"/>
    <cellStyle name="常规 15 3 2 2" xfId="4039"/>
    <cellStyle name="常规 15 3 2 2 2" xfId="8263"/>
    <cellStyle name="常规 15 3 2 2 2 2" xfId="16711"/>
    <cellStyle name="常规 15 3 2 2 2 2 2" xfId="33607"/>
    <cellStyle name="常规 15 3 2 2 2 3" xfId="25159"/>
    <cellStyle name="常规 15 3 2 2 3" xfId="12487"/>
    <cellStyle name="常规 15 3 2 2 3 2" xfId="29383"/>
    <cellStyle name="常规 15 3 2 2 4" xfId="20935"/>
    <cellStyle name="常规 15 3 2 3" xfId="6151"/>
    <cellStyle name="常规 15 3 2 3 2" xfId="14599"/>
    <cellStyle name="常规 15 3 2 3 2 2" xfId="31495"/>
    <cellStyle name="常规 15 3 2 3 3" xfId="23047"/>
    <cellStyle name="常规 15 3 2 4" xfId="10375"/>
    <cellStyle name="常规 15 3 2 4 2" xfId="27271"/>
    <cellStyle name="常规 15 3 2 5" xfId="18823"/>
    <cellStyle name="常规 15 3 3" xfId="2983"/>
    <cellStyle name="常规 15 3 3 2" xfId="7207"/>
    <cellStyle name="常规 15 3 3 2 2" xfId="15655"/>
    <cellStyle name="常规 15 3 3 2 2 2" xfId="32551"/>
    <cellStyle name="常规 15 3 3 2 3" xfId="24103"/>
    <cellStyle name="常规 15 3 3 3" xfId="11431"/>
    <cellStyle name="常规 15 3 3 3 2" xfId="28327"/>
    <cellStyle name="常规 15 3 3 4" xfId="19879"/>
    <cellStyle name="常规 15 3 4" xfId="5095"/>
    <cellStyle name="常规 15 3 4 2" xfId="13543"/>
    <cellStyle name="常规 15 3 4 2 2" xfId="30439"/>
    <cellStyle name="常规 15 3 4 3" xfId="21991"/>
    <cellStyle name="常规 15 3 5" xfId="9319"/>
    <cellStyle name="常规 15 3 5 2" xfId="26215"/>
    <cellStyle name="常规 15 3 6" xfId="17767"/>
    <cellStyle name="常规 15 4" xfId="1223"/>
    <cellStyle name="常规 15 4 2" xfId="3335"/>
    <cellStyle name="常规 15 4 2 2" xfId="7559"/>
    <cellStyle name="常规 15 4 2 2 2" xfId="16007"/>
    <cellStyle name="常规 15 4 2 2 2 2" xfId="32903"/>
    <cellStyle name="常规 15 4 2 2 3" xfId="24455"/>
    <cellStyle name="常规 15 4 2 3" xfId="11783"/>
    <cellStyle name="常规 15 4 2 3 2" xfId="28679"/>
    <cellStyle name="常规 15 4 2 4" xfId="20231"/>
    <cellStyle name="常规 15 4 3" xfId="5447"/>
    <cellStyle name="常规 15 4 3 2" xfId="13895"/>
    <cellStyle name="常规 15 4 3 2 2" xfId="30791"/>
    <cellStyle name="常规 15 4 3 3" xfId="22343"/>
    <cellStyle name="常规 15 4 4" xfId="9671"/>
    <cellStyle name="常规 15 4 4 2" xfId="26567"/>
    <cellStyle name="常规 15 4 5" xfId="18119"/>
    <cellStyle name="常规 15 5" xfId="2279"/>
    <cellStyle name="常规 15 5 2" xfId="6503"/>
    <cellStyle name="常规 15 5 2 2" xfId="14951"/>
    <cellStyle name="常规 15 5 2 2 2" xfId="31847"/>
    <cellStyle name="常规 15 5 2 3" xfId="23399"/>
    <cellStyle name="常规 15 5 3" xfId="10727"/>
    <cellStyle name="常规 15 5 3 2" xfId="27623"/>
    <cellStyle name="常规 15 5 4" xfId="19175"/>
    <cellStyle name="常规 15 6" xfId="4391"/>
    <cellStyle name="常规 15 6 2" xfId="12839"/>
    <cellStyle name="常规 15 6 2 2" xfId="29735"/>
    <cellStyle name="常规 15 6 3" xfId="21287"/>
    <cellStyle name="常规 15 7" xfId="8615"/>
    <cellStyle name="常规 15 7 2" xfId="25511"/>
    <cellStyle name="常规 15 8" xfId="17063"/>
    <cellStyle name="常规 16" xfId="215"/>
    <cellStyle name="常规 16 2" xfId="919"/>
    <cellStyle name="常规 16 2 2" xfId="1623"/>
    <cellStyle name="常规 16 2 2 2" xfId="3735"/>
    <cellStyle name="常规 16 2 2 2 2" xfId="7959"/>
    <cellStyle name="常规 16 2 2 2 2 2" xfId="16407"/>
    <cellStyle name="常规 16 2 2 2 2 2 2" xfId="33303"/>
    <cellStyle name="常规 16 2 2 2 2 3" xfId="24855"/>
    <cellStyle name="常规 16 2 2 2 3" xfId="12183"/>
    <cellStyle name="常规 16 2 2 2 3 2" xfId="29079"/>
    <cellStyle name="常规 16 2 2 2 4" xfId="20631"/>
    <cellStyle name="常规 16 2 2 3" xfId="5847"/>
    <cellStyle name="常规 16 2 2 3 2" xfId="14295"/>
    <cellStyle name="常规 16 2 2 3 2 2" xfId="31191"/>
    <cellStyle name="常规 16 2 2 3 3" xfId="22743"/>
    <cellStyle name="常规 16 2 2 4" xfId="10071"/>
    <cellStyle name="常规 16 2 2 4 2" xfId="26967"/>
    <cellStyle name="常规 16 2 2 5" xfId="18519"/>
    <cellStyle name="常规 16 2 3" xfId="2679"/>
    <cellStyle name="常规 16 2 3 2" xfId="6903"/>
    <cellStyle name="常规 16 2 3 2 2" xfId="15351"/>
    <cellStyle name="常规 16 2 3 2 2 2" xfId="32247"/>
    <cellStyle name="常规 16 2 3 2 3" xfId="23799"/>
    <cellStyle name="常规 16 2 3 3" xfId="11127"/>
    <cellStyle name="常规 16 2 3 3 2" xfId="28023"/>
    <cellStyle name="常规 16 2 3 4" xfId="19575"/>
    <cellStyle name="常规 16 2 4" xfId="4791"/>
    <cellStyle name="常规 16 2 4 2" xfId="13239"/>
    <cellStyle name="常规 16 2 4 2 2" xfId="30135"/>
    <cellStyle name="常规 16 2 4 3" xfId="21687"/>
    <cellStyle name="常规 16 2 5" xfId="9015"/>
    <cellStyle name="常规 16 2 5 2" xfId="25911"/>
    <cellStyle name="常规 16 2 6" xfId="17463"/>
    <cellStyle name="常规 16 3" xfId="567"/>
    <cellStyle name="常规 16 3 2" xfId="1975"/>
    <cellStyle name="常规 16 3 2 2" xfId="4087"/>
    <cellStyle name="常规 16 3 2 2 2" xfId="8311"/>
    <cellStyle name="常规 16 3 2 2 2 2" xfId="16759"/>
    <cellStyle name="常规 16 3 2 2 2 2 2" xfId="33655"/>
    <cellStyle name="常规 16 3 2 2 2 3" xfId="25207"/>
    <cellStyle name="常规 16 3 2 2 3" xfId="12535"/>
    <cellStyle name="常规 16 3 2 2 3 2" xfId="29431"/>
    <cellStyle name="常规 16 3 2 2 4" xfId="20983"/>
    <cellStyle name="常规 16 3 2 3" xfId="6199"/>
    <cellStyle name="常规 16 3 2 3 2" xfId="14647"/>
    <cellStyle name="常规 16 3 2 3 2 2" xfId="31543"/>
    <cellStyle name="常规 16 3 2 3 3" xfId="23095"/>
    <cellStyle name="常规 16 3 2 4" xfId="10423"/>
    <cellStyle name="常规 16 3 2 4 2" xfId="27319"/>
    <cellStyle name="常规 16 3 2 5" xfId="18871"/>
    <cellStyle name="常规 16 3 3" xfId="3031"/>
    <cellStyle name="常规 16 3 3 2" xfId="7255"/>
    <cellStyle name="常规 16 3 3 2 2" xfId="15703"/>
    <cellStyle name="常规 16 3 3 2 2 2" xfId="32599"/>
    <cellStyle name="常规 16 3 3 2 3" xfId="24151"/>
    <cellStyle name="常规 16 3 3 3" xfId="11479"/>
    <cellStyle name="常规 16 3 3 3 2" xfId="28375"/>
    <cellStyle name="常规 16 3 3 4" xfId="19927"/>
    <cellStyle name="常规 16 3 4" xfId="5143"/>
    <cellStyle name="常规 16 3 4 2" xfId="13591"/>
    <cellStyle name="常规 16 3 4 2 2" xfId="30487"/>
    <cellStyle name="常规 16 3 4 3" xfId="22039"/>
    <cellStyle name="常规 16 3 5" xfId="9367"/>
    <cellStyle name="常规 16 3 5 2" xfId="26263"/>
    <cellStyle name="常规 16 3 6" xfId="17815"/>
    <cellStyle name="常规 16 4" xfId="1271"/>
    <cellStyle name="常规 16 4 2" xfId="3383"/>
    <cellStyle name="常规 16 4 2 2" xfId="7607"/>
    <cellStyle name="常规 16 4 2 2 2" xfId="16055"/>
    <cellStyle name="常规 16 4 2 2 2 2" xfId="32951"/>
    <cellStyle name="常规 16 4 2 2 3" xfId="24503"/>
    <cellStyle name="常规 16 4 2 3" xfId="11831"/>
    <cellStyle name="常规 16 4 2 3 2" xfId="28727"/>
    <cellStyle name="常规 16 4 2 4" xfId="20279"/>
    <cellStyle name="常规 16 4 3" xfId="5495"/>
    <cellStyle name="常规 16 4 3 2" xfId="13943"/>
    <cellStyle name="常规 16 4 3 2 2" xfId="30839"/>
    <cellStyle name="常规 16 4 3 3" xfId="22391"/>
    <cellStyle name="常规 16 4 4" xfId="9719"/>
    <cellStyle name="常规 16 4 4 2" xfId="26615"/>
    <cellStyle name="常规 16 4 5" xfId="18167"/>
    <cellStyle name="常规 16 5" xfId="2327"/>
    <cellStyle name="常规 16 5 2" xfId="6551"/>
    <cellStyle name="常规 16 5 2 2" xfId="14999"/>
    <cellStyle name="常规 16 5 2 2 2" xfId="31895"/>
    <cellStyle name="常规 16 5 2 3" xfId="23447"/>
    <cellStyle name="常规 16 5 3" xfId="10775"/>
    <cellStyle name="常规 16 5 3 2" xfId="27671"/>
    <cellStyle name="常规 16 5 4" xfId="19223"/>
    <cellStyle name="常规 16 6" xfId="4439"/>
    <cellStyle name="常规 16 6 2" xfId="12887"/>
    <cellStyle name="常规 16 6 2 2" xfId="29783"/>
    <cellStyle name="常规 16 6 3" xfId="21335"/>
    <cellStyle name="常规 16 7" xfId="8663"/>
    <cellStyle name="常规 16 7 2" xfId="25559"/>
    <cellStyle name="常规 16 8" xfId="17111"/>
    <cellStyle name="常规 17" xfId="263"/>
    <cellStyle name="常规 17 2" xfId="967"/>
    <cellStyle name="常规 17 2 2" xfId="1671"/>
    <cellStyle name="常规 17 2 2 2" xfId="3783"/>
    <cellStyle name="常规 17 2 2 2 2" xfId="8007"/>
    <cellStyle name="常规 17 2 2 2 2 2" xfId="16455"/>
    <cellStyle name="常规 17 2 2 2 2 2 2" xfId="33351"/>
    <cellStyle name="常规 17 2 2 2 2 3" xfId="24903"/>
    <cellStyle name="常规 17 2 2 2 3" xfId="12231"/>
    <cellStyle name="常规 17 2 2 2 3 2" xfId="29127"/>
    <cellStyle name="常规 17 2 2 2 4" xfId="20679"/>
    <cellStyle name="常规 17 2 2 3" xfId="5895"/>
    <cellStyle name="常规 17 2 2 3 2" xfId="14343"/>
    <cellStyle name="常规 17 2 2 3 2 2" xfId="31239"/>
    <cellStyle name="常规 17 2 2 3 3" xfId="22791"/>
    <cellStyle name="常规 17 2 2 4" xfId="10119"/>
    <cellStyle name="常规 17 2 2 4 2" xfId="27015"/>
    <cellStyle name="常规 17 2 2 5" xfId="18567"/>
    <cellStyle name="常规 17 2 3" xfId="2727"/>
    <cellStyle name="常规 17 2 3 2" xfId="6951"/>
    <cellStyle name="常规 17 2 3 2 2" xfId="15399"/>
    <cellStyle name="常规 17 2 3 2 2 2" xfId="32295"/>
    <cellStyle name="常规 17 2 3 2 3" xfId="23847"/>
    <cellStyle name="常规 17 2 3 3" xfId="11175"/>
    <cellStyle name="常规 17 2 3 3 2" xfId="28071"/>
    <cellStyle name="常规 17 2 3 4" xfId="19623"/>
    <cellStyle name="常规 17 2 4" xfId="4839"/>
    <cellStyle name="常规 17 2 4 2" xfId="13287"/>
    <cellStyle name="常规 17 2 4 2 2" xfId="30183"/>
    <cellStyle name="常规 17 2 4 3" xfId="21735"/>
    <cellStyle name="常规 17 2 5" xfId="9063"/>
    <cellStyle name="常规 17 2 5 2" xfId="25959"/>
    <cellStyle name="常规 17 2 6" xfId="17511"/>
    <cellStyle name="常规 17 3" xfId="615"/>
    <cellStyle name="常规 17 3 2" xfId="2023"/>
    <cellStyle name="常规 17 3 2 2" xfId="4135"/>
    <cellStyle name="常规 17 3 2 2 2" xfId="8359"/>
    <cellStyle name="常规 17 3 2 2 2 2" xfId="16807"/>
    <cellStyle name="常规 17 3 2 2 2 2 2" xfId="33703"/>
    <cellStyle name="常规 17 3 2 2 2 3" xfId="25255"/>
    <cellStyle name="常规 17 3 2 2 3" xfId="12583"/>
    <cellStyle name="常规 17 3 2 2 3 2" xfId="29479"/>
    <cellStyle name="常规 17 3 2 2 4" xfId="21031"/>
    <cellStyle name="常规 17 3 2 3" xfId="6247"/>
    <cellStyle name="常规 17 3 2 3 2" xfId="14695"/>
    <cellStyle name="常规 17 3 2 3 2 2" xfId="31591"/>
    <cellStyle name="常规 17 3 2 3 3" xfId="23143"/>
    <cellStyle name="常规 17 3 2 4" xfId="10471"/>
    <cellStyle name="常规 17 3 2 4 2" xfId="27367"/>
    <cellStyle name="常规 17 3 2 5" xfId="18919"/>
    <cellStyle name="常规 17 3 3" xfId="3079"/>
    <cellStyle name="常规 17 3 3 2" xfId="7303"/>
    <cellStyle name="常规 17 3 3 2 2" xfId="15751"/>
    <cellStyle name="常规 17 3 3 2 2 2" xfId="32647"/>
    <cellStyle name="常规 17 3 3 2 3" xfId="24199"/>
    <cellStyle name="常规 17 3 3 3" xfId="11527"/>
    <cellStyle name="常规 17 3 3 3 2" xfId="28423"/>
    <cellStyle name="常规 17 3 3 4" xfId="19975"/>
    <cellStyle name="常规 17 3 4" xfId="5191"/>
    <cellStyle name="常规 17 3 4 2" xfId="13639"/>
    <cellStyle name="常规 17 3 4 2 2" xfId="30535"/>
    <cellStyle name="常规 17 3 4 3" xfId="22087"/>
    <cellStyle name="常规 17 3 5" xfId="9415"/>
    <cellStyle name="常规 17 3 5 2" xfId="26311"/>
    <cellStyle name="常规 17 3 6" xfId="17863"/>
    <cellStyle name="常规 17 4" xfId="1319"/>
    <cellStyle name="常规 17 4 2" xfId="3431"/>
    <cellStyle name="常规 17 4 2 2" xfId="7655"/>
    <cellStyle name="常规 17 4 2 2 2" xfId="16103"/>
    <cellStyle name="常规 17 4 2 2 2 2" xfId="32999"/>
    <cellStyle name="常规 17 4 2 2 3" xfId="24551"/>
    <cellStyle name="常规 17 4 2 3" xfId="11879"/>
    <cellStyle name="常规 17 4 2 3 2" xfId="28775"/>
    <cellStyle name="常规 17 4 2 4" xfId="20327"/>
    <cellStyle name="常规 17 4 3" xfId="5543"/>
    <cellStyle name="常规 17 4 3 2" xfId="13991"/>
    <cellStyle name="常规 17 4 3 2 2" xfId="30887"/>
    <cellStyle name="常规 17 4 3 3" xfId="22439"/>
    <cellStyle name="常规 17 4 4" xfId="9767"/>
    <cellStyle name="常规 17 4 4 2" xfId="26663"/>
    <cellStyle name="常规 17 4 5" xfId="18215"/>
    <cellStyle name="常规 17 5" xfId="2375"/>
    <cellStyle name="常规 17 5 2" xfId="6599"/>
    <cellStyle name="常规 17 5 2 2" xfId="15047"/>
    <cellStyle name="常规 17 5 2 2 2" xfId="31943"/>
    <cellStyle name="常规 17 5 2 3" xfId="23495"/>
    <cellStyle name="常规 17 5 3" xfId="10823"/>
    <cellStyle name="常规 17 5 3 2" xfId="27719"/>
    <cellStyle name="常规 17 5 4" xfId="19271"/>
    <cellStyle name="常规 17 6" xfId="4487"/>
    <cellStyle name="常规 17 6 2" xfId="12935"/>
    <cellStyle name="常规 17 6 2 2" xfId="29831"/>
    <cellStyle name="常规 17 6 3" xfId="21383"/>
    <cellStyle name="常规 17 7" xfId="8711"/>
    <cellStyle name="常规 17 7 2" xfId="25607"/>
    <cellStyle name="常规 17 8" xfId="17159"/>
    <cellStyle name="常规 18" xfId="311"/>
    <cellStyle name="常规 18 2" xfId="1015"/>
    <cellStyle name="常规 18 2 2" xfId="1719"/>
    <cellStyle name="常规 18 2 2 2" xfId="3831"/>
    <cellStyle name="常规 18 2 2 2 2" xfId="8055"/>
    <cellStyle name="常规 18 2 2 2 2 2" xfId="16503"/>
    <cellStyle name="常规 18 2 2 2 2 2 2" xfId="33399"/>
    <cellStyle name="常规 18 2 2 2 2 3" xfId="24951"/>
    <cellStyle name="常规 18 2 2 2 3" xfId="12279"/>
    <cellStyle name="常规 18 2 2 2 3 2" xfId="29175"/>
    <cellStyle name="常规 18 2 2 2 4" xfId="20727"/>
    <cellStyle name="常规 18 2 2 3" xfId="5943"/>
    <cellStyle name="常规 18 2 2 3 2" xfId="14391"/>
    <cellStyle name="常规 18 2 2 3 2 2" xfId="31287"/>
    <cellStyle name="常规 18 2 2 3 3" xfId="22839"/>
    <cellStyle name="常规 18 2 2 4" xfId="10167"/>
    <cellStyle name="常规 18 2 2 4 2" xfId="27063"/>
    <cellStyle name="常规 18 2 2 5" xfId="18615"/>
    <cellStyle name="常规 18 2 3" xfId="2775"/>
    <cellStyle name="常规 18 2 3 2" xfId="6999"/>
    <cellStyle name="常规 18 2 3 2 2" xfId="15447"/>
    <cellStyle name="常规 18 2 3 2 2 2" xfId="32343"/>
    <cellStyle name="常规 18 2 3 2 3" xfId="23895"/>
    <cellStyle name="常规 18 2 3 3" xfId="11223"/>
    <cellStyle name="常规 18 2 3 3 2" xfId="28119"/>
    <cellStyle name="常规 18 2 3 4" xfId="19671"/>
    <cellStyle name="常规 18 2 4" xfId="4887"/>
    <cellStyle name="常规 18 2 4 2" xfId="13335"/>
    <cellStyle name="常规 18 2 4 2 2" xfId="30231"/>
    <cellStyle name="常规 18 2 4 3" xfId="21783"/>
    <cellStyle name="常规 18 2 5" xfId="9111"/>
    <cellStyle name="常规 18 2 5 2" xfId="26007"/>
    <cellStyle name="常规 18 2 6" xfId="17559"/>
    <cellStyle name="常规 18 3" xfId="663"/>
    <cellStyle name="常规 18 3 2" xfId="2071"/>
    <cellStyle name="常规 18 3 2 2" xfId="4183"/>
    <cellStyle name="常规 18 3 2 2 2" xfId="8407"/>
    <cellStyle name="常规 18 3 2 2 2 2" xfId="16855"/>
    <cellStyle name="常规 18 3 2 2 2 2 2" xfId="33751"/>
    <cellStyle name="常规 18 3 2 2 2 3" xfId="25303"/>
    <cellStyle name="常规 18 3 2 2 3" xfId="12631"/>
    <cellStyle name="常规 18 3 2 2 3 2" xfId="29527"/>
    <cellStyle name="常规 18 3 2 2 4" xfId="21079"/>
    <cellStyle name="常规 18 3 2 3" xfId="6295"/>
    <cellStyle name="常规 18 3 2 3 2" xfId="14743"/>
    <cellStyle name="常规 18 3 2 3 2 2" xfId="31639"/>
    <cellStyle name="常规 18 3 2 3 3" xfId="23191"/>
    <cellStyle name="常规 18 3 2 4" xfId="10519"/>
    <cellStyle name="常规 18 3 2 4 2" xfId="27415"/>
    <cellStyle name="常规 18 3 2 5" xfId="18967"/>
    <cellStyle name="常规 18 3 3" xfId="3127"/>
    <cellStyle name="常规 18 3 3 2" xfId="7351"/>
    <cellStyle name="常规 18 3 3 2 2" xfId="15799"/>
    <cellStyle name="常规 18 3 3 2 2 2" xfId="32695"/>
    <cellStyle name="常规 18 3 3 2 3" xfId="24247"/>
    <cellStyle name="常规 18 3 3 3" xfId="11575"/>
    <cellStyle name="常规 18 3 3 3 2" xfId="28471"/>
    <cellStyle name="常规 18 3 3 4" xfId="20023"/>
    <cellStyle name="常规 18 3 4" xfId="5239"/>
    <cellStyle name="常规 18 3 4 2" xfId="13687"/>
    <cellStyle name="常规 18 3 4 2 2" xfId="30583"/>
    <cellStyle name="常规 18 3 4 3" xfId="22135"/>
    <cellStyle name="常规 18 3 5" xfId="9463"/>
    <cellStyle name="常规 18 3 5 2" xfId="26359"/>
    <cellStyle name="常规 18 3 6" xfId="17911"/>
    <cellStyle name="常规 18 4" xfId="1367"/>
    <cellStyle name="常规 18 4 2" xfId="3479"/>
    <cellStyle name="常规 18 4 2 2" xfId="7703"/>
    <cellStyle name="常规 18 4 2 2 2" xfId="16151"/>
    <cellStyle name="常规 18 4 2 2 2 2" xfId="33047"/>
    <cellStyle name="常规 18 4 2 2 3" xfId="24599"/>
    <cellStyle name="常规 18 4 2 3" xfId="11927"/>
    <cellStyle name="常规 18 4 2 3 2" xfId="28823"/>
    <cellStyle name="常规 18 4 2 4" xfId="20375"/>
    <cellStyle name="常规 18 4 3" xfId="5591"/>
    <cellStyle name="常规 18 4 3 2" xfId="14039"/>
    <cellStyle name="常规 18 4 3 2 2" xfId="30935"/>
    <cellStyle name="常规 18 4 3 3" xfId="22487"/>
    <cellStyle name="常规 18 4 4" xfId="9815"/>
    <cellStyle name="常规 18 4 4 2" xfId="26711"/>
    <cellStyle name="常规 18 4 5" xfId="18263"/>
    <cellStyle name="常规 18 5" xfId="2423"/>
    <cellStyle name="常规 18 5 2" xfId="6647"/>
    <cellStyle name="常规 18 5 2 2" xfId="15095"/>
    <cellStyle name="常规 18 5 2 2 2" xfId="31991"/>
    <cellStyle name="常规 18 5 2 3" xfId="23543"/>
    <cellStyle name="常规 18 5 3" xfId="10871"/>
    <cellStyle name="常规 18 5 3 2" xfId="27767"/>
    <cellStyle name="常规 18 5 4" xfId="19319"/>
    <cellStyle name="常规 18 6" xfId="4535"/>
    <cellStyle name="常规 18 6 2" xfId="12983"/>
    <cellStyle name="常规 18 6 2 2" xfId="29879"/>
    <cellStyle name="常规 18 6 3" xfId="21431"/>
    <cellStyle name="常规 18 7" xfId="8759"/>
    <cellStyle name="常规 18 7 2" xfId="25655"/>
    <cellStyle name="常规 18 8" xfId="17207"/>
    <cellStyle name="常规 19" xfId="711"/>
    <cellStyle name="常规 19 2" xfId="1415"/>
    <cellStyle name="常规 19 2 2" xfId="3527"/>
    <cellStyle name="常规 19 2 2 2" xfId="7751"/>
    <cellStyle name="常规 19 2 2 2 2" xfId="16199"/>
    <cellStyle name="常规 19 2 2 2 2 2" xfId="33095"/>
    <cellStyle name="常规 19 2 2 2 3" xfId="24647"/>
    <cellStyle name="常规 19 2 2 3" xfId="11975"/>
    <cellStyle name="常规 19 2 2 3 2" xfId="28871"/>
    <cellStyle name="常规 19 2 2 4" xfId="20423"/>
    <cellStyle name="常规 19 2 3" xfId="5639"/>
    <cellStyle name="常规 19 2 3 2" xfId="14087"/>
    <cellStyle name="常规 19 2 3 2 2" xfId="30983"/>
    <cellStyle name="常规 19 2 3 3" xfId="22535"/>
    <cellStyle name="常规 19 2 4" xfId="9863"/>
    <cellStyle name="常规 19 2 4 2" xfId="26759"/>
    <cellStyle name="常规 19 2 5" xfId="18311"/>
    <cellStyle name="常规 19 3" xfId="2471"/>
    <cellStyle name="常规 19 3 2" xfId="6695"/>
    <cellStyle name="常规 19 3 2 2" xfId="15143"/>
    <cellStyle name="常规 19 3 2 2 2" xfId="32039"/>
    <cellStyle name="常规 19 3 2 3" xfId="23591"/>
    <cellStyle name="常规 19 3 3" xfId="10919"/>
    <cellStyle name="常规 19 3 3 2" xfId="27815"/>
    <cellStyle name="常规 19 3 4" xfId="19367"/>
    <cellStyle name="常规 19 4" xfId="4583"/>
    <cellStyle name="常规 19 4 2" xfId="13031"/>
    <cellStyle name="常规 19 4 2 2" xfId="29927"/>
    <cellStyle name="常规 19 4 3" xfId="21479"/>
    <cellStyle name="常规 19 5" xfId="8807"/>
    <cellStyle name="常规 19 5 2" xfId="25703"/>
    <cellStyle name="常规 19 6" xfId="17255"/>
    <cellStyle name="常规 2" xfId="6"/>
    <cellStyle name="常规 2 2" xfId="33800"/>
    <cellStyle name="常规 20" xfId="359"/>
    <cellStyle name="常规 20 2" xfId="1767"/>
    <cellStyle name="常规 20 2 2" xfId="3879"/>
    <cellStyle name="常规 20 2 2 2" xfId="8103"/>
    <cellStyle name="常规 20 2 2 2 2" xfId="16551"/>
    <cellStyle name="常规 20 2 2 2 2 2" xfId="33447"/>
    <cellStyle name="常规 20 2 2 2 3" xfId="24999"/>
    <cellStyle name="常规 20 2 2 3" xfId="12327"/>
    <cellStyle name="常规 20 2 2 3 2" xfId="29223"/>
    <cellStyle name="常规 20 2 2 4" xfId="20775"/>
    <cellStyle name="常规 20 2 3" xfId="5991"/>
    <cellStyle name="常规 20 2 3 2" xfId="14439"/>
    <cellStyle name="常规 20 2 3 2 2" xfId="31335"/>
    <cellStyle name="常规 20 2 3 3" xfId="22887"/>
    <cellStyle name="常规 20 2 4" xfId="10215"/>
    <cellStyle name="常规 20 2 4 2" xfId="27111"/>
    <cellStyle name="常规 20 2 5" xfId="18663"/>
    <cellStyle name="常规 20 3" xfId="2823"/>
    <cellStyle name="常规 20 3 2" xfId="7047"/>
    <cellStyle name="常规 20 3 2 2" xfId="15495"/>
    <cellStyle name="常规 20 3 2 2 2" xfId="32391"/>
    <cellStyle name="常规 20 3 2 3" xfId="23943"/>
    <cellStyle name="常规 20 3 3" xfId="11271"/>
    <cellStyle name="常规 20 3 3 2" xfId="28167"/>
    <cellStyle name="常规 20 3 4" xfId="19719"/>
    <cellStyle name="常规 20 4" xfId="4935"/>
    <cellStyle name="常规 20 4 2" xfId="13383"/>
    <cellStyle name="常规 20 4 2 2" xfId="30279"/>
    <cellStyle name="常规 20 4 3" xfId="21831"/>
    <cellStyle name="常规 20 5" xfId="9159"/>
    <cellStyle name="常规 20 5 2" xfId="26055"/>
    <cellStyle name="常规 20 6" xfId="17607"/>
    <cellStyle name="常规 21" xfId="1063"/>
    <cellStyle name="常规 21 2" xfId="3175"/>
    <cellStyle name="常规 21 2 2" xfId="7399"/>
    <cellStyle name="常规 21 2 2 2" xfId="15847"/>
    <cellStyle name="常规 21 2 2 2 2" xfId="32743"/>
    <cellStyle name="常规 21 2 2 3" xfId="24295"/>
    <cellStyle name="常规 21 2 3" xfId="11623"/>
    <cellStyle name="常规 21 2 3 2" xfId="28519"/>
    <cellStyle name="常规 21 2 4" xfId="20071"/>
    <cellStyle name="常规 21 3" xfId="5287"/>
    <cellStyle name="常规 21 3 2" xfId="13735"/>
    <cellStyle name="常规 21 3 2 2" xfId="30631"/>
    <cellStyle name="常规 21 3 3" xfId="22183"/>
    <cellStyle name="常规 21 4" xfId="9511"/>
    <cellStyle name="常规 21 4 2" xfId="26407"/>
    <cellStyle name="常规 21 5" xfId="17959"/>
    <cellStyle name="常规 22" xfId="2119"/>
    <cellStyle name="常规 22 2" xfId="6343"/>
    <cellStyle name="常规 22 2 2" xfId="14791"/>
    <cellStyle name="常规 22 2 2 2" xfId="31687"/>
    <cellStyle name="常规 22 2 3" xfId="23239"/>
    <cellStyle name="常规 22 3" xfId="10567"/>
    <cellStyle name="常规 22 3 2" xfId="27463"/>
    <cellStyle name="常规 22 4" xfId="19015"/>
    <cellStyle name="常规 23" xfId="4231"/>
    <cellStyle name="常规 23 2" xfId="12679"/>
    <cellStyle name="常规 23 2 2" xfId="29575"/>
    <cellStyle name="常规 23 3" xfId="21127"/>
    <cellStyle name="常规 24" xfId="8455"/>
    <cellStyle name="常规 24 2" xfId="25351"/>
    <cellStyle name="常规 25" xfId="16903"/>
    <cellStyle name="常规 26" xfId="33799"/>
    <cellStyle name="常规 27" xfId="33803"/>
    <cellStyle name="常规 28" xfId="33805"/>
    <cellStyle name="常规 29" xfId="33807"/>
    <cellStyle name="常规 3" xfId="5"/>
    <cellStyle name="常规 3 2" xfId="33801"/>
    <cellStyle name="常规 30" xfId="33808"/>
    <cellStyle name="常规 31" xfId="33809"/>
    <cellStyle name="常规 32" xfId="4"/>
    <cellStyle name="常规 33" xfId="33851"/>
    <cellStyle name="常规 4" xfId="7"/>
    <cellStyle name="常规 4 10" xfId="713"/>
    <cellStyle name="常规 4 10 2" xfId="1417"/>
    <cellStyle name="常规 4 10 2 2" xfId="3529"/>
    <cellStyle name="常规 4 10 2 2 2" xfId="7753"/>
    <cellStyle name="常规 4 10 2 2 2 2" xfId="16201"/>
    <cellStyle name="常规 4 10 2 2 2 2 2" xfId="33097"/>
    <cellStyle name="常规 4 10 2 2 2 3" xfId="24649"/>
    <cellStyle name="常规 4 10 2 2 3" xfId="11977"/>
    <cellStyle name="常规 4 10 2 2 3 2" xfId="28873"/>
    <cellStyle name="常规 4 10 2 2 4" xfId="20425"/>
    <cellStyle name="常规 4 10 2 3" xfId="5641"/>
    <cellStyle name="常规 4 10 2 3 2" xfId="14089"/>
    <cellStyle name="常规 4 10 2 3 2 2" xfId="30985"/>
    <cellStyle name="常规 4 10 2 3 3" xfId="22537"/>
    <cellStyle name="常规 4 10 2 4" xfId="9865"/>
    <cellStyle name="常规 4 10 2 4 2" xfId="26761"/>
    <cellStyle name="常规 4 10 2 5" xfId="18313"/>
    <cellStyle name="常规 4 10 3" xfId="2473"/>
    <cellStyle name="常规 4 10 3 2" xfId="6697"/>
    <cellStyle name="常规 4 10 3 2 2" xfId="15145"/>
    <cellStyle name="常规 4 10 3 2 2 2" xfId="32041"/>
    <cellStyle name="常规 4 10 3 2 3" xfId="23593"/>
    <cellStyle name="常规 4 10 3 3" xfId="10921"/>
    <cellStyle name="常规 4 10 3 3 2" xfId="27817"/>
    <cellStyle name="常规 4 10 3 4" xfId="19369"/>
    <cellStyle name="常规 4 10 4" xfId="4585"/>
    <cellStyle name="常规 4 10 4 2" xfId="13033"/>
    <cellStyle name="常规 4 10 4 2 2" xfId="29929"/>
    <cellStyle name="常规 4 10 4 3" xfId="21481"/>
    <cellStyle name="常规 4 10 5" xfId="8809"/>
    <cellStyle name="常规 4 10 5 2" xfId="25705"/>
    <cellStyle name="常规 4 10 6" xfId="17257"/>
    <cellStyle name="常规 4 11" xfId="361"/>
    <cellStyle name="常规 4 11 2" xfId="1769"/>
    <cellStyle name="常规 4 11 2 2" xfId="3881"/>
    <cellStyle name="常规 4 11 2 2 2" xfId="8105"/>
    <cellStyle name="常规 4 11 2 2 2 2" xfId="16553"/>
    <cellStyle name="常规 4 11 2 2 2 2 2" xfId="33449"/>
    <cellStyle name="常规 4 11 2 2 2 3" xfId="25001"/>
    <cellStyle name="常规 4 11 2 2 3" xfId="12329"/>
    <cellStyle name="常规 4 11 2 2 3 2" xfId="29225"/>
    <cellStyle name="常规 4 11 2 2 4" xfId="20777"/>
    <cellStyle name="常规 4 11 2 3" xfId="5993"/>
    <cellStyle name="常规 4 11 2 3 2" xfId="14441"/>
    <cellStyle name="常规 4 11 2 3 2 2" xfId="31337"/>
    <cellStyle name="常规 4 11 2 3 3" xfId="22889"/>
    <cellStyle name="常规 4 11 2 4" xfId="10217"/>
    <cellStyle name="常规 4 11 2 4 2" xfId="27113"/>
    <cellStyle name="常规 4 11 2 5" xfId="18665"/>
    <cellStyle name="常规 4 11 3" xfId="2825"/>
    <cellStyle name="常规 4 11 3 2" xfId="7049"/>
    <cellStyle name="常规 4 11 3 2 2" xfId="15497"/>
    <cellStyle name="常规 4 11 3 2 2 2" xfId="32393"/>
    <cellStyle name="常规 4 11 3 2 3" xfId="23945"/>
    <cellStyle name="常规 4 11 3 3" xfId="11273"/>
    <cellStyle name="常规 4 11 3 3 2" xfId="28169"/>
    <cellStyle name="常规 4 11 3 4" xfId="19721"/>
    <cellStyle name="常规 4 11 4" xfId="4937"/>
    <cellStyle name="常规 4 11 4 2" xfId="13385"/>
    <cellStyle name="常规 4 11 4 2 2" xfId="30281"/>
    <cellStyle name="常规 4 11 4 3" xfId="21833"/>
    <cellStyle name="常规 4 11 5" xfId="9161"/>
    <cellStyle name="常规 4 11 5 2" xfId="26057"/>
    <cellStyle name="常规 4 11 6" xfId="17609"/>
    <cellStyle name="常规 4 12" xfId="1065"/>
    <cellStyle name="常规 4 12 2" xfId="3177"/>
    <cellStyle name="常规 4 12 2 2" xfId="7401"/>
    <cellStyle name="常规 4 12 2 2 2" xfId="15849"/>
    <cellStyle name="常规 4 12 2 2 2 2" xfId="32745"/>
    <cellStyle name="常规 4 12 2 2 3" xfId="24297"/>
    <cellStyle name="常规 4 12 2 3" xfId="11625"/>
    <cellStyle name="常规 4 12 2 3 2" xfId="28521"/>
    <cellStyle name="常规 4 12 2 4" xfId="20073"/>
    <cellStyle name="常规 4 12 3" xfId="5289"/>
    <cellStyle name="常规 4 12 3 2" xfId="13737"/>
    <cellStyle name="常规 4 12 3 2 2" xfId="30633"/>
    <cellStyle name="常规 4 12 3 3" xfId="22185"/>
    <cellStyle name="常规 4 12 4" xfId="9513"/>
    <cellStyle name="常规 4 12 4 2" xfId="26409"/>
    <cellStyle name="常规 4 12 5" xfId="17961"/>
    <cellStyle name="常规 4 13" xfId="2121"/>
    <cellStyle name="常规 4 13 2" xfId="6345"/>
    <cellStyle name="常规 4 13 2 2" xfId="14793"/>
    <cellStyle name="常规 4 13 2 2 2" xfId="31689"/>
    <cellStyle name="常规 4 13 2 3" xfId="23241"/>
    <cellStyle name="常规 4 13 3" xfId="10569"/>
    <cellStyle name="常规 4 13 3 2" xfId="27465"/>
    <cellStyle name="常规 4 13 4" xfId="19017"/>
    <cellStyle name="常规 4 14" xfId="4233"/>
    <cellStyle name="常规 4 14 2" xfId="12681"/>
    <cellStyle name="常规 4 14 2 2" xfId="29577"/>
    <cellStyle name="常规 4 14 3" xfId="21129"/>
    <cellStyle name="常规 4 15" xfId="8457"/>
    <cellStyle name="常规 4 15 2" xfId="25353"/>
    <cellStyle name="常规 4 16" xfId="16905"/>
    <cellStyle name="常规 4 17" xfId="33802"/>
    <cellStyle name="常规 4 2" xfId="24"/>
    <cellStyle name="常规 4 2 10" xfId="377"/>
    <cellStyle name="常规 4 2 10 2" xfId="1785"/>
    <cellStyle name="常规 4 2 10 2 2" xfId="3897"/>
    <cellStyle name="常规 4 2 10 2 2 2" xfId="8121"/>
    <cellStyle name="常规 4 2 10 2 2 2 2" xfId="16569"/>
    <cellStyle name="常规 4 2 10 2 2 2 2 2" xfId="33465"/>
    <cellStyle name="常规 4 2 10 2 2 2 3" xfId="25017"/>
    <cellStyle name="常规 4 2 10 2 2 3" xfId="12345"/>
    <cellStyle name="常规 4 2 10 2 2 3 2" xfId="29241"/>
    <cellStyle name="常规 4 2 10 2 2 4" xfId="20793"/>
    <cellStyle name="常规 4 2 10 2 3" xfId="6009"/>
    <cellStyle name="常规 4 2 10 2 3 2" xfId="14457"/>
    <cellStyle name="常规 4 2 10 2 3 2 2" xfId="31353"/>
    <cellStyle name="常规 4 2 10 2 3 3" xfId="22905"/>
    <cellStyle name="常规 4 2 10 2 4" xfId="10233"/>
    <cellStyle name="常规 4 2 10 2 4 2" xfId="27129"/>
    <cellStyle name="常规 4 2 10 2 5" xfId="18681"/>
    <cellStyle name="常规 4 2 10 3" xfId="2841"/>
    <cellStyle name="常规 4 2 10 3 2" xfId="7065"/>
    <cellStyle name="常规 4 2 10 3 2 2" xfId="15513"/>
    <cellStyle name="常规 4 2 10 3 2 2 2" xfId="32409"/>
    <cellStyle name="常规 4 2 10 3 2 3" xfId="23961"/>
    <cellStyle name="常规 4 2 10 3 3" xfId="11289"/>
    <cellStyle name="常规 4 2 10 3 3 2" xfId="28185"/>
    <cellStyle name="常规 4 2 10 3 4" xfId="19737"/>
    <cellStyle name="常规 4 2 10 4" xfId="4953"/>
    <cellStyle name="常规 4 2 10 4 2" xfId="13401"/>
    <cellStyle name="常规 4 2 10 4 2 2" xfId="30297"/>
    <cellStyle name="常规 4 2 10 4 3" xfId="21849"/>
    <cellStyle name="常规 4 2 10 5" xfId="9177"/>
    <cellStyle name="常规 4 2 10 5 2" xfId="26073"/>
    <cellStyle name="常规 4 2 10 6" xfId="17625"/>
    <cellStyle name="常规 4 2 11" xfId="1081"/>
    <cellStyle name="常规 4 2 11 2" xfId="3193"/>
    <cellStyle name="常规 4 2 11 2 2" xfId="7417"/>
    <cellStyle name="常规 4 2 11 2 2 2" xfId="15865"/>
    <cellStyle name="常规 4 2 11 2 2 2 2" xfId="32761"/>
    <cellStyle name="常规 4 2 11 2 2 3" xfId="24313"/>
    <cellStyle name="常规 4 2 11 2 3" xfId="11641"/>
    <cellStyle name="常规 4 2 11 2 3 2" xfId="28537"/>
    <cellStyle name="常规 4 2 11 2 4" xfId="20089"/>
    <cellStyle name="常规 4 2 11 3" xfId="5305"/>
    <cellStyle name="常规 4 2 11 3 2" xfId="13753"/>
    <cellStyle name="常规 4 2 11 3 2 2" xfId="30649"/>
    <cellStyle name="常规 4 2 11 3 3" xfId="22201"/>
    <cellStyle name="常规 4 2 11 4" xfId="9529"/>
    <cellStyle name="常规 4 2 11 4 2" xfId="26425"/>
    <cellStyle name="常规 4 2 11 5" xfId="17977"/>
    <cellStyle name="常规 4 2 12" xfId="2137"/>
    <cellStyle name="常规 4 2 12 2" xfId="6361"/>
    <cellStyle name="常规 4 2 12 2 2" xfId="14809"/>
    <cellStyle name="常规 4 2 12 2 2 2" xfId="31705"/>
    <cellStyle name="常规 4 2 12 2 3" xfId="23257"/>
    <cellStyle name="常规 4 2 12 3" xfId="10585"/>
    <cellStyle name="常规 4 2 12 3 2" xfId="27481"/>
    <cellStyle name="常规 4 2 12 4" xfId="19033"/>
    <cellStyle name="常规 4 2 13" xfId="4249"/>
    <cellStyle name="常规 4 2 13 2" xfId="12697"/>
    <cellStyle name="常规 4 2 13 2 2" xfId="29593"/>
    <cellStyle name="常规 4 2 13 3" xfId="21145"/>
    <cellStyle name="常规 4 2 14" xfId="8473"/>
    <cellStyle name="常规 4 2 14 2" xfId="25369"/>
    <cellStyle name="常规 4 2 15" xfId="16921"/>
    <cellStyle name="常规 4 2 2" xfId="57"/>
    <cellStyle name="常规 4 2 2 2" xfId="761"/>
    <cellStyle name="常规 4 2 2 2 2" xfId="1465"/>
    <cellStyle name="常规 4 2 2 2 2 2" xfId="3577"/>
    <cellStyle name="常规 4 2 2 2 2 2 2" xfId="7801"/>
    <cellStyle name="常规 4 2 2 2 2 2 2 2" xfId="16249"/>
    <cellStyle name="常规 4 2 2 2 2 2 2 2 2" xfId="33145"/>
    <cellStyle name="常规 4 2 2 2 2 2 2 3" xfId="24697"/>
    <cellStyle name="常规 4 2 2 2 2 2 3" xfId="12025"/>
    <cellStyle name="常规 4 2 2 2 2 2 3 2" xfId="28921"/>
    <cellStyle name="常规 4 2 2 2 2 2 4" xfId="20473"/>
    <cellStyle name="常规 4 2 2 2 2 3" xfId="5689"/>
    <cellStyle name="常规 4 2 2 2 2 3 2" xfId="14137"/>
    <cellStyle name="常规 4 2 2 2 2 3 2 2" xfId="31033"/>
    <cellStyle name="常规 4 2 2 2 2 3 3" xfId="22585"/>
    <cellStyle name="常规 4 2 2 2 2 4" xfId="9913"/>
    <cellStyle name="常规 4 2 2 2 2 4 2" xfId="26809"/>
    <cellStyle name="常规 4 2 2 2 2 5" xfId="18361"/>
    <cellStyle name="常规 4 2 2 2 3" xfId="2521"/>
    <cellStyle name="常规 4 2 2 2 3 2" xfId="6745"/>
    <cellStyle name="常规 4 2 2 2 3 2 2" xfId="15193"/>
    <cellStyle name="常规 4 2 2 2 3 2 2 2" xfId="32089"/>
    <cellStyle name="常规 4 2 2 2 3 2 3" xfId="23641"/>
    <cellStyle name="常规 4 2 2 2 3 3" xfId="10969"/>
    <cellStyle name="常规 4 2 2 2 3 3 2" xfId="27865"/>
    <cellStyle name="常规 4 2 2 2 3 4" xfId="19417"/>
    <cellStyle name="常规 4 2 2 2 4" xfId="4633"/>
    <cellStyle name="常规 4 2 2 2 4 2" xfId="13081"/>
    <cellStyle name="常规 4 2 2 2 4 2 2" xfId="29977"/>
    <cellStyle name="常规 4 2 2 2 4 3" xfId="21529"/>
    <cellStyle name="常规 4 2 2 2 5" xfId="8857"/>
    <cellStyle name="常规 4 2 2 2 5 2" xfId="25753"/>
    <cellStyle name="常规 4 2 2 2 6" xfId="17305"/>
    <cellStyle name="常规 4 2 2 3" xfId="409"/>
    <cellStyle name="常规 4 2 2 3 2" xfId="1817"/>
    <cellStyle name="常规 4 2 2 3 2 2" xfId="3929"/>
    <cellStyle name="常规 4 2 2 3 2 2 2" xfId="8153"/>
    <cellStyle name="常规 4 2 2 3 2 2 2 2" xfId="16601"/>
    <cellStyle name="常规 4 2 2 3 2 2 2 2 2" xfId="33497"/>
    <cellStyle name="常规 4 2 2 3 2 2 2 3" xfId="25049"/>
    <cellStyle name="常规 4 2 2 3 2 2 3" xfId="12377"/>
    <cellStyle name="常规 4 2 2 3 2 2 3 2" xfId="29273"/>
    <cellStyle name="常规 4 2 2 3 2 2 4" xfId="20825"/>
    <cellStyle name="常规 4 2 2 3 2 3" xfId="6041"/>
    <cellStyle name="常规 4 2 2 3 2 3 2" xfId="14489"/>
    <cellStyle name="常规 4 2 2 3 2 3 2 2" xfId="31385"/>
    <cellStyle name="常规 4 2 2 3 2 3 3" xfId="22937"/>
    <cellStyle name="常规 4 2 2 3 2 4" xfId="10265"/>
    <cellStyle name="常规 4 2 2 3 2 4 2" xfId="27161"/>
    <cellStyle name="常规 4 2 2 3 2 5" xfId="18713"/>
    <cellStyle name="常规 4 2 2 3 3" xfId="2873"/>
    <cellStyle name="常规 4 2 2 3 3 2" xfId="7097"/>
    <cellStyle name="常规 4 2 2 3 3 2 2" xfId="15545"/>
    <cellStyle name="常规 4 2 2 3 3 2 2 2" xfId="32441"/>
    <cellStyle name="常规 4 2 2 3 3 2 3" xfId="23993"/>
    <cellStyle name="常规 4 2 2 3 3 3" xfId="11321"/>
    <cellStyle name="常规 4 2 2 3 3 3 2" xfId="28217"/>
    <cellStyle name="常规 4 2 2 3 3 4" xfId="19769"/>
    <cellStyle name="常规 4 2 2 3 4" xfId="4985"/>
    <cellStyle name="常规 4 2 2 3 4 2" xfId="13433"/>
    <cellStyle name="常规 4 2 2 3 4 2 2" xfId="30329"/>
    <cellStyle name="常规 4 2 2 3 4 3" xfId="21881"/>
    <cellStyle name="常规 4 2 2 3 5" xfId="9209"/>
    <cellStyle name="常规 4 2 2 3 5 2" xfId="26105"/>
    <cellStyle name="常规 4 2 2 3 6" xfId="17657"/>
    <cellStyle name="常规 4 2 2 4" xfId="1113"/>
    <cellStyle name="常规 4 2 2 4 2" xfId="3225"/>
    <cellStyle name="常规 4 2 2 4 2 2" xfId="7449"/>
    <cellStyle name="常规 4 2 2 4 2 2 2" xfId="15897"/>
    <cellStyle name="常规 4 2 2 4 2 2 2 2" xfId="32793"/>
    <cellStyle name="常规 4 2 2 4 2 2 3" xfId="24345"/>
    <cellStyle name="常规 4 2 2 4 2 3" xfId="11673"/>
    <cellStyle name="常规 4 2 2 4 2 3 2" xfId="28569"/>
    <cellStyle name="常规 4 2 2 4 2 4" xfId="20121"/>
    <cellStyle name="常规 4 2 2 4 3" xfId="5337"/>
    <cellStyle name="常规 4 2 2 4 3 2" xfId="13785"/>
    <cellStyle name="常规 4 2 2 4 3 2 2" xfId="30681"/>
    <cellStyle name="常规 4 2 2 4 3 3" xfId="22233"/>
    <cellStyle name="常规 4 2 2 4 4" xfId="9561"/>
    <cellStyle name="常规 4 2 2 4 4 2" xfId="26457"/>
    <cellStyle name="常规 4 2 2 4 5" xfId="18009"/>
    <cellStyle name="常规 4 2 2 5" xfId="2169"/>
    <cellStyle name="常规 4 2 2 5 2" xfId="6393"/>
    <cellStyle name="常规 4 2 2 5 2 2" xfId="14841"/>
    <cellStyle name="常规 4 2 2 5 2 2 2" xfId="31737"/>
    <cellStyle name="常规 4 2 2 5 2 3" xfId="23289"/>
    <cellStyle name="常规 4 2 2 5 3" xfId="10617"/>
    <cellStyle name="常规 4 2 2 5 3 2" xfId="27513"/>
    <cellStyle name="常规 4 2 2 5 4" xfId="19065"/>
    <cellStyle name="常规 4 2 2 6" xfId="4281"/>
    <cellStyle name="常规 4 2 2 6 2" xfId="12729"/>
    <cellStyle name="常规 4 2 2 6 2 2" xfId="29625"/>
    <cellStyle name="常规 4 2 2 6 3" xfId="21177"/>
    <cellStyle name="常规 4 2 2 7" xfId="8505"/>
    <cellStyle name="常规 4 2 2 7 2" xfId="25401"/>
    <cellStyle name="常规 4 2 2 8" xfId="16953"/>
    <cellStyle name="常规 4 2 3" xfId="89"/>
    <cellStyle name="常规 4 2 3 2" xfId="793"/>
    <cellStyle name="常规 4 2 3 2 2" xfId="1497"/>
    <cellStyle name="常规 4 2 3 2 2 2" xfId="3609"/>
    <cellStyle name="常规 4 2 3 2 2 2 2" xfId="7833"/>
    <cellStyle name="常规 4 2 3 2 2 2 2 2" xfId="16281"/>
    <cellStyle name="常规 4 2 3 2 2 2 2 2 2" xfId="33177"/>
    <cellStyle name="常规 4 2 3 2 2 2 2 3" xfId="24729"/>
    <cellStyle name="常规 4 2 3 2 2 2 3" xfId="12057"/>
    <cellStyle name="常规 4 2 3 2 2 2 3 2" xfId="28953"/>
    <cellStyle name="常规 4 2 3 2 2 2 4" xfId="20505"/>
    <cellStyle name="常规 4 2 3 2 2 3" xfId="5721"/>
    <cellStyle name="常规 4 2 3 2 2 3 2" xfId="14169"/>
    <cellStyle name="常规 4 2 3 2 2 3 2 2" xfId="31065"/>
    <cellStyle name="常规 4 2 3 2 2 3 3" xfId="22617"/>
    <cellStyle name="常规 4 2 3 2 2 4" xfId="9945"/>
    <cellStyle name="常规 4 2 3 2 2 4 2" xfId="26841"/>
    <cellStyle name="常规 4 2 3 2 2 5" xfId="18393"/>
    <cellStyle name="常规 4 2 3 2 3" xfId="2553"/>
    <cellStyle name="常规 4 2 3 2 3 2" xfId="6777"/>
    <cellStyle name="常规 4 2 3 2 3 2 2" xfId="15225"/>
    <cellStyle name="常规 4 2 3 2 3 2 2 2" xfId="32121"/>
    <cellStyle name="常规 4 2 3 2 3 2 3" xfId="23673"/>
    <cellStyle name="常规 4 2 3 2 3 3" xfId="11001"/>
    <cellStyle name="常规 4 2 3 2 3 3 2" xfId="27897"/>
    <cellStyle name="常规 4 2 3 2 3 4" xfId="19449"/>
    <cellStyle name="常规 4 2 3 2 4" xfId="4665"/>
    <cellStyle name="常规 4 2 3 2 4 2" xfId="13113"/>
    <cellStyle name="常规 4 2 3 2 4 2 2" xfId="30009"/>
    <cellStyle name="常规 4 2 3 2 4 3" xfId="21561"/>
    <cellStyle name="常规 4 2 3 2 5" xfId="8889"/>
    <cellStyle name="常规 4 2 3 2 5 2" xfId="25785"/>
    <cellStyle name="常规 4 2 3 2 6" xfId="17337"/>
    <cellStyle name="常规 4 2 3 3" xfId="441"/>
    <cellStyle name="常规 4 2 3 3 2" xfId="1849"/>
    <cellStyle name="常规 4 2 3 3 2 2" xfId="3961"/>
    <cellStyle name="常规 4 2 3 3 2 2 2" xfId="8185"/>
    <cellStyle name="常规 4 2 3 3 2 2 2 2" xfId="16633"/>
    <cellStyle name="常规 4 2 3 3 2 2 2 2 2" xfId="33529"/>
    <cellStyle name="常规 4 2 3 3 2 2 2 3" xfId="25081"/>
    <cellStyle name="常规 4 2 3 3 2 2 3" xfId="12409"/>
    <cellStyle name="常规 4 2 3 3 2 2 3 2" xfId="29305"/>
    <cellStyle name="常规 4 2 3 3 2 2 4" xfId="20857"/>
    <cellStyle name="常规 4 2 3 3 2 3" xfId="6073"/>
    <cellStyle name="常规 4 2 3 3 2 3 2" xfId="14521"/>
    <cellStyle name="常规 4 2 3 3 2 3 2 2" xfId="31417"/>
    <cellStyle name="常规 4 2 3 3 2 3 3" xfId="22969"/>
    <cellStyle name="常规 4 2 3 3 2 4" xfId="10297"/>
    <cellStyle name="常规 4 2 3 3 2 4 2" xfId="27193"/>
    <cellStyle name="常规 4 2 3 3 2 5" xfId="18745"/>
    <cellStyle name="常规 4 2 3 3 3" xfId="2905"/>
    <cellStyle name="常规 4 2 3 3 3 2" xfId="7129"/>
    <cellStyle name="常规 4 2 3 3 3 2 2" xfId="15577"/>
    <cellStyle name="常规 4 2 3 3 3 2 2 2" xfId="32473"/>
    <cellStyle name="常规 4 2 3 3 3 2 3" xfId="24025"/>
    <cellStyle name="常规 4 2 3 3 3 3" xfId="11353"/>
    <cellStyle name="常规 4 2 3 3 3 3 2" xfId="28249"/>
    <cellStyle name="常规 4 2 3 3 3 4" xfId="19801"/>
    <cellStyle name="常规 4 2 3 3 4" xfId="5017"/>
    <cellStyle name="常规 4 2 3 3 4 2" xfId="13465"/>
    <cellStyle name="常规 4 2 3 3 4 2 2" xfId="30361"/>
    <cellStyle name="常规 4 2 3 3 4 3" xfId="21913"/>
    <cellStyle name="常规 4 2 3 3 5" xfId="9241"/>
    <cellStyle name="常规 4 2 3 3 5 2" xfId="26137"/>
    <cellStyle name="常规 4 2 3 3 6" xfId="17689"/>
    <cellStyle name="常规 4 2 3 4" xfId="1145"/>
    <cellStyle name="常规 4 2 3 4 2" xfId="3257"/>
    <cellStyle name="常规 4 2 3 4 2 2" xfId="7481"/>
    <cellStyle name="常规 4 2 3 4 2 2 2" xfId="15929"/>
    <cellStyle name="常规 4 2 3 4 2 2 2 2" xfId="32825"/>
    <cellStyle name="常规 4 2 3 4 2 2 3" xfId="24377"/>
    <cellStyle name="常规 4 2 3 4 2 3" xfId="11705"/>
    <cellStyle name="常规 4 2 3 4 2 3 2" xfId="28601"/>
    <cellStyle name="常规 4 2 3 4 2 4" xfId="20153"/>
    <cellStyle name="常规 4 2 3 4 3" xfId="5369"/>
    <cellStyle name="常规 4 2 3 4 3 2" xfId="13817"/>
    <cellStyle name="常规 4 2 3 4 3 2 2" xfId="30713"/>
    <cellStyle name="常规 4 2 3 4 3 3" xfId="22265"/>
    <cellStyle name="常规 4 2 3 4 4" xfId="9593"/>
    <cellStyle name="常规 4 2 3 4 4 2" xfId="26489"/>
    <cellStyle name="常规 4 2 3 4 5" xfId="18041"/>
    <cellStyle name="常规 4 2 3 5" xfId="2201"/>
    <cellStyle name="常规 4 2 3 5 2" xfId="6425"/>
    <cellStyle name="常规 4 2 3 5 2 2" xfId="14873"/>
    <cellStyle name="常规 4 2 3 5 2 2 2" xfId="31769"/>
    <cellStyle name="常规 4 2 3 5 2 3" xfId="23321"/>
    <cellStyle name="常规 4 2 3 5 3" xfId="10649"/>
    <cellStyle name="常规 4 2 3 5 3 2" xfId="27545"/>
    <cellStyle name="常规 4 2 3 5 4" xfId="19097"/>
    <cellStyle name="常规 4 2 3 6" xfId="4313"/>
    <cellStyle name="常规 4 2 3 6 2" xfId="12761"/>
    <cellStyle name="常规 4 2 3 6 2 2" xfId="29657"/>
    <cellStyle name="常规 4 2 3 6 3" xfId="21209"/>
    <cellStyle name="常规 4 2 3 7" xfId="8537"/>
    <cellStyle name="常规 4 2 3 7 2" xfId="25433"/>
    <cellStyle name="常规 4 2 3 8" xfId="16985"/>
    <cellStyle name="常规 4 2 4" xfId="137"/>
    <cellStyle name="常规 4 2 4 2" xfId="841"/>
    <cellStyle name="常规 4 2 4 2 2" xfId="1545"/>
    <cellStyle name="常规 4 2 4 2 2 2" xfId="3657"/>
    <cellStyle name="常规 4 2 4 2 2 2 2" xfId="7881"/>
    <cellStyle name="常规 4 2 4 2 2 2 2 2" xfId="16329"/>
    <cellStyle name="常规 4 2 4 2 2 2 2 2 2" xfId="33225"/>
    <cellStyle name="常规 4 2 4 2 2 2 2 3" xfId="24777"/>
    <cellStyle name="常规 4 2 4 2 2 2 3" xfId="12105"/>
    <cellStyle name="常规 4 2 4 2 2 2 3 2" xfId="29001"/>
    <cellStyle name="常规 4 2 4 2 2 2 4" xfId="20553"/>
    <cellStyle name="常规 4 2 4 2 2 3" xfId="5769"/>
    <cellStyle name="常规 4 2 4 2 2 3 2" xfId="14217"/>
    <cellStyle name="常规 4 2 4 2 2 3 2 2" xfId="31113"/>
    <cellStyle name="常规 4 2 4 2 2 3 3" xfId="22665"/>
    <cellStyle name="常规 4 2 4 2 2 4" xfId="9993"/>
    <cellStyle name="常规 4 2 4 2 2 4 2" xfId="26889"/>
    <cellStyle name="常规 4 2 4 2 2 5" xfId="18441"/>
    <cellStyle name="常规 4 2 4 2 3" xfId="2601"/>
    <cellStyle name="常规 4 2 4 2 3 2" xfId="6825"/>
    <cellStyle name="常规 4 2 4 2 3 2 2" xfId="15273"/>
    <cellStyle name="常规 4 2 4 2 3 2 2 2" xfId="32169"/>
    <cellStyle name="常规 4 2 4 2 3 2 3" xfId="23721"/>
    <cellStyle name="常规 4 2 4 2 3 3" xfId="11049"/>
    <cellStyle name="常规 4 2 4 2 3 3 2" xfId="27945"/>
    <cellStyle name="常规 4 2 4 2 3 4" xfId="19497"/>
    <cellStyle name="常规 4 2 4 2 4" xfId="4713"/>
    <cellStyle name="常规 4 2 4 2 4 2" xfId="13161"/>
    <cellStyle name="常规 4 2 4 2 4 2 2" xfId="30057"/>
    <cellStyle name="常规 4 2 4 2 4 3" xfId="21609"/>
    <cellStyle name="常规 4 2 4 2 5" xfId="8937"/>
    <cellStyle name="常规 4 2 4 2 5 2" xfId="25833"/>
    <cellStyle name="常规 4 2 4 2 6" xfId="17385"/>
    <cellStyle name="常规 4 2 4 3" xfId="489"/>
    <cellStyle name="常规 4 2 4 3 2" xfId="1897"/>
    <cellStyle name="常规 4 2 4 3 2 2" xfId="4009"/>
    <cellStyle name="常规 4 2 4 3 2 2 2" xfId="8233"/>
    <cellStyle name="常规 4 2 4 3 2 2 2 2" xfId="16681"/>
    <cellStyle name="常规 4 2 4 3 2 2 2 2 2" xfId="33577"/>
    <cellStyle name="常规 4 2 4 3 2 2 2 3" xfId="25129"/>
    <cellStyle name="常规 4 2 4 3 2 2 3" xfId="12457"/>
    <cellStyle name="常规 4 2 4 3 2 2 3 2" xfId="29353"/>
    <cellStyle name="常规 4 2 4 3 2 2 4" xfId="20905"/>
    <cellStyle name="常规 4 2 4 3 2 3" xfId="6121"/>
    <cellStyle name="常规 4 2 4 3 2 3 2" xfId="14569"/>
    <cellStyle name="常规 4 2 4 3 2 3 2 2" xfId="31465"/>
    <cellStyle name="常规 4 2 4 3 2 3 3" xfId="23017"/>
    <cellStyle name="常规 4 2 4 3 2 4" xfId="10345"/>
    <cellStyle name="常规 4 2 4 3 2 4 2" xfId="27241"/>
    <cellStyle name="常规 4 2 4 3 2 5" xfId="18793"/>
    <cellStyle name="常规 4 2 4 3 3" xfId="2953"/>
    <cellStyle name="常规 4 2 4 3 3 2" xfId="7177"/>
    <cellStyle name="常规 4 2 4 3 3 2 2" xfId="15625"/>
    <cellStyle name="常规 4 2 4 3 3 2 2 2" xfId="32521"/>
    <cellStyle name="常规 4 2 4 3 3 2 3" xfId="24073"/>
    <cellStyle name="常规 4 2 4 3 3 3" xfId="11401"/>
    <cellStyle name="常规 4 2 4 3 3 3 2" xfId="28297"/>
    <cellStyle name="常规 4 2 4 3 3 4" xfId="19849"/>
    <cellStyle name="常规 4 2 4 3 4" xfId="5065"/>
    <cellStyle name="常规 4 2 4 3 4 2" xfId="13513"/>
    <cellStyle name="常规 4 2 4 3 4 2 2" xfId="30409"/>
    <cellStyle name="常规 4 2 4 3 4 3" xfId="21961"/>
    <cellStyle name="常规 4 2 4 3 5" xfId="9289"/>
    <cellStyle name="常规 4 2 4 3 5 2" xfId="26185"/>
    <cellStyle name="常规 4 2 4 3 6" xfId="17737"/>
    <cellStyle name="常规 4 2 4 4" xfId="1193"/>
    <cellStyle name="常规 4 2 4 4 2" xfId="3305"/>
    <cellStyle name="常规 4 2 4 4 2 2" xfId="7529"/>
    <cellStyle name="常规 4 2 4 4 2 2 2" xfId="15977"/>
    <cellStyle name="常规 4 2 4 4 2 2 2 2" xfId="32873"/>
    <cellStyle name="常规 4 2 4 4 2 2 3" xfId="24425"/>
    <cellStyle name="常规 4 2 4 4 2 3" xfId="11753"/>
    <cellStyle name="常规 4 2 4 4 2 3 2" xfId="28649"/>
    <cellStyle name="常规 4 2 4 4 2 4" xfId="20201"/>
    <cellStyle name="常规 4 2 4 4 3" xfId="5417"/>
    <cellStyle name="常规 4 2 4 4 3 2" xfId="13865"/>
    <cellStyle name="常规 4 2 4 4 3 2 2" xfId="30761"/>
    <cellStyle name="常规 4 2 4 4 3 3" xfId="22313"/>
    <cellStyle name="常规 4 2 4 4 4" xfId="9641"/>
    <cellStyle name="常规 4 2 4 4 4 2" xfId="26537"/>
    <cellStyle name="常规 4 2 4 4 5" xfId="18089"/>
    <cellStyle name="常规 4 2 4 5" xfId="2249"/>
    <cellStyle name="常规 4 2 4 5 2" xfId="6473"/>
    <cellStyle name="常规 4 2 4 5 2 2" xfId="14921"/>
    <cellStyle name="常规 4 2 4 5 2 2 2" xfId="31817"/>
    <cellStyle name="常规 4 2 4 5 2 3" xfId="23369"/>
    <cellStyle name="常规 4 2 4 5 3" xfId="10697"/>
    <cellStyle name="常规 4 2 4 5 3 2" xfId="27593"/>
    <cellStyle name="常规 4 2 4 5 4" xfId="19145"/>
    <cellStyle name="常规 4 2 4 6" xfId="4361"/>
    <cellStyle name="常规 4 2 4 6 2" xfId="12809"/>
    <cellStyle name="常规 4 2 4 6 2 2" xfId="29705"/>
    <cellStyle name="常规 4 2 4 6 3" xfId="21257"/>
    <cellStyle name="常规 4 2 4 7" xfId="8585"/>
    <cellStyle name="常规 4 2 4 7 2" xfId="25481"/>
    <cellStyle name="常规 4 2 4 8" xfId="17033"/>
    <cellStyle name="常规 4 2 5" xfId="185"/>
    <cellStyle name="常规 4 2 5 2" xfId="889"/>
    <cellStyle name="常规 4 2 5 2 2" xfId="1593"/>
    <cellStyle name="常规 4 2 5 2 2 2" xfId="3705"/>
    <cellStyle name="常规 4 2 5 2 2 2 2" xfId="7929"/>
    <cellStyle name="常规 4 2 5 2 2 2 2 2" xfId="16377"/>
    <cellStyle name="常规 4 2 5 2 2 2 2 2 2" xfId="33273"/>
    <cellStyle name="常规 4 2 5 2 2 2 2 3" xfId="24825"/>
    <cellStyle name="常规 4 2 5 2 2 2 3" xfId="12153"/>
    <cellStyle name="常规 4 2 5 2 2 2 3 2" xfId="29049"/>
    <cellStyle name="常规 4 2 5 2 2 2 4" xfId="20601"/>
    <cellStyle name="常规 4 2 5 2 2 3" xfId="5817"/>
    <cellStyle name="常规 4 2 5 2 2 3 2" xfId="14265"/>
    <cellStyle name="常规 4 2 5 2 2 3 2 2" xfId="31161"/>
    <cellStyle name="常规 4 2 5 2 2 3 3" xfId="22713"/>
    <cellStyle name="常规 4 2 5 2 2 4" xfId="10041"/>
    <cellStyle name="常规 4 2 5 2 2 4 2" xfId="26937"/>
    <cellStyle name="常规 4 2 5 2 2 5" xfId="18489"/>
    <cellStyle name="常规 4 2 5 2 3" xfId="2649"/>
    <cellStyle name="常规 4 2 5 2 3 2" xfId="6873"/>
    <cellStyle name="常规 4 2 5 2 3 2 2" xfId="15321"/>
    <cellStyle name="常规 4 2 5 2 3 2 2 2" xfId="32217"/>
    <cellStyle name="常规 4 2 5 2 3 2 3" xfId="23769"/>
    <cellStyle name="常规 4 2 5 2 3 3" xfId="11097"/>
    <cellStyle name="常规 4 2 5 2 3 3 2" xfId="27993"/>
    <cellStyle name="常规 4 2 5 2 3 4" xfId="19545"/>
    <cellStyle name="常规 4 2 5 2 4" xfId="4761"/>
    <cellStyle name="常规 4 2 5 2 4 2" xfId="13209"/>
    <cellStyle name="常规 4 2 5 2 4 2 2" xfId="30105"/>
    <cellStyle name="常规 4 2 5 2 4 3" xfId="21657"/>
    <cellStyle name="常规 4 2 5 2 5" xfId="8985"/>
    <cellStyle name="常规 4 2 5 2 5 2" xfId="25881"/>
    <cellStyle name="常规 4 2 5 2 6" xfId="17433"/>
    <cellStyle name="常规 4 2 5 3" xfId="537"/>
    <cellStyle name="常规 4 2 5 3 2" xfId="1945"/>
    <cellStyle name="常规 4 2 5 3 2 2" xfId="4057"/>
    <cellStyle name="常规 4 2 5 3 2 2 2" xfId="8281"/>
    <cellStyle name="常规 4 2 5 3 2 2 2 2" xfId="16729"/>
    <cellStyle name="常规 4 2 5 3 2 2 2 2 2" xfId="33625"/>
    <cellStyle name="常规 4 2 5 3 2 2 2 3" xfId="25177"/>
    <cellStyle name="常规 4 2 5 3 2 2 3" xfId="12505"/>
    <cellStyle name="常规 4 2 5 3 2 2 3 2" xfId="29401"/>
    <cellStyle name="常规 4 2 5 3 2 2 4" xfId="20953"/>
    <cellStyle name="常规 4 2 5 3 2 3" xfId="6169"/>
    <cellStyle name="常规 4 2 5 3 2 3 2" xfId="14617"/>
    <cellStyle name="常规 4 2 5 3 2 3 2 2" xfId="31513"/>
    <cellStyle name="常规 4 2 5 3 2 3 3" xfId="23065"/>
    <cellStyle name="常规 4 2 5 3 2 4" xfId="10393"/>
    <cellStyle name="常规 4 2 5 3 2 4 2" xfId="27289"/>
    <cellStyle name="常规 4 2 5 3 2 5" xfId="18841"/>
    <cellStyle name="常规 4 2 5 3 3" xfId="3001"/>
    <cellStyle name="常规 4 2 5 3 3 2" xfId="7225"/>
    <cellStyle name="常规 4 2 5 3 3 2 2" xfId="15673"/>
    <cellStyle name="常规 4 2 5 3 3 2 2 2" xfId="32569"/>
    <cellStyle name="常规 4 2 5 3 3 2 3" xfId="24121"/>
    <cellStyle name="常规 4 2 5 3 3 3" xfId="11449"/>
    <cellStyle name="常规 4 2 5 3 3 3 2" xfId="28345"/>
    <cellStyle name="常规 4 2 5 3 3 4" xfId="19897"/>
    <cellStyle name="常规 4 2 5 3 4" xfId="5113"/>
    <cellStyle name="常规 4 2 5 3 4 2" xfId="13561"/>
    <cellStyle name="常规 4 2 5 3 4 2 2" xfId="30457"/>
    <cellStyle name="常规 4 2 5 3 4 3" xfId="22009"/>
    <cellStyle name="常规 4 2 5 3 5" xfId="9337"/>
    <cellStyle name="常规 4 2 5 3 5 2" xfId="26233"/>
    <cellStyle name="常规 4 2 5 3 6" xfId="17785"/>
    <cellStyle name="常规 4 2 5 4" xfId="1241"/>
    <cellStyle name="常规 4 2 5 4 2" xfId="3353"/>
    <cellStyle name="常规 4 2 5 4 2 2" xfId="7577"/>
    <cellStyle name="常规 4 2 5 4 2 2 2" xfId="16025"/>
    <cellStyle name="常规 4 2 5 4 2 2 2 2" xfId="32921"/>
    <cellStyle name="常规 4 2 5 4 2 2 3" xfId="24473"/>
    <cellStyle name="常规 4 2 5 4 2 3" xfId="11801"/>
    <cellStyle name="常规 4 2 5 4 2 3 2" xfId="28697"/>
    <cellStyle name="常规 4 2 5 4 2 4" xfId="20249"/>
    <cellStyle name="常规 4 2 5 4 3" xfId="5465"/>
    <cellStyle name="常规 4 2 5 4 3 2" xfId="13913"/>
    <cellStyle name="常规 4 2 5 4 3 2 2" xfId="30809"/>
    <cellStyle name="常规 4 2 5 4 3 3" xfId="22361"/>
    <cellStyle name="常规 4 2 5 4 4" xfId="9689"/>
    <cellStyle name="常规 4 2 5 4 4 2" xfId="26585"/>
    <cellStyle name="常规 4 2 5 4 5" xfId="18137"/>
    <cellStyle name="常规 4 2 5 5" xfId="2297"/>
    <cellStyle name="常规 4 2 5 5 2" xfId="6521"/>
    <cellStyle name="常规 4 2 5 5 2 2" xfId="14969"/>
    <cellStyle name="常规 4 2 5 5 2 2 2" xfId="31865"/>
    <cellStyle name="常规 4 2 5 5 2 3" xfId="23417"/>
    <cellStyle name="常规 4 2 5 5 3" xfId="10745"/>
    <cellStyle name="常规 4 2 5 5 3 2" xfId="27641"/>
    <cellStyle name="常规 4 2 5 5 4" xfId="19193"/>
    <cellStyle name="常规 4 2 5 6" xfId="4409"/>
    <cellStyle name="常规 4 2 5 6 2" xfId="12857"/>
    <cellStyle name="常规 4 2 5 6 2 2" xfId="29753"/>
    <cellStyle name="常规 4 2 5 6 3" xfId="21305"/>
    <cellStyle name="常规 4 2 5 7" xfId="8633"/>
    <cellStyle name="常规 4 2 5 7 2" xfId="25529"/>
    <cellStyle name="常规 4 2 5 8" xfId="17081"/>
    <cellStyle name="常规 4 2 6" xfId="233"/>
    <cellStyle name="常规 4 2 6 2" xfId="937"/>
    <cellStyle name="常规 4 2 6 2 2" xfId="1641"/>
    <cellStyle name="常规 4 2 6 2 2 2" xfId="3753"/>
    <cellStyle name="常规 4 2 6 2 2 2 2" xfId="7977"/>
    <cellStyle name="常规 4 2 6 2 2 2 2 2" xfId="16425"/>
    <cellStyle name="常规 4 2 6 2 2 2 2 2 2" xfId="33321"/>
    <cellStyle name="常规 4 2 6 2 2 2 2 3" xfId="24873"/>
    <cellStyle name="常规 4 2 6 2 2 2 3" xfId="12201"/>
    <cellStyle name="常规 4 2 6 2 2 2 3 2" xfId="29097"/>
    <cellStyle name="常规 4 2 6 2 2 2 4" xfId="20649"/>
    <cellStyle name="常规 4 2 6 2 2 3" xfId="5865"/>
    <cellStyle name="常规 4 2 6 2 2 3 2" xfId="14313"/>
    <cellStyle name="常规 4 2 6 2 2 3 2 2" xfId="31209"/>
    <cellStyle name="常规 4 2 6 2 2 3 3" xfId="22761"/>
    <cellStyle name="常规 4 2 6 2 2 4" xfId="10089"/>
    <cellStyle name="常规 4 2 6 2 2 4 2" xfId="26985"/>
    <cellStyle name="常规 4 2 6 2 2 5" xfId="18537"/>
    <cellStyle name="常规 4 2 6 2 3" xfId="2697"/>
    <cellStyle name="常规 4 2 6 2 3 2" xfId="6921"/>
    <cellStyle name="常规 4 2 6 2 3 2 2" xfId="15369"/>
    <cellStyle name="常规 4 2 6 2 3 2 2 2" xfId="32265"/>
    <cellStyle name="常规 4 2 6 2 3 2 3" xfId="23817"/>
    <cellStyle name="常规 4 2 6 2 3 3" xfId="11145"/>
    <cellStyle name="常规 4 2 6 2 3 3 2" xfId="28041"/>
    <cellStyle name="常规 4 2 6 2 3 4" xfId="19593"/>
    <cellStyle name="常规 4 2 6 2 4" xfId="4809"/>
    <cellStyle name="常规 4 2 6 2 4 2" xfId="13257"/>
    <cellStyle name="常规 4 2 6 2 4 2 2" xfId="30153"/>
    <cellStyle name="常规 4 2 6 2 4 3" xfId="21705"/>
    <cellStyle name="常规 4 2 6 2 5" xfId="9033"/>
    <cellStyle name="常规 4 2 6 2 5 2" xfId="25929"/>
    <cellStyle name="常规 4 2 6 2 6" xfId="17481"/>
    <cellStyle name="常规 4 2 6 3" xfId="585"/>
    <cellStyle name="常规 4 2 6 3 2" xfId="1993"/>
    <cellStyle name="常规 4 2 6 3 2 2" xfId="4105"/>
    <cellStyle name="常规 4 2 6 3 2 2 2" xfId="8329"/>
    <cellStyle name="常规 4 2 6 3 2 2 2 2" xfId="16777"/>
    <cellStyle name="常规 4 2 6 3 2 2 2 2 2" xfId="33673"/>
    <cellStyle name="常规 4 2 6 3 2 2 2 3" xfId="25225"/>
    <cellStyle name="常规 4 2 6 3 2 2 3" xfId="12553"/>
    <cellStyle name="常规 4 2 6 3 2 2 3 2" xfId="29449"/>
    <cellStyle name="常规 4 2 6 3 2 2 4" xfId="21001"/>
    <cellStyle name="常规 4 2 6 3 2 3" xfId="6217"/>
    <cellStyle name="常规 4 2 6 3 2 3 2" xfId="14665"/>
    <cellStyle name="常规 4 2 6 3 2 3 2 2" xfId="31561"/>
    <cellStyle name="常规 4 2 6 3 2 3 3" xfId="23113"/>
    <cellStyle name="常规 4 2 6 3 2 4" xfId="10441"/>
    <cellStyle name="常规 4 2 6 3 2 4 2" xfId="27337"/>
    <cellStyle name="常规 4 2 6 3 2 5" xfId="18889"/>
    <cellStyle name="常规 4 2 6 3 3" xfId="3049"/>
    <cellStyle name="常规 4 2 6 3 3 2" xfId="7273"/>
    <cellStyle name="常规 4 2 6 3 3 2 2" xfId="15721"/>
    <cellStyle name="常规 4 2 6 3 3 2 2 2" xfId="32617"/>
    <cellStyle name="常规 4 2 6 3 3 2 3" xfId="24169"/>
    <cellStyle name="常规 4 2 6 3 3 3" xfId="11497"/>
    <cellStyle name="常规 4 2 6 3 3 3 2" xfId="28393"/>
    <cellStyle name="常规 4 2 6 3 3 4" xfId="19945"/>
    <cellStyle name="常规 4 2 6 3 4" xfId="5161"/>
    <cellStyle name="常规 4 2 6 3 4 2" xfId="13609"/>
    <cellStyle name="常规 4 2 6 3 4 2 2" xfId="30505"/>
    <cellStyle name="常规 4 2 6 3 4 3" xfId="22057"/>
    <cellStyle name="常规 4 2 6 3 5" xfId="9385"/>
    <cellStyle name="常规 4 2 6 3 5 2" xfId="26281"/>
    <cellStyle name="常规 4 2 6 3 6" xfId="17833"/>
    <cellStyle name="常规 4 2 6 4" xfId="1289"/>
    <cellStyle name="常规 4 2 6 4 2" xfId="3401"/>
    <cellStyle name="常规 4 2 6 4 2 2" xfId="7625"/>
    <cellStyle name="常规 4 2 6 4 2 2 2" xfId="16073"/>
    <cellStyle name="常规 4 2 6 4 2 2 2 2" xfId="32969"/>
    <cellStyle name="常规 4 2 6 4 2 2 3" xfId="24521"/>
    <cellStyle name="常规 4 2 6 4 2 3" xfId="11849"/>
    <cellStyle name="常规 4 2 6 4 2 3 2" xfId="28745"/>
    <cellStyle name="常规 4 2 6 4 2 4" xfId="20297"/>
    <cellStyle name="常规 4 2 6 4 3" xfId="5513"/>
    <cellStyle name="常规 4 2 6 4 3 2" xfId="13961"/>
    <cellStyle name="常规 4 2 6 4 3 2 2" xfId="30857"/>
    <cellStyle name="常规 4 2 6 4 3 3" xfId="22409"/>
    <cellStyle name="常规 4 2 6 4 4" xfId="9737"/>
    <cellStyle name="常规 4 2 6 4 4 2" xfId="26633"/>
    <cellStyle name="常规 4 2 6 4 5" xfId="18185"/>
    <cellStyle name="常规 4 2 6 5" xfId="2345"/>
    <cellStyle name="常规 4 2 6 5 2" xfId="6569"/>
    <cellStyle name="常规 4 2 6 5 2 2" xfId="15017"/>
    <cellStyle name="常规 4 2 6 5 2 2 2" xfId="31913"/>
    <cellStyle name="常规 4 2 6 5 2 3" xfId="23465"/>
    <cellStyle name="常规 4 2 6 5 3" xfId="10793"/>
    <cellStyle name="常规 4 2 6 5 3 2" xfId="27689"/>
    <cellStyle name="常规 4 2 6 5 4" xfId="19241"/>
    <cellStyle name="常规 4 2 6 6" xfId="4457"/>
    <cellStyle name="常规 4 2 6 6 2" xfId="12905"/>
    <cellStyle name="常规 4 2 6 6 2 2" xfId="29801"/>
    <cellStyle name="常规 4 2 6 6 3" xfId="21353"/>
    <cellStyle name="常规 4 2 6 7" xfId="8681"/>
    <cellStyle name="常规 4 2 6 7 2" xfId="25577"/>
    <cellStyle name="常规 4 2 6 8" xfId="17129"/>
    <cellStyle name="常规 4 2 7" xfId="281"/>
    <cellStyle name="常规 4 2 7 2" xfId="985"/>
    <cellStyle name="常规 4 2 7 2 2" xfId="1689"/>
    <cellStyle name="常规 4 2 7 2 2 2" xfId="3801"/>
    <cellStyle name="常规 4 2 7 2 2 2 2" xfId="8025"/>
    <cellStyle name="常规 4 2 7 2 2 2 2 2" xfId="16473"/>
    <cellStyle name="常规 4 2 7 2 2 2 2 2 2" xfId="33369"/>
    <cellStyle name="常规 4 2 7 2 2 2 2 3" xfId="24921"/>
    <cellStyle name="常规 4 2 7 2 2 2 3" xfId="12249"/>
    <cellStyle name="常规 4 2 7 2 2 2 3 2" xfId="29145"/>
    <cellStyle name="常规 4 2 7 2 2 2 4" xfId="20697"/>
    <cellStyle name="常规 4 2 7 2 2 3" xfId="5913"/>
    <cellStyle name="常规 4 2 7 2 2 3 2" xfId="14361"/>
    <cellStyle name="常规 4 2 7 2 2 3 2 2" xfId="31257"/>
    <cellStyle name="常规 4 2 7 2 2 3 3" xfId="22809"/>
    <cellStyle name="常规 4 2 7 2 2 4" xfId="10137"/>
    <cellStyle name="常规 4 2 7 2 2 4 2" xfId="27033"/>
    <cellStyle name="常规 4 2 7 2 2 5" xfId="18585"/>
    <cellStyle name="常规 4 2 7 2 3" xfId="2745"/>
    <cellStyle name="常规 4 2 7 2 3 2" xfId="6969"/>
    <cellStyle name="常规 4 2 7 2 3 2 2" xfId="15417"/>
    <cellStyle name="常规 4 2 7 2 3 2 2 2" xfId="32313"/>
    <cellStyle name="常规 4 2 7 2 3 2 3" xfId="23865"/>
    <cellStyle name="常规 4 2 7 2 3 3" xfId="11193"/>
    <cellStyle name="常规 4 2 7 2 3 3 2" xfId="28089"/>
    <cellStyle name="常规 4 2 7 2 3 4" xfId="19641"/>
    <cellStyle name="常规 4 2 7 2 4" xfId="4857"/>
    <cellStyle name="常规 4 2 7 2 4 2" xfId="13305"/>
    <cellStyle name="常规 4 2 7 2 4 2 2" xfId="30201"/>
    <cellStyle name="常规 4 2 7 2 4 3" xfId="21753"/>
    <cellStyle name="常规 4 2 7 2 5" xfId="9081"/>
    <cellStyle name="常规 4 2 7 2 5 2" xfId="25977"/>
    <cellStyle name="常规 4 2 7 2 6" xfId="17529"/>
    <cellStyle name="常规 4 2 7 3" xfId="633"/>
    <cellStyle name="常规 4 2 7 3 2" xfId="2041"/>
    <cellStyle name="常规 4 2 7 3 2 2" xfId="4153"/>
    <cellStyle name="常规 4 2 7 3 2 2 2" xfId="8377"/>
    <cellStyle name="常规 4 2 7 3 2 2 2 2" xfId="16825"/>
    <cellStyle name="常规 4 2 7 3 2 2 2 2 2" xfId="33721"/>
    <cellStyle name="常规 4 2 7 3 2 2 2 3" xfId="25273"/>
    <cellStyle name="常规 4 2 7 3 2 2 3" xfId="12601"/>
    <cellStyle name="常规 4 2 7 3 2 2 3 2" xfId="29497"/>
    <cellStyle name="常规 4 2 7 3 2 2 4" xfId="21049"/>
    <cellStyle name="常规 4 2 7 3 2 3" xfId="6265"/>
    <cellStyle name="常规 4 2 7 3 2 3 2" xfId="14713"/>
    <cellStyle name="常规 4 2 7 3 2 3 2 2" xfId="31609"/>
    <cellStyle name="常规 4 2 7 3 2 3 3" xfId="23161"/>
    <cellStyle name="常规 4 2 7 3 2 4" xfId="10489"/>
    <cellStyle name="常规 4 2 7 3 2 4 2" xfId="27385"/>
    <cellStyle name="常规 4 2 7 3 2 5" xfId="18937"/>
    <cellStyle name="常规 4 2 7 3 3" xfId="3097"/>
    <cellStyle name="常规 4 2 7 3 3 2" xfId="7321"/>
    <cellStyle name="常规 4 2 7 3 3 2 2" xfId="15769"/>
    <cellStyle name="常规 4 2 7 3 3 2 2 2" xfId="32665"/>
    <cellStyle name="常规 4 2 7 3 3 2 3" xfId="24217"/>
    <cellStyle name="常规 4 2 7 3 3 3" xfId="11545"/>
    <cellStyle name="常规 4 2 7 3 3 3 2" xfId="28441"/>
    <cellStyle name="常规 4 2 7 3 3 4" xfId="19993"/>
    <cellStyle name="常规 4 2 7 3 4" xfId="5209"/>
    <cellStyle name="常规 4 2 7 3 4 2" xfId="13657"/>
    <cellStyle name="常规 4 2 7 3 4 2 2" xfId="30553"/>
    <cellStyle name="常规 4 2 7 3 4 3" xfId="22105"/>
    <cellStyle name="常规 4 2 7 3 5" xfId="9433"/>
    <cellStyle name="常规 4 2 7 3 5 2" xfId="26329"/>
    <cellStyle name="常规 4 2 7 3 6" xfId="17881"/>
    <cellStyle name="常规 4 2 7 4" xfId="1337"/>
    <cellStyle name="常规 4 2 7 4 2" xfId="3449"/>
    <cellStyle name="常规 4 2 7 4 2 2" xfId="7673"/>
    <cellStyle name="常规 4 2 7 4 2 2 2" xfId="16121"/>
    <cellStyle name="常规 4 2 7 4 2 2 2 2" xfId="33017"/>
    <cellStyle name="常规 4 2 7 4 2 2 3" xfId="24569"/>
    <cellStyle name="常规 4 2 7 4 2 3" xfId="11897"/>
    <cellStyle name="常规 4 2 7 4 2 3 2" xfId="28793"/>
    <cellStyle name="常规 4 2 7 4 2 4" xfId="20345"/>
    <cellStyle name="常规 4 2 7 4 3" xfId="5561"/>
    <cellStyle name="常规 4 2 7 4 3 2" xfId="14009"/>
    <cellStyle name="常规 4 2 7 4 3 2 2" xfId="30905"/>
    <cellStyle name="常规 4 2 7 4 3 3" xfId="22457"/>
    <cellStyle name="常规 4 2 7 4 4" xfId="9785"/>
    <cellStyle name="常规 4 2 7 4 4 2" xfId="26681"/>
    <cellStyle name="常规 4 2 7 4 5" xfId="18233"/>
    <cellStyle name="常规 4 2 7 5" xfId="2393"/>
    <cellStyle name="常规 4 2 7 5 2" xfId="6617"/>
    <cellStyle name="常规 4 2 7 5 2 2" xfId="15065"/>
    <cellStyle name="常规 4 2 7 5 2 2 2" xfId="31961"/>
    <cellStyle name="常规 4 2 7 5 2 3" xfId="23513"/>
    <cellStyle name="常规 4 2 7 5 3" xfId="10841"/>
    <cellStyle name="常规 4 2 7 5 3 2" xfId="27737"/>
    <cellStyle name="常规 4 2 7 5 4" xfId="19289"/>
    <cellStyle name="常规 4 2 7 6" xfId="4505"/>
    <cellStyle name="常规 4 2 7 6 2" xfId="12953"/>
    <cellStyle name="常规 4 2 7 6 2 2" xfId="29849"/>
    <cellStyle name="常规 4 2 7 6 3" xfId="21401"/>
    <cellStyle name="常规 4 2 7 7" xfId="8729"/>
    <cellStyle name="常规 4 2 7 7 2" xfId="25625"/>
    <cellStyle name="常规 4 2 7 8" xfId="17177"/>
    <cellStyle name="常规 4 2 8" xfId="329"/>
    <cellStyle name="常规 4 2 8 2" xfId="1033"/>
    <cellStyle name="常规 4 2 8 2 2" xfId="1737"/>
    <cellStyle name="常规 4 2 8 2 2 2" xfId="3849"/>
    <cellStyle name="常规 4 2 8 2 2 2 2" xfId="8073"/>
    <cellStyle name="常规 4 2 8 2 2 2 2 2" xfId="16521"/>
    <cellStyle name="常规 4 2 8 2 2 2 2 2 2" xfId="33417"/>
    <cellStyle name="常规 4 2 8 2 2 2 2 3" xfId="24969"/>
    <cellStyle name="常规 4 2 8 2 2 2 3" xfId="12297"/>
    <cellStyle name="常规 4 2 8 2 2 2 3 2" xfId="29193"/>
    <cellStyle name="常规 4 2 8 2 2 2 4" xfId="20745"/>
    <cellStyle name="常规 4 2 8 2 2 3" xfId="5961"/>
    <cellStyle name="常规 4 2 8 2 2 3 2" xfId="14409"/>
    <cellStyle name="常规 4 2 8 2 2 3 2 2" xfId="31305"/>
    <cellStyle name="常规 4 2 8 2 2 3 3" xfId="22857"/>
    <cellStyle name="常规 4 2 8 2 2 4" xfId="10185"/>
    <cellStyle name="常规 4 2 8 2 2 4 2" xfId="27081"/>
    <cellStyle name="常规 4 2 8 2 2 5" xfId="18633"/>
    <cellStyle name="常规 4 2 8 2 3" xfId="2793"/>
    <cellStyle name="常规 4 2 8 2 3 2" xfId="7017"/>
    <cellStyle name="常规 4 2 8 2 3 2 2" xfId="15465"/>
    <cellStyle name="常规 4 2 8 2 3 2 2 2" xfId="32361"/>
    <cellStyle name="常规 4 2 8 2 3 2 3" xfId="23913"/>
    <cellStyle name="常规 4 2 8 2 3 3" xfId="11241"/>
    <cellStyle name="常规 4 2 8 2 3 3 2" xfId="28137"/>
    <cellStyle name="常规 4 2 8 2 3 4" xfId="19689"/>
    <cellStyle name="常规 4 2 8 2 4" xfId="4905"/>
    <cellStyle name="常规 4 2 8 2 4 2" xfId="13353"/>
    <cellStyle name="常规 4 2 8 2 4 2 2" xfId="30249"/>
    <cellStyle name="常规 4 2 8 2 4 3" xfId="21801"/>
    <cellStyle name="常规 4 2 8 2 5" xfId="9129"/>
    <cellStyle name="常规 4 2 8 2 5 2" xfId="26025"/>
    <cellStyle name="常规 4 2 8 2 6" xfId="17577"/>
    <cellStyle name="常规 4 2 8 3" xfId="681"/>
    <cellStyle name="常规 4 2 8 3 2" xfId="2089"/>
    <cellStyle name="常规 4 2 8 3 2 2" xfId="4201"/>
    <cellStyle name="常规 4 2 8 3 2 2 2" xfId="8425"/>
    <cellStyle name="常规 4 2 8 3 2 2 2 2" xfId="16873"/>
    <cellStyle name="常规 4 2 8 3 2 2 2 2 2" xfId="33769"/>
    <cellStyle name="常规 4 2 8 3 2 2 2 3" xfId="25321"/>
    <cellStyle name="常规 4 2 8 3 2 2 3" xfId="12649"/>
    <cellStyle name="常规 4 2 8 3 2 2 3 2" xfId="29545"/>
    <cellStyle name="常规 4 2 8 3 2 2 4" xfId="21097"/>
    <cellStyle name="常规 4 2 8 3 2 3" xfId="6313"/>
    <cellStyle name="常规 4 2 8 3 2 3 2" xfId="14761"/>
    <cellStyle name="常规 4 2 8 3 2 3 2 2" xfId="31657"/>
    <cellStyle name="常规 4 2 8 3 2 3 3" xfId="23209"/>
    <cellStyle name="常规 4 2 8 3 2 4" xfId="10537"/>
    <cellStyle name="常规 4 2 8 3 2 4 2" xfId="27433"/>
    <cellStyle name="常规 4 2 8 3 2 5" xfId="18985"/>
    <cellStyle name="常规 4 2 8 3 3" xfId="3145"/>
    <cellStyle name="常规 4 2 8 3 3 2" xfId="7369"/>
    <cellStyle name="常规 4 2 8 3 3 2 2" xfId="15817"/>
    <cellStyle name="常规 4 2 8 3 3 2 2 2" xfId="32713"/>
    <cellStyle name="常规 4 2 8 3 3 2 3" xfId="24265"/>
    <cellStyle name="常规 4 2 8 3 3 3" xfId="11593"/>
    <cellStyle name="常规 4 2 8 3 3 3 2" xfId="28489"/>
    <cellStyle name="常规 4 2 8 3 3 4" xfId="20041"/>
    <cellStyle name="常规 4 2 8 3 4" xfId="5257"/>
    <cellStyle name="常规 4 2 8 3 4 2" xfId="13705"/>
    <cellStyle name="常规 4 2 8 3 4 2 2" xfId="30601"/>
    <cellStyle name="常规 4 2 8 3 4 3" xfId="22153"/>
    <cellStyle name="常规 4 2 8 3 5" xfId="9481"/>
    <cellStyle name="常规 4 2 8 3 5 2" xfId="26377"/>
    <cellStyle name="常规 4 2 8 3 6" xfId="17929"/>
    <cellStyle name="常规 4 2 8 4" xfId="1385"/>
    <cellStyle name="常规 4 2 8 4 2" xfId="3497"/>
    <cellStyle name="常规 4 2 8 4 2 2" xfId="7721"/>
    <cellStyle name="常规 4 2 8 4 2 2 2" xfId="16169"/>
    <cellStyle name="常规 4 2 8 4 2 2 2 2" xfId="33065"/>
    <cellStyle name="常规 4 2 8 4 2 2 3" xfId="24617"/>
    <cellStyle name="常规 4 2 8 4 2 3" xfId="11945"/>
    <cellStyle name="常规 4 2 8 4 2 3 2" xfId="28841"/>
    <cellStyle name="常规 4 2 8 4 2 4" xfId="20393"/>
    <cellStyle name="常规 4 2 8 4 3" xfId="5609"/>
    <cellStyle name="常规 4 2 8 4 3 2" xfId="14057"/>
    <cellStyle name="常规 4 2 8 4 3 2 2" xfId="30953"/>
    <cellStyle name="常规 4 2 8 4 3 3" xfId="22505"/>
    <cellStyle name="常规 4 2 8 4 4" xfId="9833"/>
    <cellStyle name="常规 4 2 8 4 4 2" xfId="26729"/>
    <cellStyle name="常规 4 2 8 4 5" xfId="18281"/>
    <cellStyle name="常规 4 2 8 5" xfId="2441"/>
    <cellStyle name="常规 4 2 8 5 2" xfId="6665"/>
    <cellStyle name="常规 4 2 8 5 2 2" xfId="15113"/>
    <cellStyle name="常规 4 2 8 5 2 2 2" xfId="32009"/>
    <cellStyle name="常规 4 2 8 5 2 3" xfId="23561"/>
    <cellStyle name="常规 4 2 8 5 3" xfId="10889"/>
    <cellStyle name="常规 4 2 8 5 3 2" xfId="27785"/>
    <cellStyle name="常规 4 2 8 5 4" xfId="19337"/>
    <cellStyle name="常规 4 2 8 6" xfId="4553"/>
    <cellStyle name="常规 4 2 8 6 2" xfId="13001"/>
    <cellStyle name="常规 4 2 8 6 2 2" xfId="29897"/>
    <cellStyle name="常规 4 2 8 6 3" xfId="21449"/>
    <cellStyle name="常规 4 2 8 7" xfId="8777"/>
    <cellStyle name="常规 4 2 8 7 2" xfId="25673"/>
    <cellStyle name="常规 4 2 8 8" xfId="17225"/>
    <cellStyle name="常规 4 2 9" xfId="729"/>
    <cellStyle name="常规 4 2 9 2" xfId="1433"/>
    <cellStyle name="常规 4 2 9 2 2" xfId="3545"/>
    <cellStyle name="常规 4 2 9 2 2 2" xfId="7769"/>
    <cellStyle name="常规 4 2 9 2 2 2 2" xfId="16217"/>
    <cellStyle name="常规 4 2 9 2 2 2 2 2" xfId="33113"/>
    <cellStyle name="常规 4 2 9 2 2 2 3" xfId="24665"/>
    <cellStyle name="常规 4 2 9 2 2 3" xfId="11993"/>
    <cellStyle name="常规 4 2 9 2 2 3 2" xfId="28889"/>
    <cellStyle name="常规 4 2 9 2 2 4" xfId="20441"/>
    <cellStyle name="常规 4 2 9 2 3" xfId="5657"/>
    <cellStyle name="常规 4 2 9 2 3 2" xfId="14105"/>
    <cellStyle name="常规 4 2 9 2 3 2 2" xfId="31001"/>
    <cellStyle name="常规 4 2 9 2 3 3" xfId="22553"/>
    <cellStyle name="常规 4 2 9 2 4" xfId="9881"/>
    <cellStyle name="常规 4 2 9 2 4 2" xfId="26777"/>
    <cellStyle name="常规 4 2 9 2 5" xfId="18329"/>
    <cellStyle name="常规 4 2 9 3" xfId="2489"/>
    <cellStyle name="常规 4 2 9 3 2" xfId="6713"/>
    <cellStyle name="常规 4 2 9 3 2 2" xfId="15161"/>
    <cellStyle name="常规 4 2 9 3 2 2 2" xfId="32057"/>
    <cellStyle name="常规 4 2 9 3 2 3" xfId="23609"/>
    <cellStyle name="常规 4 2 9 3 3" xfId="10937"/>
    <cellStyle name="常规 4 2 9 3 3 2" xfId="27833"/>
    <cellStyle name="常规 4 2 9 3 4" xfId="19385"/>
    <cellStyle name="常规 4 2 9 4" xfId="4601"/>
    <cellStyle name="常规 4 2 9 4 2" xfId="13049"/>
    <cellStyle name="常规 4 2 9 4 2 2" xfId="29945"/>
    <cellStyle name="常规 4 2 9 4 3" xfId="21497"/>
    <cellStyle name="常规 4 2 9 5" xfId="8825"/>
    <cellStyle name="常规 4 2 9 5 2" xfId="25721"/>
    <cellStyle name="常规 4 2 9 6" xfId="17273"/>
    <cellStyle name="常规 4 3" xfId="41"/>
    <cellStyle name="常规 4 3 10" xfId="1097"/>
    <cellStyle name="常规 4 3 10 2" xfId="3209"/>
    <cellStyle name="常规 4 3 10 2 2" xfId="7433"/>
    <cellStyle name="常规 4 3 10 2 2 2" xfId="15881"/>
    <cellStyle name="常规 4 3 10 2 2 2 2" xfId="32777"/>
    <cellStyle name="常规 4 3 10 2 2 3" xfId="24329"/>
    <cellStyle name="常规 4 3 10 2 3" xfId="11657"/>
    <cellStyle name="常规 4 3 10 2 3 2" xfId="28553"/>
    <cellStyle name="常规 4 3 10 2 4" xfId="20105"/>
    <cellStyle name="常规 4 3 10 3" xfId="5321"/>
    <cellStyle name="常规 4 3 10 3 2" xfId="13769"/>
    <cellStyle name="常规 4 3 10 3 2 2" xfId="30665"/>
    <cellStyle name="常规 4 3 10 3 3" xfId="22217"/>
    <cellStyle name="常规 4 3 10 4" xfId="9545"/>
    <cellStyle name="常规 4 3 10 4 2" xfId="26441"/>
    <cellStyle name="常规 4 3 10 5" xfId="17993"/>
    <cellStyle name="常规 4 3 11" xfId="2153"/>
    <cellStyle name="常规 4 3 11 2" xfId="6377"/>
    <cellStyle name="常规 4 3 11 2 2" xfId="14825"/>
    <cellStyle name="常规 4 3 11 2 2 2" xfId="31721"/>
    <cellStyle name="常规 4 3 11 2 3" xfId="23273"/>
    <cellStyle name="常规 4 3 11 3" xfId="10601"/>
    <cellStyle name="常规 4 3 11 3 2" xfId="27497"/>
    <cellStyle name="常规 4 3 11 4" xfId="19049"/>
    <cellStyle name="常规 4 3 12" xfId="4265"/>
    <cellStyle name="常规 4 3 12 2" xfId="12713"/>
    <cellStyle name="常规 4 3 12 2 2" xfId="29609"/>
    <cellStyle name="常规 4 3 12 3" xfId="21161"/>
    <cellStyle name="常规 4 3 13" xfId="8489"/>
    <cellStyle name="常规 4 3 13 2" xfId="25385"/>
    <cellStyle name="常规 4 3 14" xfId="16937"/>
    <cellStyle name="常规 4 3 2" xfId="105"/>
    <cellStyle name="常规 4 3 2 2" xfId="809"/>
    <cellStyle name="常规 4 3 2 2 2" xfId="1513"/>
    <cellStyle name="常规 4 3 2 2 2 2" xfId="3625"/>
    <cellStyle name="常规 4 3 2 2 2 2 2" xfId="7849"/>
    <cellStyle name="常规 4 3 2 2 2 2 2 2" xfId="16297"/>
    <cellStyle name="常规 4 3 2 2 2 2 2 2 2" xfId="33193"/>
    <cellStyle name="常规 4 3 2 2 2 2 2 3" xfId="24745"/>
    <cellStyle name="常规 4 3 2 2 2 2 3" xfId="12073"/>
    <cellStyle name="常规 4 3 2 2 2 2 3 2" xfId="28969"/>
    <cellStyle name="常规 4 3 2 2 2 2 4" xfId="20521"/>
    <cellStyle name="常规 4 3 2 2 2 3" xfId="5737"/>
    <cellStyle name="常规 4 3 2 2 2 3 2" xfId="14185"/>
    <cellStyle name="常规 4 3 2 2 2 3 2 2" xfId="31081"/>
    <cellStyle name="常规 4 3 2 2 2 3 3" xfId="22633"/>
    <cellStyle name="常规 4 3 2 2 2 4" xfId="9961"/>
    <cellStyle name="常规 4 3 2 2 2 4 2" xfId="26857"/>
    <cellStyle name="常规 4 3 2 2 2 5" xfId="18409"/>
    <cellStyle name="常规 4 3 2 2 3" xfId="2569"/>
    <cellStyle name="常规 4 3 2 2 3 2" xfId="6793"/>
    <cellStyle name="常规 4 3 2 2 3 2 2" xfId="15241"/>
    <cellStyle name="常规 4 3 2 2 3 2 2 2" xfId="32137"/>
    <cellStyle name="常规 4 3 2 2 3 2 3" xfId="23689"/>
    <cellStyle name="常规 4 3 2 2 3 3" xfId="11017"/>
    <cellStyle name="常规 4 3 2 2 3 3 2" xfId="27913"/>
    <cellStyle name="常规 4 3 2 2 3 4" xfId="19465"/>
    <cellStyle name="常规 4 3 2 2 4" xfId="4681"/>
    <cellStyle name="常规 4 3 2 2 4 2" xfId="13129"/>
    <cellStyle name="常规 4 3 2 2 4 2 2" xfId="30025"/>
    <cellStyle name="常规 4 3 2 2 4 3" xfId="21577"/>
    <cellStyle name="常规 4 3 2 2 5" xfId="8905"/>
    <cellStyle name="常规 4 3 2 2 5 2" xfId="25801"/>
    <cellStyle name="常规 4 3 2 2 6" xfId="17353"/>
    <cellStyle name="常规 4 3 2 3" xfId="457"/>
    <cellStyle name="常规 4 3 2 3 2" xfId="1865"/>
    <cellStyle name="常规 4 3 2 3 2 2" xfId="3977"/>
    <cellStyle name="常规 4 3 2 3 2 2 2" xfId="8201"/>
    <cellStyle name="常规 4 3 2 3 2 2 2 2" xfId="16649"/>
    <cellStyle name="常规 4 3 2 3 2 2 2 2 2" xfId="33545"/>
    <cellStyle name="常规 4 3 2 3 2 2 2 3" xfId="25097"/>
    <cellStyle name="常规 4 3 2 3 2 2 3" xfId="12425"/>
    <cellStyle name="常规 4 3 2 3 2 2 3 2" xfId="29321"/>
    <cellStyle name="常规 4 3 2 3 2 2 4" xfId="20873"/>
    <cellStyle name="常规 4 3 2 3 2 3" xfId="6089"/>
    <cellStyle name="常规 4 3 2 3 2 3 2" xfId="14537"/>
    <cellStyle name="常规 4 3 2 3 2 3 2 2" xfId="31433"/>
    <cellStyle name="常规 4 3 2 3 2 3 3" xfId="22985"/>
    <cellStyle name="常规 4 3 2 3 2 4" xfId="10313"/>
    <cellStyle name="常规 4 3 2 3 2 4 2" xfId="27209"/>
    <cellStyle name="常规 4 3 2 3 2 5" xfId="18761"/>
    <cellStyle name="常规 4 3 2 3 3" xfId="2921"/>
    <cellStyle name="常规 4 3 2 3 3 2" xfId="7145"/>
    <cellStyle name="常规 4 3 2 3 3 2 2" xfId="15593"/>
    <cellStyle name="常规 4 3 2 3 3 2 2 2" xfId="32489"/>
    <cellStyle name="常规 4 3 2 3 3 2 3" xfId="24041"/>
    <cellStyle name="常规 4 3 2 3 3 3" xfId="11369"/>
    <cellStyle name="常规 4 3 2 3 3 3 2" xfId="28265"/>
    <cellStyle name="常规 4 3 2 3 3 4" xfId="19817"/>
    <cellStyle name="常规 4 3 2 3 4" xfId="5033"/>
    <cellStyle name="常规 4 3 2 3 4 2" xfId="13481"/>
    <cellStyle name="常规 4 3 2 3 4 2 2" xfId="30377"/>
    <cellStyle name="常规 4 3 2 3 4 3" xfId="21929"/>
    <cellStyle name="常规 4 3 2 3 5" xfId="9257"/>
    <cellStyle name="常规 4 3 2 3 5 2" xfId="26153"/>
    <cellStyle name="常规 4 3 2 3 6" xfId="17705"/>
    <cellStyle name="常规 4 3 2 4" xfId="1161"/>
    <cellStyle name="常规 4 3 2 4 2" xfId="3273"/>
    <cellStyle name="常规 4 3 2 4 2 2" xfId="7497"/>
    <cellStyle name="常规 4 3 2 4 2 2 2" xfId="15945"/>
    <cellStyle name="常规 4 3 2 4 2 2 2 2" xfId="32841"/>
    <cellStyle name="常规 4 3 2 4 2 2 3" xfId="24393"/>
    <cellStyle name="常规 4 3 2 4 2 3" xfId="11721"/>
    <cellStyle name="常规 4 3 2 4 2 3 2" xfId="28617"/>
    <cellStyle name="常规 4 3 2 4 2 4" xfId="20169"/>
    <cellStyle name="常规 4 3 2 4 3" xfId="5385"/>
    <cellStyle name="常规 4 3 2 4 3 2" xfId="13833"/>
    <cellStyle name="常规 4 3 2 4 3 2 2" xfId="30729"/>
    <cellStyle name="常规 4 3 2 4 3 3" xfId="22281"/>
    <cellStyle name="常规 4 3 2 4 4" xfId="9609"/>
    <cellStyle name="常规 4 3 2 4 4 2" xfId="26505"/>
    <cellStyle name="常规 4 3 2 4 5" xfId="18057"/>
    <cellStyle name="常规 4 3 2 5" xfId="2217"/>
    <cellStyle name="常规 4 3 2 5 2" xfId="6441"/>
    <cellStyle name="常规 4 3 2 5 2 2" xfId="14889"/>
    <cellStyle name="常规 4 3 2 5 2 2 2" xfId="31785"/>
    <cellStyle name="常规 4 3 2 5 2 3" xfId="23337"/>
    <cellStyle name="常规 4 3 2 5 3" xfId="10665"/>
    <cellStyle name="常规 4 3 2 5 3 2" xfId="27561"/>
    <cellStyle name="常规 4 3 2 5 4" xfId="19113"/>
    <cellStyle name="常规 4 3 2 6" xfId="4329"/>
    <cellStyle name="常规 4 3 2 6 2" xfId="12777"/>
    <cellStyle name="常规 4 3 2 6 2 2" xfId="29673"/>
    <cellStyle name="常规 4 3 2 6 3" xfId="21225"/>
    <cellStyle name="常规 4 3 2 7" xfId="8553"/>
    <cellStyle name="常规 4 3 2 7 2" xfId="25449"/>
    <cellStyle name="常规 4 3 2 8" xfId="17001"/>
    <cellStyle name="常规 4 3 3" xfId="153"/>
    <cellStyle name="常规 4 3 3 2" xfId="857"/>
    <cellStyle name="常规 4 3 3 2 2" xfId="1561"/>
    <cellStyle name="常规 4 3 3 2 2 2" xfId="3673"/>
    <cellStyle name="常规 4 3 3 2 2 2 2" xfId="7897"/>
    <cellStyle name="常规 4 3 3 2 2 2 2 2" xfId="16345"/>
    <cellStyle name="常规 4 3 3 2 2 2 2 2 2" xfId="33241"/>
    <cellStyle name="常规 4 3 3 2 2 2 2 3" xfId="24793"/>
    <cellStyle name="常规 4 3 3 2 2 2 3" xfId="12121"/>
    <cellStyle name="常规 4 3 3 2 2 2 3 2" xfId="29017"/>
    <cellStyle name="常规 4 3 3 2 2 2 4" xfId="20569"/>
    <cellStyle name="常规 4 3 3 2 2 3" xfId="5785"/>
    <cellStyle name="常规 4 3 3 2 2 3 2" xfId="14233"/>
    <cellStyle name="常规 4 3 3 2 2 3 2 2" xfId="31129"/>
    <cellStyle name="常规 4 3 3 2 2 3 3" xfId="22681"/>
    <cellStyle name="常规 4 3 3 2 2 4" xfId="10009"/>
    <cellStyle name="常规 4 3 3 2 2 4 2" xfId="26905"/>
    <cellStyle name="常规 4 3 3 2 2 5" xfId="18457"/>
    <cellStyle name="常规 4 3 3 2 3" xfId="2617"/>
    <cellStyle name="常规 4 3 3 2 3 2" xfId="6841"/>
    <cellStyle name="常规 4 3 3 2 3 2 2" xfId="15289"/>
    <cellStyle name="常规 4 3 3 2 3 2 2 2" xfId="32185"/>
    <cellStyle name="常规 4 3 3 2 3 2 3" xfId="23737"/>
    <cellStyle name="常规 4 3 3 2 3 3" xfId="11065"/>
    <cellStyle name="常规 4 3 3 2 3 3 2" xfId="27961"/>
    <cellStyle name="常规 4 3 3 2 3 4" xfId="19513"/>
    <cellStyle name="常规 4 3 3 2 4" xfId="4729"/>
    <cellStyle name="常规 4 3 3 2 4 2" xfId="13177"/>
    <cellStyle name="常规 4 3 3 2 4 2 2" xfId="30073"/>
    <cellStyle name="常规 4 3 3 2 4 3" xfId="21625"/>
    <cellStyle name="常规 4 3 3 2 5" xfId="8953"/>
    <cellStyle name="常规 4 3 3 2 5 2" xfId="25849"/>
    <cellStyle name="常规 4 3 3 2 6" xfId="17401"/>
    <cellStyle name="常规 4 3 3 3" xfId="505"/>
    <cellStyle name="常规 4 3 3 3 2" xfId="1913"/>
    <cellStyle name="常规 4 3 3 3 2 2" xfId="4025"/>
    <cellStyle name="常规 4 3 3 3 2 2 2" xfId="8249"/>
    <cellStyle name="常规 4 3 3 3 2 2 2 2" xfId="16697"/>
    <cellStyle name="常规 4 3 3 3 2 2 2 2 2" xfId="33593"/>
    <cellStyle name="常规 4 3 3 3 2 2 2 3" xfId="25145"/>
    <cellStyle name="常规 4 3 3 3 2 2 3" xfId="12473"/>
    <cellStyle name="常规 4 3 3 3 2 2 3 2" xfId="29369"/>
    <cellStyle name="常规 4 3 3 3 2 2 4" xfId="20921"/>
    <cellStyle name="常规 4 3 3 3 2 3" xfId="6137"/>
    <cellStyle name="常规 4 3 3 3 2 3 2" xfId="14585"/>
    <cellStyle name="常规 4 3 3 3 2 3 2 2" xfId="31481"/>
    <cellStyle name="常规 4 3 3 3 2 3 3" xfId="23033"/>
    <cellStyle name="常规 4 3 3 3 2 4" xfId="10361"/>
    <cellStyle name="常规 4 3 3 3 2 4 2" xfId="27257"/>
    <cellStyle name="常规 4 3 3 3 2 5" xfId="18809"/>
    <cellStyle name="常规 4 3 3 3 3" xfId="2969"/>
    <cellStyle name="常规 4 3 3 3 3 2" xfId="7193"/>
    <cellStyle name="常规 4 3 3 3 3 2 2" xfId="15641"/>
    <cellStyle name="常规 4 3 3 3 3 2 2 2" xfId="32537"/>
    <cellStyle name="常规 4 3 3 3 3 2 3" xfId="24089"/>
    <cellStyle name="常规 4 3 3 3 3 3" xfId="11417"/>
    <cellStyle name="常规 4 3 3 3 3 3 2" xfId="28313"/>
    <cellStyle name="常规 4 3 3 3 3 4" xfId="19865"/>
    <cellStyle name="常规 4 3 3 3 4" xfId="5081"/>
    <cellStyle name="常规 4 3 3 3 4 2" xfId="13529"/>
    <cellStyle name="常规 4 3 3 3 4 2 2" xfId="30425"/>
    <cellStyle name="常规 4 3 3 3 4 3" xfId="21977"/>
    <cellStyle name="常规 4 3 3 3 5" xfId="9305"/>
    <cellStyle name="常规 4 3 3 3 5 2" xfId="26201"/>
    <cellStyle name="常规 4 3 3 3 6" xfId="17753"/>
    <cellStyle name="常规 4 3 3 4" xfId="1209"/>
    <cellStyle name="常规 4 3 3 4 2" xfId="3321"/>
    <cellStyle name="常规 4 3 3 4 2 2" xfId="7545"/>
    <cellStyle name="常规 4 3 3 4 2 2 2" xfId="15993"/>
    <cellStyle name="常规 4 3 3 4 2 2 2 2" xfId="32889"/>
    <cellStyle name="常规 4 3 3 4 2 2 3" xfId="24441"/>
    <cellStyle name="常规 4 3 3 4 2 3" xfId="11769"/>
    <cellStyle name="常规 4 3 3 4 2 3 2" xfId="28665"/>
    <cellStyle name="常规 4 3 3 4 2 4" xfId="20217"/>
    <cellStyle name="常规 4 3 3 4 3" xfId="5433"/>
    <cellStyle name="常规 4 3 3 4 3 2" xfId="13881"/>
    <cellStyle name="常规 4 3 3 4 3 2 2" xfId="30777"/>
    <cellStyle name="常规 4 3 3 4 3 3" xfId="22329"/>
    <cellStyle name="常规 4 3 3 4 4" xfId="9657"/>
    <cellStyle name="常规 4 3 3 4 4 2" xfId="26553"/>
    <cellStyle name="常规 4 3 3 4 5" xfId="18105"/>
    <cellStyle name="常规 4 3 3 5" xfId="2265"/>
    <cellStyle name="常规 4 3 3 5 2" xfId="6489"/>
    <cellStyle name="常规 4 3 3 5 2 2" xfId="14937"/>
    <cellStyle name="常规 4 3 3 5 2 2 2" xfId="31833"/>
    <cellStyle name="常规 4 3 3 5 2 3" xfId="23385"/>
    <cellStyle name="常规 4 3 3 5 3" xfId="10713"/>
    <cellStyle name="常规 4 3 3 5 3 2" xfId="27609"/>
    <cellStyle name="常规 4 3 3 5 4" xfId="19161"/>
    <cellStyle name="常规 4 3 3 6" xfId="4377"/>
    <cellStyle name="常规 4 3 3 6 2" xfId="12825"/>
    <cellStyle name="常规 4 3 3 6 2 2" xfId="29721"/>
    <cellStyle name="常规 4 3 3 6 3" xfId="21273"/>
    <cellStyle name="常规 4 3 3 7" xfId="8601"/>
    <cellStyle name="常规 4 3 3 7 2" xfId="25497"/>
    <cellStyle name="常规 4 3 3 8" xfId="17049"/>
    <cellStyle name="常规 4 3 4" xfId="201"/>
    <cellStyle name="常规 4 3 4 2" xfId="905"/>
    <cellStyle name="常规 4 3 4 2 2" xfId="1609"/>
    <cellStyle name="常规 4 3 4 2 2 2" xfId="3721"/>
    <cellStyle name="常规 4 3 4 2 2 2 2" xfId="7945"/>
    <cellStyle name="常规 4 3 4 2 2 2 2 2" xfId="16393"/>
    <cellStyle name="常规 4 3 4 2 2 2 2 2 2" xfId="33289"/>
    <cellStyle name="常规 4 3 4 2 2 2 2 3" xfId="24841"/>
    <cellStyle name="常规 4 3 4 2 2 2 3" xfId="12169"/>
    <cellStyle name="常规 4 3 4 2 2 2 3 2" xfId="29065"/>
    <cellStyle name="常规 4 3 4 2 2 2 4" xfId="20617"/>
    <cellStyle name="常规 4 3 4 2 2 3" xfId="5833"/>
    <cellStyle name="常规 4 3 4 2 2 3 2" xfId="14281"/>
    <cellStyle name="常规 4 3 4 2 2 3 2 2" xfId="31177"/>
    <cellStyle name="常规 4 3 4 2 2 3 3" xfId="22729"/>
    <cellStyle name="常规 4 3 4 2 2 4" xfId="10057"/>
    <cellStyle name="常规 4 3 4 2 2 4 2" xfId="26953"/>
    <cellStyle name="常规 4 3 4 2 2 5" xfId="18505"/>
    <cellStyle name="常规 4 3 4 2 3" xfId="2665"/>
    <cellStyle name="常规 4 3 4 2 3 2" xfId="6889"/>
    <cellStyle name="常规 4 3 4 2 3 2 2" xfId="15337"/>
    <cellStyle name="常规 4 3 4 2 3 2 2 2" xfId="32233"/>
    <cellStyle name="常规 4 3 4 2 3 2 3" xfId="23785"/>
    <cellStyle name="常规 4 3 4 2 3 3" xfId="11113"/>
    <cellStyle name="常规 4 3 4 2 3 3 2" xfId="28009"/>
    <cellStyle name="常规 4 3 4 2 3 4" xfId="19561"/>
    <cellStyle name="常规 4 3 4 2 4" xfId="4777"/>
    <cellStyle name="常规 4 3 4 2 4 2" xfId="13225"/>
    <cellStyle name="常规 4 3 4 2 4 2 2" xfId="30121"/>
    <cellStyle name="常规 4 3 4 2 4 3" xfId="21673"/>
    <cellStyle name="常规 4 3 4 2 5" xfId="9001"/>
    <cellStyle name="常规 4 3 4 2 5 2" xfId="25897"/>
    <cellStyle name="常规 4 3 4 2 6" xfId="17449"/>
    <cellStyle name="常规 4 3 4 3" xfId="553"/>
    <cellStyle name="常规 4 3 4 3 2" xfId="1961"/>
    <cellStyle name="常规 4 3 4 3 2 2" xfId="4073"/>
    <cellStyle name="常规 4 3 4 3 2 2 2" xfId="8297"/>
    <cellStyle name="常规 4 3 4 3 2 2 2 2" xfId="16745"/>
    <cellStyle name="常规 4 3 4 3 2 2 2 2 2" xfId="33641"/>
    <cellStyle name="常规 4 3 4 3 2 2 2 3" xfId="25193"/>
    <cellStyle name="常规 4 3 4 3 2 2 3" xfId="12521"/>
    <cellStyle name="常规 4 3 4 3 2 2 3 2" xfId="29417"/>
    <cellStyle name="常规 4 3 4 3 2 2 4" xfId="20969"/>
    <cellStyle name="常规 4 3 4 3 2 3" xfId="6185"/>
    <cellStyle name="常规 4 3 4 3 2 3 2" xfId="14633"/>
    <cellStyle name="常规 4 3 4 3 2 3 2 2" xfId="31529"/>
    <cellStyle name="常规 4 3 4 3 2 3 3" xfId="23081"/>
    <cellStyle name="常规 4 3 4 3 2 4" xfId="10409"/>
    <cellStyle name="常规 4 3 4 3 2 4 2" xfId="27305"/>
    <cellStyle name="常规 4 3 4 3 2 5" xfId="18857"/>
    <cellStyle name="常规 4 3 4 3 3" xfId="3017"/>
    <cellStyle name="常规 4 3 4 3 3 2" xfId="7241"/>
    <cellStyle name="常规 4 3 4 3 3 2 2" xfId="15689"/>
    <cellStyle name="常规 4 3 4 3 3 2 2 2" xfId="32585"/>
    <cellStyle name="常规 4 3 4 3 3 2 3" xfId="24137"/>
    <cellStyle name="常规 4 3 4 3 3 3" xfId="11465"/>
    <cellStyle name="常规 4 3 4 3 3 3 2" xfId="28361"/>
    <cellStyle name="常规 4 3 4 3 3 4" xfId="19913"/>
    <cellStyle name="常规 4 3 4 3 4" xfId="5129"/>
    <cellStyle name="常规 4 3 4 3 4 2" xfId="13577"/>
    <cellStyle name="常规 4 3 4 3 4 2 2" xfId="30473"/>
    <cellStyle name="常规 4 3 4 3 4 3" xfId="22025"/>
    <cellStyle name="常规 4 3 4 3 5" xfId="9353"/>
    <cellStyle name="常规 4 3 4 3 5 2" xfId="26249"/>
    <cellStyle name="常规 4 3 4 3 6" xfId="17801"/>
    <cellStyle name="常规 4 3 4 4" xfId="1257"/>
    <cellStyle name="常规 4 3 4 4 2" xfId="3369"/>
    <cellStyle name="常规 4 3 4 4 2 2" xfId="7593"/>
    <cellStyle name="常规 4 3 4 4 2 2 2" xfId="16041"/>
    <cellStyle name="常规 4 3 4 4 2 2 2 2" xfId="32937"/>
    <cellStyle name="常规 4 3 4 4 2 2 3" xfId="24489"/>
    <cellStyle name="常规 4 3 4 4 2 3" xfId="11817"/>
    <cellStyle name="常规 4 3 4 4 2 3 2" xfId="28713"/>
    <cellStyle name="常规 4 3 4 4 2 4" xfId="20265"/>
    <cellStyle name="常规 4 3 4 4 3" xfId="5481"/>
    <cellStyle name="常规 4 3 4 4 3 2" xfId="13929"/>
    <cellStyle name="常规 4 3 4 4 3 2 2" xfId="30825"/>
    <cellStyle name="常规 4 3 4 4 3 3" xfId="22377"/>
    <cellStyle name="常规 4 3 4 4 4" xfId="9705"/>
    <cellStyle name="常规 4 3 4 4 4 2" xfId="26601"/>
    <cellStyle name="常规 4 3 4 4 5" xfId="18153"/>
    <cellStyle name="常规 4 3 4 5" xfId="2313"/>
    <cellStyle name="常规 4 3 4 5 2" xfId="6537"/>
    <cellStyle name="常规 4 3 4 5 2 2" xfId="14985"/>
    <cellStyle name="常规 4 3 4 5 2 2 2" xfId="31881"/>
    <cellStyle name="常规 4 3 4 5 2 3" xfId="23433"/>
    <cellStyle name="常规 4 3 4 5 3" xfId="10761"/>
    <cellStyle name="常规 4 3 4 5 3 2" xfId="27657"/>
    <cellStyle name="常规 4 3 4 5 4" xfId="19209"/>
    <cellStyle name="常规 4 3 4 6" xfId="4425"/>
    <cellStyle name="常规 4 3 4 6 2" xfId="12873"/>
    <cellStyle name="常规 4 3 4 6 2 2" xfId="29769"/>
    <cellStyle name="常规 4 3 4 6 3" xfId="21321"/>
    <cellStyle name="常规 4 3 4 7" xfId="8649"/>
    <cellStyle name="常规 4 3 4 7 2" xfId="25545"/>
    <cellStyle name="常规 4 3 4 8" xfId="17097"/>
    <cellStyle name="常规 4 3 5" xfId="249"/>
    <cellStyle name="常规 4 3 5 2" xfId="953"/>
    <cellStyle name="常规 4 3 5 2 2" xfId="1657"/>
    <cellStyle name="常规 4 3 5 2 2 2" xfId="3769"/>
    <cellStyle name="常规 4 3 5 2 2 2 2" xfId="7993"/>
    <cellStyle name="常规 4 3 5 2 2 2 2 2" xfId="16441"/>
    <cellStyle name="常规 4 3 5 2 2 2 2 2 2" xfId="33337"/>
    <cellStyle name="常规 4 3 5 2 2 2 2 3" xfId="24889"/>
    <cellStyle name="常规 4 3 5 2 2 2 3" xfId="12217"/>
    <cellStyle name="常规 4 3 5 2 2 2 3 2" xfId="29113"/>
    <cellStyle name="常规 4 3 5 2 2 2 4" xfId="20665"/>
    <cellStyle name="常规 4 3 5 2 2 3" xfId="5881"/>
    <cellStyle name="常规 4 3 5 2 2 3 2" xfId="14329"/>
    <cellStyle name="常规 4 3 5 2 2 3 2 2" xfId="31225"/>
    <cellStyle name="常规 4 3 5 2 2 3 3" xfId="22777"/>
    <cellStyle name="常规 4 3 5 2 2 4" xfId="10105"/>
    <cellStyle name="常规 4 3 5 2 2 4 2" xfId="27001"/>
    <cellStyle name="常规 4 3 5 2 2 5" xfId="18553"/>
    <cellStyle name="常规 4 3 5 2 3" xfId="2713"/>
    <cellStyle name="常规 4 3 5 2 3 2" xfId="6937"/>
    <cellStyle name="常规 4 3 5 2 3 2 2" xfId="15385"/>
    <cellStyle name="常规 4 3 5 2 3 2 2 2" xfId="32281"/>
    <cellStyle name="常规 4 3 5 2 3 2 3" xfId="23833"/>
    <cellStyle name="常规 4 3 5 2 3 3" xfId="11161"/>
    <cellStyle name="常规 4 3 5 2 3 3 2" xfId="28057"/>
    <cellStyle name="常规 4 3 5 2 3 4" xfId="19609"/>
    <cellStyle name="常规 4 3 5 2 4" xfId="4825"/>
    <cellStyle name="常规 4 3 5 2 4 2" xfId="13273"/>
    <cellStyle name="常规 4 3 5 2 4 2 2" xfId="30169"/>
    <cellStyle name="常规 4 3 5 2 4 3" xfId="21721"/>
    <cellStyle name="常规 4 3 5 2 5" xfId="9049"/>
    <cellStyle name="常规 4 3 5 2 5 2" xfId="25945"/>
    <cellStyle name="常规 4 3 5 2 6" xfId="17497"/>
    <cellStyle name="常规 4 3 5 3" xfId="601"/>
    <cellStyle name="常规 4 3 5 3 2" xfId="2009"/>
    <cellStyle name="常规 4 3 5 3 2 2" xfId="4121"/>
    <cellStyle name="常规 4 3 5 3 2 2 2" xfId="8345"/>
    <cellStyle name="常规 4 3 5 3 2 2 2 2" xfId="16793"/>
    <cellStyle name="常规 4 3 5 3 2 2 2 2 2" xfId="33689"/>
    <cellStyle name="常规 4 3 5 3 2 2 2 3" xfId="25241"/>
    <cellStyle name="常规 4 3 5 3 2 2 3" xfId="12569"/>
    <cellStyle name="常规 4 3 5 3 2 2 3 2" xfId="29465"/>
    <cellStyle name="常规 4 3 5 3 2 2 4" xfId="21017"/>
    <cellStyle name="常规 4 3 5 3 2 3" xfId="6233"/>
    <cellStyle name="常规 4 3 5 3 2 3 2" xfId="14681"/>
    <cellStyle name="常规 4 3 5 3 2 3 2 2" xfId="31577"/>
    <cellStyle name="常规 4 3 5 3 2 3 3" xfId="23129"/>
    <cellStyle name="常规 4 3 5 3 2 4" xfId="10457"/>
    <cellStyle name="常规 4 3 5 3 2 4 2" xfId="27353"/>
    <cellStyle name="常规 4 3 5 3 2 5" xfId="18905"/>
    <cellStyle name="常规 4 3 5 3 3" xfId="3065"/>
    <cellStyle name="常规 4 3 5 3 3 2" xfId="7289"/>
    <cellStyle name="常规 4 3 5 3 3 2 2" xfId="15737"/>
    <cellStyle name="常规 4 3 5 3 3 2 2 2" xfId="32633"/>
    <cellStyle name="常规 4 3 5 3 3 2 3" xfId="24185"/>
    <cellStyle name="常规 4 3 5 3 3 3" xfId="11513"/>
    <cellStyle name="常规 4 3 5 3 3 3 2" xfId="28409"/>
    <cellStyle name="常规 4 3 5 3 3 4" xfId="19961"/>
    <cellStyle name="常规 4 3 5 3 4" xfId="5177"/>
    <cellStyle name="常规 4 3 5 3 4 2" xfId="13625"/>
    <cellStyle name="常规 4 3 5 3 4 2 2" xfId="30521"/>
    <cellStyle name="常规 4 3 5 3 4 3" xfId="22073"/>
    <cellStyle name="常规 4 3 5 3 5" xfId="9401"/>
    <cellStyle name="常规 4 3 5 3 5 2" xfId="26297"/>
    <cellStyle name="常规 4 3 5 3 6" xfId="17849"/>
    <cellStyle name="常规 4 3 5 4" xfId="1305"/>
    <cellStyle name="常规 4 3 5 4 2" xfId="3417"/>
    <cellStyle name="常规 4 3 5 4 2 2" xfId="7641"/>
    <cellStyle name="常规 4 3 5 4 2 2 2" xfId="16089"/>
    <cellStyle name="常规 4 3 5 4 2 2 2 2" xfId="32985"/>
    <cellStyle name="常规 4 3 5 4 2 2 3" xfId="24537"/>
    <cellStyle name="常规 4 3 5 4 2 3" xfId="11865"/>
    <cellStyle name="常规 4 3 5 4 2 3 2" xfId="28761"/>
    <cellStyle name="常规 4 3 5 4 2 4" xfId="20313"/>
    <cellStyle name="常规 4 3 5 4 3" xfId="5529"/>
    <cellStyle name="常规 4 3 5 4 3 2" xfId="13977"/>
    <cellStyle name="常规 4 3 5 4 3 2 2" xfId="30873"/>
    <cellStyle name="常规 4 3 5 4 3 3" xfId="22425"/>
    <cellStyle name="常规 4 3 5 4 4" xfId="9753"/>
    <cellStyle name="常规 4 3 5 4 4 2" xfId="26649"/>
    <cellStyle name="常规 4 3 5 4 5" xfId="18201"/>
    <cellStyle name="常规 4 3 5 5" xfId="2361"/>
    <cellStyle name="常规 4 3 5 5 2" xfId="6585"/>
    <cellStyle name="常规 4 3 5 5 2 2" xfId="15033"/>
    <cellStyle name="常规 4 3 5 5 2 2 2" xfId="31929"/>
    <cellStyle name="常规 4 3 5 5 2 3" xfId="23481"/>
    <cellStyle name="常规 4 3 5 5 3" xfId="10809"/>
    <cellStyle name="常规 4 3 5 5 3 2" xfId="27705"/>
    <cellStyle name="常规 4 3 5 5 4" xfId="19257"/>
    <cellStyle name="常规 4 3 5 6" xfId="4473"/>
    <cellStyle name="常规 4 3 5 6 2" xfId="12921"/>
    <cellStyle name="常规 4 3 5 6 2 2" xfId="29817"/>
    <cellStyle name="常规 4 3 5 6 3" xfId="21369"/>
    <cellStyle name="常规 4 3 5 7" xfId="8697"/>
    <cellStyle name="常规 4 3 5 7 2" xfId="25593"/>
    <cellStyle name="常规 4 3 5 8" xfId="17145"/>
    <cellStyle name="常规 4 3 6" xfId="297"/>
    <cellStyle name="常规 4 3 6 2" xfId="1001"/>
    <cellStyle name="常规 4 3 6 2 2" xfId="1705"/>
    <cellStyle name="常规 4 3 6 2 2 2" xfId="3817"/>
    <cellStyle name="常规 4 3 6 2 2 2 2" xfId="8041"/>
    <cellStyle name="常规 4 3 6 2 2 2 2 2" xfId="16489"/>
    <cellStyle name="常规 4 3 6 2 2 2 2 2 2" xfId="33385"/>
    <cellStyle name="常规 4 3 6 2 2 2 2 3" xfId="24937"/>
    <cellStyle name="常规 4 3 6 2 2 2 3" xfId="12265"/>
    <cellStyle name="常规 4 3 6 2 2 2 3 2" xfId="29161"/>
    <cellStyle name="常规 4 3 6 2 2 2 4" xfId="20713"/>
    <cellStyle name="常规 4 3 6 2 2 3" xfId="5929"/>
    <cellStyle name="常规 4 3 6 2 2 3 2" xfId="14377"/>
    <cellStyle name="常规 4 3 6 2 2 3 2 2" xfId="31273"/>
    <cellStyle name="常规 4 3 6 2 2 3 3" xfId="22825"/>
    <cellStyle name="常规 4 3 6 2 2 4" xfId="10153"/>
    <cellStyle name="常规 4 3 6 2 2 4 2" xfId="27049"/>
    <cellStyle name="常规 4 3 6 2 2 5" xfId="18601"/>
    <cellStyle name="常规 4 3 6 2 3" xfId="2761"/>
    <cellStyle name="常规 4 3 6 2 3 2" xfId="6985"/>
    <cellStyle name="常规 4 3 6 2 3 2 2" xfId="15433"/>
    <cellStyle name="常规 4 3 6 2 3 2 2 2" xfId="32329"/>
    <cellStyle name="常规 4 3 6 2 3 2 3" xfId="23881"/>
    <cellStyle name="常规 4 3 6 2 3 3" xfId="11209"/>
    <cellStyle name="常规 4 3 6 2 3 3 2" xfId="28105"/>
    <cellStyle name="常规 4 3 6 2 3 4" xfId="19657"/>
    <cellStyle name="常规 4 3 6 2 4" xfId="4873"/>
    <cellStyle name="常规 4 3 6 2 4 2" xfId="13321"/>
    <cellStyle name="常规 4 3 6 2 4 2 2" xfId="30217"/>
    <cellStyle name="常规 4 3 6 2 4 3" xfId="21769"/>
    <cellStyle name="常规 4 3 6 2 5" xfId="9097"/>
    <cellStyle name="常规 4 3 6 2 5 2" xfId="25993"/>
    <cellStyle name="常规 4 3 6 2 6" xfId="17545"/>
    <cellStyle name="常规 4 3 6 3" xfId="649"/>
    <cellStyle name="常规 4 3 6 3 2" xfId="2057"/>
    <cellStyle name="常规 4 3 6 3 2 2" xfId="4169"/>
    <cellStyle name="常规 4 3 6 3 2 2 2" xfId="8393"/>
    <cellStyle name="常规 4 3 6 3 2 2 2 2" xfId="16841"/>
    <cellStyle name="常规 4 3 6 3 2 2 2 2 2" xfId="33737"/>
    <cellStyle name="常规 4 3 6 3 2 2 2 3" xfId="25289"/>
    <cellStyle name="常规 4 3 6 3 2 2 3" xfId="12617"/>
    <cellStyle name="常规 4 3 6 3 2 2 3 2" xfId="29513"/>
    <cellStyle name="常规 4 3 6 3 2 2 4" xfId="21065"/>
    <cellStyle name="常规 4 3 6 3 2 3" xfId="6281"/>
    <cellStyle name="常规 4 3 6 3 2 3 2" xfId="14729"/>
    <cellStyle name="常规 4 3 6 3 2 3 2 2" xfId="31625"/>
    <cellStyle name="常规 4 3 6 3 2 3 3" xfId="23177"/>
    <cellStyle name="常规 4 3 6 3 2 4" xfId="10505"/>
    <cellStyle name="常规 4 3 6 3 2 4 2" xfId="27401"/>
    <cellStyle name="常规 4 3 6 3 2 5" xfId="18953"/>
    <cellStyle name="常规 4 3 6 3 3" xfId="3113"/>
    <cellStyle name="常规 4 3 6 3 3 2" xfId="7337"/>
    <cellStyle name="常规 4 3 6 3 3 2 2" xfId="15785"/>
    <cellStyle name="常规 4 3 6 3 3 2 2 2" xfId="32681"/>
    <cellStyle name="常规 4 3 6 3 3 2 3" xfId="24233"/>
    <cellStyle name="常规 4 3 6 3 3 3" xfId="11561"/>
    <cellStyle name="常规 4 3 6 3 3 3 2" xfId="28457"/>
    <cellStyle name="常规 4 3 6 3 3 4" xfId="20009"/>
    <cellStyle name="常规 4 3 6 3 4" xfId="5225"/>
    <cellStyle name="常规 4 3 6 3 4 2" xfId="13673"/>
    <cellStyle name="常规 4 3 6 3 4 2 2" xfId="30569"/>
    <cellStyle name="常规 4 3 6 3 4 3" xfId="22121"/>
    <cellStyle name="常规 4 3 6 3 5" xfId="9449"/>
    <cellStyle name="常规 4 3 6 3 5 2" xfId="26345"/>
    <cellStyle name="常规 4 3 6 3 6" xfId="17897"/>
    <cellStyle name="常规 4 3 6 4" xfId="1353"/>
    <cellStyle name="常规 4 3 6 4 2" xfId="3465"/>
    <cellStyle name="常规 4 3 6 4 2 2" xfId="7689"/>
    <cellStyle name="常规 4 3 6 4 2 2 2" xfId="16137"/>
    <cellStyle name="常规 4 3 6 4 2 2 2 2" xfId="33033"/>
    <cellStyle name="常规 4 3 6 4 2 2 3" xfId="24585"/>
    <cellStyle name="常规 4 3 6 4 2 3" xfId="11913"/>
    <cellStyle name="常规 4 3 6 4 2 3 2" xfId="28809"/>
    <cellStyle name="常规 4 3 6 4 2 4" xfId="20361"/>
    <cellStyle name="常规 4 3 6 4 3" xfId="5577"/>
    <cellStyle name="常规 4 3 6 4 3 2" xfId="14025"/>
    <cellStyle name="常规 4 3 6 4 3 2 2" xfId="30921"/>
    <cellStyle name="常规 4 3 6 4 3 3" xfId="22473"/>
    <cellStyle name="常规 4 3 6 4 4" xfId="9801"/>
    <cellStyle name="常规 4 3 6 4 4 2" xfId="26697"/>
    <cellStyle name="常规 4 3 6 4 5" xfId="18249"/>
    <cellStyle name="常规 4 3 6 5" xfId="2409"/>
    <cellStyle name="常规 4 3 6 5 2" xfId="6633"/>
    <cellStyle name="常规 4 3 6 5 2 2" xfId="15081"/>
    <cellStyle name="常规 4 3 6 5 2 2 2" xfId="31977"/>
    <cellStyle name="常规 4 3 6 5 2 3" xfId="23529"/>
    <cellStyle name="常规 4 3 6 5 3" xfId="10857"/>
    <cellStyle name="常规 4 3 6 5 3 2" xfId="27753"/>
    <cellStyle name="常规 4 3 6 5 4" xfId="19305"/>
    <cellStyle name="常规 4 3 6 6" xfId="4521"/>
    <cellStyle name="常规 4 3 6 6 2" xfId="12969"/>
    <cellStyle name="常规 4 3 6 6 2 2" xfId="29865"/>
    <cellStyle name="常规 4 3 6 6 3" xfId="21417"/>
    <cellStyle name="常规 4 3 6 7" xfId="8745"/>
    <cellStyle name="常规 4 3 6 7 2" xfId="25641"/>
    <cellStyle name="常规 4 3 6 8" xfId="17193"/>
    <cellStyle name="常规 4 3 7" xfId="345"/>
    <cellStyle name="常规 4 3 7 2" xfId="1049"/>
    <cellStyle name="常规 4 3 7 2 2" xfId="1753"/>
    <cellStyle name="常规 4 3 7 2 2 2" xfId="3865"/>
    <cellStyle name="常规 4 3 7 2 2 2 2" xfId="8089"/>
    <cellStyle name="常规 4 3 7 2 2 2 2 2" xfId="16537"/>
    <cellStyle name="常规 4 3 7 2 2 2 2 2 2" xfId="33433"/>
    <cellStyle name="常规 4 3 7 2 2 2 2 3" xfId="24985"/>
    <cellStyle name="常规 4 3 7 2 2 2 3" xfId="12313"/>
    <cellStyle name="常规 4 3 7 2 2 2 3 2" xfId="29209"/>
    <cellStyle name="常规 4 3 7 2 2 2 4" xfId="20761"/>
    <cellStyle name="常规 4 3 7 2 2 3" xfId="5977"/>
    <cellStyle name="常规 4 3 7 2 2 3 2" xfId="14425"/>
    <cellStyle name="常规 4 3 7 2 2 3 2 2" xfId="31321"/>
    <cellStyle name="常规 4 3 7 2 2 3 3" xfId="22873"/>
    <cellStyle name="常规 4 3 7 2 2 4" xfId="10201"/>
    <cellStyle name="常规 4 3 7 2 2 4 2" xfId="27097"/>
    <cellStyle name="常规 4 3 7 2 2 5" xfId="18649"/>
    <cellStyle name="常规 4 3 7 2 3" xfId="2809"/>
    <cellStyle name="常规 4 3 7 2 3 2" xfId="7033"/>
    <cellStyle name="常规 4 3 7 2 3 2 2" xfId="15481"/>
    <cellStyle name="常规 4 3 7 2 3 2 2 2" xfId="32377"/>
    <cellStyle name="常规 4 3 7 2 3 2 3" xfId="23929"/>
    <cellStyle name="常规 4 3 7 2 3 3" xfId="11257"/>
    <cellStyle name="常规 4 3 7 2 3 3 2" xfId="28153"/>
    <cellStyle name="常规 4 3 7 2 3 4" xfId="19705"/>
    <cellStyle name="常规 4 3 7 2 4" xfId="4921"/>
    <cellStyle name="常规 4 3 7 2 4 2" xfId="13369"/>
    <cellStyle name="常规 4 3 7 2 4 2 2" xfId="30265"/>
    <cellStyle name="常规 4 3 7 2 4 3" xfId="21817"/>
    <cellStyle name="常规 4 3 7 2 5" xfId="9145"/>
    <cellStyle name="常规 4 3 7 2 5 2" xfId="26041"/>
    <cellStyle name="常规 4 3 7 2 6" xfId="17593"/>
    <cellStyle name="常规 4 3 7 3" xfId="697"/>
    <cellStyle name="常规 4 3 7 3 2" xfId="2105"/>
    <cellStyle name="常规 4 3 7 3 2 2" xfId="4217"/>
    <cellStyle name="常规 4 3 7 3 2 2 2" xfId="8441"/>
    <cellStyle name="常规 4 3 7 3 2 2 2 2" xfId="16889"/>
    <cellStyle name="常规 4 3 7 3 2 2 2 2 2" xfId="33785"/>
    <cellStyle name="常规 4 3 7 3 2 2 2 3" xfId="25337"/>
    <cellStyle name="常规 4 3 7 3 2 2 3" xfId="12665"/>
    <cellStyle name="常规 4 3 7 3 2 2 3 2" xfId="29561"/>
    <cellStyle name="常规 4 3 7 3 2 2 4" xfId="21113"/>
    <cellStyle name="常规 4 3 7 3 2 3" xfId="6329"/>
    <cellStyle name="常规 4 3 7 3 2 3 2" xfId="14777"/>
    <cellStyle name="常规 4 3 7 3 2 3 2 2" xfId="31673"/>
    <cellStyle name="常规 4 3 7 3 2 3 3" xfId="23225"/>
    <cellStyle name="常规 4 3 7 3 2 4" xfId="10553"/>
    <cellStyle name="常规 4 3 7 3 2 4 2" xfId="27449"/>
    <cellStyle name="常规 4 3 7 3 2 5" xfId="19001"/>
    <cellStyle name="常规 4 3 7 3 3" xfId="3161"/>
    <cellStyle name="常规 4 3 7 3 3 2" xfId="7385"/>
    <cellStyle name="常规 4 3 7 3 3 2 2" xfId="15833"/>
    <cellStyle name="常规 4 3 7 3 3 2 2 2" xfId="32729"/>
    <cellStyle name="常规 4 3 7 3 3 2 3" xfId="24281"/>
    <cellStyle name="常规 4 3 7 3 3 3" xfId="11609"/>
    <cellStyle name="常规 4 3 7 3 3 3 2" xfId="28505"/>
    <cellStyle name="常规 4 3 7 3 3 4" xfId="20057"/>
    <cellStyle name="常规 4 3 7 3 4" xfId="5273"/>
    <cellStyle name="常规 4 3 7 3 4 2" xfId="13721"/>
    <cellStyle name="常规 4 3 7 3 4 2 2" xfId="30617"/>
    <cellStyle name="常规 4 3 7 3 4 3" xfId="22169"/>
    <cellStyle name="常规 4 3 7 3 5" xfId="9497"/>
    <cellStyle name="常规 4 3 7 3 5 2" xfId="26393"/>
    <cellStyle name="常规 4 3 7 3 6" xfId="17945"/>
    <cellStyle name="常规 4 3 7 4" xfId="1401"/>
    <cellStyle name="常规 4 3 7 4 2" xfId="3513"/>
    <cellStyle name="常规 4 3 7 4 2 2" xfId="7737"/>
    <cellStyle name="常规 4 3 7 4 2 2 2" xfId="16185"/>
    <cellStyle name="常规 4 3 7 4 2 2 2 2" xfId="33081"/>
    <cellStyle name="常规 4 3 7 4 2 2 3" xfId="24633"/>
    <cellStyle name="常规 4 3 7 4 2 3" xfId="11961"/>
    <cellStyle name="常规 4 3 7 4 2 3 2" xfId="28857"/>
    <cellStyle name="常规 4 3 7 4 2 4" xfId="20409"/>
    <cellStyle name="常规 4 3 7 4 3" xfId="5625"/>
    <cellStyle name="常规 4 3 7 4 3 2" xfId="14073"/>
    <cellStyle name="常规 4 3 7 4 3 2 2" xfId="30969"/>
    <cellStyle name="常规 4 3 7 4 3 3" xfId="22521"/>
    <cellStyle name="常规 4 3 7 4 4" xfId="9849"/>
    <cellStyle name="常规 4 3 7 4 4 2" xfId="26745"/>
    <cellStyle name="常规 4 3 7 4 5" xfId="18297"/>
    <cellStyle name="常规 4 3 7 5" xfId="2457"/>
    <cellStyle name="常规 4 3 7 5 2" xfId="6681"/>
    <cellStyle name="常规 4 3 7 5 2 2" xfId="15129"/>
    <cellStyle name="常规 4 3 7 5 2 2 2" xfId="32025"/>
    <cellStyle name="常规 4 3 7 5 2 3" xfId="23577"/>
    <cellStyle name="常规 4 3 7 5 3" xfId="10905"/>
    <cellStyle name="常规 4 3 7 5 3 2" xfId="27801"/>
    <cellStyle name="常规 4 3 7 5 4" xfId="19353"/>
    <cellStyle name="常规 4 3 7 6" xfId="4569"/>
    <cellStyle name="常规 4 3 7 6 2" xfId="13017"/>
    <cellStyle name="常规 4 3 7 6 2 2" xfId="29913"/>
    <cellStyle name="常规 4 3 7 6 3" xfId="21465"/>
    <cellStyle name="常规 4 3 7 7" xfId="8793"/>
    <cellStyle name="常规 4 3 7 7 2" xfId="25689"/>
    <cellStyle name="常规 4 3 7 8" xfId="17241"/>
    <cellStyle name="常规 4 3 8" xfId="745"/>
    <cellStyle name="常规 4 3 8 2" xfId="1449"/>
    <cellStyle name="常规 4 3 8 2 2" xfId="3561"/>
    <cellStyle name="常规 4 3 8 2 2 2" xfId="7785"/>
    <cellStyle name="常规 4 3 8 2 2 2 2" xfId="16233"/>
    <cellStyle name="常规 4 3 8 2 2 2 2 2" xfId="33129"/>
    <cellStyle name="常规 4 3 8 2 2 2 3" xfId="24681"/>
    <cellStyle name="常规 4 3 8 2 2 3" xfId="12009"/>
    <cellStyle name="常规 4 3 8 2 2 3 2" xfId="28905"/>
    <cellStyle name="常规 4 3 8 2 2 4" xfId="20457"/>
    <cellStyle name="常规 4 3 8 2 3" xfId="5673"/>
    <cellStyle name="常规 4 3 8 2 3 2" xfId="14121"/>
    <cellStyle name="常规 4 3 8 2 3 2 2" xfId="31017"/>
    <cellStyle name="常规 4 3 8 2 3 3" xfId="22569"/>
    <cellStyle name="常规 4 3 8 2 4" xfId="9897"/>
    <cellStyle name="常规 4 3 8 2 4 2" xfId="26793"/>
    <cellStyle name="常规 4 3 8 2 5" xfId="18345"/>
    <cellStyle name="常规 4 3 8 3" xfId="2505"/>
    <cellStyle name="常规 4 3 8 3 2" xfId="6729"/>
    <cellStyle name="常规 4 3 8 3 2 2" xfId="15177"/>
    <cellStyle name="常规 4 3 8 3 2 2 2" xfId="32073"/>
    <cellStyle name="常规 4 3 8 3 2 3" xfId="23625"/>
    <cellStyle name="常规 4 3 8 3 3" xfId="10953"/>
    <cellStyle name="常规 4 3 8 3 3 2" xfId="27849"/>
    <cellStyle name="常规 4 3 8 3 4" xfId="19401"/>
    <cellStyle name="常规 4 3 8 4" xfId="4617"/>
    <cellStyle name="常规 4 3 8 4 2" xfId="13065"/>
    <cellStyle name="常规 4 3 8 4 2 2" xfId="29961"/>
    <cellStyle name="常规 4 3 8 4 3" xfId="21513"/>
    <cellStyle name="常规 4 3 8 5" xfId="8841"/>
    <cellStyle name="常规 4 3 8 5 2" xfId="25737"/>
    <cellStyle name="常规 4 3 8 6" xfId="17289"/>
    <cellStyle name="常规 4 3 9" xfId="393"/>
    <cellStyle name="常规 4 3 9 2" xfId="1801"/>
    <cellStyle name="常规 4 3 9 2 2" xfId="3913"/>
    <cellStyle name="常规 4 3 9 2 2 2" xfId="8137"/>
    <cellStyle name="常规 4 3 9 2 2 2 2" xfId="16585"/>
    <cellStyle name="常规 4 3 9 2 2 2 2 2" xfId="33481"/>
    <cellStyle name="常规 4 3 9 2 2 2 3" xfId="25033"/>
    <cellStyle name="常规 4 3 9 2 2 3" xfId="12361"/>
    <cellStyle name="常规 4 3 9 2 2 3 2" xfId="29257"/>
    <cellStyle name="常规 4 3 9 2 2 4" xfId="20809"/>
    <cellStyle name="常规 4 3 9 2 3" xfId="6025"/>
    <cellStyle name="常规 4 3 9 2 3 2" xfId="14473"/>
    <cellStyle name="常规 4 3 9 2 3 2 2" xfId="31369"/>
    <cellStyle name="常规 4 3 9 2 3 3" xfId="22921"/>
    <cellStyle name="常规 4 3 9 2 4" xfId="10249"/>
    <cellStyle name="常规 4 3 9 2 4 2" xfId="27145"/>
    <cellStyle name="常规 4 3 9 2 5" xfId="18697"/>
    <cellStyle name="常规 4 3 9 3" xfId="2857"/>
    <cellStyle name="常规 4 3 9 3 2" xfId="7081"/>
    <cellStyle name="常规 4 3 9 3 2 2" xfId="15529"/>
    <cellStyle name="常规 4 3 9 3 2 2 2" xfId="32425"/>
    <cellStyle name="常规 4 3 9 3 2 3" xfId="23977"/>
    <cellStyle name="常规 4 3 9 3 3" xfId="11305"/>
    <cellStyle name="常规 4 3 9 3 3 2" xfId="28201"/>
    <cellStyle name="常规 4 3 9 3 4" xfId="19753"/>
    <cellStyle name="常规 4 3 9 4" xfId="4969"/>
    <cellStyle name="常规 4 3 9 4 2" xfId="13417"/>
    <cellStyle name="常规 4 3 9 4 2 2" xfId="30313"/>
    <cellStyle name="常规 4 3 9 4 3" xfId="21865"/>
    <cellStyle name="常规 4 3 9 5" xfId="9193"/>
    <cellStyle name="常规 4 3 9 5 2" xfId="26089"/>
    <cellStyle name="常规 4 3 9 6" xfId="17641"/>
    <cellStyle name="常规 4 4" xfId="73"/>
    <cellStyle name="常规 4 4 2" xfId="777"/>
    <cellStyle name="常规 4 4 2 2" xfId="1481"/>
    <cellStyle name="常规 4 4 2 2 2" xfId="3593"/>
    <cellStyle name="常规 4 4 2 2 2 2" xfId="7817"/>
    <cellStyle name="常规 4 4 2 2 2 2 2" xfId="16265"/>
    <cellStyle name="常规 4 4 2 2 2 2 2 2" xfId="33161"/>
    <cellStyle name="常规 4 4 2 2 2 2 3" xfId="24713"/>
    <cellStyle name="常规 4 4 2 2 2 3" xfId="12041"/>
    <cellStyle name="常规 4 4 2 2 2 3 2" xfId="28937"/>
    <cellStyle name="常规 4 4 2 2 2 4" xfId="20489"/>
    <cellStyle name="常规 4 4 2 2 3" xfId="5705"/>
    <cellStyle name="常规 4 4 2 2 3 2" xfId="14153"/>
    <cellStyle name="常规 4 4 2 2 3 2 2" xfId="31049"/>
    <cellStyle name="常规 4 4 2 2 3 3" xfId="22601"/>
    <cellStyle name="常规 4 4 2 2 4" xfId="9929"/>
    <cellStyle name="常规 4 4 2 2 4 2" xfId="26825"/>
    <cellStyle name="常规 4 4 2 2 5" xfId="18377"/>
    <cellStyle name="常规 4 4 2 3" xfId="2537"/>
    <cellStyle name="常规 4 4 2 3 2" xfId="6761"/>
    <cellStyle name="常规 4 4 2 3 2 2" xfId="15209"/>
    <cellStyle name="常规 4 4 2 3 2 2 2" xfId="32105"/>
    <cellStyle name="常规 4 4 2 3 2 3" xfId="23657"/>
    <cellStyle name="常规 4 4 2 3 3" xfId="10985"/>
    <cellStyle name="常规 4 4 2 3 3 2" xfId="27881"/>
    <cellStyle name="常规 4 4 2 3 4" xfId="19433"/>
    <cellStyle name="常规 4 4 2 4" xfId="4649"/>
    <cellStyle name="常规 4 4 2 4 2" xfId="13097"/>
    <cellStyle name="常规 4 4 2 4 2 2" xfId="29993"/>
    <cellStyle name="常规 4 4 2 4 3" xfId="21545"/>
    <cellStyle name="常规 4 4 2 5" xfId="8873"/>
    <cellStyle name="常规 4 4 2 5 2" xfId="25769"/>
    <cellStyle name="常规 4 4 2 6" xfId="17321"/>
    <cellStyle name="常规 4 4 3" xfId="425"/>
    <cellStyle name="常规 4 4 3 2" xfId="1833"/>
    <cellStyle name="常规 4 4 3 2 2" xfId="3945"/>
    <cellStyle name="常规 4 4 3 2 2 2" xfId="8169"/>
    <cellStyle name="常规 4 4 3 2 2 2 2" xfId="16617"/>
    <cellStyle name="常规 4 4 3 2 2 2 2 2" xfId="33513"/>
    <cellStyle name="常规 4 4 3 2 2 2 3" xfId="25065"/>
    <cellStyle name="常规 4 4 3 2 2 3" xfId="12393"/>
    <cellStyle name="常规 4 4 3 2 2 3 2" xfId="29289"/>
    <cellStyle name="常规 4 4 3 2 2 4" xfId="20841"/>
    <cellStyle name="常规 4 4 3 2 3" xfId="6057"/>
    <cellStyle name="常规 4 4 3 2 3 2" xfId="14505"/>
    <cellStyle name="常规 4 4 3 2 3 2 2" xfId="31401"/>
    <cellStyle name="常规 4 4 3 2 3 3" xfId="22953"/>
    <cellStyle name="常规 4 4 3 2 4" xfId="10281"/>
    <cellStyle name="常规 4 4 3 2 4 2" xfId="27177"/>
    <cellStyle name="常规 4 4 3 2 5" xfId="18729"/>
    <cellStyle name="常规 4 4 3 3" xfId="2889"/>
    <cellStyle name="常规 4 4 3 3 2" xfId="7113"/>
    <cellStyle name="常规 4 4 3 3 2 2" xfId="15561"/>
    <cellStyle name="常规 4 4 3 3 2 2 2" xfId="32457"/>
    <cellStyle name="常规 4 4 3 3 2 3" xfId="24009"/>
    <cellStyle name="常规 4 4 3 3 3" xfId="11337"/>
    <cellStyle name="常规 4 4 3 3 3 2" xfId="28233"/>
    <cellStyle name="常规 4 4 3 3 4" xfId="19785"/>
    <cellStyle name="常规 4 4 3 4" xfId="5001"/>
    <cellStyle name="常规 4 4 3 4 2" xfId="13449"/>
    <cellStyle name="常规 4 4 3 4 2 2" xfId="30345"/>
    <cellStyle name="常规 4 4 3 4 3" xfId="21897"/>
    <cellStyle name="常规 4 4 3 5" xfId="9225"/>
    <cellStyle name="常规 4 4 3 5 2" xfId="26121"/>
    <cellStyle name="常规 4 4 3 6" xfId="17673"/>
    <cellStyle name="常规 4 4 4" xfId="1129"/>
    <cellStyle name="常规 4 4 4 2" xfId="3241"/>
    <cellStyle name="常规 4 4 4 2 2" xfId="7465"/>
    <cellStyle name="常规 4 4 4 2 2 2" xfId="15913"/>
    <cellStyle name="常规 4 4 4 2 2 2 2" xfId="32809"/>
    <cellStyle name="常规 4 4 4 2 2 3" xfId="24361"/>
    <cellStyle name="常规 4 4 4 2 3" xfId="11689"/>
    <cellStyle name="常规 4 4 4 2 3 2" xfId="28585"/>
    <cellStyle name="常规 4 4 4 2 4" xfId="20137"/>
    <cellStyle name="常规 4 4 4 3" xfId="5353"/>
    <cellStyle name="常规 4 4 4 3 2" xfId="13801"/>
    <cellStyle name="常规 4 4 4 3 2 2" xfId="30697"/>
    <cellStyle name="常规 4 4 4 3 3" xfId="22249"/>
    <cellStyle name="常规 4 4 4 4" xfId="9577"/>
    <cellStyle name="常规 4 4 4 4 2" xfId="26473"/>
    <cellStyle name="常规 4 4 4 5" xfId="18025"/>
    <cellStyle name="常规 4 4 5" xfId="2185"/>
    <cellStyle name="常规 4 4 5 2" xfId="6409"/>
    <cellStyle name="常规 4 4 5 2 2" xfId="14857"/>
    <cellStyle name="常规 4 4 5 2 2 2" xfId="31753"/>
    <cellStyle name="常规 4 4 5 2 3" xfId="23305"/>
    <cellStyle name="常规 4 4 5 3" xfId="10633"/>
    <cellStyle name="常规 4 4 5 3 2" xfId="27529"/>
    <cellStyle name="常规 4 4 5 4" xfId="19081"/>
    <cellStyle name="常规 4 4 6" xfId="4297"/>
    <cellStyle name="常规 4 4 6 2" xfId="12745"/>
    <cellStyle name="常规 4 4 6 2 2" xfId="29641"/>
    <cellStyle name="常规 4 4 6 3" xfId="21193"/>
    <cellStyle name="常规 4 4 7" xfId="8521"/>
    <cellStyle name="常规 4 4 7 2" xfId="25417"/>
    <cellStyle name="常规 4 4 8" xfId="16969"/>
    <cellStyle name="常规 4 5" xfId="121"/>
    <cellStyle name="常规 4 5 2" xfId="825"/>
    <cellStyle name="常规 4 5 2 2" xfId="1529"/>
    <cellStyle name="常规 4 5 2 2 2" xfId="3641"/>
    <cellStyle name="常规 4 5 2 2 2 2" xfId="7865"/>
    <cellStyle name="常规 4 5 2 2 2 2 2" xfId="16313"/>
    <cellStyle name="常规 4 5 2 2 2 2 2 2" xfId="33209"/>
    <cellStyle name="常规 4 5 2 2 2 2 3" xfId="24761"/>
    <cellStyle name="常规 4 5 2 2 2 3" xfId="12089"/>
    <cellStyle name="常规 4 5 2 2 2 3 2" xfId="28985"/>
    <cellStyle name="常规 4 5 2 2 2 4" xfId="20537"/>
    <cellStyle name="常规 4 5 2 2 3" xfId="5753"/>
    <cellStyle name="常规 4 5 2 2 3 2" xfId="14201"/>
    <cellStyle name="常规 4 5 2 2 3 2 2" xfId="31097"/>
    <cellStyle name="常规 4 5 2 2 3 3" xfId="22649"/>
    <cellStyle name="常规 4 5 2 2 4" xfId="9977"/>
    <cellStyle name="常规 4 5 2 2 4 2" xfId="26873"/>
    <cellStyle name="常规 4 5 2 2 5" xfId="18425"/>
    <cellStyle name="常规 4 5 2 3" xfId="2585"/>
    <cellStyle name="常规 4 5 2 3 2" xfId="6809"/>
    <cellStyle name="常规 4 5 2 3 2 2" xfId="15257"/>
    <cellStyle name="常规 4 5 2 3 2 2 2" xfId="32153"/>
    <cellStyle name="常规 4 5 2 3 2 3" xfId="23705"/>
    <cellStyle name="常规 4 5 2 3 3" xfId="11033"/>
    <cellStyle name="常规 4 5 2 3 3 2" xfId="27929"/>
    <cellStyle name="常规 4 5 2 3 4" xfId="19481"/>
    <cellStyle name="常规 4 5 2 4" xfId="4697"/>
    <cellStyle name="常规 4 5 2 4 2" xfId="13145"/>
    <cellStyle name="常规 4 5 2 4 2 2" xfId="30041"/>
    <cellStyle name="常规 4 5 2 4 3" xfId="21593"/>
    <cellStyle name="常规 4 5 2 5" xfId="8921"/>
    <cellStyle name="常规 4 5 2 5 2" xfId="25817"/>
    <cellStyle name="常规 4 5 2 6" xfId="17369"/>
    <cellStyle name="常规 4 5 3" xfId="473"/>
    <cellStyle name="常规 4 5 3 2" xfId="1881"/>
    <cellStyle name="常规 4 5 3 2 2" xfId="3993"/>
    <cellStyle name="常规 4 5 3 2 2 2" xfId="8217"/>
    <cellStyle name="常规 4 5 3 2 2 2 2" xfId="16665"/>
    <cellStyle name="常规 4 5 3 2 2 2 2 2" xfId="33561"/>
    <cellStyle name="常规 4 5 3 2 2 2 3" xfId="25113"/>
    <cellStyle name="常规 4 5 3 2 2 3" xfId="12441"/>
    <cellStyle name="常规 4 5 3 2 2 3 2" xfId="29337"/>
    <cellStyle name="常规 4 5 3 2 2 4" xfId="20889"/>
    <cellStyle name="常规 4 5 3 2 3" xfId="6105"/>
    <cellStyle name="常规 4 5 3 2 3 2" xfId="14553"/>
    <cellStyle name="常规 4 5 3 2 3 2 2" xfId="31449"/>
    <cellStyle name="常规 4 5 3 2 3 3" xfId="23001"/>
    <cellStyle name="常规 4 5 3 2 4" xfId="10329"/>
    <cellStyle name="常规 4 5 3 2 4 2" xfId="27225"/>
    <cellStyle name="常规 4 5 3 2 5" xfId="18777"/>
    <cellStyle name="常规 4 5 3 3" xfId="2937"/>
    <cellStyle name="常规 4 5 3 3 2" xfId="7161"/>
    <cellStyle name="常规 4 5 3 3 2 2" xfId="15609"/>
    <cellStyle name="常规 4 5 3 3 2 2 2" xfId="32505"/>
    <cellStyle name="常规 4 5 3 3 2 3" xfId="24057"/>
    <cellStyle name="常规 4 5 3 3 3" xfId="11385"/>
    <cellStyle name="常规 4 5 3 3 3 2" xfId="28281"/>
    <cellStyle name="常规 4 5 3 3 4" xfId="19833"/>
    <cellStyle name="常规 4 5 3 4" xfId="5049"/>
    <cellStyle name="常规 4 5 3 4 2" xfId="13497"/>
    <cellStyle name="常规 4 5 3 4 2 2" xfId="30393"/>
    <cellStyle name="常规 4 5 3 4 3" xfId="21945"/>
    <cellStyle name="常规 4 5 3 5" xfId="9273"/>
    <cellStyle name="常规 4 5 3 5 2" xfId="26169"/>
    <cellStyle name="常规 4 5 3 6" xfId="17721"/>
    <cellStyle name="常规 4 5 4" xfId="1177"/>
    <cellStyle name="常规 4 5 4 2" xfId="3289"/>
    <cellStyle name="常规 4 5 4 2 2" xfId="7513"/>
    <cellStyle name="常规 4 5 4 2 2 2" xfId="15961"/>
    <cellStyle name="常规 4 5 4 2 2 2 2" xfId="32857"/>
    <cellStyle name="常规 4 5 4 2 2 3" xfId="24409"/>
    <cellStyle name="常规 4 5 4 2 3" xfId="11737"/>
    <cellStyle name="常规 4 5 4 2 3 2" xfId="28633"/>
    <cellStyle name="常规 4 5 4 2 4" xfId="20185"/>
    <cellStyle name="常规 4 5 4 3" xfId="5401"/>
    <cellStyle name="常规 4 5 4 3 2" xfId="13849"/>
    <cellStyle name="常规 4 5 4 3 2 2" xfId="30745"/>
    <cellStyle name="常规 4 5 4 3 3" xfId="22297"/>
    <cellStyle name="常规 4 5 4 4" xfId="9625"/>
    <cellStyle name="常规 4 5 4 4 2" xfId="26521"/>
    <cellStyle name="常规 4 5 4 5" xfId="18073"/>
    <cellStyle name="常规 4 5 5" xfId="2233"/>
    <cellStyle name="常规 4 5 5 2" xfId="6457"/>
    <cellStyle name="常规 4 5 5 2 2" xfId="14905"/>
    <cellStyle name="常规 4 5 5 2 2 2" xfId="31801"/>
    <cellStyle name="常规 4 5 5 2 3" xfId="23353"/>
    <cellStyle name="常规 4 5 5 3" xfId="10681"/>
    <cellStyle name="常规 4 5 5 3 2" xfId="27577"/>
    <cellStyle name="常规 4 5 5 4" xfId="19129"/>
    <cellStyle name="常规 4 5 6" xfId="4345"/>
    <cellStyle name="常规 4 5 6 2" xfId="12793"/>
    <cellStyle name="常规 4 5 6 2 2" xfId="29689"/>
    <cellStyle name="常规 4 5 6 3" xfId="21241"/>
    <cellStyle name="常规 4 5 7" xfId="8569"/>
    <cellStyle name="常规 4 5 7 2" xfId="25465"/>
    <cellStyle name="常规 4 5 8" xfId="17017"/>
    <cellStyle name="常规 4 6" xfId="169"/>
    <cellStyle name="常规 4 6 2" xfId="873"/>
    <cellStyle name="常规 4 6 2 2" xfId="1577"/>
    <cellStyle name="常规 4 6 2 2 2" xfId="3689"/>
    <cellStyle name="常规 4 6 2 2 2 2" xfId="7913"/>
    <cellStyle name="常规 4 6 2 2 2 2 2" xfId="16361"/>
    <cellStyle name="常规 4 6 2 2 2 2 2 2" xfId="33257"/>
    <cellStyle name="常规 4 6 2 2 2 2 3" xfId="24809"/>
    <cellStyle name="常规 4 6 2 2 2 3" xfId="12137"/>
    <cellStyle name="常规 4 6 2 2 2 3 2" xfId="29033"/>
    <cellStyle name="常规 4 6 2 2 2 4" xfId="20585"/>
    <cellStyle name="常规 4 6 2 2 3" xfId="5801"/>
    <cellStyle name="常规 4 6 2 2 3 2" xfId="14249"/>
    <cellStyle name="常规 4 6 2 2 3 2 2" xfId="31145"/>
    <cellStyle name="常规 4 6 2 2 3 3" xfId="22697"/>
    <cellStyle name="常规 4 6 2 2 4" xfId="10025"/>
    <cellStyle name="常规 4 6 2 2 4 2" xfId="26921"/>
    <cellStyle name="常规 4 6 2 2 5" xfId="18473"/>
    <cellStyle name="常规 4 6 2 3" xfId="2633"/>
    <cellStyle name="常规 4 6 2 3 2" xfId="6857"/>
    <cellStyle name="常规 4 6 2 3 2 2" xfId="15305"/>
    <cellStyle name="常规 4 6 2 3 2 2 2" xfId="32201"/>
    <cellStyle name="常规 4 6 2 3 2 3" xfId="23753"/>
    <cellStyle name="常规 4 6 2 3 3" xfId="11081"/>
    <cellStyle name="常规 4 6 2 3 3 2" xfId="27977"/>
    <cellStyle name="常规 4 6 2 3 4" xfId="19529"/>
    <cellStyle name="常规 4 6 2 4" xfId="4745"/>
    <cellStyle name="常规 4 6 2 4 2" xfId="13193"/>
    <cellStyle name="常规 4 6 2 4 2 2" xfId="30089"/>
    <cellStyle name="常规 4 6 2 4 3" xfId="21641"/>
    <cellStyle name="常规 4 6 2 5" xfId="8969"/>
    <cellStyle name="常规 4 6 2 5 2" xfId="25865"/>
    <cellStyle name="常规 4 6 2 6" xfId="17417"/>
    <cellStyle name="常规 4 6 3" xfId="521"/>
    <cellStyle name="常规 4 6 3 2" xfId="1929"/>
    <cellStyle name="常规 4 6 3 2 2" xfId="4041"/>
    <cellStyle name="常规 4 6 3 2 2 2" xfId="8265"/>
    <cellStyle name="常规 4 6 3 2 2 2 2" xfId="16713"/>
    <cellStyle name="常规 4 6 3 2 2 2 2 2" xfId="33609"/>
    <cellStyle name="常规 4 6 3 2 2 2 3" xfId="25161"/>
    <cellStyle name="常规 4 6 3 2 2 3" xfId="12489"/>
    <cellStyle name="常规 4 6 3 2 2 3 2" xfId="29385"/>
    <cellStyle name="常规 4 6 3 2 2 4" xfId="20937"/>
    <cellStyle name="常规 4 6 3 2 3" xfId="6153"/>
    <cellStyle name="常规 4 6 3 2 3 2" xfId="14601"/>
    <cellStyle name="常规 4 6 3 2 3 2 2" xfId="31497"/>
    <cellStyle name="常规 4 6 3 2 3 3" xfId="23049"/>
    <cellStyle name="常规 4 6 3 2 4" xfId="10377"/>
    <cellStyle name="常规 4 6 3 2 4 2" xfId="27273"/>
    <cellStyle name="常规 4 6 3 2 5" xfId="18825"/>
    <cellStyle name="常规 4 6 3 3" xfId="2985"/>
    <cellStyle name="常规 4 6 3 3 2" xfId="7209"/>
    <cellStyle name="常规 4 6 3 3 2 2" xfId="15657"/>
    <cellStyle name="常规 4 6 3 3 2 2 2" xfId="32553"/>
    <cellStyle name="常规 4 6 3 3 2 3" xfId="24105"/>
    <cellStyle name="常规 4 6 3 3 3" xfId="11433"/>
    <cellStyle name="常规 4 6 3 3 3 2" xfId="28329"/>
    <cellStyle name="常规 4 6 3 3 4" xfId="19881"/>
    <cellStyle name="常规 4 6 3 4" xfId="5097"/>
    <cellStyle name="常规 4 6 3 4 2" xfId="13545"/>
    <cellStyle name="常规 4 6 3 4 2 2" xfId="30441"/>
    <cellStyle name="常规 4 6 3 4 3" xfId="21993"/>
    <cellStyle name="常规 4 6 3 5" xfId="9321"/>
    <cellStyle name="常规 4 6 3 5 2" xfId="26217"/>
    <cellStyle name="常规 4 6 3 6" xfId="17769"/>
    <cellStyle name="常规 4 6 4" xfId="1225"/>
    <cellStyle name="常规 4 6 4 2" xfId="3337"/>
    <cellStyle name="常规 4 6 4 2 2" xfId="7561"/>
    <cellStyle name="常规 4 6 4 2 2 2" xfId="16009"/>
    <cellStyle name="常规 4 6 4 2 2 2 2" xfId="32905"/>
    <cellStyle name="常规 4 6 4 2 2 3" xfId="24457"/>
    <cellStyle name="常规 4 6 4 2 3" xfId="11785"/>
    <cellStyle name="常规 4 6 4 2 3 2" xfId="28681"/>
    <cellStyle name="常规 4 6 4 2 4" xfId="20233"/>
    <cellStyle name="常规 4 6 4 3" xfId="5449"/>
    <cellStyle name="常规 4 6 4 3 2" xfId="13897"/>
    <cellStyle name="常规 4 6 4 3 2 2" xfId="30793"/>
    <cellStyle name="常规 4 6 4 3 3" xfId="22345"/>
    <cellStyle name="常规 4 6 4 4" xfId="9673"/>
    <cellStyle name="常规 4 6 4 4 2" xfId="26569"/>
    <cellStyle name="常规 4 6 4 5" xfId="18121"/>
    <cellStyle name="常规 4 6 5" xfId="2281"/>
    <cellStyle name="常规 4 6 5 2" xfId="6505"/>
    <cellStyle name="常规 4 6 5 2 2" xfId="14953"/>
    <cellStyle name="常规 4 6 5 2 2 2" xfId="31849"/>
    <cellStyle name="常规 4 6 5 2 3" xfId="23401"/>
    <cellStyle name="常规 4 6 5 3" xfId="10729"/>
    <cellStyle name="常规 4 6 5 3 2" xfId="27625"/>
    <cellStyle name="常规 4 6 5 4" xfId="19177"/>
    <cellStyle name="常规 4 6 6" xfId="4393"/>
    <cellStyle name="常规 4 6 6 2" xfId="12841"/>
    <cellStyle name="常规 4 6 6 2 2" xfId="29737"/>
    <cellStyle name="常规 4 6 6 3" xfId="21289"/>
    <cellStyle name="常规 4 6 7" xfId="8617"/>
    <cellStyle name="常规 4 6 7 2" xfId="25513"/>
    <cellStyle name="常规 4 6 8" xfId="17065"/>
    <cellStyle name="常规 4 7" xfId="217"/>
    <cellStyle name="常规 4 7 2" xfId="921"/>
    <cellStyle name="常规 4 7 2 2" xfId="1625"/>
    <cellStyle name="常规 4 7 2 2 2" xfId="3737"/>
    <cellStyle name="常规 4 7 2 2 2 2" xfId="7961"/>
    <cellStyle name="常规 4 7 2 2 2 2 2" xfId="16409"/>
    <cellStyle name="常规 4 7 2 2 2 2 2 2" xfId="33305"/>
    <cellStyle name="常规 4 7 2 2 2 2 3" xfId="24857"/>
    <cellStyle name="常规 4 7 2 2 2 3" xfId="12185"/>
    <cellStyle name="常规 4 7 2 2 2 3 2" xfId="29081"/>
    <cellStyle name="常规 4 7 2 2 2 4" xfId="20633"/>
    <cellStyle name="常规 4 7 2 2 3" xfId="5849"/>
    <cellStyle name="常规 4 7 2 2 3 2" xfId="14297"/>
    <cellStyle name="常规 4 7 2 2 3 2 2" xfId="31193"/>
    <cellStyle name="常规 4 7 2 2 3 3" xfId="22745"/>
    <cellStyle name="常规 4 7 2 2 4" xfId="10073"/>
    <cellStyle name="常规 4 7 2 2 4 2" xfId="26969"/>
    <cellStyle name="常规 4 7 2 2 5" xfId="18521"/>
    <cellStyle name="常规 4 7 2 3" xfId="2681"/>
    <cellStyle name="常规 4 7 2 3 2" xfId="6905"/>
    <cellStyle name="常规 4 7 2 3 2 2" xfId="15353"/>
    <cellStyle name="常规 4 7 2 3 2 2 2" xfId="32249"/>
    <cellStyle name="常规 4 7 2 3 2 3" xfId="23801"/>
    <cellStyle name="常规 4 7 2 3 3" xfId="11129"/>
    <cellStyle name="常规 4 7 2 3 3 2" xfId="28025"/>
    <cellStyle name="常规 4 7 2 3 4" xfId="19577"/>
    <cellStyle name="常规 4 7 2 4" xfId="4793"/>
    <cellStyle name="常规 4 7 2 4 2" xfId="13241"/>
    <cellStyle name="常规 4 7 2 4 2 2" xfId="30137"/>
    <cellStyle name="常规 4 7 2 4 3" xfId="21689"/>
    <cellStyle name="常规 4 7 2 5" xfId="9017"/>
    <cellStyle name="常规 4 7 2 5 2" xfId="25913"/>
    <cellStyle name="常规 4 7 2 6" xfId="17465"/>
    <cellStyle name="常规 4 7 3" xfId="569"/>
    <cellStyle name="常规 4 7 3 2" xfId="1977"/>
    <cellStyle name="常规 4 7 3 2 2" xfId="4089"/>
    <cellStyle name="常规 4 7 3 2 2 2" xfId="8313"/>
    <cellStyle name="常规 4 7 3 2 2 2 2" xfId="16761"/>
    <cellStyle name="常规 4 7 3 2 2 2 2 2" xfId="33657"/>
    <cellStyle name="常规 4 7 3 2 2 2 3" xfId="25209"/>
    <cellStyle name="常规 4 7 3 2 2 3" xfId="12537"/>
    <cellStyle name="常规 4 7 3 2 2 3 2" xfId="29433"/>
    <cellStyle name="常规 4 7 3 2 2 4" xfId="20985"/>
    <cellStyle name="常规 4 7 3 2 3" xfId="6201"/>
    <cellStyle name="常规 4 7 3 2 3 2" xfId="14649"/>
    <cellStyle name="常规 4 7 3 2 3 2 2" xfId="31545"/>
    <cellStyle name="常规 4 7 3 2 3 3" xfId="23097"/>
    <cellStyle name="常规 4 7 3 2 4" xfId="10425"/>
    <cellStyle name="常规 4 7 3 2 4 2" xfId="27321"/>
    <cellStyle name="常规 4 7 3 2 5" xfId="18873"/>
    <cellStyle name="常规 4 7 3 3" xfId="3033"/>
    <cellStyle name="常规 4 7 3 3 2" xfId="7257"/>
    <cellStyle name="常规 4 7 3 3 2 2" xfId="15705"/>
    <cellStyle name="常规 4 7 3 3 2 2 2" xfId="32601"/>
    <cellStyle name="常规 4 7 3 3 2 3" xfId="24153"/>
    <cellStyle name="常规 4 7 3 3 3" xfId="11481"/>
    <cellStyle name="常规 4 7 3 3 3 2" xfId="28377"/>
    <cellStyle name="常规 4 7 3 3 4" xfId="19929"/>
    <cellStyle name="常规 4 7 3 4" xfId="5145"/>
    <cellStyle name="常规 4 7 3 4 2" xfId="13593"/>
    <cellStyle name="常规 4 7 3 4 2 2" xfId="30489"/>
    <cellStyle name="常规 4 7 3 4 3" xfId="22041"/>
    <cellStyle name="常规 4 7 3 5" xfId="9369"/>
    <cellStyle name="常规 4 7 3 5 2" xfId="26265"/>
    <cellStyle name="常规 4 7 3 6" xfId="17817"/>
    <cellStyle name="常规 4 7 4" xfId="1273"/>
    <cellStyle name="常规 4 7 4 2" xfId="3385"/>
    <cellStyle name="常规 4 7 4 2 2" xfId="7609"/>
    <cellStyle name="常规 4 7 4 2 2 2" xfId="16057"/>
    <cellStyle name="常规 4 7 4 2 2 2 2" xfId="32953"/>
    <cellStyle name="常规 4 7 4 2 2 3" xfId="24505"/>
    <cellStyle name="常规 4 7 4 2 3" xfId="11833"/>
    <cellStyle name="常规 4 7 4 2 3 2" xfId="28729"/>
    <cellStyle name="常规 4 7 4 2 4" xfId="20281"/>
    <cellStyle name="常规 4 7 4 3" xfId="5497"/>
    <cellStyle name="常规 4 7 4 3 2" xfId="13945"/>
    <cellStyle name="常规 4 7 4 3 2 2" xfId="30841"/>
    <cellStyle name="常规 4 7 4 3 3" xfId="22393"/>
    <cellStyle name="常规 4 7 4 4" xfId="9721"/>
    <cellStyle name="常规 4 7 4 4 2" xfId="26617"/>
    <cellStyle name="常规 4 7 4 5" xfId="18169"/>
    <cellStyle name="常规 4 7 5" xfId="2329"/>
    <cellStyle name="常规 4 7 5 2" xfId="6553"/>
    <cellStyle name="常规 4 7 5 2 2" xfId="15001"/>
    <cellStyle name="常规 4 7 5 2 2 2" xfId="31897"/>
    <cellStyle name="常规 4 7 5 2 3" xfId="23449"/>
    <cellStyle name="常规 4 7 5 3" xfId="10777"/>
    <cellStyle name="常规 4 7 5 3 2" xfId="27673"/>
    <cellStyle name="常规 4 7 5 4" xfId="19225"/>
    <cellStyle name="常规 4 7 6" xfId="4441"/>
    <cellStyle name="常规 4 7 6 2" xfId="12889"/>
    <cellStyle name="常规 4 7 6 2 2" xfId="29785"/>
    <cellStyle name="常规 4 7 6 3" xfId="21337"/>
    <cellStyle name="常规 4 7 7" xfId="8665"/>
    <cellStyle name="常规 4 7 7 2" xfId="25561"/>
    <cellStyle name="常规 4 7 8" xfId="17113"/>
    <cellStyle name="常规 4 8" xfId="265"/>
    <cellStyle name="常规 4 8 2" xfId="969"/>
    <cellStyle name="常规 4 8 2 2" xfId="1673"/>
    <cellStyle name="常规 4 8 2 2 2" xfId="3785"/>
    <cellStyle name="常规 4 8 2 2 2 2" xfId="8009"/>
    <cellStyle name="常规 4 8 2 2 2 2 2" xfId="16457"/>
    <cellStyle name="常规 4 8 2 2 2 2 2 2" xfId="33353"/>
    <cellStyle name="常规 4 8 2 2 2 2 3" xfId="24905"/>
    <cellStyle name="常规 4 8 2 2 2 3" xfId="12233"/>
    <cellStyle name="常规 4 8 2 2 2 3 2" xfId="29129"/>
    <cellStyle name="常规 4 8 2 2 2 4" xfId="20681"/>
    <cellStyle name="常规 4 8 2 2 3" xfId="5897"/>
    <cellStyle name="常规 4 8 2 2 3 2" xfId="14345"/>
    <cellStyle name="常规 4 8 2 2 3 2 2" xfId="31241"/>
    <cellStyle name="常规 4 8 2 2 3 3" xfId="22793"/>
    <cellStyle name="常规 4 8 2 2 4" xfId="10121"/>
    <cellStyle name="常规 4 8 2 2 4 2" xfId="27017"/>
    <cellStyle name="常规 4 8 2 2 5" xfId="18569"/>
    <cellStyle name="常规 4 8 2 3" xfId="2729"/>
    <cellStyle name="常规 4 8 2 3 2" xfId="6953"/>
    <cellStyle name="常规 4 8 2 3 2 2" xfId="15401"/>
    <cellStyle name="常规 4 8 2 3 2 2 2" xfId="32297"/>
    <cellStyle name="常规 4 8 2 3 2 3" xfId="23849"/>
    <cellStyle name="常规 4 8 2 3 3" xfId="11177"/>
    <cellStyle name="常规 4 8 2 3 3 2" xfId="28073"/>
    <cellStyle name="常规 4 8 2 3 4" xfId="19625"/>
    <cellStyle name="常规 4 8 2 4" xfId="4841"/>
    <cellStyle name="常规 4 8 2 4 2" xfId="13289"/>
    <cellStyle name="常规 4 8 2 4 2 2" xfId="30185"/>
    <cellStyle name="常规 4 8 2 4 3" xfId="21737"/>
    <cellStyle name="常规 4 8 2 5" xfId="9065"/>
    <cellStyle name="常规 4 8 2 5 2" xfId="25961"/>
    <cellStyle name="常规 4 8 2 6" xfId="17513"/>
    <cellStyle name="常规 4 8 3" xfId="617"/>
    <cellStyle name="常规 4 8 3 2" xfId="2025"/>
    <cellStyle name="常规 4 8 3 2 2" xfId="4137"/>
    <cellStyle name="常规 4 8 3 2 2 2" xfId="8361"/>
    <cellStyle name="常规 4 8 3 2 2 2 2" xfId="16809"/>
    <cellStyle name="常规 4 8 3 2 2 2 2 2" xfId="33705"/>
    <cellStyle name="常规 4 8 3 2 2 2 3" xfId="25257"/>
    <cellStyle name="常规 4 8 3 2 2 3" xfId="12585"/>
    <cellStyle name="常规 4 8 3 2 2 3 2" xfId="29481"/>
    <cellStyle name="常规 4 8 3 2 2 4" xfId="21033"/>
    <cellStyle name="常规 4 8 3 2 3" xfId="6249"/>
    <cellStyle name="常规 4 8 3 2 3 2" xfId="14697"/>
    <cellStyle name="常规 4 8 3 2 3 2 2" xfId="31593"/>
    <cellStyle name="常规 4 8 3 2 3 3" xfId="23145"/>
    <cellStyle name="常规 4 8 3 2 4" xfId="10473"/>
    <cellStyle name="常规 4 8 3 2 4 2" xfId="27369"/>
    <cellStyle name="常规 4 8 3 2 5" xfId="18921"/>
    <cellStyle name="常规 4 8 3 3" xfId="3081"/>
    <cellStyle name="常规 4 8 3 3 2" xfId="7305"/>
    <cellStyle name="常规 4 8 3 3 2 2" xfId="15753"/>
    <cellStyle name="常规 4 8 3 3 2 2 2" xfId="32649"/>
    <cellStyle name="常规 4 8 3 3 2 3" xfId="24201"/>
    <cellStyle name="常规 4 8 3 3 3" xfId="11529"/>
    <cellStyle name="常规 4 8 3 3 3 2" xfId="28425"/>
    <cellStyle name="常规 4 8 3 3 4" xfId="19977"/>
    <cellStyle name="常规 4 8 3 4" xfId="5193"/>
    <cellStyle name="常规 4 8 3 4 2" xfId="13641"/>
    <cellStyle name="常规 4 8 3 4 2 2" xfId="30537"/>
    <cellStyle name="常规 4 8 3 4 3" xfId="22089"/>
    <cellStyle name="常规 4 8 3 5" xfId="9417"/>
    <cellStyle name="常规 4 8 3 5 2" xfId="26313"/>
    <cellStyle name="常规 4 8 3 6" xfId="17865"/>
    <cellStyle name="常规 4 8 4" xfId="1321"/>
    <cellStyle name="常规 4 8 4 2" xfId="3433"/>
    <cellStyle name="常规 4 8 4 2 2" xfId="7657"/>
    <cellStyle name="常规 4 8 4 2 2 2" xfId="16105"/>
    <cellStyle name="常规 4 8 4 2 2 2 2" xfId="33001"/>
    <cellStyle name="常规 4 8 4 2 2 3" xfId="24553"/>
    <cellStyle name="常规 4 8 4 2 3" xfId="11881"/>
    <cellStyle name="常规 4 8 4 2 3 2" xfId="28777"/>
    <cellStyle name="常规 4 8 4 2 4" xfId="20329"/>
    <cellStyle name="常规 4 8 4 3" xfId="5545"/>
    <cellStyle name="常规 4 8 4 3 2" xfId="13993"/>
    <cellStyle name="常规 4 8 4 3 2 2" xfId="30889"/>
    <cellStyle name="常规 4 8 4 3 3" xfId="22441"/>
    <cellStyle name="常规 4 8 4 4" xfId="9769"/>
    <cellStyle name="常规 4 8 4 4 2" xfId="26665"/>
    <cellStyle name="常规 4 8 4 5" xfId="18217"/>
    <cellStyle name="常规 4 8 5" xfId="2377"/>
    <cellStyle name="常规 4 8 5 2" xfId="6601"/>
    <cellStyle name="常规 4 8 5 2 2" xfId="15049"/>
    <cellStyle name="常规 4 8 5 2 2 2" xfId="31945"/>
    <cellStyle name="常规 4 8 5 2 3" xfId="23497"/>
    <cellStyle name="常规 4 8 5 3" xfId="10825"/>
    <cellStyle name="常规 4 8 5 3 2" xfId="27721"/>
    <cellStyle name="常规 4 8 5 4" xfId="19273"/>
    <cellStyle name="常规 4 8 6" xfId="4489"/>
    <cellStyle name="常规 4 8 6 2" xfId="12937"/>
    <cellStyle name="常规 4 8 6 2 2" xfId="29833"/>
    <cellStyle name="常规 4 8 6 3" xfId="21385"/>
    <cellStyle name="常规 4 8 7" xfId="8713"/>
    <cellStyle name="常规 4 8 7 2" xfId="25609"/>
    <cellStyle name="常规 4 8 8" xfId="17161"/>
    <cellStyle name="常规 4 9" xfId="313"/>
    <cellStyle name="常规 4 9 2" xfId="1017"/>
    <cellStyle name="常规 4 9 2 2" xfId="1721"/>
    <cellStyle name="常规 4 9 2 2 2" xfId="3833"/>
    <cellStyle name="常规 4 9 2 2 2 2" xfId="8057"/>
    <cellStyle name="常规 4 9 2 2 2 2 2" xfId="16505"/>
    <cellStyle name="常规 4 9 2 2 2 2 2 2" xfId="33401"/>
    <cellStyle name="常规 4 9 2 2 2 2 3" xfId="24953"/>
    <cellStyle name="常规 4 9 2 2 2 3" xfId="12281"/>
    <cellStyle name="常规 4 9 2 2 2 3 2" xfId="29177"/>
    <cellStyle name="常规 4 9 2 2 2 4" xfId="20729"/>
    <cellStyle name="常规 4 9 2 2 3" xfId="5945"/>
    <cellStyle name="常规 4 9 2 2 3 2" xfId="14393"/>
    <cellStyle name="常规 4 9 2 2 3 2 2" xfId="31289"/>
    <cellStyle name="常规 4 9 2 2 3 3" xfId="22841"/>
    <cellStyle name="常规 4 9 2 2 4" xfId="10169"/>
    <cellStyle name="常规 4 9 2 2 4 2" xfId="27065"/>
    <cellStyle name="常规 4 9 2 2 5" xfId="18617"/>
    <cellStyle name="常规 4 9 2 3" xfId="2777"/>
    <cellStyle name="常规 4 9 2 3 2" xfId="7001"/>
    <cellStyle name="常规 4 9 2 3 2 2" xfId="15449"/>
    <cellStyle name="常规 4 9 2 3 2 2 2" xfId="32345"/>
    <cellStyle name="常规 4 9 2 3 2 3" xfId="23897"/>
    <cellStyle name="常规 4 9 2 3 3" xfId="11225"/>
    <cellStyle name="常规 4 9 2 3 3 2" xfId="28121"/>
    <cellStyle name="常规 4 9 2 3 4" xfId="19673"/>
    <cellStyle name="常规 4 9 2 4" xfId="4889"/>
    <cellStyle name="常规 4 9 2 4 2" xfId="13337"/>
    <cellStyle name="常规 4 9 2 4 2 2" xfId="30233"/>
    <cellStyle name="常规 4 9 2 4 3" xfId="21785"/>
    <cellStyle name="常规 4 9 2 5" xfId="9113"/>
    <cellStyle name="常规 4 9 2 5 2" xfId="26009"/>
    <cellStyle name="常规 4 9 2 6" xfId="17561"/>
    <cellStyle name="常规 4 9 3" xfId="665"/>
    <cellStyle name="常规 4 9 3 2" xfId="2073"/>
    <cellStyle name="常规 4 9 3 2 2" xfId="4185"/>
    <cellStyle name="常规 4 9 3 2 2 2" xfId="8409"/>
    <cellStyle name="常规 4 9 3 2 2 2 2" xfId="16857"/>
    <cellStyle name="常规 4 9 3 2 2 2 2 2" xfId="33753"/>
    <cellStyle name="常规 4 9 3 2 2 2 3" xfId="25305"/>
    <cellStyle name="常规 4 9 3 2 2 3" xfId="12633"/>
    <cellStyle name="常规 4 9 3 2 2 3 2" xfId="29529"/>
    <cellStyle name="常规 4 9 3 2 2 4" xfId="21081"/>
    <cellStyle name="常规 4 9 3 2 3" xfId="6297"/>
    <cellStyle name="常规 4 9 3 2 3 2" xfId="14745"/>
    <cellStyle name="常规 4 9 3 2 3 2 2" xfId="31641"/>
    <cellStyle name="常规 4 9 3 2 3 3" xfId="23193"/>
    <cellStyle name="常规 4 9 3 2 4" xfId="10521"/>
    <cellStyle name="常规 4 9 3 2 4 2" xfId="27417"/>
    <cellStyle name="常规 4 9 3 2 5" xfId="18969"/>
    <cellStyle name="常规 4 9 3 3" xfId="3129"/>
    <cellStyle name="常规 4 9 3 3 2" xfId="7353"/>
    <cellStyle name="常规 4 9 3 3 2 2" xfId="15801"/>
    <cellStyle name="常规 4 9 3 3 2 2 2" xfId="32697"/>
    <cellStyle name="常规 4 9 3 3 2 3" xfId="24249"/>
    <cellStyle name="常规 4 9 3 3 3" xfId="11577"/>
    <cellStyle name="常规 4 9 3 3 3 2" xfId="28473"/>
    <cellStyle name="常规 4 9 3 3 4" xfId="20025"/>
    <cellStyle name="常规 4 9 3 4" xfId="5241"/>
    <cellStyle name="常规 4 9 3 4 2" xfId="13689"/>
    <cellStyle name="常规 4 9 3 4 2 2" xfId="30585"/>
    <cellStyle name="常规 4 9 3 4 3" xfId="22137"/>
    <cellStyle name="常规 4 9 3 5" xfId="9465"/>
    <cellStyle name="常规 4 9 3 5 2" xfId="26361"/>
    <cellStyle name="常规 4 9 3 6" xfId="17913"/>
    <cellStyle name="常规 4 9 4" xfId="1369"/>
    <cellStyle name="常规 4 9 4 2" xfId="3481"/>
    <cellStyle name="常规 4 9 4 2 2" xfId="7705"/>
    <cellStyle name="常规 4 9 4 2 2 2" xfId="16153"/>
    <cellStyle name="常规 4 9 4 2 2 2 2" xfId="33049"/>
    <cellStyle name="常规 4 9 4 2 2 3" xfId="24601"/>
    <cellStyle name="常规 4 9 4 2 3" xfId="11929"/>
    <cellStyle name="常规 4 9 4 2 3 2" xfId="28825"/>
    <cellStyle name="常规 4 9 4 2 4" xfId="20377"/>
    <cellStyle name="常规 4 9 4 3" xfId="5593"/>
    <cellStyle name="常规 4 9 4 3 2" xfId="14041"/>
    <cellStyle name="常规 4 9 4 3 2 2" xfId="30937"/>
    <cellStyle name="常规 4 9 4 3 3" xfId="22489"/>
    <cellStyle name="常规 4 9 4 4" xfId="9817"/>
    <cellStyle name="常规 4 9 4 4 2" xfId="26713"/>
    <cellStyle name="常规 4 9 4 5" xfId="18265"/>
    <cellStyle name="常规 4 9 5" xfId="2425"/>
    <cellStyle name="常规 4 9 5 2" xfId="6649"/>
    <cellStyle name="常规 4 9 5 2 2" xfId="15097"/>
    <cellStyle name="常规 4 9 5 2 2 2" xfId="31993"/>
    <cellStyle name="常规 4 9 5 2 3" xfId="23545"/>
    <cellStyle name="常规 4 9 5 3" xfId="10873"/>
    <cellStyle name="常规 4 9 5 3 2" xfId="27769"/>
    <cellStyle name="常规 4 9 5 4" xfId="19321"/>
    <cellStyle name="常规 4 9 6" xfId="4537"/>
    <cellStyle name="常规 4 9 6 2" xfId="12985"/>
    <cellStyle name="常规 4 9 6 2 2" xfId="29881"/>
    <cellStyle name="常规 4 9 6 3" xfId="21433"/>
    <cellStyle name="常规 4 9 7" xfId="8761"/>
    <cellStyle name="常规 4 9 7 2" xfId="25657"/>
    <cellStyle name="常规 4 9 8" xfId="17209"/>
    <cellStyle name="常规 5" xfId="2"/>
    <cellStyle name="常规 5 10" xfId="715"/>
    <cellStyle name="常规 5 10 2" xfId="1419"/>
    <cellStyle name="常规 5 10 2 2" xfId="3531"/>
    <cellStyle name="常规 5 10 2 2 2" xfId="7755"/>
    <cellStyle name="常规 5 10 2 2 2 2" xfId="16203"/>
    <cellStyle name="常规 5 10 2 2 2 2 2" xfId="33099"/>
    <cellStyle name="常规 5 10 2 2 2 3" xfId="24651"/>
    <cellStyle name="常规 5 10 2 2 3" xfId="11979"/>
    <cellStyle name="常规 5 10 2 2 3 2" xfId="28875"/>
    <cellStyle name="常规 5 10 2 2 4" xfId="20427"/>
    <cellStyle name="常规 5 10 2 3" xfId="5643"/>
    <cellStyle name="常规 5 10 2 3 2" xfId="14091"/>
    <cellStyle name="常规 5 10 2 3 2 2" xfId="30987"/>
    <cellStyle name="常规 5 10 2 3 3" xfId="22539"/>
    <cellStyle name="常规 5 10 2 4" xfId="9867"/>
    <cellStyle name="常规 5 10 2 4 2" xfId="26763"/>
    <cellStyle name="常规 5 10 2 5" xfId="18315"/>
    <cellStyle name="常规 5 10 3" xfId="2475"/>
    <cellStyle name="常规 5 10 3 2" xfId="6699"/>
    <cellStyle name="常规 5 10 3 2 2" xfId="15147"/>
    <cellStyle name="常规 5 10 3 2 2 2" xfId="32043"/>
    <cellStyle name="常规 5 10 3 2 3" xfId="23595"/>
    <cellStyle name="常规 5 10 3 3" xfId="10923"/>
    <cellStyle name="常规 5 10 3 3 2" xfId="27819"/>
    <cellStyle name="常规 5 10 3 4" xfId="19371"/>
    <cellStyle name="常规 5 10 4" xfId="4587"/>
    <cellStyle name="常规 5 10 4 2" xfId="13035"/>
    <cellStyle name="常规 5 10 4 2 2" xfId="29931"/>
    <cellStyle name="常规 5 10 4 3" xfId="21483"/>
    <cellStyle name="常规 5 10 5" xfId="8811"/>
    <cellStyle name="常规 5 10 5 2" xfId="25707"/>
    <cellStyle name="常规 5 10 6" xfId="17259"/>
    <cellStyle name="常规 5 11" xfId="363"/>
    <cellStyle name="常规 5 11 2" xfId="1771"/>
    <cellStyle name="常规 5 11 2 2" xfId="3883"/>
    <cellStyle name="常规 5 11 2 2 2" xfId="8107"/>
    <cellStyle name="常规 5 11 2 2 2 2" xfId="16555"/>
    <cellStyle name="常规 5 11 2 2 2 2 2" xfId="33451"/>
    <cellStyle name="常规 5 11 2 2 2 3" xfId="25003"/>
    <cellStyle name="常规 5 11 2 2 3" xfId="12331"/>
    <cellStyle name="常规 5 11 2 2 3 2" xfId="29227"/>
    <cellStyle name="常规 5 11 2 2 4" xfId="20779"/>
    <cellStyle name="常规 5 11 2 3" xfId="5995"/>
    <cellStyle name="常规 5 11 2 3 2" xfId="14443"/>
    <cellStyle name="常规 5 11 2 3 2 2" xfId="31339"/>
    <cellStyle name="常规 5 11 2 3 3" xfId="22891"/>
    <cellStyle name="常规 5 11 2 4" xfId="10219"/>
    <cellStyle name="常规 5 11 2 4 2" xfId="27115"/>
    <cellStyle name="常规 5 11 2 5" xfId="18667"/>
    <cellStyle name="常规 5 11 3" xfId="2827"/>
    <cellStyle name="常规 5 11 3 2" xfId="7051"/>
    <cellStyle name="常规 5 11 3 2 2" xfId="15499"/>
    <cellStyle name="常规 5 11 3 2 2 2" xfId="32395"/>
    <cellStyle name="常规 5 11 3 2 3" xfId="23947"/>
    <cellStyle name="常规 5 11 3 3" xfId="11275"/>
    <cellStyle name="常规 5 11 3 3 2" xfId="28171"/>
    <cellStyle name="常规 5 11 3 4" xfId="19723"/>
    <cellStyle name="常规 5 11 4" xfId="4939"/>
    <cellStyle name="常规 5 11 4 2" xfId="13387"/>
    <cellStyle name="常规 5 11 4 2 2" xfId="30283"/>
    <cellStyle name="常规 5 11 4 3" xfId="21835"/>
    <cellStyle name="常规 5 11 5" xfId="9163"/>
    <cellStyle name="常规 5 11 5 2" xfId="26059"/>
    <cellStyle name="常规 5 11 6" xfId="17611"/>
    <cellStyle name="常规 5 12" xfId="1067"/>
    <cellStyle name="常规 5 12 2" xfId="3179"/>
    <cellStyle name="常规 5 12 2 2" xfId="7403"/>
    <cellStyle name="常规 5 12 2 2 2" xfId="15851"/>
    <cellStyle name="常规 5 12 2 2 2 2" xfId="32747"/>
    <cellStyle name="常规 5 12 2 2 3" xfId="24299"/>
    <cellStyle name="常规 5 12 2 3" xfId="11627"/>
    <cellStyle name="常规 5 12 2 3 2" xfId="28523"/>
    <cellStyle name="常规 5 12 2 4" xfId="20075"/>
    <cellStyle name="常规 5 12 3" xfId="5291"/>
    <cellStyle name="常规 5 12 3 2" xfId="13739"/>
    <cellStyle name="常规 5 12 3 2 2" xfId="30635"/>
    <cellStyle name="常规 5 12 3 3" xfId="22187"/>
    <cellStyle name="常规 5 12 4" xfId="9515"/>
    <cellStyle name="常规 5 12 4 2" xfId="26411"/>
    <cellStyle name="常规 5 12 5" xfId="17963"/>
    <cellStyle name="常规 5 13" xfId="2123"/>
    <cellStyle name="常规 5 13 2" xfId="6347"/>
    <cellStyle name="常规 5 13 2 2" xfId="14795"/>
    <cellStyle name="常规 5 13 2 2 2" xfId="31691"/>
    <cellStyle name="常规 5 13 2 3" xfId="23243"/>
    <cellStyle name="常规 5 13 3" xfId="10571"/>
    <cellStyle name="常规 5 13 3 2" xfId="27467"/>
    <cellStyle name="常规 5 13 4" xfId="19019"/>
    <cellStyle name="常规 5 14" xfId="4235"/>
    <cellStyle name="常规 5 14 2" xfId="12683"/>
    <cellStyle name="常规 5 14 2 2" xfId="29579"/>
    <cellStyle name="常规 5 14 3" xfId="21131"/>
    <cellStyle name="常规 5 15" xfId="8459"/>
    <cellStyle name="常规 5 15 2" xfId="25355"/>
    <cellStyle name="常规 5 16" xfId="16907"/>
    <cellStyle name="常规 5 17" xfId="33806"/>
    <cellStyle name="常规 5 18" xfId="10"/>
    <cellStyle name="常规 5 2" xfId="26"/>
    <cellStyle name="常规 5 2 10" xfId="379"/>
    <cellStyle name="常规 5 2 10 2" xfId="1787"/>
    <cellStyle name="常规 5 2 10 2 2" xfId="3899"/>
    <cellStyle name="常规 5 2 10 2 2 2" xfId="8123"/>
    <cellStyle name="常规 5 2 10 2 2 2 2" xfId="16571"/>
    <cellStyle name="常规 5 2 10 2 2 2 2 2" xfId="33467"/>
    <cellStyle name="常规 5 2 10 2 2 2 3" xfId="25019"/>
    <cellStyle name="常规 5 2 10 2 2 3" xfId="12347"/>
    <cellStyle name="常规 5 2 10 2 2 3 2" xfId="29243"/>
    <cellStyle name="常规 5 2 10 2 2 4" xfId="20795"/>
    <cellStyle name="常规 5 2 10 2 3" xfId="6011"/>
    <cellStyle name="常规 5 2 10 2 3 2" xfId="14459"/>
    <cellStyle name="常规 5 2 10 2 3 2 2" xfId="31355"/>
    <cellStyle name="常规 5 2 10 2 3 3" xfId="22907"/>
    <cellStyle name="常规 5 2 10 2 4" xfId="10235"/>
    <cellStyle name="常规 5 2 10 2 4 2" xfId="27131"/>
    <cellStyle name="常规 5 2 10 2 5" xfId="18683"/>
    <cellStyle name="常规 5 2 10 3" xfId="2843"/>
    <cellStyle name="常规 5 2 10 3 2" xfId="7067"/>
    <cellStyle name="常规 5 2 10 3 2 2" xfId="15515"/>
    <cellStyle name="常规 5 2 10 3 2 2 2" xfId="32411"/>
    <cellStyle name="常规 5 2 10 3 2 3" xfId="23963"/>
    <cellStyle name="常规 5 2 10 3 3" xfId="11291"/>
    <cellStyle name="常规 5 2 10 3 3 2" xfId="28187"/>
    <cellStyle name="常规 5 2 10 3 4" xfId="19739"/>
    <cellStyle name="常规 5 2 10 4" xfId="4955"/>
    <cellStyle name="常规 5 2 10 4 2" xfId="13403"/>
    <cellStyle name="常规 5 2 10 4 2 2" xfId="30299"/>
    <cellStyle name="常规 5 2 10 4 3" xfId="21851"/>
    <cellStyle name="常规 5 2 10 5" xfId="9179"/>
    <cellStyle name="常规 5 2 10 5 2" xfId="26075"/>
    <cellStyle name="常规 5 2 10 6" xfId="17627"/>
    <cellStyle name="常规 5 2 11" xfId="1083"/>
    <cellStyle name="常规 5 2 11 2" xfId="3195"/>
    <cellStyle name="常规 5 2 11 2 2" xfId="7419"/>
    <cellStyle name="常规 5 2 11 2 2 2" xfId="15867"/>
    <cellStyle name="常规 5 2 11 2 2 2 2" xfId="32763"/>
    <cellStyle name="常规 5 2 11 2 2 3" xfId="24315"/>
    <cellStyle name="常规 5 2 11 2 3" xfId="11643"/>
    <cellStyle name="常规 5 2 11 2 3 2" xfId="28539"/>
    <cellStyle name="常规 5 2 11 2 4" xfId="20091"/>
    <cellStyle name="常规 5 2 11 3" xfId="5307"/>
    <cellStyle name="常规 5 2 11 3 2" xfId="13755"/>
    <cellStyle name="常规 5 2 11 3 2 2" xfId="30651"/>
    <cellStyle name="常规 5 2 11 3 3" xfId="22203"/>
    <cellStyle name="常规 5 2 11 4" xfId="9531"/>
    <cellStyle name="常规 5 2 11 4 2" xfId="26427"/>
    <cellStyle name="常规 5 2 11 5" xfId="17979"/>
    <cellStyle name="常规 5 2 12" xfId="2139"/>
    <cellStyle name="常规 5 2 12 2" xfId="6363"/>
    <cellStyle name="常规 5 2 12 2 2" xfId="14811"/>
    <cellStyle name="常规 5 2 12 2 2 2" xfId="31707"/>
    <cellStyle name="常规 5 2 12 2 3" xfId="23259"/>
    <cellStyle name="常规 5 2 12 3" xfId="10587"/>
    <cellStyle name="常规 5 2 12 3 2" xfId="27483"/>
    <cellStyle name="常规 5 2 12 4" xfId="19035"/>
    <cellStyle name="常规 5 2 13" xfId="4251"/>
    <cellStyle name="常规 5 2 13 2" xfId="12699"/>
    <cellStyle name="常规 5 2 13 2 2" xfId="29595"/>
    <cellStyle name="常规 5 2 13 3" xfId="21147"/>
    <cellStyle name="常规 5 2 14" xfId="8475"/>
    <cellStyle name="常规 5 2 14 2" xfId="25371"/>
    <cellStyle name="常规 5 2 15" xfId="16923"/>
    <cellStyle name="常规 5 2 2" xfId="59"/>
    <cellStyle name="常规 5 2 2 2" xfId="763"/>
    <cellStyle name="常规 5 2 2 2 2" xfId="1467"/>
    <cellStyle name="常规 5 2 2 2 2 2" xfId="3579"/>
    <cellStyle name="常规 5 2 2 2 2 2 2" xfId="7803"/>
    <cellStyle name="常规 5 2 2 2 2 2 2 2" xfId="16251"/>
    <cellStyle name="常规 5 2 2 2 2 2 2 2 2" xfId="33147"/>
    <cellStyle name="常规 5 2 2 2 2 2 2 3" xfId="24699"/>
    <cellStyle name="常规 5 2 2 2 2 2 3" xfId="12027"/>
    <cellStyle name="常规 5 2 2 2 2 2 3 2" xfId="28923"/>
    <cellStyle name="常规 5 2 2 2 2 2 4" xfId="20475"/>
    <cellStyle name="常规 5 2 2 2 2 3" xfId="5691"/>
    <cellStyle name="常规 5 2 2 2 2 3 2" xfId="14139"/>
    <cellStyle name="常规 5 2 2 2 2 3 2 2" xfId="31035"/>
    <cellStyle name="常规 5 2 2 2 2 3 3" xfId="22587"/>
    <cellStyle name="常规 5 2 2 2 2 4" xfId="9915"/>
    <cellStyle name="常规 5 2 2 2 2 4 2" xfId="26811"/>
    <cellStyle name="常规 5 2 2 2 2 5" xfId="18363"/>
    <cellStyle name="常规 5 2 2 2 3" xfId="2523"/>
    <cellStyle name="常规 5 2 2 2 3 2" xfId="6747"/>
    <cellStyle name="常规 5 2 2 2 3 2 2" xfId="15195"/>
    <cellStyle name="常规 5 2 2 2 3 2 2 2" xfId="32091"/>
    <cellStyle name="常规 5 2 2 2 3 2 3" xfId="23643"/>
    <cellStyle name="常规 5 2 2 2 3 3" xfId="10971"/>
    <cellStyle name="常规 5 2 2 2 3 3 2" xfId="27867"/>
    <cellStyle name="常规 5 2 2 2 3 4" xfId="19419"/>
    <cellStyle name="常规 5 2 2 2 4" xfId="4635"/>
    <cellStyle name="常规 5 2 2 2 4 2" xfId="13083"/>
    <cellStyle name="常规 5 2 2 2 4 2 2" xfId="29979"/>
    <cellStyle name="常规 5 2 2 2 4 3" xfId="21531"/>
    <cellStyle name="常规 5 2 2 2 5" xfId="8859"/>
    <cellStyle name="常规 5 2 2 2 5 2" xfId="25755"/>
    <cellStyle name="常规 5 2 2 2 6" xfId="17307"/>
    <cellStyle name="常规 5 2 2 3" xfId="411"/>
    <cellStyle name="常规 5 2 2 3 2" xfId="1819"/>
    <cellStyle name="常规 5 2 2 3 2 2" xfId="3931"/>
    <cellStyle name="常规 5 2 2 3 2 2 2" xfId="8155"/>
    <cellStyle name="常规 5 2 2 3 2 2 2 2" xfId="16603"/>
    <cellStyle name="常规 5 2 2 3 2 2 2 2 2" xfId="33499"/>
    <cellStyle name="常规 5 2 2 3 2 2 2 3" xfId="25051"/>
    <cellStyle name="常规 5 2 2 3 2 2 3" xfId="12379"/>
    <cellStyle name="常规 5 2 2 3 2 2 3 2" xfId="29275"/>
    <cellStyle name="常规 5 2 2 3 2 2 4" xfId="20827"/>
    <cellStyle name="常规 5 2 2 3 2 3" xfId="6043"/>
    <cellStyle name="常规 5 2 2 3 2 3 2" xfId="14491"/>
    <cellStyle name="常规 5 2 2 3 2 3 2 2" xfId="31387"/>
    <cellStyle name="常规 5 2 2 3 2 3 3" xfId="22939"/>
    <cellStyle name="常规 5 2 2 3 2 4" xfId="10267"/>
    <cellStyle name="常规 5 2 2 3 2 4 2" xfId="27163"/>
    <cellStyle name="常规 5 2 2 3 2 5" xfId="18715"/>
    <cellStyle name="常规 5 2 2 3 3" xfId="2875"/>
    <cellStyle name="常规 5 2 2 3 3 2" xfId="7099"/>
    <cellStyle name="常规 5 2 2 3 3 2 2" xfId="15547"/>
    <cellStyle name="常规 5 2 2 3 3 2 2 2" xfId="32443"/>
    <cellStyle name="常规 5 2 2 3 3 2 3" xfId="23995"/>
    <cellStyle name="常规 5 2 2 3 3 3" xfId="11323"/>
    <cellStyle name="常规 5 2 2 3 3 3 2" xfId="28219"/>
    <cellStyle name="常规 5 2 2 3 3 4" xfId="19771"/>
    <cellStyle name="常规 5 2 2 3 4" xfId="4987"/>
    <cellStyle name="常规 5 2 2 3 4 2" xfId="13435"/>
    <cellStyle name="常规 5 2 2 3 4 2 2" xfId="30331"/>
    <cellStyle name="常规 5 2 2 3 4 3" xfId="21883"/>
    <cellStyle name="常规 5 2 2 3 5" xfId="9211"/>
    <cellStyle name="常规 5 2 2 3 5 2" xfId="26107"/>
    <cellStyle name="常规 5 2 2 3 6" xfId="17659"/>
    <cellStyle name="常规 5 2 2 4" xfId="1115"/>
    <cellStyle name="常规 5 2 2 4 2" xfId="3227"/>
    <cellStyle name="常规 5 2 2 4 2 2" xfId="7451"/>
    <cellStyle name="常规 5 2 2 4 2 2 2" xfId="15899"/>
    <cellStyle name="常规 5 2 2 4 2 2 2 2" xfId="32795"/>
    <cellStyle name="常规 5 2 2 4 2 2 3" xfId="24347"/>
    <cellStyle name="常规 5 2 2 4 2 3" xfId="11675"/>
    <cellStyle name="常规 5 2 2 4 2 3 2" xfId="28571"/>
    <cellStyle name="常规 5 2 2 4 2 4" xfId="20123"/>
    <cellStyle name="常规 5 2 2 4 3" xfId="5339"/>
    <cellStyle name="常规 5 2 2 4 3 2" xfId="13787"/>
    <cellStyle name="常规 5 2 2 4 3 2 2" xfId="30683"/>
    <cellStyle name="常规 5 2 2 4 3 3" xfId="22235"/>
    <cellStyle name="常规 5 2 2 4 4" xfId="9563"/>
    <cellStyle name="常规 5 2 2 4 4 2" xfId="26459"/>
    <cellStyle name="常规 5 2 2 4 5" xfId="18011"/>
    <cellStyle name="常规 5 2 2 5" xfId="2171"/>
    <cellStyle name="常规 5 2 2 5 2" xfId="6395"/>
    <cellStyle name="常规 5 2 2 5 2 2" xfId="14843"/>
    <cellStyle name="常规 5 2 2 5 2 2 2" xfId="31739"/>
    <cellStyle name="常规 5 2 2 5 2 3" xfId="23291"/>
    <cellStyle name="常规 5 2 2 5 3" xfId="10619"/>
    <cellStyle name="常规 5 2 2 5 3 2" xfId="27515"/>
    <cellStyle name="常规 5 2 2 5 4" xfId="19067"/>
    <cellStyle name="常规 5 2 2 6" xfId="4283"/>
    <cellStyle name="常规 5 2 2 6 2" xfId="12731"/>
    <cellStyle name="常规 5 2 2 6 2 2" xfId="29627"/>
    <cellStyle name="常规 5 2 2 6 3" xfId="21179"/>
    <cellStyle name="常规 5 2 2 7" xfId="8507"/>
    <cellStyle name="常规 5 2 2 7 2" xfId="25403"/>
    <cellStyle name="常规 5 2 2 8" xfId="16955"/>
    <cellStyle name="常规 5 2 3" xfId="91"/>
    <cellStyle name="常规 5 2 3 2" xfId="795"/>
    <cellStyle name="常规 5 2 3 2 2" xfId="1499"/>
    <cellStyle name="常规 5 2 3 2 2 2" xfId="3611"/>
    <cellStyle name="常规 5 2 3 2 2 2 2" xfId="7835"/>
    <cellStyle name="常规 5 2 3 2 2 2 2 2" xfId="16283"/>
    <cellStyle name="常规 5 2 3 2 2 2 2 2 2" xfId="33179"/>
    <cellStyle name="常规 5 2 3 2 2 2 2 3" xfId="24731"/>
    <cellStyle name="常规 5 2 3 2 2 2 3" xfId="12059"/>
    <cellStyle name="常规 5 2 3 2 2 2 3 2" xfId="28955"/>
    <cellStyle name="常规 5 2 3 2 2 2 4" xfId="20507"/>
    <cellStyle name="常规 5 2 3 2 2 3" xfId="5723"/>
    <cellStyle name="常规 5 2 3 2 2 3 2" xfId="14171"/>
    <cellStyle name="常规 5 2 3 2 2 3 2 2" xfId="31067"/>
    <cellStyle name="常规 5 2 3 2 2 3 3" xfId="22619"/>
    <cellStyle name="常规 5 2 3 2 2 4" xfId="9947"/>
    <cellStyle name="常规 5 2 3 2 2 4 2" xfId="26843"/>
    <cellStyle name="常规 5 2 3 2 2 5" xfId="18395"/>
    <cellStyle name="常规 5 2 3 2 3" xfId="2555"/>
    <cellStyle name="常规 5 2 3 2 3 2" xfId="6779"/>
    <cellStyle name="常规 5 2 3 2 3 2 2" xfId="15227"/>
    <cellStyle name="常规 5 2 3 2 3 2 2 2" xfId="32123"/>
    <cellStyle name="常规 5 2 3 2 3 2 3" xfId="23675"/>
    <cellStyle name="常规 5 2 3 2 3 3" xfId="11003"/>
    <cellStyle name="常规 5 2 3 2 3 3 2" xfId="27899"/>
    <cellStyle name="常规 5 2 3 2 3 4" xfId="19451"/>
    <cellStyle name="常规 5 2 3 2 4" xfId="4667"/>
    <cellStyle name="常规 5 2 3 2 4 2" xfId="13115"/>
    <cellStyle name="常规 5 2 3 2 4 2 2" xfId="30011"/>
    <cellStyle name="常规 5 2 3 2 4 3" xfId="21563"/>
    <cellStyle name="常规 5 2 3 2 5" xfId="8891"/>
    <cellStyle name="常规 5 2 3 2 5 2" xfId="25787"/>
    <cellStyle name="常规 5 2 3 2 6" xfId="17339"/>
    <cellStyle name="常规 5 2 3 3" xfId="443"/>
    <cellStyle name="常规 5 2 3 3 2" xfId="1851"/>
    <cellStyle name="常规 5 2 3 3 2 2" xfId="3963"/>
    <cellStyle name="常规 5 2 3 3 2 2 2" xfId="8187"/>
    <cellStyle name="常规 5 2 3 3 2 2 2 2" xfId="16635"/>
    <cellStyle name="常规 5 2 3 3 2 2 2 2 2" xfId="33531"/>
    <cellStyle name="常规 5 2 3 3 2 2 2 3" xfId="25083"/>
    <cellStyle name="常规 5 2 3 3 2 2 3" xfId="12411"/>
    <cellStyle name="常规 5 2 3 3 2 2 3 2" xfId="29307"/>
    <cellStyle name="常规 5 2 3 3 2 2 4" xfId="20859"/>
    <cellStyle name="常规 5 2 3 3 2 3" xfId="6075"/>
    <cellStyle name="常规 5 2 3 3 2 3 2" xfId="14523"/>
    <cellStyle name="常规 5 2 3 3 2 3 2 2" xfId="31419"/>
    <cellStyle name="常规 5 2 3 3 2 3 3" xfId="22971"/>
    <cellStyle name="常规 5 2 3 3 2 4" xfId="10299"/>
    <cellStyle name="常规 5 2 3 3 2 4 2" xfId="27195"/>
    <cellStyle name="常规 5 2 3 3 2 5" xfId="18747"/>
    <cellStyle name="常规 5 2 3 3 3" xfId="2907"/>
    <cellStyle name="常规 5 2 3 3 3 2" xfId="7131"/>
    <cellStyle name="常规 5 2 3 3 3 2 2" xfId="15579"/>
    <cellStyle name="常规 5 2 3 3 3 2 2 2" xfId="32475"/>
    <cellStyle name="常规 5 2 3 3 3 2 3" xfId="24027"/>
    <cellStyle name="常规 5 2 3 3 3 3" xfId="11355"/>
    <cellStyle name="常规 5 2 3 3 3 3 2" xfId="28251"/>
    <cellStyle name="常规 5 2 3 3 3 4" xfId="19803"/>
    <cellStyle name="常规 5 2 3 3 4" xfId="5019"/>
    <cellStyle name="常规 5 2 3 3 4 2" xfId="13467"/>
    <cellStyle name="常规 5 2 3 3 4 2 2" xfId="30363"/>
    <cellStyle name="常规 5 2 3 3 4 3" xfId="21915"/>
    <cellStyle name="常规 5 2 3 3 5" xfId="9243"/>
    <cellStyle name="常规 5 2 3 3 5 2" xfId="26139"/>
    <cellStyle name="常规 5 2 3 3 6" xfId="17691"/>
    <cellStyle name="常规 5 2 3 4" xfId="1147"/>
    <cellStyle name="常规 5 2 3 4 2" xfId="3259"/>
    <cellStyle name="常规 5 2 3 4 2 2" xfId="7483"/>
    <cellStyle name="常规 5 2 3 4 2 2 2" xfId="15931"/>
    <cellStyle name="常规 5 2 3 4 2 2 2 2" xfId="32827"/>
    <cellStyle name="常规 5 2 3 4 2 2 3" xfId="24379"/>
    <cellStyle name="常规 5 2 3 4 2 3" xfId="11707"/>
    <cellStyle name="常规 5 2 3 4 2 3 2" xfId="28603"/>
    <cellStyle name="常规 5 2 3 4 2 4" xfId="20155"/>
    <cellStyle name="常规 5 2 3 4 3" xfId="5371"/>
    <cellStyle name="常规 5 2 3 4 3 2" xfId="13819"/>
    <cellStyle name="常规 5 2 3 4 3 2 2" xfId="30715"/>
    <cellStyle name="常规 5 2 3 4 3 3" xfId="22267"/>
    <cellStyle name="常规 5 2 3 4 4" xfId="9595"/>
    <cellStyle name="常规 5 2 3 4 4 2" xfId="26491"/>
    <cellStyle name="常规 5 2 3 4 5" xfId="18043"/>
    <cellStyle name="常规 5 2 3 5" xfId="2203"/>
    <cellStyle name="常规 5 2 3 5 2" xfId="6427"/>
    <cellStyle name="常规 5 2 3 5 2 2" xfId="14875"/>
    <cellStyle name="常规 5 2 3 5 2 2 2" xfId="31771"/>
    <cellStyle name="常规 5 2 3 5 2 3" xfId="23323"/>
    <cellStyle name="常规 5 2 3 5 3" xfId="10651"/>
    <cellStyle name="常规 5 2 3 5 3 2" xfId="27547"/>
    <cellStyle name="常规 5 2 3 5 4" xfId="19099"/>
    <cellStyle name="常规 5 2 3 6" xfId="4315"/>
    <cellStyle name="常规 5 2 3 6 2" xfId="12763"/>
    <cellStyle name="常规 5 2 3 6 2 2" xfId="29659"/>
    <cellStyle name="常规 5 2 3 6 3" xfId="21211"/>
    <cellStyle name="常规 5 2 3 7" xfId="8539"/>
    <cellStyle name="常规 5 2 3 7 2" xfId="25435"/>
    <cellStyle name="常规 5 2 3 8" xfId="16987"/>
    <cellStyle name="常规 5 2 4" xfId="139"/>
    <cellStyle name="常规 5 2 4 2" xfId="843"/>
    <cellStyle name="常规 5 2 4 2 2" xfId="1547"/>
    <cellStyle name="常规 5 2 4 2 2 2" xfId="3659"/>
    <cellStyle name="常规 5 2 4 2 2 2 2" xfId="7883"/>
    <cellStyle name="常规 5 2 4 2 2 2 2 2" xfId="16331"/>
    <cellStyle name="常规 5 2 4 2 2 2 2 2 2" xfId="33227"/>
    <cellStyle name="常规 5 2 4 2 2 2 2 3" xfId="24779"/>
    <cellStyle name="常规 5 2 4 2 2 2 3" xfId="12107"/>
    <cellStyle name="常规 5 2 4 2 2 2 3 2" xfId="29003"/>
    <cellStyle name="常规 5 2 4 2 2 2 4" xfId="20555"/>
    <cellStyle name="常规 5 2 4 2 2 3" xfId="5771"/>
    <cellStyle name="常规 5 2 4 2 2 3 2" xfId="14219"/>
    <cellStyle name="常规 5 2 4 2 2 3 2 2" xfId="31115"/>
    <cellStyle name="常规 5 2 4 2 2 3 3" xfId="22667"/>
    <cellStyle name="常规 5 2 4 2 2 4" xfId="9995"/>
    <cellStyle name="常规 5 2 4 2 2 4 2" xfId="26891"/>
    <cellStyle name="常规 5 2 4 2 2 5" xfId="18443"/>
    <cellStyle name="常规 5 2 4 2 3" xfId="2603"/>
    <cellStyle name="常规 5 2 4 2 3 2" xfId="6827"/>
    <cellStyle name="常规 5 2 4 2 3 2 2" xfId="15275"/>
    <cellStyle name="常规 5 2 4 2 3 2 2 2" xfId="32171"/>
    <cellStyle name="常规 5 2 4 2 3 2 3" xfId="23723"/>
    <cellStyle name="常规 5 2 4 2 3 3" xfId="11051"/>
    <cellStyle name="常规 5 2 4 2 3 3 2" xfId="27947"/>
    <cellStyle name="常规 5 2 4 2 3 4" xfId="19499"/>
    <cellStyle name="常规 5 2 4 2 4" xfId="4715"/>
    <cellStyle name="常规 5 2 4 2 4 2" xfId="13163"/>
    <cellStyle name="常规 5 2 4 2 4 2 2" xfId="30059"/>
    <cellStyle name="常规 5 2 4 2 4 3" xfId="21611"/>
    <cellStyle name="常规 5 2 4 2 5" xfId="8939"/>
    <cellStyle name="常规 5 2 4 2 5 2" xfId="25835"/>
    <cellStyle name="常规 5 2 4 2 6" xfId="17387"/>
    <cellStyle name="常规 5 2 4 3" xfId="491"/>
    <cellStyle name="常规 5 2 4 3 2" xfId="1899"/>
    <cellStyle name="常规 5 2 4 3 2 2" xfId="4011"/>
    <cellStyle name="常规 5 2 4 3 2 2 2" xfId="8235"/>
    <cellStyle name="常规 5 2 4 3 2 2 2 2" xfId="16683"/>
    <cellStyle name="常规 5 2 4 3 2 2 2 2 2" xfId="33579"/>
    <cellStyle name="常规 5 2 4 3 2 2 2 3" xfId="25131"/>
    <cellStyle name="常规 5 2 4 3 2 2 3" xfId="12459"/>
    <cellStyle name="常规 5 2 4 3 2 2 3 2" xfId="29355"/>
    <cellStyle name="常规 5 2 4 3 2 2 4" xfId="20907"/>
    <cellStyle name="常规 5 2 4 3 2 3" xfId="6123"/>
    <cellStyle name="常规 5 2 4 3 2 3 2" xfId="14571"/>
    <cellStyle name="常规 5 2 4 3 2 3 2 2" xfId="31467"/>
    <cellStyle name="常规 5 2 4 3 2 3 3" xfId="23019"/>
    <cellStyle name="常规 5 2 4 3 2 4" xfId="10347"/>
    <cellStyle name="常规 5 2 4 3 2 4 2" xfId="27243"/>
    <cellStyle name="常规 5 2 4 3 2 5" xfId="18795"/>
    <cellStyle name="常规 5 2 4 3 3" xfId="2955"/>
    <cellStyle name="常规 5 2 4 3 3 2" xfId="7179"/>
    <cellStyle name="常规 5 2 4 3 3 2 2" xfId="15627"/>
    <cellStyle name="常规 5 2 4 3 3 2 2 2" xfId="32523"/>
    <cellStyle name="常规 5 2 4 3 3 2 3" xfId="24075"/>
    <cellStyle name="常规 5 2 4 3 3 3" xfId="11403"/>
    <cellStyle name="常规 5 2 4 3 3 3 2" xfId="28299"/>
    <cellStyle name="常规 5 2 4 3 3 4" xfId="19851"/>
    <cellStyle name="常规 5 2 4 3 4" xfId="5067"/>
    <cellStyle name="常规 5 2 4 3 4 2" xfId="13515"/>
    <cellStyle name="常规 5 2 4 3 4 2 2" xfId="30411"/>
    <cellStyle name="常规 5 2 4 3 4 3" xfId="21963"/>
    <cellStyle name="常规 5 2 4 3 5" xfId="9291"/>
    <cellStyle name="常规 5 2 4 3 5 2" xfId="26187"/>
    <cellStyle name="常规 5 2 4 3 6" xfId="17739"/>
    <cellStyle name="常规 5 2 4 4" xfId="1195"/>
    <cellStyle name="常规 5 2 4 4 2" xfId="3307"/>
    <cellStyle name="常规 5 2 4 4 2 2" xfId="7531"/>
    <cellStyle name="常规 5 2 4 4 2 2 2" xfId="15979"/>
    <cellStyle name="常规 5 2 4 4 2 2 2 2" xfId="32875"/>
    <cellStyle name="常规 5 2 4 4 2 2 3" xfId="24427"/>
    <cellStyle name="常规 5 2 4 4 2 3" xfId="11755"/>
    <cellStyle name="常规 5 2 4 4 2 3 2" xfId="28651"/>
    <cellStyle name="常规 5 2 4 4 2 4" xfId="20203"/>
    <cellStyle name="常规 5 2 4 4 3" xfId="5419"/>
    <cellStyle name="常规 5 2 4 4 3 2" xfId="13867"/>
    <cellStyle name="常规 5 2 4 4 3 2 2" xfId="30763"/>
    <cellStyle name="常规 5 2 4 4 3 3" xfId="22315"/>
    <cellStyle name="常规 5 2 4 4 4" xfId="9643"/>
    <cellStyle name="常规 5 2 4 4 4 2" xfId="26539"/>
    <cellStyle name="常规 5 2 4 4 5" xfId="18091"/>
    <cellStyle name="常规 5 2 4 5" xfId="2251"/>
    <cellStyle name="常规 5 2 4 5 2" xfId="6475"/>
    <cellStyle name="常规 5 2 4 5 2 2" xfId="14923"/>
    <cellStyle name="常规 5 2 4 5 2 2 2" xfId="31819"/>
    <cellStyle name="常规 5 2 4 5 2 3" xfId="23371"/>
    <cellStyle name="常规 5 2 4 5 3" xfId="10699"/>
    <cellStyle name="常规 5 2 4 5 3 2" xfId="27595"/>
    <cellStyle name="常规 5 2 4 5 4" xfId="19147"/>
    <cellStyle name="常规 5 2 4 6" xfId="4363"/>
    <cellStyle name="常规 5 2 4 6 2" xfId="12811"/>
    <cellStyle name="常规 5 2 4 6 2 2" xfId="29707"/>
    <cellStyle name="常规 5 2 4 6 3" xfId="21259"/>
    <cellStyle name="常规 5 2 4 7" xfId="8587"/>
    <cellStyle name="常规 5 2 4 7 2" xfId="25483"/>
    <cellStyle name="常规 5 2 4 8" xfId="17035"/>
    <cellStyle name="常规 5 2 5" xfId="187"/>
    <cellStyle name="常规 5 2 5 2" xfId="891"/>
    <cellStyle name="常规 5 2 5 2 2" xfId="1595"/>
    <cellStyle name="常规 5 2 5 2 2 2" xfId="3707"/>
    <cellStyle name="常规 5 2 5 2 2 2 2" xfId="7931"/>
    <cellStyle name="常规 5 2 5 2 2 2 2 2" xfId="16379"/>
    <cellStyle name="常规 5 2 5 2 2 2 2 2 2" xfId="33275"/>
    <cellStyle name="常规 5 2 5 2 2 2 2 3" xfId="24827"/>
    <cellStyle name="常规 5 2 5 2 2 2 3" xfId="12155"/>
    <cellStyle name="常规 5 2 5 2 2 2 3 2" xfId="29051"/>
    <cellStyle name="常规 5 2 5 2 2 2 4" xfId="20603"/>
    <cellStyle name="常规 5 2 5 2 2 3" xfId="5819"/>
    <cellStyle name="常规 5 2 5 2 2 3 2" xfId="14267"/>
    <cellStyle name="常规 5 2 5 2 2 3 2 2" xfId="31163"/>
    <cellStyle name="常规 5 2 5 2 2 3 3" xfId="22715"/>
    <cellStyle name="常规 5 2 5 2 2 4" xfId="10043"/>
    <cellStyle name="常规 5 2 5 2 2 4 2" xfId="26939"/>
    <cellStyle name="常规 5 2 5 2 2 5" xfId="18491"/>
    <cellStyle name="常规 5 2 5 2 3" xfId="2651"/>
    <cellStyle name="常规 5 2 5 2 3 2" xfId="6875"/>
    <cellStyle name="常规 5 2 5 2 3 2 2" xfId="15323"/>
    <cellStyle name="常规 5 2 5 2 3 2 2 2" xfId="32219"/>
    <cellStyle name="常规 5 2 5 2 3 2 3" xfId="23771"/>
    <cellStyle name="常规 5 2 5 2 3 3" xfId="11099"/>
    <cellStyle name="常规 5 2 5 2 3 3 2" xfId="27995"/>
    <cellStyle name="常规 5 2 5 2 3 4" xfId="19547"/>
    <cellStyle name="常规 5 2 5 2 4" xfId="4763"/>
    <cellStyle name="常规 5 2 5 2 4 2" xfId="13211"/>
    <cellStyle name="常规 5 2 5 2 4 2 2" xfId="30107"/>
    <cellStyle name="常规 5 2 5 2 4 3" xfId="21659"/>
    <cellStyle name="常规 5 2 5 2 5" xfId="8987"/>
    <cellStyle name="常规 5 2 5 2 5 2" xfId="25883"/>
    <cellStyle name="常规 5 2 5 2 6" xfId="17435"/>
    <cellStyle name="常规 5 2 5 3" xfId="539"/>
    <cellStyle name="常规 5 2 5 3 2" xfId="1947"/>
    <cellStyle name="常规 5 2 5 3 2 2" xfId="4059"/>
    <cellStyle name="常规 5 2 5 3 2 2 2" xfId="8283"/>
    <cellStyle name="常规 5 2 5 3 2 2 2 2" xfId="16731"/>
    <cellStyle name="常规 5 2 5 3 2 2 2 2 2" xfId="33627"/>
    <cellStyle name="常规 5 2 5 3 2 2 2 3" xfId="25179"/>
    <cellStyle name="常规 5 2 5 3 2 2 3" xfId="12507"/>
    <cellStyle name="常规 5 2 5 3 2 2 3 2" xfId="29403"/>
    <cellStyle name="常规 5 2 5 3 2 2 4" xfId="20955"/>
    <cellStyle name="常规 5 2 5 3 2 3" xfId="6171"/>
    <cellStyle name="常规 5 2 5 3 2 3 2" xfId="14619"/>
    <cellStyle name="常规 5 2 5 3 2 3 2 2" xfId="31515"/>
    <cellStyle name="常规 5 2 5 3 2 3 3" xfId="23067"/>
    <cellStyle name="常规 5 2 5 3 2 4" xfId="10395"/>
    <cellStyle name="常规 5 2 5 3 2 4 2" xfId="27291"/>
    <cellStyle name="常规 5 2 5 3 2 5" xfId="18843"/>
    <cellStyle name="常规 5 2 5 3 3" xfId="3003"/>
    <cellStyle name="常规 5 2 5 3 3 2" xfId="7227"/>
    <cellStyle name="常规 5 2 5 3 3 2 2" xfId="15675"/>
    <cellStyle name="常规 5 2 5 3 3 2 2 2" xfId="32571"/>
    <cellStyle name="常规 5 2 5 3 3 2 3" xfId="24123"/>
    <cellStyle name="常规 5 2 5 3 3 3" xfId="11451"/>
    <cellStyle name="常规 5 2 5 3 3 3 2" xfId="28347"/>
    <cellStyle name="常规 5 2 5 3 3 4" xfId="19899"/>
    <cellStyle name="常规 5 2 5 3 4" xfId="5115"/>
    <cellStyle name="常规 5 2 5 3 4 2" xfId="13563"/>
    <cellStyle name="常规 5 2 5 3 4 2 2" xfId="30459"/>
    <cellStyle name="常规 5 2 5 3 4 3" xfId="22011"/>
    <cellStyle name="常规 5 2 5 3 5" xfId="9339"/>
    <cellStyle name="常规 5 2 5 3 5 2" xfId="26235"/>
    <cellStyle name="常规 5 2 5 3 6" xfId="17787"/>
    <cellStyle name="常规 5 2 5 4" xfId="1243"/>
    <cellStyle name="常规 5 2 5 4 2" xfId="3355"/>
    <cellStyle name="常规 5 2 5 4 2 2" xfId="7579"/>
    <cellStyle name="常规 5 2 5 4 2 2 2" xfId="16027"/>
    <cellStyle name="常规 5 2 5 4 2 2 2 2" xfId="32923"/>
    <cellStyle name="常规 5 2 5 4 2 2 3" xfId="24475"/>
    <cellStyle name="常规 5 2 5 4 2 3" xfId="11803"/>
    <cellStyle name="常规 5 2 5 4 2 3 2" xfId="28699"/>
    <cellStyle name="常规 5 2 5 4 2 4" xfId="20251"/>
    <cellStyle name="常规 5 2 5 4 3" xfId="5467"/>
    <cellStyle name="常规 5 2 5 4 3 2" xfId="13915"/>
    <cellStyle name="常规 5 2 5 4 3 2 2" xfId="30811"/>
    <cellStyle name="常规 5 2 5 4 3 3" xfId="22363"/>
    <cellStyle name="常规 5 2 5 4 4" xfId="9691"/>
    <cellStyle name="常规 5 2 5 4 4 2" xfId="26587"/>
    <cellStyle name="常规 5 2 5 4 5" xfId="18139"/>
    <cellStyle name="常规 5 2 5 5" xfId="2299"/>
    <cellStyle name="常规 5 2 5 5 2" xfId="6523"/>
    <cellStyle name="常规 5 2 5 5 2 2" xfId="14971"/>
    <cellStyle name="常规 5 2 5 5 2 2 2" xfId="31867"/>
    <cellStyle name="常规 5 2 5 5 2 3" xfId="23419"/>
    <cellStyle name="常规 5 2 5 5 3" xfId="10747"/>
    <cellStyle name="常规 5 2 5 5 3 2" xfId="27643"/>
    <cellStyle name="常规 5 2 5 5 4" xfId="19195"/>
    <cellStyle name="常规 5 2 5 6" xfId="4411"/>
    <cellStyle name="常规 5 2 5 6 2" xfId="12859"/>
    <cellStyle name="常规 5 2 5 6 2 2" xfId="29755"/>
    <cellStyle name="常规 5 2 5 6 3" xfId="21307"/>
    <cellStyle name="常规 5 2 5 7" xfId="8635"/>
    <cellStyle name="常规 5 2 5 7 2" xfId="25531"/>
    <cellStyle name="常规 5 2 5 8" xfId="17083"/>
    <cellStyle name="常规 5 2 6" xfId="235"/>
    <cellStyle name="常规 5 2 6 2" xfId="939"/>
    <cellStyle name="常规 5 2 6 2 2" xfId="1643"/>
    <cellStyle name="常规 5 2 6 2 2 2" xfId="3755"/>
    <cellStyle name="常规 5 2 6 2 2 2 2" xfId="7979"/>
    <cellStyle name="常规 5 2 6 2 2 2 2 2" xfId="16427"/>
    <cellStyle name="常规 5 2 6 2 2 2 2 2 2" xfId="33323"/>
    <cellStyle name="常规 5 2 6 2 2 2 2 3" xfId="24875"/>
    <cellStyle name="常规 5 2 6 2 2 2 3" xfId="12203"/>
    <cellStyle name="常规 5 2 6 2 2 2 3 2" xfId="29099"/>
    <cellStyle name="常规 5 2 6 2 2 2 4" xfId="20651"/>
    <cellStyle name="常规 5 2 6 2 2 3" xfId="5867"/>
    <cellStyle name="常规 5 2 6 2 2 3 2" xfId="14315"/>
    <cellStyle name="常规 5 2 6 2 2 3 2 2" xfId="31211"/>
    <cellStyle name="常规 5 2 6 2 2 3 3" xfId="22763"/>
    <cellStyle name="常规 5 2 6 2 2 4" xfId="10091"/>
    <cellStyle name="常规 5 2 6 2 2 4 2" xfId="26987"/>
    <cellStyle name="常规 5 2 6 2 2 5" xfId="18539"/>
    <cellStyle name="常规 5 2 6 2 3" xfId="2699"/>
    <cellStyle name="常规 5 2 6 2 3 2" xfId="6923"/>
    <cellStyle name="常规 5 2 6 2 3 2 2" xfId="15371"/>
    <cellStyle name="常规 5 2 6 2 3 2 2 2" xfId="32267"/>
    <cellStyle name="常规 5 2 6 2 3 2 3" xfId="23819"/>
    <cellStyle name="常规 5 2 6 2 3 3" xfId="11147"/>
    <cellStyle name="常规 5 2 6 2 3 3 2" xfId="28043"/>
    <cellStyle name="常规 5 2 6 2 3 4" xfId="19595"/>
    <cellStyle name="常规 5 2 6 2 4" xfId="4811"/>
    <cellStyle name="常规 5 2 6 2 4 2" xfId="13259"/>
    <cellStyle name="常规 5 2 6 2 4 2 2" xfId="30155"/>
    <cellStyle name="常规 5 2 6 2 4 3" xfId="21707"/>
    <cellStyle name="常规 5 2 6 2 5" xfId="9035"/>
    <cellStyle name="常规 5 2 6 2 5 2" xfId="25931"/>
    <cellStyle name="常规 5 2 6 2 6" xfId="17483"/>
    <cellStyle name="常规 5 2 6 3" xfId="587"/>
    <cellStyle name="常规 5 2 6 3 2" xfId="1995"/>
    <cellStyle name="常规 5 2 6 3 2 2" xfId="4107"/>
    <cellStyle name="常规 5 2 6 3 2 2 2" xfId="8331"/>
    <cellStyle name="常规 5 2 6 3 2 2 2 2" xfId="16779"/>
    <cellStyle name="常规 5 2 6 3 2 2 2 2 2" xfId="33675"/>
    <cellStyle name="常规 5 2 6 3 2 2 2 3" xfId="25227"/>
    <cellStyle name="常规 5 2 6 3 2 2 3" xfId="12555"/>
    <cellStyle name="常规 5 2 6 3 2 2 3 2" xfId="29451"/>
    <cellStyle name="常规 5 2 6 3 2 2 4" xfId="21003"/>
    <cellStyle name="常规 5 2 6 3 2 3" xfId="6219"/>
    <cellStyle name="常规 5 2 6 3 2 3 2" xfId="14667"/>
    <cellStyle name="常规 5 2 6 3 2 3 2 2" xfId="31563"/>
    <cellStyle name="常规 5 2 6 3 2 3 3" xfId="23115"/>
    <cellStyle name="常规 5 2 6 3 2 4" xfId="10443"/>
    <cellStyle name="常规 5 2 6 3 2 4 2" xfId="27339"/>
    <cellStyle name="常规 5 2 6 3 2 5" xfId="18891"/>
    <cellStyle name="常规 5 2 6 3 3" xfId="3051"/>
    <cellStyle name="常规 5 2 6 3 3 2" xfId="7275"/>
    <cellStyle name="常规 5 2 6 3 3 2 2" xfId="15723"/>
    <cellStyle name="常规 5 2 6 3 3 2 2 2" xfId="32619"/>
    <cellStyle name="常规 5 2 6 3 3 2 3" xfId="24171"/>
    <cellStyle name="常规 5 2 6 3 3 3" xfId="11499"/>
    <cellStyle name="常规 5 2 6 3 3 3 2" xfId="28395"/>
    <cellStyle name="常规 5 2 6 3 3 4" xfId="19947"/>
    <cellStyle name="常规 5 2 6 3 4" xfId="5163"/>
    <cellStyle name="常规 5 2 6 3 4 2" xfId="13611"/>
    <cellStyle name="常规 5 2 6 3 4 2 2" xfId="30507"/>
    <cellStyle name="常规 5 2 6 3 4 3" xfId="22059"/>
    <cellStyle name="常规 5 2 6 3 5" xfId="9387"/>
    <cellStyle name="常规 5 2 6 3 5 2" xfId="26283"/>
    <cellStyle name="常规 5 2 6 3 6" xfId="17835"/>
    <cellStyle name="常规 5 2 6 4" xfId="1291"/>
    <cellStyle name="常规 5 2 6 4 2" xfId="3403"/>
    <cellStyle name="常规 5 2 6 4 2 2" xfId="7627"/>
    <cellStyle name="常规 5 2 6 4 2 2 2" xfId="16075"/>
    <cellStyle name="常规 5 2 6 4 2 2 2 2" xfId="32971"/>
    <cellStyle name="常规 5 2 6 4 2 2 3" xfId="24523"/>
    <cellStyle name="常规 5 2 6 4 2 3" xfId="11851"/>
    <cellStyle name="常规 5 2 6 4 2 3 2" xfId="28747"/>
    <cellStyle name="常规 5 2 6 4 2 4" xfId="20299"/>
    <cellStyle name="常规 5 2 6 4 3" xfId="5515"/>
    <cellStyle name="常规 5 2 6 4 3 2" xfId="13963"/>
    <cellStyle name="常规 5 2 6 4 3 2 2" xfId="30859"/>
    <cellStyle name="常规 5 2 6 4 3 3" xfId="22411"/>
    <cellStyle name="常规 5 2 6 4 4" xfId="9739"/>
    <cellStyle name="常规 5 2 6 4 4 2" xfId="26635"/>
    <cellStyle name="常规 5 2 6 4 5" xfId="18187"/>
    <cellStyle name="常规 5 2 6 5" xfId="2347"/>
    <cellStyle name="常规 5 2 6 5 2" xfId="6571"/>
    <cellStyle name="常规 5 2 6 5 2 2" xfId="15019"/>
    <cellStyle name="常规 5 2 6 5 2 2 2" xfId="31915"/>
    <cellStyle name="常规 5 2 6 5 2 3" xfId="23467"/>
    <cellStyle name="常规 5 2 6 5 3" xfId="10795"/>
    <cellStyle name="常规 5 2 6 5 3 2" xfId="27691"/>
    <cellStyle name="常规 5 2 6 5 4" xfId="19243"/>
    <cellStyle name="常规 5 2 6 6" xfId="4459"/>
    <cellStyle name="常规 5 2 6 6 2" xfId="12907"/>
    <cellStyle name="常规 5 2 6 6 2 2" xfId="29803"/>
    <cellStyle name="常规 5 2 6 6 3" xfId="21355"/>
    <cellStyle name="常规 5 2 6 7" xfId="8683"/>
    <cellStyle name="常规 5 2 6 7 2" xfId="25579"/>
    <cellStyle name="常规 5 2 6 8" xfId="17131"/>
    <cellStyle name="常规 5 2 7" xfId="283"/>
    <cellStyle name="常规 5 2 7 2" xfId="987"/>
    <cellStyle name="常规 5 2 7 2 2" xfId="1691"/>
    <cellStyle name="常规 5 2 7 2 2 2" xfId="3803"/>
    <cellStyle name="常规 5 2 7 2 2 2 2" xfId="8027"/>
    <cellStyle name="常规 5 2 7 2 2 2 2 2" xfId="16475"/>
    <cellStyle name="常规 5 2 7 2 2 2 2 2 2" xfId="33371"/>
    <cellStyle name="常规 5 2 7 2 2 2 2 3" xfId="24923"/>
    <cellStyle name="常规 5 2 7 2 2 2 3" xfId="12251"/>
    <cellStyle name="常规 5 2 7 2 2 2 3 2" xfId="29147"/>
    <cellStyle name="常规 5 2 7 2 2 2 4" xfId="20699"/>
    <cellStyle name="常规 5 2 7 2 2 3" xfId="5915"/>
    <cellStyle name="常规 5 2 7 2 2 3 2" xfId="14363"/>
    <cellStyle name="常规 5 2 7 2 2 3 2 2" xfId="31259"/>
    <cellStyle name="常规 5 2 7 2 2 3 3" xfId="22811"/>
    <cellStyle name="常规 5 2 7 2 2 4" xfId="10139"/>
    <cellStyle name="常规 5 2 7 2 2 4 2" xfId="27035"/>
    <cellStyle name="常规 5 2 7 2 2 5" xfId="18587"/>
    <cellStyle name="常规 5 2 7 2 3" xfId="2747"/>
    <cellStyle name="常规 5 2 7 2 3 2" xfId="6971"/>
    <cellStyle name="常规 5 2 7 2 3 2 2" xfId="15419"/>
    <cellStyle name="常规 5 2 7 2 3 2 2 2" xfId="32315"/>
    <cellStyle name="常规 5 2 7 2 3 2 3" xfId="23867"/>
    <cellStyle name="常规 5 2 7 2 3 3" xfId="11195"/>
    <cellStyle name="常规 5 2 7 2 3 3 2" xfId="28091"/>
    <cellStyle name="常规 5 2 7 2 3 4" xfId="19643"/>
    <cellStyle name="常规 5 2 7 2 4" xfId="4859"/>
    <cellStyle name="常规 5 2 7 2 4 2" xfId="13307"/>
    <cellStyle name="常规 5 2 7 2 4 2 2" xfId="30203"/>
    <cellStyle name="常规 5 2 7 2 4 3" xfId="21755"/>
    <cellStyle name="常规 5 2 7 2 5" xfId="9083"/>
    <cellStyle name="常规 5 2 7 2 5 2" xfId="25979"/>
    <cellStyle name="常规 5 2 7 2 6" xfId="17531"/>
    <cellStyle name="常规 5 2 7 3" xfId="635"/>
    <cellStyle name="常规 5 2 7 3 2" xfId="2043"/>
    <cellStyle name="常规 5 2 7 3 2 2" xfId="4155"/>
    <cellStyle name="常规 5 2 7 3 2 2 2" xfId="8379"/>
    <cellStyle name="常规 5 2 7 3 2 2 2 2" xfId="16827"/>
    <cellStyle name="常规 5 2 7 3 2 2 2 2 2" xfId="33723"/>
    <cellStyle name="常规 5 2 7 3 2 2 2 3" xfId="25275"/>
    <cellStyle name="常规 5 2 7 3 2 2 3" xfId="12603"/>
    <cellStyle name="常规 5 2 7 3 2 2 3 2" xfId="29499"/>
    <cellStyle name="常规 5 2 7 3 2 2 4" xfId="21051"/>
    <cellStyle name="常规 5 2 7 3 2 3" xfId="6267"/>
    <cellStyle name="常规 5 2 7 3 2 3 2" xfId="14715"/>
    <cellStyle name="常规 5 2 7 3 2 3 2 2" xfId="31611"/>
    <cellStyle name="常规 5 2 7 3 2 3 3" xfId="23163"/>
    <cellStyle name="常规 5 2 7 3 2 4" xfId="10491"/>
    <cellStyle name="常规 5 2 7 3 2 4 2" xfId="27387"/>
    <cellStyle name="常规 5 2 7 3 2 5" xfId="18939"/>
    <cellStyle name="常规 5 2 7 3 3" xfId="3099"/>
    <cellStyle name="常规 5 2 7 3 3 2" xfId="7323"/>
    <cellStyle name="常规 5 2 7 3 3 2 2" xfId="15771"/>
    <cellStyle name="常规 5 2 7 3 3 2 2 2" xfId="32667"/>
    <cellStyle name="常规 5 2 7 3 3 2 3" xfId="24219"/>
    <cellStyle name="常规 5 2 7 3 3 3" xfId="11547"/>
    <cellStyle name="常规 5 2 7 3 3 3 2" xfId="28443"/>
    <cellStyle name="常规 5 2 7 3 3 4" xfId="19995"/>
    <cellStyle name="常规 5 2 7 3 4" xfId="5211"/>
    <cellStyle name="常规 5 2 7 3 4 2" xfId="13659"/>
    <cellStyle name="常规 5 2 7 3 4 2 2" xfId="30555"/>
    <cellStyle name="常规 5 2 7 3 4 3" xfId="22107"/>
    <cellStyle name="常规 5 2 7 3 5" xfId="9435"/>
    <cellStyle name="常规 5 2 7 3 5 2" xfId="26331"/>
    <cellStyle name="常规 5 2 7 3 6" xfId="17883"/>
    <cellStyle name="常规 5 2 7 4" xfId="1339"/>
    <cellStyle name="常规 5 2 7 4 2" xfId="3451"/>
    <cellStyle name="常规 5 2 7 4 2 2" xfId="7675"/>
    <cellStyle name="常规 5 2 7 4 2 2 2" xfId="16123"/>
    <cellStyle name="常规 5 2 7 4 2 2 2 2" xfId="33019"/>
    <cellStyle name="常规 5 2 7 4 2 2 3" xfId="24571"/>
    <cellStyle name="常规 5 2 7 4 2 3" xfId="11899"/>
    <cellStyle name="常规 5 2 7 4 2 3 2" xfId="28795"/>
    <cellStyle name="常规 5 2 7 4 2 4" xfId="20347"/>
    <cellStyle name="常规 5 2 7 4 3" xfId="5563"/>
    <cellStyle name="常规 5 2 7 4 3 2" xfId="14011"/>
    <cellStyle name="常规 5 2 7 4 3 2 2" xfId="30907"/>
    <cellStyle name="常规 5 2 7 4 3 3" xfId="22459"/>
    <cellStyle name="常规 5 2 7 4 4" xfId="9787"/>
    <cellStyle name="常规 5 2 7 4 4 2" xfId="26683"/>
    <cellStyle name="常规 5 2 7 4 5" xfId="18235"/>
    <cellStyle name="常规 5 2 7 5" xfId="2395"/>
    <cellStyle name="常规 5 2 7 5 2" xfId="6619"/>
    <cellStyle name="常规 5 2 7 5 2 2" xfId="15067"/>
    <cellStyle name="常规 5 2 7 5 2 2 2" xfId="31963"/>
    <cellStyle name="常规 5 2 7 5 2 3" xfId="23515"/>
    <cellStyle name="常规 5 2 7 5 3" xfId="10843"/>
    <cellStyle name="常规 5 2 7 5 3 2" xfId="27739"/>
    <cellStyle name="常规 5 2 7 5 4" xfId="19291"/>
    <cellStyle name="常规 5 2 7 6" xfId="4507"/>
    <cellStyle name="常规 5 2 7 6 2" xfId="12955"/>
    <cellStyle name="常规 5 2 7 6 2 2" xfId="29851"/>
    <cellStyle name="常规 5 2 7 6 3" xfId="21403"/>
    <cellStyle name="常规 5 2 7 7" xfId="8731"/>
    <cellStyle name="常规 5 2 7 7 2" xfId="25627"/>
    <cellStyle name="常规 5 2 7 8" xfId="17179"/>
    <cellStyle name="常规 5 2 8" xfId="331"/>
    <cellStyle name="常规 5 2 8 2" xfId="1035"/>
    <cellStyle name="常规 5 2 8 2 2" xfId="1739"/>
    <cellStyle name="常规 5 2 8 2 2 2" xfId="3851"/>
    <cellStyle name="常规 5 2 8 2 2 2 2" xfId="8075"/>
    <cellStyle name="常规 5 2 8 2 2 2 2 2" xfId="16523"/>
    <cellStyle name="常规 5 2 8 2 2 2 2 2 2" xfId="33419"/>
    <cellStyle name="常规 5 2 8 2 2 2 2 3" xfId="24971"/>
    <cellStyle name="常规 5 2 8 2 2 2 3" xfId="12299"/>
    <cellStyle name="常规 5 2 8 2 2 2 3 2" xfId="29195"/>
    <cellStyle name="常规 5 2 8 2 2 2 4" xfId="20747"/>
    <cellStyle name="常规 5 2 8 2 2 3" xfId="5963"/>
    <cellStyle name="常规 5 2 8 2 2 3 2" xfId="14411"/>
    <cellStyle name="常规 5 2 8 2 2 3 2 2" xfId="31307"/>
    <cellStyle name="常规 5 2 8 2 2 3 3" xfId="22859"/>
    <cellStyle name="常规 5 2 8 2 2 4" xfId="10187"/>
    <cellStyle name="常规 5 2 8 2 2 4 2" xfId="27083"/>
    <cellStyle name="常规 5 2 8 2 2 5" xfId="18635"/>
    <cellStyle name="常规 5 2 8 2 3" xfId="2795"/>
    <cellStyle name="常规 5 2 8 2 3 2" xfId="7019"/>
    <cellStyle name="常规 5 2 8 2 3 2 2" xfId="15467"/>
    <cellStyle name="常规 5 2 8 2 3 2 2 2" xfId="32363"/>
    <cellStyle name="常规 5 2 8 2 3 2 3" xfId="23915"/>
    <cellStyle name="常规 5 2 8 2 3 3" xfId="11243"/>
    <cellStyle name="常规 5 2 8 2 3 3 2" xfId="28139"/>
    <cellStyle name="常规 5 2 8 2 3 4" xfId="19691"/>
    <cellStyle name="常规 5 2 8 2 4" xfId="4907"/>
    <cellStyle name="常规 5 2 8 2 4 2" xfId="13355"/>
    <cellStyle name="常规 5 2 8 2 4 2 2" xfId="30251"/>
    <cellStyle name="常规 5 2 8 2 4 3" xfId="21803"/>
    <cellStyle name="常规 5 2 8 2 5" xfId="9131"/>
    <cellStyle name="常规 5 2 8 2 5 2" xfId="26027"/>
    <cellStyle name="常规 5 2 8 2 6" xfId="17579"/>
    <cellStyle name="常规 5 2 8 3" xfId="683"/>
    <cellStyle name="常规 5 2 8 3 2" xfId="2091"/>
    <cellStyle name="常规 5 2 8 3 2 2" xfId="4203"/>
    <cellStyle name="常规 5 2 8 3 2 2 2" xfId="8427"/>
    <cellStyle name="常规 5 2 8 3 2 2 2 2" xfId="16875"/>
    <cellStyle name="常规 5 2 8 3 2 2 2 2 2" xfId="33771"/>
    <cellStyle name="常规 5 2 8 3 2 2 2 3" xfId="25323"/>
    <cellStyle name="常规 5 2 8 3 2 2 3" xfId="12651"/>
    <cellStyle name="常规 5 2 8 3 2 2 3 2" xfId="29547"/>
    <cellStyle name="常规 5 2 8 3 2 2 4" xfId="21099"/>
    <cellStyle name="常规 5 2 8 3 2 3" xfId="6315"/>
    <cellStyle name="常规 5 2 8 3 2 3 2" xfId="14763"/>
    <cellStyle name="常规 5 2 8 3 2 3 2 2" xfId="31659"/>
    <cellStyle name="常规 5 2 8 3 2 3 3" xfId="23211"/>
    <cellStyle name="常规 5 2 8 3 2 4" xfId="10539"/>
    <cellStyle name="常规 5 2 8 3 2 4 2" xfId="27435"/>
    <cellStyle name="常规 5 2 8 3 2 5" xfId="18987"/>
    <cellStyle name="常规 5 2 8 3 3" xfId="3147"/>
    <cellStyle name="常规 5 2 8 3 3 2" xfId="7371"/>
    <cellStyle name="常规 5 2 8 3 3 2 2" xfId="15819"/>
    <cellStyle name="常规 5 2 8 3 3 2 2 2" xfId="32715"/>
    <cellStyle name="常规 5 2 8 3 3 2 3" xfId="24267"/>
    <cellStyle name="常规 5 2 8 3 3 3" xfId="11595"/>
    <cellStyle name="常规 5 2 8 3 3 3 2" xfId="28491"/>
    <cellStyle name="常规 5 2 8 3 3 4" xfId="20043"/>
    <cellStyle name="常规 5 2 8 3 4" xfId="5259"/>
    <cellStyle name="常规 5 2 8 3 4 2" xfId="13707"/>
    <cellStyle name="常规 5 2 8 3 4 2 2" xfId="30603"/>
    <cellStyle name="常规 5 2 8 3 4 3" xfId="22155"/>
    <cellStyle name="常规 5 2 8 3 5" xfId="9483"/>
    <cellStyle name="常规 5 2 8 3 5 2" xfId="26379"/>
    <cellStyle name="常规 5 2 8 3 6" xfId="17931"/>
    <cellStyle name="常规 5 2 8 4" xfId="1387"/>
    <cellStyle name="常规 5 2 8 4 2" xfId="3499"/>
    <cellStyle name="常规 5 2 8 4 2 2" xfId="7723"/>
    <cellStyle name="常规 5 2 8 4 2 2 2" xfId="16171"/>
    <cellStyle name="常规 5 2 8 4 2 2 2 2" xfId="33067"/>
    <cellStyle name="常规 5 2 8 4 2 2 3" xfId="24619"/>
    <cellStyle name="常规 5 2 8 4 2 3" xfId="11947"/>
    <cellStyle name="常规 5 2 8 4 2 3 2" xfId="28843"/>
    <cellStyle name="常规 5 2 8 4 2 4" xfId="20395"/>
    <cellStyle name="常规 5 2 8 4 3" xfId="5611"/>
    <cellStyle name="常规 5 2 8 4 3 2" xfId="14059"/>
    <cellStyle name="常规 5 2 8 4 3 2 2" xfId="30955"/>
    <cellStyle name="常规 5 2 8 4 3 3" xfId="22507"/>
    <cellStyle name="常规 5 2 8 4 4" xfId="9835"/>
    <cellStyle name="常规 5 2 8 4 4 2" xfId="26731"/>
    <cellStyle name="常规 5 2 8 4 5" xfId="18283"/>
    <cellStyle name="常规 5 2 8 5" xfId="2443"/>
    <cellStyle name="常规 5 2 8 5 2" xfId="6667"/>
    <cellStyle name="常规 5 2 8 5 2 2" xfId="15115"/>
    <cellStyle name="常规 5 2 8 5 2 2 2" xfId="32011"/>
    <cellStyle name="常规 5 2 8 5 2 3" xfId="23563"/>
    <cellStyle name="常规 5 2 8 5 3" xfId="10891"/>
    <cellStyle name="常规 5 2 8 5 3 2" xfId="27787"/>
    <cellStyle name="常规 5 2 8 5 4" xfId="19339"/>
    <cellStyle name="常规 5 2 8 6" xfId="4555"/>
    <cellStyle name="常规 5 2 8 6 2" xfId="13003"/>
    <cellStyle name="常规 5 2 8 6 2 2" xfId="29899"/>
    <cellStyle name="常规 5 2 8 6 3" xfId="21451"/>
    <cellStyle name="常规 5 2 8 7" xfId="8779"/>
    <cellStyle name="常规 5 2 8 7 2" xfId="25675"/>
    <cellStyle name="常规 5 2 8 8" xfId="17227"/>
    <cellStyle name="常规 5 2 9" xfId="731"/>
    <cellStyle name="常规 5 2 9 2" xfId="1435"/>
    <cellStyle name="常规 5 2 9 2 2" xfId="3547"/>
    <cellStyle name="常规 5 2 9 2 2 2" xfId="7771"/>
    <cellStyle name="常规 5 2 9 2 2 2 2" xfId="16219"/>
    <cellStyle name="常规 5 2 9 2 2 2 2 2" xfId="33115"/>
    <cellStyle name="常规 5 2 9 2 2 2 3" xfId="24667"/>
    <cellStyle name="常规 5 2 9 2 2 3" xfId="11995"/>
    <cellStyle name="常规 5 2 9 2 2 3 2" xfId="28891"/>
    <cellStyle name="常规 5 2 9 2 2 4" xfId="20443"/>
    <cellStyle name="常规 5 2 9 2 3" xfId="5659"/>
    <cellStyle name="常规 5 2 9 2 3 2" xfId="14107"/>
    <cellStyle name="常规 5 2 9 2 3 2 2" xfId="31003"/>
    <cellStyle name="常规 5 2 9 2 3 3" xfId="22555"/>
    <cellStyle name="常规 5 2 9 2 4" xfId="9883"/>
    <cellStyle name="常规 5 2 9 2 4 2" xfId="26779"/>
    <cellStyle name="常规 5 2 9 2 5" xfId="18331"/>
    <cellStyle name="常规 5 2 9 3" xfId="2491"/>
    <cellStyle name="常规 5 2 9 3 2" xfId="6715"/>
    <cellStyle name="常规 5 2 9 3 2 2" xfId="15163"/>
    <cellStyle name="常规 5 2 9 3 2 2 2" xfId="32059"/>
    <cellStyle name="常规 5 2 9 3 2 3" xfId="23611"/>
    <cellStyle name="常规 5 2 9 3 3" xfId="10939"/>
    <cellStyle name="常规 5 2 9 3 3 2" xfId="27835"/>
    <cellStyle name="常规 5 2 9 3 4" xfId="19387"/>
    <cellStyle name="常规 5 2 9 4" xfId="4603"/>
    <cellStyle name="常规 5 2 9 4 2" xfId="13051"/>
    <cellStyle name="常规 5 2 9 4 2 2" xfId="29947"/>
    <cellStyle name="常规 5 2 9 4 3" xfId="21499"/>
    <cellStyle name="常规 5 2 9 5" xfId="8827"/>
    <cellStyle name="常规 5 2 9 5 2" xfId="25723"/>
    <cellStyle name="常规 5 2 9 6" xfId="17275"/>
    <cellStyle name="常规 5 3" xfId="43"/>
    <cellStyle name="常规 5 3 10" xfId="1099"/>
    <cellStyle name="常规 5 3 10 2" xfId="3211"/>
    <cellStyle name="常规 5 3 10 2 2" xfId="7435"/>
    <cellStyle name="常规 5 3 10 2 2 2" xfId="15883"/>
    <cellStyle name="常规 5 3 10 2 2 2 2" xfId="32779"/>
    <cellStyle name="常规 5 3 10 2 2 3" xfId="24331"/>
    <cellStyle name="常规 5 3 10 2 3" xfId="11659"/>
    <cellStyle name="常规 5 3 10 2 3 2" xfId="28555"/>
    <cellStyle name="常规 5 3 10 2 4" xfId="20107"/>
    <cellStyle name="常规 5 3 10 3" xfId="5323"/>
    <cellStyle name="常规 5 3 10 3 2" xfId="13771"/>
    <cellStyle name="常规 5 3 10 3 2 2" xfId="30667"/>
    <cellStyle name="常规 5 3 10 3 3" xfId="22219"/>
    <cellStyle name="常规 5 3 10 4" xfId="9547"/>
    <cellStyle name="常规 5 3 10 4 2" xfId="26443"/>
    <cellStyle name="常规 5 3 10 5" xfId="17995"/>
    <cellStyle name="常规 5 3 11" xfId="2155"/>
    <cellStyle name="常规 5 3 11 2" xfId="6379"/>
    <cellStyle name="常规 5 3 11 2 2" xfId="14827"/>
    <cellStyle name="常规 5 3 11 2 2 2" xfId="31723"/>
    <cellStyle name="常规 5 3 11 2 3" xfId="23275"/>
    <cellStyle name="常规 5 3 11 3" xfId="10603"/>
    <cellStyle name="常规 5 3 11 3 2" xfId="27499"/>
    <cellStyle name="常规 5 3 11 4" xfId="19051"/>
    <cellStyle name="常规 5 3 12" xfId="4267"/>
    <cellStyle name="常规 5 3 12 2" xfId="12715"/>
    <cellStyle name="常规 5 3 12 2 2" xfId="29611"/>
    <cellStyle name="常规 5 3 12 3" xfId="21163"/>
    <cellStyle name="常规 5 3 13" xfId="8491"/>
    <cellStyle name="常规 5 3 13 2" xfId="25387"/>
    <cellStyle name="常规 5 3 14" xfId="16939"/>
    <cellStyle name="常规 5 3 2" xfId="107"/>
    <cellStyle name="常规 5 3 2 2" xfId="811"/>
    <cellStyle name="常规 5 3 2 2 2" xfId="1515"/>
    <cellStyle name="常规 5 3 2 2 2 2" xfId="3627"/>
    <cellStyle name="常规 5 3 2 2 2 2 2" xfId="7851"/>
    <cellStyle name="常规 5 3 2 2 2 2 2 2" xfId="16299"/>
    <cellStyle name="常规 5 3 2 2 2 2 2 2 2" xfId="33195"/>
    <cellStyle name="常规 5 3 2 2 2 2 2 3" xfId="24747"/>
    <cellStyle name="常规 5 3 2 2 2 2 3" xfId="12075"/>
    <cellStyle name="常规 5 3 2 2 2 2 3 2" xfId="28971"/>
    <cellStyle name="常规 5 3 2 2 2 2 4" xfId="20523"/>
    <cellStyle name="常规 5 3 2 2 2 3" xfId="5739"/>
    <cellStyle name="常规 5 3 2 2 2 3 2" xfId="14187"/>
    <cellStyle name="常规 5 3 2 2 2 3 2 2" xfId="31083"/>
    <cellStyle name="常规 5 3 2 2 2 3 3" xfId="22635"/>
    <cellStyle name="常规 5 3 2 2 2 4" xfId="9963"/>
    <cellStyle name="常规 5 3 2 2 2 4 2" xfId="26859"/>
    <cellStyle name="常规 5 3 2 2 2 5" xfId="18411"/>
    <cellStyle name="常规 5 3 2 2 3" xfId="2571"/>
    <cellStyle name="常规 5 3 2 2 3 2" xfId="6795"/>
    <cellStyle name="常规 5 3 2 2 3 2 2" xfId="15243"/>
    <cellStyle name="常规 5 3 2 2 3 2 2 2" xfId="32139"/>
    <cellStyle name="常规 5 3 2 2 3 2 3" xfId="23691"/>
    <cellStyle name="常规 5 3 2 2 3 3" xfId="11019"/>
    <cellStyle name="常规 5 3 2 2 3 3 2" xfId="27915"/>
    <cellStyle name="常规 5 3 2 2 3 4" xfId="19467"/>
    <cellStyle name="常规 5 3 2 2 4" xfId="4683"/>
    <cellStyle name="常规 5 3 2 2 4 2" xfId="13131"/>
    <cellStyle name="常规 5 3 2 2 4 2 2" xfId="30027"/>
    <cellStyle name="常规 5 3 2 2 4 3" xfId="21579"/>
    <cellStyle name="常规 5 3 2 2 5" xfId="8907"/>
    <cellStyle name="常规 5 3 2 2 5 2" xfId="25803"/>
    <cellStyle name="常规 5 3 2 2 6" xfId="17355"/>
    <cellStyle name="常规 5 3 2 3" xfId="459"/>
    <cellStyle name="常规 5 3 2 3 2" xfId="1867"/>
    <cellStyle name="常规 5 3 2 3 2 2" xfId="3979"/>
    <cellStyle name="常规 5 3 2 3 2 2 2" xfId="8203"/>
    <cellStyle name="常规 5 3 2 3 2 2 2 2" xfId="16651"/>
    <cellStyle name="常规 5 3 2 3 2 2 2 2 2" xfId="33547"/>
    <cellStyle name="常规 5 3 2 3 2 2 2 3" xfId="25099"/>
    <cellStyle name="常规 5 3 2 3 2 2 3" xfId="12427"/>
    <cellStyle name="常规 5 3 2 3 2 2 3 2" xfId="29323"/>
    <cellStyle name="常规 5 3 2 3 2 2 4" xfId="20875"/>
    <cellStyle name="常规 5 3 2 3 2 3" xfId="6091"/>
    <cellStyle name="常规 5 3 2 3 2 3 2" xfId="14539"/>
    <cellStyle name="常规 5 3 2 3 2 3 2 2" xfId="31435"/>
    <cellStyle name="常规 5 3 2 3 2 3 3" xfId="22987"/>
    <cellStyle name="常规 5 3 2 3 2 4" xfId="10315"/>
    <cellStyle name="常规 5 3 2 3 2 4 2" xfId="27211"/>
    <cellStyle name="常规 5 3 2 3 2 5" xfId="18763"/>
    <cellStyle name="常规 5 3 2 3 3" xfId="2923"/>
    <cellStyle name="常规 5 3 2 3 3 2" xfId="7147"/>
    <cellStyle name="常规 5 3 2 3 3 2 2" xfId="15595"/>
    <cellStyle name="常规 5 3 2 3 3 2 2 2" xfId="32491"/>
    <cellStyle name="常规 5 3 2 3 3 2 3" xfId="24043"/>
    <cellStyle name="常规 5 3 2 3 3 3" xfId="11371"/>
    <cellStyle name="常规 5 3 2 3 3 3 2" xfId="28267"/>
    <cellStyle name="常规 5 3 2 3 3 4" xfId="19819"/>
    <cellStyle name="常规 5 3 2 3 4" xfId="5035"/>
    <cellStyle name="常规 5 3 2 3 4 2" xfId="13483"/>
    <cellStyle name="常规 5 3 2 3 4 2 2" xfId="30379"/>
    <cellStyle name="常规 5 3 2 3 4 3" xfId="21931"/>
    <cellStyle name="常规 5 3 2 3 5" xfId="9259"/>
    <cellStyle name="常规 5 3 2 3 5 2" xfId="26155"/>
    <cellStyle name="常规 5 3 2 3 6" xfId="17707"/>
    <cellStyle name="常规 5 3 2 4" xfId="1163"/>
    <cellStyle name="常规 5 3 2 4 2" xfId="3275"/>
    <cellStyle name="常规 5 3 2 4 2 2" xfId="7499"/>
    <cellStyle name="常规 5 3 2 4 2 2 2" xfId="15947"/>
    <cellStyle name="常规 5 3 2 4 2 2 2 2" xfId="32843"/>
    <cellStyle name="常规 5 3 2 4 2 2 3" xfId="24395"/>
    <cellStyle name="常规 5 3 2 4 2 3" xfId="11723"/>
    <cellStyle name="常规 5 3 2 4 2 3 2" xfId="28619"/>
    <cellStyle name="常规 5 3 2 4 2 4" xfId="20171"/>
    <cellStyle name="常规 5 3 2 4 3" xfId="5387"/>
    <cellStyle name="常规 5 3 2 4 3 2" xfId="13835"/>
    <cellStyle name="常规 5 3 2 4 3 2 2" xfId="30731"/>
    <cellStyle name="常规 5 3 2 4 3 3" xfId="22283"/>
    <cellStyle name="常规 5 3 2 4 4" xfId="9611"/>
    <cellStyle name="常规 5 3 2 4 4 2" xfId="26507"/>
    <cellStyle name="常规 5 3 2 4 5" xfId="18059"/>
    <cellStyle name="常规 5 3 2 5" xfId="2219"/>
    <cellStyle name="常规 5 3 2 5 2" xfId="6443"/>
    <cellStyle name="常规 5 3 2 5 2 2" xfId="14891"/>
    <cellStyle name="常规 5 3 2 5 2 2 2" xfId="31787"/>
    <cellStyle name="常规 5 3 2 5 2 3" xfId="23339"/>
    <cellStyle name="常规 5 3 2 5 3" xfId="10667"/>
    <cellStyle name="常规 5 3 2 5 3 2" xfId="27563"/>
    <cellStyle name="常规 5 3 2 5 4" xfId="19115"/>
    <cellStyle name="常规 5 3 2 6" xfId="4331"/>
    <cellStyle name="常规 5 3 2 6 2" xfId="12779"/>
    <cellStyle name="常规 5 3 2 6 2 2" xfId="29675"/>
    <cellStyle name="常规 5 3 2 6 3" xfId="21227"/>
    <cellStyle name="常规 5 3 2 7" xfId="8555"/>
    <cellStyle name="常规 5 3 2 7 2" xfId="25451"/>
    <cellStyle name="常规 5 3 2 8" xfId="17003"/>
    <cellStyle name="常规 5 3 3" xfId="155"/>
    <cellStyle name="常规 5 3 3 2" xfId="859"/>
    <cellStyle name="常规 5 3 3 2 2" xfId="1563"/>
    <cellStyle name="常规 5 3 3 2 2 2" xfId="3675"/>
    <cellStyle name="常规 5 3 3 2 2 2 2" xfId="7899"/>
    <cellStyle name="常规 5 3 3 2 2 2 2 2" xfId="16347"/>
    <cellStyle name="常规 5 3 3 2 2 2 2 2 2" xfId="33243"/>
    <cellStyle name="常规 5 3 3 2 2 2 2 3" xfId="24795"/>
    <cellStyle name="常规 5 3 3 2 2 2 3" xfId="12123"/>
    <cellStyle name="常规 5 3 3 2 2 2 3 2" xfId="29019"/>
    <cellStyle name="常规 5 3 3 2 2 2 4" xfId="20571"/>
    <cellStyle name="常规 5 3 3 2 2 3" xfId="5787"/>
    <cellStyle name="常规 5 3 3 2 2 3 2" xfId="14235"/>
    <cellStyle name="常规 5 3 3 2 2 3 2 2" xfId="31131"/>
    <cellStyle name="常规 5 3 3 2 2 3 3" xfId="22683"/>
    <cellStyle name="常规 5 3 3 2 2 4" xfId="10011"/>
    <cellStyle name="常规 5 3 3 2 2 4 2" xfId="26907"/>
    <cellStyle name="常规 5 3 3 2 2 5" xfId="18459"/>
    <cellStyle name="常规 5 3 3 2 3" xfId="2619"/>
    <cellStyle name="常规 5 3 3 2 3 2" xfId="6843"/>
    <cellStyle name="常规 5 3 3 2 3 2 2" xfId="15291"/>
    <cellStyle name="常规 5 3 3 2 3 2 2 2" xfId="32187"/>
    <cellStyle name="常规 5 3 3 2 3 2 3" xfId="23739"/>
    <cellStyle name="常规 5 3 3 2 3 3" xfId="11067"/>
    <cellStyle name="常规 5 3 3 2 3 3 2" xfId="27963"/>
    <cellStyle name="常规 5 3 3 2 3 4" xfId="19515"/>
    <cellStyle name="常规 5 3 3 2 4" xfId="4731"/>
    <cellStyle name="常规 5 3 3 2 4 2" xfId="13179"/>
    <cellStyle name="常规 5 3 3 2 4 2 2" xfId="30075"/>
    <cellStyle name="常规 5 3 3 2 4 3" xfId="21627"/>
    <cellStyle name="常规 5 3 3 2 5" xfId="8955"/>
    <cellStyle name="常规 5 3 3 2 5 2" xfId="25851"/>
    <cellStyle name="常规 5 3 3 2 6" xfId="17403"/>
    <cellStyle name="常规 5 3 3 3" xfId="507"/>
    <cellStyle name="常规 5 3 3 3 2" xfId="1915"/>
    <cellStyle name="常规 5 3 3 3 2 2" xfId="4027"/>
    <cellStyle name="常规 5 3 3 3 2 2 2" xfId="8251"/>
    <cellStyle name="常规 5 3 3 3 2 2 2 2" xfId="16699"/>
    <cellStyle name="常规 5 3 3 3 2 2 2 2 2" xfId="33595"/>
    <cellStyle name="常规 5 3 3 3 2 2 2 3" xfId="25147"/>
    <cellStyle name="常规 5 3 3 3 2 2 3" xfId="12475"/>
    <cellStyle name="常规 5 3 3 3 2 2 3 2" xfId="29371"/>
    <cellStyle name="常规 5 3 3 3 2 2 4" xfId="20923"/>
    <cellStyle name="常规 5 3 3 3 2 3" xfId="6139"/>
    <cellStyle name="常规 5 3 3 3 2 3 2" xfId="14587"/>
    <cellStyle name="常规 5 3 3 3 2 3 2 2" xfId="31483"/>
    <cellStyle name="常规 5 3 3 3 2 3 3" xfId="23035"/>
    <cellStyle name="常规 5 3 3 3 2 4" xfId="10363"/>
    <cellStyle name="常规 5 3 3 3 2 4 2" xfId="27259"/>
    <cellStyle name="常规 5 3 3 3 2 5" xfId="18811"/>
    <cellStyle name="常规 5 3 3 3 3" xfId="2971"/>
    <cellStyle name="常规 5 3 3 3 3 2" xfId="7195"/>
    <cellStyle name="常规 5 3 3 3 3 2 2" xfId="15643"/>
    <cellStyle name="常规 5 3 3 3 3 2 2 2" xfId="32539"/>
    <cellStyle name="常规 5 3 3 3 3 2 3" xfId="24091"/>
    <cellStyle name="常规 5 3 3 3 3 3" xfId="11419"/>
    <cellStyle name="常规 5 3 3 3 3 3 2" xfId="28315"/>
    <cellStyle name="常规 5 3 3 3 3 4" xfId="19867"/>
    <cellStyle name="常规 5 3 3 3 4" xfId="5083"/>
    <cellStyle name="常规 5 3 3 3 4 2" xfId="13531"/>
    <cellStyle name="常规 5 3 3 3 4 2 2" xfId="30427"/>
    <cellStyle name="常规 5 3 3 3 4 3" xfId="21979"/>
    <cellStyle name="常规 5 3 3 3 5" xfId="9307"/>
    <cellStyle name="常规 5 3 3 3 5 2" xfId="26203"/>
    <cellStyle name="常规 5 3 3 3 6" xfId="17755"/>
    <cellStyle name="常规 5 3 3 4" xfId="1211"/>
    <cellStyle name="常规 5 3 3 4 2" xfId="3323"/>
    <cellStyle name="常规 5 3 3 4 2 2" xfId="7547"/>
    <cellStyle name="常规 5 3 3 4 2 2 2" xfId="15995"/>
    <cellStyle name="常规 5 3 3 4 2 2 2 2" xfId="32891"/>
    <cellStyle name="常规 5 3 3 4 2 2 3" xfId="24443"/>
    <cellStyle name="常规 5 3 3 4 2 3" xfId="11771"/>
    <cellStyle name="常规 5 3 3 4 2 3 2" xfId="28667"/>
    <cellStyle name="常规 5 3 3 4 2 4" xfId="20219"/>
    <cellStyle name="常规 5 3 3 4 3" xfId="5435"/>
    <cellStyle name="常规 5 3 3 4 3 2" xfId="13883"/>
    <cellStyle name="常规 5 3 3 4 3 2 2" xfId="30779"/>
    <cellStyle name="常规 5 3 3 4 3 3" xfId="22331"/>
    <cellStyle name="常规 5 3 3 4 4" xfId="9659"/>
    <cellStyle name="常规 5 3 3 4 4 2" xfId="26555"/>
    <cellStyle name="常规 5 3 3 4 5" xfId="18107"/>
    <cellStyle name="常规 5 3 3 5" xfId="2267"/>
    <cellStyle name="常规 5 3 3 5 2" xfId="6491"/>
    <cellStyle name="常规 5 3 3 5 2 2" xfId="14939"/>
    <cellStyle name="常规 5 3 3 5 2 2 2" xfId="31835"/>
    <cellStyle name="常规 5 3 3 5 2 3" xfId="23387"/>
    <cellStyle name="常规 5 3 3 5 3" xfId="10715"/>
    <cellStyle name="常规 5 3 3 5 3 2" xfId="27611"/>
    <cellStyle name="常规 5 3 3 5 4" xfId="19163"/>
    <cellStyle name="常规 5 3 3 6" xfId="4379"/>
    <cellStyle name="常规 5 3 3 6 2" xfId="12827"/>
    <cellStyle name="常规 5 3 3 6 2 2" xfId="29723"/>
    <cellStyle name="常规 5 3 3 6 3" xfId="21275"/>
    <cellStyle name="常规 5 3 3 7" xfId="8603"/>
    <cellStyle name="常规 5 3 3 7 2" xfId="25499"/>
    <cellStyle name="常规 5 3 3 8" xfId="17051"/>
    <cellStyle name="常规 5 3 4" xfId="203"/>
    <cellStyle name="常规 5 3 4 2" xfId="907"/>
    <cellStyle name="常规 5 3 4 2 2" xfId="1611"/>
    <cellStyle name="常规 5 3 4 2 2 2" xfId="3723"/>
    <cellStyle name="常规 5 3 4 2 2 2 2" xfId="7947"/>
    <cellStyle name="常规 5 3 4 2 2 2 2 2" xfId="16395"/>
    <cellStyle name="常规 5 3 4 2 2 2 2 2 2" xfId="33291"/>
    <cellStyle name="常规 5 3 4 2 2 2 2 3" xfId="24843"/>
    <cellStyle name="常规 5 3 4 2 2 2 3" xfId="12171"/>
    <cellStyle name="常规 5 3 4 2 2 2 3 2" xfId="29067"/>
    <cellStyle name="常规 5 3 4 2 2 2 4" xfId="20619"/>
    <cellStyle name="常规 5 3 4 2 2 3" xfId="5835"/>
    <cellStyle name="常规 5 3 4 2 2 3 2" xfId="14283"/>
    <cellStyle name="常规 5 3 4 2 2 3 2 2" xfId="31179"/>
    <cellStyle name="常规 5 3 4 2 2 3 3" xfId="22731"/>
    <cellStyle name="常规 5 3 4 2 2 4" xfId="10059"/>
    <cellStyle name="常规 5 3 4 2 2 4 2" xfId="26955"/>
    <cellStyle name="常规 5 3 4 2 2 5" xfId="18507"/>
    <cellStyle name="常规 5 3 4 2 3" xfId="2667"/>
    <cellStyle name="常规 5 3 4 2 3 2" xfId="6891"/>
    <cellStyle name="常规 5 3 4 2 3 2 2" xfId="15339"/>
    <cellStyle name="常规 5 3 4 2 3 2 2 2" xfId="32235"/>
    <cellStyle name="常规 5 3 4 2 3 2 3" xfId="23787"/>
    <cellStyle name="常规 5 3 4 2 3 3" xfId="11115"/>
    <cellStyle name="常规 5 3 4 2 3 3 2" xfId="28011"/>
    <cellStyle name="常规 5 3 4 2 3 4" xfId="19563"/>
    <cellStyle name="常规 5 3 4 2 4" xfId="4779"/>
    <cellStyle name="常规 5 3 4 2 4 2" xfId="13227"/>
    <cellStyle name="常规 5 3 4 2 4 2 2" xfId="30123"/>
    <cellStyle name="常规 5 3 4 2 4 3" xfId="21675"/>
    <cellStyle name="常规 5 3 4 2 5" xfId="9003"/>
    <cellStyle name="常规 5 3 4 2 5 2" xfId="25899"/>
    <cellStyle name="常规 5 3 4 2 6" xfId="17451"/>
    <cellStyle name="常规 5 3 4 3" xfId="555"/>
    <cellStyle name="常规 5 3 4 3 2" xfId="1963"/>
    <cellStyle name="常规 5 3 4 3 2 2" xfId="4075"/>
    <cellStyle name="常规 5 3 4 3 2 2 2" xfId="8299"/>
    <cellStyle name="常规 5 3 4 3 2 2 2 2" xfId="16747"/>
    <cellStyle name="常规 5 3 4 3 2 2 2 2 2" xfId="33643"/>
    <cellStyle name="常规 5 3 4 3 2 2 2 3" xfId="25195"/>
    <cellStyle name="常规 5 3 4 3 2 2 3" xfId="12523"/>
    <cellStyle name="常规 5 3 4 3 2 2 3 2" xfId="29419"/>
    <cellStyle name="常规 5 3 4 3 2 2 4" xfId="20971"/>
    <cellStyle name="常规 5 3 4 3 2 3" xfId="6187"/>
    <cellStyle name="常规 5 3 4 3 2 3 2" xfId="14635"/>
    <cellStyle name="常规 5 3 4 3 2 3 2 2" xfId="31531"/>
    <cellStyle name="常规 5 3 4 3 2 3 3" xfId="23083"/>
    <cellStyle name="常规 5 3 4 3 2 4" xfId="10411"/>
    <cellStyle name="常规 5 3 4 3 2 4 2" xfId="27307"/>
    <cellStyle name="常规 5 3 4 3 2 5" xfId="18859"/>
    <cellStyle name="常规 5 3 4 3 3" xfId="3019"/>
    <cellStyle name="常规 5 3 4 3 3 2" xfId="7243"/>
    <cellStyle name="常规 5 3 4 3 3 2 2" xfId="15691"/>
    <cellStyle name="常规 5 3 4 3 3 2 2 2" xfId="32587"/>
    <cellStyle name="常规 5 3 4 3 3 2 3" xfId="24139"/>
    <cellStyle name="常规 5 3 4 3 3 3" xfId="11467"/>
    <cellStyle name="常规 5 3 4 3 3 3 2" xfId="28363"/>
    <cellStyle name="常规 5 3 4 3 3 4" xfId="19915"/>
    <cellStyle name="常规 5 3 4 3 4" xfId="5131"/>
    <cellStyle name="常规 5 3 4 3 4 2" xfId="13579"/>
    <cellStyle name="常规 5 3 4 3 4 2 2" xfId="30475"/>
    <cellStyle name="常规 5 3 4 3 4 3" xfId="22027"/>
    <cellStyle name="常规 5 3 4 3 5" xfId="9355"/>
    <cellStyle name="常规 5 3 4 3 5 2" xfId="26251"/>
    <cellStyle name="常规 5 3 4 3 6" xfId="17803"/>
    <cellStyle name="常规 5 3 4 4" xfId="1259"/>
    <cellStyle name="常规 5 3 4 4 2" xfId="3371"/>
    <cellStyle name="常规 5 3 4 4 2 2" xfId="7595"/>
    <cellStyle name="常规 5 3 4 4 2 2 2" xfId="16043"/>
    <cellStyle name="常规 5 3 4 4 2 2 2 2" xfId="32939"/>
    <cellStyle name="常规 5 3 4 4 2 2 3" xfId="24491"/>
    <cellStyle name="常规 5 3 4 4 2 3" xfId="11819"/>
    <cellStyle name="常规 5 3 4 4 2 3 2" xfId="28715"/>
    <cellStyle name="常规 5 3 4 4 2 4" xfId="20267"/>
    <cellStyle name="常规 5 3 4 4 3" xfId="5483"/>
    <cellStyle name="常规 5 3 4 4 3 2" xfId="13931"/>
    <cellStyle name="常规 5 3 4 4 3 2 2" xfId="30827"/>
    <cellStyle name="常规 5 3 4 4 3 3" xfId="22379"/>
    <cellStyle name="常规 5 3 4 4 4" xfId="9707"/>
    <cellStyle name="常规 5 3 4 4 4 2" xfId="26603"/>
    <cellStyle name="常规 5 3 4 4 5" xfId="18155"/>
    <cellStyle name="常规 5 3 4 5" xfId="2315"/>
    <cellStyle name="常规 5 3 4 5 2" xfId="6539"/>
    <cellStyle name="常规 5 3 4 5 2 2" xfId="14987"/>
    <cellStyle name="常规 5 3 4 5 2 2 2" xfId="31883"/>
    <cellStyle name="常规 5 3 4 5 2 3" xfId="23435"/>
    <cellStyle name="常规 5 3 4 5 3" xfId="10763"/>
    <cellStyle name="常规 5 3 4 5 3 2" xfId="27659"/>
    <cellStyle name="常规 5 3 4 5 4" xfId="19211"/>
    <cellStyle name="常规 5 3 4 6" xfId="4427"/>
    <cellStyle name="常规 5 3 4 6 2" xfId="12875"/>
    <cellStyle name="常规 5 3 4 6 2 2" xfId="29771"/>
    <cellStyle name="常规 5 3 4 6 3" xfId="21323"/>
    <cellStyle name="常规 5 3 4 7" xfId="8651"/>
    <cellStyle name="常规 5 3 4 7 2" xfId="25547"/>
    <cellStyle name="常规 5 3 4 8" xfId="17099"/>
    <cellStyle name="常规 5 3 5" xfId="251"/>
    <cellStyle name="常规 5 3 5 2" xfId="955"/>
    <cellStyle name="常规 5 3 5 2 2" xfId="1659"/>
    <cellStyle name="常规 5 3 5 2 2 2" xfId="3771"/>
    <cellStyle name="常规 5 3 5 2 2 2 2" xfId="7995"/>
    <cellStyle name="常规 5 3 5 2 2 2 2 2" xfId="16443"/>
    <cellStyle name="常规 5 3 5 2 2 2 2 2 2" xfId="33339"/>
    <cellStyle name="常规 5 3 5 2 2 2 2 3" xfId="24891"/>
    <cellStyle name="常规 5 3 5 2 2 2 3" xfId="12219"/>
    <cellStyle name="常规 5 3 5 2 2 2 3 2" xfId="29115"/>
    <cellStyle name="常规 5 3 5 2 2 2 4" xfId="20667"/>
    <cellStyle name="常规 5 3 5 2 2 3" xfId="5883"/>
    <cellStyle name="常规 5 3 5 2 2 3 2" xfId="14331"/>
    <cellStyle name="常规 5 3 5 2 2 3 2 2" xfId="31227"/>
    <cellStyle name="常规 5 3 5 2 2 3 3" xfId="22779"/>
    <cellStyle name="常规 5 3 5 2 2 4" xfId="10107"/>
    <cellStyle name="常规 5 3 5 2 2 4 2" xfId="27003"/>
    <cellStyle name="常规 5 3 5 2 2 5" xfId="18555"/>
    <cellStyle name="常规 5 3 5 2 3" xfId="2715"/>
    <cellStyle name="常规 5 3 5 2 3 2" xfId="6939"/>
    <cellStyle name="常规 5 3 5 2 3 2 2" xfId="15387"/>
    <cellStyle name="常规 5 3 5 2 3 2 2 2" xfId="32283"/>
    <cellStyle name="常规 5 3 5 2 3 2 3" xfId="23835"/>
    <cellStyle name="常规 5 3 5 2 3 3" xfId="11163"/>
    <cellStyle name="常规 5 3 5 2 3 3 2" xfId="28059"/>
    <cellStyle name="常规 5 3 5 2 3 4" xfId="19611"/>
    <cellStyle name="常规 5 3 5 2 4" xfId="4827"/>
    <cellStyle name="常规 5 3 5 2 4 2" xfId="13275"/>
    <cellStyle name="常规 5 3 5 2 4 2 2" xfId="30171"/>
    <cellStyle name="常规 5 3 5 2 4 3" xfId="21723"/>
    <cellStyle name="常规 5 3 5 2 5" xfId="9051"/>
    <cellStyle name="常规 5 3 5 2 5 2" xfId="25947"/>
    <cellStyle name="常规 5 3 5 2 6" xfId="17499"/>
    <cellStyle name="常规 5 3 5 3" xfId="603"/>
    <cellStyle name="常规 5 3 5 3 2" xfId="2011"/>
    <cellStyle name="常规 5 3 5 3 2 2" xfId="4123"/>
    <cellStyle name="常规 5 3 5 3 2 2 2" xfId="8347"/>
    <cellStyle name="常规 5 3 5 3 2 2 2 2" xfId="16795"/>
    <cellStyle name="常规 5 3 5 3 2 2 2 2 2" xfId="33691"/>
    <cellStyle name="常规 5 3 5 3 2 2 2 3" xfId="25243"/>
    <cellStyle name="常规 5 3 5 3 2 2 3" xfId="12571"/>
    <cellStyle name="常规 5 3 5 3 2 2 3 2" xfId="29467"/>
    <cellStyle name="常规 5 3 5 3 2 2 4" xfId="21019"/>
    <cellStyle name="常规 5 3 5 3 2 3" xfId="6235"/>
    <cellStyle name="常规 5 3 5 3 2 3 2" xfId="14683"/>
    <cellStyle name="常规 5 3 5 3 2 3 2 2" xfId="31579"/>
    <cellStyle name="常规 5 3 5 3 2 3 3" xfId="23131"/>
    <cellStyle name="常规 5 3 5 3 2 4" xfId="10459"/>
    <cellStyle name="常规 5 3 5 3 2 4 2" xfId="27355"/>
    <cellStyle name="常规 5 3 5 3 2 5" xfId="18907"/>
    <cellStyle name="常规 5 3 5 3 3" xfId="3067"/>
    <cellStyle name="常规 5 3 5 3 3 2" xfId="7291"/>
    <cellStyle name="常规 5 3 5 3 3 2 2" xfId="15739"/>
    <cellStyle name="常规 5 3 5 3 3 2 2 2" xfId="32635"/>
    <cellStyle name="常规 5 3 5 3 3 2 3" xfId="24187"/>
    <cellStyle name="常规 5 3 5 3 3 3" xfId="11515"/>
    <cellStyle name="常规 5 3 5 3 3 3 2" xfId="28411"/>
    <cellStyle name="常规 5 3 5 3 3 4" xfId="19963"/>
    <cellStyle name="常规 5 3 5 3 4" xfId="5179"/>
    <cellStyle name="常规 5 3 5 3 4 2" xfId="13627"/>
    <cellStyle name="常规 5 3 5 3 4 2 2" xfId="30523"/>
    <cellStyle name="常规 5 3 5 3 4 3" xfId="22075"/>
    <cellStyle name="常规 5 3 5 3 5" xfId="9403"/>
    <cellStyle name="常规 5 3 5 3 5 2" xfId="26299"/>
    <cellStyle name="常规 5 3 5 3 6" xfId="17851"/>
    <cellStyle name="常规 5 3 5 4" xfId="1307"/>
    <cellStyle name="常规 5 3 5 4 2" xfId="3419"/>
    <cellStyle name="常规 5 3 5 4 2 2" xfId="7643"/>
    <cellStyle name="常规 5 3 5 4 2 2 2" xfId="16091"/>
    <cellStyle name="常规 5 3 5 4 2 2 2 2" xfId="32987"/>
    <cellStyle name="常规 5 3 5 4 2 2 3" xfId="24539"/>
    <cellStyle name="常规 5 3 5 4 2 3" xfId="11867"/>
    <cellStyle name="常规 5 3 5 4 2 3 2" xfId="28763"/>
    <cellStyle name="常规 5 3 5 4 2 4" xfId="20315"/>
    <cellStyle name="常规 5 3 5 4 3" xfId="5531"/>
    <cellStyle name="常规 5 3 5 4 3 2" xfId="13979"/>
    <cellStyle name="常规 5 3 5 4 3 2 2" xfId="30875"/>
    <cellStyle name="常规 5 3 5 4 3 3" xfId="22427"/>
    <cellStyle name="常规 5 3 5 4 4" xfId="9755"/>
    <cellStyle name="常规 5 3 5 4 4 2" xfId="26651"/>
    <cellStyle name="常规 5 3 5 4 5" xfId="18203"/>
    <cellStyle name="常规 5 3 5 5" xfId="2363"/>
    <cellStyle name="常规 5 3 5 5 2" xfId="6587"/>
    <cellStyle name="常规 5 3 5 5 2 2" xfId="15035"/>
    <cellStyle name="常规 5 3 5 5 2 2 2" xfId="31931"/>
    <cellStyle name="常规 5 3 5 5 2 3" xfId="23483"/>
    <cellStyle name="常规 5 3 5 5 3" xfId="10811"/>
    <cellStyle name="常规 5 3 5 5 3 2" xfId="27707"/>
    <cellStyle name="常规 5 3 5 5 4" xfId="19259"/>
    <cellStyle name="常规 5 3 5 6" xfId="4475"/>
    <cellStyle name="常规 5 3 5 6 2" xfId="12923"/>
    <cellStyle name="常规 5 3 5 6 2 2" xfId="29819"/>
    <cellStyle name="常规 5 3 5 6 3" xfId="21371"/>
    <cellStyle name="常规 5 3 5 7" xfId="8699"/>
    <cellStyle name="常规 5 3 5 7 2" xfId="25595"/>
    <cellStyle name="常规 5 3 5 8" xfId="17147"/>
    <cellStyle name="常规 5 3 6" xfId="299"/>
    <cellStyle name="常规 5 3 6 2" xfId="1003"/>
    <cellStyle name="常规 5 3 6 2 2" xfId="1707"/>
    <cellStyle name="常规 5 3 6 2 2 2" xfId="3819"/>
    <cellStyle name="常规 5 3 6 2 2 2 2" xfId="8043"/>
    <cellStyle name="常规 5 3 6 2 2 2 2 2" xfId="16491"/>
    <cellStyle name="常规 5 3 6 2 2 2 2 2 2" xfId="33387"/>
    <cellStyle name="常规 5 3 6 2 2 2 2 3" xfId="24939"/>
    <cellStyle name="常规 5 3 6 2 2 2 3" xfId="12267"/>
    <cellStyle name="常规 5 3 6 2 2 2 3 2" xfId="29163"/>
    <cellStyle name="常规 5 3 6 2 2 2 4" xfId="20715"/>
    <cellStyle name="常规 5 3 6 2 2 3" xfId="5931"/>
    <cellStyle name="常规 5 3 6 2 2 3 2" xfId="14379"/>
    <cellStyle name="常规 5 3 6 2 2 3 2 2" xfId="31275"/>
    <cellStyle name="常规 5 3 6 2 2 3 3" xfId="22827"/>
    <cellStyle name="常规 5 3 6 2 2 4" xfId="10155"/>
    <cellStyle name="常规 5 3 6 2 2 4 2" xfId="27051"/>
    <cellStyle name="常规 5 3 6 2 2 5" xfId="18603"/>
    <cellStyle name="常规 5 3 6 2 3" xfId="2763"/>
    <cellStyle name="常规 5 3 6 2 3 2" xfId="6987"/>
    <cellStyle name="常规 5 3 6 2 3 2 2" xfId="15435"/>
    <cellStyle name="常规 5 3 6 2 3 2 2 2" xfId="32331"/>
    <cellStyle name="常规 5 3 6 2 3 2 3" xfId="23883"/>
    <cellStyle name="常规 5 3 6 2 3 3" xfId="11211"/>
    <cellStyle name="常规 5 3 6 2 3 3 2" xfId="28107"/>
    <cellStyle name="常规 5 3 6 2 3 4" xfId="19659"/>
    <cellStyle name="常规 5 3 6 2 4" xfId="4875"/>
    <cellStyle name="常规 5 3 6 2 4 2" xfId="13323"/>
    <cellStyle name="常规 5 3 6 2 4 2 2" xfId="30219"/>
    <cellStyle name="常规 5 3 6 2 4 3" xfId="21771"/>
    <cellStyle name="常规 5 3 6 2 5" xfId="9099"/>
    <cellStyle name="常规 5 3 6 2 5 2" xfId="25995"/>
    <cellStyle name="常规 5 3 6 2 6" xfId="17547"/>
    <cellStyle name="常规 5 3 6 3" xfId="651"/>
    <cellStyle name="常规 5 3 6 3 2" xfId="2059"/>
    <cellStyle name="常规 5 3 6 3 2 2" xfId="4171"/>
    <cellStyle name="常规 5 3 6 3 2 2 2" xfId="8395"/>
    <cellStyle name="常规 5 3 6 3 2 2 2 2" xfId="16843"/>
    <cellStyle name="常规 5 3 6 3 2 2 2 2 2" xfId="33739"/>
    <cellStyle name="常规 5 3 6 3 2 2 2 3" xfId="25291"/>
    <cellStyle name="常规 5 3 6 3 2 2 3" xfId="12619"/>
    <cellStyle name="常规 5 3 6 3 2 2 3 2" xfId="29515"/>
    <cellStyle name="常规 5 3 6 3 2 2 4" xfId="21067"/>
    <cellStyle name="常规 5 3 6 3 2 3" xfId="6283"/>
    <cellStyle name="常规 5 3 6 3 2 3 2" xfId="14731"/>
    <cellStyle name="常规 5 3 6 3 2 3 2 2" xfId="31627"/>
    <cellStyle name="常规 5 3 6 3 2 3 3" xfId="23179"/>
    <cellStyle name="常规 5 3 6 3 2 4" xfId="10507"/>
    <cellStyle name="常规 5 3 6 3 2 4 2" xfId="27403"/>
    <cellStyle name="常规 5 3 6 3 2 5" xfId="18955"/>
    <cellStyle name="常规 5 3 6 3 3" xfId="3115"/>
    <cellStyle name="常规 5 3 6 3 3 2" xfId="7339"/>
    <cellStyle name="常规 5 3 6 3 3 2 2" xfId="15787"/>
    <cellStyle name="常规 5 3 6 3 3 2 2 2" xfId="32683"/>
    <cellStyle name="常规 5 3 6 3 3 2 3" xfId="24235"/>
    <cellStyle name="常规 5 3 6 3 3 3" xfId="11563"/>
    <cellStyle name="常规 5 3 6 3 3 3 2" xfId="28459"/>
    <cellStyle name="常规 5 3 6 3 3 4" xfId="20011"/>
    <cellStyle name="常规 5 3 6 3 4" xfId="5227"/>
    <cellStyle name="常规 5 3 6 3 4 2" xfId="13675"/>
    <cellStyle name="常规 5 3 6 3 4 2 2" xfId="30571"/>
    <cellStyle name="常规 5 3 6 3 4 3" xfId="22123"/>
    <cellStyle name="常规 5 3 6 3 5" xfId="9451"/>
    <cellStyle name="常规 5 3 6 3 5 2" xfId="26347"/>
    <cellStyle name="常规 5 3 6 3 6" xfId="17899"/>
    <cellStyle name="常规 5 3 6 4" xfId="1355"/>
    <cellStyle name="常规 5 3 6 4 2" xfId="3467"/>
    <cellStyle name="常规 5 3 6 4 2 2" xfId="7691"/>
    <cellStyle name="常规 5 3 6 4 2 2 2" xfId="16139"/>
    <cellStyle name="常规 5 3 6 4 2 2 2 2" xfId="33035"/>
    <cellStyle name="常规 5 3 6 4 2 2 3" xfId="24587"/>
    <cellStyle name="常规 5 3 6 4 2 3" xfId="11915"/>
    <cellStyle name="常规 5 3 6 4 2 3 2" xfId="28811"/>
    <cellStyle name="常规 5 3 6 4 2 4" xfId="20363"/>
    <cellStyle name="常规 5 3 6 4 3" xfId="5579"/>
    <cellStyle name="常规 5 3 6 4 3 2" xfId="14027"/>
    <cellStyle name="常规 5 3 6 4 3 2 2" xfId="30923"/>
    <cellStyle name="常规 5 3 6 4 3 3" xfId="22475"/>
    <cellStyle name="常规 5 3 6 4 4" xfId="9803"/>
    <cellStyle name="常规 5 3 6 4 4 2" xfId="26699"/>
    <cellStyle name="常规 5 3 6 4 5" xfId="18251"/>
    <cellStyle name="常规 5 3 6 5" xfId="2411"/>
    <cellStyle name="常规 5 3 6 5 2" xfId="6635"/>
    <cellStyle name="常规 5 3 6 5 2 2" xfId="15083"/>
    <cellStyle name="常规 5 3 6 5 2 2 2" xfId="31979"/>
    <cellStyle name="常规 5 3 6 5 2 3" xfId="23531"/>
    <cellStyle name="常规 5 3 6 5 3" xfId="10859"/>
    <cellStyle name="常规 5 3 6 5 3 2" xfId="27755"/>
    <cellStyle name="常规 5 3 6 5 4" xfId="19307"/>
    <cellStyle name="常规 5 3 6 6" xfId="4523"/>
    <cellStyle name="常规 5 3 6 6 2" xfId="12971"/>
    <cellStyle name="常规 5 3 6 6 2 2" xfId="29867"/>
    <cellStyle name="常规 5 3 6 6 3" xfId="21419"/>
    <cellStyle name="常规 5 3 6 7" xfId="8747"/>
    <cellStyle name="常规 5 3 6 7 2" xfId="25643"/>
    <cellStyle name="常规 5 3 6 8" xfId="17195"/>
    <cellStyle name="常规 5 3 7" xfId="347"/>
    <cellStyle name="常规 5 3 7 2" xfId="1051"/>
    <cellStyle name="常规 5 3 7 2 2" xfId="1755"/>
    <cellStyle name="常规 5 3 7 2 2 2" xfId="3867"/>
    <cellStyle name="常规 5 3 7 2 2 2 2" xfId="8091"/>
    <cellStyle name="常规 5 3 7 2 2 2 2 2" xfId="16539"/>
    <cellStyle name="常规 5 3 7 2 2 2 2 2 2" xfId="33435"/>
    <cellStyle name="常规 5 3 7 2 2 2 2 3" xfId="24987"/>
    <cellStyle name="常规 5 3 7 2 2 2 3" xfId="12315"/>
    <cellStyle name="常规 5 3 7 2 2 2 3 2" xfId="29211"/>
    <cellStyle name="常规 5 3 7 2 2 2 4" xfId="20763"/>
    <cellStyle name="常规 5 3 7 2 2 3" xfId="5979"/>
    <cellStyle name="常规 5 3 7 2 2 3 2" xfId="14427"/>
    <cellStyle name="常规 5 3 7 2 2 3 2 2" xfId="31323"/>
    <cellStyle name="常规 5 3 7 2 2 3 3" xfId="22875"/>
    <cellStyle name="常规 5 3 7 2 2 4" xfId="10203"/>
    <cellStyle name="常规 5 3 7 2 2 4 2" xfId="27099"/>
    <cellStyle name="常规 5 3 7 2 2 5" xfId="18651"/>
    <cellStyle name="常规 5 3 7 2 3" xfId="2811"/>
    <cellStyle name="常规 5 3 7 2 3 2" xfId="7035"/>
    <cellStyle name="常规 5 3 7 2 3 2 2" xfId="15483"/>
    <cellStyle name="常规 5 3 7 2 3 2 2 2" xfId="32379"/>
    <cellStyle name="常规 5 3 7 2 3 2 3" xfId="23931"/>
    <cellStyle name="常规 5 3 7 2 3 3" xfId="11259"/>
    <cellStyle name="常规 5 3 7 2 3 3 2" xfId="28155"/>
    <cellStyle name="常规 5 3 7 2 3 4" xfId="19707"/>
    <cellStyle name="常规 5 3 7 2 4" xfId="4923"/>
    <cellStyle name="常规 5 3 7 2 4 2" xfId="13371"/>
    <cellStyle name="常规 5 3 7 2 4 2 2" xfId="30267"/>
    <cellStyle name="常规 5 3 7 2 4 3" xfId="21819"/>
    <cellStyle name="常规 5 3 7 2 5" xfId="9147"/>
    <cellStyle name="常规 5 3 7 2 5 2" xfId="26043"/>
    <cellStyle name="常规 5 3 7 2 6" xfId="17595"/>
    <cellStyle name="常规 5 3 7 3" xfId="699"/>
    <cellStyle name="常规 5 3 7 3 2" xfId="2107"/>
    <cellStyle name="常规 5 3 7 3 2 2" xfId="4219"/>
    <cellStyle name="常规 5 3 7 3 2 2 2" xfId="8443"/>
    <cellStyle name="常规 5 3 7 3 2 2 2 2" xfId="16891"/>
    <cellStyle name="常规 5 3 7 3 2 2 2 2 2" xfId="33787"/>
    <cellStyle name="常规 5 3 7 3 2 2 2 3" xfId="25339"/>
    <cellStyle name="常规 5 3 7 3 2 2 3" xfId="12667"/>
    <cellStyle name="常规 5 3 7 3 2 2 3 2" xfId="29563"/>
    <cellStyle name="常规 5 3 7 3 2 2 4" xfId="21115"/>
    <cellStyle name="常规 5 3 7 3 2 3" xfId="6331"/>
    <cellStyle name="常规 5 3 7 3 2 3 2" xfId="14779"/>
    <cellStyle name="常规 5 3 7 3 2 3 2 2" xfId="31675"/>
    <cellStyle name="常规 5 3 7 3 2 3 3" xfId="23227"/>
    <cellStyle name="常规 5 3 7 3 2 4" xfId="10555"/>
    <cellStyle name="常规 5 3 7 3 2 4 2" xfId="27451"/>
    <cellStyle name="常规 5 3 7 3 2 5" xfId="19003"/>
    <cellStyle name="常规 5 3 7 3 3" xfId="3163"/>
    <cellStyle name="常规 5 3 7 3 3 2" xfId="7387"/>
    <cellStyle name="常规 5 3 7 3 3 2 2" xfId="15835"/>
    <cellStyle name="常规 5 3 7 3 3 2 2 2" xfId="32731"/>
    <cellStyle name="常规 5 3 7 3 3 2 3" xfId="24283"/>
    <cellStyle name="常规 5 3 7 3 3 3" xfId="11611"/>
    <cellStyle name="常规 5 3 7 3 3 3 2" xfId="28507"/>
    <cellStyle name="常规 5 3 7 3 3 4" xfId="20059"/>
    <cellStyle name="常规 5 3 7 3 4" xfId="5275"/>
    <cellStyle name="常规 5 3 7 3 4 2" xfId="13723"/>
    <cellStyle name="常规 5 3 7 3 4 2 2" xfId="30619"/>
    <cellStyle name="常规 5 3 7 3 4 3" xfId="22171"/>
    <cellStyle name="常规 5 3 7 3 5" xfId="9499"/>
    <cellStyle name="常规 5 3 7 3 5 2" xfId="26395"/>
    <cellStyle name="常规 5 3 7 3 6" xfId="17947"/>
    <cellStyle name="常规 5 3 7 4" xfId="1403"/>
    <cellStyle name="常规 5 3 7 4 2" xfId="3515"/>
    <cellStyle name="常规 5 3 7 4 2 2" xfId="7739"/>
    <cellStyle name="常规 5 3 7 4 2 2 2" xfId="16187"/>
    <cellStyle name="常规 5 3 7 4 2 2 2 2" xfId="33083"/>
    <cellStyle name="常规 5 3 7 4 2 2 3" xfId="24635"/>
    <cellStyle name="常规 5 3 7 4 2 3" xfId="11963"/>
    <cellStyle name="常规 5 3 7 4 2 3 2" xfId="28859"/>
    <cellStyle name="常规 5 3 7 4 2 4" xfId="20411"/>
    <cellStyle name="常规 5 3 7 4 3" xfId="5627"/>
    <cellStyle name="常规 5 3 7 4 3 2" xfId="14075"/>
    <cellStyle name="常规 5 3 7 4 3 2 2" xfId="30971"/>
    <cellStyle name="常规 5 3 7 4 3 3" xfId="22523"/>
    <cellStyle name="常规 5 3 7 4 4" xfId="9851"/>
    <cellStyle name="常规 5 3 7 4 4 2" xfId="26747"/>
    <cellStyle name="常规 5 3 7 4 5" xfId="18299"/>
    <cellStyle name="常规 5 3 7 5" xfId="2459"/>
    <cellStyle name="常规 5 3 7 5 2" xfId="6683"/>
    <cellStyle name="常规 5 3 7 5 2 2" xfId="15131"/>
    <cellStyle name="常规 5 3 7 5 2 2 2" xfId="32027"/>
    <cellStyle name="常规 5 3 7 5 2 3" xfId="23579"/>
    <cellStyle name="常规 5 3 7 5 3" xfId="10907"/>
    <cellStyle name="常规 5 3 7 5 3 2" xfId="27803"/>
    <cellStyle name="常规 5 3 7 5 4" xfId="19355"/>
    <cellStyle name="常规 5 3 7 6" xfId="4571"/>
    <cellStyle name="常规 5 3 7 6 2" xfId="13019"/>
    <cellStyle name="常规 5 3 7 6 2 2" xfId="29915"/>
    <cellStyle name="常规 5 3 7 6 3" xfId="21467"/>
    <cellStyle name="常规 5 3 7 7" xfId="8795"/>
    <cellStyle name="常规 5 3 7 7 2" xfId="25691"/>
    <cellStyle name="常规 5 3 7 8" xfId="17243"/>
    <cellStyle name="常规 5 3 8" xfId="747"/>
    <cellStyle name="常规 5 3 8 2" xfId="1451"/>
    <cellStyle name="常规 5 3 8 2 2" xfId="3563"/>
    <cellStyle name="常规 5 3 8 2 2 2" xfId="7787"/>
    <cellStyle name="常规 5 3 8 2 2 2 2" xfId="16235"/>
    <cellStyle name="常规 5 3 8 2 2 2 2 2" xfId="33131"/>
    <cellStyle name="常规 5 3 8 2 2 2 3" xfId="24683"/>
    <cellStyle name="常规 5 3 8 2 2 3" xfId="12011"/>
    <cellStyle name="常规 5 3 8 2 2 3 2" xfId="28907"/>
    <cellStyle name="常规 5 3 8 2 2 4" xfId="20459"/>
    <cellStyle name="常规 5 3 8 2 3" xfId="5675"/>
    <cellStyle name="常规 5 3 8 2 3 2" xfId="14123"/>
    <cellStyle name="常规 5 3 8 2 3 2 2" xfId="31019"/>
    <cellStyle name="常规 5 3 8 2 3 3" xfId="22571"/>
    <cellStyle name="常规 5 3 8 2 4" xfId="9899"/>
    <cellStyle name="常规 5 3 8 2 4 2" xfId="26795"/>
    <cellStyle name="常规 5 3 8 2 5" xfId="18347"/>
    <cellStyle name="常规 5 3 8 3" xfId="2507"/>
    <cellStyle name="常规 5 3 8 3 2" xfId="6731"/>
    <cellStyle name="常规 5 3 8 3 2 2" xfId="15179"/>
    <cellStyle name="常规 5 3 8 3 2 2 2" xfId="32075"/>
    <cellStyle name="常规 5 3 8 3 2 3" xfId="23627"/>
    <cellStyle name="常规 5 3 8 3 3" xfId="10955"/>
    <cellStyle name="常规 5 3 8 3 3 2" xfId="27851"/>
    <cellStyle name="常规 5 3 8 3 4" xfId="19403"/>
    <cellStyle name="常规 5 3 8 4" xfId="4619"/>
    <cellStyle name="常规 5 3 8 4 2" xfId="13067"/>
    <cellStyle name="常规 5 3 8 4 2 2" xfId="29963"/>
    <cellStyle name="常规 5 3 8 4 3" xfId="21515"/>
    <cellStyle name="常规 5 3 8 5" xfId="8843"/>
    <cellStyle name="常规 5 3 8 5 2" xfId="25739"/>
    <cellStyle name="常规 5 3 8 6" xfId="17291"/>
    <cellStyle name="常规 5 3 9" xfId="395"/>
    <cellStyle name="常规 5 3 9 2" xfId="1803"/>
    <cellStyle name="常规 5 3 9 2 2" xfId="3915"/>
    <cellStyle name="常规 5 3 9 2 2 2" xfId="8139"/>
    <cellStyle name="常规 5 3 9 2 2 2 2" xfId="16587"/>
    <cellStyle name="常规 5 3 9 2 2 2 2 2" xfId="33483"/>
    <cellStyle name="常规 5 3 9 2 2 2 3" xfId="25035"/>
    <cellStyle name="常规 5 3 9 2 2 3" xfId="12363"/>
    <cellStyle name="常规 5 3 9 2 2 3 2" xfId="29259"/>
    <cellStyle name="常规 5 3 9 2 2 4" xfId="20811"/>
    <cellStyle name="常规 5 3 9 2 3" xfId="6027"/>
    <cellStyle name="常规 5 3 9 2 3 2" xfId="14475"/>
    <cellStyle name="常规 5 3 9 2 3 2 2" xfId="31371"/>
    <cellStyle name="常规 5 3 9 2 3 3" xfId="22923"/>
    <cellStyle name="常规 5 3 9 2 4" xfId="10251"/>
    <cellStyle name="常规 5 3 9 2 4 2" xfId="27147"/>
    <cellStyle name="常规 5 3 9 2 5" xfId="18699"/>
    <cellStyle name="常规 5 3 9 3" xfId="2859"/>
    <cellStyle name="常规 5 3 9 3 2" xfId="7083"/>
    <cellStyle name="常规 5 3 9 3 2 2" xfId="15531"/>
    <cellStyle name="常规 5 3 9 3 2 2 2" xfId="32427"/>
    <cellStyle name="常规 5 3 9 3 2 3" xfId="23979"/>
    <cellStyle name="常规 5 3 9 3 3" xfId="11307"/>
    <cellStyle name="常规 5 3 9 3 3 2" xfId="28203"/>
    <cellStyle name="常规 5 3 9 3 4" xfId="19755"/>
    <cellStyle name="常规 5 3 9 4" xfId="4971"/>
    <cellStyle name="常规 5 3 9 4 2" xfId="13419"/>
    <cellStyle name="常规 5 3 9 4 2 2" xfId="30315"/>
    <cellStyle name="常规 5 3 9 4 3" xfId="21867"/>
    <cellStyle name="常规 5 3 9 5" xfId="9195"/>
    <cellStyle name="常规 5 3 9 5 2" xfId="26091"/>
    <cellStyle name="常规 5 3 9 6" xfId="17643"/>
    <cellStyle name="常规 5 4" xfId="75"/>
    <cellStyle name="常规 5 4 2" xfId="779"/>
    <cellStyle name="常规 5 4 2 2" xfId="1483"/>
    <cellStyle name="常规 5 4 2 2 2" xfId="3595"/>
    <cellStyle name="常规 5 4 2 2 2 2" xfId="7819"/>
    <cellStyle name="常规 5 4 2 2 2 2 2" xfId="16267"/>
    <cellStyle name="常规 5 4 2 2 2 2 2 2" xfId="33163"/>
    <cellStyle name="常规 5 4 2 2 2 2 3" xfId="24715"/>
    <cellStyle name="常规 5 4 2 2 2 3" xfId="12043"/>
    <cellStyle name="常规 5 4 2 2 2 3 2" xfId="28939"/>
    <cellStyle name="常规 5 4 2 2 2 4" xfId="20491"/>
    <cellStyle name="常规 5 4 2 2 3" xfId="5707"/>
    <cellStyle name="常规 5 4 2 2 3 2" xfId="14155"/>
    <cellStyle name="常规 5 4 2 2 3 2 2" xfId="31051"/>
    <cellStyle name="常规 5 4 2 2 3 3" xfId="22603"/>
    <cellStyle name="常规 5 4 2 2 4" xfId="9931"/>
    <cellStyle name="常规 5 4 2 2 4 2" xfId="26827"/>
    <cellStyle name="常规 5 4 2 2 5" xfId="18379"/>
    <cellStyle name="常规 5 4 2 3" xfId="2539"/>
    <cellStyle name="常规 5 4 2 3 2" xfId="6763"/>
    <cellStyle name="常规 5 4 2 3 2 2" xfId="15211"/>
    <cellStyle name="常规 5 4 2 3 2 2 2" xfId="32107"/>
    <cellStyle name="常规 5 4 2 3 2 3" xfId="23659"/>
    <cellStyle name="常规 5 4 2 3 3" xfId="10987"/>
    <cellStyle name="常规 5 4 2 3 3 2" xfId="27883"/>
    <cellStyle name="常规 5 4 2 3 4" xfId="19435"/>
    <cellStyle name="常规 5 4 2 4" xfId="4651"/>
    <cellStyle name="常规 5 4 2 4 2" xfId="13099"/>
    <cellStyle name="常规 5 4 2 4 2 2" xfId="29995"/>
    <cellStyle name="常规 5 4 2 4 3" xfId="21547"/>
    <cellStyle name="常规 5 4 2 5" xfId="8875"/>
    <cellStyle name="常规 5 4 2 5 2" xfId="25771"/>
    <cellStyle name="常规 5 4 2 6" xfId="17323"/>
    <cellStyle name="常规 5 4 3" xfId="427"/>
    <cellStyle name="常规 5 4 3 2" xfId="1835"/>
    <cellStyle name="常规 5 4 3 2 2" xfId="3947"/>
    <cellStyle name="常规 5 4 3 2 2 2" xfId="8171"/>
    <cellStyle name="常规 5 4 3 2 2 2 2" xfId="16619"/>
    <cellStyle name="常规 5 4 3 2 2 2 2 2" xfId="33515"/>
    <cellStyle name="常规 5 4 3 2 2 2 3" xfId="25067"/>
    <cellStyle name="常规 5 4 3 2 2 3" xfId="12395"/>
    <cellStyle name="常规 5 4 3 2 2 3 2" xfId="29291"/>
    <cellStyle name="常规 5 4 3 2 2 4" xfId="20843"/>
    <cellStyle name="常规 5 4 3 2 3" xfId="6059"/>
    <cellStyle name="常规 5 4 3 2 3 2" xfId="14507"/>
    <cellStyle name="常规 5 4 3 2 3 2 2" xfId="31403"/>
    <cellStyle name="常规 5 4 3 2 3 3" xfId="22955"/>
    <cellStyle name="常规 5 4 3 2 4" xfId="10283"/>
    <cellStyle name="常规 5 4 3 2 4 2" xfId="27179"/>
    <cellStyle name="常规 5 4 3 2 5" xfId="18731"/>
    <cellStyle name="常规 5 4 3 3" xfId="2891"/>
    <cellStyle name="常规 5 4 3 3 2" xfId="7115"/>
    <cellStyle name="常规 5 4 3 3 2 2" xfId="15563"/>
    <cellStyle name="常规 5 4 3 3 2 2 2" xfId="32459"/>
    <cellStyle name="常规 5 4 3 3 2 3" xfId="24011"/>
    <cellStyle name="常规 5 4 3 3 3" xfId="11339"/>
    <cellStyle name="常规 5 4 3 3 3 2" xfId="28235"/>
    <cellStyle name="常规 5 4 3 3 4" xfId="19787"/>
    <cellStyle name="常规 5 4 3 4" xfId="5003"/>
    <cellStyle name="常规 5 4 3 4 2" xfId="13451"/>
    <cellStyle name="常规 5 4 3 4 2 2" xfId="30347"/>
    <cellStyle name="常规 5 4 3 4 3" xfId="21899"/>
    <cellStyle name="常规 5 4 3 5" xfId="9227"/>
    <cellStyle name="常规 5 4 3 5 2" xfId="26123"/>
    <cellStyle name="常规 5 4 3 6" xfId="17675"/>
    <cellStyle name="常规 5 4 4" xfId="1131"/>
    <cellStyle name="常规 5 4 4 2" xfId="3243"/>
    <cellStyle name="常规 5 4 4 2 2" xfId="7467"/>
    <cellStyle name="常规 5 4 4 2 2 2" xfId="15915"/>
    <cellStyle name="常规 5 4 4 2 2 2 2" xfId="32811"/>
    <cellStyle name="常规 5 4 4 2 2 3" xfId="24363"/>
    <cellStyle name="常规 5 4 4 2 3" xfId="11691"/>
    <cellStyle name="常规 5 4 4 2 3 2" xfId="28587"/>
    <cellStyle name="常规 5 4 4 2 4" xfId="20139"/>
    <cellStyle name="常规 5 4 4 3" xfId="5355"/>
    <cellStyle name="常规 5 4 4 3 2" xfId="13803"/>
    <cellStyle name="常规 5 4 4 3 2 2" xfId="30699"/>
    <cellStyle name="常规 5 4 4 3 3" xfId="22251"/>
    <cellStyle name="常规 5 4 4 4" xfId="9579"/>
    <cellStyle name="常规 5 4 4 4 2" xfId="26475"/>
    <cellStyle name="常规 5 4 4 5" xfId="18027"/>
    <cellStyle name="常规 5 4 5" xfId="2187"/>
    <cellStyle name="常规 5 4 5 2" xfId="6411"/>
    <cellStyle name="常规 5 4 5 2 2" xfId="14859"/>
    <cellStyle name="常规 5 4 5 2 2 2" xfId="31755"/>
    <cellStyle name="常规 5 4 5 2 3" xfId="23307"/>
    <cellStyle name="常规 5 4 5 3" xfId="10635"/>
    <cellStyle name="常规 5 4 5 3 2" xfId="27531"/>
    <cellStyle name="常规 5 4 5 4" xfId="19083"/>
    <cellStyle name="常规 5 4 6" xfId="4299"/>
    <cellStyle name="常规 5 4 6 2" xfId="12747"/>
    <cellStyle name="常规 5 4 6 2 2" xfId="29643"/>
    <cellStyle name="常规 5 4 6 3" xfId="21195"/>
    <cellStyle name="常规 5 4 7" xfId="8523"/>
    <cellStyle name="常规 5 4 7 2" xfId="25419"/>
    <cellStyle name="常规 5 4 8" xfId="16971"/>
    <cellStyle name="常规 5 5" xfId="123"/>
    <cellStyle name="常规 5 5 2" xfId="827"/>
    <cellStyle name="常规 5 5 2 2" xfId="1531"/>
    <cellStyle name="常规 5 5 2 2 2" xfId="3643"/>
    <cellStyle name="常规 5 5 2 2 2 2" xfId="7867"/>
    <cellStyle name="常规 5 5 2 2 2 2 2" xfId="16315"/>
    <cellStyle name="常规 5 5 2 2 2 2 2 2" xfId="33211"/>
    <cellStyle name="常规 5 5 2 2 2 2 3" xfId="24763"/>
    <cellStyle name="常规 5 5 2 2 2 3" xfId="12091"/>
    <cellStyle name="常规 5 5 2 2 2 3 2" xfId="28987"/>
    <cellStyle name="常规 5 5 2 2 2 4" xfId="20539"/>
    <cellStyle name="常规 5 5 2 2 3" xfId="5755"/>
    <cellStyle name="常规 5 5 2 2 3 2" xfId="14203"/>
    <cellStyle name="常规 5 5 2 2 3 2 2" xfId="31099"/>
    <cellStyle name="常规 5 5 2 2 3 3" xfId="22651"/>
    <cellStyle name="常规 5 5 2 2 4" xfId="9979"/>
    <cellStyle name="常规 5 5 2 2 4 2" xfId="26875"/>
    <cellStyle name="常规 5 5 2 2 5" xfId="18427"/>
    <cellStyle name="常规 5 5 2 3" xfId="2587"/>
    <cellStyle name="常规 5 5 2 3 2" xfId="6811"/>
    <cellStyle name="常规 5 5 2 3 2 2" xfId="15259"/>
    <cellStyle name="常规 5 5 2 3 2 2 2" xfId="32155"/>
    <cellStyle name="常规 5 5 2 3 2 3" xfId="23707"/>
    <cellStyle name="常规 5 5 2 3 3" xfId="11035"/>
    <cellStyle name="常规 5 5 2 3 3 2" xfId="27931"/>
    <cellStyle name="常规 5 5 2 3 4" xfId="19483"/>
    <cellStyle name="常规 5 5 2 4" xfId="4699"/>
    <cellStyle name="常规 5 5 2 4 2" xfId="13147"/>
    <cellStyle name="常规 5 5 2 4 2 2" xfId="30043"/>
    <cellStyle name="常规 5 5 2 4 3" xfId="21595"/>
    <cellStyle name="常规 5 5 2 5" xfId="8923"/>
    <cellStyle name="常规 5 5 2 5 2" xfId="25819"/>
    <cellStyle name="常规 5 5 2 6" xfId="17371"/>
    <cellStyle name="常规 5 5 3" xfId="475"/>
    <cellStyle name="常规 5 5 3 2" xfId="1883"/>
    <cellStyle name="常规 5 5 3 2 2" xfId="3995"/>
    <cellStyle name="常规 5 5 3 2 2 2" xfId="8219"/>
    <cellStyle name="常规 5 5 3 2 2 2 2" xfId="16667"/>
    <cellStyle name="常规 5 5 3 2 2 2 2 2" xfId="33563"/>
    <cellStyle name="常规 5 5 3 2 2 2 3" xfId="25115"/>
    <cellStyle name="常规 5 5 3 2 2 3" xfId="12443"/>
    <cellStyle name="常规 5 5 3 2 2 3 2" xfId="29339"/>
    <cellStyle name="常规 5 5 3 2 2 4" xfId="20891"/>
    <cellStyle name="常规 5 5 3 2 3" xfId="6107"/>
    <cellStyle name="常规 5 5 3 2 3 2" xfId="14555"/>
    <cellStyle name="常规 5 5 3 2 3 2 2" xfId="31451"/>
    <cellStyle name="常规 5 5 3 2 3 3" xfId="23003"/>
    <cellStyle name="常规 5 5 3 2 4" xfId="10331"/>
    <cellStyle name="常规 5 5 3 2 4 2" xfId="27227"/>
    <cellStyle name="常规 5 5 3 2 5" xfId="18779"/>
    <cellStyle name="常规 5 5 3 3" xfId="2939"/>
    <cellStyle name="常规 5 5 3 3 2" xfId="7163"/>
    <cellStyle name="常规 5 5 3 3 2 2" xfId="15611"/>
    <cellStyle name="常规 5 5 3 3 2 2 2" xfId="32507"/>
    <cellStyle name="常规 5 5 3 3 2 3" xfId="24059"/>
    <cellStyle name="常规 5 5 3 3 3" xfId="11387"/>
    <cellStyle name="常规 5 5 3 3 3 2" xfId="28283"/>
    <cellStyle name="常规 5 5 3 3 4" xfId="19835"/>
    <cellStyle name="常规 5 5 3 4" xfId="5051"/>
    <cellStyle name="常规 5 5 3 4 2" xfId="13499"/>
    <cellStyle name="常规 5 5 3 4 2 2" xfId="30395"/>
    <cellStyle name="常规 5 5 3 4 3" xfId="21947"/>
    <cellStyle name="常规 5 5 3 5" xfId="9275"/>
    <cellStyle name="常规 5 5 3 5 2" xfId="26171"/>
    <cellStyle name="常规 5 5 3 6" xfId="17723"/>
    <cellStyle name="常规 5 5 4" xfId="1179"/>
    <cellStyle name="常规 5 5 4 2" xfId="3291"/>
    <cellStyle name="常规 5 5 4 2 2" xfId="7515"/>
    <cellStyle name="常规 5 5 4 2 2 2" xfId="15963"/>
    <cellStyle name="常规 5 5 4 2 2 2 2" xfId="32859"/>
    <cellStyle name="常规 5 5 4 2 2 3" xfId="24411"/>
    <cellStyle name="常规 5 5 4 2 3" xfId="11739"/>
    <cellStyle name="常规 5 5 4 2 3 2" xfId="28635"/>
    <cellStyle name="常规 5 5 4 2 4" xfId="20187"/>
    <cellStyle name="常规 5 5 4 3" xfId="5403"/>
    <cellStyle name="常规 5 5 4 3 2" xfId="13851"/>
    <cellStyle name="常规 5 5 4 3 2 2" xfId="30747"/>
    <cellStyle name="常规 5 5 4 3 3" xfId="22299"/>
    <cellStyle name="常规 5 5 4 4" xfId="9627"/>
    <cellStyle name="常规 5 5 4 4 2" xfId="26523"/>
    <cellStyle name="常规 5 5 4 5" xfId="18075"/>
    <cellStyle name="常规 5 5 5" xfId="2235"/>
    <cellStyle name="常规 5 5 5 2" xfId="6459"/>
    <cellStyle name="常规 5 5 5 2 2" xfId="14907"/>
    <cellStyle name="常规 5 5 5 2 2 2" xfId="31803"/>
    <cellStyle name="常规 5 5 5 2 3" xfId="23355"/>
    <cellStyle name="常规 5 5 5 3" xfId="10683"/>
    <cellStyle name="常规 5 5 5 3 2" xfId="27579"/>
    <cellStyle name="常规 5 5 5 4" xfId="19131"/>
    <cellStyle name="常规 5 5 6" xfId="4347"/>
    <cellStyle name="常规 5 5 6 2" xfId="12795"/>
    <cellStyle name="常规 5 5 6 2 2" xfId="29691"/>
    <cellStyle name="常规 5 5 6 3" xfId="21243"/>
    <cellStyle name="常规 5 5 7" xfId="8571"/>
    <cellStyle name="常规 5 5 7 2" xfId="25467"/>
    <cellStyle name="常规 5 5 8" xfId="17019"/>
    <cellStyle name="常规 5 6" xfId="171"/>
    <cellStyle name="常规 5 6 2" xfId="875"/>
    <cellStyle name="常规 5 6 2 2" xfId="1579"/>
    <cellStyle name="常规 5 6 2 2 2" xfId="3691"/>
    <cellStyle name="常规 5 6 2 2 2 2" xfId="7915"/>
    <cellStyle name="常规 5 6 2 2 2 2 2" xfId="16363"/>
    <cellStyle name="常规 5 6 2 2 2 2 2 2" xfId="33259"/>
    <cellStyle name="常规 5 6 2 2 2 2 3" xfId="24811"/>
    <cellStyle name="常规 5 6 2 2 2 3" xfId="12139"/>
    <cellStyle name="常规 5 6 2 2 2 3 2" xfId="29035"/>
    <cellStyle name="常规 5 6 2 2 2 4" xfId="20587"/>
    <cellStyle name="常规 5 6 2 2 3" xfId="5803"/>
    <cellStyle name="常规 5 6 2 2 3 2" xfId="14251"/>
    <cellStyle name="常规 5 6 2 2 3 2 2" xfId="31147"/>
    <cellStyle name="常规 5 6 2 2 3 3" xfId="22699"/>
    <cellStyle name="常规 5 6 2 2 4" xfId="10027"/>
    <cellStyle name="常规 5 6 2 2 4 2" xfId="26923"/>
    <cellStyle name="常规 5 6 2 2 5" xfId="18475"/>
    <cellStyle name="常规 5 6 2 3" xfId="2635"/>
    <cellStyle name="常规 5 6 2 3 2" xfId="6859"/>
    <cellStyle name="常规 5 6 2 3 2 2" xfId="15307"/>
    <cellStyle name="常规 5 6 2 3 2 2 2" xfId="32203"/>
    <cellStyle name="常规 5 6 2 3 2 3" xfId="23755"/>
    <cellStyle name="常规 5 6 2 3 3" xfId="11083"/>
    <cellStyle name="常规 5 6 2 3 3 2" xfId="27979"/>
    <cellStyle name="常规 5 6 2 3 4" xfId="19531"/>
    <cellStyle name="常规 5 6 2 4" xfId="4747"/>
    <cellStyle name="常规 5 6 2 4 2" xfId="13195"/>
    <cellStyle name="常规 5 6 2 4 2 2" xfId="30091"/>
    <cellStyle name="常规 5 6 2 4 3" xfId="21643"/>
    <cellStyle name="常规 5 6 2 5" xfId="8971"/>
    <cellStyle name="常规 5 6 2 5 2" xfId="25867"/>
    <cellStyle name="常规 5 6 2 6" xfId="17419"/>
    <cellStyle name="常规 5 6 3" xfId="523"/>
    <cellStyle name="常规 5 6 3 2" xfId="1931"/>
    <cellStyle name="常规 5 6 3 2 2" xfId="4043"/>
    <cellStyle name="常规 5 6 3 2 2 2" xfId="8267"/>
    <cellStyle name="常规 5 6 3 2 2 2 2" xfId="16715"/>
    <cellStyle name="常规 5 6 3 2 2 2 2 2" xfId="33611"/>
    <cellStyle name="常规 5 6 3 2 2 2 3" xfId="25163"/>
    <cellStyle name="常规 5 6 3 2 2 3" xfId="12491"/>
    <cellStyle name="常规 5 6 3 2 2 3 2" xfId="29387"/>
    <cellStyle name="常规 5 6 3 2 2 4" xfId="20939"/>
    <cellStyle name="常规 5 6 3 2 3" xfId="6155"/>
    <cellStyle name="常规 5 6 3 2 3 2" xfId="14603"/>
    <cellStyle name="常规 5 6 3 2 3 2 2" xfId="31499"/>
    <cellStyle name="常规 5 6 3 2 3 3" xfId="23051"/>
    <cellStyle name="常规 5 6 3 2 4" xfId="10379"/>
    <cellStyle name="常规 5 6 3 2 4 2" xfId="27275"/>
    <cellStyle name="常规 5 6 3 2 5" xfId="18827"/>
    <cellStyle name="常规 5 6 3 3" xfId="2987"/>
    <cellStyle name="常规 5 6 3 3 2" xfId="7211"/>
    <cellStyle name="常规 5 6 3 3 2 2" xfId="15659"/>
    <cellStyle name="常规 5 6 3 3 2 2 2" xfId="32555"/>
    <cellStyle name="常规 5 6 3 3 2 3" xfId="24107"/>
    <cellStyle name="常规 5 6 3 3 3" xfId="11435"/>
    <cellStyle name="常规 5 6 3 3 3 2" xfId="28331"/>
    <cellStyle name="常规 5 6 3 3 4" xfId="19883"/>
    <cellStyle name="常规 5 6 3 4" xfId="5099"/>
    <cellStyle name="常规 5 6 3 4 2" xfId="13547"/>
    <cellStyle name="常规 5 6 3 4 2 2" xfId="30443"/>
    <cellStyle name="常规 5 6 3 4 3" xfId="21995"/>
    <cellStyle name="常规 5 6 3 5" xfId="9323"/>
    <cellStyle name="常规 5 6 3 5 2" xfId="26219"/>
    <cellStyle name="常规 5 6 3 6" xfId="17771"/>
    <cellStyle name="常规 5 6 4" xfId="1227"/>
    <cellStyle name="常规 5 6 4 2" xfId="3339"/>
    <cellStyle name="常规 5 6 4 2 2" xfId="7563"/>
    <cellStyle name="常规 5 6 4 2 2 2" xfId="16011"/>
    <cellStyle name="常规 5 6 4 2 2 2 2" xfId="32907"/>
    <cellStyle name="常规 5 6 4 2 2 3" xfId="24459"/>
    <cellStyle name="常规 5 6 4 2 3" xfId="11787"/>
    <cellStyle name="常规 5 6 4 2 3 2" xfId="28683"/>
    <cellStyle name="常规 5 6 4 2 4" xfId="20235"/>
    <cellStyle name="常规 5 6 4 3" xfId="5451"/>
    <cellStyle name="常规 5 6 4 3 2" xfId="13899"/>
    <cellStyle name="常规 5 6 4 3 2 2" xfId="30795"/>
    <cellStyle name="常规 5 6 4 3 3" xfId="22347"/>
    <cellStyle name="常规 5 6 4 4" xfId="9675"/>
    <cellStyle name="常规 5 6 4 4 2" xfId="26571"/>
    <cellStyle name="常规 5 6 4 5" xfId="18123"/>
    <cellStyle name="常规 5 6 5" xfId="2283"/>
    <cellStyle name="常规 5 6 5 2" xfId="6507"/>
    <cellStyle name="常规 5 6 5 2 2" xfId="14955"/>
    <cellStyle name="常规 5 6 5 2 2 2" xfId="31851"/>
    <cellStyle name="常规 5 6 5 2 3" xfId="23403"/>
    <cellStyle name="常规 5 6 5 3" xfId="10731"/>
    <cellStyle name="常规 5 6 5 3 2" xfId="27627"/>
    <cellStyle name="常规 5 6 5 4" xfId="19179"/>
    <cellStyle name="常规 5 6 6" xfId="4395"/>
    <cellStyle name="常规 5 6 6 2" xfId="12843"/>
    <cellStyle name="常规 5 6 6 2 2" xfId="29739"/>
    <cellStyle name="常规 5 6 6 3" xfId="21291"/>
    <cellStyle name="常规 5 6 7" xfId="8619"/>
    <cellStyle name="常规 5 6 7 2" xfId="25515"/>
    <cellStyle name="常规 5 6 8" xfId="17067"/>
    <cellStyle name="常规 5 7" xfId="219"/>
    <cellStyle name="常规 5 7 2" xfId="923"/>
    <cellStyle name="常规 5 7 2 2" xfId="1627"/>
    <cellStyle name="常规 5 7 2 2 2" xfId="3739"/>
    <cellStyle name="常规 5 7 2 2 2 2" xfId="7963"/>
    <cellStyle name="常规 5 7 2 2 2 2 2" xfId="16411"/>
    <cellStyle name="常规 5 7 2 2 2 2 2 2" xfId="33307"/>
    <cellStyle name="常规 5 7 2 2 2 2 3" xfId="24859"/>
    <cellStyle name="常规 5 7 2 2 2 3" xfId="12187"/>
    <cellStyle name="常规 5 7 2 2 2 3 2" xfId="29083"/>
    <cellStyle name="常规 5 7 2 2 2 4" xfId="20635"/>
    <cellStyle name="常规 5 7 2 2 3" xfId="5851"/>
    <cellStyle name="常规 5 7 2 2 3 2" xfId="14299"/>
    <cellStyle name="常规 5 7 2 2 3 2 2" xfId="31195"/>
    <cellStyle name="常规 5 7 2 2 3 3" xfId="22747"/>
    <cellStyle name="常规 5 7 2 2 4" xfId="10075"/>
    <cellStyle name="常规 5 7 2 2 4 2" xfId="26971"/>
    <cellStyle name="常规 5 7 2 2 5" xfId="18523"/>
    <cellStyle name="常规 5 7 2 3" xfId="2683"/>
    <cellStyle name="常规 5 7 2 3 2" xfId="6907"/>
    <cellStyle name="常规 5 7 2 3 2 2" xfId="15355"/>
    <cellStyle name="常规 5 7 2 3 2 2 2" xfId="32251"/>
    <cellStyle name="常规 5 7 2 3 2 3" xfId="23803"/>
    <cellStyle name="常规 5 7 2 3 3" xfId="11131"/>
    <cellStyle name="常规 5 7 2 3 3 2" xfId="28027"/>
    <cellStyle name="常规 5 7 2 3 4" xfId="19579"/>
    <cellStyle name="常规 5 7 2 4" xfId="4795"/>
    <cellStyle name="常规 5 7 2 4 2" xfId="13243"/>
    <cellStyle name="常规 5 7 2 4 2 2" xfId="30139"/>
    <cellStyle name="常规 5 7 2 4 3" xfId="21691"/>
    <cellStyle name="常规 5 7 2 5" xfId="9019"/>
    <cellStyle name="常规 5 7 2 5 2" xfId="25915"/>
    <cellStyle name="常规 5 7 2 6" xfId="17467"/>
    <cellStyle name="常规 5 7 3" xfId="571"/>
    <cellStyle name="常规 5 7 3 2" xfId="1979"/>
    <cellStyle name="常规 5 7 3 2 2" xfId="4091"/>
    <cellStyle name="常规 5 7 3 2 2 2" xfId="8315"/>
    <cellStyle name="常规 5 7 3 2 2 2 2" xfId="16763"/>
    <cellStyle name="常规 5 7 3 2 2 2 2 2" xfId="33659"/>
    <cellStyle name="常规 5 7 3 2 2 2 3" xfId="25211"/>
    <cellStyle name="常规 5 7 3 2 2 3" xfId="12539"/>
    <cellStyle name="常规 5 7 3 2 2 3 2" xfId="29435"/>
    <cellStyle name="常规 5 7 3 2 2 4" xfId="20987"/>
    <cellStyle name="常规 5 7 3 2 3" xfId="6203"/>
    <cellStyle name="常规 5 7 3 2 3 2" xfId="14651"/>
    <cellStyle name="常规 5 7 3 2 3 2 2" xfId="31547"/>
    <cellStyle name="常规 5 7 3 2 3 3" xfId="23099"/>
    <cellStyle name="常规 5 7 3 2 4" xfId="10427"/>
    <cellStyle name="常规 5 7 3 2 4 2" xfId="27323"/>
    <cellStyle name="常规 5 7 3 2 5" xfId="18875"/>
    <cellStyle name="常规 5 7 3 3" xfId="3035"/>
    <cellStyle name="常规 5 7 3 3 2" xfId="7259"/>
    <cellStyle name="常规 5 7 3 3 2 2" xfId="15707"/>
    <cellStyle name="常规 5 7 3 3 2 2 2" xfId="32603"/>
    <cellStyle name="常规 5 7 3 3 2 3" xfId="24155"/>
    <cellStyle name="常规 5 7 3 3 3" xfId="11483"/>
    <cellStyle name="常规 5 7 3 3 3 2" xfId="28379"/>
    <cellStyle name="常规 5 7 3 3 4" xfId="19931"/>
    <cellStyle name="常规 5 7 3 4" xfId="5147"/>
    <cellStyle name="常规 5 7 3 4 2" xfId="13595"/>
    <cellStyle name="常规 5 7 3 4 2 2" xfId="30491"/>
    <cellStyle name="常规 5 7 3 4 3" xfId="22043"/>
    <cellStyle name="常规 5 7 3 5" xfId="9371"/>
    <cellStyle name="常规 5 7 3 5 2" xfId="26267"/>
    <cellStyle name="常规 5 7 3 6" xfId="17819"/>
    <cellStyle name="常规 5 7 4" xfId="1275"/>
    <cellStyle name="常规 5 7 4 2" xfId="3387"/>
    <cellStyle name="常规 5 7 4 2 2" xfId="7611"/>
    <cellStyle name="常规 5 7 4 2 2 2" xfId="16059"/>
    <cellStyle name="常规 5 7 4 2 2 2 2" xfId="32955"/>
    <cellStyle name="常规 5 7 4 2 2 3" xfId="24507"/>
    <cellStyle name="常规 5 7 4 2 3" xfId="11835"/>
    <cellStyle name="常规 5 7 4 2 3 2" xfId="28731"/>
    <cellStyle name="常规 5 7 4 2 4" xfId="20283"/>
    <cellStyle name="常规 5 7 4 3" xfId="5499"/>
    <cellStyle name="常规 5 7 4 3 2" xfId="13947"/>
    <cellStyle name="常规 5 7 4 3 2 2" xfId="30843"/>
    <cellStyle name="常规 5 7 4 3 3" xfId="22395"/>
    <cellStyle name="常规 5 7 4 4" xfId="9723"/>
    <cellStyle name="常规 5 7 4 4 2" xfId="26619"/>
    <cellStyle name="常规 5 7 4 5" xfId="18171"/>
    <cellStyle name="常规 5 7 5" xfId="2331"/>
    <cellStyle name="常规 5 7 5 2" xfId="6555"/>
    <cellStyle name="常规 5 7 5 2 2" xfId="15003"/>
    <cellStyle name="常规 5 7 5 2 2 2" xfId="31899"/>
    <cellStyle name="常规 5 7 5 2 3" xfId="23451"/>
    <cellStyle name="常规 5 7 5 3" xfId="10779"/>
    <cellStyle name="常规 5 7 5 3 2" xfId="27675"/>
    <cellStyle name="常规 5 7 5 4" xfId="19227"/>
    <cellStyle name="常规 5 7 6" xfId="4443"/>
    <cellStyle name="常规 5 7 6 2" xfId="12891"/>
    <cellStyle name="常规 5 7 6 2 2" xfId="29787"/>
    <cellStyle name="常规 5 7 6 3" xfId="21339"/>
    <cellStyle name="常规 5 7 7" xfId="8667"/>
    <cellStyle name="常规 5 7 7 2" xfId="25563"/>
    <cellStyle name="常规 5 7 8" xfId="17115"/>
    <cellStyle name="常规 5 8" xfId="267"/>
    <cellStyle name="常规 5 8 2" xfId="971"/>
    <cellStyle name="常规 5 8 2 2" xfId="1675"/>
    <cellStyle name="常规 5 8 2 2 2" xfId="3787"/>
    <cellStyle name="常规 5 8 2 2 2 2" xfId="8011"/>
    <cellStyle name="常规 5 8 2 2 2 2 2" xfId="16459"/>
    <cellStyle name="常规 5 8 2 2 2 2 2 2" xfId="33355"/>
    <cellStyle name="常规 5 8 2 2 2 2 3" xfId="24907"/>
    <cellStyle name="常规 5 8 2 2 2 3" xfId="12235"/>
    <cellStyle name="常规 5 8 2 2 2 3 2" xfId="29131"/>
    <cellStyle name="常规 5 8 2 2 2 4" xfId="20683"/>
    <cellStyle name="常规 5 8 2 2 3" xfId="5899"/>
    <cellStyle name="常规 5 8 2 2 3 2" xfId="14347"/>
    <cellStyle name="常规 5 8 2 2 3 2 2" xfId="31243"/>
    <cellStyle name="常规 5 8 2 2 3 3" xfId="22795"/>
    <cellStyle name="常规 5 8 2 2 4" xfId="10123"/>
    <cellStyle name="常规 5 8 2 2 4 2" xfId="27019"/>
    <cellStyle name="常规 5 8 2 2 5" xfId="18571"/>
    <cellStyle name="常规 5 8 2 3" xfId="2731"/>
    <cellStyle name="常规 5 8 2 3 2" xfId="6955"/>
    <cellStyle name="常规 5 8 2 3 2 2" xfId="15403"/>
    <cellStyle name="常规 5 8 2 3 2 2 2" xfId="32299"/>
    <cellStyle name="常规 5 8 2 3 2 3" xfId="23851"/>
    <cellStyle name="常规 5 8 2 3 3" xfId="11179"/>
    <cellStyle name="常规 5 8 2 3 3 2" xfId="28075"/>
    <cellStyle name="常规 5 8 2 3 4" xfId="19627"/>
    <cellStyle name="常规 5 8 2 4" xfId="4843"/>
    <cellStyle name="常规 5 8 2 4 2" xfId="13291"/>
    <cellStyle name="常规 5 8 2 4 2 2" xfId="30187"/>
    <cellStyle name="常规 5 8 2 4 3" xfId="21739"/>
    <cellStyle name="常规 5 8 2 5" xfId="9067"/>
    <cellStyle name="常规 5 8 2 5 2" xfId="25963"/>
    <cellStyle name="常规 5 8 2 6" xfId="17515"/>
    <cellStyle name="常规 5 8 3" xfId="619"/>
    <cellStyle name="常规 5 8 3 2" xfId="2027"/>
    <cellStyle name="常规 5 8 3 2 2" xfId="4139"/>
    <cellStyle name="常规 5 8 3 2 2 2" xfId="8363"/>
    <cellStyle name="常规 5 8 3 2 2 2 2" xfId="16811"/>
    <cellStyle name="常规 5 8 3 2 2 2 2 2" xfId="33707"/>
    <cellStyle name="常规 5 8 3 2 2 2 3" xfId="25259"/>
    <cellStyle name="常规 5 8 3 2 2 3" xfId="12587"/>
    <cellStyle name="常规 5 8 3 2 2 3 2" xfId="29483"/>
    <cellStyle name="常规 5 8 3 2 2 4" xfId="21035"/>
    <cellStyle name="常规 5 8 3 2 3" xfId="6251"/>
    <cellStyle name="常规 5 8 3 2 3 2" xfId="14699"/>
    <cellStyle name="常规 5 8 3 2 3 2 2" xfId="31595"/>
    <cellStyle name="常规 5 8 3 2 3 3" xfId="23147"/>
    <cellStyle name="常规 5 8 3 2 4" xfId="10475"/>
    <cellStyle name="常规 5 8 3 2 4 2" xfId="27371"/>
    <cellStyle name="常规 5 8 3 2 5" xfId="18923"/>
    <cellStyle name="常规 5 8 3 3" xfId="3083"/>
    <cellStyle name="常规 5 8 3 3 2" xfId="7307"/>
    <cellStyle name="常规 5 8 3 3 2 2" xfId="15755"/>
    <cellStyle name="常规 5 8 3 3 2 2 2" xfId="32651"/>
    <cellStyle name="常规 5 8 3 3 2 3" xfId="24203"/>
    <cellStyle name="常规 5 8 3 3 3" xfId="11531"/>
    <cellStyle name="常规 5 8 3 3 3 2" xfId="28427"/>
    <cellStyle name="常规 5 8 3 3 4" xfId="19979"/>
    <cellStyle name="常规 5 8 3 4" xfId="5195"/>
    <cellStyle name="常规 5 8 3 4 2" xfId="13643"/>
    <cellStyle name="常规 5 8 3 4 2 2" xfId="30539"/>
    <cellStyle name="常规 5 8 3 4 3" xfId="22091"/>
    <cellStyle name="常规 5 8 3 5" xfId="9419"/>
    <cellStyle name="常规 5 8 3 5 2" xfId="26315"/>
    <cellStyle name="常规 5 8 3 6" xfId="17867"/>
    <cellStyle name="常规 5 8 4" xfId="1323"/>
    <cellStyle name="常规 5 8 4 2" xfId="3435"/>
    <cellStyle name="常规 5 8 4 2 2" xfId="7659"/>
    <cellStyle name="常规 5 8 4 2 2 2" xfId="16107"/>
    <cellStyle name="常规 5 8 4 2 2 2 2" xfId="33003"/>
    <cellStyle name="常规 5 8 4 2 2 3" xfId="24555"/>
    <cellStyle name="常规 5 8 4 2 3" xfId="11883"/>
    <cellStyle name="常规 5 8 4 2 3 2" xfId="28779"/>
    <cellStyle name="常规 5 8 4 2 4" xfId="20331"/>
    <cellStyle name="常规 5 8 4 3" xfId="5547"/>
    <cellStyle name="常规 5 8 4 3 2" xfId="13995"/>
    <cellStyle name="常规 5 8 4 3 2 2" xfId="30891"/>
    <cellStyle name="常规 5 8 4 3 3" xfId="22443"/>
    <cellStyle name="常规 5 8 4 4" xfId="9771"/>
    <cellStyle name="常规 5 8 4 4 2" xfId="26667"/>
    <cellStyle name="常规 5 8 4 5" xfId="18219"/>
    <cellStyle name="常规 5 8 5" xfId="2379"/>
    <cellStyle name="常规 5 8 5 2" xfId="6603"/>
    <cellStyle name="常规 5 8 5 2 2" xfId="15051"/>
    <cellStyle name="常规 5 8 5 2 2 2" xfId="31947"/>
    <cellStyle name="常规 5 8 5 2 3" xfId="23499"/>
    <cellStyle name="常规 5 8 5 3" xfId="10827"/>
    <cellStyle name="常规 5 8 5 3 2" xfId="27723"/>
    <cellStyle name="常规 5 8 5 4" xfId="19275"/>
    <cellStyle name="常规 5 8 6" xfId="4491"/>
    <cellStyle name="常规 5 8 6 2" xfId="12939"/>
    <cellStyle name="常规 5 8 6 2 2" xfId="29835"/>
    <cellStyle name="常规 5 8 6 3" xfId="21387"/>
    <cellStyle name="常规 5 8 7" xfId="8715"/>
    <cellStyle name="常规 5 8 7 2" xfId="25611"/>
    <cellStyle name="常规 5 8 8" xfId="17163"/>
    <cellStyle name="常规 5 9" xfId="315"/>
    <cellStyle name="常规 5 9 2" xfId="1019"/>
    <cellStyle name="常规 5 9 2 2" xfId="1723"/>
    <cellStyle name="常规 5 9 2 2 2" xfId="3835"/>
    <cellStyle name="常规 5 9 2 2 2 2" xfId="8059"/>
    <cellStyle name="常规 5 9 2 2 2 2 2" xfId="16507"/>
    <cellStyle name="常规 5 9 2 2 2 2 2 2" xfId="33403"/>
    <cellStyle name="常规 5 9 2 2 2 2 3" xfId="24955"/>
    <cellStyle name="常规 5 9 2 2 2 3" xfId="12283"/>
    <cellStyle name="常规 5 9 2 2 2 3 2" xfId="29179"/>
    <cellStyle name="常规 5 9 2 2 2 4" xfId="20731"/>
    <cellStyle name="常规 5 9 2 2 3" xfId="5947"/>
    <cellStyle name="常规 5 9 2 2 3 2" xfId="14395"/>
    <cellStyle name="常规 5 9 2 2 3 2 2" xfId="31291"/>
    <cellStyle name="常规 5 9 2 2 3 3" xfId="22843"/>
    <cellStyle name="常规 5 9 2 2 4" xfId="10171"/>
    <cellStyle name="常规 5 9 2 2 4 2" xfId="27067"/>
    <cellStyle name="常规 5 9 2 2 5" xfId="18619"/>
    <cellStyle name="常规 5 9 2 3" xfId="2779"/>
    <cellStyle name="常规 5 9 2 3 2" xfId="7003"/>
    <cellStyle name="常规 5 9 2 3 2 2" xfId="15451"/>
    <cellStyle name="常规 5 9 2 3 2 2 2" xfId="32347"/>
    <cellStyle name="常规 5 9 2 3 2 3" xfId="23899"/>
    <cellStyle name="常规 5 9 2 3 3" xfId="11227"/>
    <cellStyle name="常规 5 9 2 3 3 2" xfId="28123"/>
    <cellStyle name="常规 5 9 2 3 4" xfId="19675"/>
    <cellStyle name="常规 5 9 2 4" xfId="4891"/>
    <cellStyle name="常规 5 9 2 4 2" xfId="13339"/>
    <cellStyle name="常规 5 9 2 4 2 2" xfId="30235"/>
    <cellStyle name="常规 5 9 2 4 3" xfId="21787"/>
    <cellStyle name="常规 5 9 2 5" xfId="9115"/>
    <cellStyle name="常规 5 9 2 5 2" xfId="26011"/>
    <cellStyle name="常规 5 9 2 6" xfId="17563"/>
    <cellStyle name="常规 5 9 3" xfId="667"/>
    <cellStyle name="常规 5 9 3 2" xfId="2075"/>
    <cellStyle name="常规 5 9 3 2 2" xfId="4187"/>
    <cellStyle name="常规 5 9 3 2 2 2" xfId="8411"/>
    <cellStyle name="常规 5 9 3 2 2 2 2" xfId="16859"/>
    <cellStyle name="常规 5 9 3 2 2 2 2 2" xfId="33755"/>
    <cellStyle name="常规 5 9 3 2 2 2 3" xfId="25307"/>
    <cellStyle name="常规 5 9 3 2 2 3" xfId="12635"/>
    <cellStyle name="常规 5 9 3 2 2 3 2" xfId="29531"/>
    <cellStyle name="常规 5 9 3 2 2 4" xfId="21083"/>
    <cellStyle name="常规 5 9 3 2 3" xfId="6299"/>
    <cellStyle name="常规 5 9 3 2 3 2" xfId="14747"/>
    <cellStyle name="常规 5 9 3 2 3 2 2" xfId="31643"/>
    <cellStyle name="常规 5 9 3 2 3 3" xfId="23195"/>
    <cellStyle name="常规 5 9 3 2 4" xfId="10523"/>
    <cellStyle name="常规 5 9 3 2 4 2" xfId="27419"/>
    <cellStyle name="常规 5 9 3 2 5" xfId="18971"/>
    <cellStyle name="常规 5 9 3 3" xfId="3131"/>
    <cellStyle name="常规 5 9 3 3 2" xfId="7355"/>
    <cellStyle name="常规 5 9 3 3 2 2" xfId="15803"/>
    <cellStyle name="常规 5 9 3 3 2 2 2" xfId="32699"/>
    <cellStyle name="常规 5 9 3 3 2 3" xfId="24251"/>
    <cellStyle name="常规 5 9 3 3 3" xfId="11579"/>
    <cellStyle name="常规 5 9 3 3 3 2" xfId="28475"/>
    <cellStyle name="常规 5 9 3 3 4" xfId="20027"/>
    <cellStyle name="常规 5 9 3 4" xfId="5243"/>
    <cellStyle name="常规 5 9 3 4 2" xfId="13691"/>
    <cellStyle name="常规 5 9 3 4 2 2" xfId="30587"/>
    <cellStyle name="常规 5 9 3 4 3" xfId="22139"/>
    <cellStyle name="常规 5 9 3 5" xfId="9467"/>
    <cellStyle name="常规 5 9 3 5 2" xfId="26363"/>
    <cellStyle name="常规 5 9 3 6" xfId="17915"/>
    <cellStyle name="常规 5 9 4" xfId="1371"/>
    <cellStyle name="常规 5 9 4 2" xfId="3483"/>
    <cellStyle name="常规 5 9 4 2 2" xfId="7707"/>
    <cellStyle name="常规 5 9 4 2 2 2" xfId="16155"/>
    <cellStyle name="常规 5 9 4 2 2 2 2" xfId="33051"/>
    <cellStyle name="常规 5 9 4 2 2 3" xfId="24603"/>
    <cellStyle name="常规 5 9 4 2 3" xfId="11931"/>
    <cellStyle name="常规 5 9 4 2 3 2" xfId="28827"/>
    <cellStyle name="常规 5 9 4 2 4" xfId="20379"/>
    <cellStyle name="常规 5 9 4 3" xfId="5595"/>
    <cellStyle name="常规 5 9 4 3 2" xfId="14043"/>
    <cellStyle name="常规 5 9 4 3 2 2" xfId="30939"/>
    <cellStyle name="常规 5 9 4 3 3" xfId="22491"/>
    <cellStyle name="常规 5 9 4 4" xfId="9819"/>
    <cellStyle name="常规 5 9 4 4 2" xfId="26715"/>
    <cellStyle name="常规 5 9 4 5" xfId="18267"/>
    <cellStyle name="常规 5 9 5" xfId="2427"/>
    <cellStyle name="常规 5 9 5 2" xfId="6651"/>
    <cellStyle name="常规 5 9 5 2 2" xfId="15099"/>
    <cellStyle name="常规 5 9 5 2 2 2" xfId="31995"/>
    <cellStyle name="常规 5 9 5 2 3" xfId="23547"/>
    <cellStyle name="常规 5 9 5 3" xfId="10875"/>
    <cellStyle name="常规 5 9 5 3 2" xfId="27771"/>
    <cellStyle name="常规 5 9 5 4" xfId="19323"/>
    <cellStyle name="常规 5 9 6" xfId="4539"/>
    <cellStyle name="常规 5 9 6 2" xfId="12987"/>
    <cellStyle name="常规 5 9 6 2 2" xfId="29883"/>
    <cellStyle name="常规 5 9 6 3" xfId="21435"/>
    <cellStyle name="常规 5 9 7" xfId="8763"/>
    <cellStyle name="常规 5 9 7 2" xfId="25659"/>
    <cellStyle name="常规 5 9 8" xfId="17211"/>
    <cellStyle name="常规 6" xfId="12"/>
    <cellStyle name="常规 6 10" xfId="717"/>
    <cellStyle name="常规 6 10 2" xfId="1421"/>
    <cellStyle name="常规 6 10 2 2" xfId="3533"/>
    <cellStyle name="常规 6 10 2 2 2" xfId="7757"/>
    <cellStyle name="常规 6 10 2 2 2 2" xfId="16205"/>
    <cellStyle name="常规 6 10 2 2 2 2 2" xfId="33101"/>
    <cellStyle name="常规 6 10 2 2 2 3" xfId="24653"/>
    <cellStyle name="常规 6 10 2 2 3" xfId="11981"/>
    <cellStyle name="常规 6 10 2 2 3 2" xfId="28877"/>
    <cellStyle name="常规 6 10 2 2 4" xfId="20429"/>
    <cellStyle name="常规 6 10 2 3" xfId="5645"/>
    <cellStyle name="常规 6 10 2 3 2" xfId="14093"/>
    <cellStyle name="常规 6 10 2 3 2 2" xfId="30989"/>
    <cellStyle name="常规 6 10 2 3 3" xfId="22541"/>
    <cellStyle name="常规 6 10 2 4" xfId="9869"/>
    <cellStyle name="常规 6 10 2 4 2" xfId="26765"/>
    <cellStyle name="常规 6 10 2 5" xfId="18317"/>
    <cellStyle name="常规 6 10 3" xfId="2477"/>
    <cellStyle name="常规 6 10 3 2" xfId="6701"/>
    <cellStyle name="常规 6 10 3 2 2" xfId="15149"/>
    <cellStyle name="常规 6 10 3 2 2 2" xfId="32045"/>
    <cellStyle name="常规 6 10 3 2 3" xfId="23597"/>
    <cellStyle name="常规 6 10 3 3" xfId="10925"/>
    <cellStyle name="常规 6 10 3 3 2" xfId="27821"/>
    <cellStyle name="常规 6 10 3 4" xfId="19373"/>
    <cellStyle name="常规 6 10 4" xfId="4589"/>
    <cellStyle name="常规 6 10 4 2" xfId="13037"/>
    <cellStyle name="常规 6 10 4 2 2" xfId="29933"/>
    <cellStyle name="常规 6 10 4 3" xfId="21485"/>
    <cellStyle name="常规 6 10 5" xfId="8813"/>
    <cellStyle name="常规 6 10 5 2" xfId="25709"/>
    <cellStyle name="常规 6 10 6" xfId="17261"/>
    <cellStyle name="常规 6 11" xfId="365"/>
    <cellStyle name="常规 6 11 2" xfId="1773"/>
    <cellStyle name="常规 6 11 2 2" xfId="3885"/>
    <cellStyle name="常规 6 11 2 2 2" xfId="8109"/>
    <cellStyle name="常规 6 11 2 2 2 2" xfId="16557"/>
    <cellStyle name="常规 6 11 2 2 2 2 2" xfId="33453"/>
    <cellStyle name="常规 6 11 2 2 2 3" xfId="25005"/>
    <cellStyle name="常规 6 11 2 2 3" xfId="12333"/>
    <cellStyle name="常规 6 11 2 2 3 2" xfId="29229"/>
    <cellStyle name="常规 6 11 2 2 4" xfId="20781"/>
    <cellStyle name="常规 6 11 2 3" xfId="5997"/>
    <cellStyle name="常规 6 11 2 3 2" xfId="14445"/>
    <cellStyle name="常规 6 11 2 3 2 2" xfId="31341"/>
    <cellStyle name="常规 6 11 2 3 3" xfId="22893"/>
    <cellStyle name="常规 6 11 2 4" xfId="10221"/>
    <cellStyle name="常规 6 11 2 4 2" xfId="27117"/>
    <cellStyle name="常规 6 11 2 5" xfId="18669"/>
    <cellStyle name="常规 6 11 3" xfId="2829"/>
    <cellStyle name="常规 6 11 3 2" xfId="7053"/>
    <cellStyle name="常规 6 11 3 2 2" xfId="15501"/>
    <cellStyle name="常规 6 11 3 2 2 2" xfId="32397"/>
    <cellStyle name="常规 6 11 3 2 3" xfId="23949"/>
    <cellStyle name="常规 6 11 3 3" xfId="11277"/>
    <cellStyle name="常规 6 11 3 3 2" xfId="28173"/>
    <cellStyle name="常规 6 11 3 4" xfId="19725"/>
    <cellStyle name="常规 6 11 4" xfId="4941"/>
    <cellStyle name="常规 6 11 4 2" xfId="13389"/>
    <cellStyle name="常规 6 11 4 2 2" xfId="30285"/>
    <cellStyle name="常规 6 11 4 3" xfId="21837"/>
    <cellStyle name="常规 6 11 5" xfId="9165"/>
    <cellStyle name="常规 6 11 5 2" xfId="26061"/>
    <cellStyle name="常规 6 11 6" xfId="17613"/>
    <cellStyle name="常规 6 12" xfId="1069"/>
    <cellStyle name="常规 6 12 2" xfId="3181"/>
    <cellStyle name="常规 6 12 2 2" xfId="7405"/>
    <cellStyle name="常规 6 12 2 2 2" xfId="15853"/>
    <cellStyle name="常规 6 12 2 2 2 2" xfId="32749"/>
    <cellStyle name="常规 6 12 2 2 3" xfId="24301"/>
    <cellStyle name="常规 6 12 2 3" xfId="11629"/>
    <cellStyle name="常规 6 12 2 3 2" xfId="28525"/>
    <cellStyle name="常规 6 12 2 4" xfId="20077"/>
    <cellStyle name="常规 6 12 3" xfId="5293"/>
    <cellStyle name="常规 6 12 3 2" xfId="13741"/>
    <cellStyle name="常规 6 12 3 2 2" xfId="30637"/>
    <cellStyle name="常规 6 12 3 3" xfId="22189"/>
    <cellStyle name="常规 6 12 4" xfId="9517"/>
    <cellStyle name="常规 6 12 4 2" xfId="26413"/>
    <cellStyle name="常规 6 12 5" xfId="17965"/>
    <cellStyle name="常规 6 13" xfId="2125"/>
    <cellStyle name="常规 6 13 2" xfId="6349"/>
    <cellStyle name="常规 6 13 2 2" xfId="14797"/>
    <cellStyle name="常规 6 13 2 2 2" xfId="31693"/>
    <cellStyle name="常规 6 13 2 3" xfId="23245"/>
    <cellStyle name="常规 6 13 3" xfId="10573"/>
    <cellStyle name="常规 6 13 3 2" xfId="27469"/>
    <cellStyle name="常规 6 13 4" xfId="19021"/>
    <cellStyle name="常规 6 14" xfId="4237"/>
    <cellStyle name="常规 6 14 2" xfId="12685"/>
    <cellStyle name="常规 6 14 2 2" xfId="29581"/>
    <cellStyle name="常规 6 14 3" xfId="21133"/>
    <cellStyle name="常规 6 15" xfId="8461"/>
    <cellStyle name="常规 6 15 2" xfId="25357"/>
    <cellStyle name="常规 6 16" xfId="16909"/>
    <cellStyle name="常规 6 2" xfId="28"/>
    <cellStyle name="常规 6 2 10" xfId="381"/>
    <cellStyle name="常规 6 2 10 2" xfId="1789"/>
    <cellStyle name="常规 6 2 10 2 2" xfId="3901"/>
    <cellStyle name="常规 6 2 10 2 2 2" xfId="8125"/>
    <cellStyle name="常规 6 2 10 2 2 2 2" xfId="16573"/>
    <cellStyle name="常规 6 2 10 2 2 2 2 2" xfId="33469"/>
    <cellStyle name="常规 6 2 10 2 2 2 3" xfId="25021"/>
    <cellStyle name="常规 6 2 10 2 2 3" xfId="12349"/>
    <cellStyle name="常规 6 2 10 2 2 3 2" xfId="29245"/>
    <cellStyle name="常规 6 2 10 2 2 4" xfId="20797"/>
    <cellStyle name="常规 6 2 10 2 3" xfId="6013"/>
    <cellStyle name="常规 6 2 10 2 3 2" xfId="14461"/>
    <cellStyle name="常规 6 2 10 2 3 2 2" xfId="31357"/>
    <cellStyle name="常规 6 2 10 2 3 3" xfId="22909"/>
    <cellStyle name="常规 6 2 10 2 4" xfId="10237"/>
    <cellStyle name="常规 6 2 10 2 4 2" xfId="27133"/>
    <cellStyle name="常规 6 2 10 2 5" xfId="18685"/>
    <cellStyle name="常规 6 2 10 3" xfId="2845"/>
    <cellStyle name="常规 6 2 10 3 2" xfId="7069"/>
    <cellStyle name="常规 6 2 10 3 2 2" xfId="15517"/>
    <cellStyle name="常规 6 2 10 3 2 2 2" xfId="32413"/>
    <cellStyle name="常规 6 2 10 3 2 3" xfId="23965"/>
    <cellStyle name="常规 6 2 10 3 3" xfId="11293"/>
    <cellStyle name="常规 6 2 10 3 3 2" xfId="28189"/>
    <cellStyle name="常规 6 2 10 3 4" xfId="19741"/>
    <cellStyle name="常规 6 2 10 4" xfId="4957"/>
    <cellStyle name="常规 6 2 10 4 2" xfId="13405"/>
    <cellStyle name="常规 6 2 10 4 2 2" xfId="30301"/>
    <cellStyle name="常规 6 2 10 4 3" xfId="21853"/>
    <cellStyle name="常规 6 2 10 5" xfId="9181"/>
    <cellStyle name="常规 6 2 10 5 2" xfId="26077"/>
    <cellStyle name="常规 6 2 10 6" xfId="17629"/>
    <cellStyle name="常规 6 2 11" xfId="1085"/>
    <cellStyle name="常规 6 2 11 2" xfId="3197"/>
    <cellStyle name="常规 6 2 11 2 2" xfId="7421"/>
    <cellStyle name="常规 6 2 11 2 2 2" xfId="15869"/>
    <cellStyle name="常规 6 2 11 2 2 2 2" xfId="32765"/>
    <cellStyle name="常规 6 2 11 2 2 3" xfId="24317"/>
    <cellStyle name="常规 6 2 11 2 3" xfId="11645"/>
    <cellStyle name="常规 6 2 11 2 3 2" xfId="28541"/>
    <cellStyle name="常规 6 2 11 2 4" xfId="20093"/>
    <cellStyle name="常规 6 2 11 3" xfId="5309"/>
    <cellStyle name="常规 6 2 11 3 2" xfId="13757"/>
    <cellStyle name="常规 6 2 11 3 2 2" xfId="30653"/>
    <cellStyle name="常规 6 2 11 3 3" xfId="22205"/>
    <cellStyle name="常规 6 2 11 4" xfId="9533"/>
    <cellStyle name="常规 6 2 11 4 2" xfId="26429"/>
    <cellStyle name="常规 6 2 11 5" xfId="17981"/>
    <cellStyle name="常规 6 2 12" xfId="2141"/>
    <cellStyle name="常规 6 2 12 2" xfId="6365"/>
    <cellStyle name="常规 6 2 12 2 2" xfId="14813"/>
    <cellStyle name="常规 6 2 12 2 2 2" xfId="31709"/>
    <cellStyle name="常规 6 2 12 2 3" xfId="23261"/>
    <cellStyle name="常规 6 2 12 3" xfId="10589"/>
    <cellStyle name="常规 6 2 12 3 2" xfId="27485"/>
    <cellStyle name="常规 6 2 12 4" xfId="19037"/>
    <cellStyle name="常规 6 2 13" xfId="4253"/>
    <cellStyle name="常规 6 2 13 2" xfId="12701"/>
    <cellStyle name="常规 6 2 13 2 2" xfId="29597"/>
    <cellStyle name="常规 6 2 13 3" xfId="21149"/>
    <cellStyle name="常规 6 2 14" xfId="8477"/>
    <cellStyle name="常规 6 2 14 2" xfId="25373"/>
    <cellStyle name="常规 6 2 15" xfId="16925"/>
    <cellStyle name="常规 6 2 2" xfId="61"/>
    <cellStyle name="常规 6 2 2 2" xfId="765"/>
    <cellStyle name="常规 6 2 2 2 2" xfId="1469"/>
    <cellStyle name="常规 6 2 2 2 2 2" xfId="3581"/>
    <cellStyle name="常规 6 2 2 2 2 2 2" xfId="7805"/>
    <cellStyle name="常规 6 2 2 2 2 2 2 2" xfId="16253"/>
    <cellStyle name="常规 6 2 2 2 2 2 2 2 2" xfId="33149"/>
    <cellStyle name="常规 6 2 2 2 2 2 2 3" xfId="24701"/>
    <cellStyle name="常规 6 2 2 2 2 2 3" xfId="12029"/>
    <cellStyle name="常规 6 2 2 2 2 2 3 2" xfId="28925"/>
    <cellStyle name="常规 6 2 2 2 2 2 4" xfId="20477"/>
    <cellStyle name="常规 6 2 2 2 2 3" xfId="5693"/>
    <cellStyle name="常规 6 2 2 2 2 3 2" xfId="14141"/>
    <cellStyle name="常规 6 2 2 2 2 3 2 2" xfId="31037"/>
    <cellStyle name="常规 6 2 2 2 2 3 3" xfId="22589"/>
    <cellStyle name="常规 6 2 2 2 2 4" xfId="9917"/>
    <cellStyle name="常规 6 2 2 2 2 4 2" xfId="26813"/>
    <cellStyle name="常规 6 2 2 2 2 5" xfId="18365"/>
    <cellStyle name="常规 6 2 2 2 3" xfId="2525"/>
    <cellStyle name="常规 6 2 2 2 3 2" xfId="6749"/>
    <cellStyle name="常规 6 2 2 2 3 2 2" xfId="15197"/>
    <cellStyle name="常规 6 2 2 2 3 2 2 2" xfId="32093"/>
    <cellStyle name="常规 6 2 2 2 3 2 3" xfId="23645"/>
    <cellStyle name="常规 6 2 2 2 3 3" xfId="10973"/>
    <cellStyle name="常规 6 2 2 2 3 3 2" xfId="27869"/>
    <cellStyle name="常规 6 2 2 2 3 4" xfId="19421"/>
    <cellStyle name="常规 6 2 2 2 4" xfId="4637"/>
    <cellStyle name="常规 6 2 2 2 4 2" xfId="13085"/>
    <cellStyle name="常规 6 2 2 2 4 2 2" xfId="29981"/>
    <cellStyle name="常规 6 2 2 2 4 3" xfId="21533"/>
    <cellStyle name="常规 6 2 2 2 5" xfId="8861"/>
    <cellStyle name="常规 6 2 2 2 5 2" xfId="25757"/>
    <cellStyle name="常规 6 2 2 2 6" xfId="17309"/>
    <cellStyle name="常规 6 2 2 3" xfId="413"/>
    <cellStyle name="常规 6 2 2 3 2" xfId="1821"/>
    <cellStyle name="常规 6 2 2 3 2 2" xfId="3933"/>
    <cellStyle name="常规 6 2 2 3 2 2 2" xfId="8157"/>
    <cellStyle name="常规 6 2 2 3 2 2 2 2" xfId="16605"/>
    <cellStyle name="常规 6 2 2 3 2 2 2 2 2" xfId="33501"/>
    <cellStyle name="常规 6 2 2 3 2 2 2 3" xfId="25053"/>
    <cellStyle name="常规 6 2 2 3 2 2 3" xfId="12381"/>
    <cellStyle name="常规 6 2 2 3 2 2 3 2" xfId="29277"/>
    <cellStyle name="常规 6 2 2 3 2 2 4" xfId="20829"/>
    <cellStyle name="常规 6 2 2 3 2 3" xfId="6045"/>
    <cellStyle name="常规 6 2 2 3 2 3 2" xfId="14493"/>
    <cellStyle name="常规 6 2 2 3 2 3 2 2" xfId="31389"/>
    <cellStyle name="常规 6 2 2 3 2 3 3" xfId="22941"/>
    <cellStyle name="常规 6 2 2 3 2 4" xfId="10269"/>
    <cellStyle name="常规 6 2 2 3 2 4 2" xfId="27165"/>
    <cellStyle name="常规 6 2 2 3 2 5" xfId="18717"/>
    <cellStyle name="常规 6 2 2 3 3" xfId="2877"/>
    <cellStyle name="常规 6 2 2 3 3 2" xfId="7101"/>
    <cellStyle name="常规 6 2 2 3 3 2 2" xfId="15549"/>
    <cellStyle name="常规 6 2 2 3 3 2 2 2" xfId="32445"/>
    <cellStyle name="常规 6 2 2 3 3 2 3" xfId="23997"/>
    <cellStyle name="常规 6 2 2 3 3 3" xfId="11325"/>
    <cellStyle name="常规 6 2 2 3 3 3 2" xfId="28221"/>
    <cellStyle name="常规 6 2 2 3 3 4" xfId="19773"/>
    <cellStyle name="常规 6 2 2 3 4" xfId="4989"/>
    <cellStyle name="常规 6 2 2 3 4 2" xfId="13437"/>
    <cellStyle name="常规 6 2 2 3 4 2 2" xfId="30333"/>
    <cellStyle name="常规 6 2 2 3 4 3" xfId="21885"/>
    <cellStyle name="常规 6 2 2 3 5" xfId="9213"/>
    <cellStyle name="常规 6 2 2 3 5 2" xfId="26109"/>
    <cellStyle name="常规 6 2 2 3 6" xfId="17661"/>
    <cellStyle name="常规 6 2 2 4" xfId="1117"/>
    <cellStyle name="常规 6 2 2 4 2" xfId="3229"/>
    <cellStyle name="常规 6 2 2 4 2 2" xfId="7453"/>
    <cellStyle name="常规 6 2 2 4 2 2 2" xfId="15901"/>
    <cellStyle name="常规 6 2 2 4 2 2 2 2" xfId="32797"/>
    <cellStyle name="常规 6 2 2 4 2 2 3" xfId="24349"/>
    <cellStyle name="常规 6 2 2 4 2 3" xfId="11677"/>
    <cellStyle name="常规 6 2 2 4 2 3 2" xfId="28573"/>
    <cellStyle name="常规 6 2 2 4 2 4" xfId="20125"/>
    <cellStyle name="常规 6 2 2 4 3" xfId="5341"/>
    <cellStyle name="常规 6 2 2 4 3 2" xfId="13789"/>
    <cellStyle name="常规 6 2 2 4 3 2 2" xfId="30685"/>
    <cellStyle name="常规 6 2 2 4 3 3" xfId="22237"/>
    <cellStyle name="常规 6 2 2 4 4" xfId="9565"/>
    <cellStyle name="常规 6 2 2 4 4 2" xfId="26461"/>
    <cellStyle name="常规 6 2 2 4 5" xfId="18013"/>
    <cellStyle name="常规 6 2 2 5" xfId="2173"/>
    <cellStyle name="常规 6 2 2 5 2" xfId="6397"/>
    <cellStyle name="常规 6 2 2 5 2 2" xfId="14845"/>
    <cellStyle name="常规 6 2 2 5 2 2 2" xfId="31741"/>
    <cellStyle name="常规 6 2 2 5 2 3" xfId="23293"/>
    <cellStyle name="常规 6 2 2 5 3" xfId="10621"/>
    <cellStyle name="常规 6 2 2 5 3 2" xfId="27517"/>
    <cellStyle name="常规 6 2 2 5 4" xfId="19069"/>
    <cellStyle name="常规 6 2 2 6" xfId="4285"/>
    <cellStyle name="常规 6 2 2 6 2" xfId="12733"/>
    <cellStyle name="常规 6 2 2 6 2 2" xfId="29629"/>
    <cellStyle name="常规 6 2 2 6 3" xfId="21181"/>
    <cellStyle name="常规 6 2 2 7" xfId="8509"/>
    <cellStyle name="常规 6 2 2 7 2" xfId="25405"/>
    <cellStyle name="常规 6 2 2 8" xfId="16957"/>
    <cellStyle name="常规 6 2 3" xfId="93"/>
    <cellStyle name="常规 6 2 3 2" xfId="797"/>
    <cellStyle name="常规 6 2 3 2 2" xfId="1501"/>
    <cellStyle name="常规 6 2 3 2 2 2" xfId="3613"/>
    <cellStyle name="常规 6 2 3 2 2 2 2" xfId="7837"/>
    <cellStyle name="常规 6 2 3 2 2 2 2 2" xfId="16285"/>
    <cellStyle name="常规 6 2 3 2 2 2 2 2 2" xfId="33181"/>
    <cellStyle name="常规 6 2 3 2 2 2 2 3" xfId="24733"/>
    <cellStyle name="常规 6 2 3 2 2 2 3" xfId="12061"/>
    <cellStyle name="常规 6 2 3 2 2 2 3 2" xfId="28957"/>
    <cellStyle name="常规 6 2 3 2 2 2 4" xfId="20509"/>
    <cellStyle name="常规 6 2 3 2 2 3" xfId="5725"/>
    <cellStyle name="常规 6 2 3 2 2 3 2" xfId="14173"/>
    <cellStyle name="常规 6 2 3 2 2 3 2 2" xfId="31069"/>
    <cellStyle name="常规 6 2 3 2 2 3 3" xfId="22621"/>
    <cellStyle name="常规 6 2 3 2 2 4" xfId="9949"/>
    <cellStyle name="常规 6 2 3 2 2 4 2" xfId="26845"/>
    <cellStyle name="常规 6 2 3 2 2 5" xfId="18397"/>
    <cellStyle name="常规 6 2 3 2 3" xfId="2557"/>
    <cellStyle name="常规 6 2 3 2 3 2" xfId="6781"/>
    <cellStyle name="常规 6 2 3 2 3 2 2" xfId="15229"/>
    <cellStyle name="常规 6 2 3 2 3 2 2 2" xfId="32125"/>
    <cellStyle name="常规 6 2 3 2 3 2 3" xfId="23677"/>
    <cellStyle name="常规 6 2 3 2 3 3" xfId="11005"/>
    <cellStyle name="常规 6 2 3 2 3 3 2" xfId="27901"/>
    <cellStyle name="常规 6 2 3 2 3 4" xfId="19453"/>
    <cellStyle name="常规 6 2 3 2 4" xfId="4669"/>
    <cellStyle name="常规 6 2 3 2 4 2" xfId="13117"/>
    <cellStyle name="常规 6 2 3 2 4 2 2" xfId="30013"/>
    <cellStyle name="常规 6 2 3 2 4 3" xfId="21565"/>
    <cellStyle name="常规 6 2 3 2 5" xfId="8893"/>
    <cellStyle name="常规 6 2 3 2 5 2" xfId="25789"/>
    <cellStyle name="常规 6 2 3 2 6" xfId="17341"/>
    <cellStyle name="常规 6 2 3 3" xfId="445"/>
    <cellStyle name="常规 6 2 3 3 2" xfId="1853"/>
    <cellStyle name="常规 6 2 3 3 2 2" xfId="3965"/>
    <cellStyle name="常规 6 2 3 3 2 2 2" xfId="8189"/>
    <cellStyle name="常规 6 2 3 3 2 2 2 2" xfId="16637"/>
    <cellStyle name="常规 6 2 3 3 2 2 2 2 2" xfId="33533"/>
    <cellStyle name="常规 6 2 3 3 2 2 2 3" xfId="25085"/>
    <cellStyle name="常规 6 2 3 3 2 2 3" xfId="12413"/>
    <cellStyle name="常规 6 2 3 3 2 2 3 2" xfId="29309"/>
    <cellStyle name="常规 6 2 3 3 2 2 4" xfId="20861"/>
    <cellStyle name="常规 6 2 3 3 2 3" xfId="6077"/>
    <cellStyle name="常规 6 2 3 3 2 3 2" xfId="14525"/>
    <cellStyle name="常规 6 2 3 3 2 3 2 2" xfId="31421"/>
    <cellStyle name="常规 6 2 3 3 2 3 3" xfId="22973"/>
    <cellStyle name="常规 6 2 3 3 2 4" xfId="10301"/>
    <cellStyle name="常规 6 2 3 3 2 4 2" xfId="27197"/>
    <cellStyle name="常规 6 2 3 3 2 5" xfId="18749"/>
    <cellStyle name="常规 6 2 3 3 3" xfId="2909"/>
    <cellStyle name="常规 6 2 3 3 3 2" xfId="7133"/>
    <cellStyle name="常规 6 2 3 3 3 2 2" xfId="15581"/>
    <cellStyle name="常规 6 2 3 3 3 2 2 2" xfId="32477"/>
    <cellStyle name="常规 6 2 3 3 3 2 3" xfId="24029"/>
    <cellStyle name="常规 6 2 3 3 3 3" xfId="11357"/>
    <cellStyle name="常规 6 2 3 3 3 3 2" xfId="28253"/>
    <cellStyle name="常规 6 2 3 3 3 4" xfId="19805"/>
    <cellStyle name="常规 6 2 3 3 4" xfId="5021"/>
    <cellStyle name="常规 6 2 3 3 4 2" xfId="13469"/>
    <cellStyle name="常规 6 2 3 3 4 2 2" xfId="30365"/>
    <cellStyle name="常规 6 2 3 3 4 3" xfId="21917"/>
    <cellStyle name="常规 6 2 3 3 5" xfId="9245"/>
    <cellStyle name="常规 6 2 3 3 5 2" xfId="26141"/>
    <cellStyle name="常规 6 2 3 3 6" xfId="17693"/>
    <cellStyle name="常规 6 2 3 4" xfId="1149"/>
    <cellStyle name="常规 6 2 3 4 2" xfId="3261"/>
    <cellStyle name="常规 6 2 3 4 2 2" xfId="7485"/>
    <cellStyle name="常规 6 2 3 4 2 2 2" xfId="15933"/>
    <cellStyle name="常规 6 2 3 4 2 2 2 2" xfId="32829"/>
    <cellStyle name="常规 6 2 3 4 2 2 3" xfId="24381"/>
    <cellStyle name="常规 6 2 3 4 2 3" xfId="11709"/>
    <cellStyle name="常规 6 2 3 4 2 3 2" xfId="28605"/>
    <cellStyle name="常规 6 2 3 4 2 4" xfId="20157"/>
    <cellStyle name="常规 6 2 3 4 3" xfId="5373"/>
    <cellStyle name="常规 6 2 3 4 3 2" xfId="13821"/>
    <cellStyle name="常规 6 2 3 4 3 2 2" xfId="30717"/>
    <cellStyle name="常规 6 2 3 4 3 3" xfId="22269"/>
    <cellStyle name="常规 6 2 3 4 4" xfId="9597"/>
    <cellStyle name="常规 6 2 3 4 4 2" xfId="26493"/>
    <cellStyle name="常规 6 2 3 4 5" xfId="18045"/>
    <cellStyle name="常规 6 2 3 5" xfId="2205"/>
    <cellStyle name="常规 6 2 3 5 2" xfId="6429"/>
    <cellStyle name="常规 6 2 3 5 2 2" xfId="14877"/>
    <cellStyle name="常规 6 2 3 5 2 2 2" xfId="31773"/>
    <cellStyle name="常规 6 2 3 5 2 3" xfId="23325"/>
    <cellStyle name="常规 6 2 3 5 3" xfId="10653"/>
    <cellStyle name="常规 6 2 3 5 3 2" xfId="27549"/>
    <cellStyle name="常规 6 2 3 5 4" xfId="19101"/>
    <cellStyle name="常规 6 2 3 6" xfId="4317"/>
    <cellStyle name="常规 6 2 3 6 2" xfId="12765"/>
    <cellStyle name="常规 6 2 3 6 2 2" xfId="29661"/>
    <cellStyle name="常规 6 2 3 6 3" xfId="21213"/>
    <cellStyle name="常规 6 2 3 7" xfId="8541"/>
    <cellStyle name="常规 6 2 3 7 2" xfId="25437"/>
    <cellStyle name="常规 6 2 3 8" xfId="16989"/>
    <cellStyle name="常规 6 2 4" xfId="141"/>
    <cellStyle name="常规 6 2 4 2" xfId="845"/>
    <cellStyle name="常规 6 2 4 2 2" xfId="1549"/>
    <cellStyle name="常规 6 2 4 2 2 2" xfId="3661"/>
    <cellStyle name="常规 6 2 4 2 2 2 2" xfId="7885"/>
    <cellStyle name="常规 6 2 4 2 2 2 2 2" xfId="16333"/>
    <cellStyle name="常规 6 2 4 2 2 2 2 2 2" xfId="33229"/>
    <cellStyle name="常规 6 2 4 2 2 2 2 3" xfId="24781"/>
    <cellStyle name="常规 6 2 4 2 2 2 3" xfId="12109"/>
    <cellStyle name="常规 6 2 4 2 2 2 3 2" xfId="29005"/>
    <cellStyle name="常规 6 2 4 2 2 2 4" xfId="20557"/>
    <cellStyle name="常规 6 2 4 2 2 3" xfId="5773"/>
    <cellStyle name="常规 6 2 4 2 2 3 2" xfId="14221"/>
    <cellStyle name="常规 6 2 4 2 2 3 2 2" xfId="31117"/>
    <cellStyle name="常规 6 2 4 2 2 3 3" xfId="22669"/>
    <cellStyle name="常规 6 2 4 2 2 4" xfId="9997"/>
    <cellStyle name="常规 6 2 4 2 2 4 2" xfId="26893"/>
    <cellStyle name="常规 6 2 4 2 2 5" xfId="18445"/>
    <cellStyle name="常规 6 2 4 2 3" xfId="2605"/>
    <cellStyle name="常规 6 2 4 2 3 2" xfId="6829"/>
    <cellStyle name="常规 6 2 4 2 3 2 2" xfId="15277"/>
    <cellStyle name="常规 6 2 4 2 3 2 2 2" xfId="32173"/>
    <cellStyle name="常规 6 2 4 2 3 2 3" xfId="23725"/>
    <cellStyle name="常规 6 2 4 2 3 3" xfId="11053"/>
    <cellStyle name="常规 6 2 4 2 3 3 2" xfId="27949"/>
    <cellStyle name="常规 6 2 4 2 3 4" xfId="19501"/>
    <cellStyle name="常规 6 2 4 2 4" xfId="4717"/>
    <cellStyle name="常规 6 2 4 2 4 2" xfId="13165"/>
    <cellStyle name="常规 6 2 4 2 4 2 2" xfId="30061"/>
    <cellStyle name="常规 6 2 4 2 4 3" xfId="21613"/>
    <cellStyle name="常规 6 2 4 2 5" xfId="8941"/>
    <cellStyle name="常规 6 2 4 2 5 2" xfId="25837"/>
    <cellStyle name="常规 6 2 4 2 6" xfId="17389"/>
    <cellStyle name="常规 6 2 4 3" xfId="493"/>
    <cellStyle name="常规 6 2 4 3 2" xfId="1901"/>
    <cellStyle name="常规 6 2 4 3 2 2" xfId="4013"/>
    <cellStyle name="常规 6 2 4 3 2 2 2" xfId="8237"/>
    <cellStyle name="常规 6 2 4 3 2 2 2 2" xfId="16685"/>
    <cellStyle name="常规 6 2 4 3 2 2 2 2 2" xfId="33581"/>
    <cellStyle name="常规 6 2 4 3 2 2 2 3" xfId="25133"/>
    <cellStyle name="常规 6 2 4 3 2 2 3" xfId="12461"/>
    <cellStyle name="常规 6 2 4 3 2 2 3 2" xfId="29357"/>
    <cellStyle name="常规 6 2 4 3 2 2 4" xfId="20909"/>
    <cellStyle name="常规 6 2 4 3 2 3" xfId="6125"/>
    <cellStyle name="常规 6 2 4 3 2 3 2" xfId="14573"/>
    <cellStyle name="常规 6 2 4 3 2 3 2 2" xfId="31469"/>
    <cellStyle name="常规 6 2 4 3 2 3 3" xfId="23021"/>
    <cellStyle name="常规 6 2 4 3 2 4" xfId="10349"/>
    <cellStyle name="常规 6 2 4 3 2 4 2" xfId="27245"/>
    <cellStyle name="常规 6 2 4 3 2 5" xfId="18797"/>
    <cellStyle name="常规 6 2 4 3 3" xfId="2957"/>
    <cellStyle name="常规 6 2 4 3 3 2" xfId="7181"/>
    <cellStyle name="常规 6 2 4 3 3 2 2" xfId="15629"/>
    <cellStyle name="常规 6 2 4 3 3 2 2 2" xfId="32525"/>
    <cellStyle name="常规 6 2 4 3 3 2 3" xfId="24077"/>
    <cellStyle name="常规 6 2 4 3 3 3" xfId="11405"/>
    <cellStyle name="常规 6 2 4 3 3 3 2" xfId="28301"/>
    <cellStyle name="常规 6 2 4 3 3 4" xfId="19853"/>
    <cellStyle name="常规 6 2 4 3 4" xfId="5069"/>
    <cellStyle name="常规 6 2 4 3 4 2" xfId="13517"/>
    <cellStyle name="常规 6 2 4 3 4 2 2" xfId="30413"/>
    <cellStyle name="常规 6 2 4 3 4 3" xfId="21965"/>
    <cellStyle name="常规 6 2 4 3 5" xfId="9293"/>
    <cellStyle name="常规 6 2 4 3 5 2" xfId="26189"/>
    <cellStyle name="常规 6 2 4 3 6" xfId="17741"/>
    <cellStyle name="常规 6 2 4 4" xfId="1197"/>
    <cellStyle name="常规 6 2 4 4 2" xfId="3309"/>
    <cellStyle name="常规 6 2 4 4 2 2" xfId="7533"/>
    <cellStyle name="常规 6 2 4 4 2 2 2" xfId="15981"/>
    <cellStyle name="常规 6 2 4 4 2 2 2 2" xfId="32877"/>
    <cellStyle name="常规 6 2 4 4 2 2 3" xfId="24429"/>
    <cellStyle name="常规 6 2 4 4 2 3" xfId="11757"/>
    <cellStyle name="常规 6 2 4 4 2 3 2" xfId="28653"/>
    <cellStyle name="常规 6 2 4 4 2 4" xfId="20205"/>
    <cellStyle name="常规 6 2 4 4 3" xfId="5421"/>
    <cellStyle name="常规 6 2 4 4 3 2" xfId="13869"/>
    <cellStyle name="常规 6 2 4 4 3 2 2" xfId="30765"/>
    <cellStyle name="常规 6 2 4 4 3 3" xfId="22317"/>
    <cellStyle name="常规 6 2 4 4 4" xfId="9645"/>
    <cellStyle name="常规 6 2 4 4 4 2" xfId="26541"/>
    <cellStyle name="常规 6 2 4 4 5" xfId="18093"/>
    <cellStyle name="常规 6 2 4 5" xfId="2253"/>
    <cellStyle name="常规 6 2 4 5 2" xfId="6477"/>
    <cellStyle name="常规 6 2 4 5 2 2" xfId="14925"/>
    <cellStyle name="常规 6 2 4 5 2 2 2" xfId="31821"/>
    <cellStyle name="常规 6 2 4 5 2 3" xfId="23373"/>
    <cellStyle name="常规 6 2 4 5 3" xfId="10701"/>
    <cellStyle name="常规 6 2 4 5 3 2" xfId="27597"/>
    <cellStyle name="常规 6 2 4 5 4" xfId="19149"/>
    <cellStyle name="常规 6 2 4 6" xfId="4365"/>
    <cellStyle name="常规 6 2 4 6 2" xfId="12813"/>
    <cellStyle name="常规 6 2 4 6 2 2" xfId="29709"/>
    <cellStyle name="常规 6 2 4 6 3" xfId="21261"/>
    <cellStyle name="常规 6 2 4 7" xfId="8589"/>
    <cellStyle name="常规 6 2 4 7 2" xfId="25485"/>
    <cellStyle name="常规 6 2 4 8" xfId="17037"/>
    <cellStyle name="常规 6 2 5" xfId="189"/>
    <cellStyle name="常规 6 2 5 2" xfId="893"/>
    <cellStyle name="常规 6 2 5 2 2" xfId="1597"/>
    <cellStyle name="常规 6 2 5 2 2 2" xfId="3709"/>
    <cellStyle name="常规 6 2 5 2 2 2 2" xfId="7933"/>
    <cellStyle name="常规 6 2 5 2 2 2 2 2" xfId="16381"/>
    <cellStyle name="常规 6 2 5 2 2 2 2 2 2" xfId="33277"/>
    <cellStyle name="常规 6 2 5 2 2 2 2 3" xfId="24829"/>
    <cellStyle name="常规 6 2 5 2 2 2 3" xfId="12157"/>
    <cellStyle name="常规 6 2 5 2 2 2 3 2" xfId="29053"/>
    <cellStyle name="常规 6 2 5 2 2 2 4" xfId="20605"/>
    <cellStyle name="常规 6 2 5 2 2 3" xfId="5821"/>
    <cellStyle name="常规 6 2 5 2 2 3 2" xfId="14269"/>
    <cellStyle name="常规 6 2 5 2 2 3 2 2" xfId="31165"/>
    <cellStyle name="常规 6 2 5 2 2 3 3" xfId="22717"/>
    <cellStyle name="常规 6 2 5 2 2 4" xfId="10045"/>
    <cellStyle name="常规 6 2 5 2 2 4 2" xfId="26941"/>
    <cellStyle name="常规 6 2 5 2 2 5" xfId="18493"/>
    <cellStyle name="常规 6 2 5 2 3" xfId="2653"/>
    <cellStyle name="常规 6 2 5 2 3 2" xfId="6877"/>
    <cellStyle name="常规 6 2 5 2 3 2 2" xfId="15325"/>
    <cellStyle name="常规 6 2 5 2 3 2 2 2" xfId="32221"/>
    <cellStyle name="常规 6 2 5 2 3 2 3" xfId="23773"/>
    <cellStyle name="常规 6 2 5 2 3 3" xfId="11101"/>
    <cellStyle name="常规 6 2 5 2 3 3 2" xfId="27997"/>
    <cellStyle name="常规 6 2 5 2 3 4" xfId="19549"/>
    <cellStyle name="常规 6 2 5 2 4" xfId="4765"/>
    <cellStyle name="常规 6 2 5 2 4 2" xfId="13213"/>
    <cellStyle name="常规 6 2 5 2 4 2 2" xfId="30109"/>
    <cellStyle name="常规 6 2 5 2 4 3" xfId="21661"/>
    <cellStyle name="常规 6 2 5 2 5" xfId="8989"/>
    <cellStyle name="常规 6 2 5 2 5 2" xfId="25885"/>
    <cellStyle name="常规 6 2 5 2 6" xfId="17437"/>
    <cellStyle name="常规 6 2 5 3" xfId="541"/>
    <cellStyle name="常规 6 2 5 3 2" xfId="1949"/>
    <cellStyle name="常规 6 2 5 3 2 2" xfId="4061"/>
    <cellStyle name="常规 6 2 5 3 2 2 2" xfId="8285"/>
    <cellStyle name="常规 6 2 5 3 2 2 2 2" xfId="16733"/>
    <cellStyle name="常规 6 2 5 3 2 2 2 2 2" xfId="33629"/>
    <cellStyle name="常规 6 2 5 3 2 2 2 3" xfId="25181"/>
    <cellStyle name="常规 6 2 5 3 2 2 3" xfId="12509"/>
    <cellStyle name="常规 6 2 5 3 2 2 3 2" xfId="29405"/>
    <cellStyle name="常规 6 2 5 3 2 2 4" xfId="20957"/>
    <cellStyle name="常规 6 2 5 3 2 3" xfId="6173"/>
    <cellStyle name="常规 6 2 5 3 2 3 2" xfId="14621"/>
    <cellStyle name="常规 6 2 5 3 2 3 2 2" xfId="31517"/>
    <cellStyle name="常规 6 2 5 3 2 3 3" xfId="23069"/>
    <cellStyle name="常规 6 2 5 3 2 4" xfId="10397"/>
    <cellStyle name="常规 6 2 5 3 2 4 2" xfId="27293"/>
    <cellStyle name="常规 6 2 5 3 2 5" xfId="18845"/>
    <cellStyle name="常规 6 2 5 3 3" xfId="3005"/>
    <cellStyle name="常规 6 2 5 3 3 2" xfId="7229"/>
    <cellStyle name="常规 6 2 5 3 3 2 2" xfId="15677"/>
    <cellStyle name="常规 6 2 5 3 3 2 2 2" xfId="32573"/>
    <cellStyle name="常规 6 2 5 3 3 2 3" xfId="24125"/>
    <cellStyle name="常规 6 2 5 3 3 3" xfId="11453"/>
    <cellStyle name="常规 6 2 5 3 3 3 2" xfId="28349"/>
    <cellStyle name="常规 6 2 5 3 3 4" xfId="19901"/>
    <cellStyle name="常规 6 2 5 3 4" xfId="5117"/>
    <cellStyle name="常规 6 2 5 3 4 2" xfId="13565"/>
    <cellStyle name="常规 6 2 5 3 4 2 2" xfId="30461"/>
    <cellStyle name="常规 6 2 5 3 4 3" xfId="22013"/>
    <cellStyle name="常规 6 2 5 3 5" xfId="9341"/>
    <cellStyle name="常规 6 2 5 3 5 2" xfId="26237"/>
    <cellStyle name="常规 6 2 5 3 6" xfId="17789"/>
    <cellStyle name="常规 6 2 5 4" xfId="1245"/>
    <cellStyle name="常规 6 2 5 4 2" xfId="3357"/>
    <cellStyle name="常规 6 2 5 4 2 2" xfId="7581"/>
    <cellStyle name="常规 6 2 5 4 2 2 2" xfId="16029"/>
    <cellStyle name="常规 6 2 5 4 2 2 2 2" xfId="32925"/>
    <cellStyle name="常规 6 2 5 4 2 2 3" xfId="24477"/>
    <cellStyle name="常规 6 2 5 4 2 3" xfId="11805"/>
    <cellStyle name="常规 6 2 5 4 2 3 2" xfId="28701"/>
    <cellStyle name="常规 6 2 5 4 2 4" xfId="20253"/>
    <cellStyle name="常规 6 2 5 4 3" xfId="5469"/>
    <cellStyle name="常规 6 2 5 4 3 2" xfId="13917"/>
    <cellStyle name="常规 6 2 5 4 3 2 2" xfId="30813"/>
    <cellStyle name="常规 6 2 5 4 3 3" xfId="22365"/>
    <cellStyle name="常规 6 2 5 4 4" xfId="9693"/>
    <cellStyle name="常规 6 2 5 4 4 2" xfId="26589"/>
    <cellStyle name="常规 6 2 5 4 5" xfId="18141"/>
    <cellStyle name="常规 6 2 5 5" xfId="2301"/>
    <cellStyle name="常规 6 2 5 5 2" xfId="6525"/>
    <cellStyle name="常规 6 2 5 5 2 2" xfId="14973"/>
    <cellStyle name="常规 6 2 5 5 2 2 2" xfId="31869"/>
    <cellStyle name="常规 6 2 5 5 2 3" xfId="23421"/>
    <cellStyle name="常规 6 2 5 5 3" xfId="10749"/>
    <cellStyle name="常规 6 2 5 5 3 2" xfId="27645"/>
    <cellStyle name="常规 6 2 5 5 4" xfId="19197"/>
    <cellStyle name="常规 6 2 5 6" xfId="4413"/>
    <cellStyle name="常规 6 2 5 6 2" xfId="12861"/>
    <cellStyle name="常规 6 2 5 6 2 2" xfId="29757"/>
    <cellStyle name="常规 6 2 5 6 3" xfId="21309"/>
    <cellStyle name="常规 6 2 5 7" xfId="8637"/>
    <cellStyle name="常规 6 2 5 7 2" xfId="25533"/>
    <cellStyle name="常规 6 2 5 8" xfId="17085"/>
    <cellStyle name="常规 6 2 6" xfId="237"/>
    <cellStyle name="常规 6 2 6 2" xfId="941"/>
    <cellStyle name="常规 6 2 6 2 2" xfId="1645"/>
    <cellStyle name="常规 6 2 6 2 2 2" xfId="3757"/>
    <cellStyle name="常规 6 2 6 2 2 2 2" xfId="7981"/>
    <cellStyle name="常规 6 2 6 2 2 2 2 2" xfId="16429"/>
    <cellStyle name="常规 6 2 6 2 2 2 2 2 2" xfId="33325"/>
    <cellStyle name="常规 6 2 6 2 2 2 2 3" xfId="24877"/>
    <cellStyle name="常规 6 2 6 2 2 2 3" xfId="12205"/>
    <cellStyle name="常规 6 2 6 2 2 2 3 2" xfId="29101"/>
    <cellStyle name="常规 6 2 6 2 2 2 4" xfId="20653"/>
    <cellStyle name="常规 6 2 6 2 2 3" xfId="5869"/>
    <cellStyle name="常规 6 2 6 2 2 3 2" xfId="14317"/>
    <cellStyle name="常规 6 2 6 2 2 3 2 2" xfId="31213"/>
    <cellStyle name="常规 6 2 6 2 2 3 3" xfId="22765"/>
    <cellStyle name="常规 6 2 6 2 2 4" xfId="10093"/>
    <cellStyle name="常规 6 2 6 2 2 4 2" xfId="26989"/>
    <cellStyle name="常规 6 2 6 2 2 5" xfId="18541"/>
    <cellStyle name="常规 6 2 6 2 3" xfId="2701"/>
    <cellStyle name="常规 6 2 6 2 3 2" xfId="6925"/>
    <cellStyle name="常规 6 2 6 2 3 2 2" xfId="15373"/>
    <cellStyle name="常规 6 2 6 2 3 2 2 2" xfId="32269"/>
    <cellStyle name="常规 6 2 6 2 3 2 3" xfId="23821"/>
    <cellStyle name="常规 6 2 6 2 3 3" xfId="11149"/>
    <cellStyle name="常规 6 2 6 2 3 3 2" xfId="28045"/>
    <cellStyle name="常规 6 2 6 2 3 4" xfId="19597"/>
    <cellStyle name="常规 6 2 6 2 4" xfId="4813"/>
    <cellStyle name="常规 6 2 6 2 4 2" xfId="13261"/>
    <cellStyle name="常规 6 2 6 2 4 2 2" xfId="30157"/>
    <cellStyle name="常规 6 2 6 2 4 3" xfId="21709"/>
    <cellStyle name="常规 6 2 6 2 5" xfId="9037"/>
    <cellStyle name="常规 6 2 6 2 5 2" xfId="25933"/>
    <cellStyle name="常规 6 2 6 2 6" xfId="17485"/>
    <cellStyle name="常规 6 2 6 3" xfId="589"/>
    <cellStyle name="常规 6 2 6 3 2" xfId="1997"/>
    <cellStyle name="常规 6 2 6 3 2 2" xfId="4109"/>
    <cellStyle name="常规 6 2 6 3 2 2 2" xfId="8333"/>
    <cellStyle name="常规 6 2 6 3 2 2 2 2" xfId="16781"/>
    <cellStyle name="常规 6 2 6 3 2 2 2 2 2" xfId="33677"/>
    <cellStyle name="常规 6 2 6 3 2 2 2 3" xfId="25229"/>
    <cellStyle name="常规 6 2 6 3 2 2 3" xfId="12557"/>
    <cellStyle name="常规 6 2 6 3 2 2 3 2" xfId="29453"/>
    <cellStyle name="常规 6 2 6 3 2 2 4" xfId="21005"/>
    <cellStyle name="常规 6 2 6 3 2 3" xfId="6221"/>
    <cellStyle name="常规 6 2 6 3 2 3 2" xfId="14669"/>
    <cellStyle name="常规 6 2 6 3 2 3 2 2" xfId="31565"/>
    <cellStyle name="常规 6 2 6 3 2 3 3" xfId="23117"/>
    <cellStyle name="常规 6 2 6 3 2 4" xfId="10445"/>
    <cellStyle name="常规 6 2 6 3 2 4 2" xfId="27341"/>
    <cellStyle name="常规 6 2 6 3 2 5" xfId="18893"/>
    <cellStyle name="常规 6 2 6 3 3" xfId="3053"/>
    <cellStyle name="常规 6 2 6 3 3 2" xfId="7277"/>
    <cellStyle name="常规 6 2 6 3 3 2 2" xfId="15725"/>
    <cellStyle name="常规 6 2 6 3 3 2 2 2" xfId="32621"/>
    <cellStyle name="常规 6 2 6 3 3 2 3" xfId="24173"/>
    <cellStyle name="常规 6 2 6 3 3 3" xfId="11501"/>
    <cellStyle name="常规 6 2 6 3 3 3 2" xfId="28397"/>
    <cellStyle name="常规 6 2 6 3 3 4" xfId="19949"/>
    <cellStyle name="常规 6 2 6 3 4" xfId="5165"/>
    <cellStyle name="常规 6 2 6 3 4 2" xfId="13613"/>
    <cellStyle name="常规 6 2 6 3 4 2 2" xfId="30509"/>
    <cellStyle name="常规 6 2 6 3 4 3" xfId="22061"/>
    <cellStyle name="常规 6 2 6 3 5" xfId="9389"/>
    <cellStyle name="常规 6 2 6 3 5 2" xfId="26285"/>
    <cellStyle name="常规 6 2 6 3 6" xfId="17837"/>
    <cellStyle name="常规 6 2 6 4" xfId="1293"/>
    <cellStyle name="常规 6 2 6 4 2" xfId="3405"/>
    <cellStyle name="常规 6 2 6 4 2 2" xfId="7629"/>
    <cellStyle name="常规 6 2 6 4 2 2 2" xfId="16077"/>
    <cellStyle name="常规 6 2 6 4 2 2 2 2" xfId="32973"/>
    <cellStyle name="常规 6 2 6 4 2 2 3" xfId="24525"/>
    <cellStyle name="常规 6 2 6 4 2 3" xfId="11853"/>
    <cellStyle name="常规 6 2 6 4 2 3 2" xfId="28749"/>
    <cellStyle name="常规 6 2 6 4 2 4" xfId="20301"/>
    <cellStyle name="常规 6 2 6 4 3" xfId="5517"/>
    <cellStyle name="常规 6 2 6 4 3 2" xfId="13965"/>
    <cellStyle name="常规 6 2 6 4 3 2 2" xfId="30861"/>
    <cellStyle name="常规 6 2 6 4 3 3" xfId="22413"/>
    <cellStyle name="常规 6 2 6 4 4" xfId="9741"/>
    <cellStyle name="常规 6 2 6 4 4 2" xfId="26637"/>
    <cellStyle name="常规 6 2 6 4 5" xfId="18189"/>
    <cellStyle name="常规 6 2 6 5" xfId="2349"/>
    <cellStyle name="常规 6 2 6 5 2" xfId="6573"/>
    <cellStyle name="常规 6 2 6 5 2 2" xfId="15021"/>
    <cellStyle name="常规 6 2 6 5 2 2 2" xfId="31917"/>
    <cellStyle name="常规 6 2 6 5 2 3" xfId="23469"/>
    <cellStyle name="常规 6 2 6 5 3" xfId="10797"/>
    <cellStyle name="常规 6 2 6 5 3 2" xfId="27693"/>
    <cellStyle name="常规 6 2 6 5 4" xfId="19245"/>
    <cellStyle name="常规 6 2 6 6" xfId="4461"/>
    <cellStyle name="常规 6 2 6 6 2" xfId="12909"/>
    <cellStyle name="常规 6 2 6 6 2 2" xfId="29805"/>
    <cellStyle name="常规 6 2 6 6 3" xfId="21357"/>
    <cellStyle name="常规 6 2 6 7" xfId="8685"/>
    <cellStyle name="常规 6 2 6 7 2" xfId="25581"/>
    <cellStyle name="常规 6 2 6 8" xfId="17133"/>
    <cellStyle name="常规 6 2 7" xfId="285"/>
    <cellStyle name="常规 6 2 7 2" xfId="989"/>
    <cellStyle name="常规 6 2 7 2 2" xfId="1693"/>
    <cellStyle name="常规 6 2 7 2 2 2" xfId="3805"/>
    <cellStyle name="常规 6 2 7 2 2 2 2" xfId="8029"/>
    <cellStyle name="常规 6 2 7 2 2 2 2 2" xfId="16477"/>
    <cellStyle name="常规 6 2 7 2 2 2 2 2 2" xfId="33373"/>
    <cellStyle name="常规 6 2 7 2 2 2 2 3" xfId="24925"/>
    <cellStyle name="常规 6 2 7 2 2 2 3" xfId="12253"/>
    <cellStyle name="常规 6 2 7 2 2 2 3 2" xfId="29149"/>
    <cellStyle name="常规 6 2 7 2 2 2 4" xfId="20701"/>
    <cellStyle name="常规 6 2 7 2 2 3" xfId="5917"/>
    <cellStyle name="常规 6 2 7 2 2 3 2" xfId="14365"/>
    <cellStyle name="常规 6 2 7 2 2 3 2 2" xfId="31261"/>
    <cellStyle name="常规 6 2 7 2 2 3 3" xfId="22813"/>
    <cellStyle name="常规 6 2 7 2 2 4" xfId="10141"/>
    <cellStyle name="常规 6 2 7 2 2 4 2" xfId="27037"/>
    <cellStyle name="常规 6 2 7 2 2 5" xfId="18589"/>
    <cellStyle name="常规 6 2 7 2 3" xfId="2749"/>
    <cellStyle name="常规 6 2 7 2 3 2" xfId="6973"/>
    <cellStyle name="常规 6 2 7 2 3 2 2" xfId="15421"/>
    <cellStyle name="常规 6 2 7 2 3 2 2 2" xfId="32317"/>
    <cellStyle name="常规 6 2 7 2 3 2 3" xfId="23869"/>
    <cellStyle name="常规 6 2 7 2 3 3" xfId="11197"/>
    <cellStyle name="常规 6 2 7 2 3 3 2" xfId="28093"/>
    <cellStyle name="常规 6 2 7 2 3 4" xfId="19645"/>
    <cellStyle name="常规 6 2 7 2 4" xfId="4861"/>
    <cellStyle name="常规 6 2 7 2 4 2" xfId="13309"/>
    <cellStyle name="常规 6 2 7 2 4 2 2" xfId="30205"/>
    <cellStyle name="常规 6 2 7 2 4 3" xfId="21757"/>
    <cellStyle name="常规 6 2 7 2 5" xfId="9085"/>
    <cellStyle name="常规 6 2 7 2 5 2" xfId="25981"/>
    <cellStyle name="常规 6 2 7 2 6" xfId="17533"/>
    <cellStyle name="常规 6 2 7 3" xfId="637"/>
    <cellStyle name="常规 6 2 7 3 2" xfId="2045"/>
    <cellStyle name="常规 6 2 7 3 2 2" xfId="4157"/>
    <cellStyle name="常规 6 2 7 3 2 2 2" xfId="8381"/>
    <cellStyle name="常规 6 2 7 3 2 2 2 2" xfId="16829"/>
    <cellStyle name="常规 6 2 7 3 2 2 2 2 2" xfId="33725"/>
    <cellStyle name="常规 6 2 7 3 2 2 2 3" xfId="25277"/>
    <cellStyle name="常规 6 2 7 3 2 2 3" xfId="12605"/>
    <cellStyle name="常规 6 2 7 3 2 2 3 2" xfId="29501"/>
    <cellStyle name="常规 6 2 7 3 2 2 4" xfId="21053"/>
    <cellStyle name="常规 6 2 7 3 2 3" xfId="6269"/>
    <cellStyle name="常规 6 2 7 3 2 3 2" xfId="14717"/>
    <cellStyle name="常规 6 2 7 3 2 3 2 2" xfId="31613"/>
    <cellStyle name="常规 6 2 7 3 2 3 3" xfId="23165"/>
    <cellStyle name="常规 6 2 7 3 2 4" xfId="10493"/>
    <cellStyle name="常规 6 2 7 3 2 4 2" xfId="27389"/>
    <cellStyle name="常规 6 2 7 3 2 5" xfId="18941"/>
    <cellStyle name="常规 6 2 7 3 3" xfId="3101"/>
    <cellStyle name="常规 6 2 7 3 3 2" xfId="7325"/>
    <cellStyle name="常规 6 2 7 3 3 2 2" xfId="15773"/>
    <cellStyle name="常规 6 2 7 3 3 2 2 2" xfId="32669"/>
    <cellStyle name="常规 6 2 7 3 3 2 3" xfId="24221"/>
    <cellStyle name="常规 6 2 7 3 3 3" xfId="11549"/>
    <cellStyle name="常规 6 2 7 3 3 3 2" xfId="28445"/>
    <cellStyle name="常规 6 2 7 3 3 4" xfId="19997"/>
    <cellStyle name="常规 6 2 7 3 4" xfId="5213"/>
    <cellStyle name="常规 6 2 7 3 4 2" xfId="13661"/>
    <cellStyle name="常规 6 2 7 3 4 2 2" xfId="30557"/>
    <cellStyle name="常规 6 2 7 3 4 3" xfId="22109"/>
    <cellStyle name="常规 6 2 7 3 5" xfId="9437"/>
    <cellStyle name="常规 6 2 7 3 5 2" xfId="26333"/>
    <cellStyle name="常规 6 2 7 3 6" xfId="17885"/>
    <cellStyle name="常规 6 2 7 4" xfId="1341"/>
    <cellStyle name="常规 6 2 7 4 2" xfId="3453"/>
    <cellStyle name="常规 6 2 7 4 2 2" xfId="7677"/>
    <cellStyle name="常规 6 2 7 4 2 2 2" xfId="16125"/>
    <cellStyle name="常规 6 2 7 4 2 2 2 2" xfId="33021"/>
    <cellStyle name="常规 6 2 7 4 2 2 3" xfId="24573"/>
    <cellStyle name="常规 6 2 7 4 2 3" xfId="11901"/>
    <cellStyle name="常规 6 2 7 4 2 3 2" xfId="28797"/>
    <cellStyle name="常规 6 2 7 4 2 4" xfId="20349"/>
    <cellStyle name="常规 6 2 7 4 3" xfId="5565"/>
    <cellStyle name="常规 6 2 7 4 3 2" xfId="14013"/>
    <cellStyle name="常规 6 2 7 4 3 2 2" xfId="30909"/>
    <cellStyle name="常规 6 2 7 4 3 3" xfId="22461"/>
    <cellStyle name="常规 6 2 7 4 4" xfId="9789"/>
    <cellStyle name="常规 6 2 7 4 4 2" xfId="26685"/>
    <cellStyle name="常规 6 2 7 4 5" xfId="18237"/>
    <cellStyle name="常规 6 2 7 5" xfId="2397"/>
    <cellStyle name="常规 6 2 7 5 2" xfId="6621"/>
    <cellStyle name="常规 6 2 7 5 2 2" xfId="15069"/>
    <cellStyle name="常规 6 2 7 5 2 2 2" xfId="31965"/>
    <cellStyle name="常规 6 2 7 5 2 3" xfId="23517"/>
    <cellStyle name="常规 6 2 7 5 3" xfId="10845"/>
    <cellStyle name="常规 6 2 7 5 3 2" xfId="27741"/>
    <cellStyle name="常规 6 2 7 5 4" xfId="19293"/>
    <cellStyle name="常规 6 2 7 6" xfId="4509"/>
    <cellStyle name="常规 6 2 7 6 2" xfId="12957"/>
    <cellStyle name="常规 6 2 7 6 2 2" xfId="29853"/>
    <cellStyle name="常规 6 2 7 6 3" xfId="21405"/>
    <cellStyle name="常规 6 2 7 7" xfId="8733"/>
    <cellStyle name="常规 6 2 7 7 2" xfId="25629"/>
    <cellStyle name="常规 6 2 7 8" xfId="17181"/>
    <cellStyle name="常规 6 2 8" xfId="333"/>
    <cellStyle name="常规 6 2 8 2" xfId="1037"/>
    <cellStyle name="常规 6 2 8 2 2" xfId="1741"/>
    <cellStyle name="常规 6 2 8 2 2 2" xfId="3853"/>
    <cellStyle name="常规 6 2 8 2 2 2 2" xfId="8077"/>
    <cellStyle name="常规 6 2 8 2 2 2 2 2" xfId="16525"/>
    <cellStyle name="常规 6 2 8 2 2 2 2 2 2" xfId="33421"/>
    <cellStyle name="常规 6 2 8 2 2 2 2 3" xfId="24973"/>
    <cellStyle name="常规 6 2 8 2 2 2 3" xfId="12301"/>
    <cellStyle name="常规 6 2 8 2 2 2 3 2" xfId="29197"/>
    <cellStyle name="常规 6 2 8 2 2 2 4" xfId="20749"/>
    <cellStyle name="常规 6 2 8 2 2 3" xfId="5965"/>
    <cellStyle name="常规 6 2 8 2 2 3 2" xfId="14413"/>
    <cellStyle name="常规 6 2 8 2 2 3 2 2" xfId="31309"/>
    <cellStyle name="常规 6 2 8 2 2 3 3" xfId="22861"/>
    <cellStyle name="常规 6 2 8 2 2 4" xfId="10189"/>
    <cellStyle name="常规 6 2 8 2 2 4 2" xfId="27085"/>
    <cellStyle name="常规 6 2 8 2 2 5" xfId="18637"/>
    <cellStyle name="常规 6 2 8 2 3" xfId="2797"/>
    <cellStyle name="常规 6 2 8 2 3 2" xfId="7021"/>
    <cellStyle name="常规 6 2 8 2 3 2 2" xfId="15469"/>
    <cellStyle name="常规 6 2 8 2 3 2 2 2" xfId="32365"/>
    <cellStyle name="常规 6 2 8 2 3 2 3" xfId="23917"/>
    <cellStyle name="常规 6 2 8 2 3 3" xfId="11245"/>
    <cellStyle name="常规 6 2 8 2 3 3 2" xfId="28141"/>
    <cellStyle name="常规 6 2 8 2 3 4" xfId="19693"/>
    <cellStyle name="常规 6 2 8 2 4" xfId="4909"/>
    <cellStyle name="常规 6 2 8 2 4 2" xfId="13357"/>
    <cellStyle name="常规 6 2 8 2 4 2 2" xfId="30253"/>
    <cellStyle name="常规 6 2 8 2 4 3" xfId="21805"/>
    <cellStyle name="常规 6 2 8 2 5" xfId="9133"/>
    <cellStyle name="常规 6 2 8 2 5 2" xfId="26029"/>
    <cellStyle name="常规 6 2 8 2 6" xfId="17581"/>
    <cellStyle name="常规 6 2 8 3" xfId="685"/>
    <cellStyle name="常规 6 2 8 3 2" xfId="2093"/>
    <cellStyle name="常规 6 2 8 3 2 2" xfId="4205"/>
    <cellStyle name="常规 6 2 8 3 2 2 2" xfId="8429"/>
    <cellStyle name="常规 6 2 8 3 2 2 2 2" xfId="16877"/>
    <cellStyle name="常规 6 2 8 3 2 2 2 2 2" xfId="33773"/>
    <cellStyle name="常规 6 2 8 3 2 2 2 3" xfId="25325"/>
    <cellStyle name="常规 6 2 8 3 2 2 3" xfId="12653"/>
    <cellStyle name="常规 6 2 8 3 2 2 3 2" xfId="29549"/>
    <cellStyle name="常规 6 2 8 3 2 2 4" xfId="21101"/>
    <cellStyle name="常规 6 2 8 3 2 3" xfId="6317"/>
    <cellStyle name="常规 6 2 8 3 2 3 2" xfId="14765"/>
    <cellStyle name="常规 6 2 8 3 2 3 2 2" xfId="31661"/>
    <cellStyle name="常规 6 2 8 3 2 3 3" xfId="23213"/>
    <cellStyle name="常规 6 2 8 3 2 4" xfId="10541"/>
    <cellStyle name="常规 6 2 8 3 2 4 2" xfId="27437"/>
    <cellStyle name="常规 6 2 8 3 2 5" xfId="18989"/>
    <cellStyle name="常规 6 2 8 3 3" xfId="3149"/>
    <cellStyle name="常规 6 2 8 3 3 2" xfId="7373"/>
    <cellStyle name="常规 6 2 8 3 3 2 2" xfId="15821"/>
    <cellStyle name="常规 6 2 8 3 3 2 2 2" xfId="32717"/>
    <cellStyle name="常规 6 2 8 3 3 2 3" xfId="24269"/>
    <cellStyle name="常规 6 2 8 3 3 3" xfId="11597"/>
    <cellStyle name="常规 6 2 8 3 3 3 2" xfId="28493"/>
    <cellStyle name="常规 6 2 8 3 3 4" xfId="20045"/>
    <cellStyle name="常规 6 2 8 3 4" xfId="5261"/>
    <cellStyle name="常规 6 2 8 3 4 2" xfId="13709"/>
    <cellStyle name="常规 6 2 8 3 4 2 2" xfId="30605"/>
    <cellStyle name="常规 6 2 8 3 4 3" xfId="22157"/>
    <cellStyle name="常规 6 2 8 3 5" xfId="9485"/>
    <cellStyle name="常规 6 2 8 3 5 2" xfId="26381"/>
    <cellStyle name="常规 6 2 8 3 6" xfId="17933"/>
    <cellStyle name="常规 6 2 8 4" xfId="1389"/>
    <cellStyle name="常规 6 2 8 4 2" xfId="3501"/>
    <cellStyle name="常规 6 2 8 4 2 2" xfId="7725"/>
    <cellStyle name="常规 6 2 8 4 2 2 2" xfId="16173"/>
    <cellStyle name="常规 6 2 8 4 2 2 2 2" xfId="33069"/>
    <cellStyle name="常规 6 2 8 4 2 2 3" xfId="24621"/>
    <cellStyle name="常规 6 2 8 4 2 3" xfId="11949"/>
    <cellStyle name="常规 6 2 8 4 2 3 2" xfId="28845"/>
    <cellStyle name="常规 6 2 8 4 2 4" xfId="20397"/>
    <cellStyle name="常规 6 2 8 4 3" xfId="5613"/>
    <cellStyle name="常规 6 2 8 4 3 2" xfId="14061"/>
    <cellStyle name="常规 6 2 8 4 3 2 2" xfId="30957"/>
    <cellStyle name="常规 6 2 8 4 3 3" xfId="22509"/>
    <cellStyle name="常规 6 2 8 4 4" xfId="9837"/>
    <cellStyle name="常规 6 2 8 4 4 2" xfId="26733"/>
    <cellStyle name="常规 6 2 8 4 5" xfId="18285"/>
    <cellStyle name="常规 6 2 8 5" xfId="2445"/>
    <cellStyle name="常规 6 2 8 5 2" xfId="6669"/>
    <cellStyle name="常规 6 2 8 5 2 2" xfId="15117"/>
    <cellStyle name="常规 6 2 8 5 2 2 2" xfId="32013"/>
    <cellStyle name="常规 6 2 8 5 2 3" xfId="23565"/>
    <cellStyle name="常规 6 2 8 5 3" xfId="10893"/>
    <cellStyle name="常规 6 2 8 5 3 2" xfId="27789"/>
    <cellStyle name="常规 6 2 8 5 4" xfId="19341"/>
    <cellStyle name="常规 6 2 8 6" xfId="4557"/>
    <cellStyle name="常规 6 2 8 6 2" xfId="13005"/>
    <cellStyle name="常规 6 2 8 6 2 2" xfId="29901"/>
    <cellStyle name="常规 6 2 8 6 3" xfId="21453"/>
    <cellStyle name="常规 6 2 8 7" xfId="8781"/>
    <cellStyle name="常规 6 2 8 7 2" xfId="25677"/>
    <cellStyle name="常规 6 2 8 8" xfId="17229"/>
    <cellStyle name="常规 6 2 9" xfId="733"/>
    <cellStyle name="常规 6 2 9 2" xfId="1437"/>
    <cellStyle name="常规 6 2 9 2 2" xfId="3549"/>
    <cellStyle name="常规 6 2 9 2 2 2" xfId="7773"/>
    <cellStyle name="常规 6 2 9 2 2 2 2" xfId="16221"/>
    <cellStyle name="常规 6 2 9 2 2 2 2 2" xfId="33117"/>
    <cellStyle name="常规 6 2 9 2 2 2 3" xfId="24669"/>
    <cellStyle name="常规 6 2 9 2 2 3" xfId="11997"/>
    <cellStyle name="常规 6 2 9 2 2 3 2" xfId="28893"/>
    <cellStyle name="常规 6 2 9 2 2 4" xfId="20445"/>
    <cellStyle name="常规 6 2 9 2 3" xfId="5661"/>
    <cellStyle name="常规 6 2 9 2 3 2" xfId="14109"/>
    <cellStyle name="常规 6 2 9 2 3 2 2" xfId="31005"/>
    <cellStyle name="常规 6 2 9 2 3 3" xfId="22557"/>
    <cellStyle name="常规 6 2 9 2 4" xfId="9885"/>
    <cellStyle name="常规 6 2 9 2 4 2" xfId="26781"/>
    <cellStyle name="常规 6 2 9 2 5" xfId="18333"/>
    <cellStyle name="常规 6 2 9 3" xfId="2493"/>
    <cellStyle name="常规 6 2 9 3 2" xfId="6717"/>
    <cellStyle name="常规 6 2 9 3 2 2" xfId="15165"/>
    <cellStyle name="常规 6 2 9 3 2 2 2" xfId="32061"/>
    <cellStyle name="常规 6 2 9 3 2 3" xfId="23613"/>
    <cellStyle name="常规 6 2 9 3 3" xfId="10941"/>
    <cellStyle name="常规 6 2 9 3 3 2" xfId="27837"/>
    <cellStyle name="常规 6 2 9 3 4" xfId="19389"/>
    <cellStyle name="常规 6 2 9 4" xfId="4605"/>
    <cellStyle name="常规 6 2 9 4 2" xfId="13053"/>
    <cellStyle name="常规 6 2 9 4 2 2" xfId="29949"/>
    <cellStyle name="常规 6 2 9 4 3" xfId="21501"/>
    <cellStyle name="常规 6 2 9 5" xfId="8829"/>
    <cellStyle name="常规 6 2 9 5 2" xfId="25725"/>
    <cellStyle name="常规 6 2 9 6" xfId="17277"/>
    <cellStyle name="常规 6 3" xfId="45"/>
    <cellStyle name="常规 6 3 10" xfId="1101"/>
    <cellStyle name="常规 6 3 10 2" xfId="3213"/>
    <cellStyle name="常规 6 3 10 2 2" xfId="7437"/>
    <cellStyle name="常规 6 3 10 2 2 2" xfId="15885"/>
    <cellStyle name="常规 6 3 10 2 2 2 2" xfId="32781"/>
    <cellStyle name="常规 6 3 10 2 2 3" xfId="24333"/>
    <cellStyle name="常规 6 3 10 2 3" xfId="11661"/>
    <cellStyle name="常规 6 3 10 2 3 2" xfId="28557"/>
    <cellStyle name="常规 6 3 10 2 4" xfId="20109"/>
    <cellStyle name="常规 6 3 10 3" xfId="5325"/>
    <cellStyle name="常规 6 3 10 3 2" xfId="13773"/>
    <cellStyle name="常规 6 3 10 3 2 2" xfId="30669"/>
    <cellStyle name="常规 6 3 10 3 3" xfId="22221"/>
    <cellStyle name="常规 6 3 10 4" xfId="9549"/>
    <cellStyle name="常规 6 3 10 4 2" xfId="26445"/>
    <cellStyle name="常规 6 3 10 5" xfId="17997"/>
    <cellStyle name="常规 6 3 11" xfId="2157"/>
    <cellStyle name="常规 6 3 11 2" xfId="6381"/>
    <cellStyle name="常规 6 3 11 2 2" xfId="14829"/>
    <cellStyle name="常规 6 3 11 2 2 2" xfId="31725"/>
    <cellStyle name="常规 6 3 11 2 3" xfId="23277"/>
    <cellStyle name="常规 6 3 11 3" xfId="10605"/>
    <cellStyle name="常规 6 3 11 3 2" xfId="27501"/>
    <cellStyle name="常规 6 3 11 4" xfId="19053"/>
    <cellStyle name="常规 6 3 12" xfId="4269"/>
    <cellStyle name="常规 6 3 12 2" xfId="12717"/>
    <cellStyle name="常规 6 3 12 2 2" xfId="29613"/>
    <cellStyle name="常规 6 3 12 3" xfId="21165"/>
    <cellStyle name="常规 6 3 13" xfId="8493"/>
    <cellStyle name="常规 6 3 13 2" xfId="25389"/>
    <cellStyle name="常规 6 3 14" xfId="16941"/>
    <cellStyle name="常规 6 3 2" xfId="109"/>
    <cellStyle name="常规 6 3 2 2" xfId="813"/>
    <cellStyle name="常规 6 3 2 2 2" xfId="1517"/>
    <cellStyle name="常规 6 3 2 2 2 2" xfId="3629"/>
    <cellStyle name="常规 6 3 2 2 2 2 2" xfId="7853"/>
    <cellStyle name="常规 6 3 2 2 2 2 2 2" xfId="16301"/>
    <cellStyle name="常规 6 3 2 2 2 2 2 2 2" xfId="33197"/>
    <cellStyle name="常规 6 3 2 2 2 2 2 3" xfId="24749"/>
    <cellStyle name="常规 6 3 2 2 2 2 3" xfId="12077"/>
    <cellStyle name="常规 6 3 2 2 2 2 3 2" xfId="28973"/>
    <cellStyle name="常规 6 3 2 2 2 2 4" xfId="20525"/>
    <cellStyle name="常规 6 3 2 2 2 3" xfId="5741"/>
    <cellStyle name="常规 6 3 2 2 2 3 2" xfId="14189"/>
    <cellStyle name="常规 6 3 2 2 2 3 2 2" xfId="31085"/>
    <cellStyle name="常规 6 3 2 2 2 3 3" xfId="22637"/>
    <cellStyle name="常规 6 3 2 2 2 4" xfId="9965"/>
    <cellStyle name="常规 6 3 2 2 2 4 2" xfId="26861"/>
    <cellStyle name="常规 6 3 2 2 2 5" xfId="18413"/>
    <cellStyle name="常规 6 3 2 2 3" xfId="2573"/>
    <cellStyle name="常规 6 3 2 2 3 2" xfId="6797"/>
    <cellStyle name="常规 6 3 2 2 3 2 2" xfId="15245"/>
    <cellStyle name="常规 6 3 2 2 3 2 2 2" xfId="32141"/>
    <cellStyle name="常规 6 3 2 2 3 2 3" xfId="23693"/>
    <cellStyle name="常规 6 3 2 2 3 3" xfId="11021"/>
    <cellStyle name="常规 6 3 2 2 3 3 2" xfId="27917"/>
    <cellStyle name="常规 6 3 2 2 3 4" xfId="19469"/>
    <cellStyle name="常规 6 3 2 2 4" xfId="4685"/>
    <cellStyle name="常规 6 3 2 2 4 2" xfId="13133"/>
    <cellStyle name="常规 6 3 2 2 4 2 2" xfId="30029"/>
    <cellStyle name="常规 6 3 2 2 4 3" xfId="21581"/>
    <cellStyle name="常规 6 3 2 2 5" xfId="8909"/>
    <cellStyle name="常规 6 3 2 2 5 2" xfId="25805"/>
    <cellStyle name="常规 6 3 2 2 6" xfId="17357"/>
    <cellStyle name="常规 6 3 2 3" xfId="461"/>
    <cellStyle name="常规 6 3 2 3 2" xfId="1869"/>
    <cellStyle name="常规 6 3 2 3 2 2" xfId="3981"/>
    <cellStyle name="常规 6 3 2 3 2 2 2" xfId="8205"/>
    <cellStyle name="常规 6 3 2 3 2 2 2 2" xfId="16653"/>
    <cellStyle name="常规 6 3 2 3 2 2 2 2 2" xfId="33549"/>
    <cellStyle name="常规 6 3 2 3 2 2 2 3" xfId="25101"/>
    <cellStyle name="常规 6 3 2 3 2 2 3" xfId="12429"/>
    <cellStyle name="常规 6 3 2 3 2 2 3 2" xfId="29325"/>
    <cellStyle name="常规 6 3 2 3 2 2 4" xfId="20877"/>
    <cellStyle name="常规 6 3 2 3 2 3" xfId="6093"/>
    <cellStyle name="常规 6 3 2 3 2 3 2" xfId="14541"/>
    <cellStyle name="常规 6 3 2 3 2 3 2 2" xfId="31437"/>
    <cellStyle name="常规 6 3 2 3 2 3 3" xfId="22989"/>
    <cellStyle name="常规 6 3 2 3 2 4" xfId="10317"/>
    <cellStyle name="常规 6 3 2 3 2 4 2" xfId="27213"/>
    <cellStyle name="常规 6 3 2 3 2 5" xfId="18765"/>
    <cellStyle name="常规 6 3 2 3 3" xfId="2925"/>
    <cellStyle name="常规 6 3 2 3 3 2" xfId="7149"/>
    <cellStyle name="常规 6 3 2 3 3 2 2" xfId="15597"/>
    <cellStyle name="常规 6 3 2 3 3 2 2 2" xfId="32493"/>
    <cellStyle name="常规 6 3 2 3 3 2 3" xfId="24045"/>
    <cellStyle name="常规 6 3 2 3 3 3" xfId="11373"/>
    <cellStyle name="常规 6 3 2 3 3 3 2" xfId="28269"/>
    <cellStyle name="常规 6 3 2 3 3 4" xfId="19821"/>
    <cellStyle name="常规 6 3 2 3 4" xfId="5037"/>
    <cellStyle name="常规 6 3 2 3 4 2" xfId="13485"/>
    <cellStyle name="常规 6 3 2 3 4 2 2" xfId="30381"/>
    <cellStyle name="常规 6 3 2 3 4 3" xfId="21933"/>
    <cellStyle name="常规 6 3 2 3 5" xfId="9261"/>
    <cellStyle name="常规 6 3 2 3 5 2" xfId="26157"/>
    <cellStyle name="常规 6 3 2 3 6" xfId="17709"/>
    <cellStyle name="常规 6 3 2 4" xfId="1165"/>
    <cellStyle name="常规 6 3 2 4 2" xfId="3277"/>
    <cellStyle name="常规 6 3 2 4 2 2" xfId="7501"/>
    <cellStyle name="常规 6 3 2 4 2 2 2" xfId="15949"/>
    <cellStyle name="常规 6 3 2 4 2 2 2 2" xfId="32845"/>
    <cellStyle name="常规 6 3 2 4 2 2 3" xfId="24397"/>
    <cellStyle name="常规 6 3 2 4 2 3" xfId="11725"/>
    <cellStyle name="常规 6 3 2 4 2 3 2" xfId="28621"/>
    <cellStyle name="常规 6 3 2 4 2 4" xfId="20173"/>
    <cellStyle name="常规 6 3 2 4 3" xfId="5389"/>
    <cellStyle name="常规 6 3 2 4 3 2" xfId="13837"/>
    <cellStyle name="常规 6 3 2 4 3 2 2" xfId="30733"/>
    <cellStyle name="常规 6 3 2 4 3 3" xfId="22285"/>
    <cellStyle name="常规 6 3 2 4 4" xfId="9613"/>
    <cellStyle name="常规 6 3 2 4 4 2" xfId="26509"/>
    <cellStyle name="常规 6 3 2 4 5" xfId="18061"/>
    <cellStyle name="常规 6 3 2 5" xfId="2221"/>
    <cellStyle name="常规 6 3 2 5 2" xfId="6445"/>
    <cellStyle name="常规 6 3 2 5 2 2" xfId="14893"/>
    <cellStyle name="常规 6 3 2 5 2 2 2" xfId="31789"/>
    <cellStyle name="常规 6 3 2 5 2 3" xfId="23341"/>
    <cellStyle name="常规 6 3 2 5 3" xfId="10669"/>
    <cellStyle name="常规 6 3 2 5 3 2" xfId="27565"/>
    <cellStyle name="常规 6 3 2 5 4" xfId="19117"/>
    <cellStyle name="常规 6 3 2 6" xfId="4333"/>
    <cellStyle name="常规 6 3 2 6 2" xfId="12781"/>
    <cellStyle name="常规 6 3 2 6 2 2" xfId="29677"/>
    <cellStyle name="常规 6 3 2 6 3" xfId="21229"/>
    <cellStyle name="常规 6 3 2 7" xfId="8557"/>
    <cellStyle name="常规 6 3 2 7 2" xfId="25453"/>
    <cellStyle name="常规 6 3 2 8" xfId="17005"/>
    <cellStyle name="常规 6 3 3" xfId="157"/>
    <cellStyle name="常规 6 3 3 2" xfId="861"/>
    <cellStyle name="常规 6 3 3 2 2" xfId="1565"/>
    <cellStyle name="常规 6 3 3 2 2 2" xfId="3677"/>
    <cellStyle name="常规 6 3 3 2 2 2 2" xfId="7901"/>
    <cellStyle name="常规 6 3 3 2 2 2 2 2" xfId="16349"/>
    <cellStyle name="常规 6 3 3 2 2 2 2 2 2" xfId="33245"/>
    <cellStyle name="常规 6 3 3 2 2 2 2 3" xfId="24797"/>
    <cellStyle name="常规 6 3 3 2 2 2 3" xfId="12125"/>
    <cellStyle name="常规 6 3 3 2 2 2 3 2" xfId="29021"/>
    <cellStyle name="常规 6 3 3 2 2 2 4" xfId="20573"/>
    <cellStyle name="常规 6 3 3 2 2 3" xfId="5789"/>
    <cellStyle name="常规 6 3 3 2 2 3 2" xfId="14237"/>
    <cellStyle name="常规 6 3 3 2 2 3 2 2" xfId="31133"/>
    <cellStyle name="常规 6 3 3 2 2 3 3" xfId="22685"/>
    <cellStyle name="常规 6 3 3 2 2 4" xfId="10013"/>
    <cellStyle name="常规 6 3 3 2 2 4 2" xfId="26909"/>
    <cellStyle name="常规 6 3 3 2 2 5" xfId="18461"/>
    <cellStyle name="常规 6 3 3 2 3" xfId="2621"/>
    <cellStyle name="常规 6 3 3 2 3 2" xfId="6845"/>
    <cellStyle name="常规 6 3 3 2 3 2 2" xfId="15293"/>
    <cellStyle name="常规 6 3 3 2 3 2 2 2" xfId="32189"/>
    <cellStyle name="常规 6 3 3 2 3 2 3" xfId="23741"/>
    <cellStyle name="常规 6 3 3 2 3 3" xfId="11069"/>
    <cellStyle name="常规 6 3 3 2 3 3 2" xfId="27965"/>
    <cellStyle name="常规 6 3 3 2 3 4" xfId="19517"/>
    <cellStyle name="常规 6 3 3 2 4" xfId="4733"/>
    <cellStyle name="常规 6 3 3 2 4 2" xfId="13181"/>
    <cellStyle name="常规 6 3 3 2 4 2 2" xfId="30077"/>
    <cellStyle name="常规 6 3 3 2 4 3" xfId="21629"/>
    <cellStyle name="常规 6 3 3 2 5" xfId="8957"/>
    <cellStyle name="常规 6 3 3 2 5 2" xfId="25853"/>
    <cellStyle name="常规 6 3 3 2 6" xfId="17405"/>
    <cellStyle name="常规 6 3 3 3" xfId="509"/>
    <cellStyle name="常规 6 3 3 3 2" xfId="1917"/>
    <cellStyle name="常规 6 3 3 3 2 2" xfId="4029"/>
    <cellStyle name="常规 6 3 3 3 2 2 2" xfId="8253"/>
    <cellStyle name="常规 6 3 3 3 2 2 2 2" xfId="16701"/>
    <cellStyle name="常规 6 3 3 3 2 2 2 2 2" xfId="33597"/>
    <cellStyle name="常规 6 3 3 3 2 2 2 3" xfId="25149"/>
    <cellStyle name="常规 6 3 3 3 2 2 3" xfId="12477"/>
    <cellStyle name="常规 6 3 3 3 2 2 3 2" xfId="29373"/>
    <cellStyle name="常规 6 3 3 3 2 2 4" xfId="20925"/>
    <cellStyle name="常规 6 3 3 3 2 3" xfId="6141"/>
    <cellStyle name="常规 6 3 3 3 2 3 2" xfId="14589"/>
    <cellStyle name="常规 6 3 3 3 2 3 2 2" xfId="31485"/>
    <cellStyle name="常规 6 3 3 3 2 3 3" xfId="23037"/>
    <cellStyle name="常规 6 3 3 3 2 4" xfId="10365"/>
    <cellStyle name="常规 6 3 3 3 2 4 2" xfId="27261"/>
    <cellStyle name="常规 6 3 3 3 2 5" xfId="18813"/>
    <cellStyle name="常规 6 3 3 3 3" xfId="2973"/>
    <cellStyle name="常规 6 3 3 3 3 2" xfId="7197"/>
    <cellStyle name="常规 6 3 3 3 3 2 2" xfId="15645"/>
    <cellStyle name="常规 6 3 3 3 3 2 2 2" xfId="32541"/>
    <cellStyle name="常规 6 3 3 3 3 2 3" xfId="24093"/>
    <cellStyle name="常规 6 3 3 3 3 3" xfId="11421"/>
    <cellStyle name="常规 6 3 3 3 3 3 2" xfId="28317"/>
    <cellStyle name="常规 6 3 3 3 3 4" xfId="19869"/>
    <cellStyle name="常规 6 3 3 3 4" xfId="5085"/>
    <cellStyle name="常规 6 3 3 3 4 2" xfId="13533"/>
    <cellStyle name="常规 6 3 3 3 4 2 2" xfId="30429"/>
    <cellStyle name="常规 6 3 3 3 4 3" xfId="21981"/>
    <cellStyle name="常规 6 3 3 3 5" xfId="9309"/>
    <cellStyle name="常规 6 3 3 3 5 2" xfId="26205"/>
    <cellStyle name="常规 6 3 3 3 6" xfId="17757"/>
    <cellStyle name="常规 6 3 3 4" xfId="1213"/>
    <cellStyle name="常规 6 3 3 4 2" xfId="3325"/>
    <cellStyle name="常规 6 3 3 4 2 2" xfId="7549"/>
    <cellStyle name="常规 6 3 3 4 2 2 2" xfId="15997"/>
    <cellStyle name="常规 6 3 3 4 2 2 2 2" xfId="32893"/>
    <cellStyle name="常规 6 3 3 4 2 2 3" xfId="24445"/>
    <cellStyle name="常规 6 3 3 4 2 3" xfId="11773"/>
    <cellStyle name="常规 6 3 3 4 2 3 2" xfId="28669"/>
    <cellStyle name="常规 6 3 3 4 2 4" xfId="20221"/>
    <cellStyle name="常规 6 3 3 4 3" xfId="5437"/>
    <cellStyle name="常规 6 3 3 4 3 2" xfId="13885"/>
    <cellStyle name="常规 6 3 3 4 3 2 2" xfId="30781"/>
    <cellStyle name="常规 6 3 3 4 3 3" xfId="22333"/>
    <cellStyle name="常规 6 3 3 4 4" xfId="9661"/>
    <cellStyle name="常规 6 3 3 4 4 2" xfId="26557"/>
    <cellStyle name="常规 6 3 3 4 5" xfId="18109"/>
    <cellStyle name="常规 6 3 3 5" xfId="2269"/>
    <cellStyle name="常规 6 3 3 5 2" xfId="6493"/>
    <cellStyle name="常规 6 3 3 5 2 2" xfId="14941"/>
    <cellStyle name="常规 6 3 3 5 2 2 2" xfId="31837"/>
    <cellStyle name="常规 6 3 3 5 2 3" xfId="23389"/>
    <cellStyle name="常规 6 3 3 5 3" xfId="10717"/>
    <cellStyle name="常规 6 3 3 5 3 2" xfId="27613"/>
    <cellStyle name="常规 6 3 3 5 4" xfId="19165"/>
    <cellStyle name="常规 6 3 3 6" xfId="4381"/>
    <cellStyle name="常规 6 3 3 6 2" xfId="12829"/>
    <cellStyle name="常规 6 3 3 6 2 2" xfId="29725"/>
    <cellStyle name="常规 6 3 3 6 3" xfId="21277"/>
    <cellStyle name="常规 6 3 3 7" xfId="8605"/>
    <cellStyle name="常规 6 3 3 7 2" xfId="25501"/>
    <cellStyle name="常规 6 3 3 8" xfId="17053"/>
    <cellStyle name="常规 6 3 4" xfId="205"/>
    <cellStyle name="常规 6 3 4 2" xfId="909"/>
    <cellStyle name="常规 6 3 4 2 2" xfId="1613"/>
    <cellStyle name="常规 6 3 4 2 2 2" xfId="3725"/>
    <cellStyle name="常规 6 3 4 2 2 2 2" xfId="7949"/>
    <cellStyle name="常规 6 3 4 2 2 2 2 2" xfId="16397"/>
    <cellStyle name="常规 6 3 4 2 2 2 2 2 2" xfId="33293"/>
    <cellStyle name="常规 6 3 4 2 2 2 2 3" xfId="24845"/>
    <cellStyle name="常规 6 3 4 2 2 2 3" xfId="12173"/>
    <cellStyle name="常规 6 3 4 2 2 2 3 2" xfId="29069"/>
    <cellStyle name="常规 6 3 4 2 2 2 4" xfId="20621"/>
    <cellStyle name="常规 6 3 4 2 2 3" xfId="5837"/>
    <cellStyle name="常规 6 3 4 2 2 3 2" xfId="14285"/>
    <cellStyle name="常规 6 3 4 2 2 3 2 2" xfId="31181"/>
    <cellStyle name="常规 6 3 4 2 2 3 3" xfId="22733"/>
    <cellStyle name="常规 6 3 4 2 2 4" xfId="10061"/>
    <cellStyle name="常规 6 3 4 2 2 4 2" xfId="26957"/>
    <cellStyle name="常规 6 3 4 2 2 5" xfId="18509"/>
    <cellStyle name="常规 6 3 4 2 3" xfId="2669"/>
    <cellStyle name="常规 6 3 4 2 3 2" xfId="6893"/>
    <cellStyle name="常规 6 3 4 2 3 2 2" xfId="15341"/>
    <cellStyle name="常规 6 3 4 2 3 2 2 2" xfId="32237"/>
    <cellStyle name="常规 6 3 4 2 3 2 3" xfId="23789"/>
    <cellStyle name="常规 6 3 4 2 3 3" xfId="11117"/>
    <cellStyle name="常规 6 3 4 2 3 3 2" xfId="28013"/>
    <cellStyle name="常规 6 3 4 2 3 4" xfId="19565"/>
    <cellStyle name="常规 6 3 4 2 4" xfId="4781"/>
    <cellStyle name="常规 6 3 4 2 4 2" xfId="13229"/>
    <cellStyle name="常规 6 3 4 2 4 2 2" xfId="30125"/>
    <cellStyle name="常规 6 3 4 2 4 3" xfId="21677"/>
    <cellStyle name="常规 6 3 4 2 5" xfId="9005"/>
    <cellStyle name="常规 6 3 4 2 5 2" xfId="25901"/>
    <cellStyle name="常规 6 3 4 2 6" xfId="17453"/>
    <cellStyle name="常规 6 3 4 3" xfId="557"/>
    <cellStyle name="常规 6 3 4 3 2" xfId="1965"/>
    <cellStyle name="常规 6 3 4 3 2 2" xfId="4077"/>
    <cellStyle name="常规 6 3 4 3 2 2 2" xfId="8301"/>
    <cellStyle name="常规 6 3 4 3 2 2 2 2" xfId="16749"/>
    <cellStyle name="常规 6 3 4 3 2 2 2 2 2" xfId="33645"/>
    <cellStyle name="常规 6 3 4 3 2 2 2 3" xfId="25197"/>
    <cellStyle name="常规 6 3 4 3 2 2 3" xfId="12525"/>
    <cellStyle name="常规 6 3 4 3 2 2 3 2" xfId="29421"/>
    <cellStyle name="常规 6 3 4 3 2 2 4" xfId="20973"/>
    <cellStyle name="常规 6 3 4 3 2 3" xfId="6189"/>
    <cellStyle name="常规 6 3 4 3 2 3 2" xfId="14637"/>
    <cellStyle name="常规 6 3 4 3 2 3 2 2" xfId="31533"/>
    <cellStyle name="常规 6 3 4 3 2 3 3" xfId="23085"/>
    <cellStyle name="常规 6 3 4 3 2 4" xfId="10413"/>
    <cellStyle name="常规 6 3 4 3 2 4 2" xfId="27309"/>
    <cellStyle name="常规 6 3 4 3 2 5" xfId="18861"/>
    <cellStyle name="常规 6 3 4 3 3" xfId="3021"/>
    <cellStyle name="常规 6 3 4 3 3 2" xfId="7245"/>
    <cellStyle name="常规 6 3 4 3 3 2 2" xfId="15693"/>
    <cellStyle name="常规 6 3 4 3 3 2 2 2" xfId="32589"/>
    <cellStyle name="常规 6 3 4 3 3 2 3" xfId="24141"/>
    <cellStyle name="常规 6 3 4 3 3 3" xfId="11469"/>
    <cellStyle name="常规 6 3 4 3 3 3 2" xfId="28365"/>
    <cellStyle name="常规 6 3 4 3 3 4" xfId="19917"/>
    <cellStyle name="常规 6 3 4 3 4" xfId="5133"/>
    <cellStyle name="常规 6 3 4 3 4 2" xfId="13581"/>
    <cellStyle name="常规 6 3 4 3 4 2 2" xfId="30477"/>
    <cellStyle name="常规 6 3 4 3 4 3" xfId="22029"/>
    <cellStyle name="常规 6 3 4 3 5" xfId="9357"/>
    <cellStyle name="常规 6 3 4 3 5 2" xfId="26253"/>
    <cellStyle name="常规 6 3 4 3 6" xfId="17805"/>
    <cellStyle name="常规 6 3 4 4" xfId="1261"/>
    <cellStyle name="常规 6 3 4 4 2" xfId="3373"/>
    <cellStyle name="常规 6 3 4 4 2 2" xfId="7597"/>
    <cellStyle name="常规 6 3 4 4 2 2 2" xfId="16045"/>
    <cellStyle name="常规 6 3 4 4 2 2 2 2" xfId="32941"/>
    <cellStyle name="常规 6 3 4 4 2 2 3" xfId="24493"/>
    <cellStyle name="常规 6 3 4 4 2 3" xfId="11821"/>
    <cellStyle name="常规 6 3 4 4 2 3 2" xfId="28717"/>
    <cellStyle name="常规 6 3 4 4 2 4" xfId="20269"/>
    <cellStyle name="常规 6 3 4 4 3" xfId="5485"/>
    <cellStyle name="常规 6 3 4 4 3 2" xfId="13933"/>
    <cellStyle name="常规 6 3 4 4 3 2 2" xfId="30829"/>
    <cellStyle name="常规 6 3 4 4 3 3" xfId="22381"/>
    <cellStyle name="常规 6 3 4 4 4" xfId="9709"/>
    <cellStyle name="常规 6 3 4 4 4 2" xfId="26605"/>
    <cellStyle name="常规 6 3 4 4 5" xfId="18157"/>
    <cellStyle name="常规 6 3 4 5" xfId="2317"/>
    <cellStyle name="常规 6 3 4 5 2" xfId="6541"/>
    <cellStyle name="常规 6 3 4 5 2 2" xfId="14989"/>
    <cellStyle name="常规 6 3 4 5 2 2 2" xfId="31885"/>
    <cellStyle name="常规 6 3 4 5 2 3" xfId="23437"/>
    <cellStyle name="常规 6 3 4 5 3" xfId="10765"/>
    <cellStyle name="常规 6 3 4 5 3 2" xfId="27661"/>
    <cellStyle name="常规 6 3 4 5 4" xfId="19213"/>
    <cellStyle name="常规 6 3 4 6" xfId="4429"/>
    <cellStyle name="常规 6 3 4 6 2" xfId="12877"/>
    <cellStyle name="常规 6 3 4 6 2 2" xfId="29773"/>
    <cellStyle name="常规 6 3 4 6 3" xfId="21325"/>
    <cellStyle name="常规 6 3 4 7" xfId="8653"/>
    <cellStyle name="常规 6 3 4 7 2" xfId="25549"/>
    <cellStyle name="常规 6 3 4 8" xfId="17101"/>
    <cellStyle name="常规 6 3 5" xfId="253"/>
    <cellStyle name="常规 6 3 5 2" xfId="957"/>
    <cellStyle name="常规 6 3 5 2 2" xfId="1661"/>
    <cellStyle name="常规 6 3 5 2 2 2" xfId="3773"/>
    <cellStyle name="常规 6 3 5 2 2 2 2" xfId="7997"/>
    <cellStyle name="常规 6 3 5 2 2 2 2 2" xfId="16445"/>
    <cellStyle name="常规 6 3 5 2 2 2 2 2 2" xfId="33341"/>
    <cellStyle name="常规 6 3 5 2 2 2 2 3" xfId="24893"/>
    <cellStyle name="常规 6 3 5 2 2 2 3" xfId="12221"/>
    <cellStyle name="常规 6 3 5 2 2 2 3 2" xfId="29117"/>
    <cellStyle name="常规 6 3 5 2 2 2 4" xfId="20669"/>
    <cellStyle name="常规 6 3 5 2 2 3" xfId="5885"/>
    <cellStyle name="常规 6 3 5 2 2 3 2" xfId="14333"/>
    <cellStyle name="常规 6 3 5 2 2 3 2 2" xfId="31229"/>
    <cellStyle name="常规 6 3 5 2 2 3 3" xfId="22781"/>
    <cellStyle name="常规 6 3 5 2 2 4" xfId="10109"/>
    <cellStyle name="常规 6 3 5 2 2 4 2" xfId="27005"/>
    <cellStyle name="常规 6 3 5 2 2 5" xfId="18557"/>
    <cellStyle name="常规 6 3 5 2 3" xfId="2717"/>
    <cellStyle name="常规 6 3 5 2 3 2" xfId="6941"/>
    <cellStyle name="常规 6 3 5 2 3 2 2" xfId="15389"/>
    <cellStyle name="常规 6 3 5 2 3 2 2 2" xfId="32285"/>
    <cellStyle name="常规 6 3 5 2 3 2 3" xfId="23837"/>
    <cellStyle name="常规 6 3 5 2 3 3" xfId="11165"/>
    <cellStyle name="常规 6 3 5 2 3 3 2" xfId="28061"/>
    <cellStyle name="常规 6 3 5 2 3 4" xfId="19613"/>
    <cellStyle name="常规 6 3 5 2 4" xfId="4829"/>
    <cellStyle name="常规 6 3 5 2 4 2" xfId="13277"/>
    <cellStyle name="常规 6 3 5 2 4 2 2" xfId="30173"/>
    <cellStyle name="常规 6 3 5 2 4 3" xfId="21725"/>
    <cellStyle name="常规 6 3 5 2 5" xfId="9053"/>
    <cellStyle name="常规 6 3 5 2 5 2" xfId="25949"/>
    <cellStyle name="常规 6 3 5 2 6" xfId="17501"/>
    <cellStyle name="常规 6 3 5 3" xfId="605"/>
    <cellStyle name="常规 6 3 5 3 2" xfId="2013"/>
    <cellStyle name="常规 6 3 5 3 2 2" xfId="4125"/>
    <cellStyle name="常规 6 3 5 3 2 2 2" xfId="8349"/>
    <cellStyle name="常规 6 3 5 3 2 2 2 2" xfId="16797"/>
    <cellStyle name="常规 6 3 5 3 2 2 2 2 2" xfId="33693"/>
    <cellStyle name="常规 6 3 5 3 2 2 2 3" xfId="25245"/>
    <cellStyle name="常规 6 3 5 3 2 2 3" xfId="12573"/>
    <cellStyle name="常规 6 3 5 3 2 2 3 2" xfId="29469"/>
    <cellStyle name="常规 6 3 5 3 2 2 4" xfId="21021"/>
    <cellStyle name="常规 6 3 5 3 2 3" xfId="6237"/>
    <cellStyle name="常规 6 3 5 3 2 3 2" xfId="14685"/>
    <cellStyle name="常规 6 3 5 3 2 3 2 2" xfId="31581"/>
    <cellStyle name="常规 6 3 5 3 2 3 3" xfId="23133"/>
    <cellStyle name="常规 6 3 5 3 2 4" xfId="10461"/>
    <cellStyle name="常规 6 3 5 3 2 4 2" xfId="27357"/>
    <cellStyle name="常规 6 3 5 3 2 5" xfId="18909"/>
    <cellStyle name="常规 6 3 5 3 3" xfId="3069"/>
    <cellStyle name="常规 6 3 5 3 3 2" xfId="7293"/>
    <cellStyle name="常规 6 3 5 3 3 2 2" xfId="15741"/>
    <cellStyle name="常规 6 3 5 3 3 2 2 2" xfId="32637"/>
    <cellStyle name="常规 6 3 5 3 3 2 3" xfId="24189"/>
    <cellStyle name="常规 6 3 5 3 3 3" xfId="11517"/>
    <cellStyle name="常规 6 3 5 3 3 3 2" xfId="28413"/>
    <cellStyle name="常规 6 3 5 3 3 4" xfId="19965"/>
    <cellStyle name="常规 6 3 5 3 4" xfId="5181"/>
    <cellStyle name="常规 6 3 5 3 4 2" xfId="13629"/>
    <cellStyle name="常规 6 3 5 3 4 2 2" xfId="30525"/>
    <cellStyle name="常规 6 3 5 3 4 3" xfId="22077"/>
    <cellStyle name="常规 6 3 5 3 5" xfId="9405"/>
    <cellStyle name="常规 6 3 5 3 5 2" xfId="26301"/>
    <cellStyle name="常规 6 3 5 3 6" xfId="17853"/>
    <cellStyle name="常规 6 3 5 4" xfId="1309"/>
    <cellStyle name="常规 6 3 5 4 2" xfId="3421"/>
    <cellStyle name="常规 6 3 5 4 2 2" xfId="7645"/>
    <cellStyle name="常规 6 3 5 4 2 2 2" xfId="16093"/>
    <cellStyle name="常规 6 3 5 4 2 2 2 2" xfId="32989"/>
    <cellStyle name="常规 6 3 5 4 2 2 3" xfId="24541"/>
    <cellStyle name="常规 6 3 5 4 2 3" xfId="11869"/>
    <cellStyle name="常规 6 3 5 4 2 3 2" xfId="28765"/>
    <cellStyle name="常规 6 3 5 4 2 4" xfId="20317"/>
    <cellStyle name="常规 6 3 5 4 3" xfId="5533"/>
    <cellStyle name="常规 6 3 5 4 3 2" xfId="13981"/>
    <cellStyle name="常规 6 3 5 4 3 2 2" xfId="30877"/>
    <cellStyle name="常规 6 3 5 4 3 3" xfId="22429"/>
    <cellStyle name="常规 6 3 5 4 4" xfId="9757"/>
    <cellStyle name="常规 6 3 5 4 4 2" xfId="26653"/>
    <cellStyle name="常规 6 3 5 4 5" xfId="18205"/>
    <cellStyle name="常规 6 3 5 5" xfId="2365"/>
    <cellStyle name="常规 6 3 5 5 2" xfId="6589"/>
    <cellStyle name="常规 6 3 5 5 2 2" xfId="15037"/>
    <cellStyle name="常规 6 3 5 5 2 2 2" xfId="31933"/>
    <cellStyle name="常规 6 3 5 5 2 3" xfId="23485"/>
    <cellStyle name="常规 6 3 5 5 3" xfId="10813"/>
    <cellStyle name="常规 6 3 5 5 3 2" xfId="27709"/>
    <cellStyle name="常规 6 3 5 5 4" xfId="19261"/>
    <cellStyle name="常规 6 3 5 6" xfId="4477"/>
    <cellStyle name="常规 6 3 5 6 2" xfId="12925"/>
    <cellStyle name="常规 6 3 5 6 2 2" xfId="29821"/>
    <cellStyle name="常规 6 3 5 6 3" xfId="21373"/>
    <cellStyle name="常规 6 3 5 7" xfId="8701"/>
    <cellStyle name="常规 6 3 5 7 2" xfId="25597"/>
    <cellStyle name="常规 6 3 5 8" xfId="17149"/>
    <cellStyle name="常规 6 3 6" xfId="301"/>
    <cellStyle name="常规 6 3 6 2" xfId="1005"/>
    <cellStyle name="常规 6 3 6 2 2" xfId="1709"/>
    <cellStyle name="常规 6 3 6 2 2 2" xfId="3821"/>
    <cellStyle name="常规 6 3 6 2 2 2 2" xfId="8045"/>
    <cellStyle name="常规 6 3 6 2 2 2 2 2" xfId="16493"/>
    <cellStyle name="常规 6 3 6 2 2 2 2 2 2" xfId="33389"/>
    <cellStyle name="常规 6 3 6 2 2 2 2 3" xfId="24941"/>
    <cellStyle name="常规 6 3 6 2 2 2 3" xfId="12269"/>
    <cellStyle name="常规 6 3 6 2 2 2 3 2" xfId="29165"/>
    <cellStyle name="常规 6 3 6 2 2 2 4" xfId="20717"/>
    <cellStyle name="常规 6 3 6 2 2 3" xfId="5933"/>
    <cellStyle name="常规 6 3 6 2 2 3 2" xfId="14381"/>
    <cellStyle name="常规 6 3 6 2 2 3 2 2" xfId="31277"/>
    <cellStyle name="常规 6 3 6 2 2 3 3" xfId="22829"/>
    <cellStyle name="常规 6 3 6 2 2 4" xfId="10157"/>
    <cellStyle name="常规 6 3 6 2 2 4 2" xfId="27053"/>
    <cellStyle name="常规 6 3 6 2 2 5" xfId="18605"/>
    <cellStyle name="常规 6 3 6 2 3" xfId="2765"/>
    <cellStyle name="常规 6 3 6 2 3 2" xfId="6989"/>
    <cellStyle name="常规 6 3 6 2 3 2 2" xfId="15437"/>
    <cellStyle name="常规 6 3 6 2 3 2 2 2" xfId="32333"/>
    <cellStyle name="常规 6 3 6 2 3 2 3" xfId="23885"/>
    <cellStyle name="常规 6 3 6 2 3 3" xfId="11213"/>
    <cellStyle name="常规 6 3 6 2 3 3 2" xfId="28109"/>
    <cellStyle name="常规 6 3 6 2 3 4" xfId="19661"/>
    <cellStyle name="常规 6 3 6 2 4" xfId="4877"/>
    <cellStyle name="常规 6 3 6 2 4 2" xfId="13325"/>
    <cellStyle name="常规 6 3 6 2 4 2 2" xfId="30221"/>
    <cellStyle name="常规 6 3 6 2 4 3" xfId="21773"/>
    <cellStyle name="常规 6 3 6 2 5" xfId="9101"/>
    <cellStyle name="常规 6 3 6 2 5 2" xfId="25997"/>
    <cellStyle name="常规 6 3 6 2 6" xfId="17549"/>
    <cellStyle name="常规 6 3 6 3" xfId="653"/>
    <cellStyle name="常规 6 3 6 3 2" xfId="2061"/>
    <cellStyle name="常规 6 3 6 3 2 2" xfId="4173"/>
    <cellStyle name="常规 6 3 6 3 2 2 2" xfId="8397"/>
    <cellStyle name="常规 6 3 6 3 2 2 2 2" xfId="16845"/>
    <cellStyle name="常规 6 3 6 3 2 2 2 2 2" xfId="33741"/>
    <cellStyle name="常规 6 3 6 3 2 2 2 3" xfId="25293"/>
    <cellStyle name="常规 6 3 6 3 2 2 3" xfId="12621"/>
    <cellStyle name="常规 6 3 6 3 2 2 3 2" xfId="29517"/>
    <cellStyle name="常规 6 3 6 3 2 2 4" xfId="21069"/>
    <cellStyle name="常规 6 3 6 3 2 3" xfId="6285"/>
    <cellStyle name="常规 6 3 6 3 2 3 2" xfId="14733"/>
    <cellStyle name="常规 6 3 6 3 2 3 2 2" xfId="31629"/>
    <cellStyle name="常规 6 3 6 3 2 3 3" xfId="23181"/>
    <cellStyle name="常规 6 3 6 3 2 4" xfId="10509"/>
    <cellStyle name="常规 6 3 6 3 2 4 2" xfId="27405"/>
    <cellStyle name="常规 6 3 6 3 2 5" xfId="18957"/>
    <cellStyle name="常规 6 3 6 3 3" xfId="3117"/>
    <cellStyle name="常规 6 3 6 3 3 2" xfId="7341"/>
    <cellStyle name="常规 6 3 6 3 3 2 2" xfId="15789"/>
    <cellStyle name="常规 6 3 6 3 3 2 2 2" xfId="32685"/>
    <cellStyle name="常规 6 3 6 3 3 2 3" xfId="24237"/>
    <cellStyle name="常规 6 3 6 3 3 3" xfId="11565"/>
    <cellStyle name="常规 6 3 6 3 3 3 2" xfId="28461"/>
    <cellStyle name="常规 6 3 6 3 3 4" xfId="20013"/>
    <cellStyle name="常规 6 3 6 3 4" xfId="5229"/>
    <cellStyle name="常规 6 3 6 3 4 2" xfId="13677"/>
    <cellStyle name="常规 6 3 6 3 4 2 2" xfId="30573"/>
    <cellStyle name="常规 6 3 6 3 4 3" xfId="22125"/>
    <cellStyle name="常规 6 3 6 3 5" xfId="9453"/>
    <cellStyle name="常规 6 3 6 3 5 2" xfId="26349"/>
    <cellStyle name="常规 6 3 6 3 6" xfId="17901"/>
    <cellStyle name="常规 6 3 6 4" xfId="1357"/>
    <cellStyle name="常规 6 3 6 4 2" xfId="3469"/>
    <cellStyle name="常规 6 3 6 4 2 2" xfId="7693"/>
    <cellStyle name="常规 6 3 6 4 2 2 2" xfId="16141"/>
    <cellStyle name="常规 6 3 6 4 2 2 2 2" xfId="33037"/>
    <cellStyle name="常规 6 3 6 4 2 2 3" xfId="24589"/>
    <cellStyle name="常规 6 3 6 4 2 3" xfId="11917"/>
    <cellStyle name="常规 6 3 6 4 2 3 2" xfId="28813"/>
    <cellStyle name="常规 6 3 6 4 2 4" xfId="20365"/>
    <cellStyle name="常规 6 3 6 4 3" xfId="5581"/>
    <cellStyle name="常规 6 3 6 4 3 2" xfId="14029"/>
    <cellStyle name="常规 6 3 6 4 3 2 2" xfId="30925"/>
    <cellStyle name="常规 6 3 6 4 3 3" xfId="22477"/>
    <cellStyle name="常规 6 3 6 4 4" xfId="9805"/>
    <cellStyle name="常规 6 3 6 4 4 2" xfId="26701"/>
    <cellStyle name="常规 6 3 6 4 5" xfId="18253"/>
    <cellStyle name="常规 6 3 6 5" xfId="2413"/>
    <cellStyle name="常规 6 3 6 5 2" xfId="6637"/>
    <cellStyle name="常规 6 3 6 5 2 2" xfId="15085"/>
    <cellStyle name="常规 6 3 6 5 2 2 2" xfId="31981"/>
    <cellStyle name="常规 6 3 6 5 2 3" xfId="23533"/>
    <cellStyle name="常规 6 3 6 5 3" xfId="10861"/>
    <cellStyle name="常规 6 3 6 5 3 2" xfId="27757"/>
    <cellStyle name="常规 6 3 6 5 4" xfId="19309"/>
    <cellStyle name="常规 6 3 6 6" xfId="4525"/>
    <cellStyle name="常规 6 3 6 6 2" xfId="12973"/>
    <cellStyle name="常规 6 3 6 6 2 2" xfId="29869"/>
    <cellStyle name="常规 6 3 6 6 3" xfId="21421"/>
    <cellStyle name="常规 6 3 6 7" xfId="8749"/>
    <cellStyle name="常规 6 3 6 7 2" xfId="25645"/>
    <cellStyle name="常规 6 3 6 8" xfId="17197"/>
    <cellStyle name="常规 6 3 7" xfId="349"/>
    <cellStyle name="常规 6 3 7 2" xfId="1053"/>
    <cellStyle name="常规 6 3 7 2 2" xfId="1757"/>
    <cellStyle name="常规 6 3 7 2 2 2" xfId="3869"/>
    <cellStyle name="常规 6 3 7 2 2 2 2" xfId="8093"/>
    <cellStyle name="常规 6 3 7 2 2 2 2 2" xfId="16541"/>
    <cellStyle name="常规 6 3 7 2 2 2 2 2 2" xfId="33437"/>
    <cellStyle name="常规 6 3 7 2 2 2 2 3" xfId="24989"/>
    <cellStyle name="常规 6 3 7 2 2 2 3" xfId="12317"/>
    <cellStyle name="常规 6 3 7 2 2 2 3 2" xfId="29213"/>
    <cellStyle name="常规 6 3 7 2 2 2 4" xfId="20765"/>
    <cellStyle name="常规 6 3 7 2 2 3" xfId="5981"/>
    <cellStyle name="常规 6 3 7 2 2 3 2" xfId="14429"/>
    <cellStyle name="常规 6 3 7 2 2 3 2 2" xfId="31325"/>
    <cellStyle name="常规 6 3 7 2 2 3 3" xfId="22877"/>
    <cellStyle name="常规 6 3 7 2 2 4" xfId="10205"/>
    <cellStyle name="常规 6 3 7 2 2 4 2" xfId="27101"/>
    <cellStyle name="常规 6 3 7 2 2 5" xfId="18653"/>
    <cellStyle name="常规 6 3 7 2 3" xfId="2813"/>
    <cellStyle name="常规 6 3 7 2 3 2" xfId="7037"/>
    <cellStyle name="常规 6 3 7 2 3 2 2" xfId="15485"/>
    <cellStyle name="常规 6 3 7 2 3 2 2 2" xfId="32381"/>
    <cellStyle name="常规 6 3 7 2 3 2 3" xfId="23933"/>
    <cellStyle name="常规 6 3 7 2 3 3" xfId="11261"/>
    <cellStyle name="常规 6 3 7 2 3 3 2" xfId="28157"/>
    <cellStyle name="常规 6 3 7 2 3 4" xfId="19709"/>
    <cellStyle name="常规 6 3 7 2 4" xfId="4925"/>
    <cellStyle name="常规 6 3 7 2 4 2" xfId="13373"/>
    <cellStyle name="常规 6 3 7 2 4 2 2" xfId="30269"/>
    <cellStyle name="常规 6 3 7 2 4 3" xfId="21821"/>
    <cellStyle name="常规 6 3 7 2 5" xfId="9149"/>
    <cellStyle name="常规 6 3 7 2 5 2" xfId="26045"/>
    <cellStyle name="常规 6 3 7 2 6" xfId="17597"/>
    <cellStyle name="常规 6 3 7 3" xfId="701"/>
    <cellStyle name="常规 6 3 7 3 2" xfId="2109"/>
    <cellStyle name="常规 6 3 7 3 2 2" xfId="4221"/>
    <cellStyle name="常规 6 3 7 3 2 2 2" xfId="8445"/>
    <cellStyle name="常规 6 3 7 3 2 2 2 2" xfId="16893"/>
    <cellStyle name="常规 6 3 7 3 2 2 2 2 2" xfId="33789"/>
    <cellStyle name="常规 6 3 7 3 2 2 2 3" xfId="25341"/>
    <cellStyle name="常规 6 3 7 3 2 2 3" xfId="12669"/>
    <cellStyle name="常规 6 3 7 3 2 2 3 2" xfId="29565"/>
    <cellStyle name="常规 6 3 7 3 2 2 4" xfId="21117"/>
    <cellStyle name="常规 6 3 7 3 2 3" xfId="6333"/>
    <cellStyle name="常规 6 3 7 3 2 3 2" xfId="14781"/>
    <cellStyle name="常规 6 3 7 3 2 3 2 2" xfId="31677"/>
    <cellStyle name="常规 6 3 7 3 2 3 3" xfId="23229"/>
    <cellStyle name="常规 6 3 7 3 2 4" xfId="10557"/>
    <cellStyle name="常规 6 3 7 3 2 4 2" xfId="27453"/>
    <cellStyle name="常规 6 3 7 3 2 5" xfId="19005"/>
    <cellStyle name="常规 6 3 7 3 3" xfId="3165"/>
    <cellStyle name="常规 6 3 7 3 3 2" xfId="7389"/>
    <cellStyle name="常规 6 3 7 3 3 2 2" xfId="15837"/>
    <cellStyle name="常规 6 3 7 3 3 2 2 2" xfId="32733"/>
    <cellStyle name="常规 6 3 7 3 3 2 3" xfId="24285"/>
    <cellStyle name="常规 6 3 7 3 3 3" xfId="11613"/>
    <cellStyle name="常规 6 3 7 3 3 3 2" xfId="28509"/>
    <cellStyle name="常规 6 3 7 3 3 4" xfId="20061"/>
    <cellStyle name="常规 6 3 7 3 4" xfId="5277"/>
    <cellStyle name="常规 6 3 7 3 4 2" xfId="13725"/>
    <cellStyle name="常规 6 3 7 3 4 2 2" xfId="30621"/>
    <cellStyle name="常规 6 3 7 3 4 3" xfId="22173"/>
    <cellStyle name="常规 6 3 7 3 5" xfId="9501"/>
    <cellStyle name="常规 6 3 7 3 5 2" xfId="26397"/>
    <cellStyle name="常规 6 3 7 3 6" xfId="17949"/>
    <cellStyle name="常规 6 3 7 4" xfId="1405"/>
    <cellStyle name="常规 6 3 7 4 2" xfId="3517"/>
    <cellStyle name="常规 6 3 7 4 2 2" xfId="7741"/>
    <cellStyle name="常规 6 3 7 4 2 2 2" xfId="16189"/>
    <cellStyle name="常规 6 3 7 4 2 2 2 2" xfId="33085"/>
    <cellStyle name="常规 6 3 7 4 2 2 3" xfId="24637"/>
    <cellStyle name="常规 6 3 7 4 2 3" xfId="11965"/>
    <cellStyle name="常规 6 3 7 4 2 3 2" xfId="28861"/>
    <cellStyle name="常规 6 3 7 4 2 4" xfId="20413"/>
    <cellStyle name="常规 6 3 7 4 3" xfId="5629"/>
    <cellStyle name="常规 6 3 7 4 3 2" xfId="14077"/>
    <cellStyle name="常规 6 3 7 4 3 2 2" xfId="30973"/>
    <cellStyle name="常规 6 3 7 4 3 3" xfId="22525"/>
    <cellStyle name="常规 6 3 7 4 4" xfId="9853"/>
    <cellStyle name="常规 6 3 7 4 4 2" xfId="26749"/>
    <cellStyle name="常规 6 3 7 4 5" xfId="18301"/>
    <cellStyle name="常规 6 3 7 5" xfId="2461"/>
    <cellStyle name="常规 6 3 7 5 2" xfId="6685"/>
    <cellStyle name="常规 6 3 7 5 2 2" xfId="15133"/>
    <cellStyle name="常规 6 3 7 5 2 2 2" xfId="32029"/>
    <cellStyle name="常规 6 3 7 5 2 3" xfId="23581"/>
    <cellStyle name="常规 6 3 7 5 3" xfId="10909"/>
    <cellStyle name="常规 6 3 7 5 3 2" xfId="27805"/>
    <cellStyle name="常规 6 3 7 5 4" xfId="19357"/>
    <cellStyle name="常规 6 3 7 6" xfId="4573"/>
    <cellStyle name="常规 6 3 7 6 2" xfId="13021"/>
    <cellStyle name="常规 6 3 7 6 2 2" xfId="29917"/>
    <cellStyle name="常规 6 3 7 6 3" xfId="21469"/>
    <cellStyle name="常规 6 3 7 7" xfId="8797"/>
    <cellStyle name="常规 6 3 7 7 2" xfId="25693"/>
    <cellStyle name="常规 6 3 7 8" xfId="17245"/>
    <cellStyle name="常规 6 3 8" xfId="749"/>
    <cellStyle name="常规 6 3 8 2" xfId="1453"/>
    <cellStyle name="常规 6 3 8 2 2" xfId="3565"/>
    <cellStyle name="常规 6 3 8 2 2 2" xfId="7789"/>
    <cellStyle name="常规 6 3 8 2 2 2 2" xfId="16237"/>
    <cellStyle name="常规 6 3 8 2 2 2 2 2" xfId="33133"/>
    <cellStyle name="常规 6 3 8 2 2 2 3" xfId="24685"/>
    <cellStyle name="常规 6 3 8 2 2 3" xfId="12013"/>
    <cellStyle name="常规 6 3 8 2 2 3 2" xfId="28909"/>
    <cellStyle name="常规 6 3 8 2 2 4" xfId="20461"/>
    <cellStyle name="常规 6 3 8 2 3" xfId="5677"/>
    <cellStyle name="常规 6 3 8 2 3 2" xfId="14125"/>
    <cellStyle name="常规 6 3 8 2 3 2 2" xfId="31021"/>
    <cellStyle name="常规 6 3 8 2 3 3" xfId="22573"/>
    <cellStyle name="常规 6 3 8 2 4" xfId="9901"/>
    <cellStyle name="常规 6 3 8 2 4 2" xfId="26797"/>
    <cellStyle name="常规 6 3 8 2 5" xfId="18349"/>
    <cellStyle name="常规 6 3 8 3" xfId="2509"/>
    <cellStyle name="常规 6 3 8 3 2" xfId="6733"/>
    <cellStyle name="常规 6 3 8 3 2 2" xfId="15181"/>
    <cellStyle name="常规 6 3 8 3 2 2 2" xfId="32077"/>
    <cellStyle name="常规 6 3 8 3 2 3" xfId="23629"/>
    <cellStyle name="常规 6 3 8 3 3" xfId="10957"/>
    <cellStyle name="常规 6 3 8 3 3 2" xfId="27853"/>
    <cellStyle name="常规 6 3 8 3 4" xfId="19405"/>
    <cellStyle name="常规 6 3 8 4" xfId="4621"/>
    <cellStyle name="常规 6 3 8 4 2" xfId="13069"/>
    <cellStyle name="常规 6 3 8 4 2 2" xfId="29965"/>
    <cellStyle name="常规 6 3 8 4 3" xfId="21517"/>
    <cellStyle name="常规 6 3 8 5" xfId="8845"/>
    <cellStyle name="常规 6 3 8 5 2" xfId="25741"/>
    <cellStyle name="常规 6 3 8 6" xfId="17293"/>
    <cellStyle name="常规 6 3 9" xfId="397"/>
    <cellStyle name="常规 6 3 9 2" xfId="1805"/>
    <cellStyle name="常规 6 3 9 2 2" xfId="3917"/>
    <cellStyle name="常规 6 3 9 2 2 2" xfId="8141"/>
    <cellStyle name="常规 6 3 9 2 2 2 2" xfId="16589"/>
    <cellStyle name="常规 6 3 9 2 2 2 2 2" xfId="33485"/>
    <cellStyle name="常规 6 3 9 2 2 2 3" xfId="25037"/>
    <cellStyle name="常规 6 3 9 2 2 3" xfId="12365"/>
    <cellStyle name="常规 6 3 9 2 2 3 2" xfId="29261"/>
    <cellStyle name="常规 6 3 9 2 2 4" xfId="20813"/>
    <cellStyle name="常规 6 3 9 2 3" xfId="6029"/>
    <cellStyle name="常规 6 3 9 2 3 2" xfId="14477"/>
    <cellStyle name="常规 6 3 9 2 3 2 2" xfId="31373"/>
    <cellStyle name="常规 6 3 9 2 3 3" xfId="22925"/>
    <cellStyle name="常规 6 3 9 2 4" xfId="10253"/>
    <cellStyle name="常规 6 3 9 2 4 2" xfId="27149"/>
    <cellStyle name="常规 6 3 9 2 5" xfId="18701"/>
    <cellStyle name="常规 6 3 9 3" xfId="2861"/>
    <cellStyle name="常规 6 3 9 3 2" xfId="7085"/>
    <cellStyle name="常规 6 3 9 3 2 2" xfId="15533"/>
    <cellStyle name="常规 6 3 9 3 2 2 2" xfId="32429"/>
    <cellStyle name="常规 6 3 9 3 2 3" xfId="23981"/>
    <cellStyle name="常规 6 3 9 3 3" xfId="11309"/>
    <cellStyle name="常规 6 3 9 3 3 2" xfId="28205"/>
    <cellStyle name="常规 6 3 9 3 4" xfId="19757"/>
    <cellStyle name="常规 6 3 9 4" xfId="4973"/>
    <cellStyle name="常规 6 3 9 4 2" xfId="13421"/>
    <cellStyle name="常规 6 3 9 4 2 2" xfId="30317"/>
    <cellStyle name="常规 6 3 9 4 3" xfId="21869"/>
    <cellStyle name="常规 6 3 9 5" xfId="9197"/>
    <cellStyle name="常规 6 3 9 5 2" xfId="26093"/>
    <cellStyle name="常规 6 3 9 6" xfId="17645"/>
    <cellStyle name="常规 6 4" xfId="77"/>
    <cellStyle name="常规 6 4 2" xfId="781"/>
    <cellStyle name="常规 6 4 2 2" xfId="1485"/>
    <cellStyle name="常规 6 4 2 2 2" xfId="3597"/>
    <cellStyle name="常规 6 4 2 2 2 2" xfId="7821"/>
    <cellStyle name="常规 6 4 2 2 2 2 2" xfId="16269"/>
    <cellStyle name="常规 6 4 2 2 2 2 2 2" xfId="33165"/>
    <cellStyle name="常规 6 4 2 2 2 2 3" xfId="24717"/>
    <cellStyle name="常规 6 4 2 2 2 3" xfId="12045"/>
    <cellStyle name="常规 6 4 2 2 2 3 2" xfId="28941"/>
    <cellStyle name="常规 6 4 2 2 2 4" xfId="20493"/>
    <cellStyle name="常规 6 4 2 2 3" xfId="5709"/>
    <cellStyle name="常规 6 4 2 2 3 2" xfId="14157"/>
    <cellStyle name="常规 6 4 2 2 3 2 2" xfId="31053"/>
    <cellStyle name="常规 6 4 2 2 3 3" xfId="22605"/>
    <cellStyle name="常规 6 4 2 2 4" xfId="9933"/>
    <cellStyle name="常规 6 4 2 2 4 2" xfId="26829"/>
    <cellStyle name="常规 6 4 2 2 5" xfId="18381"/>
    <cellStyle name="常规 6 4 2 3" xfId="2541"/>
    <cellStyle name="常规 6 4 2 3 2" xfId="6765"/>
    <cellStyle name="常规 6 4 2 3 2 2" xfId="15213"/>
    <cellStyle name="常规 6 4 2 3 2 2 2" xfId="32109"/>
    <cellStyle name="常规 6 4 2 3 2 3" xfId="23661"/>
    <cellStyle name="常规 6 4 2 3 3" xfId="10989"/>
    <cellStyle name="常规 6 4 2 3 3 2" xfId="27885"/>
    <cellStyle name="常规 6 4 2 3 4" xfId="19437"/>
    <cellStyle name="常规 6 4 2 4" xfId="4653"/>
    <cellStyle name="常规 6 4 2 4 2" xfId="13101"/>
    <cellStyle name="常规 6 4 2 4 2 2" xfId="29997"/>
    <cellStyle name="常规 6 4 2 4 3" xfId="21549"/>
    <cellStyle name="常规 6 4 2 5" xfId="8877"/>
    <cellStyle name="常规 6 4 2 5 2" xfId="25773"/>
    <cellStyle name="常规 6 4 2 6" xfId="17325"/>
    <cellStyle name="常规 6 4 3" xfId="429"/>
    <cellStyle name="常规 6 4 3 2" xfId="1837"/>
    <cellStyle name="常规 6 4 3 2 2" xfId="3949"/>
    <cellStyle name="常规 6 4 3 2 2 2" xfId="8173"/>
    <cellStyle name="常规 6 4 3 2 2 2 2" xfId="16621"/>
    <cellStyle name="常规 6 4 3 2 2 2 2 2" xfId="33517"/>
    <cellStyle name="常规 6 4 3 2 2 2 3" xfId="25069"/>
    <cellStyle name="常规 6 4 3 2 2 3" xfId="12397"/>
    <cellStyle name="常规 6 4 3 2 2 3 2" xfId="29293"/>
    <cellStyle name="常规 6 4 3 2 2 4" xfId="20845"/>
    <cellStyle name="常规 6 4 3 2 3" xfId="6061"/>
    <cellStyle name="常规 6 4 3 2 3 2" xfId="14509"/>
    <cellStyle name="常规 6 4 3 2 3 2 2" xfId="31405"/>
    <cellStyle name="常规 6 4 3 2 3 3" xfId="22957"/>
    <cellStyle name="常规 6 4 3 2 4" xfId="10285"/>
    <cellStyle name="常规 6 4 3 2 4 2" xfId="27181"/>
    <cellStyle name="常规 6 4 3 2 5" xfId="18733"/>
    <cellStyle name="常规 6 4 3 3" xfId="2893"/>
    <cellStyle name="常规 6 4 3 3 2" xfId="7117"/>
    <cellStyle name="常规 6 4 3 3 2 2" xfId="15565"/>
    <cellStyle name="常规 6 4 3 3 2 2 2" xfId="32461"/>
    <cellStyle name="常规 6 4 3 3 2 3" xfId="24013"/>
    <cellStyle name="常规 6 4 3 3 3" xfId="11341"/>
    <cellStyle name="常规 6 4 3 3 3 2" xfId="28237"/>
    <cellStyle name="常规 6 4 3 3 4" xfId="19789"/>
    <cellStyle name="常规 6 4 3 4" xfId="5005"/>
    <cellStyle name="常规 6 4 3 4 2" xfId="13453"/>
    <cellStyle name="常规 6 4 3 4 2 2" xfId="30349"/>
    <cellStyle name="常规 6 4 3 4 3" xfId="21901"/>
    <cellStyle name="常规 6 4 3 5" xfId="9229"/>
    <cellStyle name="常规 6 4 3 5 2" xfId="26125"/>
    <cellStyle name="常规 6 4 3 6" xfId="17677"/>
    <cellStyle name="常规 6 4 4" xfId="1133"/>
    <cellStyle name="常规 6 4 4 2" xfId="3245"/>
    <cellStyle name="常规 6 4 4 2 2" xfId="7469"/>
    <cellStyle name="常规 6 4 4 2 2 2" xfId="15917"/>
    <cellStyle name="常规 6 4 4 2 2 2 2" xfId="32813"/>
    <cellStyle name="常规 6 4 4 2 2 3" xfId="24365"/>
    <cellStyle name="常规 6 4 4 2 3" xfId="11693"/>
    <cellStyle name="常规 6 4 4 2 3 2" xfId="28589"/>
    <cellStyle name="常规 6 4 4 2 4" xfId="20141"/>
    <cellStyle name="常规 6 4 4 3" xfId="5357"/>
    <cellStyle name="常规 6 4 4 3 2" xfId="13805"/>
    <cellStyle name="常规 6 4 4 3 2 2" xfId="30701"/>
    <cellStyle name="常规 6 4 4 3 3" xfId="22253"/>
    <cellStyle name="常规 6 4 4 4" xfId="9581"/>
    <cellStyle name="常规 6 4 4 4 2" xfId="26477"/>
    <cellStyle name="常规 6 4 4 5" xfId="18029"/>
    <cellStyle name="常规 6 4 5" xfId="2189"/>
    <cellStyle name="常规 6 4 5 2" xfId="6413"/>
    <cellStyle name="常规 6 4 5 2 2" xfId="14861"/>
    <cellStyle name="常规 6 4 5 2 2 2" xfId="31757"/>
    <cellStyle name="常规 6 4 5 2 3" xfId="23309"/>
    <cellStyle name="常规 6 4 5 3" xfId="10637"/>
    <cellStyle name="常规 6 4 5 3 2" xfId="27533"/>
    <cellStyle name="常规 6 4 5 4" xfId="19085"/>
    <cellStyle name="常规 6 4 6" xfId="4301"/>
    <cellStyle name="常规 6 4 6 2" xfId="12749"/>
    <cellStyle name="常规 6 4 6 2 2" xfId="29645"/>
    <cellStyle name="常规 6 4 6 3" xfId="21197"/>
    <cellStyle name="常规 6 4 7" xfId="8525"/>
    <cellStyle name="常规 6 4 7 2" xfId="25421"/>
    <cellStyle name="常规 6 4 8" xfId="16973"/>
    <cellStyle name="常规 6 5" xfId="125"/>
    <cellStyle name="常规 6 5 2" xfId="829"/>
    <cellStyle name="常规 6 5 2 2" xfId="1533"/>
    <cellStyle name="常规 6 5 2 2 2" xfId="3645"/>
    <cellStyle name="常规 6 5 2 2 2 2" xfId="7869"/>
    <cellStyle name="常规 6 5 2 2 2 2 2" xfId="16317"/>
    <cellStyle name="常规 6 5 2 2 2 2 2 2" xfId="33213"/>
    <cellStyle name="常规 6 5 2 2 2 2 3" xfId="24765"/>
    <cellStyle name="常规 6 5 2 2 2 3" xfId="12093"/>
    <cellStyle name="常规 6 5 2 2 2 3 2" xfId="28989"/>
    <cellStyle name="常规 6 5 2 2 2 4" xfId="20541"/>
    <cellStyle name="常规 6 5 2 2 3" xfId="5757"/>
    <cellStyle name="常规 6 5 2 2 3 2" xfId="14205"/>
    <cellStyle name="常规 6 5 2 2 3 2 2" xfId="31101"/>
    <cellStyle name="常规 6 5 2 2 3 3" xfId="22653"/>
    <cellStyle name="常规 6 5 2 2 4" xfId="9981"/>
    <cellStyle name="常规 6 5 2 2 4 2" xfId="26877"/>
    <cellStyle name="常规 6 5 2 2 5" xfId="18429"/>
    <cellStyle name="常规 6 5 2 3" xfId="2589"/>
    <cellStyle name="常规 6 5 2 3 2" xfId="6813"/>
    <cellStyle name="常规 6 5 2 3 2 2" xfId="15261"/>
    <cellStyle name="常规 6 5 2 3 2 2 2" xfId="32157"/>
    <cellStyle name="常规 6 5 2 3 2 3" xfId="23709"/>
    <cellStyle name="常规 6 5 2 3 3" xfId="11037"/>
    <cellStyle name="常规 6 5 2 3 3 2" xfId="27933"/>
    <cellStyle name="常规 6 5 2 3 4" xfId="19485"/>
    <cellStyle name="常规 6 5 2 4" xfId="4701"/>
    <cellStyle name="常规 6 5 2 4 2" xfId="13149"/>
    <cellStyle name="常规 6 5 2 4 2 2" xfId="30045"/>
    <cellStyle name="常规 6 5 2 4 3" xfId="21597"/>
    <cellStyle name="常规 6 5 2 5" xfId="8925"/>
    <cellStyle name="常规 6 5 2 5 2" xfId="25821"/>
    <cellStyle name="常规 6 5 2 6" xfId="17373"/>
    <cellStyle name="常规 6 5 3" xfId="477"/>
    <cellStyle name="常规 6 5 3 2" xfId="1885"/>
    <cellStyle name="常规 6 5 3 2 2" xfId="3997"/>
    <cellStyle name="常规 6 5 3 2 2 2" xfId="8221"/>
    <cellStyle name="常规 6 5 3 2 2 2 2" xfId="16669"/>
    <cellStyle name="常规 6 5 3 2 2 2 2 2" xfId="33565"/>
    <cellStyle name="常规 6 5 3 2 2 2 3" xfId="25117"/>
    <cellStyle name="常规 6 5 3 2 2 3" xfId="12445"/>
    <cellStyle name="常规 6 5 3 2 2 3 2" xfId="29341"/>
    <cellStyle name="常规 6 5 3 2 2 4" xfId="20893"/>
    <cellStyle name="常规 6 5 3 2 3" xfId="6109"/>
    <cellStyle name="常规 6 5 3 2 3 2" xfId="14557"/>
    <cellStyle name="常规 6 5 3 2 3 2 2" xfId="31453"/>
    <cellStyle name="常规 6 5 3 2 3 3" xfId="23005"/>
    <cellStyle name="常规 6 5 3 2 4" xfId="10333"/>
    <cellStyle name="常规 6 5 3 2 4 2" xfId="27229"/>
    <cellStyle name="常规 6 5 3 2 5" xfId="18781"/>
    <cellStyle name="常规 6 5 3 3" xfId="2941"/>
    <cellStyle name="常规 6 5 3 3 2" xfId="7165"/>
    <cellStyle name="常规 6 5 3 3 2 2" xfId="15613"/>
    <cellStyle name="常规 6 5 3 3 2 2 2" xfId="32509"/>
    <cellStyle name="常规 6 5 3 3 2 3" xfId="24061"/>
    <cellStyle name="常规 6 5 3 3 3" xfId="11389"/>
    <cellStyle name="常规 6 5 3 3 3 2" xfId="28285"/>
    <cellStyle name="常规 6 5 3 3 4" xfId="19837"/>
    <cellStyle name="常规 6 5 3 4" xfId="5053"/>
    <cellStyle name="常规 6 5 3 4 2" xfId="13501"/>
    <cellStyle name="常规 6 5 3 4 2 2" xfId="30397"/>
    <cellStyle name="常规 6 5 3 4 3" xfId="21949"/>
    <cellStyle name="常规 6 5 3 5" xfId="9277"/>
    <cellStyle name="常规 6 5 3 5 2" xfId="26173"/>
    <cellStyle name="常规 6 5 3 6" xfId="17725"/>
    <cellStyle name="常规 6 5 4" xfId="1181"/>
    <cellStyle name="常规 6 5 4 2" xfId="3293"/>
    <cellStyle name="常规 6 5 4 2 2" xfId="7517"/>
    <cellStyle name="常规 6 5 4 2 2 2" xfId="15965"/>
    <cellStyle name="常规 6 5 4 2 2 2 2" xfId="32861"/>
    <cellStyle name="常规 6 5 4 2 2 3" xfId="24413"/>
    <cellStyle name="常规 6 5 4 2 3" xfId="11741"/>
    <cellStyle name="常规 6 5 4 2 3 2" xfId="28637"/>
    <cellStyle name="常规 6 5 4 2 4" xfId="20189"/>
    <cellStyle name="常规 6 5 4 3" xfId="5405"/>
    <cellStyle name="常规 6 5 4 3 2" xfId="13853"/>
    <cellStyle name="常规 6 5 4 3 2 2" xfId="30749"/>
    <cellStyle name="常规 6 5 4 3 3" xfId="22301"/>
    <cellStyle name="常规 6 5 4 4" xfId="9629"/>
    <cellStyle name="常规 6 5 4 4 2" xfId="26525"/>
    <cellStyle name="常规 6 5 4 5" xfId="18077"/>
    <cellStyle name="常规 6 5 5" xfId="2237"/>
    <cellStyle name="常规 6 5 5 2" xfId="6461"/>
    <cellStyle name="常规 6 5 5 2 2" xfId="14909"/>
    <cellStyle name="常规 6 5 5 2 2 2" xfId="31805"/>
    <cellStyle name="常规 6 5 5 2 3" xfId="23357"/>
    <cellStyle name="常规 6 5 5 3" xfId="10685"/>
    <cellStyle name="常规 6 5 5 3 2" xfId="27581"/>
    <cellStyle name="常规 6 5 5 4" xfId="19133"/>
    <cellStyle name="常规 6 5 6" xfId="4349"/>
    <cellStyle name="常规 6 5 6 2" xfId="12797"/>
    <cellStyle name="常规 6 5 6 2 2" xfId="29693"/>
    <cellStyle name="常规 6 5 6 3" xfId="21245"/>
    <cellStyle name="常规 6 5 7" xfId="8573"/>
    <cellStyle name="常规 6 5 7 2" xfId="25469"/>
    <cellStyle name="常规 6 5 8" xfId="17021"/>
    <cellStyle name="常规 6 6" xfId="173"/>
    <cellStyle name="常规 6 6 2" xfId="877"/>
    <cellStyle name="常规 6 6 2 2" xfId="1581"/>
    <cellStyle name="常规 6 6 2 2 2" xfId="3693"/>
    <cellStyle name="常规 6 6 2 2 2 2" xfId="7917"/>
    <cellStyle name="常规 6 6 2 2 2 2 2" xfId="16365"/>
    <cellStyle name="常规 6 6 2 2 2 2 2 2" xfId="33261"/>
    <cellStyle name="常规 6 6 2 2 2 2 3" xfId="24813"/>
    <cellStyle name="常规 6 6 2 2 2 3" xfId="12141"/>
    <cellStyle name="常规 6 6 2 2 2 3 2" xfId="29037"/>
    <cellStyle name="常规 6 6 2 2 2 4" xfId="20589"/>
    <cellStyle name="常规 6 6 2 2 3" xfId="5805"/>
    <cellStyle name="常规 6 6 2 2 3 2" xfId="14253"/>
    <cellStyle name="常规 6 6 2 2 3 2 2" xfId="31149"/>
    <cellStyle name="常规 6 6 2 2 3 3" xfId="22701"/>
    <cellStyle name="常规 6 6 2 2 4" xfId="10029"/>
    <cellStyle name="常规 6 6 2 2 4 2" xfId="26925"/>
    <cellStyle name="常规 6 6 2 2 5" xfId="18477"/>
    <cellStyle name="常规 6 6 2 3" xfId="2637"/>
    <cellStyle name="常规 6 6 2 3 2" xfId="6861"/>
    <cellStyle name="常规 6 6 2 3 2 2" xfId="15309"/>
    <cellStyle name="常规 6 6 2 3 2 2 2" xfId="32205"/>
    <cellStyle name="常规 6 6 2 3 2 3" xfId="23757"/>
    <cellStyle name="常规 6 6 2 3 3" xfId="11085"/>
    <cellStyle name="常规 6 6 2 3 3 2" xfId="27981"/>
    <cellStyle name="常规 6 6 2 3 4" xfId="19533"/>
    <cellStyle name="常规 6 6 2 4" xfId="4749"/>
    <cellStyle name="常规 6 6 2 4 2" xfId="13197"/>
    <cellStyle name="常规 6 6 2 4 2 2" xfId="30093"/>
    <cellStyle name="常规 6 6 2 4 3" xfId="21645"/>
    <cellStyle name="常规 6 6 2 5" xfId="8973"/>
    <cellStyle name="常规 6 6 2 5 2" xfId="25869"/>
    <cellStyle name="常规 6 6 2 6" xfId="17421"/>
    <cellStyle name="常规 6 6 3" xfId="525"/>
    <cellStyle name="常规 6 6 3 2" xfId="1933"/>
    <cellStyle name="常规 6 6 3 2 2" xfId="4045"/>
    <cellStyle name="常规 6 6 3 2 2 2" xfId="8269"/>
    <cellStyle name="常规 6 6 3 2 2 2 2" xfId="16717"/>
    <cellStyle name="常规 6 6 3 2 2 2 2 2" xfId="33613"/>
    <cellStyle name="常规 6 6 3 2 2 2 3" xfId="25165"/>
    <cellStyle name="常规 6 6 3 2 2 3" xfId="12493"/>
    <cellStyle name="常规 6 6 3 2 2 3 2" xfId="29389"/>
    <cellStyle name="常规 6 6 3 2 2 4" xfId="20941"/>
    <cellStyle name="常规 6 6 3 2 3" xfId="6157"/>
    <cellStyle name="常规 6 6 3 2 3 2" xfId="14605"/>
    <cellStyle name="常规 6 6 3 2 3 2 2" xfId="31501"/>
    <cellStyle name="常规 6 6 3 2 3 3" xfId="23053"/>
    <cellStyle name="常规 6 6 3 2 4" xfId="10381"/>
    <cellStyle name="常规 6 6 3 2 4 2" xfId="27277"/>
    <cellStyle name="常规 6 6 3 2 5" xfId="18829"/>
    <cellStyle name="常规 6 6 3 3" xfId="2989"/>
    <cellStyle name="常规 6 6 3 3 2" xfId="7213"/>
    <cellStyle name="常规 6 6 3 3 2 2" xfId="15661"/>
    <cellStyle name="常规 6 6 3 3 2 2 2" xfId="32557"/>
    <cellStyle name="常规 6 6 3 3 2 3" xfId="24109"/>
    <cellStyle name="常规 6 6 3 3 3" xfId="11437"/>
    <cellStyle name="常规 6 6 3 3 3 2" xfId="28333"/>
    <cellStyle name="常规 6 6 3 3 4" xfId="19885"/>
    <cellStyle name="常规 6 6 3 4" xfId="5101"/>
    <cellStyle name="常规 6 6 3 4 2" xfId="13549"/>
    <cellStyle name="常规 6 6 3 4 2 2" xfId="30445"/>
    <cellStyle name="常规 6 6 3 4 3" xfId="21997"/>
    <cellStyle name="常规 6 6 3 5" xfId="9325"/>
    <cellStyle name="常规 6 6 3 5 2" xfId="26221"/>
    <cellStyle name="常规 6 6 3 6" xfId="17773"/>
    <cellStyle name="常规 6 6 4" xfId="1229"/>
    <cellStyle name="常规 6 6 4 2" xfId="3341"/>
    <cellStyle name="常规 6 6 4 2 2" xfId="7565"/>
    <cellStyle name="常规 6 6 4 2 2 2" xfId="16013"/>
    <cellStyle name="常规 6 6 4 2 2 2 2" xfId="32909"/>
    <cellStyle name="常规 6 6 4 2 2 3" xfId="24461"/>
    <cellStyle name="常规 6 6 4 2 3" xfId="11789"/>
    <cellStyle name="常规 6 6 4 2 3 2" xfId="28685"/>
    <cellStyle name="常规 6 6 4 2 4" xfId="20237"/>
    <cellStyle name="常规 6 6 4 3" xfId="5453"/>
    <cellStyle name="常规 6 6 4 3 2" xfId="13901"/>
    <cellStyle name="常规 6 6 4 3 2 2" xfId="30797"/>
    <cellStyle name="常规 6 6 4 3 3" xfId="22349"/>
    <cellStyle name="常规 6 6 4 4" xfId="9677"/>
    <cellStyle name="常规 6 6 4 4 2" xfId="26573"/>
    <cellStyle name="常规 6 6 4 5" xfId="18125"/>
    <cellStyle name="常规 6 6 5" xfId="2285"/>
    <cellStyle name="常规 6 6 5 2" xfId="6509"/>
    <cellStyle name="常规 6 6 5 2 2" xfId="14957"/>
    <cellStyle name="常规 6 6 5 2 2 2" xfId="31853"/>
    <cellStyle name="常规 6 6 5 2 3" xfId="23405"/>
    <cellStyle name="常规 6 6 5 3" xfId="10733"/>
    <cellStyle name="常规 6 6 5 3 2" xfId="27629"/>
    <cellStyle name="常规 6 6 5 4" xfId="19181"/>
    <cellStyle name="常规 6 6 6" xfId="4397"/>
    <cellStyle name="常规 6 6 6 2" xfId="12845"/>
    <cellStyle name="常规 6 6 6 2 2" xfId="29741"/>
    <cellStyle name="常规 6 6 6 3" xfId="21293"/>
    <cellStyle name="常规 6 6 7" xfId="8621"/>
    <cellStyle name="常规 6 6 7 2" xfId="25517"/>
    <cellStyle name="常规 6 6 8" xfId="17069"/>
    <cellStyle name="常规 6 7" xfId="221"/>
    <cellStyle name="常规 6 7 2" xfId="925"/>
    <cellStyle name="常规 6 7 2 2" xfId="1629"/>
    <cellStyle name="常规 6 7 2 2 2" xfId="3741"/>
    <cellStyle name="常规 6 7 2 2 2 2" xfId="7965"/>
    <cellStyle name="常规 6 7 2 2 2 2 2" xfId="16413"/>
    <cellStyle name="常规 6 7 2 2 2 2 2 2" xfId="33309"/>
    <cellStyle name="常规 6 7 2 2 2 2 3" xfId="24861"/>
    <cellStyle name="常规 6 7 2 2 2 3" xfId="12189"/>
    <cellStyle name="常规 6 7 2 2 2 3 2" xfId="29085"/>
    <cellStyle name="常规 6 7 2 2 2 4" xfId="20637"/>
    <cellStyle name="常规 6 7 2 2 3" xfId="5853"/>
    <cellStyle name="常规 6 7 2 2 3 2" xfId="14301"/>
    <cellStyle name="常规 6 7 2 2 3 2 2" xfId="31197"/>
    <cellStyle name="常规 6 7 2 2 3 3" xfId="22749"/>
    <cellStyle name="常规 6 7 2 2 4" xfId="10077"/>
    <cellStyle name="常规 6 7 2 2 4 2" xfId="26973"/>
    <cellStyle name="常规 6 7 2 2 5" xfId="18525"/>
    <cellStyle name="常规 6 7 2 3" xfId="2685"/>
    <cellStyle name="常规 6 7 2 3 2" xfId="6909"/>
    <cellStyle name="常规 6 7 2 3 2 2" xfId="15357"/>
    <cellStyle name="常规 6 7 2 3 2 2 2" xfId="32253"/>
    <cellStyle name="常规 6 7 2 3 2 3" xfId="23805"/>
    <cellStyle name="常规 6 7 2 3 3" xfId="11133"/>
    <cellStyle name="常规 6 7 2 3 3 2" xfId="28029"/>
    <cellStyle name="常规 6 7 2 3 4" xfId="19581"/>
    <cellStyle name="常规 6 7 2 4" xfId="4797"/>
    <cellStyle name="常规 6 7 2 4 2" xfId="13245"/>
    <cellStyle name="常规 6 7 2 4 2 2" xfId="30141"/>
    <cellStyle name="常规 6 7 2 4 3" xfId="21693"/>
    <cellStyle name="常规 6 7 2 5" xfId="9021"/>
    <cellStyle name="常规 6 7 2 5 2" xfId="25917"/>
    <cellStyle name="常规 6 7 2 6" xfId="17469"/>
    <cellStyle name="常规 6 7 3" xfId="573"/>
    <cellStyle name="常规 6 7 3 2" xfId="1981"/>
    <cellStyle name="常规 6 7 3 2 2" xfId="4093"/>
    <cellStyle name="常规 6 7 3 2 2 2" xfId="8317"/>
    <cellStyle name="常规 6 7 3 2 2 2 2" xfId="16765"/>
    <cellStyle name="常规 6 7 3 2 2 2 2 2" xfId="33661"/>
    <cellStyle name="常规 6 7 3 2 2 2 3" xfId="25213"/>
    <cellStyle name="常规 6 7 3 2 2 3" xfId="12541"/>
    <cellStyle name="常规 6 7 3 2 2 3 2" xfId="29437"/>
    <cellStyle name="常规 6 7 3 2 2 4" xfId="20989"/>
    <cellStyle name="常规 6 7 3 2 3" xfId="6205"/>
    <cellStyle name="常规 6 7 3 2 3 2" xfId="14653"/>
    <cellStyle name="常规 6 7 3 2 3 2 2" xfId="31549"/>
    <cellStyle name="常规 6 7 3 2 3 3" xfId="23101"/>
    <cellStyle name="常规 6 7 3 2 4" xfId="10429"/>
    <cellStyle name="常规 6 7 3 2 4 2" xfId="27325"/>
    <cellStyle name="常规 6 7 3 2 5" xfId="18877"/>
    <cellStyle name="常规 6 7 3 3" xfId="3037"/>
    <cellStyle name="常规 6 7 3 3 2" xfId="7261"/>
    <cellStyle name="常规 6 7 3 3 2 2" xfId="15709"/>
    <cellStyle name="常规 6 7 3 3 2 2 2" xfId="32605"/>
    <cellStyle name="常规 6 7 3 3 2 3" xfId="24157"/>
    <cellStyle name="常规 6 7 3 3 3" xfId="11485"/>
    <cellStyle name="常规 6 7 3 3 3 2" xfId="28381"/>
    <cellStyle name="常规 6 7 3 3 4" xfId="19933"/>
    <cellStyle name="常规 6 7 3 4" xfId="5149"/>
    <cellStyle name="常规 6 7 3 4 2" xfId="13597"/>
    <cellStyle name="常规 6 7 3 4 2 2" xfId="30493"/>
    <cellStyle name="常规 6 7 3 4 3" xfId="22045"/>
    <cellStyle name="常规 6 7 3 5" xfId="9373"/>
    <cellStyle name="常规 6 7 3 5 2" xfId="26269"/>
    <cellStyle name="常规 6 7 3 6" xfId="17821"/>
    <cellStyle name="常规 6 7 4" xfId="1277"/>
    <cellStyle name="常规 6 7 4 2" xfId="3389"/>
    <cellStyle name="常规 6 7 4 2 2" xfId="7613"/>
    <cellStyle name="常规 6 7 4 2 2 2" xfId="16061"/>
    <cellStyle name="常规 6 7 4 2 2 2 2" xfId="32957"/>
    <cellStyle name="常规 6 7 4 2 2 3" xfId="24509"/>
    <cellStyle name="常规 6 7 4 2 3" xfId="11837"/>
    <cellStyle name="常规 6 7 4 2 3 2" xfId="28733"/>
    <cellStyle name="常规 6 7 4 2 4" xfId="20285"/>
    <cellStyle name="常规 6 7 4 3" xfId="5501"/>
    <cellStyle name="常规 6 7 4 3 2" xfId="13949"/>
    <cellStyle name="常规 6 7 4 3 2 2" xfId="30845"/>
    <cellStyle name="常规 6 7 4 3 3" xfId="22397"/>
    <cellStyle name="常规 6 7 4 4" xfId="9725"/>
    <cellStyle name="常规 6 7 4 4 2" xfId="26621"/>
    <cellStyle name="常规 6 7 4 5" xfId="18173"/>
    <cellStyle name="常规 6 7 5" xfId="2333"/>
    <cellStyle name="常规 6 7 5 2" xfId="6557"/>
    <cellStyle name="常规 6 7 5 2 2" xfId="15005"/>
    <cellStyle name="常规 6 7 5 2 2 2" xfId="31901"/>
    <cellStyle name="常规 6 7 5 2 3" xfId="23453"/>
    <cellStyle name="常规 6 7 5 3" xfId="10781"/>
    <cellStyle name="常规 6 7 5 3 2" xfId="27677"/>
    <cellStyle name="常规 6 7 5 4" xfId="19229"/>
    <cellStyle name="常规 6 7 6" xfId="4445"/>
    <cellStyle name="常规 6 7 6 2" xfId="12893"/>
    <cellStyle name="常规 6 7 6 2 2" xfId="29789"/>
    <cellStyle name="常规 6 7 6 3" xfId="21341"/>
    <cellStyle name="常规 6 7 7" xfId="8669"/>
    <cellStyle name="常规 6 7 7 2" xfId="25565"/>
    <cellStyle name="常规 6 7 8" xfId="17117"/>
    <cellStyle name="常规 6 8" xfId="269"/>
    <cellStyle name="常规 6 8 2" xfId="973"/>
    <cellStyle name="常规 6 8 2 2" xfId="1677"/>
    <cellStyle name="常规 6 8 2 2 2" xfId="3789"/>
    <cellStyle name="常规 6 8 2 2 2 2" xfId="8013"/>
    <cellStyle name="常规 6 8 2 2 2 2 2" xfId="16461"/>
    <cellStyle name="常规 6 8 2 2 2 2 2 2" xfId="33357"/>
    <cellStyle name="常规 6 8 2 2 2 2 3" xfId="24909"/>
    <cellStyle name="常规 6 8 2 2 2 3" xfId="12237"/>
    <cellStyle name="常规 6 8 2 2 2 3 2" xfId="29133"/>
    <cellStyle name="常规 6 8 2 2 2 4" xfId="20685"/>
    <cellStyle name="常规 6 8 2 2 3" xfId="5901"/>
    <cellStyle name="常规 6 8 2 2 3 2" xfId="14349"/>
    <cellStyle name="常规 6 8 2 2 3 2 2" xfId="31245"/>
    <cellStyle name="常规 6 8 2 2 3 3" xfId="22797"/>
    <cellStyle name="常规 6 8 2 2 4" xfId="10125"/>
    <cellStyle name="常规 6 8 2 2 4 2" xfId="27021"/>
    <cellStyle name="常规 6 8 2 2 5" xfId="18573"/>
    <cellStyle name="常规 6 8 2 3" xfId="2733"/>
    <cellStyle name="常规 6 8 2 3 2" xfId="6957"/>
    <cellStyle name="常规 6 8 2 3 2 2" xfId="15405"/>
    <cellStyle name="常规 6 8 2 3 2 2 2" xfId="32301"/>
    <cellStyle name="常规 6 8 2 3 2 3" xfId="23853"/>
    <cellStyle name="常规 6 8 2 3 3" xfId="11181"/>
    <cellStyle name="常规 6 8 2 3 3 2" xfId="28077"/>
    <cellStyle name="常规 6 8 2 3 4" xfId="19629"/>
    <cellStyle name="常规 6 8 2 4" xfId="4845"/>
    <cellStyle name="常规 6 8 2 4 2" xfId="13293"/>
    <cellStyle name="常规 6 8 2 4 2 2" xfId="30189"/>
    <cellStyle name="常规 6 8 2 4 3" xfId="21741"/>
    <cellStyle name="常规 6 8 2 5" xfId="9069"/>
    <cellStyle name="常规 6 8 2 5 2" xfId="25965"/>
    <cellStyle name="常规 6 8 2 6" xfId="17517"/>
    <cellStyle name="常规 6 8 3" xfId="621"/>
    <cellStyle name="常规 6 8 3 2" xfId="2029"/>
    <cellStyle name="常规 6 8 3 2 2" xfId="4141"/>
    <cellStyle name="常规 6 8 3 2 2 2" xfId="8365"/>
    <cellStyle name="常规 6 8 3 2 2 2 2" xfId="16813"/>
    <cellStyle name="常规 6 8 3 2 2 2 2 2" xfId="33709"/>
    <cellStyle name="常规 6 8 3 2 2 2 3" xfId="25261"/>
    <cellStyle name="常规 6 8 3 2 2 3" xfId="12589"/>
    <cellStyle name="常规 6 8 3 2 2 3 2" xfId="29485"/>
    <cellStyle name="常规 6 8 3 2 2 4" xfId="21037"/>
    <cellStyle name="常规 6 8 3 2 3" xfId="6253"/>
    <cellStyle name="常规 6 8 3 2 3 2" xfId="14701"/>
    <cellStyle name="常规 6 8 3 2 3 2 2" xfId="31597"/>
    <cellStyle name="常规 6 8 3 2 3 3" xfId="23149"/>
    <cellStyle name="常规 6 8 3 2 4" xfId="10477"/>
    <cellStyle name="常规 6 8 3 2 4 2" xfId="27373"/>
    <cellStyle name="常规 6 8 3 2 5" xfId="18925"/>
    <cellStyle name="常规 6 8 3 3" xfId="3085"/>
    <cellStyle name="常规 6 8 3 3 2" xfId="7309"/>
    <cellStyle name="常规 6 8 3 3 2 2" xfId="15757"/>
    <cellStyle name="常规 6 8 3 3 2 2 2" xfId="32653"/>
    <cellStyle name="常规 6 8 3 3 2 3" xfId="24205"/>
    <cellStyle name="常规 6 8 3 3 3" xfId="11533"/>
    <cellStyle name="常规 6 8 3 3 3 2" xfId="28429"/>
    <cellStyle name="常规 6 8 3 3 4" xfId="19981"/>
    <cellStyle name="常规 6 8 3 4" xfId="5197"/>
    <cellStyle name="常规 6 8 3 4 2" xfId="13645"/>
    <cellStyle name="常规 6 8 3 4 2 2" xfId="30541"/>
    <cellStyle name="常规 6 8 3 4 3" xfId="22093"/>
    <cellStyle name="常规 6 8 3 5" xfId="9421"/>
    <cellStyle name="常规 6 8 3 5 2" xfId="26317"/>
    <cellStyle name="常规 6 8 3 6" xfId="17869"/>
    <cellStyle name="常规 6 8 4" xfId="1325"/>
    <cellStyle name="常规 6 8 4 2" xfId="3437"/>
    <cellStyle name="常规 6 8 4 2 2" xfId="7661"/>
    <cellStyle name="常规 6 8 4 2 2 2" xfId="16109"/>
    <cellStyle name="常规 6 8 4 2 2 2 2" xfId="33005"/>
    <cellStyle name="常规 6 8 4 2 2 3" xfId="24557"/>
    <cellStyle name="常规 6 8 4 2 3" xfId="11885"/>
    <cellStyle name="常规 6 8 4 2 3 2" xfId="28781"/>
    <cellStyle name="常规 6 8 4 2 4" xfId="20333"/>
    <cellStyle name="常规 6 8 4 3" xfId="5549"/>
    <cellStyle name="常规 6 8 4 3 2" xfId="13997"/>
    <cellStyle name="常规 6 8 4 3 2 2" xfId="30893"/>
    <cellStyle name="常规 6 8 4 3 3" xfId="22445"/>
    <cellStyle name="常规 6 8 4 4" xfId="9773"/>
    <cellStyle name="常规 6 8 4 4 2" xfId="26669"/>
    <cellStyle name="常规 6 8 4 5" xfId="18221"/>
    <cellStyle name="常规 6 8 5" xfId="2381"/>
    <cellStyle name="常规 6 8 5 2" xfId="6605"/>
    <cellStyle name="常规 6 8 5 2 2" xfId="15053"/>
    <cellStyle name="常规 6 8 5 2 2 2" xfId="31949"/>
    <cellStyle name="常规 6 8 5 2 3" xfId="23501"/>
    <cellStyle name="常规 6 8 5 3" xfId="10829"/>
    <cellStyle name="常规 6 8 5 3 2" xfId="27725"/>
    <cellStyle name="常规 6 8 5 4" xfId="19277"/>
    <cellStyle name="常规 6 8 6" xfId="4493"/>
    <cellStyle name="常规 6 8 6 2" xfId="12941"/>
    <cellStyle name="常规 6 8 6 2 2" xfId="29837"/>
    <cellStyle name="常规 6 8 6 3" xfId="21389"/>
    <cellStyle name="常规 6 8 7" xfId="8717"/>
    <cellStyle name="常规 6 8 7 2" xfId="25613"/>
    <cellStyle name="常规 6 8 8" xfId="17165"/>
    <cellStyle name="常规 6 9" xfId="317"/>
    <cellStyle name="常规 6 9 2" xfId="1021"/>
    <cellStyle name="常规 6 9 2 2" xfId="1725"/>
    <cellStyle name="常规 6 9 2 2 2" xfId="3837"/>
    <cellStyle name="常规 6 9 2 2 2 2" xfId="8061"/>
    <cellStyle name="常规 6 9 2 2 2 2 2" xfId="16509"/>
    <cellStyle name="常规 6 9 2 2 2 2 2 2" xfId="33405"/>
    <cellStyle name="常规 6 9 2 2 2 2 3" xfId="24957"/>
    <cellStyle name="常规 6 9 2 2 2 3" xfId="12285"/>
    <cellStyle name="常规 6 9 2 2 2 3 2" xfId="29181"/>
    <cellStyle name="常规 6 9 2 2 2 4" xfId="20733"/>
    <cellStyle name="常规 6 9 2 2 3" xfId="5949"/>
    <cellStyle name="常规 6 9 2 2 3 2" xfId="14397"/>
    <cellStyle name="常规 6 9 2 2 3 2 2" xfId="31293"/>
    <cellStyle name="常规 6 9 2 2 3 3" xfId="22845"/>
    <cellStyle name="常规 6 9 2 2 4" xfId="10173"/>
    <cellStyle name="常规 6 9 2 2 4 2" xfId="27069"/>
    <cellStyle name="常规 6 9 2 2 5" xfId="18621"/>
    <cellStyle name="常规 6 9 2 3" xfId="2781"/>
    <cellStyle name="常规 6 9 2 3 2" xfId="7005"/>
    <cellStyle name="常规 6 9 2 3 2 2" xfId="15453"/>
    <cellStyle name="常规 6 9 2 3 2 2 2" xfId="32349"/>
    <cellStyle name="常规 6 9 2 3 2 3" xfId="23901"/>
    <cellStyle name="常规 6 9 2 3 3" xfId="11229"/>
    <cellStyle name="常规 6 9 2 3 3 2" xfId="28125"/>
    <cellStyle name="常规 6 9 2 3 4" xfId="19677"/>
    <cellStyle name="常规 6 9 2 4" xfId="4893"/>
    <cellStyle name="常规 6 9 2 4 2" xfId="13341"/>
    <cellStyle name="常规 6 9 2 4 2 2" xfId="30237"/>
    <cellStyle name="常规 6 9 2 4 3" xfId="21789"/>
    <cellStyle name="常规 6 9 2 5" xfId="9117"/>
    <cellStyle name="常规 6 9 2 5 2" xfId="26013"/>
    <cellStyle name="常规 6 9 2 6" xfId="17565"/>
    <cellStyle name="常规 6 9 3" xfId="669"/>
    <cellStyle name="常规 6 9 3 2" xfId="2077"/>
    <cellStyle name="常规 6 9 3 2 2" xfId="4189"/>
    <cellStyle name="常规 6 9 3 2 2 2" xfId="8413"/>
    <cellStyle name="常规 6 9 3 2 2 2 2" xfId="16861"/>
    <cellStyle name="常规 6 9 3 2 2 2 2 2" xfId="33757"/>
    <cellStyle name="常规 6 9 3 2 2 2 3" xfId="25309"/>
    <cellStyle name="常规 6 9 3 2 2 3" xfId="12637"/>
    <cellStyle name="常规 6 9 3 2 2 3 2" xfId="29533"/>
    <cellStyle name="常规 6 9 3 2 2 4" xfId="21085"/>
    <cellStyle name="常规 6 9 3 2 3" xfId="6301"/>
    <cellStyle name="常规 6 9 3 2 3 2" xfId="14749"/>
    <cellStyle name="常规 6 9 3 2 3 2 2" xfId="31645"/>
    <cellStyle name="常规 6 9 3 2 3 3" xfId="23197"/>
    <cellStyle name="常规 6 9 3 2 4" xfId="10525"/>
    <cellStyle name="常规 6 9 3 2 4 2" xfId="27421"/>
    <cellStyle name="常规 6 9 3 2 5" xfId="18973"/>
    <cellStyle name="常规 6 9 3 3" xfId="3133"/>
    <cellStyle name="常规 6 9 3 3 2" xfId="7357"/>
    <cellStyle name="常规 6 9 3 3 2 2" xfId="15805"/>
    <cellStyle name="常规 6 9 3 3 2 2 2" xfId="32701"/>
    <cellStyle name="常规 6 9 3 3 2 3" xfId="24253"/>
    <cellStyle name="常规 6 9 3 3 3" xfId="11581"/>
    <cellStyle name="常规 6 9 3 3 3 2" xfId="28477"/>
    <cellStyle name="常规 6 9 3 3 4" xfId="20029"/>
    <cellStyle name="常规 6 9 3 4" xfId="5245"/>
    <cellStyle name="常规 6 9 3 4 2" xfId="13693"/>
    <cellStyle name="常规 6 9 3 4 2 2" xfId="30589"/>
    <cellStyle name="常规 6 9 3 4 3" xfId="22141"/>
    <cellStyle name="常规 6 9 3 5" xfId="9469"/>
    <cellStyle name="常规 6 9 3 5 2" xfId="26365"/>
    <cellStyle name="常规 6 9 3 6" xfId="17917"/>
    <cellStyle name="常规 6 9 4" xfId="1373"/>
    <cellStyle name="常规 6 9 4 2" xfId="3485"/>
    <cellStyle name="常规 6 9 4 2 2" xfId="7709"/>
    <cellStyle name="常规 6 9 4 2 2 2" xfId="16157"/>
    <cellStyle name="常规 6 9 4 2 2 2 2" xfId="33053"/>
    <cellStyle name="常规 6 9 4 2 2 3" xfId="24605"/>
    <cellStyle name="常规 6 9 4 2 3" xfId="11933"/>
    <cellStyle name="常规 6 9 4 2 3 2" xfId="28829"/>
    <cellStyle name="常规 6 9 4 2 4" xfId="20381"/>
    <cellStyle name="常规 6 9 4 3" xfId="5597"/>
    <cellStyle name="常规 6 9 4 3 2" xfId="14045"/>
    <cellStyle name="常规 6 9 4 3 2 2" xfId="30941"/>
    <cellStyle name="常规 6 9 4 3 3" xfId="22493"/>
    <cellStyle name="常规 6 9 4 4" xfId="9821"/>
    <cellStyle name="常规 6 9 4 4 2" xfId="26717"/>
    <cellStyle name="常规 6 9 4 5" xfId="18269"/>
    <cellStyle name="常规 6 9 5" xfId="2429"/>
    <cellStyle name="常规 6 9 5 2" xfId="6653"/>
    <cellStyle name="常规 6 9 5 2 2" xfId="15101"/>
    <cellStyle name="常规 6 9 5 2 2 2" xfId="31997"/>
    <cellStyle name="常规 6 9 5 2 3" xfId="23549"/>
    <cellStyle name="常规 6 9 5 3" xfId="10877"/>
    <cellStyle name="常规 6 9 5 3 2" xfId="27773"/>
    <cellStyle name="常规 6 9 5 4" xfId="19325"/>
    <cellStyle name="常规 6 9 6" xfId="4541"/>
    <cellStyle name="常规 6 9 6 2" xfId="12989"/>
    <cellStyle name="常规 6 9 6 2 2" xfId="29885"/>
    <cellStyle name="常规 6 9 6 3" xfId="21437"/>
    <cellStyle name="常规 6 9 7" xfId="8765"/>
    <cellStyle name="常规 6 9 7 2" xfId="25661"/>
    <cellStyle name="常规 6 9 8" xfId="17213"/>
    <cellStyle name="常规 7" xfId="14"/>
    <cellStyle name="常规 7 10" xfId="719"/>
    <cellStyle name="常规 7 10 2" xfId="1423"/>
    <cellStyle name="常规 7 10 2 2" xfId="3535"/>
    <cellStyle name="常规 7 10 2 2 2" xfId="7759"/>
    <cellStyle name="常规 7 10 2 2 2 2" xfId="16207"/>
    <cellStyle name="常规 7 10 2 2 2 2 2" xfId="33103"/>
    <cellStyle name="常规 7 10 2 2 2 3" xfId="24655"/>
    <cellStyle name="常规 7 10 2 2 3" xfId="11983"/>
    <cellStyle name="常规 7 10 2 2 3 2" xfId="28879"/>
    <cellStyle name="常规 7 10 2 2 4" xfId="20431"/>
    <cellStyle name="常规 7 10 2 3" xfId="5647"/>
    <cellStyle name="常规 7 10 2 3 2" xfId="14095"/>
    <cellStyle name="常规 7 10 2 3 2 2" xfId="30991"/>
    <cellStyle name="常规 7 10 2 3 3" xfId="22543"/>
    <cellStyle name="常规 7 10 2 4" xfId="9871"/>
    <cellStyle name="常规 7 10 2 4 2" xfId="26767"/>
    <cellStyle name="常规 7 10 2 5" xfId="18319"/>
    <cellStyle name="常规 7 10 3" xfId="2479"/>
    <cellStyle name="常规 7 10 3 2" xfId="6703"/>
    <cellStyle name="常规 7 10 3 2 2" xfId="15151"/>
    <cellStyle name="常规 7 10 3 2 2 2" xfId="32047"/>
    <cellStyle name="常规 7 10 3 2 3" xfId="23599"/>
    <cellStyle name="常规 7 10 3 3" xfId="10927"/>
    <cellStyle name="常规 7 10 3 3 2" xfId="27823"/>
    <cellStyle name="常规 7 10 3 4" xfId="19375"/>
    <cellStyle name="常规 7 10 4" xfId="4591"/>
    <cellStyle name="常规 7 10 4 2" xfId="13039"/>
    <cellStyle name="常规 7 10 4 2 2" xfId="29935"/>
    <cellStyle name="常规 7 10 4 3" xfId="21487"/>
    <cellStyle name="常规 7 10 5" xfId="8815"/>
    <cellStyle name="常规 7 10 5 2" xfId="25711"/>
    <cellStyle name="常规 7 10 6" xfId="17263"/>
    <cellStyle name="常规 7 11" xfId="367"/>
    <cellStyle name="常规 7 11 2" xfId="1775"/>
    <cellStyle name="常规 7 11 2 2" xfId="3887"/>
    <cellStyle name="常规 7 11 2 2 2" xfId="8111"/>
    <cellStyle name="常规 7 11 2 2 2 2" xfId="16559"/>
    <cellStyle name="常规 7 11 2 2 2 2 2" xfId="33455"/>
    <cellStyle name="常规 7 11 2 2 2 3" xfId="25007"/>
    <cellStyle name="常规 7 11 2 2 3" xfId="12335"/>
    <cellStyle name="常规 7 11 2 2 3 2" xfId="29231"/>
    <cellStyle name="常规 7 11 2 2 4" xfId="20783"/>
    <cellStyle name="常规 7 11 2 3" xfId="5999"/>
    <cellStyle name="常规 7 11 2 3 2" xfId="14447"/>
    <cellStyle name="常规 7 11 2 3 2 2" xfId="31343"/>
    <cellStyle name="常规 7 11 2 3 3" xfId="22895"/>
    <cellStyle name="常规 7 11 2 4" xfId="10223"/>
    <cellStyle name="常规 7 11 2 4 2" xfId="27119"/>
    <cellStyle name="常规 7 11 2 5" xfId="18671"/>
    <cellStyle name="常规 7 11 3" xfId="2831"/>
    <cellStyle name="常规 7 11 3 2" xfId="7055"/>
    <cellStyle name="常规 7 11 3 2 2" xfId="15503"/>
    <cellStyle name="常规 7 11 3 2 2 2" xfId="32399"/>
    <cellStyle name="常规 7 11 3 2 3" xfId="23951"/>
    <cellStyle name="常规 7 11 3 3" xfId="11279"/>
    <cellStyle name="常规 7 11 3 3 2" xfId="28175"/>
    <cellStyle name="常规 7 11 3 4" xfId="19727"/>
    <cellStyle name="常规 7 11 4" xfId="4943"/>
    <cellStyle name="常规 7 11 4 2" xfId="13391"/>
    <cellStyle name="常规 7 11 4 2 2" xfId="30287"/>
    <cellStyle name="常规 7 11 4 3" xfId="21839"/>
    <cellStyle name="常规 7 11 5" xfId="9167"/>
    <cellStyle name="常规 7 11 5 2" xfId="26063"/>
    <cellStyle name="常规 7 11 6" xfId="17615"/>
    <cellStyle name="常规 7 12" xfId="1071"/>
    <cellStyle name="常规 7 12 2" xfId="3183"/>
    <cellStyle name="常规 7 12 2 2" xfId="7407"/>
    <cellStyle name="常规 7 12 2 2 2" xfId="15855"/>
    <cellStyle name="常规 7 12 2 2 2 2" xfId="32751"/>
    <cellStyle name="常规 7 12 2 2 3" xfId="24303"/>
    <cellStyle name="常规 7 12 2 3" xfId="11631"/>
    <cellStyle name="常规 7 12 2 3 2" xfId="28527"/>
    <cellStyle name="常规 7 12 2 4" xfId="20079"/>
    <cellStyle name="常规 7 12 3" xfId="5295"/>
    <cellStyle name="常规 7 12 3 2" xfId="13743"/>
    <cellStyle name="常规 7 12 3 2 2" xfId="30639"/>
    <cellStyle name="常规 7 12 3 3" xfId="22191"/>
    <cellStyle name="常规 7 12 4" xfId="9519"/>
    <cellStyle name="常规 7 12 4 2" xfId="26415"/>
    <cellStyle name="常规 7 12 5" xfId="17967"/>
    <cellStyle name="常规 7 13" xfId="2127"/>
    <cellStyle name="常规 7 13 2" xfId="6351"/>
    <cellStyle name="常规 7 13 2 2" xfId="14799"/>
    <cellStyle name="常规 7 13 2 2 2" xfId="31695"/>
    <cellStyle name="常规 7 13 2 3" xfId="23247"/>
    <cellStyle name="常规 7 13 3" xfId="10575"/>
    <cellStyle name="常规 7 13 3 2" xfId="27471"/>
    <cellStyle name="常规 7 13 4" xfId="19023"/>
    <cellStyle name="常规 7 14" xfId="4239"/>
    <cellStyle name="常规 7 14 2" xfId="12687"/>
    <cellStyle name="常规 7 14 2 2" xfId="29583"/>
    <cellStyle name="常规 7 14 3" xfId="21135"/>
    <cellStyle name="常规 7 15" xfId="8463"/>
    <cellStyle name="常规 7 15 2" xfId="25359"/>
    <cellStyle name="常规 7 16" xfId="16911"/>
    <cellStyle name="常规 7 2" xfId="30"/>
    <cellStyle name="常规 7 2 10" xfId="383"/>
    <cellStyle name="常规 7 2 10 2" xfId="1791"/>
    <cellStyle name="常规 7 2 10 2 2" xfId="3903"/>
    <cellStyle name="常规 7 2 10 2 2 2" xfId="8127"/>
    <cellStyle name="常规 7 2 10 2 2 2 2" xfId="16575"/>
    <cellStyle name="常规 7 2 10 2 2 2 2 2" xfId="33471"/>
    <cellStyle name="常规 7 2 10 2 2 2 3" xfId="25023"/>
    <cellStyle name="常规 7 2 10 2 2 3" xfId="12351"/>
    <cellStyle name="常规 7 2 10 2 2 3 2" xfId="29247"/>
    <cellStyle name="常规 7 2 10 2 2 4" xfId="20799"/>
    <cellStyle name="常规 7 2 10 2 3" xfId="6015"/>
    <cellStyle name="常规 7 2 10 2 3 2" xfId="14463"/>
    <cellStyle name="常规 7 2 10 2 3 2 2" xfId="31359"/>
    <cellStyle name="常规 7 2 10 2 3 3" xfId="22911"/>
    <cellStyle name="常规 7 2 10 2 4" xfId="10239"/>
    <cellStyle name="常规 7 2 10 2 4 2" xfId="27135"/>
    <cellStyle name="常规 7 2 10 2 5" xfId="18687"/>
    <cellStyle name="常规 7 2 10 3" xfId="2847"/>
    <cellStyle name="常规 7 2 10 3 2" xfId="7071"/>
    <cellStyle name="常规 7 2 10 3 2 2" xfId="15519"/>
    <cellStyle name="常规 7 2 10 3 2 2 2" xfId="32415"/>
    <cellStyle name="常规 7 2 10 3 2 3" xfId="23967"/>
    <cellStyle name="常规 7 2 10 3 3" xfId="11295"/>
    <cellStyle name="常规 7 2 10 3 3 2" xfId="28191"/>
    <cellStyle name="常规 7 2 10 3 4" xfId="19743"/>
    <cellStyle name="常规 7 2 10 4" xfId="4959"/>
    <cellStyle name="常规 7 2 10 4 2" xfId="13407"/>
    <cellStyle name="常规 7 2 10 4 2 2" xfId="30303"/>
    <cellStyle name="常规 7 2 10 4 3" xfId="21855"/>
    <cellStyle name="常规 7 2 10 5" xfId="9183"/>
    <cellStyle name="常规 7 2 10 5 2" xfId="26079"/>
    <cellStyle name="常规 7 2 10 6" xfId="17631"/>
    <cellStyle name="常规 7 2 11" xfId="1087"/>
    <cellStyle name="常规 7 2 11 2" xfId="3199"/>
    <cellStyle name="常规 7 2 11 2 2" xfId="7423"/>
    <cellStyle name="常规 7 2 11 2 2 2" xfId="15871"/>
    <cellStyle name="常规 7 2 11 2 2 2 2" xfId="32767"/>
    <cellStyle name="常规 7 2 11 2 2 3" xfId="24319"/>
    <cellStyle name="常规 7 2 11 2 3" xfId="11647"/>
    <cellStyle name="常规 7 2 11 2 3 2" xfId="28543"/>
    <cellStyle name="常规 7 2 11 2 4" xfId="20095"/>
    <cellStyle name="常规 7 2 11 3" xfId="5311"/>
    <cellStyle name="常规 7 2 11 3 2" xfId="13759"/>
    <cellStyle name="常规 7 2 11 3 2 2" xfId="30655"/>
    <cellStyle name="常规 7 2 11 3 3" xfId="22207"/>
    <cellStyle name="常规 7 2 11 4" xfId="9535"/>
    <cellStyle name="常规 7 2 11 4 2" xfId="26431"/>
    <cellStyle name="常规 7 2 11 5" xfId="17983"/>
    <cellStyle name="常规 7 2 12" xfId="2143"/>
    <cellStyle name="常规 7 2 12 2" xfId="6367"/>
    <cellStyle name="常规 7 2 12 2 2" xfId="14815"/>
    <cellStyle name="常规 7 2 12 2 2 2" xfId="31711"/>
    <cellStyle name="常规 7 2 12 2 3" xfId="23263"/>
    <cellStyle name="常规 7 2 12 3" xfId="10591"/>
    <cellStyle name="常规 7 2 12 3 2" xfId="27487"/>
    <cellStyle name="常规 7 2 12 4" xfId="19039"/>
    <cellStyle name="常规 7 2 13" xfId="4255"/>
    <cellStyle name="常规 7 2 13 2" xfId="12703"/>
    <cellStyle name="常规 7 2 13 2 2" xfId="29599"/>
    <cellStyle name="常规 7 2 13 3" xfId="21151"/>
    <cellStyle name="常规 7 2 14" xfId="8479"/>
    <cellStyle name="常规 7 2 14 2" xfId="25375"/>
    <cellStyle name="常规 7 2 15" xfId="16927"/>
    <cellStyle name="常规 7 2 2" xfId="63"/>
    <cellStyle name="常规 7 2 2 2" xfId="767"/>
    <cellStyle name="常规 7 2 2 2 2" xfId="1471"/>
    <cellStyle name="常规 7 2 2 2 2 2" xfId="3583"/>
    <cellStyle name="常规 7 2 2 2 2 2 2" xfId="7807"/>
    <cellStyle name="常规 7 2 2 2 2 2 2 2" xfId="16255"/>
    <cellStyle name="常规 7 2 2 2 2 2 2 2 2" xfId="33151"/>
    <cellStyle name="常规 7 2 2 2 2 2 2 3" xfId="24703"/>
    <cellStyle name="常规 7 2 2 2 2 2 3" xfId="12031"/>
    <cellStyle name="常规 7 2 2 2 2 2 3 2" xfId="28927"/>
    <cellStyle name="常规 7 2 2 2 2 2 4" xfId="20479"/>
    <cellStyle name="常规 7 2 2 2 2 3" xfId="5695"/>
    <cellStyle name="常规 7 2 2 2 2 3 2" xfId="14143"/>
    <cellStyle name="常规 7 2 2 2 2 3 2 2" xfId="31039"/>
    <cellStyle name="常规 7 2 2 2 2 3 3" xfId="22591"/>
    <cellStyle name="常规 7 2 2 2 2 4" xfId="9919"/>
    <cellStyle name="常规 7 2 2 2 2 4 2" xfId="26815"/>
    <cellStyle name="常规 7 2 2 2 2 5" xfId="18367"/>
    <cellStyle name="常规 7 2 2 2 3" xfId="2527"/>
    <cellStyle name="常规 7 2 2 2 3 2" xfId="6751"/>
    <cellStyle name="常规 7 2 2 2 3 2 2" xfId="15199"/>
    <cellStyle name="常规 7 2 2 2 3 2 2 2" xfId="32095"/>
    <cellStyle name="常规 7 2 2 2 3 2 3" xfId="23647"/>
    <cellStyle name="常规 7 2 2 2 3 3" xfId="10975"/>
    <cellStyle name="常规 7 2 2 2 3 3 2" xfId="27871"/>
    <cellStyle name="常规 7 2 2 2 3 4" xfId="19423"/>
    <cellStyle name="常规 7 2 2 2 4" xfId="4639"/>
    <cellStyle name="常规 7 2 2 2 4 2" xfId="13087"/>
    <cellStyle name="常规 7 2 2 2 4 2 2" xfId="29983"/>
    <cellStyle name="常规 7 2 2 2 4 3" xfId="21535"/>
    <cellStyle name="常规 7 2 2 2 5" xfId="8863"/>
    <cellStyle name="常规 7 2 2 2 5 2" xfId="25759"/>
    <cellStyle name="常规 7 2 2 2 6" xfId="17311"/>
    <cellStyle name="常规 7 2 2 3" xfId="415"/>
    <cellStyle name="常规 7 2 2 3 2" xfId="1823"/>
    <cellStyle name="常规 7 2 2 3 2 2" xfId="3935"/>
    <cellStyle name="常规 7 2 2 3 2 2 2" xfId="8159"/>
    <cellStyle name="常规 7 2 2 3 2 2 2 2" xfId="16607"/>
    <cellStyle name="常规 7 2 2 3 2 2 2 2 2" xfId="33503"/>
    <cellStyle name="常规 7 2 2 3 2 2 2 3" xfId="25055"/>
    <cellStyle name="常规 7 2 2 3 2 2 3" xfId="12383"/>
    <cellStyle name="常规 7 2 2 3 2 2 3 2" xfId="29279"/>
    <cellStyle name="常规 7 2 2 3 2 2 4" xfId="20831"/>
    <cellStyle name="常规 7 2 2 3 2 3" xfId="6047"/>
    <cellStyle name="常规 7 2 2 3 2 3 2" xfId="14495"/>
    <cellStyle name="常规 7 2 2 3 2 3 2 2" xfId="31391"/>
    <cellStyle name="常规 7 2 2 3 2 3 3" xfId="22943"/>
    <cellStyle name="常规 7 2 2 3 2 4" xfId="10271"/>
    <cellStyle name="常规 7 2 2 3 2 4 2" xfId="27167"/>
    <cellStyle name="常规 7 2 2 3 2 5" xfId="18719"/>
    <cellStyle name="常规 7 2 2 3 3" xfId="2879"/>
    <cellStyle name="常规 7 2 2 3 3 2" xfId="7103"/>
    <cellStyle name="常规 7 2 2 3 3 2 2" xfId="15551"/>
    <cellStyle name="常规 7 2 2 3 3 2 2 2" xfId="32447"/>
    <cellStyle name="常规 7 2 2 3 3 2 3" xfId="23999"/>
    <cellStyle name="常规 7 2 2 3 3 3" xfId="11327"/>
    <cellStyle name="常规 7 2 2 3 3 3 2" xfId="28223"/>
    <cellStyle name="常规 7 2 2 3 3 4" xfId="19775"/>
    <cellStyle name="常规 7 2 2 3 4" xfId="4991"/>
    <cellStyle name="常规 7 2 2 3 4 2" xfId="13439"/>
    <cellStyle name="常规 7 2 2 3 4 2 2" xfId="30335"/>
    <cellStyle name="常规 7 2 2 3 4 3" xfId="21887"/>
    <cellStyle name="常规 7 2 2 3 5" xfId="9215"/>
    <cellStyle name="常规 7 2 2 3 5 2" xfId="26111"/>
    <cellStyle name="常规 7 2 2 3 6" xfId="17663"/>
    <cellStyle name="常规 7 2 2 4" xfId="1119"/>
    <cellStyle name="常规 7 2 2 4 2" xfId="3231"/>
    <cellStyle name="常规 7 2 2 4 2 2" xfId="7455"/>
    <cellStyle name="常规 7 2 2 4 2 2 2" xfId="15903"/>
    <cellStyle name="常规 7 2 2 4 2 2 2 2" xfId="32799"/>
    <cellStyle name="常规 7 2 2 4 2 2 3" xfId="24351"/>
    <cellStyle name="常规 7 2 2 4 2 3" xfId="11679"/>
    <cellStyle name="常规 7 2 2 4 2 3 2" xfId="28575"/>
    <cellStyle name="常规 7 2 2 4 2 4" xfId="20127"/>
    <cellStyle name="常规 7 2 2 4 3" xfId="5343"/>
    <cellStyle name="常规 7 2 2 4 3 2" xfId="13791"/>
    <cellStyle name="常规 7 2 2 4 3 2 2" xfId="30687"/>
    <cellStyle name="常规 7 2 2 4 3 3" xfId="22239"/>
    <cellStyle name="常规 7 2 2 4 4" xfId="9567"/>
    <cellStyle name="常规 7 2 2 4 4 2" xfId="26463"/>
    <cellStyle name="常规 7 2 2 4 5" xfId="18015"/>
    <cellStyle name="常规 7 2 2 5" xfId="2175"/>
    <cellStyle name="常规 7 2 2 5 2" xfId="6399"/>
    <cellStyle name="常规 7 2 2 5 2 2" xfId="14847"/>
    <cellStyle name="常规 7 2 2 5 2 2 2" xfId="31743"/>
    <cellStyle name="常规 7 2 2 5 2 3" xfId="23295"/>
    <cellStyle name="常规 7 2 2 5 3" xfId="10623"/>
    <cellStyle name="常规 7 2 2 5 3 2" xfId="27519"/>
    <cellStyle name="常规 7 2 2 5 4" xfId="19071"/>
    <cellStyle name="常规 7 2 2 6" xfId="4287"/>
    <cellStyle name="常规 7 2 2 6 2" xfId="12735"/>
    <cellStyle name="常规 7 2 2 6 2 2" xfId="29631"/>
    <cellStyle name="常规 7 2 2 6 3" xfId="21183"/>
    <cellStyle name="常规 7 2 2 7" xfId="8511"/>
    <cellStyle name="常规 7 2 2 7 2" xfId="25407"/>
    <cellStyle name="常规 7 2 2 8" xfId="16959"/>
    <cellStyle name="常规 7 2 3" xfId="95"/>
    <cellStyle name="常规 7 2 3 2" xfId="799"/>
    <cellStyle name="常规 7 2 3 2 2" xfId="1503"/>
    <cellStyle name="常规 7 2 3 2 2 2" xfId="3615"/>
    <cellStyle name="常规 7 2 3 2 2 2 2" xfId="7839"/>
    <cellStyle name="常规 7 2 3 2 2 2 2 2" xfId="16287"/>
    <cellStyle name="常规 7 2 3 2 2 2 2 2 2" xfId="33183"/>
    <cellStyle name="常规 7 2 3 2 2 2 2 3" xfId="24735"/>
    <cellStyle name="常规 7 2 3 2 2 2 3" xfId="12063"/>
    <cellStyle name="常规 7 2 3 2 2 2 3 2" xfId="28959"/>
    <cellStyle name="常规 7 2 3 2 2 2 4" xfId="20511"/>
    <cellStyle name="常规 7 2 3 2 2 3" xfId="5727"/>
    <cellStyle name="常规 7 2 3 2 2 3 2" xfId="14175"/>
    <cellStyle name="常规 7 2 3 2 2 3 2 2" xfId="31071"/>
    <cellStyle name="常规 7 2 3 2 2 3 3" xfId="22623"/>
    <cellStyle name="常规 7 2 3 2 2 4" xfId="9951"/>
    <cellStyle name="常规 7 2 3 2 2 4 2" xfId="26847"/>
    <cellStyle name="常规 7 2 3 2 2 5" xfId="18399"/>
    <cellStyle name="常规 7 2 3 2 3" xfId="2559"/>
    <cellStyle name="常规 7 2 3 2 3 2" xfId="6783"/>
    <cellStyle name="常规 7 2 3 2 3 2 2" xfId="15231"/>
    <cellStyle name="常规 7 2 3 2 3 2 2 2" xfId="32127"/>
    <cellStyle name="常规 7 2 3 2 3 2 3" xfId="23679"/>
    <cellStyle name="常规 7 2 3 2 3 3" xfId="11007"/>
    <cellStyle name="常规 7 2 3 2 3 3 2" xfId="27903"/>
    <cellStyle name="常规 7 2 3 2 3 4" xfId="19455"/>
    <cellStyle name="常规 7 2 3 2 4" xfId="4671"/>
    <cellStyle name="常规 7 2 3 2 4 2" xfId="13119"/>
    <cellStyle name="常规 7 2 3 2 4 2 2" xfId="30015"/>
    <cellStyle name="常规 7 2 3 2 4 3" xfId="21567"/>
    <cellStyle name="常规 7 2 3 2 5" xfId="8895"/>
    <cellStyle name="常规 7 2 3 2 5 2" xfId="25791"/>
    <cellStyle name="常规 7 2 3 2 6" xfId="17343"/>
    <cellStyle name="常规 7 2 3 3" xfId="447"/>
    <cellStyle name="常规 7 2 3 3 2" xfId="1855"/>
    <cellStyle name="常规 7 2 3 3 2 2" xfId="3967"/>
    <cellStyle name="常规 7 2 3 3 2 2 2" xfId="8191"/>
    <cellStyle name="常规 7 2 3 3 2 2 2 2" xfId="16639"/>
    <cellStyle name="常规 7 2 3 3 2 2 2 2 2" xfId="33535"/>
    <cellStyle name="常规 7 2 3 3 2 2 2 3" xfId="25087"/>
    <cellStyle name="常规 7 2 3 3 2 2 3" xfId="12415"/>
    <cellStyle name="常规 7 2 3 3 2 2 3 2" xfId="29311"/>
    <cellStyle name="常规 7 2 3 3 2 2 4" xfId="20863"/>
    <cellStyle name="常规 7 2 3 3 2 3" xfId="6079"/>
    <cellStyle name="常规 7 2 3 3 2 3 2" xfId="14527"/>
    <cellStyle name="常规 7 2 3 3 2 3 2 2" xfId="31423"/>
    <cellStyle name="常规 7 2 3 3 2 3 3" xfId="22975"/>
    <cellStyle name="常规 7 2 3 3 2 4" xfId="10303"/>
    <cellStyle name="常规 7 2 3 3 2 4 2" xfId="27199"/>
    <cellStyle name="常规 7 2 3 3 2 5" xfId="18751"/>
    <cellStyle name="常规 7 2 3 3 3" xfId="2911"/>
    <cellStyle name="常规 7 2 3 3 3 2" xfId="7135"/>
    <cellStyle name="常规 7 2 3 3 3 2 2" xfId="15583"/>
    <cellStyle name="常规 7 2 3 3 3 2 2 2" xfId="32479"/>
    <cellStyle name="常规 7 2 3 3 3 2 3" xfId="24031"/>
    <cellStyle name="常规 7 2 3 3 3 3" xfId="11359"/>
    <cellStyle name="常规 7 2 3 3 3 3 2" xfId="28255"/>
    <cellStyle name="常规 7 2 3 3 3 4" xfId="19807"/>
    <cellStyle name="常规 7 2 3 3 4" xfId="5023"/>
    <cellStyle name="常规 7 2 3 3 4 2" xfId="13471"/>
    <cellStyle name="常规 7 2 3 3 4 2 2" xfId="30367"/>
    <cellStyle name="常规 7 2 3 3 4 3" xfId="21919"/>
    <cellStyle name="常规 7 2 3 3 5" xfId="9247"/>
    <cellStyle name="常规 7 2 3 3 5 2" xfId="26143"/>
    <cellStyle name="常规 7 2 3 3 6" xfId="17695"/>
    <cellStyle name="常规 7 2 3 4" xfId="1151"/>
    <cellStyle name="常规 7 2 3 4 2" xfId="3263"/>
    <cellStyle name="常规 7 2 3 4 2 2" xfId="7487"/>
    <cellStyle name="常规 7 2 3 4 2 2 2" xfId="15935"/>
    <cellStyle name="常规 7 2 3 4 2 2 2 2" xfId="32831"/>
    <cellStyle name="常规 7 2 3 4 2 2 3" xfId="24383"/>
    <cellStyle name="常规 7 2 3 4 2 3" xfId="11711"/>
    <cellStyle name="常规 7 2 3 4 2 3 2" xfId="28607"/>
    <cellStyle name="常规 7 2 3 4 2 4" xfId="20159"/>
    <cellStyle name="常规 7 2 3 4 3" xfId="5375"/>
    <cellStyle name="常规 7 2 3 4 3 2" xfId="13823"/>
    <cellStyle name="常规 7 2 3 4 3 2 2" xfId="30719"/>
    <cellStyle name="常规 7 2 3 4 3 3" xfId="22271"/>
    <cellStyle name="常规 7 2 3 4 4" xfId="9599"/>
    <cellStyle name="常规 7 2 3 4 4 2" xfId="26495"/>
    <cellStyle name="常规 7 2 3 4 5" xfId="18047"/>
    <cellStyle name="常规 7 2 3 5" xfId="2207"/>
    <cellStyle name="常规 7 2 3 5 2" xfId="6431"/>
    <cellStyle name="常规 7 2 3 5 2 2" xfId="14879"/>
    <cellStyle name="常规 7 2 3 5 2 2 2" xfId="31775"/>
    <cellStyle name="常规 7 2 3 5 2 3" xfId="23327"/>
    <cellStyle name="常规 7 2 3 5 3" xfId="10655"/>
    <cellStyle name="常规 7 2 3 5 3 2" xfId="27551"/>
    <cellStyle name="常规 7 2 3 5 4" xfId="19103"/>
    <cellStyle name="常规 7 2 3 6" xfId="4319"/>
    <cellStyle name="常规 7 2 3 6 2" xfId="12767"/>
    <cellStyle name="常规 7 2 3 6 2 2" xfId="29663"/>
    <cellStyle name="常规 7 2 3 6 3" xfId="21215"/>
    <cellStyle name="常规 7 2 3 7" xfId="8543"/>
    <cellStyle name="常规 7 2 3 7 2" xfId="25439"/>
    <cellStyle name="常规 7 2 3 8" xfId="16991"/>
    <cellStyle name="常规 7 2 4" xfId="143"/>
    <cellStyle name="常规 7 2 4 2" xfId="847"/>
    <cellStyle name="常规 7 2 4 2 2" xfId="1551"/>
    <cellStyle name="常规 7 2 4 2 2 2" xfId="3663"/>
    <cellStyle name="常规 7 2 4 2 2 2 2" xfId="7887"/>
    <cellStyle name="常规 7 2 4 2 2 2 2 2" xfId="16335"/>
    <cellStyle name="常规 7 2 4 2 2 2 2 2 2" xfId="33231"/>
    <cellStyle name="常规 7 2 4 2 2 2 2 3" xfId="24783"/>
    <cellStyle name="常规 7 2 4 2 2 2 3" xfId="12111"/>
    <cellStyle name="常规 7 2 4 2 2 2 3 2" xfId="29007"/>
    <cellStyle name="常规 7 2 4 2 2 2 4" xfId="20559"/>
    <cellStyle name="常规 7 2 4 2 2 3" xfId="5775"/>
    <cellStyle name="常规 7 2 4 2 2 3 2" xfId="14223"/>
    <cellStyle name="常规 7 2 4 2 2 3 2 2" xfId="31119"/>
    <cellStyle name="常规 7 2 4 2 2 3 3" xfId="22671"/>
    <cellStyle name="常规 7 2 4 2 2 4" xfId="9999"/>
    <cellStyle name="常规 7 2 4 2 2 4 2" xfId="26895"/>
    <cellStyle name="常规 7 2 4 2 2 5" xfId="18447"/>
    <cellStyle name="常规 7 2 4 2 3" xfId="2607"/>
    <cellStyle name="常规 7 2 4 2 3 2" xfId="6831"/>
    <cellStyle name="常规 7 2 4 2 3 2 2" xfId="15279"/>
    <cellStyle name="常规 7 2 4 2 3 2 2 2" xfId="32175"/>
    <cellStyle name="常规 7 2 4 2 3 2 3" xfId="23727"/>
    <cellStyle name="常规 7 2 4 2 3 3" xfId="11055"/>
    <cellStyle name="常规 7 2 4 2 3 3 2" xfId="27951"/>
    <cellStyle name="常规 7 2 4 2 3 4" xfId="19503"/>
    <cellStyle name="常规 7 2 4 2 4" xfId="4719"/>
    <cellStyle name="常规 7 2 4 2 4 2" xfId="13167"/>
    <cellStyle name="常规 7 2 4 2 4 2 2" xfId="30063"/>
    <cellStyle name="常规 7 2 4 2 4 3" xfId="21615"/>
    <cellStyle name="常规 7 2 4 2 5" xfId="8943"/>
    <cellStyle name="常规 7 2 4 2 5 2" xfId="25839"/>
    <cellStyle name="常规 7 2 4 2 6" xfId="17391"/>
    <cellStyle name="常规 7 2 4 3" xfId="495"/>
    <cellStyle name="常规 7 2 4 3 2" xfId="1903"/>
    <cellStyle name="常规 7 2 4 3 2 2" xfId="4015"/>
    <cellStyle name="常规 7 2 4 3 2 2 2" xfId="8239"/>
    <cellStyle name="常规 7 2 4 3 2 2 2 2" xfId="16687"/>
    <cellStyle name="常规 7 2 4 3 2 2 2 2 2" xfId="33583"/>
    <cellStyle name="常规 7 2 4 3 2 2 2 3" xfId="25135"/>
    <cellStyle name="常规 7 2 4 3 2 2 3" xfId="12463"/>
    <cellStyle name="常规 7 2 4 3 2 2 3 2" xfId="29359"/>
    <cellStyle name="常规 7 2 4 3 2 2 4" xfId="20911"/>
    <cellStyle name="常规 7 2 4 3 2 3" xfId="6127"/>
    <cellStyle name="常规 7 2 4 3 2 3 2" xfId="14575"/>
    <cellStyle name="常规 7 2 4 3 2 3 2 2" xfId="31471"/>
    <cellStyle name="常规 7 2 4 3 2 3 3" xfId="23023"/>
    <cellStyle name="常规 7 2 4 3 2 4" xfId="10351"/>
    <cellStyle name="常规 7 2 4 3 2 4 2" xfId="27247"/>
    <cellStyle name="常规 7 2 4 3 2 5" xfId="18799"/>
    <cellStyle name="常规 7 2 4 3 3" xfId="2959"/>
    <cellStyle name="常规 7 2 4 3 3 2" xfId="7183"/>
    <cellStyle name="常规 7 2 4 3 3 2 2" xfId="15631"/>
    <cellStyle name="常规 7 2 4 3 3 2 2 2" xfId="32527"/>
    <cellStyle name="常规 7 2 4 3 3 2 3" xfId="24079"/>
    <cellStyle name="常规 7 2 4 3 3 3" xfId="11407"/>
    <cellStyle name="常规 7 2 4 3 3 3 2" xfId="28303"/>
    <cellStyle name="常规 7 2 4 3 3 4" xfId="19855"/>
    <cellStyle name="常规 7 2 4 3 4" xfId="5071"/>
    <cellStyle name="常规 7 2 4 3 4 2" xfId="13519"/>
    <cellStyle name="常规 7 2 4 3 4 2 2" xfId="30415"/>
    <cellStyle name="常规 7 2 4 3 4 3" xfId="21967"/>
    <cellStyle name="常规 7 2 4 3 5" xfId="9295"/>
    <cellStyle name="常规 7 2 4 3 5 2" xfId="26191"/>
    <cellStyle name="常规 7 2 4 3 6" xfId="17743"/>
    <cellStyle name="常规 7 2 4 4" xfId="1199"/>
    <cellStyle name="常规 7 2 4 4 2" xfId="3311"/>
    <cellStyle name="常规 7 2 4 4 2 2" xfId="7535"/>
    <cellStyle name="常规 7 2 4 4 2 2 2" xfId="15983"/>
    <cellStyle name="常规 7 2 4 4 2 2 2 2" xfId="32879"/>
    <cellStyle name="常规 7 2 4 4 2 2 3" xfId="24431"/>
    <cellStyle name="常规 7 2 4 4 2 3" xfId="11759"/>
    <cellStyle name="常规 7 2 4 4 2 3 2" xfId="28655"/>
    <cellStyle name="常规 7 2 4 4 2 4" xfId="20207"/>
    <cellStyle name="常规 7 2 4 4 3" xfId="5423"/>
    <cellStyle name="常规 7 2 4 4 3 2" xfId="13871"/>
    <cellStyle name="常规 7 2 4 4 3 2 2" xfId="30767"/>
    <cellStyle name="常规 7 2 4 4 3 3" xfId="22319"/>
    <cellStyle name="常规 7 2 4 4 4" xfId="9647"/>
    <cellStyle name="常规 7 2 4 4 4 2" xfId="26543"/>
    <cellStyle name="常规 7 2 4 4 5" xfId="18095"/>
    <cellStyle name="常规 7 2 4 5" xfId="2255"/>
    <cellStyle name="常规 7 2 4 5 2" xfId="6479"/>
    <cellStyle name="常规 7 2 4 5 2 2" xfId="14927"/>
    <cellStyle name="常规 7 2 4 5 2 2 2" xfId="31823"/>
    <cellStyle name="常规 7 2 4 5 2 3" xfId="23375"/>
    <cellStyle name="常规 7 2 4 5 3" xfId="10703"/>
    <cellStyle name="常规 7 2 4 5 3 2" xfId="27599"/>
    <cellStyle name="常规 7 2 4 5 4" xfId="19151"/>
    <cellStyle name="常规 7 2 4 6" xfId="4367"/>
    <cellStyle name="常规 7 2 4 6 2" xfId="12815"/>
    <cellStyle name="常规 7 2 4 6 2 2" xfId="29711"/>
    <cellStyle name="常规 7 2 4 6 3" xfId="21263"/>
    <cellStyle name="常规 7 2 4 7" xfId="8591"/>
    <cellStyle name="常规 7 2 4 7 2" xfId="25487"/>
    <cellStyle name="常规 7 2 4 8" xfId="17039"/>
    <cellStyle name="常规 7 2 5" xfId="191"/>
    <cellStyle name="常规 7 2 5 2" xfId="895"/>
    <cellStyle name="常规 7 2 5 2 2" xfId="1599"/>
    <cellStyle name="常规 7 2 5 2 2 2" xfId="3711"/>
    <cellStyle name="常规 7 2 5 2 2 2 2" xfId="7935"/>
    <cellStyle name="常规 7 2 5 2 2 2 2 2" xfId="16383"/>
    <cellStyle name="常规 7 2 5 2 2 2 2 2 2" xfId="33279"/>
    <cellStyle name="常规 7 2 5 2 2 2 2 3" xfId="24831"/>
    <cellStyle name="常规 7 2 5 2 2 2 3" xfId="12159"/>
    <cellStyle name="常规 7 2 5 2 2 2 3 2" xfId="29055"/>
    <cellStyle name="常规 7 2 5 2 2 2 4" xfId="20607"/>
    <cellStyle name="常规 7 2 5 2 2 3" xfId="5823"/>
    <cellStyle name="常规 7 2 5 2 2 3 2" xfId="14271"/>
    <cellStyle name="常规 7 2 5 2 2 3 2 2" xfId="31167"/>
    <cellStyle name="常规 7 2 5 2 2 3 3" xfId="22719"/>
    <cellStyle name="常规 7 2 5 2 2 4" xfId="10047"/>
    <cellStyle name="常规 7 2 5 2 2 4 2" xfId="26943"/>
    <cellStyle name="常规 7 2 5 2 2 5" xfId="18495"/>
    <cellStyle name="常规 7 2 5 2 3" xfId="2655"/>
    <cellStyle name="常规 7 2 5 2 3 2" xfId="6879"/>
    <cellStyle name="常规 7 2 5 2 3 2 2" xfId="15327"/>
    <cellStyle name="常规 7 2 5 2 3 2 2 2" xfId="32223"/>
    <cellStyle name="常规 7 2 5 2 3 2 3" xfId="23775"/>
    <cellStyle name="常规 7 2 5 2 3 3" xfId="11103"/>
    <cellStyle name="常规 7 2 5 2 3 3 2" xfId="27999"/>
    <cellStyle name="常规 7 2 5 2 3 4" xfId="19551"/>
    <cellStyle name="常规 7 2 5 2 4" xfId="4767"/>
    <cellStyle name="常规 7 2 5 2 4 2" xfId="13215"/>
    <cellStyle name="常规 7 2 5 2 4 2 2" xfId="30111"/>
    <cellStyle name="常规 7 2 5 2 4 3" xfId="21663"/>
    <cellStyle name="常规 7 2 5 2 5" xfId="8991"/>
    <cellStyle name="常规 7 2 5 2 5 2" xfId="25887"/>
    <cellStyle name="常规 7 2 5 2 6" xfId="17439"/>
    <cellStyle name="常规 7 2 5 3" xfId="543"/>
    <cellStyle name="常规 7 2 5 3 2" xfId="1951"/>
    <cellStyle name="常规 7 2 5 3 2 2" xfId="4063"/>
    <cellStyle name="常规 7 2 5 3 2 2 2" xfId="8287"/>
    <cellStyle name="常规 7 2 5 3 2 2 2 2" xfId="16735"/>
    <cellStyle name="常规 7 2 5 3 2 2 2 2 2" xfId="33631"/>
    <cellStyle name="常规 7 2 5 3 2 2 2 3" xfId="25183"/>
    <cellStyle name="常规 7 2 5 3 2 2 3" xfId="12511"/>
    <cellStyle name="常规 7 2 5 3 2 2 3 2" xfId="29407"/>
    <cellStyle name="常规 7 2 5 3 2 2 4" xfId="20959"/>
    <cellStyle name="常规 7 2 5 3 2 3" xfId="6175"/>
    <cellStyle name="常规 7 2 5 3 2 3 2" xfId="14623"/>
    <cellStyle name="常规 7 2 5 3 2 3 2 2" xfId="31519"/>
    <cellStyle name="常规 7 2 5 3 2 3 3" xfId="23071"/>
    <cellStyle name="常规 7 2 5 3 2 4" xfId="10399"/>
    <cellStyle name="常规 7 2 5 3 2 4 2" xfId="27295"/>
    <cellStyle name="常规 7 2 5 3 2 5" xfId="18847"/>
    <cellStyle name="常规 7 2 5 3 3" xfId="3007"/>
    <cellStyle name="常规 7 2 5 3 3 2" xfId="7231"/>
    <cellStyle name="常规 7 2 5 3 3 2 2" xfId="15679"/>
    <cellStyle name="常规 7 2 5 3 3 2 2 2" xfId="32575"/>
    <cellStyle name="常规 7 2 5 3 3 2 3" xfId="24127"/>
    <cellStyle name="常规 7 2 5 3 3 3" xfId="11455"/>
    <cellStyle name="常规 7 2 5 3 3 3 2" xfId="28351"/>
    <cellStyle name="常规 7 2 5 3 3 4" xfId="19903"/>
    <cellStyle name="常规 7 2 5 3 4" xfId="5119"/>
    <cellStyle name="常规 7 2 5 3 4 2" xfId="13567"/>
    <cellStyle name="常规 7 2 5 3 4 2 2" xfId="30463"/>
    <cellStyle name="常规 7 2 5 3 4 3" xfId="22015"/>
    <cellStyle name="常规 7 2 5 3 5" xfId="9343"/>
    <cellStyle name="常规 7 2 5 3 5 2" xfId="26239"/>
    <cellStyle name="常规 7 2 5 3 6" xfId="17791"/>
    <cellStyle name="常规 7 2 5 4" xfId="1247"/>
    <cellStyle name="常规 7 2 5 4 2" xfId="3359"/>
    <cellStyle name="常规 7 2 5 4 2 2" xfId="7583"/>
    <cellStyle name="常规 7 2 5 4 2 2 2" xfId="16031"/>
    <cellStyle name="常规 7 2 5 4 2 2 2 2" xfId="32927"/>
    <cellStyle name="常规 7 2 5 4 2 2 3" xfId="24479"/>
    <cellStyle name="常规 7 2 5 4 2 3" xfId="11807"/>
    <cellStyle name="常规 7 2 5 4 2 3 2" xfId="28703"/>
    <cellStyle name="常规 7 2 5 4 2 4" xfId="20255"/>
    <cellStyle name="常规 7 2 5 4 3" xfId="5471"/>
    <cellStyle name="常规 7 2 5 4 3 2" xfId="13919"/>
    <cellStyle name="常规 7 2 5 4 3 2 2" xfId="30815"/>
    <cellStyle name="常规 7 2 5 4 3 3" xfId="22367"/>
    <cellStyle name="常规 7 2 5 4 4" xfId="9695"/>
    <cellStyle name="常规 7 2 5 4 4 2" xfId="26591"/>
    <cellStyle name="常规 7 2 5 4 5" xfId="18143"/>
    <cellStyle name="常规 7 2 5 5" xfId="2303"/>
    <cellStyle name="常规 7 2 5 5 2" xfId="6527"/>
    <cellStyle name="常规 7 2 5 5 2 2" xfId="14975"/>
    <cellStyle name="常规 7 2 5 5 2 2 2" xfId="31871"/>
    <cellStyle name="常规 7 2 5 5 2 3" xfId="23423"/>
    <cellStyle name="常规 7 2 5 5 3" xfId="10751"/>
    <cellStyle name="常规 7 2 5 5 3 2" xfId="27647"/>
    <cellStyle name="常规 7 2 5 5 4" xfId="19199"/>
    <cellStyle name="常规 7 2 5 6" xfId="4415"/>
    <cellStyle name="常规 7 2 5 6 2" xfId="12863"/>
    <cellStyle name="常规 7 2 5 6 2 2" xfId="29759"/>
    <cellStyle name="常规 7 2 5 6 3" xfId="21311"/>
    <cellStyle name="常规 7 2 5 7" xfId="8639"/>
    <cellStyle name="常规 7 2 5 7 2" xfId="25535"/>
    <cellStyle name="常规 7 2 5 8" xfId="17087"/>
    <cellStyle name="常规 7 2 6" xfId="239"/>
    <cellStyle name="常规 7 2 6 2" xfId="943"/>
    <cellStyle name="常规 7 2 6 2 2" xfId="1647"/>
    <cellStyle name="常规 7 2 6 2 2 2" xfId="3759"/>
    <cellStyle name="常规 7 2 6 2 2 2 2" xfId="7983"/>
    <cellStyle name="常规 7 2 6 2 2 2 2 2" xfId="16431"/>
    <cellStyle name="常规 7 2 6 2 2 2 2 2 2" xfId="33327"/>
    <cellStyle name="常规 7 2 6 2 2 2 2 3" xfId="24879"/>
    <cellStyle name="常规 7 2 6 2 2 2 3" xfId="12207"/>
    <cellStyle name="常规 7 2 6 2 2 2 3 2" xfId="29103"/>
    <cellStyle name="常规 7 2 6 2 2 2 4" xfId="20655"/>
    <cellStyle name="常规 7 2 6 2 2 3" xfId="5871"/>
    <cellStyle name="常规 7 2 6 2 2 3 2" xfId="14319"/>
    <cellStyle name="常规 7 2 6 2 2 3 2 2" xfId="31215"/>
    <cellStyle name="常规 7 2 6 2 2 3 3" xfId="22767"/>
    <cellStyle name="常规 7 2 6 2 2 4" xfId="10095"/>
    <cellStyle name="常规 7 2 6 2 2 4 2" xfId="26991"/>
    <cellStyle name="常规 7 2 6 2 2 5" xfId="18543"/>
    <cellStyle name="常规 7 2 6 2 3" xfId="2703"/>
    <cellStyle name="常规 7 2 6 2 3 2" xfId="6927"/>
    <cellStyle name="常规 7 2 6 2 3 2 2" xfId="15375"/>
    <cellStyle name="常规 7 2 6 2 3 2 2 2" xfId="32271"/>
    <cellStyle name="常规 7 2 6 2 3 2 3" xfId="23823"/>
    <cellStyle name="常规 7 2 6 2 3 3" xfId="11151"/>
    <cellStyle name="常规 7 2 6 2 3 3 2" xfId="28047"/>
    <cellStyle name="常规 7 2 6 2 3 4" xfId="19599"/>
    <cellStyle name="常规 7 2 6 2 4" xfId="4815"/>
    <cellStyle name="常规 7 2 6 2 4 2" xfId="13263"/>
    <cellStyle name="常规 7 2 6 2 4 2 2" xfId="30159"/>
    <cellStyle name="常规 7 2 6 2 4 3" xfId="21711"/>
    <cellStyle name="常规 7 2 6 2 5" xfId="9039"/>
    <cellStyle name="常规 7 2 6 2 5 2" xfId="25935"/>
    <cellStyle name="常规 7 2 6 2 6" xfId="17487"/>
    <cellStyle name="常规 7 2 6 3" xfId="591"/>
    <cellStyle name="常规 7 2 6 3 2" xfId="1999"/>
    <cellStyle name="常规 7 2 6 3 2 2" xfId="4111"/>
    <cellStyle name="常规 7 2 6 3 2 2 2" xfId="8335"/>
    <cellStyle name="常规 7 2 6 3 2 2 2 2" xfId="16783"/>
    <cellStyle name="常规 7 2 6 3 2 2 2 2 2" xfId="33679"/>
    <cellStyle name="常规 7 2 6 3 2 2 2 3" xfId="25231"/>
    <cellStyle name="常规 7 2 6 3 2 2 3" xfId="12559"/>
    <cellStyle name="常规 7 2 6 3 2 2 3 2" xfId="29455"/>
    <cellStyle name="常规 7 2 6 3 2 2 4" xfId="21007"/>
    <cellStyle name="常规 7 2 6 3 2 3" xfId="6223"/>
    <cellStyle name="常规 7 2 6 3 2 3 2" xfId="14671"/>
    <cellStyle name="常规 7 2 6 3 2 3 2 2" xfId="31567"/>
    <cellStyle name="常规 7 2 6 3 2 3 3" xfId="23119"/>
    <cellStyle name="常规 7 2 6 3 2 4" xfId="10447"/>
    <cellStyle name="常规 7 2 6 3 2 4 2" xfId="27343"/>
    <cellStyle name="常规 7 2 6 3 2 5" xfId="18895"/>
    <cellStyle name="常规 7 2 6 3 3" xfId="3055"/>
    <cellStyle name="常规 7 2 6 3 3 2" xfId="7279"/>
    <cellStyle name="常规 7 2 6 3 3 2 2" xfId="15727"/>
    <cellStyle name="常规 7 2 6 3 3 2 2 2" xfId="32623"/>
    <cellStyle name="常规 7 2 6 3 3 2 3" xfId="24175"/>
    <cellStyle name="常规 7 2 6 3 3 3" xfId="11503"/>
    <cellStyle name="常规 7 2 6 3 3 3 2" xfId="28399"/>
    <cellStyle name="常规 7 2 6 3 3 4" xfId="19951"/>
    <cellStyle name="常规 7 2 6 3 4" xfId="5167"/>
    <cellStyle name="常规 7 2 6 3 4 2" xfId="13615"/>
    <cellStyle name="常规 7 2 6 3 4 2 2" xfId="30511"/>
    <cellStyle name="常规 7 2 6 3 4 3" xfId="22063"/>
    <cellStyle name="常规 7 2 6 3 5" xfId="9391"/>
    <cellStyle name="常规 7 2 6 3 5 2" xfId="26287"/>
    <cellStyle name="常规 7 2 6 3 6" xfId="17839"/>
    <cellStyle name="常规 7 2 6 4" xfId="1295"/>
    <cellStyle name="常规 7 2 6 4 2" xfId="3407"/>
    <cellStyle name="常规 7 2 6 4 2 2" xfId="7631"/>
    <cellStyle name="常规 7 2 6 4 2 2 2" xfId="16079"/>
    <cellStyle name="常规 7 2 6 4 2 2 2 2" xfId="32975"/>
    <cellStyle name="常规 7 2 6 4 2 2 3" xfId="24527"/>
    <cellStyle name="常规 7 2 6 4 2 3" xfId="11855"/>
    <cellStyle name="常规 7 2 6 4 2 3 2" xfId="28751"/>
    <cellStyle name="常规 7 2 6 4 2 4" xfId="20303"/>
    <cellStyle name="常规 7 2 6 4 3" xfId="5519"/>
    <cellStyle name="常规 7 2 6 4 3 2" xfId="13967"/>
    <cellStyle name="常规 7 2 6 4 3 2 2" xfId="30863"/>
    <cellStyle name="常规 7 2 6 4 3 3" xfId="22415"/>
    <cellStyle name="常规 7 2 6 4 4" xfId="9743"/>
    <cellStyle name="常规 7 2 6 4 4 2" xfId="26639"/>
    <cellStyle name="常规 7 2 6 4 5" xfId="18191"/>
    <cellStyle name="常规 7 2 6 5" xfId="2351"/>
    <cellStyle name="常规 7 2 6 5 2" xfId="6575"/>
    <cellStyle name="常规 7 2 6 5 2 2" xfId="15023"/>
    <cellStyle name="常规 7 2 6 5 2 2 2" xfId="31919"/>
    <cellStyle name="常规 7 2 6 5 2 3" xfId="23471"/>
    <cellStyle name="常规 7 2 6 5 3" xfId="10799"/>
    <cellStyle name="常规 7 2 6 5 3 2" xfId="27695"/>
    <cellStyle name="常规 7 2 6 5 4" xfId="19247"/>
    <cellStyle name="常规 7 2 6 6" xfId="4463"/>
    <cellStyle name="常规 7 2 6 6 2" xfId="12911"/>
    <cellStyle name="常规 7 2 6 6 2 2" xfId="29807"/>
    <cellStyle name="常规 7 2 6 6 3" xfId="21359"/>
    <cellStyle name="常规 7 2 6 7" xfId="8687"/>
    <cellStyle name="常规 7 2 6 7 2" xfId="25583"/>
    <cellStyle name="常规 7 2 6 8" xfId="17135"/>
    <cellStyle name="常规 7 2 7" xfId="287"/>
    <cellStyle name="常规 7 2 7 2" xfId="991"/>
    <cellStyle name="常规 7 2 7 2 2" xfId="1695"/>
    <cellStyle name="常规 7 2 7 2 2 2" xfId="3807"/>
    <cellStyle name="常规 7 2 7 2 2 2 2" xfId="8031"/>
    <cellStyle name="常规 7 2 7 2 2 2 2 2" xfId="16479"/>
    <cellStyle name="常规 7 2 7 2 2 2 2 2 2" xfId="33375"/>
    <cellStyle name="常规 7 2 7 2 2 2 2 3" xfId="24927"/>
    <cellStyle name="常规 7 2 7 2 2 2 3" xfId="12255"/>
    <cellStyle name="常规 7 2 7 2 2 2 3 2" xfId="29151"/>
    <cellStyle name="常规 7 2 7 2 2 2 4" xfId="20703"/>
    <cellStyle name="常规 7 2 7 2 2 3" xfId="5919"/>
    <cellStyle name="常规 7 2 7 2 2 3 2" xfId="14367"/>
    <cellStyle name="常规 7 2 7 2 2 3 2 2" xfId="31263"/>
    <cellStyle name="常规 7 2 7 2 2 3 3" xfId="22815"/>
    <cellStyle name="常规 7 2 7 2 2 4" xfId="10143"/>
    <cellStyle name="常规 7 2 7 2 2 4 2" xfId="27039"/>
    <cellStyle name="常规 7 2 7 2 2 5" xfId="18591"/>
    <cellStyle name="常规 7 2 7 2 3" xfId="2751"/>
    <cellStyle name="常规 7 2 7 2 3 2" xfId="6975"/>
    <cellStyle name="常规 7 2 7 2 3 2 2" xfId="15423"/>
    <cellStyle name="常规 7 2 7 2 3 2 2 2" xfId="32319"/>
    <cellStyle name="常规 7 2 7 2 3 2 3" xfId="23871"/>
    <cellStyle name="常规 7 2 7 2 3 3" xfId="11199"/>
    <cellStyle name="常规 7 2 7 2 3 3 2" xfId="28095"/>
    <cellStyle name="常规 7 2 7 2 3 4" xfId="19647"/>
    <cellStyle name="常规 7 2 7 2 4" xfId="4863"/>
    <cellStyle name="常规 7 2 7 2 4 2" xfId="13311"/>
    <cellStyle name="常规 7 2 7 2 4 2 2" xfId="30207"/>
    <cellStyle name="常规 7 2 7 2 4 3" xfId="21759"/>
    <cellStyle name="常规 7 2 7 2 5" xfId="9087"/>
    <cellStyle name="常规 7 2 7 2 5 2" xfId="25983"/>
    <cellStyle name="常规 7 2 7 2 6" xfId="17535"/>
    <cellStyle name="常规 7 2 7 3" xfId="639"/>
    <cellStyle name="常规 7 2 7 3 2" xfId="2047"/>
    <cellStyle name="常规 7 2 7 3 2 2" xfId="4159"/>
    <cellStyle name="常规 7 2 7 3 2 2 2" xfId="8383"/>
    <cellStyle name="常规 7 2 7 3 2 2 2 2" xfId="16831"/>
    <cellStyle name="常规 7 2 7 3 2 2 2 2 2" xfId="33727"/>
    <cellStyle name="常规 7 2 7 3 2 2 2 3" xfId="25279"/>
    <cellStyle name="常规 7 2 7 3 2 2 3" xfId="12607"/>
    <cellStyle name="常规 7 2 7 3 2 2 3 2" xfId="29503"/>
    <cellStyle name="常规 7 2 7 3 2 2 4" xfId="21055"/>
    <cellStyle name="常规 7 2 7 3 2 3" xfId="6271"/>
    <cellStyle name="常规 7 2 7 3 2 3 2" xfId="14719"/>
    <cellStyle name="常规 7 2 7 3 2 3 2 2" xfId="31615"/>
    <cellStyle name="常规 7 2 7 3 2 3 3" xfId="23167"/>
    <cellStyle name="常规 7 2 7 3 2 4" xfId="10495"/>
    <cellStyle name="常规 7 2 7 3 2 4 2" xfId="27391"/>
    <cellStyle name="常规 7 2 7 3 2 5" xfId="18943"/>
    <cellStyle name="常规 7 2 7 3 3" xfId="3103"/>
    <cellStyle name="常规 7 2 7 3 3 2" xfId="7327"/>
    <cellStyle name="常规 7 2 7 3 3 2 2" xfId="15775"/>
    <cellStyle name="常规 7 2 7 3 3 2 2 2" xfId="32671"/>
    <cellStyle name="常规 7 2 7 3 3 2 3" xfId="24223"/>
    <cellStyle name="常规 7 2 7 3 3 3" xfId="11551"/>
    <cellStyle name="常规 7 2 7 3 3 3 2" xfId="28447"/>
    <cellStyle name="常规 7 2 7 3 3 4" xfId="19999"/>
    <cellStyle name="常规 7 2 7 3 4" xfId="5215"/>
    <cellStyle name="常规 7 2 7 3 4 2" xfId="13663"/>
    <cellStyle name="常规 7 2 7 3 4 2 2" xfId="30559"/>
    <cellStyle name="常规 7 2 7 3 4 3" xfId="22111"/>
    <cellStyle name="常规 7 2 7 3 5" xfId="9439"/>
    <cellStyle name="常规 7 2 7 3 5 2" xfId="26335"/>
    <cellStyle name="常规 7 2 7 3 6" xfId="17887"/>
    <cellStyle name="常规 7 2 7 4" xfId="1343"/>
    <cellStyle name="常规 7 2 7 4 2" xfId="3455"/>
    <cellStyle name="常规 7 2 7 4 2 2" xfId="7679"/>
    <cellStyle name="常规 7 2 7 4 2 2 2" xfId="16127"/>
    <cellStyle name="常规 7 2 7 4 2 2 2 2" xfId="33023"/>
    <cellStyle name="常规 7 2 7 4 2 2 3" xfId="24575"/>
    <cellStyle name="常规 7 2 7 4 2 3" xfId="11903"/>
    <cellStyle name="常规 7 2 7 4 2 3 2" xfId="28799"/>
    <cellStyle name="常规 7 2 7 4 2 4" xfId="20351"/>
    <cellStyle name="常规 7 2 7 4 3" xfId="5567"/>
    <cellStyle name="常规 7 2 7 4 3 2" xfId="14015"/>
    <cellStyle name="常规 7 2 7 4 3 2 2" xfId="30911"/>
    <cellStyle name="常规 7 2 7 4 3 3" xfId="22463"/>
    <cellStyle name="常规 7 2 7 4 4" xfId="9791"/>
    <cellStyle name="常规 7 2 7 4 4 2" xfId="26687"/>
    <cellStyle name="常规 7 2 7 4 5" xfId="18239"/>
    <cellStyle name="常规 7 2 7 5" xfId="2399"/>
    <cellStyle name="常规 7 2 7 5 2" xfId="6623"/>
    <cellStyle name="常规 7 2 7 5 2 2" xfId="15071"/>
    <cellStyle name="常规 7 2 7 5 2 2 2" xfId="31967"/>
    <cellStyle name="常规 7 2 7 5 2 3" xfId="23519"/>
    <cellStyle name="常规 7 2 7 5 3" xfId="10847"/>
    <cellStyle name="常规 7 2 7 5 3 2" xfId="27743"/>
    <cellStyle name="常规 7 2 7 5 4" xfId="19295"/>
    <cellStyle name="常规 7 2 7 6" xfId="4511"/>
    <cellStyle name="常规 7 2 7 6 2" xfId="12959"/>
    <cellStyle name="常规 7 2 7 6 2 2" xfId="29855"/>
    <cellStyle name="常规 7 2 7 6 3" xfId="21407"/>
    <cellStyle name="常规 7 2 7 7" xfId="8735"/>
    <cellStyle name="常规 7 2 7 7 2" xfId="25631"/>
    <cellStyle name="常规 7 2 7 8" xfId="17183"/>
    <cellStyle name="常规 7 2 8" xfId="335"/>
    <cellStyle name="常规 7 2 8 2" xfId="1039"/>
    <cellStyle name="常规 7 2 8 2 2" xfId="1743"/>
    <cellStyle name="常规 7 2 8 2 2 2" xfId="3855"/>
    <cellStyle name="常规 7 2 8 2 2 2 2" xfId="8079"/>
    <cellStyle name="常规 7 2 8 2 2 2 2 2" xfId="16527"/>
    <cellStyle name="常规 7 2 8 2 2 2 2 2 2" xfId="33423"/>
    <cellStyle name="常规 7 2 8 2 2 2 2 3" xfId="24975"/>
    <cellStyle name="常规 7 2 8 2 2 2 3" xfId="12303"/>
    <cellStyle name="常规 7 2 8 2 2 2 3 2" xfId="29199"/>
    <cellStyle name="常规 7 2 8 2 2 2 4" xfId="20751"/>
    <cellStyle name="常规 7 2 8 2 2 3" xfId="5967"/>
    <cellStyle name="常规 7 2 8 2 2 3 2" xfId="14415"/>
    <cellStyle name="常规 7 2 8 2 2 3 2 2" xfId="31311"/>
    <cellStyle name="常规 7 2 8 2 2 3 3" xfId="22863"/>
    <cellStyle name="常规 7 2 8 2 2 4" xfId="10191"/>
    <cellStyle name="常规 7 2 8 2 2 4 2" xfId="27087"/>
    <cellStyle name="常规 7 2 8 2 2 5" xfId="18639"/>
    <cellStyle name="常规 7 2 8 2 3" xfId="2799"/>
    <cellStyle name="常规 7 2 8 2 3 2" xfId="7023"/>
    <cellStyle name="常规 7 2 8 2 3 2 2" xfId="15471"/>
    <cellStyle name="常规 7 2 8 2 3 2 2 2" xfId="32367"/>
    <cellStyle name="常规 7 2 8 2 3 2 3" xfId="23919"/>
    <cellStyle name="常规 7 2 8 2 3 3" xfId="11247"/>
    <cellStyle name="常规 7 2 8 2 3 3 2" xfId="28143"/>
    <cellStyle name="常规 7 2 8 2 3 4" xfId="19695"/>
    <cellStyle name="常规 7 2 8 2 4" xfId="4911"/>
    <cellStyle name="常规 7 2 8 2 4 2" xfId="13359"/>
    <cellStyle name="常规 7 2 8 2 4 2 2" xfId="30255"/>
    <cellStyle name="常规 7 2 8 2 4 3" xfId="21807"/>
    <cellStyle name="常规 7 2 8 2 5" xfId="9135"/>
    <cellStyle name="常规 7 2 8 2 5 2" xfId="26031"/>
    <cellStyle name="常规 7 2 8 2 6" xfId="17583"/>
    <cellStyle name="常规 7 2 8 3" xfId="687"/>
    <cellStyle name="常规 7 2 8 3 2" xfId="2095"/>
    <cellStyle name="常规 7 2 8 3 2 2" xfId="4207"/>
    <cellStyle name="常规 7 2 8 3 2 2 2" xfId="8431"/>
    <cellStyle name="常规 7 2 8 3 2 2 2 2" xfId="16879"/>
    <cellStyle name="常规 7 2 8 3 2 2 2 2 2" xfId="33775"/>
    <cellStyle name="常规 7 2 8 3 2 2 2 3" xfId="25327"/>
    <cellStyle name="常规 7 2 8 3 2 2 3" xfId="12655"/>
    <cellStyle name="常规 7 2 8 3 2 2 3 2" xfId="29551"/>
    <cellStyle name="常规 7 2 8 3 2 2 4" xfId="21103"/>
    <cellStyle name="常规 7 2 8 3 2 3" xfId="6319"/>
    <cellStyle name="常规 7 2 8 3 2 3 2" xfId="14767"/>
    <cellStyle name="常规 7 2 8 3 2 3 2 2" xfId="31663"/>
    <cellStyle name="常规 7 2 8 3 2 3 3" xfId="23215"/>
    <cellStyle name="常规 7 2 8 3 2 4" xfId="10543"/>
    <cellStyle name="常规 7 2 8 3 2 4 2" xfId="27439"/>
    <cellStyle name="常规 7 2 8 3 2 5" xfId="18991"/>
    <cellStyle name="常规 7 2 8 3 3" xfId="3151"/>
    <cellStyle name="常规 7 2 8 3 3 2" xfId="7375"/>
    <cellStyle name="常规 7 2 8 3 3 2 2" xfId="15823"/>
    <cellStyle name="常规 7 2 8 3 3 2 2 2" xfId="32719"/>
    <cellStyle name="常规 7 2 8 3 3 2 3" xfId="24271"/>
    <cellStyle name="常规 7 2 8 3 3 3" xfId="11599"/>
    <cellStyle name="常规 7 2 8 3 3 3 2" xfId="28495"/>
    <cellStyle name="常规 7 2 8 3 3 4" xfId="20047"/>
    <cellStyle name="常规 7 2 8 3 4" xfId="5263"/>
    <cellStyle name="常规 7 2 8 3 4 2" xfId="13711"/>
    <cellStyle name="常规 7 2 8 3 4 2 2" xfId="30607"/>
    <cellStyle name="常规 7 2 8 3 4 3" xfId="22159"/>
    <cellStyle name="常规 7 2 8 3 5" xfId="9487"/>
    <cellStyle name="常规 7 2 8 3 5 2" xfId="26383"/>
    <cellStyle name="常规 7 2 8 3 6" xfId="17935"/>
    <cellStyle name="常规 7 2 8 4" xfId="1391"/>
    <cellStyle name="常规 7 2 8 4 2" xfId="3503"/>
    <cellStyle name="常规 7 2 8 4 2 2" xfId="7727"/>
    <cellStyle name="常规 7 2 8 4 2 2 2" xfId="16175"/>
    <cellStyle name="常规 7 2 8 4 2 2 2 2" xfId="33071"/>
    <cellStyle name="常规 7 2 8 4 2 2 3" xfId="24623"/>
    <cellStyle name="常规 7 2 8 4 2 3" xfId="11951"/>
    <cellStyle name="常规 7 2 8 4 2 3 2" xfId="28847"/>
    <cellStyle name="常规 7 2 8 4 2 4" xfId="20399"/>
    <cellStyle name="常规 7 2 8 4 3" xfId="5615"/>
    <cellStyle name="常规 7 2 8 4 3 2" xfId="14063"/>
    <cellStyle name="常规 7 2 8 4 3 2 2" xfId="30959"/>
    <cellStyle name="常规 7 2 8 4 3 3" xfId="22511"/>
    <cellStyle name="常规 7 2 8 4 4" xfId="9839"/>
    <cellStyle name="常规 7 2 8 4 4 2" xfId="26735"/>
    <cellStyle name="常规 7 2 8 4 5" xfId="18287"/>
    <cellStyle name="常规 7 2 8 5" xfId="2447"/>
    <cellStyle name="常规 7 2 8 5 2" xfId="6671"/>
    <cellStyle name="常规 7 2 8 5 2 2" xfId="15119"/>
    <cellStyle name="常规 7 2 8 5 2 2 2" xfId="32015"/>
    <cellStyle name="常规 7 2 8 5 2 3" xfId="23567"/>
    <cellStyle name="常规 7 2 8 5 3" xfId="10895"/>
    <cellStyle name="常规 7 2 8 5 3 2" xfId="27791"/>
    <cellStyle name="常规 7 2 8 5 4" xfId="19343"/>
    <cellStyle name="常规 7 2 8 6" xfId="4559"/>
    <cellStyle name="常规 7 2 8 6 2" xfId="13007"/>
    <cellStyle name="常规 7 2 8 6 2 2" xfId="29903"/>
    <cellStyle name="常规 7 2 8 6 3" xfId="21455"/>
    <cellStyle name="常规 7 2 8 7" xfId="8783"/>
    <cellStyle name="常规 7 2 8 7 2" xfId="25679"/>
    <cellStyle name="常规 7 2 8 8" xfId="17231"/>
    <cellStyle name="常规 7 2 9" xfId="735"/>
    <cellStyle name="常规 7 2 9 2" xfId="1439"/>
    <cellStyle name="常规 7 2 9 2 2" xfId="3551"/>
    <cellStyle name="常规 7 2 9 2 2 2" xfId="7775"/>
    <cellStyle name="常规 7 2 9 2 2 2 2" xfId="16223"/>
    <cellStyle name="常规 7 2 9 2 2 2 2 2" xfId="33119"/>
    <cellStyle name="常规 7 2 9 2 2 2 3" xfId="24671"/>
    <cellStyle name="常规 7 2 9 2 2 3" xfId="11999"/>
    <cellStyle name="常规 7 2 9 2 2 3 2" xfId="28895"/>
    <cellStyle name="常规 7 2 9 2 2 4" xfId="20447"/>
    <cellStyle name="常规 7 2 9 2 3" xfId="5663"/>
    <cellStyle name="常规 7 2 9 2 3 2" xfId="14111"/>
    <cellStyle name="常规 7 2 9 2 3 2 2" xfId="31007"/>
    <cellStyle name="常规 7 2 9 2 3 3" xfId="22559"/>
    <cellStyle name="常规 7 2 9 2 4" xfId="9887"/>
    <cellStyle name="常规 7 2 9 2 4 2" xfId="26783"/>
    <cellStyle name="常规 7 2 9 2 5" xfId="18335"/>
    <cellStyle name="常规 7 2 9 3" xfId="2495"/>
    <cellStyle name="常规 7 2 9 3 2" xfId="6719"/>
    <cellStyle name="常规 7 2 9 3 2 2" xfId="15167"/>
    <cellStyle name="常规 7 2 9 3 2 2 2" xfId="32063"/>
    <cellStyle name="常规 7 2 9 3 2 3" xfId="23615"/>
    <cellStyle name="常规 7 2 9 3 3" xfId="10943"/>
    <cellStyle name="常规 7 2 9 3 3 2" xfId="27839"/>
    <cellStyle name="常规 7 2 9 3 4" xfId="19391"/>
    <cellStyle name="常规 7 2 9 4" xfId="4607"/>
    <cellStyle name="常规 7 2 9 4 2" xfId="13055"/>
    <cellStyle name="常规 7 2 9 4 2 2" xfId="29951"/>
    <cellStyle name="常规 7 2 9 4 3" xfId="21503"/>
    <cellStyle name="常规 7 2 9 5" xfId="8831"/>
    <cellStyle name="常规 7 2 9 5 2" xfId="25727"/>
    <cellStyle name="常规 7 2 9 6" xfId="17279"/>
    <cellStyle name="常规 7 3" xfId="47"/>
    <cellStyle name="常规 7 3 10" xfId="1103"/>
    <cellStyle name="常规 7 3 10 2" xfId="3215"/>
    <cellStyle name="常规 7 3 10 2 2" xfId="7439"/>
    <cellStyle name="常规 7 3 10 2 2 2" xfId="15887"/>
    <cellStyle name="常规 7 3 10 2 2 2 2" xfId="32783"/>
    <cellStyle name="常规 7 3 10 2 2 3" xfId="24335"/>
    <cellStyle name="常规 7 3 10 2 3" xfId="11663"/>
    <cellStyle name="常规 7 3 10 2 3 2" xfId="28559"/>
    <cellStyle name="常规 7 3 10 2 4" xfId="20111"/>
    <cellStyle name="常规 7 3 10 3" xfId="5327"/>
    <cellStyle name="常规 7 3 10 3 2" xfId="13775"/>
    <cellStyle name="常规 7 3 10 3 2 2" xfId="30671"/>
    <cellStyle name="常规 7 3 10 3 3" xfId="22223"/>
    <cellStyle name="常规 7 3 10 4" xfId="9551"/>
    <cellStyle name="常规 7 3 10 4 2" xfId="26447"/>
    <cellStyle name="常规 7 3 10 5" xfId="17999"/>
    <cellStyle name="常规 7 3 11" xfId="2159"/>
    <cellStyle name="常规 7 3 11 2" xfId="6383"/>
    <cellStyle name="常规 7 3 11 2 2" xfId="14831"/>
    <cellStyle name="常规 7 3 11 2 2 2" xfId="31727"/>
    <cellStyle name="常规 7 3 11 2 3" xfId="23279"/>
    <cellStyle name="常规 7 3 11 3" xfId="10607"/>
    <cellStyle name="常规 7 3 11 3 2" xfId="27503"/>
    <cellStyle name="常规 7 3 11 4" xfId="19055"/>
    <cellStyle name="常规 7 3 12" xfId="4271"/>
    <cellStyle name="常规 7 3 12 2" xfId="12719"/>
    <cellStyle name="常规 7 3 12 2 2" xfId="29615"/>
    <cellStyle name="常规 7 3 12 3" xfId="21167"/>
    <cellStyle name="常规 7 3 13" xfId="8495"/>
    <cellStyle name="常规 7 3 13 2" xfId="25391"/>
    <cellStyle name="常规 7 3 14" xfId="16943"/>
    <cellStyle name="常规 7 3 2" xfId="111"/>
    <cellStyle name="常规 7 3 2 2" xfId="815"/>
    <cellStyle name="常规 7 3 2 2 2" xfId="1519"/>
    <cellStyle name="常规 7 3 2 2 2 2" xfId="3631"/>
    <cellStyle name="常规 7 3 2 2 2 2 2" xfId="7855"/>
    <cellStyle name="常规 7 3 2 2 2 2 2 2" xfId="16303"/>
    <cellStyle name="常规 7 3 2 2 2 2 2 2 2" xfId="33199"/>
    <cellStyle name="常规 7 3 2 2 2 2 2 3" xfId="24751"/>
    <cellStyle name="常规 7 3 2 2 2 2 3" xfId="12079"/>
    <cellStyle name="常规 7 3 2 2 2 2 3 2" xfId="28975"/>
    <cellStyle name="常规 7 3 2 2 2 2 4" xfId="20527"/>
    <cellStyle name="常规 7 3 2 2 2 3" xfId="5743"/>
    <cellStyle name="常规 7 3 2 2 2 3 2" xfId="14191"/>
    <cellStyle name="常规 7 3 2 2 2 3 2 2" xfId="31087"/>
    <cellStyle name="常规 7 3 2 2 2 3 3" xfId="22639"/>
    <cellStyle name="常规 7 3 2 2 2 4" xfId="9967"/>
    <cellStyle name="常规 7 3 2 2 2 4 2" xfId="26863"/>
    <cellStyle name="常规 7 3 2 2 2 5" xfId="18415"/>
    <cellStyle name="常规 7 3 2 2 3" xfId="2575"/>
    <cellStyle name="常规 7 3 2 2 3 2" xfId="6799"/>
    <cellStyle name="常规 7 3 2 2 3 2 2" xfId="15247"/>
    <cellStyle name="常规 7 3 2 2 3 2 2 2" xfId="32143"/>
    <cellStyle name="常规 7 3 2 2 3 2 3" xfId="23695"/>
    <cellStyle name="常规 7 3 2 2 3 3" xfId="11023"/>
    <cellStyle name="常规 7 3 2 2 3 3 2" xfId="27919"/>
    <cellStyle name="常规 7 3 2 2 3 4" xfId="19471"/>
    <cellStyle name="常规 7 3 2 2 4" xfId="4687"/>
    <cellStyle name="常规 7 3 2 2 4 2" xfId="13135"/>
    <cellStyle name="常规 7 3 2 2 4 2 2" xfId="30031"/>
    <cellStyle name="常规 7 3 2 2 4 3" xfId="21583"/>
    <cellStyle name="常规 7 3 2 2 5" xfId="8911"/>
    <cellStyle name="常规 7 3 2 2 5 2" xfId="25807"/>
    <cellStyle name="常规 7 3 2 2 6" xfId="17359"/>
    <cellStyle name="常规 7 3 2 3" xfId="463"/>
    <cellStyle name="常规 7 3 2 3 2" xfId="1871"/>
    <cellStyle name="常规 7 3 2 3 2 2" xfId="3983"/>
    <cellStyle name="常规 7 3 2 3 2 2 2" xfId="8207"/>
    <cellStyle name="常规 7 3 2 3 2 2 2 2" xfId="16655"/>
    <cellStyle name="常规 7 3 2 3 2 2 2 2 2" xfId="33551"/>
    <cellStyle name="常规 7 3 2 3 2 2 2 3" xfId="25103"/>
    <cellStyle name="常规 7 3 2 3 2 2 3" xfId="12431"/>
    <cellStyle name="常规 7 3 2 3 2 2 3 2" xfId="29327"/>
    <cellStyle name="常规 7 3 2 3 2 2 4" xfId="20879"/>
    <cellStyle name="常规 7 3 2 3 2 3" xfId="6095"/>
    <cellStyle name="常规 7 3 2 3 2 3 2" xfId="14543"/>
    <cellStyle name="常规 7 3 2 3 2 3 2 2" xfId="31439"/>
    <cellStyle name="常规 7 3 2 3 2 3 3" xfId="22991"/>
    <cellStyle name="常规 7 3 2 3 2 4" xfId="10319"/>
    <cellStyle name="常规 7 3 2 3 2 4 2" xfId="27215"/>
    <cellStyle name="常规 7 3 2 3 2 5" xfId="18767"/>
    <cellStyle name="常规 7 3 2 3 3" xfId="2927"/>
    <cellStyle name="常规 7 3 2 3 3 2" xfId="7151"/>
    <cellStyle name="常规 7 3 2 3 3 2 2" xfId="15599"/>
    <cellStyle name="常规 7 3 2 3 3 2 2 2" xfId="32495"/>
    <cellStyle name="常规 7 3 2 3 3 2 3" xfId="24047"/>
    <cellStyle name="常规 7 3 2 3 3 3" xfId="11375"/>
    <cellStyle name="常规 7 3 2 3 3 3 2" xfId="28271"/>
    <cellStyle name="常规 7 3 2 3 3 4" xfId="19823"/>
    <cellStyle name="常规 7 3 2 3 4" xfId="5039"/>
    <cellStyle name="常规 7 3 2 3 4 2" xfId="13487"/>
    <cellStyle name="常规 7 3 2 3 4 2 2" xfId="30383"/>
    <cellStyle name="常规 7 3 2 3 4 3" xfId="21935"/>
    <cellStyle name="常规 7 3 2 3 5" xfId="9263"/>
    <cellStyle name="常规 7 3 2 3 5 2" xfId="26159"/>
    <cellStyle name="常规 7 3 2 3 6" xfId="17711"/>
    <cellStyle name="常规 7 3 2 4" xfId="1167"/>
    <cellStyle name="常规 7 3 2 4 2" xfId="3279"/>
    <cellStyle name="常规 7 3 2 4 2 2" xfId="7503"/>
    <cellStyle name="常规 7 3 2 4 2 2 2" xfId="15951"/>
    <cellStyle name="常规 7 3 2 4 2 2 2 2" xfId="32847"/>
    <cellStyle name="常规 7 3 2 4 2 2 3" xfId="24399"/>
    <cellStyle name="常规 7 3 2 4 2 3" xfId="11727"/>
    <cellStyle name="常规 7 3 2 4 2 3 2" xfId="28623"/>
    <cellStyle name="常规 7 3 2 4 2 4" xfId="20175"/>
    <cellStyle name="常规 7 3 2 4 3" xfId="5391"/>
    <cellStyle name="常规 7 3 2 4 3 2" xfId="13839"/>
    <cellStyle name="常规 7 3 2 4 3 2 2" xfId="30735"/>
    <cellStyle name="常规 7 3 2 4 3 3" xfId="22287"/>
    <cellStyle name="常规 7 3 2 4 4" xfId="9615"/>
    <cellStyle name="常规 7 3 2 4 4 2" xfId="26511"/>
    <cellStyle name="常规 7 3 2 4 5" xfId="18063"/>
    <cellStyle name="常规 7 3 2 5" xfId="2223"/>
    <cellStyle name="常规 7 3 2 5 2" xfId="6447"/>
    <cellStyle name="常规 7 3 2 5 2 2" xfId="14895"/>
    <cellStyle name="常规 7 3 2 5 2 2 2" xfId="31791"/>
    <cellStyle name="常规 7 3 2 5 2 3" xfId="23343"/>
    <cellStyle name="常规 7 3 2 5 3" xfId="10671"/>
    <cellStyle name="常规 7 3 2 5 3 2" xfId="27567"/>
    <cellStyle name="常规 7 3 2 5 4" xfId="19119"/>
    <cellStyle name="常规 7 3 2 6" xfId="4335"/>
    <cellStyle name="常规 7 3 2 6 2" xfId="12783"/>
    <cellStyle name="常规 7 3 2 6 2 2" xfId="29679"/>
    <cellStyle name="常规 7 3 2 6 3" xfId="21231"/>
    <cellStyle name="常规 7 3 2 7" xfId="8559"/>
    <cellStyle name="常规 7 3 2 7 2" xfId="25455"/>
    <cellStyle name="常规 7 3 2 8" xfId="17007"/>
    <cellStyle name="常规 7 3 3" xfId="159"/>
    <cellStyle name="常规 7 3 3 2" xfId="863"/>
    <cellStyle name="常规 7 3 3 2 2" xfId="1567"/>
    <cellStyle name="常规 7 3 3 2 2 2" xfId="3679"/>
    <cellStyle name="常规 7 3 3 2 2 2 2" xfId="7903"/>
    <cellStyle name="常规 7 3 3 2 2 2 2 2" xfId="16351"/>
    <cellStyle name="常规 7 3 3 2 2 2 2 2 2" xfId="33247"/>
    <cellStyle name="常规 7 3 3 2 2 2 2 3" xfId="24799"/>
    <cellStyle name="常规 7 3 3 2 2 2 3" xfId="12127"/>
    <cellStyle name="常规 7 3 3 2 2 2 3 2" xfId="29023"/>
    <cellStyle name="常规 7 3 3 2 2 2 4" xfId="20575"/>
    <cellStyle name="常规 7 3 3 2 2 3" xfId="5791"/>
    <cellStyle name="常规 7 3 3 2 2 3 2" xfId="14239"/>
    <cellStyle name="常规 7 3 3 2 2 3 2 2" xfId="31135"/>
    <cellStyle name="常规 7 3 3 2 2 3 3" xfId="22687"/>
    <cellStyle name="常规 7 3 3 2 2 4" xfId="10015"/>
    <cellStyle name="常规 7 3 3 2 2 4 2" xfId="26911"/>
    <cellStyle name="常规 7 3 3 2 2 5" xfId="18463"/>
    <cellStyle name="常规 7 3 3 2 3" xfId="2623"/>
    <cellStyle name="常规 7 3 3 2 3 2" xfId="6847"/>
    <cellStyle name="常规 7 3 3 2 3 2 2" xfId="15295"/>
    <cellStyle name="常规 7 3 3 2 3 2 2 2" xfId="32191"/>
    <cellStyle name="常规 7 3 3 2 3 2 3" xfId="23743"/>
    <cellStyle name="常规 7 3 3 2 3 3" xfId="11071"/>
    <cellStyle name="常规 7 3 3 2 3 3 2" xfId="27967"/>
    <cellStyle name="常规 7 3 3 2 3 4" xfId="19519"/>
    <cellStyle name="常规 7 3 3 2 4" xfId="4735"/>
    <cellStyle name="常规 7 3 3 2 4 2" xfId="13183"/>
    <cellStyle name="常规 7 3 3 2 4 2 2" xfId="30079"/>
    <cellStyle name="常规 7 3 3 2 4 3" xfId="21631"/>
    <cellStyle name="常规 7 3 3 2 5" xfId="8959"/>
    <cellStyle name="常规 7 3 3 2 5 2" xfId="25855"/>
    <cellStyle name="常规 7 3 3 2 6" xfId="17407"/>
    <cellStyle name="常规 7 3 3 3" xfId="511"/>
    <cellStyle name="常规 7 3 3 3 2" xfId="1919"/>
    <cellStyle name="常规 7 3 3 3 2 2" xfId="4031"/>
    <cellStyle name="常规 7 3 3 3 2 2 2" xfId="8255"/>
    <cellStyle name="常规 7 3 3 3 2 2 2 2" xfId="16703"/>
    <cellStyle name="常规 7 3 3 3 2 2 2 2 2" xfId="33599"/>
    <cellStyle name="常规 7 3 3 3 2 2 2 3" xfId="25151"/>
    <cellStyle name="常规 7 3 3 3 2 2 3" xfId="12479"/>
    <cellStyle name="常规 7 3 3 3 2 2 3 2" xfId="29375"/>
    <cellStyle name="常规 7 3 3 3 2 2 4" xfId="20927"/>
    <cellStyle name="常规 7 3 3 3 2 3" xfId="6143"/>
    <cellStyle name="常规 7 3 3 3 2 3 2" xfId="14591"/>
    <cellStyle name="常规 7 3 3 3 2 3 2 2" xfId="31487"/>
    <cellStyle name="常规 7 3 3 3 2 3 3" xfId="23039"/>
    <cellStyle name="常规 7 3 3 3 2 4" xfId="10367"/>
    <cellStyle name="常规 7 3 3 3 2 4 2" xfId="27263"/>
    <cellStyle name="常规 7 3 3 3 2 5" xfId="18815"/>
    <cellStyle name="常规 7 3 3 3 3" xfId="2975"/>
    <cellStyle name="常规 7 3 3 3 3 2" xfId="7199"/>
    <cellStyle name="常规 7 3 3 3 3 2 2" xfId="15647"/>
    <cellStyle name="常规 7 3 3 3 3 2 2 2" xfId="32543"/>
    <cellStyle name="常规 7 3 3 3 3 2 3" xfId="24095"/>
    <cellStyle name="常规 7 3 3 3 3 3" xfId="11423"/>
    <cellStyle name="常规 7 3 3 3 3 3 2" xfId="28319"/>
    <cellStyle name="常规 7 3 3 3 3 4" xfId="19871"/>
    <cellStyle name="常规 7 3 3 3 4" xfId="5087"/>
    <cellStyle name="常规 7 3 3 3 4 2" xfId="13535"/>
    <cellStyle name="常规 7 3 3 3 4 2 2" xfId="30431"/>
    <cellStyle name="常规 7 3 3 3 4 3" xfId="21983"/>
    <cellStyle name="常规 7 3 3 3 5" xfId="9311"/>
    <cellStyle name="常规 7 3 3 3 5 2" xfId="26207"/>
    <cellStyle name="常规 7 3 3 3 6" xfId="17759"/>
    <cellStyle name="常规 7 3 3 4" xfId="1215"/>
    <cellStyle name="常规 7 3 3 4 2" xfId="3327"/>
    <cellStyle name="常规 7 3 3 4 2 2" xfId="7551"/>
    <cellStyle name="常规 7 3 3 4 2 2 2" xfId="15999"/>
    <cellStyle name="常规 7 3 3 4 2 2 2 2" xfId="32895"/>
    <cellStyle name="常规 7 3 3 4 2 2 3" xfId="24447"/>
    <cellStyle name="常规 7 3 3 4 2 3" xfId="11775"/>
    <cellStyle name="常规 7 3 3 4 2 3 2" xfId="28671"/>
    <cellStyle name="常规 7 3 3 4 2 4" xfId="20223"/>
    <cellStyle name="常规 7 3 3 4 3" xfId="5439"/>
    <cellStyle name="常规 7 3 3 4 3 2" xfId="13887"/>
    <cellStyle name="常规 7 3 3 4 3 2 2" xfId="30783"/>
    <cellStyle name="常规 7 3 3 4 3 3" xfId="22335"/>
    <cellStyle name="常规 7 3 3 4 4" xfId="9663"/>
    <cellStyle name="常规 7 3 3 4 4 2" xfId="26559"/>
    <cellStyle name="常规 7 3 3 4 5" xfId="18111"/>
    <cellStyle name="常规 7 3 3 5" xfId="2271"/>
    <cellStyle name="常规 7 3 3 5 2" xfId="6495"/>
    <cellStyle name="常规 7 3 3 5 2 2" xfId="14943"/>
    <cellStyle name="常规 7 3 3 5 2 2 2" xfId="31839"/>
    <cellStyle name="常规 7 3 3 5 2 3" xfId="23391"/>
    <cellStyle name="常规 7 3 3 5 3" xfId="10719"/>
    <cellStyle name="常规 7 3 3 5 3 2" xfId="27615"/>
    <cellStyle name="常规 7 3 3 5 4" xfId="19167"/>
    <cellStyle name="常规 7 3 3 6" xfId="4383"/>
    <cellStyle name="常规 7 3 3 6 2" xfId="12831"/>
    <cellStyle name="常规 7 3 3 6 2 2" xfId="29727"/>
    <cellStyle name="常规 7 3 3 6 3" xfId="21279"/>
    <cellStyle name="常规 7 3 3 7" xfId="8607"/>
    <cellStyle name="常规 7 3 3 7 2" xfId="25503"/>
    <cellStyle name="常规 7 3 3 8" xfId="17055"/>
    <cellStyle name="常规 7 3 4" xfId="207"/>
    <cellStyle name="常规 7 3 4 2" xfId="911"/>
    <cellStyle name="常规 7 3 4 2 2" xfId="1615"/>
    <cellStyle name="常规 7 3 4 2 2 2" xfId="3727"/>
    <cellStyle name="常规 7 3 4 2 2 2 2" xfId="7951"/>
    <cellStyle name="常规 7 3 4 2 2 2 2 2" xfId="16399"/>
    <cellStyle name="常规 7 3 4 2 2 2 2 2 2" xfId="33295"/>
    <cellStyle name="常规 7 3 4 2 2 2 2 3" xfId="24847"/>
    <cellStyle name="常规 7 3 4 2 2 2 3" xfId="12175"/>
    <cellStyle name="常规 7 3 4 2 2 2 3 2" xfId="29071"/>
    <cellStyle name="常规 7 3 4 2 2 2 4" xfId="20623"/>
    <cellStyle name="常规 7 3 4 2 2 3" xfId="5839"/>
    <cellStyle name="常规 7 3 4 2 2 3 2" xfId="14287"/>
    <cellStyle name="常规 7 3 4 2 2 3 2 2" xfId="31183"/>
    <cellStyle name="常规 7 3 4 2 2 3 3" xfId="22735"/>
    <cellStyle name="常规 7 3 4 2 2 4" xfId="10063"/>
    <cellStyle name="常规 7 3 4 2 2 4 2" xfId="26959"/>
    <cellStyle name="常规 7 3 4 2 2 5" xfId="18511"/>
    <cellStyle name="常规 7 3 4 2 3" xfId="2671"/>
    <cellStyle name="常规 7 3 4 2 3 2" xfId="6895"/>
    <cellStyle name="常规 7 3 4 2 3 2 2" xfId="15343"/>
    <cellStyle name="常规 7 3 4 2 3 2 2 2" xfId="32239"/>
    <cellStyle name="常规 7 3 4 2 3 2 3" xfId="23791"/>
    <cellStyle name="常规 7 3 4 2 3 3" xfId="11119"/>
    <cellStyle name="常规 7 3 4 2 3 3 2" xfId="28015"/>
    <cellStyle name="常规 7 3 4 2 3 4" xfId="19567"/>
    <cellStyle name="常规 7 3 4 2 4" xfId="4783"/>
    <cellStyle name="常规 7 3 4 2 4 2" xfId="13231"/>
    <cellStyle name="常规 7 3 4 2 4 2 2" xfId="30127"/>
    <cellStyle name="常规 7 3 4 2 4 3" xfId="21679"/>
    <cellStyle name="常规 7 3 4 2 5" xfId="9007"/>
    <cellStyle name="常规 7 3 4 2 5 2" xfId="25903"/>
    <cellStyle name="常规 7 3 4 2 6" xfId="17455"/>
    <cellStyle name="常规 7 3 4 3" xfId="559"/>
    <cellStyle name="常规 7 3 4 3 2" xfId="1967"/>
    <cellStyle name="常规 7 3 4 3 2 2" xfId="4079"/>
    <cellStyle name="常规 7 3 4 3 2 2 2" xfId="8303"/>
    <cellStyle name="常规 7 3 4 3 2 2 2 2" xfId="16751"/>
    <cellStyle name="常规 7 3 4 3 2 2 2 2 2" xfId="33647"/>
    <cellStyle name="常规 7 3 4 3 2 2 2 3" xfId="25199"/>
    <cellStyle name="常规 7 3 4 3 2 2 3" xfId="12527"/>
    <cellStyle name="常规 7 3 4 3 2 2 3 2" xfId="29423"/>
    <cellStyle name="常规 7 3 4 3 2 2 4" xfId="20975"/>
    <cellStyle name="常规 7 3 4 3 2 3" xfId="6191"/>
    <cellStyle name="常规 7 3 4 3 2 3 2" xfId="14639"/>
    <cellStyle name="常规 7 3 4 3 2 3 2 2" xfId="31535"/>
    <cellStyle name="常规 7 3 4 3 2 3 3" xfId="23087"/>
    <cellStyle name="常规 7 3 4 3 2 4" xfId="10415"/>
    <cellStyle name="常规 7 3 4 3 2 4 2" xfId="27311"/>
    <cellStyle name="常规 7 3 4 3 2 5" xfId="18863"/>
    <cellStyle name="常规 7 3 4 3 3" xfId="3023"/>
    <cellStyle name="常规 7 3 4 3 3 2" xfId="7247"/>
    <cellStyle name="常规 7 3 4 3 3 2 2" xfId="15695"/>
    <cellStyle name="常规 7 3 4 3 3 2 2 2" xfId="32591"/>
    <cellStyle name="常规 7 3 4 3 3 2 3" xfId="24143"/>
    <cellStyle name="常规 7 3 4 3 3 3" xfId="11471"/>
    <cellStyle name="常规 7 3 4 3 3 3 2" xfId="28367"/>
    <cellStyle name="常规 7 3 4 3 3 4" xfId="19919"/>
    <cellStyle name="常规 7 3 4 3 4" xfId="5135"/>
    <cellStyle name="常规 7 3 4 3 4 2" xfId="13583"/>
    <cellStyle name="常规 7 3 4 3 4 2 2" xfId="30479"/>
    <cellStyle name="常规 7 3 4 3 4 3" xfId="22031"/>
    <cellStyle name="常规 7 3 4 3 5" xfId="9359"/>
    <cellStyle name="常规 7 3 4 3 5 2" xfId="26255"/>
    <cellStyle name="常规 7 3 4 3 6" xfId="17807"/>
    <cellStyle name="常规 7 3 4 4" xfId="1263"/>
    <cellStyle name="常规 7 3 4 4 2" xfId="3375"/>
    <cellStyle name="常规 7 3 4 4 2 2" xfId="7599"/>
    <cellStyle name="常规 7 3 4 4 2 2 2" xfId="16047"/>
    <cellStyle name="常规 7 3 4 4 2 2 2 2" xfId="32943"/>
    <cellStyle name="常规 7 3 4 4 2 2 3" xfId="24495"/>
    <cellStyle name="常规 7 3 4 4 2 3" xfId="11823"/>
    <cellStyle name="常规 7 3 4 4 2 3 2" xfId="28719"/>
    <cellStyle name="常规 7 3 4 4 2 4" xfId="20271"/>
    <cellStyle name="常规 7 3 4 4 3" xfId="5487"/>
    <cellStyle name="常规 7 3 4 4 3 2" xfId="13935"/>
    <cellStyle name="常规 7 3 4 4 3 2 2" xfId="30831"/>
    <cellStyle name="常规 7 3 4 4 3 3" xfId="22383"/>
    <cellStyle name="常规 7 3 4 4 4" xfId="9711"/>
    <cellStyle name="常规 7 3 4 4 4 2" xfId="26607"/>
    <cellStyle name="常规 7 3 4 4 5" xfId="18159"/>
    <cellStyle name="常规 7 3 4 5" xfId="2319"/>
    <cellStyle name="常规 7 3 4 5 2" xfId="6543"/>
    <cellStyle name="常规 7 3 4 5 2 2" xfId="14991"/>
    <cellStyle name="常规 7 3 4 5 2 2 2" xfId="31887"/>
    <cellStyle name="常规 7 3 4 5 2 3" xfId="23439"/>
    <cellStyle name="常规 7 3 4 5 3" xfId="10767"/>
    <cellStyle name="常规 7 3 4 5 3 2" xfId="27663"/>
    <cellStyle name="常规 7 3 4 5 4" xfId="19215"/>
    <cellStyle name="常规 7 3 4 6" xfId="4431"/>
    <cellStyle name="常规 7 3 4 6 2" xfId="12879"/>
    <cellStyle name="常规 7 3 4 6 2 2" xfId="29775"/>
    <cellStyle name="常规 7 3 4 6 3" xfId="21327"/>
    <cellStyle name="常规 7 3 4 7" xfId="8655"/>
    <cellStyle name="常规 7 3 4 7 2" xfId="25551"/>
    <cellStyle name="常规 7 3 4 8" xfId="17103"/>
    <cellStyle name="常规 7 3 5" xfId="255"/>
    <cellStyle name="常规 7 3 5 2" xfId="959"/>
    <cellStyle name="常规 7 3 5 2 2" xfId="1663"/>
    <cellStyle name="常规 7 3 5 2 2 2" xfId="3775"/>
    <cellStyle name="常规 7 3 5 2 2 2 2" xfId="7999"/>
    <cellStyle name="常规 7 3 5 2 2 2 2 2" xfId="16447"/>
    <cellStyle name="常规 7 3 5 2 2 2 2 2 2" xfId="33343"/>
    <cellStyle name="常规 7 3 5 2 2 2 2 3" xfId="24895"/>
    <cellStyle name="常规 7 3 5 2 2 2 3" xfId="12223"/>
    <cellStyle name="常规 7 3 5 2 2 2 3 2" xfId="29119"/>
    <cellStyle name="常规 7 3 5 2 2 2 4" xfId="20671"/>
    <cellStyle name="常规 7 3 5 2 2 3" xfId="5887"/>
    <cellStyle name="常规 7 3 5 2 2 3 2" xfId="14335"/>
    <cellStyle name="常规 7 3 5 2 2 3 2 2" xfId="31231"/>
    <cellStyle name="常规 7 3 5 2 2 3 3" xfId="22783"/>
    <cellStyle name="常规 7 3 5 2 2 4" xfId="10111"/>
    <cellStyle name="常规 7 3 5 2 2 4 2" xfId="27007"/>
    <cellStyle name="常规 7 3 5 2 2 5" xfId="18559"/>
    <cellStyle name="常规 7 3 5 2 3" xfId="2719"/>
    <cellStyle name="常规 7 3 5 2 3 2" xfId="6943"/>
    <cellStyle name="常规 7 3 5 2 3 2 2" xfId="15391"/>
    <cellStyle name="常规 7 3 5 2 3 2 2 2" xfId="32287"/>
    <cellStyle name="常规 7 3 5 2 3 2 3" xfId="23839"/>
    <cellStyle name="常规 7 3 5 2 3 3" xfId="11167"/>
    <cellStyle name="常规 7 3 5 2 3 3 2" xfId="28063"/>
    <cellStyle name="常规 7 3 5 2 3 4" xfId="19615"/>
    <cellStyle name="常规 7 3 5 2 4" xfId="4831"/>
    <cellStyle name="常规 7 3 5 2 4 2" xfId="13279"/>
    <cellStyle name="常规 7 3 5 2 4 2 2" xfId="30175"/>
    <cellStyle name="常规 7 3 5 2 4 3" xfId="21727"/>
    <cellStyle name="常规 7 3 5 2 5" xfId="9055"/>
    <cellStyle name="常规 7 3 5 2 5 2" xfId="25951"/>
    <cellStyle name="常规 7 3 5 2 6" xfId="17503"/>
    <cellStyle name="常规 7 3 5 3" xfId="607"/>
    <cellStyle name="常规 7 3 5 3 2" xfId="2015"/>
    <cellStyle name="常规 7 3 5 3 2 2" xfId="4127"/>
    <cellStyle name="常规 7 3 5 3 2 2 2" xfId="8351"/>
    <cellStyle name="常规 7 3 5 3 2 2 2 2" xfId="16799"/>
    <cellStyle name="常规 7 3 5 3 2 2 2 2 2" xfId="33695"/>
    <cellStyle name="常规 7 3 5 3 2 2 2 3" xfId="25247"/>
    <cellStyle name="常规 7 3 5 3 2 2 3" xfId="12575"/>
    <cellStyle name="常规 7 3 5 3 2 2 3 2" xfId="29471"/>
    <cellStyle name="常规 7 3 5 3 2 2 4" xfId="21023"/>
    <cellStyle name="常规 7 3 5 3 2 3" xfId="6239"/>
    <cellStyle name="常规 7 3 5 3 2 3 2" xfId="14687"/>
    <cellStyle name="常规 7 3 5 3 2 3 2 2" xfId="31583"/>
    <cellStyle name="常规 7 3 5 3 2 3 3" xfId="23135"/>
    <cellStyle name="常规 7 3 5 3 2 4" xfId="10463"/>
    <cellStyle name="常规 7 3 5 3 2 4 2" xfId="27359"/>
    <cellStyle name="常规 7 3 5 3 2 5" xfId="18911"/>
    <cellStyle name="常规 7 3 5 3 3" xfId="3071"/>
    <cellStyle name="常规 7 3 5 3 3 2" xfId="7295"/>
    <cellStyle name="常规 7 3 5 3 3 2 2" xfId="15743"/>
    <cellStyle name="常规 7 3 5 3 3 2 2 2" xfId="32639"/>
    <cellStyle name="常规 7 3 5 3 3 2 3" xfId="24191"/>
    <cellStyle name="常规 7 3 5 3 3 3" xfId="11519"/>
    <cellStyle name="常规 7 3 5 3 3 3 2" xfId="28415"/>
    <cellStyle name="常规 7 3 5 3 3 4" xfId="19967"/>
    <cellStyle name="常规 7 3 5 3 4" xfId="5183"/>
    <cellStyle name="常规 7 3 5 3 4 2" xfId="13631"/>
    <cellStyle name="常规 7 3 5 3 4 2 2" xfId="30527"/>
    <cellStyle name="常规 7 3 5 3 4 3" xfId="22079"/>
    <cellStyle name="常规 7 3 5 3 5" xfId="9407"/>
    <cellStyle name="常规 7 3 5 3 5 2" xfId="26303"/>
    <cellStyle name="常规 7 3 5 3 6" xfId="17855"/>
    <cellStyle name="常规 7 3 5 4" xfId="1311"/>
    <cellStyle name="常规 7 3 5 4 2" xfId="3423"/>
    <cellStyle name="常规 7 3 5 4 2 2" xfId="7647"/>
    <cellStyle name="常规 7 3 5 4 2 2 2" xfId="16095"/>
    <cellStyle name="常规 7 3 5 4 2 2 2 2" xfId="32991"/>
    <cellStyle name="常规 7 3 5 4 2 2 3" xfId="24543"/>
    <cellStyle name="常规 7 3 5 4 2 3" xfId="11871"/>
    <cellStyle name="常规 7 3 5 4 2 3 2" xfId="28767"/>
    <cellStyle name="常规 7 3 5 4 2 4" xfId="20319"/>
    <cellStyle name="常规 7 3 5 4 3" xfId="5535"/>
    <cellStyle name="常规 7 3 5 4 3 2" xfId="13983"/>
    <cellStyle name="常规 7 3 5 4 3 2 2" xfId="30879"/>
    <cellStyle name="常规 7 3 5 4 3 3" xfId="22431"/>
    <cellStyle name="常规 7 3 5 4 4" xfId="9759"/>
    <cellStyle name="常规 7 3 5 4 4 2" xfId="26655"/>
    <cellStyle name="常规 7 3 5 4 5" xfId="18207"/>
    <cellStyle name="常规 7 3 5 5" xfId="2367"/>
    <cellStyle name="常规 7 3 5 5 2" xfId="6591"/>
    <cellStyle name="常规 7 3 5 5 2 2" xfId="15039"/>
    <cellStyle name="常规 7 3 5 5 2 2 2" xfId="31935"/>
    <cellStyle name="常规 7 3 5 5 2 3" xfId="23487"/>
    <cellStyle name="常规 7 3 5 5 3" xfId="10815"/>
    <cellStyle name="常规 7 3 5 5 3 2" xfId="27711"/>
    <cellStyle name="常规 7 3 5 5 4" xfId="19263"/>
    <cellStyle name="常规 7 3 5 6" xfId="4479"/>
    <cellStyle name="常规 7 3 5 6 2" xfId="12927"/>
    <cellStyle name="常规 7 3 5 6 2 2" xfId="29823"/>
    <cellStyle name="常规 7 3 5 6 3" xfId="21375"/>
    <cellStyle name="常规 7 3 5 7" xfId="8703"/>
    <cellStyle name="常规 7 3 5 7 2" xfId="25599"/>
    <cellStyle name="常规 7 3 5 8" xfId="17151"/>
    <cellStyle name="常规 7 3 6" xfId="303"/>
    <cellStyle name="常规 7 3 6 2" xfId="1007"/>
    <cellStyle name="常规 7 3 6 2 2" xfId="1711"/>
    <cellStyle name="常规 7 3 6 2 2 2" xfId="3823"/>
    <cellStyle name="常规 7 3 6 2 2 2 2" xfId="8047"/>
    <cellStyle name="常规 7 3 6 2 2 2 2 2" xfId="16495"/>
    <cellStyle name="常规 7 3 6 2 2 2 2 2 2" xfId="33391"/>
    <cellStyle name="常规 7 3 6 2 2 2 2 3" xfId="24943"/>
    <cellStyle name="常规 7 3 6 2 2 2 3" xfId="12271"/>
    <cellStyle name="常规 7 3 6 2 2 2 3 2" xfId="29167"/>
    <cellStyle name="常规 7 3 6 2 2 2 4" xfId="20719"/>
    <cellStyle name="常规 7 3 6 2 2 3" xfId="5935"/>
    <cellStyle name="常规 7 3 6 2 2 3 2" xfId="14383"/>
    <cellStyle name="常规 7 3 6 2 2 3 2 2" xfId="31279"/>
    <cellStyle name="常规 7 3 6 2 2 3 3" xfId="22831"/>
    <cellStyle name="常规 7 3 6 2 2 4" xfId="10159"/>
    <cellStyle name="常规 7 3 6 2 2 4 2" xfId="27055"/>
    <cellStyle name="常规 7 3 6 2 2 5" xfId="18607"/>
    <cellStyle name="常规 7 3 6 2 3" xfId="2767"/>
    <cellStyle name="常规 7 3 6 2 3 2" xfId="6991"/>
    <cellStyle name="常规 7 3 6 2 3 2 2" xfId="15439"/>
    <cellStyle name="常规 7 3 6 2 3 2 2 2" xfId="32335"/>
    <cellStyle name="常规 7 3 6 2 3 2 3" xfId="23887"/>
    <cellStyle name="常规 7 3 6 2 3 3" xfId="11215"/>
    <cellStyle name="常规 7 3 6 2 3 3 2" xfId="28111"/>
    <cellStyle name="常规 7 3 6 2 3 4" xfId="19663"/>
    <cellStyle name="常规 7 3 6 2 4" xfId="4879"/>
    <cellStyle name="常规 7 3 6 2 4 2" xfId="13327"/>
    <cellStyle name="常规 7 3 6 2 4 2 2" xfId="30223"/>
    <cellStyle name="常规 7 3 6 2 4 3" xfId="21775"/>
    <cellStyle name="常规 7 3 6 2 5" xfId="9103"/>
    <cellStyle name="常规 7 3 6 2 5 2" xfId="25999"/>
    <cellStyle name="常规 7 3 6 2 6" xfId="17551"/>
    <cellStyle name="常规 7 3 6 3" xfId="655"/>
    <cellStyle name="常规 7 3 6 3 2" xfId="2063"/>
    <cellStyle name="常规 7 3 6 3 2 2" xfId="4175"/>
    <cellStyle name="常规 7 3 6 3 2 2 2" xfId="8399"/>
    <cellStyle name="常规 7 3 6 3 2 2 2 2" xfId="16847"/>
    <cellStyle name="常规 7 3 6 3 2 2 2 2 2" xfId="33743"/>
    <cellStyle name="常规 7 3 6 3 2 2 2 3" xfId="25295"/>
    <cellStyle name="常规 7 3 6 3 2 2 3" xfId="12623"/>
    <cellStyle name="常规 7 3 6 3 2 2 3 2" xfId="29519"/>
    <cellStyle name="常规 7 3 6 3 2 2 4" xfId="21071"/>
    <cellStyle name="常规 7 3 6 3 2 3" xfId="6287"/>
    <cellStyle name="常规 7 3 6 3 2 3 2" xfId="14735"/>
    <cellStyle name="常规 7 3 6 3 2 3 2 2" xfId="31631"/>
    <cellStyle name="常规 7 3 6 3 2 3 3" xfId="23183"/>
    <cellStyle name="常规 7 3 6 3 2 4" xfId="10511"/>
    <cellStyle name="常规 7 3 6 3 2 4 2" xfId="27407"/>
    <cellStyle name="常规 7 3 6 3 2 5" xfId="18959"/>
    <cellStyle name="常规 7 3 6 3 3" xfId="3119"/>
    <cellStyle name="常规 7 3 6 3 3 2" xfId="7343"/>
    <cellStyle name="常规 7 3 6 3 3 2 2" xfId="15791"/>
    <cellStyle name="常规 7 3 6 3 3 2 2 2" xfId="32687"/>
    <cellStyle name="常规 7 3 6 3 3 2 3" xfId="24239"/>
    <cellStyle name="常规 7 3 6 3 3 3" xfId="11567"/>
    <cellStyle name="常规 7 3 6 3 3 3 2" xfId="28463"/>
    <cellStyle name="常规 7 3 6 3 3 4" xfId="20015"/>
    <cellStyle name="常规 7 3 6 3 4" xfId="5231"/>
    <cellStyle name="常规 7 3 6 3 4 2" xfId="13679"/>
    <cellStyle name="常规 7 3 6 3 4 2 2" xfId="30575"/>
    <cellStyle name="常规 7 3 6 3 4 3" xfId="22127"/>
    <cellStyle name="常规 7 3 6 3 5" xfId="9455"/>
    <cellStyle name="常规 7 3 6 3 5 2" xfId="26351"/>
    <cellStyle name="常规 7 3 6 3 6" xfId="17903"/>
    <cellStyle name="常规 7 3 6 4" xfId="1359"/>
    <cellStyle name="常规 7 3 6 4 2" xfId="3471"/>
    <cellStyle name="常规 7 3 6 4 2 2" xfId="7695"/>
    <cellStyle name="常规 7 3 6 4 2 2 2" xfId="16143"/>
    <cellStyle name="常规 7 3 6 4 2 2 2 2" xfId="33039"/>
    <cellStyle name="常规 7 3 6 4 2 2 3" xfId="24591"/>
    <cellStyle name="常规 7 3 6 4 2 3" xfId="11919"/>
    <cellStyle name="常规 7 3 6 4 2 3 2" xfId="28815"/>
    <cellStyle name="常规 7 3 6 4 2 4" xfId="20367"/>
    <cellStyle name="常规 7 3 6 4 3" xfId="5583"/>
    <cellStyle name="常规 7 3 6 4 3 2" xfId="14031"/>
    <cellStyle name="常规 7 3 6 4 3 2 2" xfId="30927"/>
    <cellStyle name="常规 7 3 6 4 3 3" xfId="22479"/>
    <cellStyle name="常规 7 3 6 4 4" xfId="9807"/>
    <cellStyle name="常规 7 3 6 4 4 2" xfId="26703"/>
    <cellStyle name="常规 7 3 6 4 5" xfId="18255"/>
    <cellStyle name="常规 7 3 6 5" xfId="2415"/>
    <cellStyle name="常规 7 3 6 5 2" xfId="6639"/>
    <cellStyle name="常规 7 3 6 5 2 2" xfId="15087"/>
    <cellStyle name="常规 7 3 6 5 2 2 2" xfId="31983"/>
    <cellStyle name="常规 7 3 6 5 2 3" xfId="23535"/>
    <cellStyle name="常规 7 3 6 5 3" xfId="10863"/>
    <cellStyle name="常规 7 3 6 5 3 2" xfId="27759"/>
    <cellStyle name="常规 7 3 6 5 4" xfId="19311"/>
    <cellStyle name="常规 7 3 6 6" xfId="4527"/>
    <cellStyle name="常规 7 3 6 6 2" xfId="12975"/>
    <cellStyle name="常规 7 3 6 6 2 2" xfId="29871"/>
    <cellStyle name="常规 7 3 6 6 3" xfId="21423"/>
    <cellStyle name="常规 7 3 6 7" xfId="8751"/>
    <cellStyle name="常规 7 3 6 7 2" xfId="25647"/>
    <cellStyle name="常规 7 3 6 8" xfId="17199"/>
    <cellStyle name="常规 7 3 7" xfId="351"/>
    <cellStyle name="常规 7 3 7 2" xfId="1055"/>
    <cellStyle name="常规 7 3 7 2 2" xfId="1759"/>
    <cellStyle name="常规 7 3 7 2 2 2" xfId="3871"/>
    <cellStyle name="常规 7 3 7 2 2 2 2" xfId="8095"/>
    <cellStyle name="常规 7 3 7 2 2 2 2 2" xfId="16543"/>
    <cellStyle name="常规 7 3 7 2 2 2 2 2 2" xfId="33439"/>
    <cellStyle name="常规 7 3 7 2 2 2 2 3" xfId="24991"/>
    <cellStyle name="常规 7 3 7 2 2 2 3" xfId="12319"/>
    <cellStyle name="常规 7 3 7 2 2 2 3 2" xfId="29215"/>
    <cellStyle name="常规 7 3 7 2 2 2 4" xfId="20767"/>
    <cellStyle name="常规 7 3 7 2 2 3" xfId="5983"/>
    <cellStyle name="常规 7 3 7 2 2 3 2" xfId="14431"/>
    <cellStyle name="常规 7 3 7 2 2 3 2 2" xfId="31327"/>
    <cellStyle name="常规 7 3 7 2 2 3 3" xfId="22879"/>
    <cellStyle name="常规 7 3 7 2 2 4" xfId="10207"/>
    <cellStyle name="常规 7 3 7 2 2 4 2" xfId="27103"/>
    <cellStyle name="常规 7 3 7 2 2 5" xfId="18655"/>
    <cellStyle name="常规 7 3 7 2 3" xfId="2815"/>
    <cellStyle name="常规 7 3 7 2 3 2" xfId="7039"/>
    <cellStyle name="常规 7 3 7 2 3 2 2" xfId="15487"/>
    <cellStyle name="常规 7 3 7 2 3 2 2 2" xfId="32383"/>
    <cellStyle name="常规 7 3 7 2 3 2 3" xfId="23935"/>
    <cellStyle name="常规 7 3 7 2 3 3" xfId="11263"/>
    <cellStyle name="常规 7 3 7 2 3 3 2" xfId="28159"/>
    <cellStyle name="常规 7 3 7 2 3 4" xfId="19711"/>
    <cellStyle name="常规 7 3 7 2 4" xfId="4927"/>
    <cellStyle name="常规 7 3 7 2 4 2" xfId="13375"/>
    <cellStyle name="常规 7 3 7 2 4 2 2" xfId="30271"/>
    <cellStyle name="常规 7 3 7 2 4 3" xfId="21823"/>
    <cellStyle name="常规 7 3 7 2 5" xfId="9151"/>
    <cellStyle name="常规 7 3 7 2 5 2" xfId="26047"/>
    <cellStyle name="常规 7 3 7 2 6" xfId="17599"/>
    <cellStyle name="常规 7 3 7 3" xfId="703"/>
    <cellStyle name="常规 7 3 7 3 2" xfId="2111"/>
    <cellStyle name="常规 7 3 7 3 2 2" xfId="4223"/>
    <cellStyle name="常规 7 3 7 3 2 2 2" xfId="8447"/>
    <cellStyle name="常规 7 3 7 3 2 2 2 2" xfId="16895"/>
    <cellStyle name="常规 7 3 7 3 2 2 2 2 2" xfId="33791"/>
    <cellStyle name="常规 7 3 7 3 2 2 2 3" xfId="25343"/>
    <cellStyle name="常规 7 3 7 3 2 2 3" xfId="12671"/>
    <cellStyle name="常规 7 3 7 3 2 2 3 2" xfId="29567"/>
    <cellStyle name="常规 7 3 7 3 2 2 4" xfId="21119"/>
    <cellStyle name="常规 7 3 7 3 2 3" xfId="6335"/>
    <cellStyle name="常规 7 3 7 3 2 3 2" xfId="14783"/>
    <cellStyle name="常规 7 3 7 3 2 3 2 2" xfId="31679"/>
    <cellStyle name="常规 7 3 7 3 2 3 3" xfId="23231"/>
    <cellStyle name="常规 7 3 7 3 2 4" xfId="10559"/>
    <cellStyle name="常规 7 3 7 3 2 4 2" xfId="27455"/>
    <cellStyle name="常规 7 3 7 3 2 5" xfId="19007"/>
    <cellStyle name="常规 7 3 7 3 3" xfId="3167"/>
    <cellStyle name="常规 7 3 7 3 3 2" xfId="7391"/>
    <cellStyle name="常规 7 3 7 3 3 2 2" xfId="15839"/>
    <cellStyle name="常规 7 3 7 3 3 2 2 2" xfId="32735"/>
    <cellStyle name="常规 7 3 7 3 3 2 3" xfId="24287"/>
    <cellStyle name="常规 7 3 7 3 3 3" xfId="11615"/>
    <cellStyle name="常规 7 3 7 3 3 3 2" xfId="28511"/>
    <cellStyle name="常规 7 3 7 3 3 4" xfId="20063"/>
    <cellStyle name="常规 7 3 7 3 4" xfId="5279"/>
    <cellStyle name="常规 7 3 7 3 4 2" xfId="13727"/>
    <cellStyle name="常规 7 3 7 3 4 2 2" xfId="30623"/>
    <cellStyle name="常规 7 3 7 3 4 3" xfId="22175"/>
    <cellStyle name="常规 7 3 7 3 5" xfId="9503"/>
    <cellStyle name="常规 7 3 7 3 5 2" xfId="26399"/>
    <cellStyle name="常规 7 3 7 3 6" xfId="17951"/>
    <cellStyle name="常规 7 3 7 4" xfId="1407"/>
    <cellStyle name="常规 7 3 7 4 2" xfId="3519"/>
    <cellStyle name="常规 7 3 7 4 2 2" xfId="7743"/>
    <cellStyle name="常规 7 3 7 4 2 2 2" xfId="16191"/>
    <cellStyle name="常规 7 3 7 4 2 2 2 2" xfId="33087"/>
    <cellStyle name="常规 7 3 7 4 2 2 3" xfId="24639"/>
    <cellStyle name="常规 7 3 7 4 2 3" xfId="11967"/>
    <cellStyle name="常规 7 3 7 4 2 3 2" xfId="28863"/>
    <cellStyle name="常规 7 3 7 4 2 4" xfId="20415"/>
    <cellStyle name="常规 7 3 7 4 3" xfId="5631"/>
    <cellStyle name="常规 7 3 7 4 3 2" xfId="14079"/>
    <cellStyle name="常规 7 3 7 4 3 2 2" xfId="30975"/>
    <cellStyle name="常规 7 3 7 4 3 3" xfId="22527"/>
    <cellStyle name="常规 7 3 7 4 4" xfId="9855"/>
    <cellStyle name="常规 7 3 7 4 4 2" xfId="26751"/>
    <cellStyle name="常规 7 3 7 4 5" xfId="18303"/>
    <cellStyle name="常规 7 3 7 5" xfId="2463"/>
    <cellStyle name="常规 7 3 7 5 2" xfId="6687"/>
    <cellStyle name="常规 7 3 7 5 2 2" xfId="15135"/>
    <cellStyle name="常规 7 3 7 5 2 2 2" xfId="32031"/>
    <cellStyle name="常规 7 3 7 5 2 3" xfId="23583"/>
    <cellStyle name="常规 7 3 7 5 3" xfId="10911"/>
    <cellStyle name="常规 7 3 7 5 3 2" xfId="27807"/>
    <cellStyle name="常规 7 3 7 5 4" xfId="19359"/>
    <cellStyle name="常规 7 3 7 6" xfId="4575"/>
    <cellStyle name="常规 7 3 7 6 2" xfId="13023"/>
    <cellStyle name="常规 7 3 7 6 2 2" xfId="29919"/>
    <cellStyle name="常规 7 3 7 6 3" xfId="21471"/>
    <cellStyle name="常规 7 3 7 7" xfId="8799"/>
    <cellStyle name="常规 7 3 7 7 2" xfId="25695"/>
    <cellStyle name="常规 7 3 7 8" xfId="17247"/>
    <cellStyle name="常规 7 3 8" xfId="751"/>
    <cellStyle name="常规 7 3 8 2" xfId="1455"/>
    <cellStyle name="常规 7 3 8 2 2" xfId="3567"/>
    <cellStyle name="常规 7 3 8 2 2 2" xfId="7791"/>
    <cellStyle name="常规 7 3 8 2 2 2 2" xfId="16239"/>
    <cellStyle name="常规 7 3 8 2 2 2 2 2" xfId="33135"/>
    <cellStyle name="常规 7 3 8 2 2 2 3" xfId="24687"/>
    <cellStyle name="常规 7 3 8 2 2 3" xfId="12015"/>
    <cellStyle name="常规 7 3 8 2 2 3 2" xfId="28911"/>
    <cellStyle name="常规 7 3 8 2 2 4" xfId="20463"/>
    <cellStyle name="常规 7 3 8 2 3" xfId="5679"/>
    <cellStyle name="常规 7 3 8 2 3 2" xfId="14127"/>
    <cellStyle name="常规 7 3 8 2 3 2 2" xfId="31023"/>
    <cellStyle name="常规 7 3 8 2 3 3" xfId="22575"/>
    <cellStyle name="常规 7 3 8 2 4" xfId="9903"/>
    <cellStyle name="常规 7 3 8 2 4 2" xfId="26799"/>
    <cellStyle name="常规 7 3 8 2 5" xfId="18351"/>
    <cellStyle name="常规 7 3 8 3" xfId="2511"/>
    <cellStyle name="常规 7 3 8 3 2" xfId="6735"/>
    <cellStyle name="常规 7 3 8 3 2 2" xfId="15183"/>
    <cellStyle name="常规 7 3 8 3 2 2 2" xfId="32079"/>
    <cellStyle name="常规 7 3 8 3 2 3" xfId="23631"/>
    <cellStyle name="常规 7 3 8 3 3" xfId="10959"/>
    <cellStyle name="常规 7 3 8 3 3 2" xfId="27855"/>
    <cellStyle name="常规 7 3 8 3 4" xfId="19407"/>
    <cellStyle name="常规 7 3 8 4" xfId="4623"/>
    <cellStyle name="常规 7 3 8 4 2" xfId="13071"/>
    <cellStyle name="常规 7 3 8 4 2 2" xfId="29967"/>
    <cellStyle name="常规 7 3 8 4 3" xfId="21519"/>
    <cellStyle name="常规 7 3 8 5" xfId="8847"/>
    <cellStyle name="常规 7 3 8 5 2" xfId="25743"/>
    <cellStyle name="常规 7 3 8 6" xfId="17295"/>
    <cellStyle name="常规 7 3 9" xfId="399"/>
    <cellStyle name="常规 7 3 9 2" xfId="1807"/>
    <cellStyle name="常规 7 3 9 2 2" xfId="3919"/>
    <cellStyle name="常规 7 3 9 2 2 2" xfId="8143"/>
    <cellStyle name="常规 7 3 9 2 2 2 2" xfId="16591"/>
    <cellStyle name="常规 7 3 9 2 2 2 2 2" xfId="33487"/>
    <cellStyle name="常规 7 3 9 2 2 2 3" xfId="25039"/>
    <cellStyle name="常规 7 3 9 2 2 3" xfId="12367"/>
    <cellStyle name="常规 7 3 9 2 2 3 2" xfId="29263"/>
    <cellStyle name="常规 7 3 9 2 2 4" xfId="20815"/>
    <cellStyle name="常规 7 3 9 2 3" xfId="6031"/>
    <cellStyle name="常规 7 3 9 2 3 2" xfId="14479"/>
    <cellStyle name="常规 7 3 9 2 3 2 2" xfId="31375"/>
    <cellStyle name="常规 7 3 9 2 3 3" xfId="22927"/>
    <cellStyle name="常规 7 3 9 2 4" xfId="10255"/>
    <cellStyle name="常规 7 3 9 2 4 2" xfId="27151"/>
    <cellStyle name="常规 7 3 9 2 5" xfId="18703"/>
    <cellStyle name="常规 7 3 9 3" xfId="2863"/>
    <cellStyle name="常规 7 3 9 3 2" xfId="7087"/>
    <cellStyle name="常规 7 3 9 3 2 2" xfId="15535"/>
    <cellStyle name="常规 7 3 9 3 2 2 2" xfId="32431"/>
    <cellStyle name="常规 7 3 9 3 2 3" xfId="23983"/>
    <cellStyle name="常规 7 3 9 3 3" xfId="11311"/>
    <cellStyle name="常规 7 3 9 3 3 2" xfId="28207"/>
    <cellStyle name="常规 7 3 9 3 4" xfId="19759"/>
    <cellStyle name="常规 7 3 9 4" xfId="4975"/>
    <cellStyle name="常规 7 3 9 4 2" xfId="13423"/>
    <cellStyle name="常规 7 3 9 4 2 2" xfId="30319"/>
    <cellStyle name="常规 7 3 9 4 3" xfId="21871"/>
    <cellStyle name="常规 7 3 9 5" xfId="9199"/>
    <cellStyle name="常规 7 3 9 5 2" xfId="26095"/>
    <cellStyle name="常规 7 3 9 6" xfId="17647"/>
    <cellStyle name="常规 7 4" xfId="79"/>
    <cellStyle name="常规 7 4 2" xfId="783"/>
    <cellStyle name="常规 7 4 2 2" xfId="1487"/>
    <cellStyle name="常规 7 4 2 2 2" xfId="3599"/>
    <cellStyle name="常规 7 4 2 2 2 2" xfId="7823"/>
    <cellStyle name="常规 7 4 2 2 2 2 2" xfId="16271"/>
    <cellStyle name="常规 7 4 2 2 2 2 2 2" xfId="33167"/>
    <cellStyle name="常规 7 4 2 2 2 2 3" xfId="24719"/>
    <cellStyle name="常规 7 4 2 2 2 3" xfId="12047"/>
    <cellStyle name="常规 7 4 2 2 2 3 2" xfId="28943"/>
    <cellStyle name="常规 7 4 2 2 2 4" xfId="20495"/>
    <cellStyle name="常规 7 4 2 2 3" xfId="5711"/>
    <cellStyle name="常规 7 4 2 2 3 2" xfId="14159"/>
    <cellStyle name="常规 7 4 2 2 3 2 2" xfId="31055"/>
    <cellStyle name="常规 7 4 2 2 3 3" xfId="22607"/>
    <cellStyle name="常规 7 4 2 2 4" xfId="9935"/>
    <cellStyle name="常规 7 4 2 2 4 2" xfId="26831"/>
    <cellStyle name="常规 7 4 2 2 5" xfId="18383"/>
    <cellStyle name="常规 7 4 2 3" xfId="2543"/>
    <cellStyle name="常规 7 4 2 3 2" xfId="6767"/>
    <cellStyle name="常规 7 4 2 3 2 2" xfId="15215"/>
    <cellStyle name="常规 7 4 2 3 2 2 2" xfId="32111"/>
    <cellStyle name="常规 7 4 2 3 2 3" xfId="23663"/>
    <cellStyle name="常规 7 4 2 3 3" xfId="10991"/>
    <cellStyle name="常规 7 4 2 3 3 2" xfId="27887"/>
    <cellStyle name="常规 7 4 2 3 4" xfId="19439"/>
    <cellStyle name="常规 7 4 2 4" xfId="4655"/>
    <cellStyle name="常规 7 4 2 4 2" xfId="13103"/>
    <cellStyle name="常规 7 4 2 4 2 2" xfId="29999"/>
    <cellStyle name="常规 7 4 2 4 3" xfId="21551"/>
    <cellStyle name="常规 7 4 2 5" xfId="8879"/>
    <cellStyle name="常规 7 4 2 5 2" xfId="25775"/>
    <cellStyle name="常规 7 4 2 6" xfId="17327"/>
    <cellStyle name="常规 7 4 3" xfId="431"/>
    <cellStyle name="常规 7 4 3 2" xfId="1839"/>
    <cellStyle name="常规 7 4 3 2 2" xfId="3951"/>
    <cellStyle name="常规 7 4 3 2 2 2" xfId="8175"/>
    <cellStyle name="常规 7 4 3 2 2 2 2" xfId="16623"/>
    <cellStyle name="常规 7 4 3 2 2 2 2 2" xfId="33519"/>
    <cellStyle name="常规 7 4 3 2 2 2 3" xfId="25071"/>
    <cellStyle name="常规 7 4 3 2 2 3" xfId="12399"/>
    <cellStyle name="常规 7 4 3 2 2 3 2" xfId="29295"/>
    <cellStyle name="常规 7 4 3 2 2 4" xfId="20847"/>
    <cellStyle name="常规 7 4 3 2 3" xfId="6063"/>
    <cellStyle name="常规 7 4 3 2 3 2" xfId="14511"/>
    <cellStyle name="常规 7 4 3 2 3 2 2" xfId="31407"/>
    <cellStyle name="常规 7 4 3 2 3 3" xfId="22959"/>
    <cellStyle name="常规 7 4 3 2 4" xfId="10287"/>
    <cellStyle name="常规 7 4 3 2 4 2" xfId="27183"/>
    <cellStyle name="常规 7 4 3 2 5" xfId="18735"/>
    <cellStyle name="常规 7 4 3 3" xfId="2895"/>
    <cellStyle name="常规 7 4 3 3 2" xfId="7119"/>
    <cellStyle name="常规 7 4 3 3 2 2" xfId="15567"/>
    <cellStyle name="常规 7 4 3 3 2 2 2" xfId="32463"/>
    <cellStyle name="常规 7 4 3 3 2 3" xfId="24015"/>
    <cellStyle name="常规 7 4 3 3 3" xfId="11343"/>
    <cellStyle name="常规 7 4 3 3 3 2" xfId="28239"/>
    <cellStyle name="常规 7 4 3 3 4" xfId="19791"/>
    <cellStyle name="常规 7 4 3 4" xfId="5007"/>
    <cellStyle name="常规 7 4 3 4 2" xfId="13455"/>
    <cellStyle name="常规 7 4 3 4 2 2" xfId="30351"/>
    <cellStyle name="常规 7 4 3 4 3" xfId="21903"/>
    <cellStyle name="常规 7 4 3 5" xfId="9231"/>
    <cellStyle name="常规 7 4 3 5 2" xfId="26127"/>
    <cellStyle name="常规 7 4 3 6" xfId="17679"/>
    <cellStyle name="常规 7 4 4" xfId="1135"/>
    <cellStyle name="常规 7 4 4 2" xfId="3247"/>
    <cellStyle name="常规 7 4 4 2 2" xfId="7471"/>
    <cellStyle name="常规 7 4 4 2 2 2" xfId="15919"/>
    <cellStyle name="常规 7 4 4 2 2 2 2" xfId="32815"/>
    <cellStyle name="常规 7 4 4 2 2 3" xfId="24367"/>
    <cellStyle name="常规 7 4 4 2 3" xfId="11695"/>
    <cellStyle name="常规 7 4 4 2 3 2" xfId="28591"/>
    <cellStyle name="常规 7 4 4 2 4" xfId="20143"/>
    <cellStyle name="常规 7 4 4 3" xfId="5359"/>
    <cellStyle name="常规 7 4 4 3 2" xfId="13807"/>
    <cellStyle name="常规 7 4 4 3 2 2" xfId="30703"/>
    <cellStyle name="常规 7 4 4 3 3" xfId="22255"/>
    <cellStyle name="常规 7 4 4 4" xfId="9583"/>
    <cellStyle name="常规 7 4 4 4 2" xfId="26479"/>
    <cellStyle name="常规 7 4 4 5" xfId="18031"/>
    <cellStyle name="常规 7 4 5" xfId="2191"/>
    <cellStyle name="常规 7 4 5 2" xfId="6415"/>
    <cellStyle name="常规 7 4 5 2 2" xfId="14863"/>
    <cellStyle name="常规 7 4 5 2 2 2" xfId="31759"/>
    <cellStyle name="常规 7 4 5 2 3" xfId="23311"/>
    <cellStyle name="常规 7 4 5 3" xfId="10639"/>
    <cellStyle name="常规 7 4 5 3 2" xfId="27535"/>
    <cellStyle name="常规 7 4 5 4" xfId="19087"/>
    <cellStyle name="常规 7 4 6" xfId="4303"/>
    <cellStyle name="常规 7 4 6 2" xfId="12751"/>
    <cellStyle name="常规 7 4 6 2 2" xfId="29647"/>
    <cellStyle name="常规 7 4 6 3" xfId="21199"/>
    <cellStyle name="常规 7 4 7" xfId="8527"/>
    <cellStyle name="常规 7 4 7 2" xfId="25423"/>
    <cellStyle name="常规 7 4 8" xfId="16975"/>
    <cellStyle name="常规 7 5" xfId="127"/>
    <cellStyle name="常规 7 5 2" xfId="831"/>
    <cellStyle name="常规 7 5 2 2" xfId="1535"/>
    <cellStyle name="常规 7 5 2 2 2" xfId="3647"/>
    <cellStyle name="常规 7 5 2 2 2 2" xfId="7871"/>
    <cellStyle name="常规 7 5 2 2 2 2 2" xfId="16319"/>
    <cellStyle name="常规 7 5 2 2 2 2 2 2" xfId="33215"/>
    <cellStyle name="常规 7 5 2 2 2 2 3" xfId="24767"/>
    <cellStyle name="常规 7 5 2 2 2 3" xfId="12095"/>
    <cellStyle name="常规 7 5 2 2 2 3 2" xfId="28991"/>
    <cellStyle name="常规 7 5 2 2 2 4" xfId="20543"/>
    <cellStyle name="常规 7 5 2 2 3" xfId="5759"/>
    <cellStyle name="常规 7 5 2 2 3 2" xfId="14207"/>
    <cellStyle name="常规 7 5 2 2 3 2 2" xfId="31103"/>
    <cellStyle name="常规 7 5 2 2 3 3" xfId="22655"/>
    <cellStyle name="常规 7 5 2 2 4" xfId="9983"/>
    <cellStyle name="常规 7 5 2 2 4 2" xfId="26879"/>
    <cellStyle name="常规 7 5 2 2 5" xfId="18431"/>
    <cellStyle name="常规 7 5 2 3" xfId="2591"/>
    <cellStyle name="常规 7 5 2 3 2" xfId="6815"/>
    <cellStyle name="常规 7 5 2 3 2 2" xfId="15263"/>
    <cellStyle name="常规 7 5 2 3 2 2 2" xfId="32159"/>
    <cellStyle name="常规 7 5 2 3 2 3" xfId="23711"/>
    <cellStyle name="常规 7 5 2 3 3" xfId="11039"/>
    <cellStyle name="常规 7 5 2 3 3 2" xfId="27935"/>
    <cellStyle name="常规 7 5 2 3 4" xfId="19487"/>
    <cellStyle name="常规 7 5 2 4" xfId="4703"/>
    <cellStyle name="常规 7 5 2 4 2" xfId="13151"/>
    <cellStyle name="常规 7 5 2 4 2 2" xfId="30047"/>
    <cellStyle name="常规 7 5 2 4 3" xfId="21599"/>
    <cellStyle name="常规 7 5 2 5" xfId="8927"/>
    <cellStyle name="常规 7 5 2 5 2" xfId="25823"/>
    <cellStyle name="常规 7 5 2 6" xfId="17375"/>
    <cellStyle name="常规 7 5 3" xfId="479"/>
    <cellStyle name="常规 7 5 3 2" xfId="1887"/>
    <cellStyle name="常规 7 5 3 2 2" xfId="3999"/>
    <cellStyle name="常规 7 5 3 2 2 2" xfId="8223"/>
    <cellStyle name="常规 7 5 3 2 2 2 2" xfId="16671"/>
    <cellStyle name="常规 7 5 3 2 2 2 2 2" xfId="33567"/>
    <cellStyle name="常规 7 5 3 2 2 2 3" xfId="25119"/>
    <cellStyle name="常规 7 5 3 2 2 3" xfId="12447"/>
    <cellStyle name="常规 7 5 3 2 2 3 2" xfId="29343"/>
    <cellStyle name="常规 7 5 3 2 2 4" xfId="20895"/>
    <cellStyle name="常规 7 5 3 2 3" xfId="6111"/>
    <cellStyle name="常规 7 5 3 2 3 2" xfId="14559"/>
    <cellStyle name="常规 7 5 3 2 3 2 2" xfId="31455"/>
    <cellStyle name="常规 7 5 3 2 3 3" xfId="23007"/>
    <cellStyle name="常规 7 5 3 2 4" xfId="10335"/>
    <cellStyle name="常规 7 5 3 2 4 2" xfId="27231"/>
    <cellStyle name="常规 7 5 3 2 5" xfId="18783"/>
    <cellStyle name="常规 7 5 3 3" xfId="2943"/>
    <cellStyle name="常规 7 5 3 3 2" xfId="7167"/>
    <cellStyle name="常规 7 5 3 3 2 2" xfId="15615"/>
    <cellStyle name="常规 7 5 3 3 2 2 2" xfId="32511"/>
    <cellStyle name="常规 7 5 3 3 2 3" xfId="24063"/>
    <cellStyle name="常规 7 5 3 3 3" xfId="11391"/>
    <cellStyle name="常规 7 5 3 3 3 2" xfId="28287"/>
    <cellStyle name="常规 7 5 3 3 4" xfId="19839"/>
    <cellStyle name="常规 7 5 3 4" xfId="5055"/>
    <cellStyle name="常规 7 5 3 4 2" xfId="13503"/>
    <cellStyle name="常规 7 5 3 4 2 2" xfId="30399"/>
    <cellStyle name="常规 7 5 3 4 3" xfId="21951"/>
    <cellStyle name="常规 7 5 3 5" xfId="9279"/>
    <cellStyle name="常规 7 5 3 5 2" xfId="26175"/>
    <cellStyle name="常规 7 5 3 6" xfId="17727"/>
    <cellStyle name="常规 7 5 4" xfId="1183"/>
    <cellStyle name="常规 7 5 4 2" xfId="3295"/>
    <cellStyle name="常规 7 5 4 2 2" xfId="7519"/>
    <cellStyle name="常规 7 5 4 2 2 2" xfId="15967"/>
    <cellStyle name="常规 7 5 4 2 2 2 2" xfId="32863"/>
    <cellStyle name="常规 7 5 4 2 2 3" xfId="24415"/>
    <cellStyle name="常规 7 5 4 2 3" xfId="11743"/>
    <cellStyle name="常规 7 5 4 2 3 2" xfId="28639"/>
    <cellStyle name="常规 7 5 4 2 4" xfId="20191"/>
    <cellStyle name="常规 7 5 4 3" xfId="5407"/>
    <cellStyle name="常规 7 5 4 3 2" xfId="13855"/>
    <cellStyle name="常规 7 5 4 3 2 2" xfId="30751"/>
    <cellStyle name="常规 7 5 4 3 3" xfId="22303"/>
    <cellStyle name="常规 7 5 4 4" xfId="9631"/>
    <cellStyle name="常规 7 5 4 4 2" xfId="26527"/>
    <cellStyle name="常规 7 5 4 5" xfId="18079"/>
    <cellStyle name="常规 7 5 5" xfId="2239"/>
    <cellStyle name="常规 7 5 5 2" xfId="6463"/>
    <cellStyle name="常规 7 5 5 2 2" xfId="14911"/>
    <cellStyle name="常规 7 5 5 2 2 2" xfId="31807"/>
    <cellStyle name="常规 7 5 5 2 3" xfId="23359"/>
    <cellStyle name="常规 7 5 5 3" xfId="10687"/>
    <cellStyle name="常规 7 5 5 3 2" xfId="27583"/>
    <cellStyle name="常规 7 5 5 4" xfId="19135"/>
    <cellStyle name="常规 7 5 6" xfId="4351"/>
    <cellStyle name="常规 7 5 6 2" xfId="12799"/>
    <cellStyle name="常规 7 5 6 2 2" xfId="29695"/>
    <cellStyle name="常规 7 5 6 3" xfId="21247"/>
    <cellStyle name="常规 7 5 7" xfId="8575"/>
    <cellStyle name="常规 7 5 7 2" xfId="25471"/>
    <cellStyle name="常规 7 5 8" xfId="17023"/>
    <cellStyle name="常规 7 6" xfId="175"/>
    <cellStyle name="常规 7 6 2" xfId="879"/>
    <cellStyle name="常规 7 6 2 2" xfId="1583"/>
    <cellStyle name="常规 7 6 2 2 2" xfId="3695"/>
    <cellStyle name="常规 7 6 2 2 2 2" xfId="7919"/>
    <cellStyle name="常规 7 6 2 2 2 2 2" xfId="16367"/>
    <cellStyle name="常规 7 6 2 2 2 2 2 2" xfId="33263"/>
    <cellStyle name="常规 7 6 2 2 2 2 3" xfId="24815"/>
    <cellStyle name="常规 7 6 2 2 2 3" xfId="12143"/>
    <cellStyle name="常规 7 6 2 2 2 3 2" xfId="29039"/>
    <cellStyle name="常规 7 6 2 2 2 4" xfId="20591"/>
    <cellStyle name="常规 7 6 2 2 3" xfId="5807"/>
    <cellStyle name="常规 7 6 2 2 3 2" xfId="14255"/>
    <cellStyle name="常规 7 6 2 2 3 2 2" xfId="31151"/>
    <cellStyle name="常规 7 6 2 2 3 3" xfId="22703"/>
    <cellStyle name="常规 7 6 2 2 4" xfId="10031"/>
    <cellStyle name="常规 7 6 2 2 4 2" xfId="26927"/>
    <cellStyle name="常规 7 6 2 2 5" xfId="18479"/>
    <cellStyle name="常规 7 6 2 3" xfId="2639"/>
    <cellStyle name="常规 7 6 2 3 2" xfId="6863"/>
    <cellStyle name="常规 7 6 2 3 2 2" xfId="15311"/>
    <cellStyle name="常规 7 6 2 3 2 2 2" xfId="32207"/>
    <cellStyle name="常规 7 6 2 3 2 3" xfId="23759"/>
    <cellStyle name="常规 7 6 2 3 3" xfId="11087"/>
    <cellStyle name="常规 7 6 2 3 3 2" xfId="27983"/>
    <cellStyle name="常规 7 6 2 3 4" xfId="19535"/>
    <cellStyle name="常规 7 6 2 4" xfId="4751"/>
    <cellStyle name="常规 7 6 2 4 2" xfId="13199"/>
    <cellStyle name="常规 7 6 2 4 2 2" xfId="30095"/>
    <cellStyle name="常规 7 6 2 4 3" xfId="21647"/>
    <cellStyle name="常规 7 6 2 5" xfId="8975"/>
    <cellStyle name="常规 7 6 2 5 2" xfId="25871"/>
    <cellStyle name="常规 7 6 2 6" xfId="17423"/>
    <cellStyle name="常规 7 6 3" xfId="527"/>
    <cellStyle name="常规 7 6 3 2" xfId="1935"/>
    <cellStyle name="常规 7 6 3 2 2" xfId="4047"/>
    <cellStyle name="常规 7 6 3 2 2 2" xfId="8271"/>
    <cellStyle name="常规 7 6 3 2 2 2 2" xfId="16719"/>
    <cellStyle name="常规 7 6 3 2 2 2 2 2" xfId="33615"/>
    <cellStyle name="常规 7 6 3 2 2 2 3" xfId="25167"/>
    <cellStyle name="常规 7 6 3 2 2 3" xfId="12495"/>
    <cellStyle name="常规 7 6 3 2 2 3 2" xfId="29391"/>
    <cellStyle name="常规 7 6 3 2 2 4" xfId="20943"/>
    <cellStyle name="常规 7 6 3 2 3" xfId="6159"/>
    <cellStyle name="常规 7 6 3 2 3 2" xfId="14607"/>
    <cellStyle name="常规 7 6 3 2 3 2 2" xfId="31503"/>
    <cellStyle name="常规 7 6 3 2 3 3" xfId="23055"/>
    <cellStyle name="常规 7 6 3 2 4" xfId="10383"/>
    <cellStyle name="常规 7 6 3 2 4 2" xfId="27279"/>
    <cellStyle name="常规 7 6 3 2 5" xfId="18831"/>
    <cellStyle name="常规 7 6 3 3" xfId="2991"/>
    <cellStyle name="常规 7 6 3 3 2" xfId="7215"/>
    <cellStyle name="常规 7 6 3 3 2 2" xfId="15663"/>
    <cellStyle name="常规 7 6 3 3 2 2 2" xfId="32559"/>
    <cellStyle name="常规 7 6 3 3 2 3" xfId="24111"/>
    <cellStyle name="常规 7 6 3 3 3" xfId="11439"/>
    <cellStyle name="常规 7 6 3 3 3 2" xfId="28335"/>
    <cellStyle name="常规 7 6 3 3 4" xfId="19887"/>
    <cellStyle name="常规 7 6 3 4" xfId="5103"/>
    <cellStyle name="常规 7 6 3 4 2" xfId="13551"/>
    <cellStyle name="常规 7 6 3 4 2 2" xfId="30447"/>
    <cellStyle name="常规 7 6 3 4 3" xfId="21999"/>
    <cellStyle name="常规 7 6 3 5" xfId="9327"/>
    <cellStyle name="常规 7 6 3 5 2" xfId="26223"/>
    <cellStyle name="常规 7 6 3 6" xfId="17775"/>
    <cellStyle name="常规 7 6 4" xfId="1231"/>
    <cellStyle name="常规 7 6 4 2" xfId="3343"/>
    <cellStyle name="常规 7 6 4 2 2" xfId="7567"/>
    <cellStyle name="常规 7 6 4 2 2 2" xfId="16015"/>
    <cellStyle name="常规 7 6 4 2 2 2 2" xfId="32911"/>
    <cellStyle name="常规 7 6 4 2 2 3" xfId="24463"/>
    <cellStyle name="常规 7 6 4 2 3" xfId="11791"/>
    <cellStyle name="常规 7 6 4 2 3 2" xfId="28687"/>
    <cellStyle name="常规 7 6 4 2 4" xfId="20239"/>
    <cellStyle name="常规 7 6 4 3" xfId="5455"/>
    <cellStyle name="常规 7 6 4 3 2" xfId="13903"/>
    <cellStyle name="常规 7 6 4 3 2 2" xfId="30799"/>
    <cellStyle name="常规 7 6 4 3 3" xfId="22351"/>
    <cellStyle name="常规 7 6 4 4" xfId="9679"/>
    <cellStyle name="常规 7 6 4 4 2" xfId="26575"/>
    <cellStyle name="常规 7 6 4 5" xfId="18127"/>
    <cellStyle name="常规 7 6 5" xfId="2287"/>
    <cellStyle name="常规 7 6 5 2" xfId="6511"/>
    <cellStyle name="常规 7 6 5 2 2" xfId="14959"/>
    <cellStyle name="常规 7 6 5 2 2 2" xfId="31855"/>
    <cellStyle name="常规 7 6 5 2 3" xfId="23407"/>
    <cellStyle name="常规 7 6 5 3" xfId="10735"/>
    <cellStyle name="常规 7 6 5 3 2" xfId="27631"/>
    <cellStyle name="常规 7 6 5 4" xfId="19183"/>
    <cellStyle name="常规 7 6 6" xfId="4399"/>
    <cellStyle name="常规 7 6 6 2" xfId="12847"/>
    <cellStyle name="常规 7 6 6 2 2" xfId="29743"/>
    <cellStyle name="常规 7 6 6 3" xfId="21295"/>
    <cellStyle name="常规 7 6 7" xfId="8623"/>
    <cellStyle name="常规 7 6 7 2" xfId="25519"/>
    <cellStyle name="常规 7 6 8" xfId="17071"/>
    <cellStyle name="常规 7 7" xfId="223"/>
    <cellStyle name="常规 7 7 2" xfId="927"/>
    <cellStyle name="常规 7 7 2 2" xfId="1631"/>
    <cellStyle name="常规 7 7 2 2 2" xfId="3743"/>
    <cellStyle name="常规 7 7 2 2 2 2" xfId="7967"/>
    <cellStyle name="常规 7 7 2 2 2 2 2" xfId="16415"/>
    <cellStyle name="常规 7 7 2 2 2 2 2 2" xfId="33311"/>
    <cellStyle name="常规 7 7 2 2 2 2 3" xfId="24863"/>
    <cellStyle name="常规 7 7 2 2 2 3" xfId="12191"/>
    <cellStyle name="常规 7 7 2 2 2 3 2" xfId="29087"/>
    <cellStyle name="常规 7 7 2 2 2 4" xfId="20639"/>
    <cellStyle name="常规 7 7 2 2 3" xfId="5855"/>
    <cellStyle name="常规 7 7 2 2 3 2" xfId="14303"/>
    <cellStyle name="常规 7 7 2 2 3 2 2" xfId="31199"/>
    <cellStyle name="常规 7 7 2 2 3 3" xfId="22751"/>
    <cellStyle name="常规 7 7 2 2 4" xfId="10079"/>
    <cellStyle name="常规 7 7 2 2 4 2" xfId="26975"/>
    <cellStyle name="常规 7 7 2 2 5" xfId="18527"/>
    <cellStyle name="常规 7 7 2 3" xfId="2687"/>
    <cellStyle name="常规 7 7 2 3 2" xfId="6911"/>
    <cellStyle name="常规 7 7 2 3 2 2" xfId="15359"/>
    <cellStyle name="常规 7 7 2 3 2 2 2" xfId="32255"/>
    <cellStyle name="常规 7 7 2 3 2 3" xfId="23807"/>
    <cellStyle name="常规 7 7 2 3 3" xfId="11135"/>
    <cellStyle name="常规 7 7 2 3 3 2" xfId="28031"/>
    <cellStyle name="常规 7 7 2 3 4" xfId="19583"/>
    <cellStyle name="常规 7 7 2 4" xfId="4799"/>
    <cellStyle name="常规 7 7 2 4 2" xfId="13247"/>
    <cellStyle name="常规 7 7 2 4 2 2" xfId="30143"/>
    <cellStyle name="常规 7 7 2 4 3" xfId="21695"/>
    <cellStyle name="常规 7 7 2 5" xfId="9023"/>
    <cellStyle name="常规 7 7 2 5 2" xfId="25919"/>
    <cellStyle name="常规 7 7 2 6" xfId="17471"/>
    <cellStyle name="常规 7 7 3" xfId="575"/>
    <cellStyle name="常规 7 7 3 2" xfId="1983"/>
    <cellStyle name="常规 7 7 3 2 2" xfId="4095"/>
    <cellStyle name="常规 7 7 3 2 2 2" xfId="8319"/>
    <cellStyle name="常规 7 7 3 2 2 2 2" xfId="16767"/>
    <cellStyle name="常规 7 7 3 2 2 2 2 2" xfId="33663"/>
    <cellStyle name="常规 7 7 3 2 2 2 3" xfId="25215"/>
    <cellStyle name="常规 7 7 3 2 2 3" xfId="12543"/>
    <cellStyle name="常规 7 7 3 2 2 3 2" xfId="29439"/>
    <cellStyle name="常规 7 7 3 2 2 4" xfId="20991"/>
    <cellStyle name="常规 7 7 3 2 3" xfId="6207"/>
    <cellStyle name="常规 7 7 3 2 3 2" xfId="14655"/>
    <cellStyle name="常规 7 7 3 2 3 2 2" xfId="31551"/>
    <cellStyle name="常规 7 7 3 2 3 3" xfId="23103"/>
    <cellStyle name="常规 7 7 3 2 4" xfId="10431"/>
    <cellStyle name="常规 7 7 3 2 4 2" xfId="27327"/>
    <cellStyle name="常规 7 7 3 2 5" xfId="18879"/>
    <cellStyle name="常规 7 7 3 3" xfId="3039"/>
    <cellStyle name="常规 7 7 3 3 2" xfId="7263"/>
    <cellStyle name="常规 7 7 3 3 2 2" xfId="15711"/>
    <cellStyle name="常规 7 7 3 3 2 2 2" xfId="32607"/>
    <cellStyle name="常规 7 7 3 3 2 3" xfId="24159"/>
    <cellStyle name="常规 7 7 3 3 3" xfId="11487"/>
    <cellStyle name="常规 7 7 3 3 3 2" xfId="28383"/>
    <cellStyle name="常规 7 7 3 3 4" xfId="19935"/>
    <cellStyle name="常规 7 7 3 4" xfId="5151"/>
    <cellStyle name="常规 7 7 3 4 2" xfId="13599"/>
    <cellStyle name="常规 7 7 3 4 2 2" xfId="30495"/>
    <cellStyle name="常规 7 7 3 4 3" xfId="22047"/>
    <cellStyle name="常规 7 7 3 5" xfId="9375"/>
    <cellStyle name="常规 7 7 3 5 2" xfId="26271"/>
    <cellStyle name="常规 7 7 3 6" xfId="17823"/>
    <cellStyle name="常规 7 7 4" xfId="1279"/>
    <cellStyle name="常规 7 7 4 2" xfId="3391"/>
    <cellStyle name="常规 7 7 4 2 2" xfId="7615"/>
    <cellStyle name="常规 7 7 4 2 2 2" xfId="16063"/>
    <cellStyle name="常规 7 7 4 2 2 2 2" xfId="32959"/>
    <cellStyle name="常规 7 7 4 2 2 3" xfId="24511"/>
    <cellStyle name="常规 7 7 4 2 3" xfId="11839"/>
    <cellStyle name="常规 7 7 4 2 3 2" xfId="28735"/>
    <cellStyle name="常规 7 7 4 2 4" xfId="20287"/>
    <cellStyle name="常规 7 7 4 3" xfId="5503"/>
    <cellStyle name="常规 7 7 4 3 2" xfId="13951"/>
    <cellStyle name="常规 7 7 4 3 2 2" xfId="30847"/>
    <cellStyle name="常规 7 7 4 3 3" xfId="22399"/>
    <cellStyle name="常规 7 7 4 4" xfId="9727"/>
    <cellStyle name="常规 7 7 4 4 2" xfId="26623"/>
    <cellStyle name="常规 7 7 4 5" xfId="18175"/>
    <cellStyle name="常规 7 7 5" xfId="2335"/>
    <cellStyle name="常规 7 7 5 2" xfId="6559"/>
    <cellStyle name="常规 7 7 5 2 2" xfId="15007"/>
    <cellStyle name="常规 7 7 5 2 2 2" xfId="31903"/>
    <cellStyle name="常规 7 7 5 2 3" xfId="23455"/>
    <cellStyle name="常规 7 7 5 3" xfId="10783"/>
    <cellStyle name="常规 7 7 5 3 2" xfId="27679"/>
    <cellStyle name="常规 7 7 5 4" xfId="19231"/>
    <cellStyle name="常规 7 7 6" xfId="4447"/>
    <cellStyle name="常规 7 7 6 2" xfId="12895"/>
    <cellStyle name="常规 7 7 6 2 2" xfId="29791"/>
    <cellStyle name="常规 7 7 6 3" xfId="21343"/>
    <cellStyle name="常规 7 7 7" xfId="8671"/>
    <cellStyle name="常规 7 7 7 2" xfId="25567"/>
    <cellStyle name="常规 7 7 8" xfId="17119"/>
    <cellStyle name="常规 7 8" xfId="271"/>
    <cellStyle name="常规 7 8 2" xfId="975"/>
    <cellStyle name="常规 7 8 2 2" xfId="1679"/>
    <cellStyle name="常规 7 8 2 2 2" xfId="3791"/>
    <cellStyle name="常规 7 8 2 2 2 2" xfId="8015"/>
    <cellStyle name="常规 7 8 2 2 2 2 2" xfId="16463"/>
    <cellStyle name="常规 7 8 2 2 2 2 2 2" xfId="33359"/>
    <cellStyle name="常规 7 8 2 2 2 2 3" xfId="24911"/>
    <cellStyle name="常规 7 8 2 2 2 3" xfId="12239"/>
    <cellStyle name="常规 7 8 2 2 2 3 2" xfId="29135"/>
    <cellStyle name="常规 7 8 2 2 2 4" xfId="20687"/>
    <cellStyle name="常规 7 8 2 2 3" xfId="5903"/>
    <cellStyle name="常规 7 8 2 2 3 2" xfId="14351"/>
    <cellStyle name="常规 7 8 2 2 3 2 2" xfId="31247"/>
    <cellStyle name="常规 7 8 2 2 3 3" xfId="22799"/>
    <cellStyle name="常规 7 8 2 2 4" xfId="10127"/>
    <cellStyle name="常规 7 8 2 2 4 2" xfId="27023"/>
    <cellStyle name="常规 7 8 2 2 5" xfId="18575"/>
    <cellStyle name="常规 7 8 2 3" xfId="2735"/>
    <cellStyle name="常规 7 8 2 3 2" xfId="6959"/>
    <cellStyle name="常规 7 8 2 3 2 2" xfId="15407"/>
    <cellStyle name="常规 7 8 2 3 2 2 2" xfId="32303"/>
    <cellStyle name="常规 7 8 2 3 2 3" xfId="23855"/>
    <cellStyle name="常规 7 8 2 3 3" xfId="11183"/>
    <cellStyle name="常规 7 8 2 3 3 2" xfId="28079"/>
    <cellStyle name="常规 7 8 2 3 4" xfId="19631"/>
    <cellStyle name="常规 7 8 2 4" xfId="4847"/>
    <cellStyle name="常规 7 8 2 4 2" xfId="13295"/>
    <cellStyle name="常规 7 8 2 4 2 2" xfId="30191"/>
    <cellStyle name="常规 7 8 2 4 3" xfId="21743"/>
    <cellStyle name="常规 7 8 2 5" xfId="9071"/>
    <cellStyle name="常规 7 8 2 5 2" xfId="25967"/>
    <cellStyle name="常规 7 8 2 6" xfId="17519"/>
    <cellStyle name="常规 7 8 3" xfId="623"/>
    <cellStyle name="常规 7 8 3 2" xfId="2031"/>
    <cellStyle name="常规 7 8 3 2 2" xfId="4143"/>
    <cellStyle name="常规 7 8 3 2 2 2" xfId="8367"/>
    <cellStyle name="常规 7 8 3 2 2 2 2" xfId="16815"/>
    <cellStyle name="常规 7 8 3 2 2 2 2 2" xfId="33711"/>
    <cellStyle name="常规 7 8 3 2 2 2 3" xfId="25263"/>
    <cellStyle name="常规 7 8 3 2 2 3" xfId="12591"/>
    <cellStyle name="常规 7 8 3 2 2 3 2" xfId="29487"/>
    <cellStyle name="常规 7 8 3 2 2 4" xfId="21039"/>
    <cellStyle name="常规 7 8 3 2 3" xfId="6255"/>
    <cellStyle name="常规 7 8 3 2 3 2" xfId="14703"/>
    <cellStyle name="常规 7 8 3 2 3 2 2" xfId="31599"/>
    <cellStyle name="常规 7 8 3 2 3 3" xfId="23151"/>
    <cellStyle name="常规 7 8 3 2 4" xfId="10479"/>
    <cellStyle name="常规 7 8 3 2 4 2" xfId="27375"/>
    <cellStyle name="常规 7 8 3 2 5" xfId="18927"/>
    <cellStyle name="常规 7 8 3 3" xfId="3087"/>
    <cellStyle name="常规 7 8 3 3 2" xfId="7311"/>
    <cellStyle name="常规 7 8 3 3 2 2" xfId="15759"/>
    <cellStyle name="常规 7 8 3 3 2 2 2" xfId="32655"/>
    <cellStyle name="常规 7 8 3 3 2 3" xfId="24207"/>
    <cellStyle name="常规 7 8 3 3 3" xfId="11535"/>
    <cellStyle name="常规 7 8 3 3 3 2" xfId="28431"/>
    <cellStyle name="常规 7 8 3 3 4" xfId="19983"/>
    <cellStyle name="常规 7 8 3 4" xfId="5199"/>
    <cellStyle name="常规 7 8 3 4 2" xfId="13647"/>
    <cellStyle name="常规 7 8 3 4 2 2" xfId="30543"/>
    <cellStyle name="常规 7 8 3 4 3" xfId="22095"/>
    <cellStyle name="常规 7 8 3 5" xfId="9423"/>
    <cellStyle name="常规 7 8 3 5 2" xfId="26319"/>
    <cellStyle name="常规 7 8 3 6" xfId="17871"/>
    <cellStyle name="常规 7 8 4" xfId="1327"/>
    <cellStyle name="常规 7 8 4 2" xfId="3439"/>
    <cellStyle name="常规 7 8 4 2 2" xfId="7663"/>
    <cellStyle name="常规 7 8 4 2 2 2" xfId="16111"/>
    <cellStyle name="常规 7 8 4 2 2 2 2" xfId="33007"/>
    <cellStyle name="常规 7 8 4 2 2 3" xfId="24559"/>
    <cellStyle name="常规 7 8 4 2 3" xfId="11887"/>
    <cellStyle name="常规 7 8 4 2 3 2" xfId="28783"/>
    <cellStyle name="常规 7 8 4 2 4" xfId="20335"/>
    <cellStyle name="常规 7 8 4 3" xfId="5551"/>
    <cellStyle name="常规 7 8 4 3 2" xfId="13999"/>
    <cellStyle name="常规 7 8 4 3 2 2" xfId="30895"/>
    <cellStyle name="常规 7 8 4 3 3" xfId="22447"/>
    <cellStyle name="常规 7 8 4 4" xfId="9775"/>
    <cellStyle name="常规 7 8 4 4 2" xfId="26671"/>
    <cellStyle name="常规 7 8 4 5" xfId="18223"/>
    <cellStyle name="常规 7 8 5" xfId="2383"/>
    <cellStyle name="常规 7 8 5 2" xfId="6607"/>
    <cellStyle name="常规 7 8 5 2 2" xfId="15055"/>
    <cellStyle name="常规 7 8 5 2 2 2" xfId="31951"/>
    <cellStyle name="常规 7 8 5 2 3" xfId="23503"/>
    <cellStyle name="常规 7 8 5 3" xfId="10831"/>
    <cellStyle name="常规 7 8 5 3 2" xfId="27727"/>
    <cellStyle name="常规 7 8 5 4" xfId="19279"/>
    <cellStyle name="常规 7 8 6" xfId="4495"/>
    <cellStyle name="常规 7 8 6 2" xfId="12943"/>
    <cellStyle name="常规 7 8 6 2 2" xfId="29839"/>
    <cellStyle name="常规 7 8 6 3" xfId="21391"/>
    <cellStyle name="常规 7 8 7" xfId="8719"/>
    <cellStyle name="常规 7 8 7 2" xfId="25615"/>
    <cellStyle name="常规 7 8 8" xfId="17167"/>
    <cellStyle name="常规 7 9" xfId="319"/>
    <cellStyle name="常规 7 9 2" xfId="1023"/>
    <cellStyle name="常规 7 9 2 2" xfId="1727"/>
    <cellStyle name="常规 7 9 2 2 2" xfId="3839"/>
    <cellStyle name="常规 7 9 2 2 2 2" xfId="8063"/>
    <cellStyle name="常规 7 9 2 2 2 2 2" xfId="16511"/>
    <cellStyle name="常规 7 9 2 2 2 2 2 2" xfId="33407"/>
    <cellStyle name="常规 7 9 2 2 2 2 3" xfId="24959"/>
    <cellStyle name="常规 7 9 2 2 2 3" xfId="12287"/>
    <cellStyle name="常规 7 9 2 2 2 3 2" xfId="29183"/>
    <cellStyle name="常规 7 9 2 2 2 4" xfId="20735"/>
    <cellStyle name="常规 7 9 2 2 3" xfId="5951"/>
    <cellStyle name="常规 7 9 2 2 3 2" xfId="14399"/>
    <cellStyle name="常规 7 9 2 2 3 2 2" xfId="31295"/>
    <cellStyle name="常规 7 9 2 2 3 3" xfId="22847"/>
    <cellStyle name="常规 7 9 2 2 4" xfId="10175"/>
    <cellStyle name="常规 7 9 2 2 4 2" xfId="27071"/>
    <cellStyle name="常规 7 9 2 2 5" xfId="18623"/>
    <cellStyle name="常规 7 9 2 3" xfId="2783"/>
    <cellStyle name="常规 7 9 2 3 2" xfId="7007"/>
    <cellStyle name="常规 7 9 2 3 2 2" xfId="15455"/>
    <cellStyle name="常规 7 9 2 3 2 2 2" xfId="32351"/>
    <cellStyle name="常规 7 9 2 3 2 3" xfId="23903"/>
    <cellStyle name="常规 7 9 2 3 3" xfId="11231"/>
    <cellStyle name="常规 7 9 2 3 3 2" xfId="28127"/>
    <cellStyle name="常规 7 9 2 3 4" xfId="19679"/>
    <cellStyle name="常规 7 9 2 4" xfId="4895"/>
    <cellStyle name="常规 7 9 2 4 2" xfId="13343"/>
    <cellStyle name="常规 7 9 2 4 2 2" xfId="30239"/>
    <cellStyle name="常规 7 9 2 4 3" xfId="21791"/>
    <cellStyle name="常规 7 9 2 5" xfId="9119"/>
    <cellStyle name="常规 7 9 2 5 2" xfId="26015"/>
    <cellStyle name="常规 7 9 2 6" xfId="17567"/>
    <cellStyle name="常规 7 9 3" xfId="671"/>
    <cellStyle name="常规 7 9 3 2" xfId="2079"/>
    <cellStyle name="常规 7 9 3 2 2" xfId="4191"/>
    <cellStyle name="常规 7 9 3 2 2 2" xfId="8415"/>
    <cellStyle name="常规 7 9 3 2 2 2 2" xfId="16863"/>
    <cellStyle name="常规 7 9 3 2 2 2 2 2" xfId="33759"/>
    <cellStyle name="常规 7 9 3 2 2 2 3" xfId="25311"/>
    <cellStyle name="常规 7 9 3 2 2 3" xfId="12639"/>
    <cellStyle name="常规 7 9 3 2 2 3 2" xfId="29535"/>
    <cellStyle name="常规 7 9 3 2 2 4" xfId="21087"/>
    <cellStyle name="常规 7 9 3 2 3" xfId="6303"/>
    <cellStyle name="常规 7 9 3 2 3 2" xfId="14751"/>
    <cellStyle name="常规 7 9 3 2 3 2 2" xfId="31647"/>
    <cellStyle name="常规 7 9 3 2 3 3" xfId="23199"/>
    <cellStyle name="常规 7 9 3 2 4" xfId="10527"/>
    <cellStyle name="常规 7 9 3 2 4 2" xfId="27423"/>
    <cellStyle name="常规 7 9 3 2 5" xfId="18975"/>
    <cellStyle name="常规 7 9 3 3" xfId="3135"/>
    <cellStyle name="常规 7 9 3 3 2" xfId="7359"/>
    <cellStyle name="常规 7 9 3 3 2 2" xfId="15807"/>
    <cellStyle name="常规 7 9 3 3 2 2 2" xfId="32703"/>
    <cellStyle name="常规 7 9 3 3 2 3" xfId="24255"/>
    <cellStyle name="常规 7 9 3 3 3" xfId="11583"/>
    <cellStyle name="常规 7 9 3 3 3 2" xfId="28479"/>
    <cellStyle name="常规 7 9 3 3 4" xfId="20031"/>
    <cellStyle name="常规 7 9 3 4" xfId="5247"/>
    <cellStyle name="常规 7 9 3 4 2" xfId="13695"/>
    <cellStyle name="常规 7 9 3 4 2 2" xfId="30591"/>
    <cellStyle name="常规 7 9 3 4 3" xfId="22143"/>
    <cellStyle name="常规 7 9 3 5" xfId="9471"/>
    <cellStyle name="常规 7 9 3 5 2" xfId="26367"/>
    <cellStyle name="常规 7 9 3 6" xfId="17919"/>
    <cellStyle name="常规 7 9 4" xfId="1375"/>
    <cellStyle name="常规 7 9 4 2" xfId="3487"/>
    <cellStyle name="常规 7 9 4 2 2" xfId="7711"/>
    <cellStyle name="常规 7 9 4 2 2 2" xfId="16159"/>
    <cellStyle name="常规 7 9 4 2 2 2 2" xfId="33055"/>
    <cellStyle name="常规 7 9 4 2 2 3" xfId="24607"/>
    <cellStyle name="常规 7 9 4 2 3" xfId="11935"/>
    <cellStyle name="常规 7 9 4 2 3 2" xfId="28831"/>
    <cellStyle name="常规 7 9 4 2 4" xfId="20383"/>
    <cellStyle name="常规 7 9 4 3" xfId="5599"/>
    <cellStyle name="常规 7 9 4 3 2" xfId="14047"/>
    <cellStyle name="常规 7 9 4 3 2 2" xfId="30943"/>
    <cellStyle name="常规 7 9 4 3 3" xfId="22495"/>
    <cellStyle name="常规 7 9 4 4" xfId="9823"/>
    <cellStyle name="常规 7 9 4 4 2" xfId="26719"/>
    <cellStyle name="常规 7 9 4 5" xfId="18271"/>
    <cellStyle name="常规 7 9 5" xfId="2431"/>
    <cellStyle name="常规 7 9 5 2" xfId="6655"/>
    <cellStyle name="常规 7 9 5 2 2" xfId="15103"/>
    <cellStyle name="常规 7 9 5 2 2 2" xfId="31999"/>
    <cellStyle name="常规 7 9 5 2 3" xfId="23551"/>
    <cellStyle name="常规 7 9 5 3" xfId="10879"/>
    <cellStyle name="常规 7 9 5 3 2" xfId="27775"/>
    <cellStyle name="常规 7 9 5 4" xfId="19327"/>
    <cellStyle name="常规 7 9 6" xfId="4543"/>
    <cellStyle name="常规 7 9 6 2" xfId="12991"/>
    <cellStyle name="常规 7 9 6 2 2" xfId="29887"/>
    <cellStyle name="常规 7 9 6 3" xfId="21439"/>
    <cellStyle name="常规 7 9 7" xfId="8767"/>
    <cellStyle name="常规 7 9 7 2" xfId="25663"/>
    <cellStyle name="常规 7 9 8" xfId="17215"/>
    <cellStyle name="常规 8" xfId="16"/>
    <cellStyle name="常规 8 10" xfId="721"/>
    <cellStyle name="常规 8 10 2" xfId="1425"/>
    <cellStyle name="常规 8 10 2 2" xfId="3537"/>
    <cellStyle name="常规 8 10 2 2 2" xfId="7761"/>
    <cellStyle name="常规 8 10 2 2 2 2" xfId="16209"/>
    <cellStyle name="常规 8 10 2 2 2 2 2" xfId="33105"/>
    <cellStyle name="常规 8 10 2 2 2 3" xfId="24657"/>
    <cellStyle name="常规 8 10 2 2 3" xfId="11985"/>
    <cellStyle name="常规 8 10 2 2 3 2" xfId="28881"/>
    <cellStyle name="常规 8 10 2 2 4" xfId="20433"/>
    <cellStyle name="常规 8 10 2 3" xfId="5649"/>
    <cellStyle name="常规 8 10 2 3 2" xfId="14097"/>
    <cellStyle name="常规 8 10 2 3 2 2" xfId="30993"/>
    <cellStyle name="常规 8 10 2 3 3" xfId="22545"/>
    <cellStyle name="常规 8 10 2 4" xfId="9873"/>
    <cellStyle name="常规 8 10 2 4 2" xfId="26769"/>
    <cellStyle name="常规 8 10 2 5" xfId="18321"/>
    <cellStyle name="常规 8 10 3" xfId="2481"/>
    <cellStyle name="常规 8 10 3 2" xfId="6705"/>
    <cellStyle name="常规 8 10 3 2 2" xfId="15153"/>
    <cellStyle name="常规 8 10 3 2 2 2" xfId="32049"/>
    <cellStyle name="常规 8 10 3 2 3" xfId="23601"/>
    <cellStyle name="常规 8 10 3 3" xfId="10929"/>
    <cellStyle name="常规 8 10 3 3 2" xfId="27825"/>
    <cellStyle name="常规 8 10 3 4" xfId="19377"/>
    <cellStyle name="常规 8 10 4" xfId="4593"/>
    <cellStyle name="常规 8 10 4 2" xfId="13041"/>
    <cellStyle name="常规 8 10 4 2 2" xfId="29937"/>
    <cellStyle name="常规 8 10 4 3" xfId="21489"/>
    <cellStyle name="常规 8 10 5" xfId="8817"/>
    <cellStyle name="常规 8 10 5 2" xfId="25713"/>
    <cellStyle name="常规 8 10 6" xfId="17265"/>
    <cellStyle name="常规 8 11" xfId="369"/>
    <cellStyle name="常规 8 11 2" xfId="1777"/>
    <cellStyle name="常规 8 11 2 2" xfId="3889"/>
    <cellStyle name="常规 8 11 2 2 2" xfId="8113"/>
    <cellStyle name="常规 8 11 2 2 2 2" xfId="16561"/>
    <cellStyle name="常规 8 11 2 2 2 2 2" xfId="33457"/>
    <cellStyle name="常规 8 11 2 2 2 3" xfId="25009"/>
    <cellStyle name="常规 8 11 2 2 3" xfId="12337"/>
    <cellStyle name="常规 8 11 2 2 3 2" xfId="29233"/>
    <cellStyle name="常规 8 11 2 2 4" xfId="20785"/>
    <cellStyle name="常规 8 11 2 3" xfId="6001"/>
    <cellStyle name="常规 8 11 2 3 2" xfId="14449"/>
    <cellStyle name="常规 8 11 2 3 2 2" xfId="31345"/>
    <cellStyle name="常规 8 11 2 3 3" xfId="22897"/>
    <cellStyle name="常规 8 11 2 4" xfId="10225"/>
    <cellStyle name="常规 8 11 2 4 2" xfId="27121"/>
    <cellStyle name="常规 8 11 2 5" xfId="18673"/>
    <cellStyle name="常规 8 11 3" xfId="2833"/>
    <cellStyle name="常规 8 11 3 2" xfId="7057"/>
    <cellStyle name="常规 8 11 3 2 2" xfId="15505"/>
    <cellStyle name="常规 8 11 3 2 2 2" xfId="32401"/>
    <cellStyle name="常规 8 11 3 2 3" xfId="23953"/>
    <cellStyle name="常规 8 11 3 3" xfId="11281"/>
    <cellStyle name="常规 8 11 3 3 2" xfId="28177"/>
    <cellStyle name="常规 8 11 3 4" xfId="19729"/>
    <cellStyle name="常规 8 11 4" xfId="4945"/>
    <cellStyle name="常规 8 11 4 2" xfId="13393"/>
    <cellStyle name="常规 8 11 4 2 2" xfId="30289"/>
    <cellStyle name="常规 8 11 4 3" xfId="21841"/>
    <cellStyle name="常规 8 11 5" xfId="9169"/>
    <cellStyle name="常规 8 11 5 2" xfId="26065"/>
    <cellStyle name="常规 8 11 6" xfId="17617"/>
    <cellStyle name="常规 8 12" xfId="1073"/>
    <cellStyle name="常规 8 12 2" xfId="3185"/>
    <cellStyle name="常规 8 12 2 2" xfId="7409"/>
    <cellStyle name="常规 8 12 2 2 2" xfId="15857"/>
    <cellStyle name="常规 8 12 2 2 2 2" xfId="32753"/>
    <cellStyle name="常规 8 12 2 2 3" xfId="24305"/>
    <cellStyle name="常规 8 12 2 3" xfId="11633"/>
    <cellStyle name="常规 8 12 2 3 2" xfId="28529"/>
    <cellStyle name="常规 8 12 2 4" xfId="20081"/>
    <cellStyle name="常规 8 12 3" xfId="5297"/>
    <cellStyle name="常规 8 12 3 2" xfId="13745"/>
    <cellStyle name="常规 8 12 3 2 2" xfId="30641"/>
    <cellStyle name="常规 8 12 3 3" xfId="22193"/>
    <cellStyle name="常规 8 12 4" xfId="9521"/>
    <cellStyle name="常规 8 12 4 2" xfId="26417"/>
    <cellStyle name="常规 8 12 5" xfId="17969"/>
    <cellStyle name="常规 8 13" xfId="2129"/>
    <cellStyle name="常规 8 13 2" xfId="6353"/>
    <cellStyle name="常规 8 13 2 2" xfId="14801"/>
    <cellStyle name="常规 8 13 2 2 2" xfId="31697"/>
    <cellStyle name="常规 8 13 2 3" xfId="23249"/>
    <cellStyle name="常规 8 13 3" xfId="10577"/>
    <cellStyle name="常规 8 13 3 2" xfId="27473"/>
    <cellStyle name="常规 8 13 4" xfId="19025"/>
    <cellStyle name="常规 8 14" xfId="4241"/>
    <cellStyle name="常规 8 14 2" xfId="12689"/>
    <cellStyle name="常规 8 14 2 2" xfId="29585"/>
    <cellStyle name="常规 8 14 3" xfId="21137"/>
    <cellStyle name="常规 8 15" xfId="8465"/>
    <cellStyle name="常规 8 15 2" xfId="25361"/>
    <cellStyle name="常规 8 16" xfId="16913"/>
    <cellStyle name="常规 8 2" xfId="32"/>
    <cellStyle name="常规 8 2 10" xfId="385"/>
    <cellStyle name="常规 8 2 10 2" xfId="1793"/>
    <cellStyle name="常规 8 2 10 2 2" xfId="3905"/>
    <cellStyle name="常规 8 2 10 2 2 2" xfId="8129"/>
    <cellStyle name="常规 8 2 10 2 2 2 2" xfId="16577"/>
    <cellStyle name="常规 8 2 10 2 2 2 2 2" xfId="33473"/>
    <cellStyle name="常规 8 2 10 2 2 2 3" xfId="25025"/>
    <cellStyle name="常规 8 2 10 2 2 3" xfId="12353"/>
    <cellStyle name="常规 8 2 10 2 2 3 2" xfId="29249"/>
    <cellStyle name="常规 8 2 10 2 2 4" xfId="20801"/>
    <cellStyle name="常规 8 2 10 2 3" xfId="6017"/>
    <cellStyle name="常规 8 2 10 2 3 2" xfId="14465"/>
    <cellStyle name="常规 8 2 10 2 3 2 2" xfId="31361"/>
    <cellStyle name="常规 8 2 10 2 3 3" xfId="22913"/>
    <cellStyle name="常规 8 2 10 2 4" xfId="10241"/>
    <cellStyle name="常规 8 2 10 2 4 2" xfId="27137"/>
    <cellStyle name="常规 8 2 10 2 5" xfId="18689"/>
    <cellStyle name="常规 8 2 10 3" xfId="2849"/>
    <cellStyle name="常规 8 2 10 3 2" xfId="7073"/>
    <cellStyle name="常规 8 2 10 3 2 2" xfId="15521"/>
    <cellStyle name="常规 8 2 10 3 2 2 2" xfId="32417"/>
    <cellStyle name="常规 8 2 10 3 2 3" xfId="23969"/>
    <cellStyle name="常规 8 2 10 3 3" xfId="11297"/>
    <cellStyle name="常规 8 2 10 3 3 2" xfId="28193"/>
    <cellStyle name="常规 8 2 10 3 4" xfId="19745"/>
    <cellStyle name="常规 8 2 10 4" xfId="4961"/>
    <cellStyle name="常规 8 2 10 4 2" xfId="13409"/>
    <cellStyle name="常规 8 2 10 4 2 2" xfId="30305"/>
    <cellStyle name="常规 8 2 10 4 3" xfId="21857"/>
    <cellStyle name="常规 8 2 10 5" xfId="9185"/>
    <cellStyle name="常规 8 2 10 5 2" xfId="26081"/>
    <cellStyle name="常规 8 2 10 6" xfId="17633"/>
    <cellStyle name="常规 8 2 11" xfId="1089"/>
    <cellStyle name="常规 8 2 11 2" xfId="3201"/>
    <cellStyle name="常规 8 2 11 2 2" xfId="7425"/>
    <cellStyle name="常规 8 2 11 2 2 2" xfId="15873"/>
    <cellStyle name="常规 8 2 11 2 2 2 2" xfId="32769"/>
    <cellStyle name="常规 8 2 11 2 2 3" xfId="24321"/>
    <cellStyle name="常规 8 2 11 2 3" xfId="11649"/>
    <cellStyle name="常规 8 2 11 2 3 2" xfId="28545"/>
    <cellStyle name="常规 8 2 11 2 4" xfId="20097"/>
    <cellStyle name="常规 8 2 11 3" xfId="5313"/>
    <cellStyle name="常规 8 2 11 3 2" xfId="13761"/>
    <cellStyle name="常规 8 2 11 3 2 2" xfId="30657"/>
    <cellStyle name="常规 8 2 11 3 3" xfId="22209"/>
    <cellStyle name="常规 8 2 11 4" xfId="9537"/>
    <cellStyle name="常规 8 2 11 4 2" xfId="26433"/>
    <cellStyle name="常规 8 2 11 5" xfId="17985"/>
    <cellStyle name="常规 8 2 12" xfId="2145"/>
    <cellStyle name="常规 8 2 12 2" xfId="6369"/>
    <cellStyle name="常规 8 2 12 2 2" xfId="14817"/>
    <cellStyle name="常规 8 2 12 2 2 2" xfId="31713"/>
    <cellStyle name="常规 8 2 12 2 3" xfId="23265"/>
    <cellStyle name="常规 8 2 12 3" xfId="10593"/>
    <cellStyle name="常规 8 2 12 3 2" xfId="27489"/>
    <cellStyle name="常规 8 2 12 4" xfId="19041"/>
    <cellStyle name="常规 8 2 13" xfId="4257"/>
    <cellStyle name="常规 8 2 13 2" xfId="12705"/>
    <cellStyle name="常规 8 2 13 2 2" xfId="29601"/>
    <cellStyle name="常规 8 2 13 3" xfId="21153"/>
    <cellStyle name="常规 8 2 14" xfId="8481"/>
    <cellStyle name="常规 8 2 14 2" xfId="25377"/>
    <cellStyle name="常规 8 2 15" xfId="16929"/>
    <cellStyle name="常规 8 2 2" xfId="65"/>
    <cellStyle name="常规 8 2 2 2" xfId="769"/>
    <cellStyle name="常规 8 2 2 2 2" xfId="1473"/>
    <cellStyle name="常规 8 2 2 2 2 2" xfId="3585"/>
    <cellStyle name="常规 8 2 2 2 2 2 2" xfId="7809"/>
    <cellStyle name="常规 8 2 2 2 2 2 2 2" xfId="16257"/>
    <cellStyle name="常规 8 2 2 2 2 2 2 2 2" xfId="33153"/>
    <cellStyle name="常规 8 2 2 2 2 2 2 3" xfId="24705"/>
    <cellStyle name="常规 8 2 2 2 2 2 3" xfId="12033"/>
    <cellStyle name="常规 8 2 2 2 2 2 3 2" xfId="28929"/>
    <cellStyle name="常规 8 2 2 2 2 2 4" xfId="20481"/>
    <cellStyle name="常规 8 2 2 2 2 3" xfId="5697"/>
    <cellStyle name="常规 8 2 2 2 2 3 2" xfId="14145"/>
    <cellStyle name="常规 8 2 2 2 2 3 2 2" xfId="31041"/>
    <cellStyle name="常规 8 2 2 2 2 3 3" xfId="22593"/>
    <cellStyle name="常规 8 2 2 2 2 4" xfId="9921"/>
    <cellStyle name="常规 8 2 2 2 2 4 2" xfId="26817"/>
    <cellStyle name="常规 8 2 2 2 2 5" xfId="18369"/>
    <cellStyle name="常规 8 2 2 2 3" xfId="2529"/>
    <cellStyle name="常规 8 2 2 2 3 2" xfId="6753"/>
    <cellStyle name="常规 8 2 2 2 3 2 2" xfId="15201"/>
    <cellStyle name="常规 8 2 2 2 3 2 2 2" xfId="32097"/>
    <cellStyle name="常规 8 2 2 2 3 2 3" xfId="23649"/>
    <cellStyle name="常规 8 2 2 2 3 3" xfId="10977"/>
    <cellStyle name="常规 8 2 2 2 3 3 2" xfId="27873"/>
    <cellStyle name="常规 8 2 2 2 3 4" xfId="19425"/>
    <cellStyle name="常规 8 2 2 2 4" xfId="4641"/>
    <cellStyle name="常规 8 2 2 2 4 2" xfId="13089"/>
    <cellStyle name="常规 8 2 2 2 4 2 2" xfId="29985"/>
    <cellStyle name="常规 8 2 2 2 4 3" xfId="21537"/>
    <cellStyle name="常规 8 2 2 2 5" xfId="8865"/>
    <cellStyle name="常规 8 2 2 2 5 2" xfId="25761"/>
    <cellStyle name="常规 8 2 2 2 6" xfId="17313"/>
    <cellStyle name="常规 8 2 2 3" xfId="417"/>
    <cellStyle name="常规 8 2 2 3 2" xfId="1825"/>
    <cellStyle name="常规 8 2 2 3 2 2" xfId="3937"/>
    <cellStyle name="常规 8 2 2 3 2 2 2" xfId="8161"/>
    <cellStyle name="常规 8 2 2 3 2 2 2 2" xfId="16609"/>
    <cellStyle name="常规 8 2 2 3 2 2 2 2 2" xfId="33505"/>
    <cellStyle name="常规 8 2 2 3 2 2 2 3" xfId="25057"/>
    <cellStyle name="常规 8 2 2 3 2 2 3" xfId="12385"/>
    <cellStyle name="常规 8 2 2 3 2 2 3 2" xfId="29281"/>
    <cellStyle name="常规 8 2 2 3 2 2 4" xfId="20833"/>
    <cellStyle name="常规 8 2 2 3 2 3" xfId="6049"/>
    <cellStyle name="常规 8 2 2 3 2 3 2" xfId="14497"/>
    <cellStyle name="常规 8 2 2 3 2 3 2 2" xfId="31393"/>
    <cellStyle name="常规 8 2 2 3 2 3 3" xfId="22945"/>
    <cellStyle name="常规 8 2 2 3 2 4" xfId="10273"/>
    <cellStyle name="常规 8 2 2 3 2 4 2" xfId="27169"/>
    <cellStyle name="常规 8 2 2 3 2 5" xfId="18721"/>
    <cellStyle name="常规 8 2 2 3 3" xfId="2881"/>
    <cellStyle name="常规 8 2 2 3 3 2" xfId="7105"/>
    <cellStyle name="常规 8 2 2 3 3 2 2" xfId="15553"/>
    <cellStyle name="常规 8 2 2 3 3 2 2 2" xfId="32449"/>
    <cellStyle name="常规 8 2 2 3 3 2 3" xfId="24001"/>
    <cellStyle name="常规 8 2 2 3 3 3" xfId="11329"/>
    <cellStyle name="常规 8 2 2 3 3 3 2" xfId="28225"/>
    <cellStyle name="常规 8 2 2 3 3 4" xfId="19777"/>
    <cellStyle name="常规 8 2 2 3 4" xfId="4993"/>
    <cellStyle name="常规 8 2 2 3 4 2" xfId="13441"/>
    <cellStyle name="常规 8 2 2 3 4 2 2" xfId="30337"/>
    <cellStyle name="常规 8 2 2 3 4 3" xfId="21889"/>
    <cellStyle name="常规 8 2 2 3 5" xfId="9217"/>
    <cellStyle name="常规 8 2 2 3 5 2" xfId="26113"/>
    <cellStyle name="常规 8 2 2 3 6" xfId="17665"/>
    <cellStyle name="常规 8 2 2 4" xfId="1121"/>
    <cellStyle name="常规 8 2 2 4 2" xfId="3233"/>
    <cellStyle name="常规 8 2 2 4 2 2" xfId="7457"/>
    <cellStyle name="常规 8 2 2 4 2 2 2" xfId="15905"/>
    <cellStyle name="常规 8 2 2 4 2 2 2 2" xfId="32801"/>
    <cellStyle name="常规 8 2 2 4 2 2 3" xfId="24353"/>
    <cellStyle name="常规 8 2 2 4 2 3" xfId="11681"/>
    <cellStyle name="常规 8 2 2 4 2 3 2" xfId="28577"/>
    <cellStyle name="常规 8 2 2 4 2 4" xfId="20129"/>
    <cellStyle name="常规 8 2 2 4 3" xfId="5345"/>
    <cellStyle name="常规 8 2 2 4 3 2" xfId="13793"/>
    <cellStyle name="常规 8 2 2 4 3 2 2" xfId="30689"/>
    <cellStyle name="常规 8 2 2 4 3 3" xfId="22241"/>
    <cellStyle name="常规 8 2 2 4 4" xfId="9569"/>
    <cellStyle name="常规 8 2 2 4 4 2" xfId="26465"/>
    <cellStyle name="常规 8 2 2 4 5" xfId="18017"/>
    <cellStyle name="常规 8 2 2 5" xfId="2177"/>
    <cellStyle name="常规 8 2 2 5 2" xfId="6401"/>
    <cellStyle name="常规 8 2 2 5 2 2" xfId="14849"/>
    <cellStyle name="常规 8 2 2 5 2 2 2" xfId="31745"/>
    <cellStyle name="常规 8 2 2 5 2 3" xfId="23297"/>
    <cellStyle name="常规 8 2 2 5 3" xfId="10625"/>
    <cellStyle name="常规 8 2 2 5 3 2" xfId="27521"/>
    <cellStyle name="常规 8 2 2 5 4" xfId="19073"/>
    <cellStyle name="常规 8 2 2 6" xfId="4289"/>
    <cellStyle name="常规 8 2 2 6 2" xfId="12737"/>
    <cellStyle name="常规 8 2 2 6 2 2" xfId="29633"/>
    <cellStyle name="常规 8 2 2 6 3" xfId="21185"/>
    <cellStyle name="常规 8 2 2 7" xfId="8513"/>
    <cellStyle name="常规 8 2 2 7 2" xfId="25409"/>
    <cellStyle name="常规 8 2 2 8" xfId="16961"/>
    <cellStyle name="常规 8 2 3" xfId="97"/>
    <cellStyle name="常规 8 2 3 2" xfId="801"/>
    <cellStyle name="常规 8 2 3 2 2" xfId="1505"/>
    <cellStyle name="常规 8 2 3 2 2 2" xfId="3617"/>
    <cellStyle name="常规 8 2 3 2 2 2 2" xfId="7841"/>
    <cellStyle name="常规 8 2 3 2 2 2 2 2" xfId="16289"/>
    <cellStyle name="常规 8 2 3 2 2 2 2 2 2" xfId="33185"/>
    <cellStyle name="常规 8 2 3 2 2 2 2 3" xfId="24737"/>
    <cellStyle name="常规 8 2 3 2 2 2 3" xfId="12065"/>
    <cellStyle name="常规 8 2 3 2 2 2 3 2" xfId="28961"/>
    <cellStyle name="常规 8 2 3 2 2 2 4" xfId="20513"/>
    <cellStyle name="常规 8 2 3 2 2 3" xfId="5729"/>
    <cellStyle name="常规 8 2 3 2 2 3 2" xfId="14177"/>
    <cellStyle name="常规 8 2 3 2 2 3 2 2" xfId="31073"/>
    <cellStyle name="常规 8 2 3 2 2 3 3" xfId="22625"/>
    <cellStyle name="常规 8 2 3 2 2 4" xfId="9953"/>
    <cellStyle name="常规 8 2 3 2 2 4 2" xfId="26849"/>
    <cellStyle name="常规 8 2 3 2 2 5" xfId="18401"/>
    <cellStyle name="常规 8 2 3 2 3" xfId="2561"/>
    <cellStyle name="常规 8 2 3 2 3 2" xfId="6785"/>
    <cellStyle name="常规 8 2 3 2 3 2 2" xfId="15233"/>
    <cellStyle name="常规 8 2 3 2 3 2 2 2" xfId="32129"/>
    <cellStyle name="常规 8 2 3 2 3 2 3" xfId="23681"/>
    <cellStyle name="常规 8 2 3 2 3 3" xfId="11009"/>
    <cellStyle name="常规 8 2 3 2 3 3 2" xfId="27905"/>
    <cellStyle name="常规 8 2 3 2 3 4" xfId="19457"/>
    <cellStyle name="常规 8 2 3 2 4" xfId="4673"/>
    <cellStyle name="常规 8 2 3 2 4 2" xfId="13121"/>
    <cellStyle name="常规 8 2 3 2 4 2 2" xfId="30017"/>
    <cellStyle name="常规 8 2 3 2 4 3" xfId="21569"/>
    <cellStyle name="常规 8 2 3 2 5" xfId="8897"/>
    <cellStyle name="常规 8 2 3 2 5 2" xfId="25793"/>
    <cellStyle name="常规 8 2 3 2 6" xfId="17345"/>
    <cellStyle name="常规 8 2 3 3" xfId="449"/>
    <cellStyle name="常规 8 2 3 3 2" xfId="1857"/>
    <cellStyle name="常规 8 2 3 3 2 2" xfId="3969"/>
    <cellStyle name="常规 8 2 3 3 2 2 2" xfId="8193"/>
    <cellStyle name="常规 8 2 3 3 2 2 2 2" xfId="16641"/>
    <cellStyle name="常规 8 2 3 3 2 2 2 2 2" xfId="33537"/>
    <cellStyle name="常规 8 2 3 3 2 2 2 3" xfId="25089"/>
    <cellStyle name="常规 8 2 3 3 2 2 3" xfId="12417"/>
    <cellStyle name="常规 8 2 3 3 2 2 3 2" xfId="29313"/>
    <cellStyle name="常规 8 2 3 3 2 2 4" xfId="20865"/>
    <cellStyle name="常规 8 2 3 3 2 3" xfId="6081"/>
    <cellStyle name="常规 8 2 3 3 2 3 2" xfId="14529"/>
    <cellStyle name="常规 8 2 3 3 2 3 2 2" xfId="31425"/>
    <cellStyle name="常规 8 2 3 3 2 3 3" xfId="22977"/>
    <cellStyle name="常规 8 2 3 3 2 4" xfId="10305"/>
    <cellStyle name="常规 8 2 3 3 2 4 2" xfId="27201"/>
    <cellStyle name="常规 8 2 3 3 2 5" xfId="18753"/>
    <cellStyle name="常规 8 2 3 3 3" xfId="2913"/>
    <cellStyle name="常规 8 2 3 3 3 2" xfId="7137"/>
    <cellStyle name="常规 8 2 3 3 3 2 2" xfId="15585"/>
    <cellStyle name="常规 8 2 3 3 3 2 2 2" xfId="32481"/>
    <cellStyle name="常规 8 2 3 3 3 2 3" xfId="24033"/>
    <cellStyle name="常规 8 2 3 3 3 3" xfId="11361"/>
    <cellStyle name="常规 8 2 3 3 3 3 2" xfId="28257"/>
    <cellStyle name="常规 8 2 3 3 3 4" xfId="19809"/>
    <cellStyle name="常规 8 2 3 3 4" xfId="5025"/>
    <cellStyle name="常规 8 2 3 3 4 2" xfId="13473"/>
    <cellStyle name="常规 8 2 3 3 4 2 2" xfId="30369"/>
    <cellStyle name="常规 8 2 3 3 4 3" xfId="21921"/>
    <cellStyle name="常规 8 2 3 3 5" xfId="9249"/>
    <cellStyle name="常规 8 2 3 3 5 2" xfId="26145"/>
    <cellStyle name="常规 8 2 3 3 6" xfId="17697"/>
    <cellStyle name="常规 8 2 3 4" xfId="1153"/>
    <cellStyle name="常规 8 2 3 4 2" xfId="3265"/>
    <cellStyle name="常规 8 2 3 4 2 2" xfId="7489"/>
    <cellStyle name="常规 8 2 3 4 2 2 2" xfId="15937"/>
    <cellStyle name="常规 8 2 3 4 2 2 2 2" xfId="32833"/>
    <cellStyle name="常规 8 2 3 4 2 2 3" xfId="24385"/>
    <cellStyle name="常规 8 2 3 4 2 3" xfId="11713"/>
    <cellStyle name="常规 8 2 3 4 2 3 2" xfId="28609"/>
    <cellStyle name="常规 8 2 3 4 2 4" xfId="20161"/>
    <cellStyle name="常规 8 2 3 4 3" xfId="5377"/>
    <cellStyle name="常规 8 2 3 4 3 2" xfId="13825"/>
    <cellStyle name="常规 8 2 3 4 3 2 2" xfId="30721"/>
    <cellStyle name="常规 8 2 3 4 3 3" xfId="22273"/>
    <cellStyle name="常规 8 2 3 4 4" xfId="9601"/>
    <cellStyle name="常规 8 2 3 4 4 2" xfId="26497"/>
    <cellStyle name="常规 8 2 3 4 5" xfId="18049"/>
    <cellStyle name="常规 8 2 3 5" xfId="2209"/>
    <cellStyle name="常规 8 2 3 5 2" xfId="6433"/>
    <cellStyle name="常规 8 2 3 5 2 2" xfId="14881"/>
    <cellStyle name="常规 8 2 3 5 2 2 2" xfId="31777"/>
    <cellStyle name="常规 8 2 3 5 2 3" xfId="23329"/>
    <cellStyle name="常规 8 2 3 5 3" xfId="10657"/>
    <cellStyle name="常规 8 2 3 5 3 2" xfId="27553"/>
    <cellStyle name="常规 8 2 3 5 4" xfId="19105"/>
    <cellStyle name="常规 8 2 3 6" xfId="4321"/>
    <cellStyle name="常规 8 2 3 6 2" xfId="12769"/>
    <cellStyle name="常规 8 2 3 6 2 2" xfId="29665"/>
    <cellStyle name="常规 8 2 3 6 3" xfId="21217"/>
    <cellStyle name="常规 8 2 3 7" xfId="8545"/>
    <cellStyle name="常规 8 2 3 7 2" xfId="25441"/>
    <cellStyle name="常规 8 2 3 8" xfId="16993"/>
    <cellStyle name="常规 8 2 4" xfId="145"/>
    <cellStyle name="常规 8 2 4 2" xfId="849"/>
    <cellStyle name="常规 8 2 4 2 2" xfId="1553"/>
    <cellStyle name="常规 8 2 4 2 2 2" xfId="3665"/>
    <cellStyle name="常规 8 2 4 2 2 2 2" xfId="7889"/>
    <cellStyle name="常规 8 2 4 2 2 2 2 2" xfId="16337"/>
    <cellStyle name="常规 8 2 4 2 2 2 2 2 2" xfId="33233"/>
    <cellStyle name="常规 8 2 4 2 2 2 2 3" xfId="24785"/>
    <cellStyle name="常规 8 2 4 2 2 2 3" xfId="12113"/>
    <cellStyle name="常规 8 2 4 2 2 2 3 2" xfId="29009"/>
    <cellStyle name="常规 8 2 4 2 2 2 4" xfId="20561"/>
    <cellStyle name="常规 8 2 4 2 2 3" xfId="5777"/>
    <cellStyle name="常规 8 2 4 2 2 3 2" xfId="14225"/>
    <cellStyle name="常规 8 2 4 2 2 3 2 2" xfId="31121"/>
    <cellStyle name="常规 8 2 4 2 2 3 3" xfId="22673"/>
    <cellStyle name="常规 8 2 4 2 2 4" xfId="10001"/>
    <cellStyle name="常规 8 2 4 2 2 4 2" xfId="26897"/>
    <cellStyle name="常规 8 2 4 2 2 5" xfId="18449"/>
    <cellStyle name="常规 8 2 4 2 3" xfId="2609"/>
    <cellStyle name="常规 8 2 4 2 3 2" xfId="6833"/>
    <cellStyle name="常规 8 2 4 2 3 2 2" xfId="15281"/>
    <cellStyle name="常规 8 2 4 2 3 2 2 2" xfId="32177"/>
    <cellStyle name="常规 8 2 4 2 3 2 3" xfId="23729"/>
    <cellStyle name="常规 8 2 4 2 3 3" xfId="11057"/>
    <cellStyle name="常规 8 2 4 2 3 3 2" xfId="27953"/>
    <cellStyle name="常规 8 2 4 2 3 4" xfId="19505"/>
    <cellStyle name="常规 8 2 4 2 4" xfId="4721"/>
    <cellStyle name="常规 8 2 4 2 4 2" xfId="13169"/>
    <cellStyle name="常规 8 2 4 2 4 2 2" xfId="30065"/>
    <cellStyle name="常规 8 2 4 2 4 3" xfId="21617"/>
    <cellStyle name="常规 8 2 4 2 5" xfId="8945"/>
    <cellStyle name="常规 8 2 4 2 5 2" xfId="25841"/>
    <cellStyle name="常规 8 2 4 2 6" xfId="17393"/>
    <cellStyle name="常规 8 2 4 3" xfId="497"/>
    <cellStyle name="常规 8 2 4 3 2" xfId="1905"/>
    <cellStyle name="常规 8 2 4 3 2 2" xfId="4017"/>
    <cellStyle name="常规 8 2 4 3 2 2 2" xfId="8241"/>
    <cellStyle name="常规 8 2 4 3 2 2 2 2" xfId="16689"/>
    <cellStyle name="常规 8 2 4 3 2 2 2 2 2" xfId="33585"/>
    <cellStyle name="常规 8 2 4 3 2 2 2 3" xfId="25137"/>
    <cellStyle name="常规 8 2 4 3 2 2 3" xfId="12465"/>
    <cellStyle name="常规 8 2 4 3 2 2 3 2" xfId="29361"/>
    <cellStyle name="常规 8 2 4 3 2 2 4" xfId="20913"/>
    <cellStyle name="常规 8 2 4 3 2 3" xfId="6129"/>
    <cellStyle name="常规 8 2 4 3 2 3 2" xfId="14577"/>
    <cellStyle name="常规 8 2 4 3 2 3 2 2" xfId="31473"/>
    <cellStyle name="常规 8 2 4 3 2 3 3" xfId="23025"/>
    <cellStyle name="常规 8 2 4 3 2 4" xfId="10353"/>
    <cellStyle name="常规 8 2 4 3 2 4 2" xfId="27249"/>
    <cellStyle name="常规 8 2 4 3 2 5" xfId="18801"/>
    <cellStyle name="常规 8 2 4 3 3" xfId="2961"/>
    <cellStyle name="常规 8 2 4 3 3 2" xfId="7185"/>
    <cellStyle name="常规 8 2 4 3 3 2 2" xfId="15633"/>
    <cellStyle name="常规 8 2 4 3 3 2 2 2" xfId="32529"/>
    <cellStyle name="常规 8 2 4 3 3 2 3" xfId="24081"/>
    <cellStyle name="常规 8 2 4 3 3 3" xfId="11409"/>
    <cellStyle name="常规 8 2 4 3 3 3 2" xfId="28305"/>
    <cellStyle name="常规 8 2 4 3 3 4" xfId="19857"/>
    <cellStyle name="常规 8 2 4 3 4" xfId="5073"/>
    <cellStyle name="常规 8 2 4 3 4 2" xfId="13521"/>
    <cellStyle name="常规 8 2 4 3 4 2 2" xfId="30417"/>
    <cellStyle name="常规 8 2 4 3 4 3" xfId="21969"/>
    <cellStyle name="常规 8 2 4 3 5" xfId="9297"/>
    <cellStyle name="常规 8 2 4 3 5 2" xfId="26193"/>
    <cellStyle name="常规 8 2 4 3 6" xfId="17745"/>
    <cellStyle name="常规 8 2 4 4" xfId="1201"/>
    <cellStyle name="常规 8 2 4 4 2" xfId="3313"/>
    <cellStyle name="常规 8 2 4 4 2 2" xfId="7537"/>
    <cellStyle name="常规 8 2 4 4 2 2 2" xfId="15985"/>
    <cellStyle name="常规 8 2 4 4 2 2 2 2" xfId="32881"/>
    <cellStyle name="常规 8 2 4 4 2 2 3" xfId="24433"/>
    <cellStyle name="常规 8 2 4 4 2 3" xfId="11761"/>
    <cellStyle name="常规 8 2 4 4 2 3 2" xfId="28657"/>
    <cellStyle name="常规 8 2 4 4 2 4" xfId="20209"/>
    <cellStyle name="常规 8 2 4 4 3" xfId="5425"/>
    <cellStyle name="常规 8 2 4 4 3 2" xfId="13873"/>
    <cellStyle name="常规 8 2 4 4 3 2 2" xfId="30769"/>
    <cellStyle name="常规 8 2 4 4 3 3" xfId="22321"/>
    <cellStyle name="常规 8 2 4 4 4" xfId="9649"/>
    <cellStyle name="常规 8 2 4 4 4 2" xfId="26545"/>
    <cellStyle name="常规 8 2 4 4 5" xfId="18097"/>
    <cellStyle name="常规 8 2 4 5" xfId="2257"/>
    <cellStyle name="常规 8 2 4 5 2" xfId="6481"/>
    <cellStyle name="常规 8 2 4 5 2 2" xfId="14929"/>
    <cellStyle name="常规 8 2 4 5 2 2 2" xfId="31825"/>
    <cellStyle name="常规 8 2 4 5 2 3" xfId="23377"/>
    <cellStyle name="常规 8 2 4 5 3" xfId="10705"/>
    <cellStyle name="常规 8 2 4 5 3 2" xfId="27601"/>
    <cellStyle name="常规 8 2 4 5 4" xfId="19153"/>
    <cellStyle name="常规 8 2 4 6" xfId="4369"/>
    <cellStyle name="常规 8 2 4 6 2" xfId="12817"/>
    <cellStyle name="常规 8 2 4 6 2 2" xfId="29713"/>
    <cellStyle name="常规 8 2 4 6 3" xfId="21265"/>
    <cellStyle name="常规 8 2 4 7" xfId="8593"/>
    <cellStyle name="常规 8 2 4 7 2" xfId="25489"/>
    <cellStyle name="常规 8 2 4 8" xfId="17041"/>
    <cellStyle name="常规 8 2 5" xfId="193"/>
    <cellStyle name="常规 8 2 5 2" xfId="897"/>
    <cellStyle name="常规 8 2 5 2 2" xfId="1601"/>
    <cellStyle name="常规 8 2 5 2 2 2" xfId="3713"/>
    <cellStyle name="常规 8 2 5 2 2 2 2" xfId="7937"/>
    <cellStyle name="常规 8 2 5 2 2 2 2 2" xfId="16385"/>
    <cellStyle name="常规 8 2 5 2 2 2 2 2 2" xfId="33281"/>
    <cellStyle name="常规 8 2 5 2 2 2 2 3" xfId="24833"/>
    <cellStyle name="常规 8 2 5 2 2 2 3" xfId="12161"/>
    <cellStyle name="常规 8 2 5 2 2 2 3 2" xfId="29057"/>
    <cellStyle name="常规 8 2 5 2 2 2 4" xfId="20609"/>
    <cellStyle name="常规 8 2 5 2 2 3" xfId="5825"/>
    <cellStyle name="常规 8 2 5 2 2 3 2" xfId="14273"/>
    <cellStyle name="常规 8 2 5 2 2 3 2 2" xfId="31169"/>
    <cellStyle name="常规 8 2 5 2 2 3 3" xfId="22721"/>
    <cellStyle name="常规 8 2 5 2 2 4" xfId="10049"/>
    <cellStyle name="常规 8 2 5 2 2 4 2" xfId="26945"/>
    <cellStyle name="常规 8 2 5 2 2 5" xfId="18497"/>
    <cellStyle name="常规 8 2 5 2 3" xfId="2657"/>
    <cellStyle name="常规 8 2 5 2 3 2" xfId="6881"/>
    <cellStyle name="常规 8 2 5 2 3 2 2" xfId="15329"/>
    <cellStyle name="常规 8 2 5 2 3 2 2 2" xfId="32225"/>
    <cellStyle name="常规 8 2 5 2 3 2 3" xfId="23777"/>
    <cellStyle name="常规 8 2 5 2 3 3" xfId="11105"/>
    <cellStyle name="常规 8 2 5 2 3 3 2" xfId="28001"/>
    <cellStyle name="常规 8 2 5 2 3 4" xfId="19553"/>
    <cellStyle name="常规 8 2 5 2 4" xfId="4769"/>
    <cellStyle name="常规 8 2 5 2 4 2" xfId="13217"/>
    <cellStyle name="常规 8 2 5 2 4 2 2" xfId="30113"/>
    <cellStyle name="常规 8 2 5 2 4 3" xfId="21665"/>
    <cellStyle name="常规 8 2 5 2 5" xfId="8993"/>
    <cellStyle name="常规 8 2 5 2 5 2" xfId="25889"/>
    <cellStyle name="常规 8 2 5 2 6" xfId="17441"/>
    <cellStyle name="常规 8 2 5 3" xfId="545"/>
    <cellStyle name="常规 8 2 5 3 2" xfId="1953"/>
    <cellStyle name="常规 8 2 5 3 2 2" xfId="4065"/>
    <cellStyle name="常规 8 2 5 3 2 2 2" xfId="8289"/>
    <cellStyle name="常规 8 2 5 3 2 2 2 2" xfId="16737"/>
    <cellStyle name="常规 8 2 5 3 2 2 2 2 2" xfId="33633"/>
    <cellStyle name="常规 8 2 5 3 2 2 2 3" xfId="25185"/>
    <cellStyle name="常规 8 2 5 3 2 2 3" xfId="12513"/>
    <cellStyle name="常规 8 2 5 3 2 2 3 2" xfId="29409"/>
    <cellStyle name="常规 8 2 5 3 2 2 4" xfId="20961"/>
    <cellStyle name="常规 8 2 5 3 2 3" xfId="6177"/>
    <cellStyle name="常规 8 2 5 3 2 3 2" xfId="14625"/>
    <cellStyle name="常规 8 2 5 3 2 3 2 2" xfId="31521"/>
    <cellStyle name="常规 8 2 5 3 2 3 3" xfId="23073"/>
    <cellStyle name="常规 8 2 5 3 2 4" xfId="10401"/>
    <cellStyle name="常规 8 2 5 3 2 4 2" xfId="27297"/>
    <cellStyle name="常规 8 2 5 3 2 5" xfId="18849"/>
    <cellStyle name="常规 8 2 5 3 3" xfId="3009"/>
    <cellStyle name="常规 8 2 5 3 3 2" xfId="7233"/>
    <cellStyle name="常规 8 2 5 3 3 2 2" xfId="15681"/>
    <cellStyle name="常规 8 2 5 3 3 2 2 2" xfId="32577"/>
    <cellStyle name="常规 8 2 5 3 3 2 3" xfId="24129"/>
    <cellStyle name="常规 8 2 5 3 3 3" xfId="11457"/>
    <cellStyle name="常规 8 2 5 3 3 3 2" xfId="28353"/>
    <cellStyle name="常规 8 2 5 3 3 4" xfId="19905"/>
    <cellStyle name="常规 8 2 5 3 4" xfId="5121"/>
    <cellStyle name="常规 8 2 5 3 4 2" xfId="13569"/>
    <cellStyle name="常规 8 2 5 3 4 2 2" xfId="30465"/>
    <cellStyle name="常规 8 2 5 3 4 3" xfId="22017"/>
    <cellStyle name="常规 8 2 5 3 5" xfId="9345"/>
    <cellStyle name="常规 8 2 5 3 5 2" xfId="26241"/>
    <cellStyle name="常规 8 2 5 3 6" xfId="17793"/>
    <cellStyle name="常规 8 2 5 4" xfId="1249"/>
    <cellStyle name="常规 8 2 5 4 2" xfId="3361"/>
    <cellStyle name="常规 8 2 5 4 2 2" xfId="7585"/>
    <cellStyle name="常规 8 2 5 4 2 2 2" xfId="16033"/>
    <cellStyle name="常规 8 2 5 4 2 2 2 2" xfId="32929"/>
    <cellStyle name="常规 8 2 5 4 2 2 3" xfId="24481"/>
    <cellStyle name="常规 8 2 5 4 2 3" xfId="11809"/>
    <cellStyle name="常规 8 2 5 4 2 3 2" xfId="28705"/>
    <cellStyle name="常规 8 2 5 4 2 4" xfId="20257"/>
    <cellStyle name="常规 8 2 5 4 3" xfId="5473"/>
    <cellStyle name="常规 8 2 5 4 3 2" xfId="13921"/>
    <cellStyle name="常规 8 2 5 4 3 2 2" xfId="30817"/>
    <cellStyle name="常规 8 2 5 4 3 3" xfId="22369"/>
    <cellStyle name="常规 8 2 5 4 4" xfId="9697"/>
    <cellStyle name="常规 8 2 5 4 4 2" xfId="26593"/>
    <cellStyle name="常规 8 2 5 4 5" xfId="18145"/>
    <cellStyle name="常规 8 2 5 5" xfId="2305"/>
    <cellStyle name="常规 8 2 5 5 2" xfId="6529"/>
    <cellStyle name="常规 8 2 5 5 2 2" xfId="14977"/>
    <cellStyle name="常规 8 2 5 5 2 2 2" xfId="31873"/>
    <cellStyle name="常规 8 2 5 5 2 3" xfId="23425"/>
    <cellStyle name="常规 8 2 5 5 3" xfId="10753"/>
    <cellStyle name="常规 8 2 5 5 3 2" xfId="27649"/>
    <cellStyle name="常规 8 2 5 5 4" xfId="19201"/>
    <cellStyle name="常规 8 2 5 6" xfId="4417"/>
    <cellStyle name="常规 8 2 5 6 2" xfId="12865"/>
    <cellStyle name="常规 8 2 5 6 2 2" xfId="29761"/>
    <cellStyle name="常规 8 2 5 6 3" xfId="21313"/>
    <cellStyle name="常规 8 2 5 7" xfId="8641"/>
    <cellStyle name="常规 8 2 5 7 2" xfId="25537"/>
    <cellStyle name="常规 8 2 5 8" xfId="17089"/>
    <cellStyle name="常规 8 2 6" xfId="241"/>
    <cellStyle name="常规 8 2 6 2" xfId="945"/>
    <cellStyle name="常规 8 2 6 2 2" xfId="1649"/>
    <cellStyle name="常规 8 2 6 2 2 2" xfId="3761"/>
    <cellStyle name="常规 8 2 6 2 2 2 2" xfId="7985"/>
    <cellStyle name="常规 8 2 6 2 2 2 2 2" xfId="16433"/>
    <cellStyle name="常规 8 2 6 2 2 2 2 2 2" xfId="33329"/>
    <cellStyle name="常规 8 2 6 2 2 2 2 3" xfId="24881"/>
    <cellStyle name="常规 8 2 6 2 2 2 3" xfId="12209"/>
    <cellStyle name="常规 8 2 6 2 2 2 3 2" xfId="29105"/>
    <cellStyle name="常规 8 2 6 2 2 2 4" xfId="20657"/>
    <cellStyle name="常规 8 2 6 2 2 3" xfId="5873"/>
    <cellStyle name="常规 8 2 6 2 2 3 2" xfId="14321"/>
    <cellStyle name="常规 8 2 6 2 2 3 2 2" xfId="31217"/>
    <cellStyle name="常规 8 2 6 2 2 3 3" xfId="22769"/>
    <cellStyle name="常规 8 2 6 2 2 4" xfId="10097"/>
    <cellStyle name="常规 8 2 6 2 2 4 2" xfId="26993"/>
    <cellStyle name="常规 8 2 6 2 2 5" xfId="18545"/>
    <cellStyle name="常规 8 2 6 2 3" xfId="2705"/>
    <cellStyle name="常规 8 2 6 2 3 2" xfId="6929"/>
    <cellStyle name="常规 8 2 6 2 3 2 2" xfId="15377"/>
    <cellStyle name="常规 8 2 6 2 3 2 2 2" xfId="32273"/>
    <cellStyle name="常规 8 2 6 2 3 2 3" xfId="23825"/>
    <cellStyle name="常规 8 2 6 2 3 3" xfId="11153"/>
    <cellStyle name="常规 8 2 6 2 3 3 2" xfId="28049"/>
    <cellStyle name="常规 8 2 6 2 3 4" xfId="19601"/>
    <cellStyle name="常规 8 2 6 2 4" xfId="4817"/>
    <cellStyle name="常规 8 2 6 2 4 2" xfId="13265"/>
    <cellStyle name="常规 8 2 6 2 4 2 2" xfId="30161"/>
    <cellStyle name="常规 8 2 6 2 4 3" xfId="21713"/>
    <cellStyle name="常规 8 2 6 2 5" xfId="9041"/>
    <cellStyle name="常规 8 2 6 2 5 2" xfId="25937"/>
    <cellStyle name="常规 8 2 6 2 6" xfId="17489"/>
    <cellStyle name="常规 8 2 6 3" xfId="593"/>
    <cellStyle name="常规 8 2 6 3 2" xfId="2001"/>
    <cellStyle name="常规 8 2 6 3 2 2" xfId="4113"/>
    <cellStyle name="常规 8 2 6 3 2 2 2" xfId="8337"/>
    <cellStyle name="常规 8 2 6 3 2 2 2 2" xfId="16785"/>
    <cellStyle name="常规 8 2 6 3 2 2 2 2 2" xfId="33681"/>
    <cellStyle name="常规 8 2 6 3 2 2 2 3" xfId="25233"/>
    <cellStyle name="常规 8 2 6 3 2 2 3" xfId="12561"/>
    <cellStyle name="常规 8 2 6 3 2 2 3 2" xfId="29457"/>
    <cellStyle name="常规 8 2 6 3 2 2 4" xfId="21009"/>
    <cellStyle name="常规 8 2 6 3 2 3" xfId="6225"/>
    <cellStyle name="常规 8 2 6 3 2 3 2" xfId="14673"/>
    <cellStyle name="常规 8 2 6 3 2 3 2 2" xfId="31569"/>
    <cellStyle name="常规 8 2 6 3 2 3 3" xfId="23121"/>
    <cellStyle name="常规 8 2 6 3 2 4" xfId="10449"/>
    <cellStyle name="常规 8 2 6 3 2 4 2" xfId="27345"/>
    <cellStyle name="常规 8 2 6 3 2 5" xfId="18897"/>
    <cellStyle name="常规 8 2 6 3 3" xfId="3057"/>
    <cellStyle name="常规 8 2 6 3 3 2" xfId="7281"/>
    <cellStyle name="常规 8 2 6 3 3 2 2" xfId="15729"/>
    <cellStyle name="常规 8 2 6 3 3 2 2 2" xfId="32625"/>
    <cellStyle name="常规 8 2 6 3 3 2 3" xfId="24177"/>
    <cellStyle name="常规 8 2 6 3 3 3" xfId="11505"/>
    <cellStyle name="常规 8 2 6 3 3 3 2" xfId="28401"/>
    <cellStyle name="常规 8 2 6 3 3 4" xfId="19953"/>
    <cellStyle name="常规 8 2 6 3 4" xfId="5169"/>
    <cellStyle name="常规 8 2 6 3 4 2" xfId="13617"/>
    <cellStyle name="常规 8 2 6 3 4 2 2" xfId="30513"/>
    <cellStyle name="常规 8 2 6 3 4 3" xfId="22065"/>
    <cellStyle name="常规 8 2 6 3 5" xfId="9393"/>
    <cellStyle name="常规 8 2 6 3 5 2" xfId="26289"/>
    <cellStyle name="常规 8 2 6 3 6" xfId="17841"/>
    <cellStyle name="常规 8 2 6 4" xfId="1297"/>
    <cellStyle name="常规 8 2 6 4 2" xfId="3409"/>
    <cellStyle name="常规 8 2 6 4 2 2" xfId="7633"/>
    <cellStyle name="常规 8 2 6 4 2 2 2" xfId="16081"/>
    <cellStyle name="常规 8 2 6 4 2 2 2 2" xfId="32977"/>
    <cellStyle name="常规 8 2 6 4 2 2 3" xfId="24529"/>
    <cellStyle name="常规 8 2 6 4 2 3" xfId="11857"/>
    <cellStyle name="常规 8 2 6 4 2 3 2" xfId="28753"/>
    <cellStyle name="常规 8 2 6 4 2 4" xfId="20305"/>
    <cellStyle name="常规 8 2 6 4 3" xfId="5521"/>
    <cellStyle name="常规 8 2 6 4 3 2" xfId="13969"/>
    <cellStyle name="常规 8 2 6 4 3 2 2" xfId="30865"/>
    <cellStyle name="常规 8 2 6 4 3 3" xfId="22417"/>
    <cellStyle name="常规 8 2 6 4 4" xfId="9745"/>
    <cellStyle name="常规 8 2 6 4 4 2" xfId="26641"/>
    <cellStyle name="常规 8 2 6 4 5" xfId="18193"/>
    <cellStyle name="常规 8 2 6 5" xfId="2353"/>
    <cellStyle name="常规 8 2 6 5 2" xfId="6577"/>
    <cellStyle name="常规 8 2 6 5 2 2" xfId="15025"/>
    <cellStyle name="常规 8 2 6 5 2 2 2" xfId="31921"/>
    <cellStyle name="常规 8 2 6 5 2 3" xfId="23473"/>
    <cellStyle name="常规 8 2 6 5 3" xfId="10801"/>
    <cellStyle name="常规 8 2 6 5 3 2" xfId="27697"/>
    <cellStyle name="常规 8 2 6 5 4" xfId="19249"/>
    <cellStyle name="常规 8 2 6 6" xfId="4465"/>
    <cellStyle name="常规 8 2 6 6 2" xfId="12913"/>
    <cellStyle name="常规 8 2 6 6 2 2" xfId="29809"/>
    <cellStyle name="常规 8 2 6 6 3" xfId="21361"/>
    <cellStyle name="常规 8 2 6 7" xfId="8689"/>
    <cellStyle name="常规 8 2 6 7 2" xfId="25585"/>
    <cellStyle name="常规 8 2 6 8" xfId="17137"/>
    <cellStyle name="常规 8 2 7" xfId="289"/>
    <cellStyle name="常规 8 2 7 2" xfId="993"/>
    <cellStyle name="常规 8 2 7 2 2" xfId="1697"/>
    <cellStyle name="常规 8 2 7 2 2 2" xfId="3809"/>
    <cellStyle name="常规 8 2 7 2 2 2 2" xfId="8033"/>
    <cellStyle name="常规 8 2 7 2 2 2 2 2" xfId="16481"/>
    <cellStyle name="常规 8 2 7 2 2 2 2 2 2" xfId="33377"/>
    <cellStyle name="常规 8 2 7 2 2 2 2 3" xfId="24929"/>
    <cellStyle name="常规 8 2 7 2 2 2 3" xfId="12257"/>
    <cellStyle name="常规 8 2 7 2 2 2 3 2" xfId="29153"/>
    <cellStyle name="常规 8 2 7 2 2 2 4" xfId="20705"/>
    <cellStyle name="常规 8 2 7 2 2 3" xfId="5921"/>
    <cellStyle name="常规 8 2 7 2 2 3 2" xfId="14369"/>
    <cellStyle name="常规 8 2 7 2 2 3 2 2" xfId="31265"/>
    <cellStyle name="常规 8 2 7 2 2 3 3" xfId="22817"/>
    <cellStyle name="常规 8 2 7 2 2 4" xfId="10145"/>
    <cellStyle name="常规 8 2 7 2 2 4 2" xfId="27041"/>
    <cellStyle name="常规 8 2 7 2 2 5" xfId="18593"/>
    <cellStyle name="常规 8 2 7 2 3" xfId="2753"/>
    <cellStyle name="常规 8 2 7 2 3 2" xfId="6977"/>
    <cellStyle name="常规 8 2 7 2 3 2 2" xfId="15425"/>
    <cellStyle name="常规 8 2 7 2 3 2 2 2" xfId="32321"/>
    <cellStyle name="常规 8 2 7 2 3 2 3" xfId="23873"/>
    <cellStyle name="常规 8 2 7 2 3 3" xfId="11201"/>
    <cellStyle name="常规 8 2 7 2 3 3 2" xfId="28097"/>
    <cellStyle name="常规 8 2 7 2 3 4" xfId="19649"/>
    <cellStyle name="常规 8 2 7 2 4" xfId="4865"/>
    <cellStyle name="常规 8 2 7 2 4 2" xfId="13313"/>
    <cellStyle name="常规 8 2 7 2 4 2 2" xfId="30209"/>
    <cellStyle name="常规 8 2 7 2 4 3" xfId="21761"/>
    <cellStyle name="常规 8 2 7 2 5" xfId="9089"/>
    <cellStyle name="常规 8 2 7 2 5 2" xfId="25985"/>
    <cellStyle name="常规 8 2 7 2 6" xfId="17537"/>
    <cellStyle name="常规 8 2 7 3" xfId="641"/>
    <cellStyle name="常规 8 2 7 3 2" xfId="2049"/>
    <cellStyle name="常规 8 2 7 3 2 2" xfId="4161"/>
    <cellStyle name="常规 8 2 7 3 2 2 2" xfId="8385"/>
    <cellStyle name="常规 8 2 7 3 2 2 2 2" xfId="16833"/>
    <cellStyle name="常规 8 2 7 3 2 2 2 2 2" xfId="33729"/>
    <cellStyle name="常规 8 2 7 3 2 2 2 3" xfId="25281"/>
    <cellStyle name="常规 8 2 7 3 2 2 3" xfId="12609"/>
    <cellStyle name="常规 8 2 7 3 2 2 3 2" xfId="29505"/>
    <cellStyle name="常规 8 2 7 3 2 2 4" xfId="21057"/>
    <cellStyle name="常规 8 2 7 3 2 3" xfId="6273"/>
    <cellStyle name="常规 8 2 7 3 2 3 2" xfId="14721"/>
    <cellStyle name="常规 8 2 7 3 2 3 2 2" xfId="31617"/>
    <cellStyle name="常规 8 2 7 3 2 3 3" xfId="23169"/>
    <cellStyle name="常规 8 2 7 3 2 4" xfId="10497"/>
    <cellStyle name="常规 8 2 7 3 2 4 2" xfId="27393"/>
    <cellStyle name="常规 8 2 7 3 2 5" xfId="18945"/>
    <cellStyle name="常规 8 2 7 3 3" xfId="3105"/>
    <cellStyle name="常规 8 2 7 3 3 2" xfId="7329"/>
    <cellStyle name="常规 8 2 7 3 3 2 2" xfId="15777"/>
    <cellStyle name="常规 8 2 7 3 3 2 2 2" xfId="32673"/>
    <cellStyle name="常规 8 2 7 3 3 2 3" xfId="24225"/>
    <cellStyle name="常规 8 2 7 3 3 3" xfId="11553"/>
    <cellStyle name="常规 8 2 7 3 3 3 2" xfId="28449"/>
    <cellStyle name="常规 8 2 7 3 3 4" xfId="20001"/>
    <cellStyle name="常规 8 2 7 3 4" xfId="5217"/>
    <cellStyle name="常规 8 2 7 3 4 2" xfId="13665"/>
    <cellStyle name="常规 8 2 7 3 4 2 2" xfId="30561"/>
    <cellStyle name="常规 8 2 7 3 4 3" xfId="22113"/>
    <cellStyle name="常规 8 2 7 3 5" xfId="9441"/>
    <cellStyle name="常规 8 2 7 3 5 2" xfId="26337"/>
    <cellStyle name="常规 8 2 7 3 6" xfId="17889"/>
    <cellStyle name="常规 8 2 7 4" xfId="1345"/>
    <cellStyle name="常规 8 2 7 4 2" xfId="3457"/>
    <cellStyle name="常规 8 2 7 4 2 2" xfId="7681"/>
    <cellStyle name="常规 8 2 7 4 2 2 2" xfId="16129"/>
    <cellStyle name="常规 8 2 7 4 2 2 2 2" xfId="33025"/>
    <cellStyle name="常规 8 2 7 4 2 2 3" xfId="24577"/>
    <cellStyle name="常规 8 2 7 4 2 3" xfId="11905"/>
    <cellStyle name="常规 8 2 7 4 2 3 2" xfId="28801"/>
    <cellStyle name="常规 8 2 7 4 2 4" xfId="20353"/>
    <cellStyle name="常规 8 2 7 4 3" xfId="5569"/>
    <cellStyle name="常规 8 2 7 4 3 2" xfId="14017"/>
    <cellStyle name="常规 8 2 7 4 3 2 2" xfId="30913"/>
    <cellStyle name="常规 8 2 7 4 3 3" xfId="22465"/>
    <cellStyle name="常规 8 2 7 4 4" xfId="9793"/>
    <cellStyle name="常规 8 2 7 4 4 2" xfId="26689"/>
    <cellStyle name="常规 8 2 7 4 5" xfId="18241"/>
    <cellStyle name="常规 8 2 7 5" xfId="2401"/>
    <cellStyle name="常规 8 2 7 5 2" xfId="6625"/>
    <cellStyle name="常规 8 2 7 5 2 2" xfId="15073"/>
    <cellStyle name="常规 8 2 7 5 2 2 2" xfId="31969"/>
    <cellStyle name="常规 8 2 7 5 2 3" xfId="23521"/>
    <cellStyle name="常规 8 2 7 5 3" xfId="10849"/>
    <cellStyle name="常规 8 2 7 5 3 2" xfId="27745"/>
    <cellStyle name="常规 8 2 7 5 4" xfId="19297"/>
    <cellStyle name="常规 8 2 7 6" xfId="4513"/>
    <cellStyle name="常规 8 2 7 6 2" xfId="12961"/>
    <cellStyle name="常规 8 2 7 6 2 2" xfId="29857"/>
    <cellStyle name="常规 8 2 7 6 3" xfId="21409"/>
    <cellStyle name="常规 8 2 7 7" xfId="8737"/>
    <cellStyle name="常规 8 2 7 7 2" xfId="25633"/>
    <cellStyle name="常规 8 2 7 8" xfId="17185"/>
    <cellStyle name="常规 8 2 8" xfId="337"/>
    <cellStyle name="常规 8 2 8 2" xfId="1041"/>
    <cellStyle name="常规 8 2 8 2 2" xfId="1745"/>
    <cellStyle name="常规 8 2 8 2 2 2" xfId="3857"/>
    <cellStyle name="常规 8 2 8 2 2 2 2" xfId="8081"/>
    <cellStyle name="常规 8 2 8 2 2 2 2 2" xfId="16529"/>
    <cellStyle name="常规 8 2 8 2 2 2 2 2 2" xfId="33425"/>
    <cellStyle name="常规 8 2 8 2 2 2 2 3" xfId="24977"/>
    <cellStyle name="常规 8 2 8 2 2 2 3" xfId="12305"/>
    <cellStyle name="常规 8 2 8 2 2 2 3 2" xfId="29201"/>
    <cellStyle name="常规 8 2 8 2 2 2 4" xfId="20753"/>
    <cellStyle name="常规 8 2 8 2 2 3" xfId="5969"/>
    <cellStyle name="常规 8 2 8 2 2 3 2" xfId="14417"/>
    <cellStyle name="常规 8 2 8 2 2 3 2 2" xfId="31313"/>
    <cellStyle name="常规 8 2 8 2 2 3 3" xfId="22865"/>
    <cellStyle name="常规 8 2 8 2 2 4" xfId="10193"/>
    <cellStyle name="常规 8 2 8 2 2 4 2" xfId="27089"/>
    <cellStyle name="常规 8 2 8 2 2 5" xfId="18641"/>
    <cellStyle name="常规 8 2 8 2 3" xfId="2801"/>
    <cellStyle name="常规 8 2 8 2 3 2" xfId="7025"/>
    <cellStyle name="常规 8 2 8 2 3 2 2" xfId="15473"/>
    <cellStyle name="常规 8 2 8 2 3 2 2 2" xfId="32369"/>
    <cellStyle name="常规 8 2 8 2 3 2 3" xfId="23921"/>
    <cellStyle name="常规 8 2 8 2 3 3" xfId="11249"/>
    <cellStyle name="常规 8 2 8 2 3 3 2" xfId="28145"/>
    <cellStyle name="常规 8 2 8 2 3 4" xfId="19697"/>
    <cellStyle name="常规 8 2 8 2 4" xfId="4913"/>
    <cellStyle name="常规 8 2 8 2 4 2" xfId="13361"/>
    <cellStyle name="常规 8 2 8 2 4 2 2" xfId="30257"/>
    <cellStyle name="常规 8 2 8 2 4 3" xfId="21809"/>
    <cellStyle name="常规 8 2 8 2 5" xfId="9137"/>
    <cellStyle name="常规 8 2 8 2 5 2" xfId="26033"/>
    <cellStyle name="常规 8 2 8 2 6" xfId="17585"/>
    <cellStyle name="常规 8 2 8 3" xfId="689"/>
    <cellStyle name="常规 8 2 8 3 2" xfId="2097"/>
    <cellStyle name="常规 8 2 8 3 2 2" xfId="4209"/>
    <cellStyle name="常规 8 2 8 3 2 2 2" xfId="8433"/>
    <cellStyle name="常规 8 2 8 3 2 2 2 2" xfId="16881"/>
    <cellStyle name="常规 8 2 8 3 2 2 2 2 2" xfId="33777"/>
    <cellStyle name="常规 8 2 8 3 2 2 2 3" xfId="25329"/>
    <cellStyle name="常规 8 2 8 3 2 2 3" xfId="12657"/>
    <cellStyle name="常规 8 2 8 3 2 2 3 2" xfId="29553"/>
    <cellStyle name="常规 8 2 8 3 2 2 4" xfId="21105"/>
    <cellStyle name="常规 8 2 8 3 2 3" xfId="6321"/>
    <cellStyle name="常规 8 2 8 3 2 3 2" xfId="14769"/>
    <cellStyle name="常规 8 2 8 3 2 3 2 2" xfId="31665"/>
    <cellStyle name="常规 8 2 8 3 2 3 3" xfId="23217"/>
    <cellStyle name="常规 8 2 8 3 2 4" xfId="10545"/>
    <cellStyle name="常规 8 2 8 3 2 4 2" xfId="27441"/>
    <cellStyle name="常规 8 2 8 3 2 5" xfId="18993"/>
    <cellStyle name="常规 8 2 8 3 3" xfId="3153"/>
    <cellStyle name="常规 8 2 8 3 3 2" xfId="7377"/>
    <cellStyle name="常规 8 2 8 3 3 2 2" xfId="15825"/>
    <cellStyle name="常规 8 2 8 3 3 2 2 2" xfId="32721"/>
    <cellStyle name="常规 8 2 8 3 3 2 3" xfId="24273"/>
    <cellStyle name="常规 8 2 8 3 3 3" xfId="11601"/>
    <cellStyle name="常规 8 2 8 3 3 3 2" xfId="28497"/>
    <cellStyle name="常规 8 2 8 3 3 4" xfId="20049"/>
    <cellStyle name="常规 8 2 8 3 4" xfId="5265"/>
    <cellStyle name="常规 8 2 8 3 4 2" xfId="13713"/>
    <cellStyle name="常规 8 2 8 3 4 2 2" xfId="30609"/>
    <cellStyle name="常规 8 2 8 3 4 3" xfId="22161"/>
    <cellStyle name="常规 8 2 8 3 5" xfId="9489"/>
    <cellStyle name="常规 8 2 8 3 5 2" xfId="26385"/>
    <cellStyle name="常规 8 2 8 3 6" xfId="17937"/>
    <cellStyle name="常规 8 2 8 4" xfId="1393"/>
    <cellStyle name="常规 8 2 8 4 2" xfId="3505"/>
    <cellStyle name="常规 8 2 8 4 2 2" xfId="7729"/>
    <cellStyle name="常规 8 2 8 4 2 2 2" xfId="16177"/>
    <cellStyle name="常规 8 2 8 4 2 2 2 2" xfId="33073"/>
    <cellStyle name="常规 8 2 8 4 2 2 3" xfId="24625"/>
    <cellStyle name="常规 8 2 8 4 2 3" xfId="11953"/>
    <cellStyle name="常规 8 2 8 4 2 3 2" xfId="28849"/>
    <cellStyle name="常规 8 2 8 4 2 4" xfId="20401"/>
    <cellStyle name="常规 8 2 8 4 3" xfId="5617"/>
    <cellStyle name="常规 8 2 8 4 3 2" xfId="14065"/>
    <cellStyle name="常规 8 2 8 4 3 2 2" xfId="30961"/>
    <cellStyle name="常规 8 2 8 4 3 3" xfId="22513"/>
    <cellStyle name="常规 8 2 8 4 4" xfId="9841"/>
    <cellStyle name="常规 8 2 8 4 4 2" xfId="26737"/>
    <cellStyle name="常规 8 2 8 4 5" xfId="18289"/>
    <cellStyle name="常规 8 2 8 5" xfId="2449"/>
    <cellStyle name="常规 8 2 8 5 2" xfId="6673"/>
    <cellStyle name="常规 8 2 8 5 2 2" xfId="15121"/>
    <cellStyle name="常规 8 2 8 5 2 2 2" xfId="32017"/>
    <cellStyle name="常规 8 2 8 5 2 3" xfId="23569"/>
    <cellStyle name="常规 8 2 8 5 3" xfId="10897"/>
    <cellStyle name="常规 8 2 8 5 3 2" xfId="27793"/>
    <cellStyle name="常规 8 2 8 5 4" xfId="19345"/>
    <cellStyle name="常规 8 2 8 6" xfId="4561"/>
    <cellStyle name="常规 8 2 8 6 2" xfId="13009"/>
    <cellStyle name="常规 8 2 8 6 2 2" xfId="29905"/>
    <cellStyle name="常规 8 2 8 6 3" xfId="21457"/>
    <cellStyle name="常规 8 2 8 7" xfId="8785"/>
    <cellStyle name="常规 8 2 8 7 2" xfId="25681"/>
    <cellStyle name="常规 8 2 8 8" xfId="17233"/>
    <cellStyle name="常规 8 2 9" xfId="737"/>
    <cellStyle name="常规 8 2 9 2" xfId="1441"/>
    <cellStyle name="常规 8 2 9 2 2" xfId="3553"/>
    <cellStyle name="常规 8 2 9 2 2 2" xfId="7777"/>
    <cellStyle name="常规 8 2 9 2 2 2 2" xfId="16225"/>
    <cellStyle name="常规 8 2 9 2 2 2 2 2" xfId="33121"/>
    <cellStyle name="常规 8 2 9 2 2 2 3" xfId="24673"/>
    <cellStyle name="常规 8 2 9 2 2 3" xfId="12001"/>
    <cellStyle name="常规 8 2 9 2 2 3 2" xfId="28897"/>
    <cellStyle name="常规 8 2 9 2 2 4" xfId="20449"/>
    <cellStyle name="常规 8 2 9 2 3" xfId="5665"/>
    <cellStyle name="常规 8 2 9 2 3 2" xfId="14113"/>
    <cellStyle name="常规 8 2 9 2 3 2 2" xfId="31009"/>
    <cellStyle name="常规 8 2 9 2 3 3" xfId="22561"/>
    <cellStyle name="常规 8 2 9 2 4" xfId="9889"/>
    <cellStyle name="常规 8 2 9 2 4 2" xfId="26785"/>
    <cellStyle name="常规 8 2 9 2 5" xfId="18337"/>
    <cellStyle name="常规 8 2 9 3" xfId="2497"/>
    <cellStyle name="常规 8 2 9 3 2" xfId="6721"/>
    <cellStyle name="常规 8 2 9 3 2 2" xfId="15169"/>
    <cellStyle name="常规 8 2 9 3 2 2 2" xfId="32065"/>
    <cellStyle name="常规 8 2 9 3 2 3" xfId="23617"/>
    <cellStyle name="常规 8 2 9 3 3" xfId="10945"/>
    <cellStyle name="常规 8 2 9 3 3 2" xfId="27841"/>
    <cellStyle name="常规 8 2 9 3 4" xfId="19393"/>
    <cellStyle name="常规 8 2 9 4" xfId="4609"/>
    <cellStyle name="常规 8 2 9 4 2" xfId="13057"/>
    <cellStyle name="常规 8 2 9 4 2 2" xfId="29953"/>
    <cellStyle name="常规 8 2 9 4 3" xfId="21505"/>
    <cellStyle name="常规 8 2 9 5" xfId="8833"/>
    <cellStyle name="常规 8 2 9 5 2" xfId="25729"/>
    <cellStyle name="常规 8 2 9 6" xfId="17281"/>
    <cellStyle name="常规 8 3" xfId="49"/>
    <cellStyle name="常规 8 3 10" xfId="1105"/>
    <cellStyle name="常规 8 3 10 2" xfId="3217"/>
    <cellStyle name="常规 8 3 10 2 2" xfId="7441"/>
    <cellStyle name="常规 8 3 10 2 2 2" xfId="15889"/>
    <cellStyle name="常规 8 3 10 2 2 2 2" xfId="32785"/>
    <cellStyle name="常规 8 3 10 2 2 3" xfId="24337"/>
    <cellStyle name="常规 8 3 10 2 3" xfId="11665"/>
    <cellStyle name="常规 8 3 10 2 3 2" xfId="28561"/>
    <cellStyle name="常规 8 3 10 2 4" xfId="20113"/>
    <cellStyle name="常规 8 3 10 3" xfId="5329"/>
    <cellStyle name="常规 8 3 10 3 2" xfId="13777"/>
    <cellStyle name="常规 8 3 10 3 2 2" xfId="30673"/>
    <cellStyle name="常规 8 3 10 3 3" xfId="22225"/>
    <cellStyle name="常规 8 3 10 4" xfId="9553"/>
    <cellStyle name="常规 8 3 10 4 2" xfId="26449"/>
    <cellStyle name="常规 8 3 10 5" xfId="18001"/>
    <cellStyle name="常规 8 3 11" xfId="2161"/>
    <cellStyle name="常规 8 3 11 2" xfId="6385"/>
    <cellStyle name="常规 8 3 11 2 2" xfId="14833"/>
    <cellStyle name="常规 8 3 11 2 2 2" xfId="31729"/>
    <cellStyle name="常规 8 3 11 2 3" xfId="23281"/>
    <cellStyle name="常规 8 3 11 3" xfId="10609"/>
    <cellStyle name="常规 8 3 11 3 2" xfId="27505"/>
    <cellStyle name="常规 8 3 11 4" xfId="19057"/>
    <cellStyle name="常规 8 3 12" xfId="4273"/>
    <cellStyle name="常规 8 3 12 2" xfId="12721"/>
    <cellStyle name="常规 8 3 12 2 2" xfId="29617"/>
    <cellStyle name="常规 8 3 12 3" xfId="21169"/>
    <cellStyle name="常规 8 3 13" xfId="8497"/>
    <cellStyle name="常规 8 3 13 2" xfId="25393"/>
    <cellStyle name="常规 8 3 14" xfId="16945"/>
    <cellStyle name="常规 8 3 2" xfId="113"/>
    <cellStyle name="常规 8 3 2 2" xfId="817"/>
    <cellStyle name="常规 8 3 2 2 2" xfId="1521"/>
    <cellStyle name="常规 8 3 2 2 2 2" xfId="3633"/>
    <cellStyle name="常规 8 3 2 2 2 2 2" xfId="7857"/>
    <cellStyle name="常规 8 3 2 2 2 2 2 2" xfId="16305"/>
    <cellStyle name="常规 8 3 2 2 2 2 2 2 2" xfId="33201"/>
    <cellStyle name="常规 8 3 2 2 2 2 2 3" xfId="24753"/>
    <cellStyle name="常规 8 3 2 2 2 2 3" xfId="12081"/>
    <cellStyle name="常规 8 3 2 2 2 2 3 2" xfId="28977"/>
    <cellStyle name="常规 8 3 2 2 2 2 4" xfId="20529"/>
    <cellStyle name="常规 8 3 2 2 2 3" xfId="5745"/>
    <cellStyle name="常规 8 3 2 2 2 3 2" xfId="14193"/>
    <cellStyle name="常规 8 3 2 2 2 3 2 2" xfId="31089"/>
    <cellStyle name="常规 8 3 2 2 2 3 3" xfId="22641"/>
    <cellStyle name="常规 8 3 2 2 2 4" xfId="9969"/>
    <cellStyle name="常规 8 3 2 2 2 4 2" xfId="26865"/>
    <cellStyle name="常规 8 3 2 2 2 5" xfId="18417"/>
    <cellStyle name="常规 8 3 2 2 3" xfId="2577"/>
    <cellStyle name="常规 8 3 2 2 3 2" xfId="6801"/>
    <cellStyle name="常规 8 3 2 2 3 2 2" xfId="15249"/>
    <cellStyle name="常规 8 3 2 2 3 2 2 2" xfId="32145"/>
    <cellStyle name="常规 8 3 2 2 3 2 3" xfId="23697"/>
    <cellStyle name="常规 8 3 2 2 3 3" xfId="11025"/>
    <cellStyle name="常规 8 3 2 2 3 3 2" xfId="27921"/>
    <cellStyle name="常规 8 3 2 2 3 4" xfId="19473"/>
    <cellStyle name="常规 8 3 2 2 4" xfId="4689"/>
    <cellStyle name="常规 8 3 2 2 4 2" xfId="13137"/>
    <cellStyle name="常规 8 3 2 2 4 2 2" xfId="30033"/>
    <cellStyle name="常规 8 3 2 2 4 3" xfId="21585"/>
    <cellStyle name="常规 8 3 2 2 5" xfId="8913"/>
    <cellStyle name="常规 8 3 2 2 5 2" xfId="25809"/>
    <cellStyle name="常规 8 3 2 2 6" xfId="17361"/>
    <cellStyle name="常规 8 3 2 3" xfId="465"/>
    <cellStyle name="常规 8 3 2 3 2" xfId="1873"/>
    <cellStyle name="常规 8 3 2 3 2 2" xfId="3985"/>
    <cellStyle name="常规 8 3 2 3 2 2 2" xfId="8209"/>
    <cellStyle name="常规 8 3 2 3 2 2 2 2" xfId="16657"/>
    <cellStyle name="常规 8 3 2 3 2 2 2 2 2" xfId="33553"/>
    <cellStyle name="常规 8 3 2 3 2 2 2 3" xfId="25105"/>
    <cellStyle name="常规 8 3 2 3 2 2 3" xfId="12433"/>
    <cellStyle name="常规 8 3 2 3 2 2 3 2" xfId="29329"/>
    <cellStyle name="常规 8 3 2 3 2 2 4" xfId="20881"/>
    <cellStyle name="常规 8 3 2 3 2 3" xfId="6097"/>
    <cellStyle name="常规 8 3 2 3 2 3 2" xfId="14545"/>
    <cellStyle name="常规 8 3 2 3 2 3 2 2" xfId="31441"/>
    <cellStyle name="常规 8 3 2 3 2 3 3" xfId="22993"/>
    <cellStyle name="常规 8 3 2 3 2 4" xfId="10321"/>
    <cellStyle name="常规 8 3 2 3 2 4 2" xfId="27217"/>
    <cellStyle name="常规 8 3 2 3 2 5" xfId="18769"/>
    <cellStyle name="常规 8 3 2 3 3" xfId="2929"/>
    <cellStyle name="常规 8 3 2 3 3 2" xfId="7153"/>
    <cellStyle name="常规 8 3 2 3 3 2 2" xfId="15601"/>
    <cellStyle name="常规 8 3 2 3 3 2 2 2" xfId="32497"/>
    <cellStyle name="常规 8 3 2 3 3 2 3" xfId="24049"/>
    <cellStyle name="常规 8 3 2 3 3 3" xfId="11377"/>
    <cellStyle name="常规 8 3 2 3 3 3 2" xfId="28273"/>
    <cellStyle name="常规 8 3 2 3 3 4" xfId="19825"/>
    <cellStyle name="常规 8 3 2 3 4" xfId="5041"/>
    <cellStyle name="常规 8 3 2 3 4 2" xfId="13489"/>
    <cellStyle name="常规 8 3 2 3 4 2 2" xfId="30385"/>
    <cellStyle name="常规 8 3 2 3 4 3" xfId="21937"/>
    <cellStyle name="常规 8 3 2 3 5" xfId="9265"/>
    <cellStyle name="常规 8 3 2 3 5 2" xfId="26161"/>
    <cellStyle name="常规 8 3 2 3 6" xfId="17713"/>
    <cellStyle name="常规 8 3 2 4" xfId="1169"/>
    <cellStyle name="常规 8 3 2 4 2" xfId="3281"/>
    <cellStyle name="常规 8 3 2 4 2 2" xfId="7505"/>
    <cellStyle name="常规 8 3 2 4 2 2 2" xfId="15953"/>
    <cellStyle name="常规 8 3 2 4 2 2 2 2" xfId="32849"/>
    <cellStyle name="常规 8 3 2 4 2 2 3" xfId="24401"/>
    <cellStyle name="常规 8 3 2 4 2 3" xfId="11729"/>
    <cellStyle name="常规 8 3 2 4 2 3 2" xfId="28625"/>
    <cellStyle name="常规 8 3 2 4 2 4" xfId="20177"/>
    <cellStyle name="常规 8 3 2 4 3" xfId="5393"/>
    <cellStyle name="常规 8 3 2 4 3 2" xfId="13841"/>
    <cellStyle name="常规 8 3 2 4 3 2 2" xfId="30737"/>
    <cellStyle name="常规 8 3 2 4 3 3" xfId="22289"/>
    <cellStyle name="常规 8 3 2 4 4" xfId="9617"/>
    <cellStyle name="常规 8 3 2 4 4 2" xfId="26513"/>
    <cellStyle name="常规 8 3 2 4 5" xfId="18065"/>
    <cellStyle name="常规 8 3 2 5" xfId="2225"/>
    <cellStyle name="常规 8 3 2 5 2" xfId="6449"/>
    <cellStyle name="常规 8 3 2 5 2 2" xfId="14897"/>
    <cellStyle name="常规 8 3 2 5 2 2 2" xfId="31793"/>
    <cellStyle name="常规 8 3 2 5 2 3" xfId="23345"/>
    <cellStyle name="常规 8 3 2 5 3" xfId="10673"/>
    <cellStyle name="常规 8 3 2 5 3 2" xfId="27569"/>
    <cellStyle name="常规 8 3 2 5 4" xfId="19121"/>
    <cellStyle name="常规 8 3 2 6" xfId="4337"/>
    <cellStyle name="常规 8 3 2 6 2" xfId="12785"/>
    <cellStyle name="常规 8 3 2 6 2 2" xfId="29681"/>
    <cellStyle name="常规 8 3 2 6 3" xfId="21233"/>
    <cellStyle name="常规 8 3 2 7" xfId="8561"/>
    <cellStyle name="常规 8 3 2 7 2" xfId="25457"/>
    <cellStyle name="常规 8 3 2 8" xfId="17009"/>
    <cellStyle name="常规 8 3 3" xfId="161"/>
    <cellStyle name="常规 8 3 3 2" xfId="865"/>
    <cellStyle name="常规 8 3 3 2 2" xfId="1569"/>
    <cellStyle name="常规 8 3 3 2 2 2" xfId="3681"/>
    <cellStyle name="常规 8 3 3 2 2 2 2" xfId="7905"/>
    <cellStyle name="常规 8 3 3 2 2 2 2 2" xfId="16353"/>
    <cellStyle name="常规 8 3 3 2 2 2 2 2 2" xfId="33249"/>
    <cellStyle name="常规 8 3 3 2 2 2 2 3" xfId="24801"/>
    <cellStyle name="常规 8 3 3 2 2 2 3" xfId="12129"/>
    <cellStyle name="常规 8 3 3 2 2 2 3 2" xfId="29025"/>
    <cellStyle name="常规 8 3 3 2 2 2 4" xfId="20577"/>
    <cellStyle name="常规 8 3 3 2 2 3" xfId="5793"/>
    <cellStyle name="常规 8 3 3 2 2 3 2" xfId="14241"/>
    <cellStyle name="常规 8 3 3 2 2 3 2 2" xfId="31137"/>
    <cellStyle name="常规 8 3 3 2 2 3 3" xfId="22689"/>
    <cellStyle name="常规 8 3 3 2 2 4" xfId="10017"/>
    <cellStyle name="常规 8 3 3 2 2 4 2" xfId="26913"/>
    <cellStyle name="常规 8 3 3 2 2 5" xfId="18465"/>
    <cellStyle name="常规 8 3 3 2 3" xfId="2625"/>
    <cellStyle name="常规 8 3 3 2 3 2" xfId="6849"/>
    <cellStyle name="常规 8 3 3 2 3 2 2" xfId="15297"/>
    <cellStyle name="常规 8 3 3 2 3 2 2 2" xfId="32193"/>
    <cellStyle name="常规 8 3 3 2 3 2 3" xfId="23745"/>
    <cellStyle name="常规 8 3 3 2 3 3" xfId="11073"/>
    <cellStyle name="常规 8 3 3 2 3 3 2" xfId="27969"/>
    <cellStyle name="常规 8 3 3 2 3 4" xfId="19521"/>
    <cellStyle name="常规 8 3 3 2 4" xfId="4737"/>
    <cellStyle name="常规 8 3 3 2 4 2" xfId="13185"/>
    <cellStyle name="常规 8 3 3 2 4 2 2" xfId="30081"/>
    <cellStyle name="常规 8 3 3 2 4 3" xfId="21633"/>
    <cellStyle name="常规 8 3 3 2 5" xfId="8961"/>
    <cellStyle name="常规 8 3 3 2 5 2" xfId="25857"/>
    <cellStyle name="常规 8 3 3 2 6" xfId="17409"/>
    <cellStyle name="常规 8 3 3 3" xfId="513"/>
    <cellStyle name="常规 8 3 3 3 2" xfId="1921"/>
    <cellStyle name="常规 8 3 3 3 2 2" xfId="4033"/>
    <cellStyle name="常规 8 3 3 3 2 2 2" xfId="8257"/>
    <cellStyle name="常规 8 3 3 3 2 2 2 2" xfId="16705"/>
    <cellStyle name="常规 8 3 3 3 2 2 2 2 2" xfId="33601"/>
    <cellStyle name="常规 8 3 3 3 2 2 2 3" xfId="25153"/>
    <cellStyle name="常规 8 3 3 3 2 2 3" xfId="12481"/>
    <cellStyle name="常规 8 3 3 3 2 2 3 2" xfId="29377"/>
    <cellStyle name="常规 8 3 3 3 2 2 4" xfId="20929"/>
    <cellStyle name="常规 8 3 3 3 2 3" xfId="6145"/>
    <cellStyle name="常规 8 3 3 3 2 3 2" xfId="14593"/>
    <cellStyle name="常规 8 3 3 3 2 3 2 2" xfId="31489"/>
    <cellStyle name="常规 8 3 3 3 2 3 3" xfId="23041"/>
    <cellStyle name="常规 8 3 3 3 2 4" xfId="10369"/>
    <cellStyle name="常规 8 3 3 3 2 4 2" xfId="27265"/>
    <cellStyle name="常规 8 3 3 3 2 5" xfId="18817"/>
    <cellStyle name="常规 8 3 3 3 3" xfId="2977"/>
    <cellStyle name="常规 8 3 3 3 3 2" xfId="7201"/>
    <cellStyle name="常规 8 3 3 3 3 2 2" xfId="15649"/>
    <cellStyle name="常规 8 3 3 3 3 2 2 2" xfId="32545"/>
    <cellStyle name="常规 8 3 3 3 3 2 3" xfId="24097"/>
    <cellStyle name="常规 8 3 3 3 3 3" xfId="11425"/>
    <cellStyle name="常规 8 3 3 3 3 3 2" xfId="28321"/>
    <cellStyle name="常规 8 3 3 3 3 4" xfId="19873"/>
    <cellStyle name="常规 8 3 3 3 4" xfId="5089"/>
    <cellStyle name="常规 8 3 3 3 4 2" xfId="13537"/>
    <cellStyle name="常规 8 3 3 3 4 2 2" xfId="30433"/>
    <cellStyle name="常规 8 3 3 3 4 3" xfId="21985"/>
    <cellStyle name="常规 8 3 3 3 5" xfId="9313"/>
    <cellStyle name="常规 8 3 3 3 5 2" xfId="26209"/>
    <cellStyle name="常规 8 3 3 3 6" xfId="17761"/>
    <cellStyle name="常规 8 3 3 4" xfId="1217"/>
    <cellStyle name="常规 8 3 3 4 2" xfId="3329"/>
    <cellStyle name="常规 8 3 3 4 2 2" xfId="7553"/>
    <cellStyle name="常规 8 3 3 4 2 2 2" xfId="16001"/>
    <cellStyle name="常规 8 3 3 4 2 2 2 2" xfId="32897"/>
    <cellStyle name="常规 8 3 3 4 2 2 3" xfId="24449"/>
    <cellStyle name="常规 8 3 3 4 2 3" xfId="11777"/>
    <cellStyle name="常规 8 3 3 4 2 3 2" xfId="28673"/>
    <cellStyle name="常规 8 3 3 4 2 4" xfId="20225"/>
    <cellStyle name="常规 8 3 3 4 3" xfId="5441"/>
    <cellStyle name="常规 8 3 3 4 3 2" xfId="13889"/>
    <cellStyle name="常规 8 3 3 4 3 2 2" xfId="30785"/>
    <cellStyle name="常规 8 3 3 4 3 3" xfId="22337"/>
    <cellStyle name="常规 8 3 3 4 4" xfId="9665"/>
    <cellStyle name="常规 8 3 3 4 4 2" xfId="26561"/>
    <cellStyle name="常规 8 3 3 4 5" xfId="18113"/>
    <cellStyle name="常规 8 3 3 5" xfId="2273"/>
    <cellStyle name="常规 8 3 3 5 2" xfId="6497"/>
    <cellStyle name="常规 8 3 3 5 2 2" xfId="14945"/>
    <cellStyle name="常规 8 3 3 5 2 2 2" xfId="31841"/>
    <cellStyle name="常规 8 3 3 5 2 3" xfId="23393"/>
    <cellStyle name="常规 8 3 3 5 3" xfId="10721"/>
    <cellStyle name="常规 8 3 3 5 3 2" xfId="27617"/>
    <cellStyle name="常规 8 3 3 5 4" xfId="19169"/>
    <cellStyle name="常规 8 3 3 6" xfId="4385"/>
    <cellStyle name="常规 8 3 3 6 2" xfId="12833"/>
    <cellStyle name="常规 8 3 3 6 2 2" xfId="29729"/>
    <cellStyle name="常规 8 3 3 6 3" xfId="21281"/>
    <cellStyle name="常规 8 3 3 7" xfId="8609"/>
    <cellStyle name="常规 8 3 3 7 2" xfId="25505"/>
    <cellStyle name="常规 8 3 3 8" xfId="17057"/>
    <cellStyle name="常规 8 3 4" xfId="209"/>
    <cellStyle name="常规 8 3 4 2" xfId="913"/>
    <cellStyle name="常规 8 3 4 2 2" xfId="1617"/>
    <cellStyle name="常规 8 3 4 2 2 2" xfId="3729"/>
    <cellStyle name="常规 8 3 4 2 2 2 2" xfId="7953"/>
    <cellStyle name="常规 8 3 4 2 2 2 2 2" xfId="16401"/>
    <cellStyle name="常规 8 3 4 2 2 2 2 2 2" xfId="33297"/>
    <cellStyle name="常规 8 3 4 2 2 2 2 3" xfId="24849"/>
    <cellStyle name="常规 8 3 4 2 2 2 3" xfId="12177"/>
    <cellStyle name="常规 8 3 4 2 2 2 3 2" xfId="29073"/>
    <cellStyle name="常规 8 3 4 2 2 2 4" xfId="20625"/>
    <cellStyle name="常规 8 3 4 2 2 3" xfId="5841"/>
    <cellStyle name="常规 8 3 4 2 2 3 2" xfId="14289"/>
    <cellStyle name="常规 8 3 4 2 2 3 2 2" xfId="31185"/>
    <cellStyle name="常规 8 3 4 2 2 3 3" xfId="22737"/>
    <cellStyle name="常规 8 3 4 2 2 4" xfId="10065"/>
    <cellStyle name="常规 8 3 4 2 2 4 2" xfId="26961"/>
    <cellStyle name="常规 8 3 4 2 2 5" xfId="18513"/>
    <cellStyle name="常规 8 3 4 2 3" xfId="2673"/>
    <cellStyle name="常规 8 3 4 2 3 2" xfId="6897"/>
    <cellStyle name="常规 8 3 4 2 3 2 2" xfId="15345"/>
    <cellStyle name="常规 8 3 4 2 3 2 2 2" xfId="32241"/>
    <cellStyle name="常规 8 3 4 2 3 2 3" xfId="23793"/>
    <cellStyle name="常规 8 3 4 2 3 3" xfId="11121"/>
    <cellStyle name="常规 8 3 4 2 3 3 2" xfId="28017"/>
    <cellStyle name="常规 8 3 4 2 3 4" xfId="19569"/>
    <cellStyle name="常规 8 3 4 2 4" xfId="4785"/>
    <cellStyle name="常规 8 3 4 2 4 2" xfId="13233"/>
    <cellStyle name="常规 8 3 4 2 4 2 2" xfId="30129"/>
    <cellStyle name="常规 8 3 4 2 4 3" xfId="21681"/>
    <cellStyle name="常规 8 3 4 2 5" xfId="9009"/>
    <cellStyle name="常规 8 3 4 2 5 2" xfId="25905"/>
    <cellStyle name="常规 8 3 4 2 6" xfId="17457"/>
    <cellStyle name="常规 8 3 4 3" xfId="561"/>
    <cellStyle name="常规 8 3 4 3 2" xfId="1969"/>
    <cellStyle name="常规 8 3 4 3 2 2" xfId="4081"/>
    <cellStyle name="常规 8 3 4 3 2 2 2" xfId="8305"/>
    <cellStyle name="常规 8 3 4 3 2 2 2 2" xfId="16753"/>
    <cellStyle name="常规 8 3 4 3 2 2 2 2 2" xfId="33649"/>
    <cellStyle name="常规 8 3 4 3 2 2 2 3" xfId="25201"/>
    <cellStyle name="常规 8 3 4 3 2 2 3" xfId="12529"/>
    <cellStyle name="常规 8 3 4 3 2 2 3 2" xfId="29425"/>
    <cellStyle name="常规 8 3 4 3 2 2 4" xfId="20977"/>
    <cellStyle name="常规 8 3 4 3 2 3" xfId="6193"/>
    <cellStyle name="常规 8 3 4 3 2 3 2" xfId="14641"/>
    <cellStyle name="常规 8 3 4 3 2 3 2 2" xfId="31537"/>
    <cellStyle name="常规 8 3 4 3 2 3 3" xfId="23089"/>
    <cellStyle name="常规 8 3 4 3 2 4" xfId="10417"/>
    <cellStyle name="常规 8 3 4 3 2 4 2" xfId="27313"/>
    <cellStyle name="常规 8 3 4 3 2 5" xfId="18865"/>
    <cellStyle name="常规 8 3 4 3 3" xfId="3025"/>
    <cellStyle name="常规 8 3 4 3 3 2" xfId="7249"/>
    <cellStyle name="常规 8 3 4 3 3 2 2" xfId="15697"/>
    <cellStyle name="常规 8 3 4 3 3 2 2 2" xfId="32593"/>
    <cellStyle name="常规 8 3 4 3 3 2 3" xfId="24145"/>
    <cellStyle name="常规 8 3 4 3 3 3" xfId="11473"/>
    <cellStyle name="常规 8 3 4 3 3 3 2" xfId="28369"/>
    <cellStyle name="常规 8 3 4 3 3 4" xfId="19921"/>
    <cellStyle name="常规 8 3 4 3 4" xfId="5137"/>
    <cellStyle name="常规 8 3 4 3 4 2" xfId="13585"/>
    <cellStyle name="常规 8 3 4 3 4 2 2" xfId="30481"/>
    <cellStyle name="常规 8 3 4 3 4 3" xfId="22033"/>
    <cellStyle name="常规 8 3 4 3 5" xfId="9361"/>
    <cellStyle name="常规 8 3 4 3 5 2" xfId="26257"/>
    <cellStyle name="常规 8 3 4 3 6" xfId="17809"/>
    <cellStyle name="常规 8 3 4 4" xfId="1265"/>
    <cellStyle name="常规 8 3 4 4 2" xfId="3377"/>
    <cellStyle name="常规 8 3 4 4 2 2" xfId="7601"/>
    <cellStyle name="常规 8 3 4 4 2 2 2" xfId="16049"/>
    <cellStyle name="常规 8 3 4 4 2 2 2 2" xfId="32945"/>
    <cellStyle name="常规 8 3 4 4 2 2 3" xfId="24497"/>
    <cellStyle name="常规 8 3 4 4 2 3" xfId="11825"/>
    <cellStyle name="常规 8 3 4 4 2 3 2" xfId="28721"/>
    <cellStyle name="常规 8 3 4 4 2 4" xfId="20273"/>
    <cellStyle name="常规 8 3 4 4 3" xfId="5489"/>
    <cellStyle name="常规 8 3 4 4 3 2" xfId="13937"/>
    <cellStyle name="常规 8 3 4 4 3 2 2" xfId="30833"/>
    <cellStyle name="常规 8 3 4 4 3 3" xfId="22385"/>
    <cellStyle name="常规 8 3 4 4 4" xfId="9713"/>
    <cellStyle name="常规 8 3 4 4 4 2" xfId="26609"/>
    <cellStyle name="常规 8 3 4 4 5" xfId="18161"/>
    <cellStyle name="常规 8 3 4 5" xfId="2321"/>
    <cellStyle name="常规 8 3 4 5 2" xfId="6545"/>
    <cellStyle name="常规 8 3 4 5 2 2" xfId="14993"/>
    <cellStyle name="常规 8 3 4 5 2 2 2" xfId="31889"/>
    <cellStyle name="常规 8 3 4 5 2 3" xfId="23441"/>
    <cellStyle name="常规 8 3 4 5 3" xfId="10769"/>
    <cellStyle name="常规 8 3 4 5 3 2" xfId="27665"/>
    <cellStyle name="常规 8 3 4 5 4" xfId="19217"/>
    <cellStyle name="常规 8 3 4 6" xfId="4433"/>
    <cellStyle name="常规 8 3 4 6 2" xfId="12881"/>
    <cellStyle name="常规 8 3 4 6 2 2" xfId="29777"/>
    <cellStyle name="常规 8 3 4 6 3" xfId="21329"/>
    <cellStyle name="常规 8 3 4 7" xfId="8657"/>
    <cellStyle name="常规 8 3 4 7 2" xfId="25553"/>
    <cellStyle name="常规 8 3 4 8" xfId="17105"/>
    <cellStyle name="常规 8 3 5" xfId="257"/>
    <cellStyle name="常规 8 3 5 2" xfId="961"/>
    <cellStyle name="常规 8 3 5 2 2" xfId="1665"/>
    <cellStyle name="常规 8 3 5 2 2 2" xfId="3777"/>
    <cellStyle name="常规 8 3 5 2 2 2 2" xfId="8001"/>
    <cellStyle name="常规 8 3 5 2 2 2 2 2" xfId="16449"/>
    <cellStyle name="常规 8 3 5 2 2 2 2 2 2" xfId="33345"/>
    <cellStyle name="常规 8 3 5 2 2 2 2 3" xfId="24897"/>
    <cellStyle name="常规 8 3 5 2 2 2 3" xfId="12225"/>
    <cellStyle name="常规 8 3 5 2 2 2 3 2" xfId="29121"/>
    <cellStyle name="常规 8 3 5 2 2 2 4" xfId="20673"/>
    <cellStyle name="常规 8 3 5 2 2 3" xfId="5889"/>
    <cellStyle name="常规 8 3 5 2 2 3 2" xfId="14337"/>
    <cellStyle name="常规 8 3 5 2 2 3 2 2" xfId="31233"/>
    <cellStyle name="常规 8 3 5 2 2 3 3" xfId="22785"/>
    <cellStyle name="常规 8 3 5 2 2 4" xfId="10113"/>
    <cellStyle name="常规 8 3 5 2 2 4 2" xfId="27009"/>
    <cellStyle name="常规 8 3 5 2 2 5" xfId="18561"/>
    <cellStyle name="常规 8 3 5 2 3" xfId="2721"/>
    <cellStyle name="常规 8 3 5 2 3 2" xfId="6945"/>
    <cellStyle name="常规 8 3 5 2 3 2 2" xfId="15393"/>
    <cellStyle name="常规 8 3 5 2 3 2 2 2" xfId="32289"/>
    <cellStyle name="常规 8 3 5 2 3 2 3" xfId="23841"/>
    <cellStyle name="常规 8 3 5 2 3 3" xfId="11169"/>
    <cellStyle name="常规 8 3 5 2 3 3 2" xfId="28065"/>
    <cellStyle name="常规 8 3 5 2 3 4" xfId="19617"/>
    <cellStyle name="常规 8 3 5 2 4" xfId="4833"/>
    <cellStyle name="常规 8 3 5 2 4 2" xfId="13281"/>
    <cellStyle name="常规 8 3 5 2 4 2 2" xfId="30177"/>
    <cellStyle name="常规 8 3 5 2 4 3" xfId="21729"/>
    <cellStyle name="常规 8 3 5 2 5" xfId="9057"/>
    <cellStyle name="常规 8 3 5 2 5 2" xfId="25953"/>
    <cellStyle name="常规 8 3 5 2 6" xfId="17505"/>
    <cellStyle name="常规 8 3 5 3" xfId="609"/>
    <cellStyle name="常规 8 3 5 3 2" xfId="2017"/>
    <cellStyle name="常规 8 3 5 3 2 2" xfId="4129"/>
    <cellStyle name="常规 8 3 5 3 2 2 2" xfId="8353"/>
    <cellStyle name="常规 8 3 5 3 2 2 2 2" xfId="16801"/>
    <cellStyle name="常规 8 3 5 3 2 2 2 2 2" xfId="33697"/>
    <cellStyle name="常规 8 3 5 3 2 2 2 3" xfId="25249"/>
    <cellStyle name="常规 8 3 5 3 2 2 3" xfId="12577"/>
    <cellStyle name="常规 8 3 5 3 2 2 3 2" xfId="29473"/>
    <cellStyle name="常规 8 3 5 3 2 2 4" xfId="21025"/>
    <cellStyle name="常规 8 3 5 3 2 3" xfId="6241"/>
    <cellStyle name="常规 8 3 5 3 2 3 2" xfId="14689"/>
    <cellStyle name="常规 8 3 5 3 2 3 2 2" xfId="31585"/>
    <cellStyle name="常规 8 3 5 3 2 3 3" xfId="23137"/>
    <cellStyle name="常规 8 3 5 3 2 4" xfId="10465"/>
    <cellStyle name="常规 8 3 5 3 2 4 2" xfId="27361"/>
    <cellStyle name="常规 8 3 5 3 2 5" xfId="18913"/>
    <cellStyle name="常规 8 3 5 3 3" xfId="3073"/>
    <cellStyle name="常规 8 3 5 3 3 2" xfId="7297"/>
    <cellStyle name="常规 8 3 5 3 3 2 2" xfId="15745"/>
    <cellStyle name="常规 8 3 5 3 3 2 2 2" xfId="32641"/>
    <cellStyle name="常规 8 3 5 3 3 2 3" xfId="24193"/>
    <cellStyle name="常规 8 3 5 3 3 3" xfId="11521"/>
    <cellStyle name="常规 8 3 5 3 3 3 2" xfId="28417"/>
    <cellStyle name="常规 8 3 5 3 3 4" xfId="19969"/>
    <cellStyle name="常规 8 3 5 3 4" xfId="5185"/>
    <cellStyle name="常规 8 3 5 3 4 2" xfId="13633"/>
    <cellStyle name="常规 8 3 5 3 4 2 2" xfId="30529"/>
    <cellStyle name="常规 8 3 5 3 4 3" xfId="22081"/>
    <cellStyle name="常规 8 3 5 3 5" xfId="9409"/>
    <cellStyle name="常规 8 3 5 3 5 2" xfId="26305"/>
    <cellStyle name="常规 8 3 5 3 6" xfId="17857"/>
    <cellStyle name="常规 8 3 5 4" xfId="1313"/>
    <cellStyle name="常规 8 3 5 4 2" xfId="3425"/>
    <cellStyle name="常规 8 3 5 4 2 2" xfId="7649"/>
    <cellStyle name="常规 8 3 5 4 2 2 2" xfId="16097"/>
    <cellStyle name="常规 8 3 5 4 2 2 2 2" xfId="32993"/>
    <cellStyle name="常规 8 3 5 4 2 2 3" xfId="24545"/>
    <cellStyle name="常规 8 3 5 4 2 3" xfId="11873"/>
    <cellStyle name="常规 8 3 5 4 2 3 2" xfId="28769"/>
    <cellStyle name="常规 8 3 5 4 2 4" xfId="20321"/>
    <cellStyle name="常规 8 3 5 4 3" xfId="5537"/>
    <cellStyle name="常规 8 3 5 4 3 2" xfId="13985"/>
    <cellStyle name="常规 8 3 5 4 3 2 2" xfId="30881"/>
    <cellStyle name="常规 8 3 5 4 3 3" xfId="22433"/>
    <cellStyle name="常规 8 3 5 4 4" xfId="9761"/>
    <cellStyle name="常规 8 3 5 4 4 2" xfId="26657"/>
    <cellStyle name="常规 8 3 5 4 5" xfId="18209"/>
    <cellStyle name="常规 8 3 5 5" xfId="2369"/>
    <cellStyle name="常规 8 3 5 5 2" xfId="6593"/>
    <cellStyle name="常规 8 3 5 5 2 2" xfId="15041"/>
    <cellStyle name="常规 8 3 5 5 2 2 2" xfId="31937"/>
    <cellStyle name="常规 8 3 5 5 2 3" xfId="23489"/>
    <cellStyle name="常规 8 3 5 5 3" xfId="10817"/>
    <cellStyle name="常规 8 3 5 5 3 2" xfId="27713"/>
    <cellStyle name="常规 8 3 5 5 4" xfId="19265"/>
    <cellStyle name="常规 8 3 5 6" xfId="4481"/>
    <cellStyle name="常规 8 3 5 6 2" xfId="12929"/>
    <cellStyle name="常规 8 3 5 6 2 2" xfId="29825"/>
    <cellStyle name="常规 8 3 5 6 3" xfId="21377"/>
    <cellStyle name="常规 8 3 5 7" xfId="8705"/>
    <cellStyle name="常规 8 3 5 7 2" xfId="25601"/>
    <cellStyle name="常规 8 3 5 8" xfId="17153"/>
    <cellStyle name="常规 8 3 6" xfId="305"/>
    <cellStyle name="常规 8 3 6 2" xfId="1009"/>
    <cellStyle name="常规 8 3 6 2 2" xfId="1713"/>
    <cellStyle name="常规 8 3 6 2 2 2" xfId="3825"/>
    <cellStyle name="常规 8 3 6 2 2 2 2" xfId="8049"/>
    <cellStyle name="常规 8 3 6 2 2 2 2 2" xfId="16497"/>
    <cellStyle name="常规 8 3 6 2 2 2 2 2 2" xfId="33393"/>
    <cellStyle name="常规 8 3 6 2 2 2 2 3" xfId="24945"/>
    <cellStyle name="常规 8 3 6 2 2 2 3" xfId="12273"/>
    <cellStyle name="常规 8 3 6 2 2 2 3 2" xfId="29169"/>
    <cellStyle name="常规 8 3 6 2 2 2 4" xfId="20721"/>
    <cellStyle name="常规 8 3 6 2 2 3" xfId="5937"/>
    <cellStyle name="常规 8 3 6 2 2 3 2" xfId="14385"/>
    <cellStyle name="常规 8 3 6 2 2 3 2 2" xfId="31281"/>
    <cellStyle name="常规 8 3 6 2 2 3 3" xfId="22833"/>
    <cellStyle name="常规 8 3 6 2 2 4" xfId="10161"/>
    <cellStyle name="常规 8 3 6 2 2 4 2" xfId="27057"/>
    <cellStyle name="常规 8 3 6 2 2 5" xfId="18609"/>
    <cellStyle name="常规 8 3 6 2 3" xfId="2769"/>
    <cellStyle name="常规 8 3 6 2 3 2" xfId="6993"/>
    <cellStyle name="常规 8 3 6 2 3 2 2" xfId="15441"/>
    <cellStyle name="常规 8 3 6 2 3 2 2 2" xfId="32337"/>
    <cellStyle name="常规 8 3 6 2 3 2 3" xfId="23889"/>
    <cellStyle name="常规 8 3 6 2 3 3" xfId="11217"/>
    <cellStyle name="常规 8 3 6 2 3 3 2" xfId="28113"/>
    <cellStyle name="常规 8 3 6 2 3 4" xfId="19665"/>
    <cellStyle name="常规 8 3 6 2 4" xfId="4881"/>
    <cellStyle name="常规 8 3 6 2 4 2" xfId="13329"/>
    <cellStyle name="常规 8 3 6 2 4 2 2" xfId="30225"/>
    <cellStyle name="常规 8 3 6 2 4 3" xfId="21777"/>
    <cellStyle name="常规 8 3 6 2 5" xfId="9105"/>
    <cellStyle name="常规 8 3 6 2 5 2" xfId="26001"/>
    <cellStyle name="常规 8 3 6 2 6" xfId="17553"/>
    <cellStyle name="常规 8 3 6 3" xfId="657"/>
    <cellStyle name="常规 8 3 6 3 2" xfId="2065"/>
    <cellStyle name="常规 8 3 6 3 2 2" xfId="4177"/>
    <cellStyle name="常规 8 3 6 3 2 2 2" xfId="8401"/>
    <cellStyle name="常规 8 3 6 3 2 2 2 2" xfId="16849"/>
    <cellStyle name="常规 8 3 6 3 2 2 2 2 2" xfId="33745"/>
    <cellStyle name="常规 8 3 6 3 2 2 2 3" xfId="25297"/>
    <cellStyle name="常规 8 3 6 3 2 2 3" xfId="12625"/>
    <cellStyle name="常规 8 3 6 3 2 2 3 2" xfId="29521"/>
    <cellStyle name="常规 8 3 6 3 2 2 4" xfId="21073"/>
    <cellStyle name="常规 8 3 6 3 2 3" xfId="6289"/>
    <cellStyle name="常规 8 3 6 3 2 3 2" xfId="14737"/>
    <cellStyle name="常规 8 3 6 3 2 3 2 2" xfId="31633"/>
    <cellStyle name="常规 8 3 6 3 2 3 3" xfId="23185"/>
    <cellStyle name="常规 8 3 6 3 2 4" xfId="10513"/>
    <cellStyle name="常规 8 3 6 3 2 4 2" xfId="27409"/>
    <cellStyle name="常规 8 3 6 3 2 5" xfId="18961"/>
    <cellStyle name="常规 8 3 6 3 3" xfId="3121"/>
    <cellStyle name="常规 8 3 6 3 3 2" xfId="7345"/>
    <cellStyle name="常规 8 3 6 3 3 2 2" xfId="15793"/>
    <cellStyle name="常规 8 3 6 3 3 2 2 2" xfId="32689"/>
    <cellStyle name="常规 8 3 6 3 3 2 3" xfId="24241"/>
    <cellStyle name="常规 8 3 6 3 3 3" xfId="11569"/>
    <cellStyle name="常规 8 3 6 3 3 3 2" xfId="28465"/>
    <cellStyle name="常规 8 3 6 3 3 4" xfId="20017"/>
    <cellStyle name="常规 8 3 6 3 4" xfId="5233"/>
    <cellStyle name="常规 8 3 6 3 4 2" xfId="13681"/>
    <cellStyle name="常规 8 3 6 3 4 2 2" xfId="30577"/>
    <cellStyle name="常规 8 3 6 3 4 3" xfId="22129"/>
    <cellStyle name="常规 8 3 6 3 5" xfId="9457"/>
    <cellStyle name="常规 8 3 6 3 5 2" xfId="26353"/>
    <cellStyle name="常规 8 3 6 3 6" xfId="17905"/>
    <cellStyle name="常规 8 3 6 4" xfId="1361"/>
    <cellStyle name="常规 8 3 6 4 2" xfId="3473"/>
    <cellStyle name="常规 8 3 6 4 2 2" xfId="7697"/>
    <cellStyle name="常规 8 3 6 4 2 2 2" xfId="16145"/>
    <cellStyle name="常规 8 3 6 4 2 2 2 2" xfId="33041"/>
    <cellStyle name="常规 8 3 6 4 2 2 3" xfId="24593"/>
    <cellStyle name="常规 8 3 6 4 2 3" xfId="11921"/>
    <cellStyle name="常规 8 3 6 4 2 3 2" xfId="28817"/>
    <cellStyle name="常规 8 3 6 4 2 4" xfId="20369"/>
    <cellStyle name="常规 8 3 6 4 3" xfId="5585"/>
    <cellStyle name="常规 8 3 6 4 3 2" xfId="14033"/>
    <cellStyle name="常规 8 3 6 4 3 2 2" xfId="30929"/>
    <cellStyle name="常规 8 3 6 4 3 3" xfId="22481"/>
    <cellStyle name="常规 8 3 6 4 4" xfId="9809"/>
    <cellStyle name="常规 8 3 6 4 4 2" xfId="26705"/>
    <cellStyle name="常规 8 3 6 4 5" xfId="18257"/>
    <cellStyle name="常规 8 3 6 5" xfId="2417"/>
    <cellStyle name="常规 8 3 6 5 2" xfId="6641"/>
    <cellStyle name="常规 8 3 6 5 2 2" xfId="15089"/>
    <cellStyle name="常规 8 3 6 5 2 2 2" xfId="31985"/>
    <cellStyle name="常规 8 3 6 5 2 3" xfId="23537"/>
    <cellStyle name="常规 8 3 6 5 3" xfId="10865"/>
    <cellStyle name="常规 8 3 6 5 3 2" xfId="27761"/>
    <cellStyle name="常规 8 3 6 5 4" xfId="19313"/>
    <cellStyle name="常规 8 3 6 6" xfId="4529"/>
    <cellStyle name="常规 8 3 6 6 2" xfId="12977"/>
    <cellStyle name="常规 8 3 6 6 2 2" xfId="29873"/>
    <cellStyle name="常规 8 3 6 6 3" xfId="21425"/>
    <cellStyle name="常规 8 3 6 7" xfId="8753"/>
    <cellStyle name="常规 8 3 6 7 2" xfId="25649"/>
    <cellStyle name="常规 8 3 6 8" xfId="17201"/>
    <cellStyle name="常规 8 3 7" xfId="353"/>
    <cellStyle name="常规 8 3 7 2" xfId="1057"/>
    <cellStyle name="常规 8 3 7 2 2" xfId="1761"/>
    <cellStyle name="常规 8 3 7 2 2 2" xfId="3873"/>
    <cellStyle name="常规 8 3 7 2 2 2 2" xfId="8097"/>
    <cellStyle name="常规 8 3 7 2 2 2 2 2" xfId="16545"/>
    <cellStyle name="常规 8 3 7 2 2 2 2 2 2" xfId="33441"/>
    <cellStyle name="常规 8 3 7 2 2 2 2 3" xfId="24993"/>
    <cellStyle name="常规 8 3 7 2 2 2 3" xfId="12321"/>
    <cellStyle name="常规 8 3 7 2 2 2 3 2" xfId="29217"/>
    <cellStyle name="常规 8 3 7 2 2 2 4" xfId="20769"/>
    <cellStyle name="常规 8 3 7 2 2 3" xfId="5985"/>
    <cellStyle name="常规 8 3 7 2 2 3 2" xfId="14433"/>
    <cellStyle name="常规 8 3 7 2 2 3 2 2" xfId="31329"/>
    <cellStyle name="常规 8 3 7 2 2 3 3" xfId="22881"/>
    <cellStyle name="常规 8 3 7 2 2 4" xfId="10209"/>
    <cellStyle name="常规 8 3 7 2 2 4 2" xfId="27105"/>
    <cellStyle name="常规 8 3 7 2 2 5" xfId="18657"/>
    <cellStyle name="常规 8 3 7 2 3" xfId="2817"/>
    <cellStyle name="常规 8 3 7 2 3 2" xfId="7041"/>
    <cellStyle name="常规 8 3 7 2 3 2 2" xfId="15489"/>
    <cellStyle name="常规 8 3 7 2 3 2 2 2" xfId="32385"/>
    <cellStyle name="常规 8 3 7 2 3 2 3" xfId="23937"/>
    <cellStyle name="常规 8 3 7 2 3 3" xfId="11265"/>
    <cellStyle name="常规 8 3 7 2 3 3 2" xfId="28161"/>
    <cellStyle name="常规 8 3 7 2 3 4" xfId="19713"/>
    <cellStyle name="常规 8 3 7 2 4" xfId="4929"/>
    <cellStyle name="常规 8 3 7 2 4 2" xfId="13377"/>
    <cellStyle name="常规 8 3 7 2 4 2 2" xfId="30273"/>
    <cellStyle name="常规 8 3 7 2 4 3" xfId="21825"/>
    <cellStyle name="常规 8 3 7 2 5" xfId="9153"/>
    <cellStyle name="常规 8 3 7 2 5 2" xfId="26049"/>
    <cellStyle name="常规 8 3 7 2 6" xfId="17601"/>
    <cellStyle name="常规 8 3 7 3" xfId="705"/>
    <cellStyle name="常规 8 3 7 3 2" xfId="2113"/>
    <cellStyle name="常规 8 3 7 3 2 2" xfId="4225"/>
    <cellStyle name="常规 8 3 7 3 2 2 2" xfId="8449"/>
    <cellStyle name="常规 8 3 7 3 2 2 2 2" xfId="16897"/>
    <cellStyle name="常规 8 3 7 3 2 2 2 2 2" xfId="33793"/>
    <cellStyle name="常规 8 3 7 3 2 2 2 3" xfId="25345"/>
    <cellStyle name="常规 8 3 7 3 2 2 3" xfId="12673"/>
    <cellStyle name="常规 8 3 7 3 2 2 3 2" xfId="29569"/>
    <cellStyle name="常规 8 3 7 3 2 2 4" xfId="21121"/>
    <cellStyle name="常规 8 3 7 3 2 3" xfId="6337"/>
    <cellStyle name="常规 8 3 7 3 2 3 2" xfId="14785"/>
    <cellStyle name="常规 8 3 7 3 2 3 2 2" xfId="31681"/>
    <cellStyle name="常规 8 3 7 3 2 3 3" xfId="23233"/>
    <cellStyle name="常规 8 3 7 3 2 4" xfId="10561"/>
    <cellStyle name="常规 8 3 7 3 2 4 2" xfId="27457"/>
    <cellStyle name="常规 8 3 7 3 2 5" xfId="19009"/>
    <cellStyle name="常规 8 3 7 3 3" xfId="3169"/>
    <cellStyle name="常规 8 3 7 3 3 2" xfId="7393"/>
    <cellStyle name="常规 8 3 7 3 3 2 2" xfId="15841"/>
    <cellStyle name="常规 8 3 7 3 3 2 2 2" xfId="32737"/>
    <cellStyle name="常规 8 3 7 3 3 2 3" xfId="24289"/>
    <cellStyle name="常规 8 3 7 3 3 3" xfId="11617"/>
    <cellStyle name="常规 8 3 7 3 3 3 2" xfId="28513"/>
    <cellStyle name="常规 8 3 7 3 3 4" xfId="20065"/>
    <cellStyle name="常规 8 3 7 3 4" xfId="5281"/>
    <cellStyle name="常规 8 3 7 3 4 2" xfId="13729"/>
    <cellStyle name="常规 8 3 7 3 4 2 2" xfId="30625"/>
    <cellStyle name="常规 8 3 7 3 4 3" xfId="22177"/>
    <cellStyle name="常规 8 3 7 3 5" xfId="9505"/>
    <cellStyle name="常规 8 3 7 3 5 2" xfId="26401"/>
    <cellStyle name="常规 8 3 7 3 6" xfId="17953"/>
    <cellStyle name="常规 8 3 7 4" xfId="1409"/>
    <cellStyle name="常规 8 3 7 4 2" xfId="3521"/>
    <cellStyle name="常规 8 3 7 4 2 2" xfId="7745"/>
    <cellStyle name="常规 8 3 7 4 2 2 2" xfId="16193"/>
    <cellStyle name="常规 8 3 7 4 2 2 2 2" xfId="33089"/>
    <cellStyle name="常规 8 3 7 4 2 2 3" xfId="24641"/>
    <cellStyle name="常规 8 3 7 4 2 3" xfId="11969"/>
    <cellStyle name="常规 8 3 7 4 2 3 2" xfId="28865"/>
    <cellStyle name="常规 8 3 7 4 2 4" xfId="20417"/>
    <cellStyle name="常规 8 3 7 4 3" xfId="5633"/>
    <cellStyle name="常规 8 3 7 4 3 2" xfId="14081"/>
    <cellStyle name="常规 8 3 7 4 3 2 2" xfId="30977"/>
    <cellStyle name="常规 8 3 7 4 3 3" xfId="22529"/>
    <cellStyle name="常规 8 3 7 4 4" xfId="9857"/>
    <cellStyle name="常规 8 3 7 4 4 2" xfId="26753"/>
    <cellStyle name="常规 8 3 7 4 5" xfId="18305"/>
    <cellStyle name="常规 8 3 7 5" xfId="2465"/>
    <cellStyle name="常规 8 3 7 5 2" xfId="6689"/>
    <cellStyle name="常规 8 3 7 5 2 2" xfId="15137"/>
    <cellStyle name="常规 8 3 7 5 2 2 2" xfId="32033"/>
    <cellStyle name="常规 8 3 7 5 2 3" xfId="23585"/>
    <cellStyle name="常规 8 3 7 5 3" xfId="10913"/>
    <cellStyle name="常规 8 3 7 5 3 2" xfId="27809"/>
    <cellStyle name="常规 8 3 7 5 4" xfId="19361"/>
    <cellStyle name="常规 8 3 7 6" xfId="4577"/>
    <cellStyle name="常规 8 3 7 6 2" xfId="13025"/>
    <cellStyle name="常规 8 3 7 6 2 2" xfId="29921"/>
    <cellStyle name="常规 8 3 7 6 3" xfId="21473"/>
    <cellStyle name="常规 8 3 7 7" xfId="8801"/>
    <cellStyle name="常规 8 3 7 7 2" xfId="25697"/>
    <cellStyle name="常规 8 3 7 8" xfId="17249"/>
    <cellStyle name="常规 8 3 8" xfId="753"/>
    <cellStyle name="常规 8 3 8 2" xfId="1457"/>
    <cellStyle name="常规 8 3 8 2 2" xfId="3569"/>
    <cellStyle name="常规 8 3 8 2 2 2" xfId="7793"/>
    <cellStyle name="常规 8 3 8 2 2 2 2" xfId="16241"/>
    <cellStyle name="常规 8 3 8 2 2 2 2 2" xfId="33137"/>
    <cellStyle name="常规 8 3 8 2 2 2 3" xfId="24689"/>
    <cellStyle name="常规 8 3 8 2 2 3" xfId="12017"/>
    <cellStyle name="常规 8 3 8 2 2 3 2" xfId="28913"/>
    <cellStyle name="常规 8 3 8 2 2 4" xfId="20465"/>
    <cellStyle name="常规 8 3 8 2 3" xfId="5681"/>
    <cellStyle name="常规 8 3 8 2 3 2" xfId="14129"/>
    <cellStyle name="常规 8 3 8 2 3 2 2" xfId="31025"/>
    <cellStyle name="常规 8 3 8 2 3 3" xfId="22577"/>
    <cellStyle name="常规 8 3 8 2 4" xfId="9905"/>
    <cellStyle name="常规 8 3 8 2 4 2" xfId="26801"/>
    <cellStyle name="常规 8 3 8 2 5" xfId="18353"/>
    <cellStyle name="常规 8 3 8 3" xfId="2513"/>
    <cellStyle name="常规 8 3 8 3 2" xfId="6737"/>
    <cellStyle name="常规 8 3 8 3 2 2" xfId="15185"/>
    <cellStyle name="常规 8 3 8 3 2 2 2" xfId="32081"/>
    <cellStyle name="常规 8 3 8 3 2 3" xfId="23633"/>
    <cellStyle name="常规 8 3 8 3 3" xfId="10961"/>
    <cellStyle name="常规 8 3 8 3 3 2" xfId="27857"/>
    <cellStyle name="常规 8 3 8 3 4" xfId="19409"/>
    <cellStyle name="常规 8 3 8 4" xfId="4625"/>
    <cellStyle name="常规 8 3 8 4 2" xfId="13073"/>
    <cellStyle name="常规 8 3 8 4 2 2" xfId="29969"/>
    <cellStyle name="常规 8 3 8 4 3" xfId="21521"/>
    <cellStyle name="常规 8 3 8 5" xfId="8849"/>
    <cellStyle name="常规 8 3 8 5 2" xfId="25745"/>
    <cellStyle name="常规 8 3 8 6" xfId="17297"/>
    <cellStyle name="常规 8 3 9" xfId="401"/>
    <cellStyle name="常规 8 3 9 2" xfId="1809"/>
    <cellStyle name="常规 8 3 9 2 2" xfId="3921"/>
    <cellStyle name="常规 8 3 9 2 2 2" xfId="8145"/>
    <cellStyle name="常规 8 3 9 2 2 2 2" xfId="16593"/>
    <cellStyle name="常规 8 3 9 2 2 2 2 2" xfId="33489"/>
    <cellStyle name="常规 8 3 9 2 2 2 3" xfId="25041"/>
    <cellStyle name="常规 8 3 9 2 2 3" xfId="12369"/>
    <cellStyle name="常规 8 3 9 2 2 3 2" xfId="29265"/>
    <cellStyle name="常规 8 3 9 2 2 4" xfId="20817"/>
    <cellStyle name="常规 8 3 9 2 3" xfId="6033"/>
    <cellStyle name="常规 8 3 9 2 3 2" xfId="14481"/>
    <cellStyle name="常规 8 3 9 2 3 2 2" xfId="31377"/>
    <cellStyle name="常规 8 3 9 2 3 3" xfId="22929"/>
    <cellStyle name="常规 8 3 9 2 4" xfId="10257"/>
    <cellStyle name="常规 8 3 9 2 4 2" xfId="27153"/>
    <cellStyle name="常规 8 3 9 2 5" xfId="18705"/>
    <cellStyle name="常规 8 3 9 3" xfId="2865"/>
    <cellStyle name="常规 8 3 9 3 2" xfId="7089"/>
    <cellStyle name="常规 8 3 9 3 2 2" xfId="15537"/>
    <cellStyle name="常规 8 3 9 3 2 2 2" xfId="32433"/>
    <cellStyle name="常规 8 3 9 3 2 3" xfId="23985"/>
    <cellStyle name="常规 8 3 9 3 3" xfId="11313"/>
    <cellStyle name="常规 8 3 9 3 3 2" xfId="28209"/>
    <cellStyle name="常规 8 3 9 3 4" xfId="19761"/>
    <cellStyle name="常规 8 3 9 4" xfId="4977"/>
    <cellStyle name="常规 8 3 9 4 2" xfId="13425"/>
    <cellStyle name="常规 8 3 9 4 2 2" xfId="30321"/>
    <cellStyle name="常规 8 3 9 4 3" xfId="21873"/>
    <cellStyle name="常规 8 3 9 5" xfId="9201"/>
    <cellStyle name="常规 8 3 9 5 2" xfId="26097"/>
    <cellStyle name="常规 8 3 9 6" xfId="17649"/>
    <cellStyle name="常规 8 4" xfId="81"/>
    <cellStyle name="常规 8 4 2" xfId="785"/>
    <cellStyle name="常规 8 4 2 2" xfId="1489"/>
    <cellStyle name="常规 8 4 2 2 2" xfId="3601"/>
    <cellStyle name="常规 8 4 2 2 2 2" xfId="7825"/>
    <cellStyle name="常规 8 4 2 2 2 2 2" xfId="16273"/>
    <cellStyle name="常规 8 4 2 2 2 2 2 2" xfId="33169"/>
    <cellStyle name="常规 8 4 2 2 2 2 3" xfId="24721"/>
    <cellStyle name="常规 8 4 2 2 2 3" xfId="12049"/>
    <cellStyle name="常规 8 4 2 2 2 3 2" xfId="28945"/>
    <cellStyle name="常规 8 4 2 2 2 4" xfId="20497"/>
    <cellStyle name="常规 8 4 2 2 3" xfId="5713"/>
    <cellStyle name="常规 8 4 2 2 3 2" xfId="14161"/>
    <cellStyle name="常规 8 4 2 2 3 2 2" xfId="31057"/>
    <cellStyle name="常规 8 4 2 2 3 3" xfId="22609"/>
    <cellStyle name="常规 8 4 2 2 4" xfId="9937"/>
    <cellStyle name="常规 8 4 2 2 4 2" xfId="26833"/>
    <cellStyle name="常规 8 4 2 2 5" xfId="18385"/>
    <cellStyle name="常规 8 4 2 3" xfId="2545"/>
    <cellStyle name="常规 8 4 2 3 2" xfId="6769"/>
    <cellStyle name="常规 8 4 2 3 2 2" xfId="15217"/>
    <cellStyle name="常规 8 4 2 3 2 2 2" xfId="32113"/>
    <cellStyle name="常规 8 4 2 3 2 3" xfId="23665"/>
    <cellStyle name="常规 8 4 2 3 3" xfId="10993"/>
    <cellStyle name="常规 8 4 2 3 3 2" xfId="27889"/>
    <cellStyle name="常规 8 4 2 3 4" xfId="19441"/>
    <cellStyle name="常规 8 4 2 4" xfId="4657"/>
    <cellStyle name="常规 8 4 2 4 2" xfId="13105"/>
    <cellStyle name="常规 8 4 2 4 2 2" xfId="30001"/>
    <cellStyle name="常规 8 4 2 4 3" xfId="21553"/>
    <cellStyle name="常规 8 4 2 5" xfId="8881"/>
    <cellStyle name="常规 8 4 2 5 2" xfId="25777"/>
    <cellStyle name="常规 8 4 2 6" xfId="17329"/>
    <cellStyle name="常规 8 4 3" xfId="433"/>
    <cellStyle name="常规 8 4 3 2" xfId="1841"/>
    <cellStyle name="常规 8 4 3 2 2" xfId="3953"/>
    <cellStyle name="常规 8 4 3 2 2 2" xfId="8177"/>
    <cellStyle name="常规 8 4 3 2 2 2 2" xfId="16625"/>
    <cellStyle name="常规 8 4 3 2 2 2 2 2" xfId="33521"/>
    <cellStyle name="常规 8 4 3 2 2 2 3" xfId="25073"/>
    <cellStyle name="常规 8 4 3 2 2 3" xfId="12401"/>
    <cellStyle name="常规 8 4 3 2 2 3 2" xfId="29297"/>
    <cellStyle name="常规 8 4 3 2 2 4" xfId="20849"/>
    <cellStyle name="常规 8 4 3 2 3" xfId="6065"/>
    <cellStyle name="常规 8 4 3 2 3 2" xfId="14513"/>
    <cellStyle name="常规 8 4 3 2 3 2 2" xfId="31409"/>
    <cellStyle name="常规 8 4 3 2 3 3" xfId="22961"/>
    <cellStyle name="常规 8 4 3 2 4" xfId="10289"/>
    <cellStyle name="常规 8 4 3 2 4 2" xfId="27185"/>
    <cellStyle name="常规 8 4 3 2 5" xfId="18737"/>
    <cellStyle name="常规 8 4 3 3" xfId="2897"/>
    <cellStyle name="常规 8 4 3 3 2" xfId="7121"/>
    <cellStyle name="常规 8 4 3 3 2 2" xfId="15569"/>
    <cellStyle name="常规 8 4 3 3 2 2 2" xfId="32465"/>
    <cellStyle name="常规 8 4 3 3 2 3" xfId="24017"/>
    <cellStyle name="常规 8 4 3 3 3" xfId="11345"/>
    <cellStyle name="常规 8 4 3 3 3 2" xfId="28241"/>
    <cellStyle name="常规 8 4 3 3 4" xfId="19793"/>
    <cellStyle name="常规 8 4 3 4" xfId="5009"/>
    <cellStyle name="常规 8 4 3 4 2" xfId="13457"/>
    <cellStyle name="常规 8 4 3 4 2 2" xfId="30353"/>
    <cellStyle name="常规 8 4 3 4 3" xfId="21905"/>
    <cellStyle name="常规 8 4 3 5" xfId="9233"/>
    <cellStyle name="常规 8 4 3 5 2" xfId="26129"/>
    <cellStyle name="常规 8 4 3 6" xfId="17681"/>
    <cellStyle name="常规 8 4 4" xfId="1137"/>
    <cellStyle name="常规 8 4 4 2" xfId="3249"/>
    <cellStyle name="常规 8 4 4 2 2" xfId="7473"/>
    <cellStyle name="常规 8 4 4 2 2 2" xfId="15921"/>
    <cellStyle name="常规 8 4 4 2 2 2 2" xfId="32817"/>
    <cellStyle name="常规 8 4 4 2 2 3" xfId="24369"/>
    <cellStyle name="常规 8 4 4 2 3" xfId="11697"/>
    <cellStyle name="常规 8 4 4 2 3 2" xfId="28593"/>
    <cellStyle name="常规 8 4 4 2 4" xfId="20145"/>
    <cellStyle name="常规 8 4 4 3" xfId="5361"/>
    <cellStyle name="常规 8 4 4 3 2" xfId="13809"/>
    <cellStyle name="常规 8 4 4 3 2 2" xfId="30705"/>
    <cellStyle name="常规 8 4 4 3 3" xfId="22257"/>
    <cellStyle name="常规 8 4 4 4" xfId="9585"/>
    <cellStyle name="常规 8 4 4 4 2" xfId="26481"/>
    <cellStyle name="常规 8 4 4 5" xfId="18033"/>
    <cellStyle name="常规 8 4 5" xfId="2193"/>
    <cellStyle name="常规 8 4 5 2" xfId="6417"/>
    <cellStyle name="常规 8 4 5 2 2" xfId="14865"/>
    <cellStyle name="常规 8 4 5 2 2 2" xfId="31761"/>
    <cellStyle name="常规 8 4 5 2 3" xfId="23313"/>
    <cellStyle name="常规 8 4 5 3" xfId="10641"/>
    <cellStyle name="常规 8 4 5 3 2" xfId="27537"/>
    <cellStyle name="常规 8 4 5 4" xfId="19089"/>
    <cellStyle name="常规 8 4 6" xfId="4305"/>
    <cellStyle name="常规 8 4 6 2" xfId="12753"/>
    <cellStyle name="常规 8 4 6 2 2" xfId="29649"/>
    <cellStyle name="常规 8 4 6 3" xfId="21201"/>
    <cellStyle name="常规 8 4 7" xfId="8529"/>
    <cellStyle name="常规 8 4 7 2" xfId="25425"/>
    <cellStyle name="常规 8 4 8" xfId="16977"/>
    <cellStyle name="常规 8 5" xfId="129"/>
    <cellStyle name="常规 8 5 2" xfId="833"/>
    <cellStyle name="常规 8 5 2 2" xfId="1537"/>
    <cellStyle name="常规 8 5 2 2 2" xfId="3649"/>
    <cellStyle name="常规 8 5 2 2 2 2" xfId="7873"/>
    <cellStyle name="常规 8 5 2 2 2 2 2" xfId="16321"/>
    <cellStyle name="常规 8 5 2 2 2 2 2 2" xfId="33217"/>
    <cellStyle name="常规 8 5 2 2 2 2 3" xfId="24769"/>
    <cellStyle name="常规 8 5 2 2 2 3" xfId="12097"/>
    <cellStyle name="常规 8 5 2 2 2 3 2" xfId="28993"/>
    <cellStyle name="常规 8 5 2 2 2 4" xfId="20545"/>
    <cellStyle name="常规 8 5 2 2 3" xfId="5761"/>
    <cellStyle name="常规 8 5 2 2 3 2" xfId="14209"/>
    <cellStyle name="常规 8 5 2 2 3 2 2" xfId="31105"/>
    <cellStyle name="常规 8 5 2 2 3 3" xfId="22657"/>
    <cellStyle name="常规 8 5 2 2 4" xfId="9985"/>
    <cellStyle name="常规 8 5 2 2 4 2" xfId="26881"/>
    <cellStyle name="常规 8 5 2 2 5" xfId="18433"/>
    <cellStyle name="常规 8 5 2 3" xfId="2593"/>
    <cellStyle name="常规 8 5 2 3 2" xfId="6817"/>
    <cellStyle name="常规 8 5 2 3 2 2" xfId="15265"/>
    <cellStyle name="常规 8 5 2 3 2 2 2" xfId="32161"/>
    <cellStyle name="常规 8 5 2 3 2 3" xfId="23713"/>
    <cellStyle name="常规 8 5 2 3 3" xfId="11041"/>
    <cellStyle name="常规 8 5 2 3 3 2" xfId="27937"/>
    <cellStyle name="常规 8 5 2 3 4" xfId="19489"/>
    <cellStyle name="常规 8 5 2 4" xfId="4705"/>
    <cellStyle name="常规 8 5 2 4 2" xfId="13153"/>
    <cellStyle name="常规 8 5 2 4 2 2" xfId="30049"/>
    <cellStyle name="常规 8 5 2 4 3" xfId="21601"/>
    <cellStyle name="常规 8 5 2 5" xfId="8929"/>
    <cellStyle name="常规 8 5 2 5 2" xfId="25825"/>
    <cellStyle name="常规 8 5 2 6" xfId="17377"/>
    <cellStyle name="常规 8 5 3" xfId="481"/>
    <cellStyle name="常规 8 5 3 2" xfId="1889"/>
    <cellStyle name="常规 8 5 3 2 2" xfId="4001"/>
    <cellStyle name="常规 8 5 3 2 2 2" xfId="8225"/>
    <cellStyle name="常规 8 5 3 2 2 2 2" xfId="16673"/>
    <cellStyle name="常规 8 5 3 2 2 2 2 2" xfId="33569"/>
    <cellStyle name="常规 8 5 3 2 2 2 3" xfId="25121"/>
    <cellStyle name="常规 8 5 3 2 2 3" xfId="12449"/>
    <cellStyle name="常规 8 5 3 2 2 3 2" xfId="29345"/>
    <cellStyle name="常规 8 5 3 2 2 4" xfId="20897"/>
    <cellStyle name="常规 8 5 3 2 3" xfId="6113"/>
    <cellStyle name="常规 8 5 3 2 3 2" xfId="14561"/>
    <cellStyle name="常规 8 5 3 2 3 2 2" xfId="31457"/>
    <cellStyle name="常规 8 5 3 2 3 3" xfId="23009"/>
    <cellStyle name="常规 8 5 3 2 4" xfId="10337"/>
    <cellStyle name="常规 8 5 3 2 4 2" xfId="27233"/>
    <cellStyle name="常规 8 5 3 2 5" xfId="18785"/>
    <cellStyle name="常规 8 5 3 3" xfId="2945"/>
    <cellStyle name="常规 8 5 3 3 2" xfId="7169"/>
    <cellStyle name="常规 8 5 3 3 2 2" xfId="15617"/>
    <cellStyle name="常规 8 5 3 3 2 2 2" xfId="32513"/>
    <cellStyle name="常规 8 5 3 3 2 3" xfId="24065"/>
    <cellStyle name="常规 8 5 3 3 3" xfId="11393"/>
    <cellStyle name="常规 8 5 3 3 3 2" xfId="28289"/>
    <cellStyle name="常规 8 5 3 3 4" xfId="19841"/>
    <cellStyle name="常规 8 5 3 4" xfId="5057"/>
    <cellStyle name="常规 8 5 3 4 2" xfId="13505"/>
    <cellStyle name="常规 8 5 3 4 2 2" xfId="30401"/>
    <cellStyle name="常规 8 5 3 4 3" xfId="21953"/>
    <cellStyle name="常规 8 5 3 5" xfId="9281"/>
    <cellStyle name="常规 8 5 3 5 2" xfId="26177"/>
    <cellStyle name="常规 8 5 3 6" xfId="17729"/>
    <cellStyle name="常规 8 5 4" xfId="1185"/>
    <cellStyle name="常规 8 5 4 2" xfId="3297"/>
    <cellStyle name="常规 8 5 4 2 2" xfId="7521"/>
    <cellStyle name="常规 8 5 4 2 2 2" xfId="15969"/>
    <cellStyle name="常规 8 5 4 2 2 2 2" xfId="32865"/>
    <cellStyle name="常规 8 5 4 2 2 3" xfId="24417"/>
    <cellStyle name="常规 8 5 4 2 3" xfId="11745"/>
    <cellStyle name="常规 8 5 4 2 3 2" xfId="28641"/>
    <cellStyle name="常规 8 5 4 2 4" xfId="20193"/>
    <cellStyle name="常规 8 5 4 3" xfId="5409"/>
    <cellStyle name="常规 8 5 4 3 2" xfId="13857"/>
    <cellStyle name="常规 8 5 4 3 2 2" xfId="30753"/>
    <cellStyle name="常规 8 5 4 3 3" xfId="22305"/>
    <cellStyle name="常规 8 5 4 4" xfId="9633"/>
    <cellStyle name="常规 8 5 4 4 2" xfId="26529"/>
    <cellStyle name="常规 8 5 4 5" xfId="18081"/>
    <cellStyle name="常规 8 5 5" xfId="2241"/>
    <cellStyle name="常规 8 5 5 2" xfId="6465"/>
    <cellStyle name="常规 8 5 5 2 2" xfId="14913"/>
    <cellStyle name="常规 8 5 5 2 2 2" xfId="31809"/>
    <cellStyle name="常规 8 5 5 2 3" xfId="23361"/>
    <cellStyle name="常规 8 5 5 3" xfId="10689"/>
    <cellStyle name="常规 8 5 5 3 2" xfId="27585"/>
    <cellStyle name="常规 8 5 5 4" xfId="19137"/>
    <cellStyle name="常规 8 5 6" xfId="4353"/>
    <cellStyle name="常规 8 5 6 2" xfId="12801"/>
    <cellStyle name="常规 8 5 6 2 2" xfId="29697"/>
    <cellStyle name="常规 8 5 6 3" xfId="21249"/>
    <cellStyle name="常规 8 5 7" xfId="8577"/>
    <cellStyle name="常规 8 5 7 2" xfId="25473"/>
    <cellStyle name="常规 8 5 8" xfId="17025"/>
    <cellStyle name="常规 8 6" xfId="177"/>
    <cellStyle name="常规 8 6 2" xfId="881"/>
    <cellStyle name="常规 8 6 2 2" xfId="1585"/>
    <cellStyle name="常规 8 6 2 2 2" xfId="3697"/>
    <cellStyle name="常规 8 6 2 2 2 2" xfId="7921"/>
    <cellStyle name="常规 8 6 2 2 2 2 2" xfId="16369"/>
    <cellStyle name="常规 8 6 2 2 2 2 2 2" xfId="33265"/>
    <cellStyle name="常规 8 6 2 2 2 2 3" xfId="24817"/>
    <cellStyle name="常规 8 6 2 2 2 3" xfId="12145"/>
    <cellStyle name="常规 8 6 2 2 2 3 2" xfId="29041"/>
    <cellStyle name="常规 8 6 2 2 2 4" xfId="20593"/>
    <cellStyle name="常规 8 6 2 2 3" xfId="5809"/>
    <cellStyle name="常规 8 6 2 2 3 2" xfId="14257"/>
    <cellStyle name="常规 8 6 2 2 3 2 2" xfId="31153"/>
    <cellStyle name="常规 8 6 2 2 3 3" xfId="22705"/>
    <cellStyle name="常规 8 6 2 2 4" xfId="10033"/>
    <cellStyle name="常规 8 6 2 2 4 2" xfId="26929"/>
    <cellStyle name="常规 8 6 2 2 5" xfId="18481"/>
    <cellStyle name="常规 8 6 2 3" xfId="2641"/>
    <cellStyle name="常规 8 6 2 3 2" xfId="6865"/>
    <cellStyle name="常规 8 6 2 3 2 2" xfId="15313"/>
    <cellStyle name="常规 8 6 2 3 2 2 2" xfId="32209"/>
    <cellStyle name="常规 8 6 2 3 2 3" xfId="23761"/>
    <cellStyle name="常规 8 6 2 3 3" xfId="11089"/>
    <cellStyle name="常规 8 6 2 3 3 2" xfId="27985"/>
    <cellStyle name="常规 8 6 2 3 4" xfId="19537"/>
    <cellStyle name="常规 8 6 2 4" xfId="4753"/>
    <cellStyle name="常规 8 6 2 4 2" xfId="13201"/>
    <cellStyle name="常规 8 6 2 4 2 2" xfId="30097"/>
    <cellStyle name="常规 8 6 2 4 3" xfId="21649"/>
    <cellStyle name="常规 8 6 2 5" xfId="8977"/>
    <cellStyle name="常规 8 6 2 5 2" xfId="25873"/>
    <cellStyle name="常规 8 6 2 6" xfId="17425"/>
    <cellStyle name="常规 8 6 3" xfId="529"/>
    <cellStyle name="常规 8 6 3 2" xfId="1937"/>
    <cellStyle name="常规 8 6 3 2 2" xfId="4049"/>
    <cellStyle name="常规 8 6 3 2 2 2" xfId="8273"/>
    <cellStyle name="常规 8 6 3 2 2 2 2" xfId="16721"/>
    <cellStyle name="常规 8 6 3 2 2 2 2 2" xfId="33617"/>
    <cellStyle name="常规 8 6 3 2 2 2 3" xfId="25169"/>
    <cellStyle name="常规 8 6 3 2 2 3" xfId="12497"/>
    <cellStyle name="常规 8 6 3 2 2 3 2" xfId="29393"/>
    <cellStyle name="常规 8 6 3 2 2 4" xfId="20945"/>
    <cellStyle name="常规 8 6 3 2 3" xfId="6161"/>
    <cellStyle name="常规 8 6 3 2 3 2" xfId="14609"/>
    <cellStyle name="常规 8 6 3 2 3 2 2" xfId="31505"/>
    <cellStyle name="常规 8 6 3 2 3 3" xfId="23057"/>
    <cellStyle name="常规 8 6 3 2 4" xfId="10385"/>
    <cellStyle name="常规 8 6 3 2 4 2" xfId="27281"/>
    <cellStyle name="常规 8 6 3 2 5" xfId="18833"/>
    <cellStyle name="常规 8 6 3 3" xfId="2993"/>
    <cellStyle name="常规 8 6 3 3 2" xfId="7217"/>
    <cellStyle name="常规 8 6 3 3 2 2" xfId="15665"/>
    <cellStyle name="常规 8 6 3 3 2 2 2" xfId="32561"/>
    <cellStyle name="常规 8 6 3 3 2 3" xfId="24113"/>
    <cellStyle name="常规 8 6 3 3 3" xfId="11441"/>
    <cellStyle name="常规 8 6 3 3 3 2" xfId="28337"/>
    <cellStyle name="常规 8 6 3 3 4" xfId="19889"/>
    <cellStyle name="常规 8 6 3 4" xfId="5105"/>
    <cellStyle name="常规 8 6 3 4 2" xfId="13553"/>
    <cellStyle name="常规 8 6 3 4 2 2" xfId="30449"/>
    <cellStyle name="常规 8 6 3 4 3" xfId="22001"/>
    <cellStyle name="常规 8 6 3 5" xfId="9329"/>
    <cellStyle name="常规 8 6 3 5 2" xfId="26225"/>
    <cellStyle name="常规 8 6 3 6" xfId="17777"/>
    <cellStyle name="常规 8 6 4" xfId="1233"/>
    <cellStyle name="常规 8 6 4 2" xfId="3345"/>
    <cellStyle name="常规 8 6 4 2 2" xfId="7569"/>
    <cellStyle name="常规 8 6 4 2 2 2" xfId="16017"/>
    <cellStyle name="常规 8 6 4 2 2 2 2" xfId="32913"/>
    <cellStyle name="常规 8 6 4 2 2 3" xfId="24465"/>
    <cellStyle name="常规 8 6 4 2 3" xfId="11793"/>
    <cellStyle name="常规 8 6 4 2 3 2" xfId="28689"/>
    <cellStyle name="常规 8 6 4 2 4" xfId="20241"/>
    <cellStyle name="常规 8 6 4 3" xfId="5457"/>
    <cellStyle name="常规 8 6 4 3 2" xfId="13905"/>
    <cellStyle name="常规 8 6 4 3 2 2" xfId="30801"/>
    <cellStyle name="常规 8 6 4 3 3" xfId="22353"/>
    <cellStyle name="常规 8 6 4 4" xfId="9681"/>
    <cellStyle name="常规 8 6 4 4 2" xfId="26577"/>
    <cellStyle name="常规 8 6 4 5" xfId="18129"/>
    <cellStyle name="常规 8 6 5" xfId="2289"/>
    <cellStyle name="常规 8 6 5 2" xfId="6513"/>
    <cellStyle name="常规 8 6 5 2 2" xfId="14961"/>
    <cellStyle name="常规 8 6 5 2 2 2" xfId="31857"/>
    <cellStyle name="常规 8 6 5 2 3" xfId="23409"/>
    <cellStyle name="常规 8 6 5 3" xfId="10737"/>
    <cellStyle name="常规 8 6 5 3 2" xfId="27633"/>
    <cellStyle name="常规 8 6 5 4" xfId="19185"/>
    <cellStyle name="常规 8 6 6" xfId="4401"/>
    <cellStyle name="常规 8 6 6 2" xfId="12849"/>
    <cellStyle name="常规 8 6 6 2 2" xfId="29745"/>
    <cellStyle name="常规 8 6 6 3" xfId="21297"/>
    <cellStyle name="常规 8 6 7" xfId="8625"/>
    <cellStyle name="常规 8 6 7 2" xfId="25521"/>
    <cellStyle name="常规 8 6 8" xfId="17073"/>
    <cellStyle name="常规 8 7" xfId="225"/>
    <cellStyle name="常规 8 7 2" xfId="929"/>
    <cellStyle name="常规 8 7 2 2" xfId="1633"/>
    <cellStyle name="常规 8 7 2 2 2" xfId="3745"/>
    <cellStyle name="常规 8 7 2 2 2 2" xfId="7969"/>
    <cellStyle name="常规 8 7 2 2 2 2 2" xfId="16417"/>
    <cellStyle name="常规 8 7 2 2 2 2 2 2" xfId="33313"/>
    <cellStyle name="常规 8 7 2 2 2 2 3" xfId="24865"/>
    <cellStyle name="常规 8 7 2 2 2 3" xfId="12193"/>
    <cellStyle name="常规 8 7 2 2 2 3 2" xfId="29089"/>
    <cellStyle name="常规 8 7 2 2 2 4" xfId="20641"/>
    <cellStyle name="常规 8 7 2 2 3" xfId="5857"/>
    <cellStyle name="常规 8 7 2 2 3 2" xfId="14305"/>
    <cellStyle name="常规 8 7 2 2 3 2 2" xfId="31201"/>
    <cellStyle name="常规 8 7 2 2 3 3" xfId="22753"/>
    <cellStyle name="常规 8 7 2 2 4" xfId="10081"/>
    <cellStyle name="常规 8 7 2 2 4 2" xfId="26977"/>
    <cellStyle name="常规 8 7 2 2 5" xfId="18529"/>
    <cellStyle name="常规 8 7 2 3" xfId="2689"/>
    <cellStyle name="常规 8 7 2 3 2" xfId="6913"/>
    <cellStyle name="常规 8 7 2 3 2 2" xfId="15361"/>
    <cellStyle name="常规 8 7 2 3 2 2 2" xfId="32257"/>
    <cellStyle name="常规 8 7 2 3 2 3" xfId="23809"/>
    <cellStyle name="常规 8 7 2 3 3" xfId="11137"/>
    <cellStyle name="常规 8 7 2 3 3 2" xfId="28033"/>
    <cellStyle name="常规 8 7 2 3 4" xfId="19585"/>
    <cellStyle name="常规 8 7 2 4" xfId="4801"/>
    <cellStyle name="常规 8 7 2 4 2" xfId="13249"/>
    <cellStyle name="常规 8 7 2 4 2 2" xfId="30145"/>
    <cellStyle name="常规 8 7 2 4 3" xfId="21697"/>
    <cellStyle name="常规 8 7 2 5" xfId="9025"/>
    <cellStyle name="常规 8 7 2 5 2" xfId="25921"/>
    <cellStyle name="常规 8 7 2 6" xfId="17473"/>
    <cellStyle name="常规 8 7 3" xfId="577"/>
    <cellStyle name="常规 8 7 3 2" xfId="1985"/>
    <cellStyle name="常规 8 7 3 2 2" xfId="4097"/>
    <cellStyle name="常规 8 7 3 2 2 2" xfId="8321"/>
    <cellStyle name="常规 8 7 3 2 2 2 2" xfId="16769"/>
    <cellStyle name="常规 8 7 3 2 2 2 2 2" xfId="33665"/>
    <cellStyle name="常规 8 7 3 2 2 2 3" xfId="25217"/>
    <cellStyle name="常规 8 7 3 2 2 3" xfId="12545"/>
    <cellStyle name="常规 8 7 3 2 2 3 2" xfId="29441"/>
    <cellStyle name="常规 8 7 3 2 2 4" xfId="20993"/>
    <cellStyle name="常规 8 7 3 2 3" xfId="6209"/>
    <cellStyle name="常规 8 7 3 2 3 2" xfId="14657"/>
    <cellStyle name="常规 8 7 3 2 3 2 2" xfId="31553"/>
    <cellStyle name="常规 8 7 3 2 3 3" xfId="23105"/>
    <cellStyle name="常规 8 7 3 2 4" xfId="10433"/>
    <cellStyle name="常规 8 7 3 2 4 2" xfId="27329"/>
    <cellStyle name="常规 8 7 3 2 5" xfId="18881"/>
    <cellStyle name="常规 8 7 3 3" xfId="3041"/>
    <cellStyle name="常规 8 7 3 3 2" xfId="7265"/>
    <cellStyle name="常规 8 7 3 3 2 2" xfId="15713"/>
    <cellStyle name="常规 8 7 3 3 2 2 2" xfId="32609"/>
    <cellStyle name="常规 8 7 3 3 2 3" xfId="24161"/>
    <cellStyle name="常规 8 7 3 3 3" xfId="11489"/>
    <cellStyle name="常规 8 7 3 3 3 2" xfId="28385"/>
    <cellStyle name="常规 8 7 3 3 4" xfId="19937"/>
    <cellStyle name="常规 8 7 3 4" xfId="5153"/>
    <cellStyle name="常规 8 7 3 4 2" xfId="13601"/>
    <cellStyle name="常规 8 7 3 4 2 2" xfId="30497"/>
    <cellStyle name="常规 8 7 3 4 3" xfId="22049"/>
    <cellStyle name="常规 8 7 3 5" xfId="9377"/>
    <cellStyle name="常规 8 7 3 5 2" xfId="26273"/>
    <cellStyle name="常规 8 7 3 6" xfId="17825"/>
    <cellStyle name="常规 8 7 4" xfId="1281"/>
    <cellStyle name="常规 8 7 4 2" xfId="3393"/>
    <cellStyle name="常规 8 7 4 2 2" xfId="7617"/>
    <cellStyle name="常规 8 7 4 2 2 2" xfId="16065"/>
    <cellStyle name="常规 8 7 4 2 2 2 2" xfId="32961"/>
    <cellStyle name="常规 8 7 4 2 2 3" xfId="24513"/>
    <cellStyle name="常规 8 7 4 2 3" xfId="11841"/>
    <cellStyle name="常规 8 7 4 2 3 2" xfId="28737"/>
    <cellStyle name="常规 8 7 4 2 4" xfId="20289"/>
    <cellStyle name="常规 8 7 4 3" xfId="5505"/>
    <cellStyle name="常规 8 7 4 3 2" xfId="13953"/>
    <cellStyle name="常规 8 7 4 3 2 2" xfId="30849"/>
    <cellStyle name="常规 8 7 4 3 3" xfId="22401"/>
    <cellStyle name="常规 8 7 4 4" xfId="9729"/>
    <cellStyle name="常规 8 7 4 4 2" xfId="26625"/>
    <cellStyle name="常规 8 7 4 5" xfId="18177"/>
    <cellStyle name="常规 8 7 5" xfId="2337"/>
    <cellStyle name="常规 8 7 5 2" xfId="6561"/>
    <cellStyle name="常规 8 7 5 2 2" xfId="15009"/>
    <cellStyle name="常规 8 7 5 2 2 2" xfId="31905"/>
    <cellStyle name="常规 8 7 5 2 3" xfId="23457"/>
    <cellStyle name="常规 8 7 5 3" xfId="10785"/>
    <cellStyle name="常规 8 7 5 3 2" xfId="27681"/>
    <cellStyle name="常规 8 7 5 4" xfId="19233"/>
    <cellStyle name="常规 8 7 6" xfId="4449"/>
    <cellStyle name="常规 8 7 6 2" xfId="12897"/>
    <cellStyle name="常规 8 7 6 2 2" xfId="29793"/>
    <cellStyle name="常规 8 7 6 3" xfId="21345"/>
    <cellStyle name="常规 8 7 7" xfId="8673"/>
    <cellStyle name="常规 8 7 7 2" xfId="25569"/>
    <cellStyle name="常规 8 7 8" xfId="17121"/>
    <cellStyle name="常规 8 8" xfId="273"/>
    <cellStyle name="常规 8 8 2" xfId="977"/>
    <cellStyle name="常规 8 8 2 2" xfId="1681"/>
    <cellStyle name="常规 8 8 2 2 2" xfId="3793"/>
    <cellStyle name="常规 8 8 2 2 2 2" xfId="8017"/>
    <cellStyle name="常规 8 8 2 2 2 2 2" xfId="16465"/>
    <cellStyle name="常规 8 8 2 2 2 2 2 2" xfId="33361"/>
    <cellStyle name="常规 8 8 2 2 2 2 3" xfId="24913"/>
    <cellStyle name="常规 8 8 2 2 2 3" xfId="12241"/>
    <cellStyle name="常规 8 8 2 2 2 3 2" xfId="29137"/>
    <cellStyle name="常规 8 8 2 2 2 4" xfId="20689"/>
    <cellStyle name="常规 8 8 2 2 3" xfId="5905"/>
    <cellStyle name="常规 8 8 2 2 3 2" xfId="14353"/>
    <cellStyle name="常规 8 8 2 2 3 2 2" xfId="31249"/>
    <cellStyle name="常规 8 8 2 2 3 3" xfId="22801"/>
    <cellStyle name="常规 8 8 2 2 4" xfId="10129"/>
    <cellStyle name="常规 8 8 2 2 4 2" xfId="27025"/>
    <cellStyle name="常规 8 8 2 2 5" xfId="18577"/>
    <cellStyle name="常规 8 8 2 3" xfId="2737"/>
    <cellStyle name="常规 8 8 2 3 2" xfId="6961"/>
    <cellStyle name="常规 8 8 2 3 2 2" xfId="15409"/>
    <cellStyle name="常规 8 8 2 3 2 2 2" xfId="32305"/>
    <cellStyle name="常规 8 8 2 3 2 3" xfId="23857"/>
    <cellStyle name="常规 8 8 2 3 3" xfId="11185"/>
    <cellStyle name="常规 8 8 2 3 3 2" xfId="28081"/>
    <cellStyle name="常规 8 8 2 3 4" xfId="19633"/>
    <cellStyle name="常规 8 8 2 4" xfId="4849"/>
    <cellStyle name="常规 8 8 2 4 2" xfId="13297"/>
    <cellStyle name="常规 8 8 2 4 2 2" xfId="30193"/>
    <cellStyle name="常规 8 8 2 4 3" xfId="21745"/>
    <cellStyle name="常规 8 8 2 5" xfId="9073"/>
    <cellStyle name="常规 8 8 2 5 2" xfId="25969"/>
    <cellStyle name="常规 8 8 2 6" xfId="17521"/>
    <cellStyle name="常规 8 8 3" xfId="625"/>
    <cellStyle name="常规 8 8 3 2" xfId="2033"/>
    <cellStyle name="常规 8 8 3 2 2" xfId="4145"/>
    <cellStyle name="常规 8 8 3 2 2 2" xfId="8369"/>
    <cellStyle name="常规 8 8 3 2 2 2 2" xfId="16817"/>
    <cellStyle name="常规 8 8 3 2 2 2 2 2" xfId="33713"/>
    <cellStyle name="常规 8 8 3 2 2 2 3" xfId="25265"/>
    <cellStyle name="常规 8 8 3 2 2 3" xfId="12593"/>
    <cellStyle name="常规 8 8 3 2 2 3 2" xfId="29489"/>
    <cellStyle name="常规 8 8 3 2 2 4" xfId="21041"/>
    <cellStyle name="常规 8 8 3 2 3" xfId="6257"/>
    <cellStyle name="常规 8 8 3 2 3 2" xfId="14705"/>
    <cellStyle name="常规 8 8 3 2 3 2 2" xfId="31601"/>
    <cellStyle name="常规 8 8 3 2 3 3" xfId="23153"/>
    <cellStyle name="常规 8 8 3 2 4" xfId="10481"/>
    <cellStyle name="常规 8 8 3 2 4 2" xfId="27377"/>
    <cellStyle name="常规 8 8 3 2 5" xfId="18929"/>
    <cellStyle name="常规 8 8 3 3" xfId="3089"/>
    <cellStyle name="常规 8 8 3 3 2" xfId="7313"/>
    <cellStyle name="常规 8 8 3 3 2 2" xfId="15761"/>
    <cellStyle name="常规 8 8 3 3 2 2 2" xfId="32657"/>
    <cellStyle name="常规 8 8 3 3 2 3" xfId="24209"/>
    <cellStyle name="常规 8 8 3 3 3" xfId="11537"/>
    <cellStyle name="常规 8 8 3 3 3 2" xfId="28433"/>
    <cellStyle name="常规 8 8 3 3 4" xfId="19985"/>
    <cellStyle name="常规 8 8 3 4" xfId="5201"/>
    <cellStyle name="常规 8 8 3 4 2" xfId="13649"/>
    <cellStyle name="常规 8 8 3 4 2 2" xfId="30545"/>
    <cellStyle name="常规 8 8 3 4 3" xfId="22097"/>
    <cellStyle name="常规 8 8 3 5" xfId="9425"/>
    <cellStyle name="常规 8 8 3 5 2" xfId="26321"/>
    <cellStyle name="常规 8 8 3 6" xfId="17873"/>
    <cellStyle name="常规 8 8 4" xfId="1329"/>
    <cellStyle name="常规 8 8 4 2" xfId="3441"/>
    <cellStyle name="常规 8 8 4 2 2" xfId="7665"/>
    <cellStyle name="常规 8 8 4 2 2 2" xfId="16113"/>
    <cellStyle name="常规 8 8 4 2 2 2 2" xfId="33009"/>
    <cellStyle name="常规 8 8 4 2 2 3" xfId="24561"/>
    <cellStyle name="常规 8 8 4 2 3" xfId="11889"/>
    <cellStyle name="常规 8 8 4 2 3 2" xfId="28785"/>
    <cellStyle name="常规 8 8 4 2 4" xfId="20337"/>
    <cellStyle name="常规 8 8 4 3" xfId="5553"/>
    <cellStyle name="常规 8 8 4 3 2" xfId="14001"/>
    <cellStyle name="常规 8 8 4 3 2 2" xfId="30897"/>
    <cellStyle name="常规 8 8 4 3 3" xfId="22449"/>
    <cellStyle name="常规 8 8 4 4" xfId="9777"/>
    <cellStyle name="常规 8 8 4 4 2" xfId="26673"/>
    <cellStyle name="常规 8 8 4 5" xfId="18225"/>
    <cellStyle name="常规 8 8 5" xfId="2385"/>
    <cellStyle name="常规 8 8 5 2" xfId="6609"/>
    <cellStyle name="常规 8 8 5 2 2" xfId="15057"/>
    <cellStyle name="常规 8 8 5 2 2 2" xfId="31953"/>
    <cellStyle name="常规 8 8 5 2 3" xfId="23505"/>
    <cellStyle name="常规 8 8 5 3" xfId="10833"/>
    <cellStyle name="常规 8 8 5 3 2" xfId="27729"/>
    <cellStyle name="常规 8 8 5 4" xfId="19281"/>
    <cellStyle name="常规 8 8 6" xfId="4497"/>
    <cellStyle name="常规 8 8 6 2" xfId="12945"/>
    <cellStyle name="常规 8 8 6 2 2" xfId="29841"/>
    <cellStyle name="常规 8 8 6 3" xfId="21393"/>
    <cellStyle name="常规 8 8 7" xfId="8721"/>
    <cellStyle name="常规 8 8 7 2" xfId="25617"/>
    <cellStyle name="常规 8 8 8" xfId="17169"/>
    <cellStyle name="常规 8 9" xfId="321"/>
    <cellStyle name="常规 8 9 2" xfId="1025"/>
    <cellStyle name="常规 8 9 2 2" xfId="1729"/>
    <cellStyle name="常规 8 9 2 2 2" xfId="3841"/>
    <cellStyle name="常规 8 9 2 2 2 2" xfId="8065"/>
    <cellStyle name="常规 8 9 2 2 2 2 2" xfId="16513"/>
    <cellStyle name="常规 8 9 2 2 2 2 2 2" xfId="33409"/>
    <cellStyle name="常规 8 9 2 2 2 2 3" xfId="24961"/>
    <cellStyle name="常规 8 9 2 2 2 3" xfId="12289"/>
    <cellStyle name="常规 8 9 2 2 2 3 2" xfId="29185"/>
    <cellStyle name="常规 8 9 2 2 2 4" xfId="20737"/>
    <cellStyle name="常规 8 9 2 2 3" xfId="5953"/>
    <cellStyle name="常规 8 9 2 2 3 2" xfId="14401"/>
    <cellStyle name="常规 8 9 2 2 3 2 2" xfId="31297"/>
    <cellStyle name="常规 8 9 2 2 3 3" xfId="22849"/>
    <cellStyle name="常规 8 9 2 2 4" xfId="10177"/>
    <cellStyle name="常规 8 9 2 2 4 2" xfId="27073"/>
    <cellStyle name="常规 8 9 2 2 5" xfId="18625"/>
    <cellStyle name="常规 8 9 2 3" xfId="2785"/>
    <cellStyle name="常规 8 9 2 3 2" xfId="7009"/>
    <cellStyle name="常规 8 9 2 3 2 2" xfId="15457"/>
    <cellStyle name="常规 8 9 2 3 2 2 2" xfId="32353"/>
    <cellStyle name="常规 8 9 2 3 2 3" xfId="23905"/>
    <cellStyle name="常规 8 9 2 3 3" xfId="11233"/>
    <cellStyle name="常规 8 9 2 3 3 2" xfId="28129"/>
    <cellStyle name="常规 8 9 2 3 4" xfId="19681"/>
    <cellStyle name="常规 8 9 2 4" xfId="4897"/>
    <cellStyle name="常规 8 9 2 4 2" xfId="13345"/>
    <cellStyle name="常规 8 9 2 4 2 2" xfId="30241"/>
    <cellStyle name="常规 8 9 2 4 3" xfId="21793"/>
    <cellStyle name="常规 8 9 2 5" xfId="9121"/>
    <cellStyle name="常规 8 9 2 5 2" xfId="26017"/>
    <cellStyle name="常规 8 9 2 6" xfId="17569"/>
    <cellStyle name="常规 8 9 3" xfId="673"/>
    <cellStyle name="常规 8 9 3 2" xfId="2081"/>
    <cellStyle name="常规 8 9 3 2 2" xfId="4193"/>
    <cellStyle name="常规 8 9 3 2 2 2" xfId="8417"/>
    <cellStyle name="常规 8 9 3 2 2 2 2" xfId="16865"/>
    <cellStyle name="常规 8 9 3 2 2 2 2 2" xfId="33761"/>
    <cellStyle name="常规 8 9 3 2 2 2 3" xfId="25313"/>
    <cellStyle name="常规 8 9 3 2 2 3" xfId="12641"/>
    <cellStyle name="常规 8 9 3 2 2 3 2" xfId="29537"/>
    <cellStyle name="常规 8 9 3 2 2 4" xfId="21089"/>
    <cellStyle name="常规 8 9 3 2 3" xfId="6305"/>
    <cellStyle name="常规 8 9 3 2 3 2" xfId="14753"/>
    <cellStyle name="常规 8 9 3 2 3 2 2" xfId="31649"/>
    <cellStyle name="常规 8 9 3 2 3 3" xfId="23201"/>
    <cellStyle name="常规 8 9 3 2 4" xfId="10529"/>
    <cellStyle name="常规 8 9 3 2 4 2" xfId="27425"/>
    <cellStyle name="常规 8 9 3 2 5" xfId="18977"/>
    <cellStyle name="常规 8 9 3 3" xfId="3137"/>
    <cellStyle name="常规 8 9 3 3 2" xfId="7361"/>
    <cellStyle name="常规 8 9 3 3 2 2" xfId="15809"/>
    <cellStyle name="常规 8 9 3 3 2 2 2" xfId="32705"/>
    <cellStyle name="常规 8 9 3 3 2 3" xfId="24257"/>
    <cellStyle name="常规 8 9 3 3 3" xfId="11585"/>
    <cellStyle name="常规 8 9 3 3 3 2" xfId="28481"/>
    <cellStyle name="常规 8 9 3 3 4" xfId="20033"/>
    <cellStyle name="常规 8 9 3 4" xfId="5249"/>
    <cellStyle name="常规 8 9 3 4 2" xfId="13697"/>
    <cellStyle name="常规 8 9 3 4 2 2" xfId="30593"/>
    <cellStyle name="常规 8 9 3 4 3" xfId="22145"/>
    <cellStyle name="常规 8 9 3 5" xfId="9473"/>
    <cellStyle name="常规 8 9 3 5 2" xfId="26369"/>
    <cellStyle name="常规 8 9 3 6" xfId="17921"/>
    <cellStyle name="常规 8 9 4" xfId="1377"/>
    <cellStyle name="常规 8 9 4 2" xfId="3489"/>
    <cellStyle name="常规 8 9 4 2 2" xfId="7713"/>
    <cellStyle name="常规 8 9 4 2 2 2" xfId="16161"/>
    <cellStyle name="常规 8 9 4 2 2 2 2" xfId="33057"/>
    <cellStyle name="常规 8 9 4 2 2 3" xfId="24609"/>
    <cellStyle name="常规 8 9 4 2 3" xfId="11937"/>
    <cellStyle name="常规 8 9 4 2 3 2" xfId="28833"/>
    <cellStyle name="常规 8 9 4 2 4" xfId="20385"/>
    <cellStyle name="常规 8 9 4 3" xfId="5601"/>
    <cellStyle name="常规 8 9 4 3 2" xfId="14049"/>
    <cellStyle name="常规 8 9 4 3 2 2" xfId="30945"/>
    <cellStyle name="常规 8 9 4 3 3" xfId="22497"/>
    <cellStyle name="常规 8 9 4 4" xfId="9825"/>
    <cellStyle name="常规 8 9 4 4 2" xfId="26721"/>
    <cellStyle name="常规 8 9 4 5" xfId="18273"/>
    <cellStyle name="常规 8 9 5" xfId="2433"/>
    <cellStyle name="常规 8 9 5 2" xfId="6657"/>
    <cellStyle name="常规 8 9 5 2 2" xfId="15105"/>
    <cellStyle name="常规 8 9 5 2 2 2" xfId="32001"/>
    <cellStyle name="常规 8 9 5 2 3" xfId="23553"/>
    <cellStyle name="常规 8 9 5 3" xfId="10881"/>
    <cellStyle name="常规 8 9 5 3 2" xfId="27777"/>
    <cellStyle name="常规 8 9 5 4" xfId="19329"/>
    <cellStyle name="常规 8 9 6" xfId="4545"/>
    <cellStyle name="常规 8 9 6 2" xfId="12993"/>
    <cellStyle name="常规 8 9 6 2 2" xfId="29889"/>
    <cellStyle name="常规 8 9 6 3" xfId="21441"/>
    <cellStyle name="常规 8 9 7" xfId="8769"/>
    <cellStyle name="常规 8 9 7 2" xfId="25665"/>
    <cellStyle name="常规 8 9 8" xfId="17217"/>
    <cellStyle name="常规 9" xfId="18"/>
    <cellStyle name="常规 9 10" xfId="723"/>
    <cellStyle name="常规 9 10 2" xfId="1427"/>
    <cellStyle name="常规 9 10 2 2" xfId="3539"/>
    <cellStyle name="常规 9 10 2 2 2" xfId="7763"/>
    <cellStyle name="常规 9 10 2 2 2 2" xfId="16211"/>
    <cellStyle name="常规 9 10 2 2 2 2 2" xfId="33107"/>
    <cellStyle name="常规 9 10 2 2 2 3" xfId="24659"/>
    <cellStyle name="常规 9 10 2 2 3" xfId="11987"/>
    <cellStyle name="常规 9 10 2 2 3 2" xfId="28883"/>
    <cellStyle name="常规 9 10 2 2 4" xfId="20435"/>
    <cellStyle name="常规 9 10 2 3" xfId="5651"/>
    <cellStyle name="常规 9 10 2 3 2" xfId="14099"/>
    <cellStyle name="常规 9 10 2 3 2 2" xfId="30995"/>
    <cellStyle name="常规 9 10 2 3 3" xfId="22547"/>
    <cellStyle name="常规 9 10 2 4" xfId="9875"/>
    <cellStyle name="常规 9 10 2 4 2" xfId="26771"/>
    <cellStyle name="常规 9 10 2 5" xfId="18323"/>
    <cellStyle name="常规 9 10 3" xfId="2483"/>
    <cellStyle name="常规 9 10 3 2" xfId="6707"/>
    <cellStyle name="常规 9 10 3 2 2" xfId="15155"/>
    <cellStyle name="常规 9 10 3 2 2 2" xfId="32051"/>
    <cellStyle name="常规 9 10 3 2 3" xfId="23603"/>
    <cellStyle name="常规 9 10 3 3" xfId="10931"/>
    <cellStyle name="常规 9 10 3 3 2" xfId="27827"/>
    <cellStyle name="常规 9 10 3 4" xfId="19379"/>
    <cellStyle name="常规 9 10 4" xfId="4595"/>
    <cellStyle name="常规 9 10 4 2" xfId="13043"/>
    <cellStyle name="常规 9 10 4 2 2" xfId="29939"/>
    <cellStyle name="常规 9 10 4 3" xfId="21491"/>
    <cellStyle name="常规 9 10 5" xfId="8819"/>
    <cellStyle name="常规 9 10 5 2" xfId="25715"/>
    <cellStyle name="常规 9 10 6" xfId="17267"/>
    <cellStyle name="常规 9 11" xfId="371"/>
    <cellStyle name="常规 9 11 2" xfId="1779"/>
    <cellStyle name="常规 9 11 2 2" xfId="3891"/>
    <cellStyle name="常规 9 11 2 2 2" xfId="8115"/>
    <cellStyle name="常规 9 11 2 2 2 2" xfId="16563"/>
    <cellStyle name="常规 9 11 2 2 2 2 2" xfId="33459"/>
    <cellStyle name="常规 9 11 2 2 2 3" xfId="25011"/>
    <cellStyle name="常规 9 11 2 2 3" xfId="12339"/>
    <cellStyle name="常规 9 11 2 2 3 2" xfId="29235"/>
    <cellStyle name="常规 9 11 2 2 4" xfId="20787"/>
    <cellStyle name="常规 9 11 2 3" xfId="6003"/>
    <cellStyle name="常规 9 11 2 3 2" xfId="14451"/>
    <cellStyle name="常规 9 11 2 3 2 2" xfId="31347"/>
    <cellStyle name="常规 9 11 2 3 3" xfId="22899"/>
    <cellStyle name="常规 9 11 2 4" xfId="10227"/>
    <cellStyle name="常规 9 11 2 4 2" xfId="27123"/>
    <cellStyle name="常规 9 11 2 5" xfId="18675"/>
    <cellStyle name="常规 9 11 3" xfId="2835"/>
    <cellStyle name="常规 9 11 3 2" xfId="7059"/>
    <cellStyle name="常规 9 11 3 2 2" xfId="15507"/>
    <cellStyle name="常规 9 11 3 2 2 2" xfId="32403"/>
    <cellStyle name="常规 9 11 3 2 3" xfId="23955"/>
    <cellStyle name="常规 9 11 3 3" xfId="11283"/>
    <cellStyle name="常规 9 11 3 3 2" xfId="28179"/>
    <cellStyle name="常规 9 11 3 4" xfId="19731"/>
    <cellStyle name="常规 9 11 4" xfId="4947"/>
    <cellStyle name="常规 9 11 4 2" xfId="13395"/>
    <cellStyle name="常规 9 11 4 2 2" xfId="30291"/>
    <cellStyle name="常规 9 11 4 3" xfId="21843"/>
    <cellStyle name="常规 9 11 5" xfId="9171"/>
    <cellStyle name="常规 9 11 5 2" xfId="26067"/>
    <cellStyle name="常规 9 11 6" xfId="17619"/>
    <cellStyle name="常规 9 12" xfId="1075"/>
    <cellStyle name="常规 9 12 2" xfId="3187"/>
    <cellStyle name="常规 9 12 2 2" xfId="7411"/>
    <cellStyle name="常规 9 12 2 2 2" xfId="15859"/>
    <cellStyle name="常规 9 12 2 2 2 2" xfId="32755"/>
    <cellStyle name="常规 9 12 2 2 3" xfId="24307"/>
    <cellStyle name="常规 9 12 2 3" xfId="11635"/>
    <cellStyle name="常规 9 12 2 3 2" xfId="28531"/>
    <cellStyle name="常规 9 12 2 4" xfId="20083"/>
    <cellStyle name="常规 9 12 3" xfId="5299"/>
    <cellStyle name="常规 9 12 3 2" xfId="13747"/>
    <cellStyle name="常规 9 12 3 2 2" xfId="30643"/>
    <cellStyle name="常规 9 12 3 3" xfId="22195"/>
    <cellStyle name="常规 9 12 4" xfId="9523"/>
    <cellStyle name="常规 9 12 4 2" xfId="26419"/>
    <cellStyle name="常规 9 12 5" xfId="17971"/>
    <cellStyle name="常规 9 13" xfId="2131"/>
    <cellStyle name="常规 9 13 2" xfId="6355"/>
    <cellStyle name="常规 9 13 2 2" xfId="14803"/>
    <cellStyle name="常规 9 13 2 2 2" xfId="31699"/>
    <cellStyle name="常规 9 13 2 3" xfId="23251"/>
    <cellStyle name="常规 9 13 3" xfId="10579"/>
    <cellStyle name="常规 9 13 3 2" xfId="27475"/>
    <cellStyle name="常规 9 13 4" xfId="19027"/>
    <cellStyle name="常规 9 14" xfId="4243"/>
    <cellStyle name="常规 9 14 2" xfId="12691"/>
    <cellStyle name="常规 9 14 2 2" xfId="29587"/>
    <cellStyle name="常规 9 14 3" xfId="21139"/>
    <cellStyle name="常规 9 15" xfId="8467"/>
    <cellStyle name="常规 9 15 2" xfId="25363"/>
    <cellStyle name="常规 9 16" xfId="16915"/>
    <cellStyle name="常规 9 2" xfId="35"/>
    <cellStyle name="常规 9 2 10" xfId="387"/>
    <cellStyle name="常规 9 2 10 2" xfId="1795"/>
    <cellStyle name="常规 9 2 10 2 2" xfId="3907"/>
    <cellStyle name="常规 9 2 10 2 2 2" xfId="8131"/>
    <cellStyle name="常规 9 2 10 2 2 2 2" xfId="16579"/>
    <cellStyle name="常规 9 2 10 2 2 2 2 2" xfId="33475"/>
    <cellStyle name="常规 9 2 10 2 2 2 3" xfId="25027"/>
    <cellStyle name="常规 9 2 10 2 2 3" xfId="12355"/>
    <cellStyle name="常规 9 2 10 2 2 3 2" xfId="29251"/>
    <cellStyle name="常规 9 2 10 2 2 4" xfId="20803"/>
    <cellStyle name="常规 9 2 10 2 3" xfId="6019"/>
    <cellStyle name="常规 9 2 10 2 3 2" xfId="14467"/>
    <cellStyle name="常规 9 2 10 2 3 2 2" xfId="31363"/>
    <cellStyle name="常规 9 2 10 2 3 3" xfId="22915"/>
    <cellStyle name="常规 9 2 10 2 4" xfId="10243"/>
    <cellStyle name="常规 9 2 10 2 4 2" xfId="27139"/>
    <cellStyle name="常规 9 2 10 2 5" xfId="18691"/>
    <cellStyle name="常规 9 2 10 3" xfId="2851"/>
    <cellStyle name="常规 9 2 10 3 2" xfId="7075"/>
    <cellStyle name="常规 9 2 10 3 2 2" xfId="15523"/>
    <cellStyle name="常规 9 2 10 3 2 2 2" xfId="32419"/>
    <cellStyle name="常规 9 2 10 3 2 3" xfId="23971"/>
    <cellStyle name="常规 9 2 10 3 3" xfId="11299"/>
    <cellStyle name="常规 9 2 10 3 3 2" xfId="28195"/>
    <cellStyle name="常规 9 2 10 3 4" xfId="19747"/>
    <cellStyle name="常规 9 2 10 4" xfId="4963"/>
    <cellStyle name="常规 9 2 10 4 2" xfId="13411"/>
    <cellStyle name="常规 9 2 10 4 2 2" xfId="30307"/>
    <cellStyle name="常规 9 2 10 4 3" xfId="21859"/>
    <cellStyle name="常规 9 2 10 5" xfId="9187"/>
    <cellStyle name="常规 9 2 10 5 2" xfId="26083"/>
    <cellStyle name="常规 9 2 10 6" xfId="17635"/>
    <cellStyle name="常规 9 2 11" xfId="1091"/>
    <cellStyle name="常规 9 2 11 2" xfId="3203"/>
    <cellStyle name="常规 9 2 11 2 2" xfId="7427"/>
    <cellStyle name="常规 9 2 11 2 2 2" xfId="15875"/>
    <cellStyle name="常规 9 2 11 2 2 2 2" xfId="32771"/>
    <cellStyle name="常规 9 2 11 2 2 3" xfId="24323"/>
    <cellStyle name="常规 9 2 11 2 3" xfId="11651"/>
    <cellStyle name="常规 9 2 11 2 3 2" xfId="28547"/>
    <cellStyle name="常规 9 2 11 2 4" xfId="20099"/>
    <cellStyle name="常规 9 2 11 3" xfId="5315"/>
    <cellStyle name="常规 9 2 11 3 2" xfId="13763"/>
    <cellStyle name="常规 9 2 11 3 2 2" xfId="30659"/>
    <cellStyle name="常规 9 2 11 3 3" xfId="22211"/>
    <cellStyle name="常规 9 2 11 4" xfId="9539"/>
    <cellStyle name="常规 9 2 11 4 2" xfId="26435"/>
    <cellStyle name="常规 9 2 11 5" xfId="17987"/>
    <cellStyle name="常规 9 2 12" xfId="2147"/>
    <cellStyle name="常规 9 2 12 2" xfId="6371"/>
    <cellStyle name="常规 9 2 12 2 2" xfId="14819"/>
    <cellStyle name="常规 9 2 12 2 2 2" xfId="31715"/>
    <cellStyle name="常规 9 2 12 2 3" xfId="23267"/>
    <cellStyle name="常规 9 2 12 3" xfId="10595"/>
    <cellStyle name="常规 9 2 12 3 2" xfId="27491"/>
    <cellStyle name="常规 9 2 12 4" xfId="19043"/>
    <cellStyle name="常规 9 2 13" xfId="4259"/>
    <cellStyle name="常规 9 2 13 2" xfId="12707"/>
    <cellStyle name="常规 9 2 13 2 2" xfId="29603"/>
    <cellStyle name="常规 9 2 13 3" xfId="21155"/>
    <cellStyle name="常规 9 2 14" xfId="8483"/>
    <cellStyle name="常规 9 2 14 2" xfId="25379"/>
    <cellStyle name="常规 9 2 15" xfId="16931"/>
    <cellStyle name="常规 9 2 2" xfId="67"/>
    <cellStyle name="常规 9 2 2 2" xfId="771"/>
    <cellStyle name="常规 9 2 2 2 2" xfId="1475"/>
    <cellStyle name="常规 9 2 2 2 2 2" xfId="3587"/>
    <cellStyle name="常规 9 2 2 2 2 2 2" xfId="7811"/>
    <cellStyle name="常规 9 2 2 2 2 2 2 2" xfId="16259"/>
    <cellStyle name="常规 9 2 2 2 2 2 2 2 2" xfId="33155"/>
    <cellStyle name="常规 9 2 2 2 2 2 2 3" xfId="24707"/>
    <cellStyle name="常规 9 2 2 2 2 2 3" xfId="12035"/>
    <cellStyle name="常规 9 2 2 2 2 2 3 2" xfId="28931"/>
    <cellStyle name="常规 9 2 2 2 2 2 4" xfId="20483"/>
    <cellStyle name="常规 9 2 2 2 2 3" xfId="5699"/>
    <cellStyle name="常规 9 2 2 2 2 3 2" xfId="14147"/>
    <cellStyle name="常规 9 2 2 2 2 3 2 2" xfId="31043"/>
    <cellStyle name="常规 9 2 2 2 2 3 3" xfId="22595"/>
    <cellStyle name="常规 9 2 2 2 2 4" xfId="9923"/>
    <cellStyle name="常规 9 2 2 2 2 4 2" xfId="26819"/>
    <cellStyle name="常规 9 2 2 2 2 5" xfId="18371"/>
    <cellStyle name="常规 9 2 2 2 3" xfId="2531"/>
    <cellStyle name="常规 9 2 2 2 3 2" xfId="6755"/>
    <cellStyle name="常规 9 2 2 2 3 2 2" xfId="15203"/>
    <cellStyle name="常规 9 2 2 2 3 2 2 2" xfId="32099"/>
    <cellStyle name="常规 9 2 2 2 3 2 3" xfId="23651"/>
    <cellStyle name="常规 9 2 2 2 3 3" xfId="10979"/>
    <cellStyle name="常规 9 2 2 2 3 3 2" xfId="27875"/>
    <cellStyle name="常规 9 2 2 2 3 4" xfId="19427"/>
    <cellStyle name="常规 9 2 2 2 4" xfId="4643"/>
    <cellStyle name="常规 9 2 2 2 4 2" xfId="13091"/>
    <cellStyle name="常规 9 2 2 2 4 2 2" xfId="29987"/>
    <cellStyle name="常规 9 2 2 2 4 3" xfId="21539"/>
    <cellStyle name="常规 9 2 2 2 5" xfId="8867"/>
    <cellStyle name="常规 9 2 2 2 5 2" xfId="25763"/>
    <cellStyle name="常规 9 2 2 2 6" xfId="17315"/>
    <cellStyle name="常规 9 2 2 3" xfId="419"/>
    <cellStyle name="常规 9 2 2 3 2" xfId="1827"/>
    <cellStyle name="常规 9 2 2 3 2 2" xfId="3939"/>
    <cellStyle name="常规 9 2 2 3 2 2 2" xfId="8163"/>
    <cellStyle name="常规 9 2 2 3 2 2 2 2" xfId="16611"/>
    <cellStyle name="常规 9 2 2 3 2 2 2 2 2" xfId="33507"/>
    <cellStyle name="常规 9 2 2 3 2 2 2 3" xfId="25059"/>
    <cellStyle name="常规 9 2 2 3 2 2 3" xfId="12387"/>
    <cellStyle name="常规 9 2 2 3 2 2 3 2" xfId="29283"/>
    <cellStyle name="常规 9 2 2 3 2 2 4" xfId="20835"/>
    <cellStyle name="常规 9 2 2 3 2 3" xfId="6051"/>
    <cellStyle name="常规 9 2 2 3 2 3 2" xfId="14499"/>
    <cellStyle name="常规 9 2 2 3 2 3 2 2" xfId="31395"/>
    <cellStyle name="常规 9 2 2 3 2 3 3" xfId="22947"/>
    <cellStyle name="常规 9 2 2 3 2 4" xfId="10275"/>
    <cellStyle name="常规 9 2 2 3 2 4 2" xfId="27171"/>
    <cellStyle name="常规 9 2 2 3 2 5" xfId="18723"/>
    <cellStyle name="常规 9 2 2 3 3" xfId="2883"/>
    <cellStyle name="常规 9 2 2 3 3 2" xfId="7107"/>
    <cellStyle name="常规 9 2 2 3 3 2 2" xfId="15555"/>
    <cellStyle name="常规 9 2 2 3 3 2 2 2" xfId="32451"/>
    <cellStyle name="常规 9 2 2 3 3 2 3" xfId="24003"/>
    <cellStyle name="常规 9 2 2 3 3 3" xfId="11331"/>
    <cellStyle name="常规 9 2 2 3 3 3 2" xfId="28227"/>
    <cellStyle name="常规 9 2 2 3 3 4" xfId="19779"/>
    <cellStyle name="常规 9 2 2 3 4" xfId="4995"/>
    <cellStyle name="常规 9 2 2 3 4 2" xfId="13443"/>
    <cellStyle name="常规 9 2 2 3 4 2 2" xfId="30339"/>
    <cellStyle name="常规 9 2 2 3 4 3" xfId="21891"/>
    <cellStyle name="常规 9 2 2 3 5" xfId="9219"/>
    <cellStyle name="常规 9 2 2 3 5 2" xfId="26115"/>
    <cellStyle name="常规 9 2 2 3 6" xfId="17667"/>
    <cellStyle name="常规 9 2 2 4" xfId="1123"/>
    <cellStyle name="常规 9 2 2 4 2" xfId="3235"/>
    <cellStyle name="常规 9 2 2 4 2 2" xfId="7459"/>
    <cellStyle name="常规 9 2 2 4 2 2 2" xfId="15907"/>
    <cellStyle name="常规 9 2 2 4 2 2 2 2" xfId="32803"/>
    <cellStyle name="常规 9 2 2 4 2 2 3" xfId="24355"/>
    <cellStyle name="常规 9 2 2 4 2 3" xfId="11683"/>
    <cellStyle name="常规 9 2 2 4 2 3 2" xfId="28579"/>
    <cellStyle name="常规 9 2 2 4 2 4" xfId="20131"/>
    <cellStyle name="常规 9 2 2 4 3" xfId="5347"/>
    <cellStyle name="常规 9 2 2 4 3 2" xfId="13795"/>
    <cellStyle name="常规 9 2 2 4 3 2 2" xfId="30691"/>
    <cellStyle name="常规 9 2 2 4 3 3" xfId="22243"/>
    <cellStyle name="常规 9 2 2 4 4" xfId="9571"/>
    <cellStyle name="常规 9 2 2 4 4 2" xfId="26467"/>
    <cellStyle name="常规 9 2 2 4 5" xfId="18019"/>
    <cellStyle name="常规 9 2 2 5" xfId="2179"/>
    <cellStyle name="常规 9 2 2 5 2" xfId="6403"/>
    <cellStyle name="常规 9 2 2 5 2 2" xfId="14851"/>
    <cellStyle name="常规 9 2 2 5 2 2 2" xfId="31747"/>
    <cellStyle name="常规 9 2 2 5 2 3" xfId="23299"/>
    <cellStyle name="常规 9 2 2 5 3" xfId="10627"/>
    <cellStyle name="常规 9 2 2 5 3 2" xfId="27523"/>
    <cellStyle name="常规 9 2 2 5 4" xfId="19075"/>
    <cellStyle name="常规 9 2 2 6" xfId="4291"/>
    <cellStyle name="常规 9 2 2 6 2" xfId="12739"/>
    <cellStyle name="常规 9 2 2 6 2 2" xfId="29635"/>
    <cellStyle name="常规 9 2 2 6 3" xfId="21187"/>
    <cellStyle name="常规 9 2 2 7" xfId="8515"/>
    <cellStyle name="常规 9 2 2 7 2" xfId="25411"/>
    <cellStyle name="常规 9 2 2 8" xfId="16963"/>
    <cellStyle name="常规 9 2 3" xfId="99"/>
    <cellStyle name="常规 9 2 3 2" xfId="803"/>
    <cellStyle name="常规 9 2 3 2 2" xfId="1507"/>
    <cellStyle name="常规 9 2 3 2 2 2" xfId="3619"/>
    <cellStyle name="常规 9 2 3 2 2 2 2" xfId="7843"/>
    <cellStyle name="常规 9 2 3 2 2 2 2 2" xfId="16291"/>
    <cellStyle name="常规 9 2 3 2 2 2 2 2 2" xfId="33187"/>
    <cellStyle name="常规 9 2 3 2 2 2 2 3" xfId="24739"/>
    <cellStyle name="常规 9 2 3 2 2 2 3" xfId="12067"/>
    <cellStyle name="常规 9 2 3 2 2 2 3 2" xfId="28963"/>
    <cellStyle name="常规 9 2 3 2 2 2 4" xfId="20515"/>
    <cellStyle name="常规 9 2 3 2 2 3" xfId="5731"/>
    <cellStyle name="常规 9 2 3 2 2 3 2" xfId="14179"/>
    <cellStyle name="常规 9 2 3 2 2 3 2 2" xfId="31075"/>
    <cellStyle name="常规 9 2 3 2 2 3 3" xfId="22627"/>
    <cellStyle name="常规 9 2 3 2 2 4" xfId="9955"/>
    <cellStyle name="常规 9 2 3 2 2 4 2" xfId="26851"/>
    <cellStyle name="常规 9 2 3 2 2 5" xfId="18403"/>
    <cellStyle name="常规 9 2 3 2 3" xfId="2563"/>
    <cellStyle name="常规 9 2 3 2 3 2" xfId="6787"/>
    <cellStyle name="常规 9 2 3 2 3 2 2" xfId="15235"/>
    <cellStyle name="常规 9 2 3 2 3 2 2 2" xfId="32131"/>
    <cellStyle name="常规 9 2 3 2 3 2 3" xfId="23683"/>
    <cellStyle name="常规 9 2 3 2 3 3" xfId="11011"/>
    <cellStyle name="常规 9 2 3 2 3 3 2" xfId="27907"/>
    <cellStyle name="常规 9 2 3 2 3 4" xfId="19459"/>
    <cellStyle name="常规 9 2 3 2 4" xfId="4675"/>
    <cellStyle name="常规 9 2 3 2 4 2" xfId="13123"/>
    <cellStyle name="常规 9 2 3 2 4 2 2" xfId="30019"/>
    <cellStyle name="常规 9 2 3 2 4 3" xfId="21571"/>
    <cellStyle name="常规 9 2 3 2 5" xfId="8899"/>
    <cellStyle name="常规 9 2 3 2 5 2" xfId="25795"/>
    <cellStyle name="常规 9 2 3 2 6" xfId="17347"/>
    <cellStyle name="常规 9 2 3 3" xfId="451"/>
    <cellStyle name="常规 9 2 3 3 2" xfId="1859"/>
    <cellStyle name="常规 9 2 3 3 2 2" xfId="3971"/>
    <cellStyle name="常规 9 2 3 3 2 2 2" xfId="8195"/>
    <cellStyle name="常规 9 2 3 3 2 2 2 2" xfId="16643"/>
    <cellStyle name="常规 9 2 3 3 2 2 2 2 2" xfId="33539"/>
    <cellStyle name="常规 9 2 3 3 2 2 2 3" xfId="25091"/>
    <cellStyle name="常规 9 2 3 3 2 2 3" xfId="12419"/>
    <cellStyle name="常规 9 2 3 3 2 2 3 2" xfId="29315"/>
    <cellStyle name="常规 9 2 3 3 2 2 4" xfId="20867"/>
    <cellStyle name="常规 9 2 3 3 2 3" xfId="6083"/>
    <cellStyle name="常规 9 2 3 3 2 3 2" xfId="14531"/>
    <cellStyle name="常规 9 2 3 3 2 3 2 2" xfId="31427"/>
    <cellStyle name="常规 9 2 3 3 2 3 3" xfId="22979"/>
    <cellStyle name="常规 9 2 3 3 2 4" xfId="10307"/>
    <cellStyle name="常规 9 2 3 3 2 4 2" xfId="27203"/>
    <cellStyle name="常规 9 2 3 3 2 5" xfId="18755"/>
    <cellStyle name="常规 9 2 3 3 3" xfId="2915"/>
    <cellStyle name="常规 9 2 3 3 3 2" xfId="7139"/>
    <cellStyle name="常规 9 2 3 3 3 2 2" xfId="15587"/>
    <cellStyle name="常规 9 2 3 3 3 2 2 2" xfId="32483"/>
    <cellStyle name="常规 9 2 3 3 3 2 3" xfId="24035"/>
    <cellStyle name="常规 9 2 3 3 3 3" xfId="11363"/>
    <cellStyle name="常规 9 2 3 3 3 3 2" xfId="28259"/>
    <cellStyle name="常规 9 2 3 3 3 4" xfId="19811"/>
    <cellStyle name="常规 9 2 3 3 4" xfId="5027"/>
    <cellStyle name="常规 9 2 3 3 4 2" xfId="13475"/>
    <cellStyle name="常规 9 2 3 3 4 2 2" xfId="30371"/>
    <cellStyle name="常规 9 2 3 3 4 3" xfId="21923"/>
    <cellStyle name="常规 9 2 3 3 5" xfId="9251"/>
    <cellStyle name="常规 9 2 3 3 5 2" xfId="26147"/>
    <cellStyle name="常规 9 2 3 3 6" xfId="17699"/>
    <cellStyle name="常规 9 2 3 4" xfId="1155"/>
    <cellStyle name="常规 9 2 3 4 2" xfId="3267"/>
    <cellStyle name="常规 9 2 3 4 2 2" xfId="7491"/>
    <cellStyle name="常规 9 2 3 4 2 2 2" xfId="15939"/>
    <cellStyle name="常规 9 2 3 4 2 2 2 2" xfId="32835"/>
    <cellStyle name="常规 9 2 3 4 2 2 3" xfId="24387"/>
    <cellStyle name="常规 9 2 3 4 2 3" xfId="11715"/>
    <cellStyle name="常规 9 2 3 4 2 3 2" xfId="28611"/>
    <cellStyle name="常规 9 2 3 4 2 4" xfId="20163"/>
    <cellStyle name="常规 9 2 3 4 3" xfId="5379"/>
    <cellStyle name="常规 9 2 3 4 3 2" xfId="13827"/>
    <cellStyle name="常规 9 2 3 4 3 2 2" xfId="30723"/>
    <cellStyle name="常规 9 2 3 4 3 3" xfId="22275"/>
    <cellStyle name="常规 9 2 3 4 4" xfId="9603"/>
    <cellStyle name="常规 9 2 3 4 4 2" xfId="26499"/>
    <cellStyle name="常规 9 2 3 4 5" xfId="18051"/>
    <cellStyle name="常规 9 2 3 5" xfId="2211"/>
    <cellStyle name="常规 9 2 3 5 2" xfId="6435"/>
    <cellStyle name="常规 9 2 3 5 2 2" xfId="14883"/>
    <cellStyle name="常规 9 2 3 5 2 2 2" xfId="31779"/>
    <cellStyle name="常规 9 2 3 5 2 3" xfId="23331"/>
    <cellStyle name="常规 9 2 3 5 3" xfId="10659"/>
    <cellStyle name="常规 9 2 3 5 3 2" xfId="27555"/>
    <cellStyle name="常规 9 2 3 5 4" xfId="19107"/>
    <cellStyle name="常规 9 2 3 6" xfId="4323"/>
    <cellStyle name="常规 9 2 3 6 2" xfId="12771"/>
    <cellStyle name="常规 9 2 3 6 2 2" xfId="29667"/>
    <cellStyle name="常规 9 2 3 6 3" xfId="21219"/>
    <cellStyle name="常规 9 2 3 7" xfId="8547"/>
    <cellStyle name="常规 9 2 3 7 2" xfId="25443"/>
    <cellStyle name="常规 9 2 3 8" xfId="16995"/>
    <cellStyle name="常规 9 2 4" xfId="147"/>
    <cellStyle name="常规 9 2 4 2" xfId="851"/>
    <cellStyle name="常规 9 2 4 2 2" xfId="1555"/>
    <cellStyle name="常规 9 2 4 2 2 2" xfId="3667"/>
    <cellStyle name="常规 9 2 4 2 2 2 2" xfId="7891"/>
    <cellStyle name="常规 9 2 4 2 2 2 2 2" xfId="16339"/>
    <cellStyle name="常规 9 2 4 2 2 2 2 2 2" xfId="33235"/>
    <cellStyle name="常规 9 2 4 2 2 2 2 3" xfId="24787"/>
    <cellStyle name="常规 9 2 4 2 2 2 3" xfId="12115"/>
    <cellStyle name="常规 9 2 4 2 2 2 3 2" xfId="29011"/>
    <cellStyle name="常规 9 2 4 2 2 2 4" xfId="20563"/>
    <cellStyle name="常规 9 2 4 2 2 3" xfId="5779"/>
    <cellStyle name="常规 9 2 4 2 2 3 2" xfId="14227"/>
    <cellStyle name="常规 9 2 4 2 2 3 2 2" xfId="31123"/>
    <cellStyle name="常规 9 2 4 2 2 3 3" xfId="22675"/>
    <cellStyle name="常规 9 2 4 2 2 4" xfId="10003"/>
    <cellStyle name="常规 9 2 4 2 2 4 2" xfId="26899"/>
    <cellStyle name="常规 9 2 4 2 2 5" xfId="18451"/>
    <cellStyle name="常规 9 2 4 2 3" xfId="2611"/>
    <cellStyle name="常规 9 2 4 2 3 2" xfId="6835"/>
    <cellStyle name="常规 9 2 4 2 3 2 2" xfId="15283"/>
    <cellStyle name="常规 9 2 4 2 3 2 2 2" xfId="32179"/>
    <cellStyle name="常规 9 2 4 2 3 2 3" xfId="23731"/>
    <cellStyle name="常规 9 2 4 2 3 3" xfId="11059"/>
    <cellStyle name="常规 9 2 4 2 3 3 2" xfId="27955"/>
    <cellStyle name="常规 9 2 4 2 3 4" xfId="19507"/>
    <cellStyle name="常规 9 2 4 2 4" xfId="4723"/>
    <cellStyle name="常规 9 2 4 2 4 2" xfId="13171"/>
    <cellStyle name="常规 9 2 4 2 4 2 2" xfId="30067"/>
    <cellStyle name="常规 9 2 4 2 4 3" xfId="21619"/>
    <cellStyle name="常规 9 2 4 2 5" xfId="8947"/>
    <cellStyle name="常规 9 2 4 2 5 2" xfId="25843"/>
    <cellStyle name="常规 9 2 4 2 6" xfId="17395"/>
    <cellStyle name="常规 9 2 4 3" xfId="499"/>
    <cellStyle name="常规 9 2 4 3 2" xfId="1907"/>
    <cellStyle name="常规 9 2 4 3 2 2" xfId="4019"/>
    <cellStyle name="常规 9 2 4 3 2 2 2" xfId="8243"/>
    <cellStyle name="常规 9 2 4 3 2 2 2 2" xfId="16691"/>
    <cellStyle name="常规 9 2 4 3 2 2 2 2 2" xfId="33587"/>
    <cellStyle name="常规 9 2 4 3 2 2 2 3" xfId="25139"/>
    <cellStyle name="常规 9 2 4 3 2 2 3" xfId="12467"/>
    <cellStyle name="常规 9 2 4 3 2 2 3 2" xfId="29363"/>
    <cellStyle name="常规 9 2 4 3 2 2 4" xfId="20915"/>
    <cellStyle name="常规 9 2 4 3 2 3" xfId="6131"/>
    <cellStyle name="常规 9 2 4 3 2 3 2" xfId="14579"/>
    <cellStyle name="常规 9 2 4 3 2 3 2 2" xfId="31475"/>
    <cellStyle name="常规 9 2 4 3 2 3 3" xfId="23027"/>
    <cellStyle name="常规 9 2 4 3 2 4" xfId="10355"/>
    <cellStyle name="常规 9 2 4 3 2 4 2" xfId="27251"/>
    <cellStyle name="常规 9 2 4 3 2 5" xfId="18803"/>
    <cellStyle name="常规 9 2 4 3 3" xfId="2963"/>
    <cellStyle name="常规 9 2 4 3 3 2" xfId="7187"/>
    <cellStyle name="常规 9 2 4 3 3 2 2" xfId="15635"/>
    <cellStyle name="常规 9 2 4 3 3 2 2 2" xfId="32531"/>
    <cellStyle name="常规 9 2 4 3 3 2 3" xfId="24083"/>
    <cellStyle name="常规 9 2 4 3 3 3" xfId="11411"/>
    <cellStyle name="常规 9 2 4 3 3 3 2" xfId="28307"/>
    <cellStyle name="常规 9 2 4 3 3 4" xfId="19859"/>
    <cellStyle name="常规 9 2 4 3 4" xfId="5075"/>
    <cellStyle name="常规 9 2 4 3 4 2" xfId="13523"/>
    <cellStyle name="常规 9 2 4 3 4 2 2" xfId="30419"/>
    <cellStyle name="常规 9 2 4 3 4 3" xfId="21971"/>
    <cellStyle name="常规 9 2 4 3 5" xfId="9299"/>
    <cellStyle name="常规 9 2 4 3 5 2" xfId="26195"/>
    <cellStyle name="常规 9 2 4 3 6" xfId="17747"/>
    <cellStyle name="常规 9 2 4 4" xfId="1203"/>
    <cellStyle name="常规 9 2 4 4 2" xfId="3315"/>
    <cellStyle name="常规 9 2 4 4 2 2" xfId="7539"/>
    <cellStyle name="常规 9 2 4 4 2 2 2" xfId="15987"/>
    <cellStyle name="常规 9 2 4 4 2 2 2 2" xfId="32883"/>
    <cellStyle name="常规 9 2 4 4 2 2 3" xfId="24435"/>
    <cellStyle name="常规 9 2 4 4 2 3" xfId="11763"/>
    <cellStyle name="常规 9 2 4 4 2 3 2" xfId="28659"/>
    <cellStyle name="常规 9 2 4 4 2 4" xfId="20211"/>
    <cellStyle name="常规 9 2 4 4 3" xfId="5427"/>
    <cellStyle name="常规 9 2 4 4 3 2" xfId="13875"/>
    <cellStyle name="常规 9 2 4 4 3 2 2" xfId="30771"/>
    <cellStyle name="常规 9 2 4 4 3 3" xfId="22323"/>
    <cellStyle name="常规 9 2 4 4 4" xfId="9651"/>
    <cellStyle name="常规 9 2 4 4 4 2" xfId="26547"/>
    <cellStyle name="常规 9 2 4 4 5" xfId="18099"/>
    <cellStyle name="常规 9 2 4 5" xfId="2259"/>
    <cellStyle name="常规 9 2 4 5 2" xfId="6483"/>
    <cellStyle name="常规 9 2 4 5 2 2" xfId="14931"/>
    <cellStyle name="常规 9 2 4 5 2 2 2" xfId="31827"/>
    <cellStyle name="常规 9 2 4 5 2 3" xfId="23379"/>
    <cellStyle name="常规 9 2 4 5 3" xfId="10707"/>
    <cellStyle name="常规 9 2 4 5 3 2" xfId="27603"/>
    <cellStyle name="常规 9 2 4 5 4" xfId="19155"/>
    <cellStyle name="常规 9 2 4 6" xfId="4371"/>
    <cellStyle name="常规 9 2 4 6 2" xfId="12819"/>
    <cellStyle name="常规 9 2 4 6 2 2" xfId="29715"/>
    <cellStyle name="常规 9 2 4 6 3" xfId="21267"/>
    <cellStyle name="常规 9 2 4 7" xfId="8595"/>
    <cellStyle name="常规 9 2 4 7 2" xfId="25491"/>
    <cellStyle name="常规 9 2 4 8" xfId="17043"/>
    <cellStyle name="常规 9 2 5" xfId="195"/>
    <cellStyle name="常规 9 2 5 2" xfId="899"/>
    <cellStyle name="常规 9 2 5 2 2" xfId="1603"/>
    <cellStyle name="常规 9 2 5 2 2 2" xfId="3715"/>
    <cellStyle name="常规 9 2 5 2 2 2 2" xfId="7939"/>
    <cellStyle name="常规 9 2 5 2 2 2 2 2" xfId="16387"/>
    <cellStyle name="常规 9 2 5 2 2 2 2 2 2" xfId="33283"/>
    <cellStyle name="常规 9 2 5 2 2 2 2 3" xfId="24835"/>
    <cellStyle name="常规 9 2 5 2 2 2 3" xfId="12163"/>
    <cellStyle name="常规 9 2 5 2 2 2 3 2" xfId="29059"/>
    <cellStyle name="常规 9 2 5 2 2 2 4" xfId="20611"/>
    <cellStyle name="常规 9 2 5 2 2 3" xfId="5827"/>
    <cellStyle name="常规 9 2 5 2 2 3 2" xfId="14275"/>
    <cellStyle name="常规 9 2 5 2 2 3 2 2" xfId="31171"/>
    <cellStyle name="常规 9 2 5 2 2 3 3" xfId="22723"/>
    <cellStyle name="常规 9 2 5 2 2 4" xfId="10051"/>
    <cellStyle name="常规 9 2 5 2 2 4 2" xfId="26947"/>
    <cellStyle name="常规 9 2 5 2 2 5" xfId="18499"/>
    <cellStyle name="常规 9 2 5 2 3" xfId="2659"/>
    <cellStyle name="常规 9 2 5 2 3 2" xfId="6883"/>
    <cellStyle name="常规 9 2 5 2 3 2 2" xfId="15331"/>
    <cellStyle name="常规 9 2 5 2 3 2 2 2" xfId="32227"/>
    <cellStyle name="常规 9 2 5 2 3 2 3" xfId="23779"/>
    <cellStyle name="常规 9 2 5 2 3 3" xfId="11107"/>
    <cellStyle name="常规 9 2 5 2 3 3 2" xfId="28003"/>
    <cellStyle name="常规 9 2 5 2 3 4" xfId="19555"/>
    <cellStyle name="常规 9 2 5 2 4" xfId="4771"/>
    <cellStyle name="常规 9 2 5 2 4 2" xfId="13219"/>
    <cellStyle name="常规 9 2 5 2 4 2 2" xfId="30115"/>
    <cellStyle name="常规 9 2 5 2 4 3" xfId="21667"/>
    <cellStyle name="常规 9 2 5 2 5" xfId="8995"/>
    <cellStyle name="常规 9 2 5 2 5 2" xfId="25891"/>
    <cellStyle name="常规 9 2 5 2 6" xfId="17443"/>
    <cellStyle name="常规 9 2 5 3" xfId="547"/>
    <cellStyle name="常规 9 2 5 3 2" xfId="1955"/>
    <cellStyle name="常规 9 2 5 3 2 2" xfId="4067"/>
    <cellStyle name="常规 9 2 5 3 2 2 2" xfId="8291"/>
    <cellStyle name="常规 9 2 5 3 2 2 2 2" xfId="16739"/>
    <cellStyle name="常规 9 2 5 3 2 2 2 2 2" xfId="33635"/>
    <cellStyle name="常规 9 2 5 3 2 2 2 3" xfId="25187"/>
    <cellStyle name="常规 9 2 5 3 2 2 3" xfId="12515"/>
    <cellStyle name="常规 9 2 5 3 2 2 3 2" xfId="29411"/>
    <cellStyle name="常规 9 2 5 3 2 2 4" xfId="20963"/>
    <cellStyle name="常规 9 2 5 3 2 3" xfId="6179"/>
    <cellStyle name="常规 9 2 5 3 2 3 2" xfId="14627"/>
    <cellStyle name="常规 9 2 5 3 2 3 2 2" xfId="31523"/>
    <cellStyle name="常规 9 2 5 3 2 3 3" xfId="23075"/>
    <cellStyle name="常规 9 2 5 3 2 4" xfId="10403"/>
    <cellStyle name="常规 9 2 5 3 2 4 2" xfId="27299"/>
    <cellStyle name="常规 9 2 5 3 2 5" xfId="18851"/>
    <cellStyle name="常规 9 2 5 3 3" xfId="3011"/>
    <cellStyle name="常规 9 2 5 3 3 2" xfId="7235"/>
    <cellStyle name="常规 9 2 5 3 3 2 2" xfId="15683"/>
    <cellStyle name="常规 9 2 5 3 3 2 2 2" xfId="32579"/>
    <cellStyle name="常规 9 2 5 3 3 2 3" xfId="24131"/>
    <cellStyle name="常规 9 2 5 3 3 3" xfId="11459"/>
    <cellStyle name="常规 9 2 5 3 3 3 2" xfId="28355"/>
    <cellStyle name="常规 9 2 5 3 3 4" xfId="19907"/>
    <cellStyle name="常规 9 2 5 3 4" xfId="5123"/>
    <cellStyle name="常规 9 2 5 3 4 2" xfId="13571"/>
    <cellStyle name="常规 9 2 5 3 4 2 2" xfId="30467"/>
    <cellStyle name="常规 9 2 5 3 4 3" xfId="22019"/>
    <cellStyle name="常规 9 2 5 3 5" xfId="9347"/>
    <cellStyle name="常规 9 2 5 3 5 2" xfId="26243"/>
    <cellStyle name="常规 9 2 5 3 6" xfId="17795"/>
    <cellStyle name="常规 9 2 5 4" xfId="1251"/>
    <cellStyle name="常规 9 2 5 4 2" xfId="3363"/>
    <cellStyle name="常规 9 2 5 4 2 2" xfId="7587"/>
    <cellStyle name="常规 9 2 5 4 2 2 2" xfId="16035"/>
    <cellStyle name="常规 9 2 5 4 2 2 2 2" xfId="32931"/>
    <cellStyle name="常规 9 2 5 4 2 2 3" xfId="24483"/>
    <cellStyle name="常规 9 2 5 4 2 3" xfId="11811"/>
    <cellStyle name="常规 9 2 5 4 2 3 2" xfId="28707"/>
    <cellStyle name="常规 9 2 5 4 2 4" xfId="20259"/>
    <cellStyle name="常规 9 2 5 4 3" xfId="5475"/>
    <cellStyle name="常规 9 2 5 4 3 2" xfId="13923"/>
    <cellStyle name="常规 9 2 5 4 3 2 2" xfId="30819"/>
    <cellStyle name="常规 9 2 5 4 3 3" xfId="22371"/>
    <cellStyle name="常规 9 2 5 4 4" xfId="9699"/>
    <cellStyle name="常规 9 2 5 4 4 2" xfId="26595"/>
    <cellStyle name="常规 9 2 5 4 5" xfId="18147"/>
    <cellStyle name="常规 9 2 5 5" xfId="2307"/>
    <cellStyle name="常规 9 2 5 5 2" xfId="6531"/>
    <cellStyle name="常规 9 2 5 5 2 2" xfId="14979"/>
    <cellStyle name="常规 9 2 5 5 2 2 2" xfId="31875"/>
    <cellStyle name="常规 9 2 5 5 2 3" xfId="23427"/>
    <cellStyle name="常规 9 2 5 5 3" xfId="10755"/>
    <cellStyle name="常规 9 2 5 5 3 2" xfId="27651"/>
    <cellStyle name="常规 9 2 5 5 4" xfId="19203"/>
    <cellStyle name="常规 9 2 5 6" xfId="4419"/>
    <cellStyle name="常规 9 2 5 6 2" xfId="12867"/>
    <cellStyle name="常规 9 2 5 6 2 2" xfId="29763"/>
    <cellStyle name="常规 9 2 5 6 3" xfId="21315"/>
    <cellStyle name="常规 9 2 5 7" xfId="8643"/>
    <cellStyle name="常规 9 2 5 7 2" xfId="25539"/>
    <cellStyle name="常规 9 2 5 8" xfId="17091"/>
    <cellStyle name="常规 9 2 6" xfId="243"/>
    <cellStyle name="常规 9 2 6 2" xfId="947"/>
    <cellStyle name="常规 9 2 6 2 2" xfId="1651"/>
    <cellStyle name="常规 9 2 6 2 2 2" xfId="3763"/>
    <cellStyle name="常规 9 2 6 2 2 2 2" xfId="7987"/>
    <cellStyle name="常规 9 2 6 2 2 2 2 2" xfId="16435"/>
    <cellStyle name="常规 9 2 6 2 2 2 2 2 2" xfId="33331"/>
    <cellStyle name="常规 9 2 6 2 2 2 2 3" xfId="24883"/>
    <cellStyle name="常规 9 2 6 2 2 2 3" xfId="12211"/>
    <cellStyle name="常规 9 2 6 2 2 2 3 2" xfId="29107"/>
    <cellStyle name="常规 9 2 6 2 2 2 4" xfId="20659"/>
    <cellStyle name="常规 9 2 6 2 2 3" xfId="5875"/>
    <cellStyle name="常规 9 2 6 2 2 3 2" xfId="14323"/>
    <cellStyle name="常规 9 2 6 2 2 3 2 2" xfId="31219"/>
    <cellStyle name="常规 9 2 6 2 2 3 3" xfId="22771"/>
    <cellStyle name="常规 9 2 6 2 2 4" xfId="10099"/>
    <cellStyle name="常规 9 2 6 2 2 4 2" xfId="26995"/>
    <cellStyle name="常规 9 2 6 2 2 5" xfId="18547"/>
    <cellStyle name="常规 9 2 6 2 3" xfId="2707"/>
    <cellStyle name="常规 9 2 6 2 3 2" xfId="6931"/>
    <cellStyle name="常规 9 2 6 2 3 2 2" xfId="15379"/>
    <cellStyle name="常规 9 2 6 2 3 2 2 2" xfId="32275"/>
    <cellStyle name="常规 9 2 6 2 3 2 3" xfId="23827"/>
    <cellStyle name="常规 9 2 6 2 3 3" xfId="11155"/>
    <cellStyle name="常规 9 2 6 2 3 3 2" xfId="28051"/>
    <cellStyle name="常规 9 2 6 2 3 4" xfId="19603"/>
    <cellStyle name="常规 9 2 6 2 4" xfId="4819"/>
    <cellStyle name="常规 9 2 6 2 4 2" xfId="13267"/>
    <cellStyle name="常规 9 2 6 2 4 2 2" xfId="30163"/>
    <cellStyle name="常规 9 2 6 2 4 3" xfId="21715"/>
    <cellStyle name="常规 9 2 6 2 5" xfId="9043"/>
    <cellStyle name="常规 9 2 6 2 5 2" xfId="25939"/>
    <cellStyle name="常规 9 2 6 2 6" xfId="17491"/>
    <cellStyle name="常规 9 2 6 3" xfId="595"/>
    <cellStyle name="常规 9 2 6 3 2" xfId="2003"/>
    <cellStyle name="常规 9 2 6 3 2 2" xfId="4115"/>
    <cellStyle name="常规 9 2 6 3 2 2 2" xfId="8339"/>
    <cellStyle name="常规 9 2 6 3 2 2 2 2" xfId="16787"/>
    <cellStyle name="常规 9 2 6 3 2 2 2 2 2" xfId="33683"/>
    <cellStyle name="常规 9 2 6 3 2 2 2 3" xfId="25235"/>
    <cellStyle name="常规 9 2 6 3 2 2 3" xfId="12563"/>
    <cellStyle name="常规 9 2 6 3 2 2 3 2" xfId="29459"/>
    <cellStyle name="常规 9 2 6 3 2 2 4" xfId="21011"/>
    <cellStyle name="常规 9 2 6 3 2 3" xfId="6227"/>
    <cellStyle name="常规 9 2 6 3 2 3 2" xfId="14675"/>
    <cellStyle name="常规 9 2 6 3 2 3 2 2" xfId="31571"/>
    <cellStyle name="常规 9 2 6 3 2 3 3" xfId="23123"/>
    <cellStyle name="常规 9 2 6 3 2 4" xfId="10451"/>
    <cellStyle name="常规 9 2 6 3 2 4 2" xfId="27347"/>
    <cellStyle name="常规 9 2 6 3 2 5" xfId="18899"/>
    <cellStyle name="常规 9 2 6 3 3" xfId="3059"/>
    <cellStyle name="常规 9 2 6 3 3 2" xfId="7283"/>
    <cellStyle name="常规 9 2 6 3 3 2 2" xfId="15731"/>
    <cellStyle name="常规 9 2 6 3 3 2 2 2" xfId="32627"/>
    <cellStyle name="常规 9 2 6 3 3 2 3" xfId="24179"/>
    <cellStyle name="常规 9 2 6 3 3 3" xfId="11507"/>
    <cellStyle name="常规 9 2 6 3 3 3 2" xfId="28403"/>
    <cellStyle name="常规 9 2 6 3 3 4" xfId="19955"/>
    <cellStyle name="常规 9 2 6 3 4" xfId="5171"/>
    <cellStyle name="常规 9 2 6 3 4 2" xfId="13619"/>
    <cellStyle name="常规 9 2 6 3 4 2 2" xfId="30515"/>
    <cellStyle name="常规 9 2 6 3 4 3" xfId="22067"/>
    <cellStyle name="常规 9 2 6 3 5" xfId="9395"/>
    <cellStyle name="常规 9 2 6 3 5 2" xfId="26291"/>
    <cellStyle name="常规 9 2 6 3 6" xfId="17843"/>
    <cellStyle name="常规 9 2 6 4" xfId="1299"/>
    <cellStyle name="常规 9 2 6 4 2" xfId="3411"/>
    <cellStyle name="常规 9 2 6 4 2 2" xfId="7635"/>
    <cellStyle name="常规 9 2 6 4 2 2 2" xfId="16083"/>
    <cellStyle name="常规 9 2 6 4 2 2 2 2" xfId="32979"/>
    <cellStyle name="常规 9 2 6 4 2 2 3" xfId="24531"/>
    <cellStyle name="常规 9 2 6 4 2 3" xfId="11859"/>
    <cellStyle name="常规 9 2 6 4 2 3 2" xfId="28755"/>
    <cellStyle name="常规 9 2 6 4 2 4" xfId="20307"/>
    <cellStyle name="常规 9 2 6 4 3" xfId="5523"/>
    <cellStyle name="常规 9 2 6 4 3 2" xfId="13971"/>
    <cellStyle name="常规 9 2 6 4 3 2 2" xfId="30867"/>
    <cellStyle name="常规 9 2 6 4 3 3" xfId="22419"/>
    <cellStyle name="常规 9 2 6 4 4" xfId="9747"/>
    <cellStyle name="常规 9 2 6 4 4 2" xfId="26643"/>
    <cellStyle name="常规 9 2 6 4 5" xfId="18195"/>
    <cellStyle name="常规 9 2 6 5" xfId="2355"/>
    <cellStyle name="常规 9 2 6 5 2" xfId="6579"/>
    <cellStyle name="常规 9 2 6 5 2 2" xfId="15027"/>
    <cellStyle name="常规 9 2 6 5 2 2 2" xfId="31923"/>
    <cellStyle name="常规 9 2 6 5 2 3" xfId="23475"/>
    <cellStyle name="常规 9 2 6 5 3" xfId="10803"/>
    <cellStyle name="常规 9 2 6 5 3 2" xfId="27699"/>
    <cellStyle name="常规 9 2 6 5 4" xfId="19251"/>
    <cellStyle name="常规 9 2 6 6" xfId="4467"/>
    <cellStyle name="常规 9 2 6 6 2" xfId="12915"/>
    <cellStyle name="常规 9 2 6 6 2 2" xfId="29811"/>
    <cellStyle name="常规 9 2 6 6 3" xfId="21363"/>
    <cellStyle name="常规 9 2 6 7" xfId="8691"/>
    <cellStyle name="常规 9 2 6 7 2" xfId="25587"/>
    <cellStyle name="常规 9 2 6 8" xfId="17139"/>
    <cellStyle name="常规 9 2 7" xfId="291"/>
    <cellStyle name="常规 9 2 7 2" xfId="995"/>
    <cellStyle name="常规 9 2 7 2 2" xfId="1699"/>
    <cellStyle name="常规 9 2 7 2 2 2" xfId="3811"/>
    <cellStyle name="常规 9 2 7 2 2 2 2" xfId="8035"/>
    <cellStyle name="常规 9 2 7 2 2 2 2 2" xfId="16483"/>
    <cellStyle name="常规 9 2 7 2 2 2 2 2 2" xfId="33379"/>
    <cellStyle name="常规 9 2 7 2 2 2 2 3" xfId="24931"/>
    <cellStyle name="常规 9 2 7 2 2 2 3" xfId="12259"/>
    <cellStyle name="常规 9 2 7 2 2 2 3 2" xfId="29155"/>
    <cellStyle name="常规 9 2 7 2 2 2 4" xfId="20707"/>
    <cellStyle name="常规 9 2 7 2 2 3" xfId="5923"/>
    <cellStyle name="常规 9 2 7 2 2 3 2" xfId="14371"/>
    <cellStyle name="常规 9 2 7 2 2 3 2 2" xfId="31267"/>
    <cellStyle name="常规 9 2 7 2 2 3 3" xfId="22819"/>
    <cellStyle name="常规 9 2 7 2 2 4" xfId="10147"/>
    <cellStyle name="常规 9 2 7 2 2 4 2" xfId="27043"/>
    <cellStyle name="常规 9 2 7 2 2 5" xfId="18595"/>
    <cellStyle name="常规 9 2 7 2 3" xfId="2755"/>
    <cellStyle name="常规 9 2 7 2 3 2" xfId="6979"/>
    <cellStyle name="常规 9 2 7 2 3 2 2" xfId="15427"/>
    <cellStyle name="常规 9 2 7 2 3 2 2 2" xfId="32323"/>
    <cellStyle name="常规 9 2 7 2 3 2 3" xfId="23875"/>
    <cellStyle name="常规 9 2 7 2 3 3" xfId="11203"/>
    <cellStyle name="常规 9 2 7 2 3 3 2" xfId="28099"/>
    <cellStyle name="常规 9 2 7 2 3 4" xfId="19651"/>
    <cellStyle name="常规 9 2 7 2 4" xfId="4867"/>
    <cellStyle name="常规 9 2 7 2 4 2" xfId="13315"/>
    <cellStyle name="常规 9 2 7 2 4 2 2" xfId="30211"/>
    <cellStyle name="常规 9 2 7 2 4 3" xfId="21763"/>
    <cellStyle name="常规 9 2 7 2 5" xfId="9091"/>
    <cellStyle name="常规 9 2 7 2 5 2" xfId="25987"/>
    <cellStyle name="常规 9 2 7 2 6" xfId="17539"/>
    <cellStyle name="常规 9 2 7 3" xfId="643"/>
    <cellStyle name="常规 9 2 7 3 2" xfId="2051"/>
    <cellStyle name="常规 9 2 7 3 2 2" xfId="4163"/>
    <cellStyle name="常规 9 2 7 3 2 2 2" xfId="8387"/>
    <cellStyle name="常规 9 2 7 3 2 2 2 2" xfId="16835"/>
    <cellStyle name="常规 9 2 7 3 2 2 2 2 2" xfId="33731"/>
    <cellStyle name="常规 9 2 7 3 2 2 2 3" xfId="25283"/>
    <cellStyle name="常规 9 2 7 3 2 2 3" xfId="12611"/>
    <cellStyle name="常规 9 2 7 3 2 2 3 2" xfId="29507"/>
    <cellStyle name="常规 9 2 7 3 2 2 4" xfId="21059"/>
    <cellStyle name="常规 9 2 7 3 2 3" xfId="6275"/>
    <cellStyle name="常规 9 2 7 3 2 3 2" xfId="14723"/>
    <cellStyle name="常规 9 2 7 3 2 3 2 2" xfId="31619"/>
    <cellStyle name="常规 9 2 7 3 2 3 3" xfId="23171"/>
    <cellStyle name="常规 9 2 7 3 2 4" xfId="10499"/>
    <cellStyle name="常规 9 2 7 3 2 4 2" xfId="27395"/>
    <cellStyle name="常规 9 2 7 3 2 5" xfId="18947"/>
    <cellStyle name="常规 9 2 7 3 3" xfId="3107"/>
    <cellStyle name="常规 9 2 7 3 3 2" xfId="7331"/>
    <cellStyle name="常规 9 2 7 3 3 2 2" xfId="15779"/>
    <cellStyle name="常规 9 2 7 3 3 2 2 2" xfId="32675"/>
    <cellStyle name="常规 9 2 7 3 3 2 3" xfId="24227"/>
    <cellStyle name="常规 9 2 7 3 3 3" xfId="11555"/>
    <cellStyle name="常规 9 2 7 3 3 3 2" xfId="28451"/>
    <cellStyle name="常规 9 2 7 3 3 4" xfId="20003"/>
    <cellStyle name="常规 9 2 7 3 4" xfId="5219"/>
    <cellStyle name="常规 9 2 7 3 4 2" xfId="13667"/>
    <cellStyle name="常规 9 2 7 3 4 2 2" xfId="30563"/>
    <cellStyle name="常规 9 2 7 3 4 3" xfId="22115"/>
    <cellStyle name="常规 9 2 7 3 5" xfId="9443"/>
    <cellStyle name="常规 9 2 7 3 5 2" xfId="26339"/>
    <cellStyle name="常规 9 2 7 3 6" xfId="17891"/>
    <cellStyle name="常规 9 2 7 4" xfId="1347"/>
    <cellStyle name="常规 9 2 7 4 2" xfId="3459"/>
    <cellStyle name="常规 9 2 7 4 2 2" xfId="7683"/>
    <cellStyle name="常规 9 2 7 4 2 2 2" xfId="16131"/>
    <cellStyle name="常规 9 2 7 4 2 2 2 2" xfId="33027"/>
    <cellStyle name="常规 9 2 7 4 2 2 3" xfId="24579"/>
    <cellStyle name="常规 9 2 7 4 2 3" xfId="11907"/>
    <cellStyle name="常规 9 2 7 4 2 3 2" xfId="28803"/>
    <cellStyle name="常规 9 2 7 4 2 4" xfId="20355"/>
    <cellStyle name="常规 9 2 7 4 3" xfId="5571"/>
    <cellStyle name="常规 9 2 7 4 3 2" xfId="14019"/>
    <cellStyle name="常规 9 2 7 4 3 2 2" xfId="30915"/>
    <cellStyle name="常规 9 2 7 4 3 3" xfId="22467"/>
    <cellStyle name="常规 9 2 7 4 4" xfId="9795"/>
    <cellStyle name="常规 9 2 7 4 4 2" xfId="26691"/>
    <cellStyle name="常规 9 2 7 4 5" xfId="18243"/>
    <cellStyle name="常规 9 2 7 5" xfId="2403"/>
    <cellStyle name="常规 9 2 7 5 2" xfId="6627"/>
    <cellStyle name="常规 9 2 7 5 2 2" xfId="15075"/>
    <cellStyle name="常规 9 2 7 5 2 2 2" xfId="31971"/>
    <cellStyle name="常规 9 2 7 5 2 3" xfId="23523"/>
    <cellStyle name="常规 9 2 7 5 3" xfId="10851"/>
    <cellStyle name="常规 9 2 7 5 3 2" xfId="27747"/>
    <cellStyle name="常规 9 2 7 5 4" xfId="19299"/>
    <cellStyle name="常规 9 2 7 6" xfId="4515"/>
    <cellStyle name="常规 9 2 7 6 2" xfId="12963"/>
    <cellStyle name="常规 9 2 7 6 2 2" xfId="29859"/>
    <cellStyle name="常规 9 2 7 6 3" xfId="21411"/>
    <cellStyle name="常规 9 2 7 7" xfId="8739"/>
    <cellStyle name="常规 9 2 7 7 2" xfId="25635"/>
    <cellStyle name="常规 9 2 7 8" xfId="17187"/>
    <cellStyle name="常规 9 2 8" xfId="339"/>
    <cellStyle name="常规 9 2 8 2" xfId="1043"/>
    <cellStyle name="常规 9 2 8 2 2" xfId="1747"/>
    <cellStyle name="常规 9 2 8 2 2 2" xfId="3859"/>
    <cellStyle name="常规 9 2 8 2 2 2 2" xfId="8083"/>
    <cellStyle name="常规 9 2 8 2 2 2 2 2" xfId="16531"/>
    <cellStyle name="常规 9 2 8 2 2 2 2 2 2" xfId="33427"/>
    <cellStyle name="常规 9 2 8 2 2 2 2 3" xfId="24979"/>
    <cellStyle name="常规 9 2 8 2 2 2 3" xfId="12307"/>
    <cellStyle name="常规 9 2 8 2 2 2 3 2" xfId="29203"/>
    <cellStyle name="常规 9 2 8 2 2 2 4" xfId="20755"/>
    <cellStyle name="常规 9 2 8 2 2 3" xfId="5971"/>
    <cellStyle name="常规 9 2 8 2 2 3 2" xfId="14419"/>
    <cellStyle name="常规 9 2 8 2 2 3 2 2" xfId="31315"/>
    <cellStyle name="常规 9 2 8 2 2 3 3" xfId="22867"/>
    <cellStyle name="常规 9 2 8 2 2 4" xfId="10195"/>
    <cellStyle name="常规 9 2 8 2 2 4 2" xfId="27091"/>
    <cellStyle name="常规 9 2 8 2 2 5" xfId="18643"/>
    <cellStyle name="常规 9 2 8 2 3" xfId="2803"/>
    <cellStyle name="常规 9 2 8 2 3 2" xfId="7027"/>
    <cellStyle name="常规 9 2 8 2 3 2 2" xfId="15475"/>
    <cellStyle name="常规 9 2 8 2 3 2 2 2" xfId="32371"/>
    <cellStyle name="常规 9 2 8 2 3 2 3" xfId="23923"/>
    <cellStyle name="常规 9 2 8 2 3 3" xfId="11251"/>
    <cellStyle name="常规 9 2 8 2 3 3 2" xfId="28147"/>
    <cellStyle name="常规 9 2 8 2 3 4" xfId="19699"/>
    <cellStyle name="常规 9 2 8 2 4" xfId="4915"/>
    <cellStyle name="常规 9 2 8 2 4 2" xfId="13363"/>
    <cellStyle name="常规 9 2 8 2 4 2 2" xfId="30259"/>
    <cellStyle name="常规 9 2 8 2 4 3" xfId="21811"/>
    <cellStyle name="常规 9 2 8 2 5" xfId="9139"/>
    <cellStyle name="常规 9 2 8 2 5 2" xfId="26035"/>
    <cellStyle name="常规 9 2 8 2 6" xfId="17587"/>
    <cellStyle name="常规 9 2 8 3" xfId="691"/>
    <cellStyle name="常规 9 2 8 3 2" xfId="2099"/>
    <cellStyle name="常规 9 2 8 3 2 2" xfId="4211"/>
    <cellStyle name="常规 9 2 8 3 2 2 2" xfId="8435"/>
    <cellStyle name="常规 9 2 8 3 2 2 2 2" xfId="16883"/>
    <cellStyle name="常规 9 2 8 3 2 2 2 2 2" xfId="33779"/>
    <cellStyle name="常规 9 2 8 3 2 2 2 3" xfId="25331"/>
    <cellStyle name="常规 9 2 8 3 2 2 3" xfId="12659"/>
    <cellStyle name="常规 9 2 8 3 2 2 3 2" xfId="29555"/>
    <cellStyle name="常规 9 2 8 3 2 2 4" xfId="21107"/>
    <cellStyle name="常规 9 2 8 3 2 3" xfId="6323"/>
    <cellStyle name="常规 9 2 8 3 2 3 2" xfId="14771"/>
    <cellStyle name="常规 9 2 8 3 2 3 2 2" xfId="31667"/>
    <cellStyle name="常规 9 2 8 3 2 3 3" xfId="23219"/>
    <cellStyle name="常规 9 2 8 3 2 4" xfId="10547"/>
    <cellStyle name="常规 9 2 8 3 2 4 2" xfId="27443"/>
    <cellStyle name="常规 9 2 8 3 2 5" xfId="18995"/>
    <cellStyle name="常规 9 2 8 3 3" xfId="3155"/>
    <cellStyle name="常规 9 2 8 3 3 2" xfId="7379"/>
    <cellStyle name="常规 9 2 8 3 3 2 2" xfId="15827"/>
    <cellStyle name="常规 9 2 8 3 3 2 2 2" xfId="32723"/>
    <cellStyle name="常规 9 2 8 3 3 2 3" xfId="24275"/>
    <cellStyle name="常规 9 2 8 3 3 3" xfId="11603"/>
    <cellStyle name="常规 9 2 8 3 3 3 2" xfId="28499"/>
    <cellStyle name="常规 9 2 8 3 3 4" xfId="20051"/>
    <cellStyle name="常规 9 2 8 3 4" xfId="5267"/>
    <cellStyle name="常规 9 2 8 3 4 2" xfId="13715"/>
    <cellStyle name="常规 9 2 8 3 4 2 2" xfId="30611"/>
    <cellStyle name="常规 9 2 8 3 4 3" xfId="22163"/>
    <cellStyle name="常规 9 2 8 3 5" xfId="9491"/>
    <cellStyle name="常规 9 2 8 3 5 2" xfId="26387"/>
    <cellStyle name="常规 9 2 8 3 6" xfId="17939"/>
    <cellStyle name="常规 9 2 8 4" xfId="1395"/>
    <cellStyle name="常规 9 2 8 4 2" xfId="3507"/>
    <cellStyle name="常规 9 2 8 4 2 2" xfId="7731"/>
    <cellStyle name="常规 9 2 8 4 2 2 2" xfId="16179"/>
    <cellStyle name="常规 9 2 8 4 2 2 2 2" xfId="33075"/>
    <cellStyle name="常规 9 2 8 4 2 2 3" xfId="24627"/>
    <cellStyle name="常规 9 2 8 4 2 3" xfId="11955"/>
    <cellStyle name="常规 9 2 8 4 2 3 2" xfId="28851"/>
    <cellStyle name="常规 9 2 8 4 2 4" xfId="20403"/>
    <cellStyle name="常规 9 2 8 4 3" xfId="5619"/>
    <cellStyle name="常规 9 2 8 4 3 2" xfId="14067"/>
    <cellStyle name="常规 9 2 8 4 3 2 2" xfId="30963"/>
    <cellStyle name="常规 9 2 8 4 3 3" xfId="22515"/>
    <cellStyle name="常规 9 2 8 4 4" xfId="9843"/>
    <cellStyle name="常规 9 2 8 4 4 2" xfId="26739"/>
    <cellStyle name="常规 9 2 8 4 5" xfId="18291"/>
    <cellStyle name="常规 9 2 8 5" xfId="2451"/>
    <cellStyle name="常规 9 2 8 5 2" xfId="6675"/>
    <cellStyle name="常规 9 2 8 5 2 2" xfId="15123"/>
    <cellStyle name="常规 9 2 8 5 2 2 2" xfId="32019"/>
    <cellStyle name="常规 9 2 8 5 2 3" xfId="23571"/>
    <cellStyle name="常规 9 2 8 5 3" xfId="10899"/>
    <cellStyle name="常规 9 2 8 5 3 2" xfId="27795"/>
    <cellStyle name="常规 9 2 8 5 4" xfId="19347"/>
    <cellStyle name="常规 9 2 8 6" xfId="4563"/>
    <cellStyle name="常规 9 2 8 6 2" xfId="13011"/>
    <cellStyle name="常规 9 2 8 6 2 2" xfId="29907"/>
    <cellStyle name="常规 9 2 8 6 3" xfId="21459"/>
    <cellStyle name="常规 9 2 8 7" xfId="8787"/>
    <cellStyle name="常规 9 2 8 7 2" xfId="25683"/>
    <cellStyle name="常规 9 2 8 8" xfId="17235"/>
    <cellStyle name="常规 9 2 9" xfId="739"/>
    <cellStyle name="常规 9 2 9 2" xfId="1443"/>
    <cellStyle name="常规 9 2 9 2 2" xfId="3555"/>
    <cellStyle name="常规 9 2 9 2 2 2" xfId="7779"/>
    <cellStyle name="常规 9 2 9 2 2 2 2" xfId="16227"/>
    <cellStyle name="常规 9 2 9 2 2 2 2 2" xfId="33123"/>
    <cellStyle name="常规 9 2 9 2 2 2 3" xfId="24675"/>
    <cellStyle name="常规 9 2 9 2 2 3" xfId="12003"/>
    <cellStyle name="常规 9 2 9 2 2 3 2" xfId="28899"/>
    <cellStyle name="常规 9 2 9 2 2 4" xfId="20451"/>
    <cellStyle name="常规 9 2 9 2 3" xfId="5667"/>
    <cellStyle name="常规 9 2 9 2 3 2" xfId="14115"/>
    <cellStyle name="常规 9 2 9 2 3 2 2" xfId="31011"/>
    <cellStyle name="常规 9 2 9 2 3 3" xfId="22563"/>
    <cellStyle name="常规 9 2 9 2 4" xfId="9891"/>
    <cellStyle name="常规 9 2 9 2 4 2" xfId="26787"/>
    <cellStyle name="常规 9 2 9 2 5" xfId="18339"/>
    <cellStyle name="常规 9 2 9 3" xfId="2499"/>
    <cellStyle name="常规 9 2 9 3 2" xfId="6723"/>
    <cellStyle name="常规 9 2 9 3 2 2" xfId="15171"/>
    <cellStyle name="常规 9 2 9 3 2 2 2" xfId="32067"/>
    <cellStyle name="常规 9 2 9 3 2 3" xfId="23619"/>
    <cellStyle name="常规 9 2 9 3 3" xfId="10947"/>
    <cellStyle name="常规 9 2 9 3 3 2" xfId="27843"/>
    <cellStyle name="常规 9 2 9 3 4" xfId="19395"/>
    <cellStyle name="常规 9 2 9 4" xfId="4611"/>
    <cellStyle name="常规 9 2 9 4 2" xfId="13059"/>
    <cellStyle name="常规 9 2 9 4 2 2" xfId="29955"/>
    <cellStyle name="常规 9 2 9 4 3" xfId="21507"/>
    <cellStyle name="常规 9 2 9 5" xfId="8835"/>
    <cellStyle name="常规 9 2 9 5 2" xfId="25731"/>
    <cellStyle name="常规 9 2 9 6" xfId="17283"/>
    <cellStyle name="常规 9 3" xfId="51"/>
    <cellStyle name="常规 9 3 10" xfId="1107"/>
    <cellStyle name="常规 9 3 10 2" xfId="3219"/>
    <cellStyle name="常规 9 3 10 2 2" xfId="7443"/>
    <cellStyle name="常规 9 3 10 2 2 2" xfId="15891"/>
    <cellStyle name="常规 9 3 10 2 2 2 2" xfId="32787"/>
    <cellStyle name="常规 9 3 10 2 2 3" xfId="24339"/>
    <cellStyle name="常规 9 3 10 2 3" xfId="11667"/>
    <cellStyle name="常规 9 3 10 2 3 2" xfId="28563"/>
    <cellStyle name="常规 9 3 10 2 4" xfId="20115"/>
    <cellStyle name="常规 9 3 10 3" xfId="5331"/>
    <cellStyle name="常规 9 3 10 3 2" xfId="13779"/>
    <cellStyle name="常规 9 3 10 3 2 2" xfId="30675"/>
    <cellStyle name="常规 9 3 10 3 3" xfId="22227"/>
    <cellStyle name="常规 9 3 10 4" xfId="9555"/>
    <cellStyle name="常规 9 3 10 4 2" xfId="26451"/>
    <cellStyle name="常规 9 3 10 5" xfId="18003"/>
    <cellStyle name="常规 9 3 11" xfId="2163"/>
    <cellStyle name="常规 9 3 11 2" xfId="6387"/>
    <cellStyle name="常规 9 3 11 2 2" xfId="14835"/>
    <cellStyle name="常规 9 3 11 2 2 2" xfId="31731"/>
    <cellStyle name="常规 9 3 11 2 3" xfId="23283"/>
    <cellStyle name="常规 9 3 11 3" xfId="10611"/>
    <cellStyle name="常规 9 3 11 3 2" xfId="27507"/>
    <cellStyle name="常规 9 3 11 4" xfId="19059"/>
    <cellStyle name="常规 9 3 12" xfId="4275"/>
    <cellStyle name="常规 9 3 12 2" xfId="12723"/>
    <cellStyle name="常规 9 3 12 2 2" xfId="29619"/>
    <cellStyle name="常规 9 3 12 3" xfId="21171"/>
    <cellStyle name="常规 9 3 13" xfId="8499"/>
    <cellStyle name="常规 9 3 13 2" xfId="25395"/>
    <cellStyle name="常规 9 3 14" xfId="16947"/>
    <cellStyle name="常规 9 3 2" xfId="115"/>
    <cellStyle name="常规 9 3 2 2" xfId="819"/>
    <cellStyle name="常规 9 3 2 2 2" xfId="1523"/>
    <cellStyle name="常规 9 3 2 2 2 2" xfId="3635"/>
    <cellStyle name="常规 9 3 2 2 2 2 2" xfId="7859"/>
    <cellStyle name="常规 9 3 2 2 2 2 2 2" xfId="16307"/>
    <cellStyle name="常规 9 3 2 2 2 2 2 2 2" xfId="33203"/>
    <cellStyle name="常规 9 3 2 2 2 2 2 3" xfId="24755"/>
    <cellStyle name="常规 9 3 2 2 2 2 3" xfId="12083"/>
    <cellStyle name="常规 9 3 2 2 2 2 3 2" xfId="28979"/>
    <cellStyle name="常规 9 3 2 2 2 2 4" xfId="20531"/>
    <cellStyle name="常规 9 3 2 2 2 3" xfId="5747"/>
    <cellStyle name="常规 9 3 2 2 2 3 2" xfId="14195"/>
    <cellStyle name="常规 9 3 2 2 2 3 2 2" xfId="31091"/>
    <cellStyle name="常规 9 3 2 2 2 3 3" xfId="22643"/>
    <cellStyle name="常规 9 3 2 2 2 4" xfId="9971"/>
    <cellStyle name="常规 9 3 2 2 2 4 2" xfId="26867"/>
    <cellStyle name="常规 9 3 2 2 2 5" xfId="18419"/>
    <cellStyle name="常规 9 3 2 2 3" xfId="2579"/>
    <cellStyle name="常规 9 3 2 2 3 2" xfId="6803"/>
    <cellStyle name="常规 9 3 2 2 3 2 2" xfId="15251"/>
    <cellStyle name="常规 9 3 2 2 3 2 2 2" xfId="32147"/>
    <cellStyle name="常规 9 3 2 2 3 2 3" xfId="23699"/>
    <cellStyle name="常规 9 3 2 2 3 3" xfId="11027"/>
    <cellStyle name="常规 9 3 2 2 3 3 2" xfId="27923"/>
    <cellStyle name="常规 9 3 2 2 3 4" xfId="19475"/>
    <cellStyle name="常规 9 3 2 2 4" xfId="4691"/>
    <cellStyle name="常规 9 3 2 2 4 2" xfId="13139"/>
    <cellStyle name="常规 9 3 2 2 4 2 2" xfId="30035"/>
    <cellStyle name="常规 9 3 2 2 4 3" xfId="21587"/>
    <cellStyle name="常规 9 3 2 2 5" xfId="8915"/>
    <cellStyle name="常规 9 3 2 2 5 2" xfId="25811"/>
    <cellStyle name="常规 9 3 2 2 6" xfId="17363"/>
    <cellStyle name="常规 9 3 2 3" xfId="467"/>
    <cellStyle name="常规 9 3 2 3 2" xfId="1875"/>
    <cellStyle name="常规 9 3 2 3 2 2" xfId="3987"/>
    <cellStyle name="常规 9 3 2 3 2 2 2" xfId="8211"/>
    <cellStyle name="常规 9 3 2 3 2 2 2 2" xfId="16659"/>
    <cellStyle name="常规 9 3 2 3 2 2 2 2 2" xfId="33555"/>
    <cellStyle name="常规 9 3 2 3 2 2 2 3" xfId="25107"/>
    <cellStyle name="常规 9 3 2 3 2 2 3" xfId="12435"/>
    <cellStyle name="常规 9 3 2 3 2 2 3 2" xfId="29331"/>
    <cellStyle name="常规 9 3 2 3 2 2 4" xfId="20883"/>
    <cellStyle name="常规 9 3 2 3 2 3" xfId="6099"/>
    <cellStyle name="常规 9 3 2 3 2 3 2" xfId="14547"/>
    <cellStyle name="常规 9 3 2 3 2 3 2 2" xfId="31443"/>
    <cellStyle name="常规 9 3 2 3 2 3 3" xfId="22995"/>
    <cellStyle name="常规 9 3 2 3 2 4" xfId="10323"/>
    <cellStyle name="常规 9 3 2 3 2 4 2" xfId="27219"/>
    <cellStyle name="常规 9 3 2 3 2 5" xfId="18771"/>
    <cellStyle name="常规 9 3 2 3 3" xfId="2931"/>
    <cellStyle name="常规 9 3 2 3 3 2" xfId="7155"/>
    <cellStyle name="常规 9 3 2 3 3 2 2" xfId="15603"/>
    <cellStyle name="常规 9 3 2 3 3 2 2 2" xfId="32499"/>
    <cellStyle name="常规 9 3 2 3 3 2 3" xfId="24051"/>
    <cellStyle name="常规 9 3 2 3 3 3" xfId="11379"/>
    <cellStyle name="常规 9 3 2 3 3 3 2" xfId="28275"/>
    <cellStyle name="常规 9 3 2 3 3 4" xfId="19827"/>
    <cellStyle name="常规 9 3 2 3 4" xfId="5043"/>
    <cellStyle name="常规 9 3 2 3 4 2" xfId="13491"/>
    <cellStyle name="常规 9 3 2 3 4 2 2" xfId="30387"/>
    <cellStyle name="常规 9 3 2 3 4 3" xfId="21939"/>
    <cellStyle name="常规 9 3 2 3 5" xfId="9267"/>
    <cellStyle name="常规 9 3 2 3 5 2" xfId="26163"/>
    <cellStyle name="常规 9 3 2 3 6" xfId="17715"/>
    <cellStyle name="常规 9 3 2 4" xfId="1171"/>
    <cellStyle name="常规 9 3 2 4 2" xfId="3283"/>
    <cellStyle name="常规 9 3 2 4 2 2" xfId="7507"/>
    <cellStyle name="常规 9 3 2 4 2 2 2" xfId="15955"/>
    <cellStyle name="常规 9 3 2 4 2 2 2 2" xfId="32851"/>
    <cellStyle name="常规 9 3 2 4 2 2 3" xfId="24403"/>
    <cellStyle name="常规 9 3 2 4 2 3" xfId="11731"/>
    <cellStyle name="常规 9 3 2 4 2 3 2" xfId="28627"/>
    <cellStyle name="常规 9 3 2 4 2 4" xfId="20179"/>
    <cellStyle name="常规 9 3 2 4 3" xfId="5395"/>
    <cellStyle name="常规 9 3 2 4 3 2" xfId="13843"/>
    <cellStyle name="常规 9 3 2 4 3 2 2" xfId="30739"/>
    <cellStyle name="常规 9 3 2 4 3 3" xfId="22291"/>
    <cellStyle name="常规 9 3 2 4 4" xfId="9619"/>
    <cellStyle name="常规 9 3 2 4 4 2" xfId="26515"/>
    <cellStyle name="常规 9 3 2 4 5" xfId="18067"/>
    <cellStyle name="常规 9 3 2 5" xfId="2227"/>
    <cellStyle name="常规 9 3 2 5 2" xfId="6451"/>
    <cellStyle name="常规 9 3 2 5 2 2" xfId="14899"/>
    <cellStyle name="常规 9 3 2 5 2 2 2" xfId="31795"/>
    <cellStyle name="常规 9 3 2 5 2 3" xfId="23347"/>
    <cellStyle name="常规 9 3 2 5 3" xfId="10675"/>
    <cellStyle name="常规 9 3 2 5 3 2" xfId="27571"/>
    <cellStyle name="常规 9 3 2 5 4" xfId="19123"/>
    <cellStyle name="常规 9 3 2 6" xfId="4339"/>
    <cellStyle name="常规 9 3 2 6 2" xfId="12787"/>
    <cellStyle name="常规 9 3 2 6 2 2" xfId="29683"/>
    <cellStyle name="常规 9 3 2 6 3" xfId="21235"/>
    <cellStyle name="常规 9 3 2 7" xfId="8563"/>
    <cellStyle name="常规 9 3 2 7 2" xfId="25459"/>
    <cellStyle name="常规 9 3 2 8" xfId="17011"/>
    <cellStyle name="常规 9 3 3" xfId="163"/>
    <cellStyle name="常规 9 3 3 2" xfId="867"/>
    <cellStyle name="常规 9 3 3 2 2" xfId="1571"/>
    <cellStyle name="常规 9 3 3 2 2 2" xfId="3683"/>
    <cellStyle name="常规 9 3 3 2 2 2 2" xfId="7907"/>
    <cellStyle name="常规 9 3 3 2 2 2 2 2" xfId="16355"/>
    <cellStyle name="常规 9 3 3 2 2 2 2 2 2" xfId="33251"/>
    <cellStyle name="常规 9 3 3 2 2 2 2 3" xfId="24803"/>
    <cellStyle name="常规 9 3 3 2 2 2 3" xfId="12131"/>
    <cellStyle name="常规 9 3 3 2 2 2 3 2" xfId="29027"/>
    <cellStyle name="常规 9 3 3 2 2 2 4" xfId="20579"/>
    <cellStyle name="常规 9 3 3 2 2 3" xfId="5795"/>
    <cellStyle name="常规 9 3 3 2 2 3 2" xfId="14243"/>
    <cellStyle name="常规 9 3 3 2 2 3 2 2" xfId="31139"/>
    <cellStyle name="常规 9 3 3 2 2 3 3" xfId="22691"/>
    <cellStyle name="常规 9 3 3 2 2 4" xfId="10019"/>
    <cellStyle name="常规 9 3 3 2 2 4 2" xfId="26915"/>
    <cellStyle name="常规 9 3 3 2 2 5" xfId="18467"/>
    <cellStyle name="常规 9 3 3 2 3" xfId="2627"/>
    <cellStyle name="常规 9 3 3 2 3 2" xfId="6851"/>
    <cellStyle name="常规 9 3 3 2 3 2 2" xfId="15299"/>
    <cellStyle name="常规 9 3 3 2 3 2 2 2" xfId="32195"/>
    <cellStyle name="常规 9 3 3 2 3 2 3" xfId="23747"/>
    <cellStyle name="常规 9 3 3 2 3 3" xfId="11075"/>
    <cellStyle name="常规 9 3 3 2 3 3 2" xfId="27971"/>
    <cellStyle name="常规 9 3 3 2 3 4" xfId="19523"/>
    <cellStyle name="常规 9 3 3 2 4" xfId="4739"/>
    <cellStyle name="常规 9 3 3 2 4 2" xfId="13187"/>
    <cellStyle name="常规 9 3 3 2 4 2 2" xfId="30083"/>
    <cellStyle name="常规 9 3 3 2 4 3" xfId="21635"/>
    <cellStyle name="常规 9 3 3 2 5" xfId="8963"/>
    <cellStyle name="常规 9 3 3 2 5 2" xfId="25859"/>
    <cellStyle name="常规 9 3 3 2 6" xfId="17411"/>
    <cellStyle name="常规 9 3 3 3" xfId="515"/>
    <cellStyle name="常规 9 3 3 3 2" xfId="1923"/>
    <cellStyle name="常规 9 3 3 3 2 2" xfId="4035"/>
    <cellStyle name="常规 9 3 3 3 2 2 2" xfId="8259"/>
    <cellStyle name="常规 9 3 3 3 2 2 2 2" xfId="16707"/>
    <cellStyle name="常规 9 3 3 3 2 2 2 2 2" xfId="33603"/>
    <cellStyle name="常规 9 3 3 3 2 2 2 3" xfId="25155"/>
    <cellStyle name="常规 9 3 3 3 2 2 3" xfId="12483"/>
    <cellStyle name="常规 9 3 3 3 2 2 3 2" xfId="29379"/>
    <cellStyle name="常规 9 3 3 3 2 2 4" xfId="20931"/>
    <cellStyle name="常规 9 3 3 3 2 3" xfId="6147"/>
    <cellStyle name="常规 9 3 3 3 2 3 2" xfId="14595"/>
    <cellStyle name="常规 9 3 3 3 2 3 2 2" xfId="31491"/>
    <cellStyle name="常规 9 3 3 3 2 3 3" xfId="23043"/>
    <cellStyle name="常规 9 3 3 3 2 4" xfId="10371"/>
    <cellStyle name="常规 9 3 3 3 2 4 2" xfId="27267"/>
    <cellStyle name="常规 9 3 3 3 2 5" xfId="18819"/>
    <cellStyle name="常规 9 3 3 3 3" xfId="2979"/>
    <cellStyle name="常规 9 3 3 3 3 2" xfId="7203"/>
    <cellStyle name="常规 9 3 3 3 3 2 2" xfId="15651"/>
    <cellStyle name="常规 9 3 3 3 3 2 2 2" xfId="32547"/>
    <cellStyle name="常规 9 3 3 3 3 2 3" xfId="24099"/>
    <cellStyle name="常规 9 3 3 3 3 3" xfId="11427"/>
    <cellStyle name="常规 9 3 3 3 3 3 2" xfId="28323"/>
    <cellStyle name="常规 9 3 3 3 3 4" xfId="19875"/>
    <cellStyle name="常规 9 3 3 3 4" xfId="5091"/>
    <cellStyle name="常规 9 3 3 3 4 2" xfId="13539"/>
    <cellStyle name="常规 9 3 3 3 4 2 2" xfId="30435"/>
    <cellStyle name="常规 9 3 3 3 4 3" xfId="21987"/>
    <cellStyle name="常规 9 3 3 3 5" xfId="9315"/>
    <cellStyle name="常规 9 3 3 3 5 2" xfId="26211"/>
    <cellStyle name="常规 9 3 3 3 6" xfId="17763"/>
    <cellStyle name="常规 9 3 3 4" xfId="1219"/>
    <cellStyle name="常规 9 3 3 4 2" xfId="3331"/>
    <cellStyle name="常规 9 3 3 4 2 2" xfId="7555"/>
    <cellStyle name="常规 9 3 3 4 2 2 2" xfId="16003"/>
    <cellStyle name="常规 9 3 3 4 2 2 2 2" xfId="32899"/>
    <cellStyle name="常规 9 3 3 4 2 2 3" xfId="24451"/>
    <cellStyle name="常规 9 3 3 4 2 3" xfId="11779"/>
    <cellStyle name="常规 9 3 3 4 2 3 2" xfId="28675"/>
    <cellStyle name="常规 9 3 3 4 2 4" xfId="20227"/>
    <cellStyle name="常规 9 3 3 4 3" xfId="5443"/>
    <cellStyle name="常规 9 3 3 4 3 2" xfId="13891"/>
    <cellStyle name="常规 9 3 3 4 3 2 2" xfId="30787"/>
    <cellStyle name="常规 9 3 3 4 3 3" xfId="22339"/>
    <cellStyle name="常规 9 3 3 4 4" xfId="9667"/>
    <cellStyle name="常规 9 3 3 4 4 2" xfId="26563"/>
    <cellStyle name="常规 9 3 3 4 5" xfId="18115"/>
    <cellStyle name="常规 9 3 3 5" xfId="2275"/>
    <cellStyle name="常规 9 3 3 5 2" xfId="6499"/>
    <cellStyle name="常规 9 3 3 5 2 2" xfId="14947"/>
    <cellStyle name="常规 9 3 3 5 2 2 2" xfId="31843"/>
    <cellStyle name="常规 9 3 3 5 2 3" xfId="23395"/>
    <cellStyle name="常规 9 3 3 5 3" xfId="10723"/>
    <cellStyle name="常规 9 3 3 5 3 2" xfId="27619"/>
    <cellStyle name="常规 9 3 3 5 4" xfId="19171"/>
    <cellStyle name="常规 9 3 3 6" xfId="4387"/>
    <cellStyle name="常规 9 3 3 6 2" xfId="12835"/>
    <cellStyle name="常规 9 3 3 6 2 2" xfId="29731"/>
    <cellStyle name="常规 9 3 3 6 3" xfId="21283"/>
    <cellStyle name="常规 9 3 3 7" xfId="8611"/>
    <cellStyle name="常规 9 3 3 7 2" xfId="25507"/>
    <cellStyle name="常规 9 3 3 8" xfId="17059"/>
    <cellStyle name="常规 9 3 4" xfId="211"/>
    <cellStyle name="常规 9 3 4 2" xfId="915"/>
    <cellStyle name="常规 9 3 4 2 2" xfId="1619"/>
    <cellStyle name="常规 9 3 4 2 2 2" xfId="3731"/>
    <cellStyle name="常规 9 3 4 2 2 2 2" xfId="7955"/>
    <cellStyle name="常规 9 3 4 2 2 2 2 2" xfId="16403"/>
    <cellStyle name="常规 9 3 4 2 2 2 2 2 2" xfId="33299"/>
    <cellStyle name="常规 9 3 4 2 2 2 2 3" xfId="24851"/>
    <cellStyle name="常规 9 3 4 2 2 2 3" xfId="12179"/>
    <cellStyle name="常规 9 3 4 2 2 2 3 2" xfId="29075"/>
    <cellStyle name="常规 9 3 4 2 2 2 4" xfId="20627"/>
    <cellStyle name="常规 9 3 4 2 2 3" xfId="5843"/>
    <cellStyle name="常规 9 3 4 2 2 3 2" xfId="14291"/>
    <cellStyle name="常规 9 3 4 2 2 3 2 2" xfId="31187"/>
    <cellStyle name="常规 9 3 4 2 2 3 3" xfId="22739"/>
    <cellStyle name="常规 9 3 4 2 2 4" xfId="10067"/>
    <cellStyle name="常规 9 3 4 2 2 4 2" xfId="26963"/>
    <cellStyle name="常规 9 3 4 2 2 5" xfId="18515"/>
    <cellStyle name="常规 9 3 4 2 3" xfId="2675"/>
    <cellStyle name="常规 9 3 4 2 3 2" xfId="6899"/>
    <cellStyle name="常规 9 3 4 2 3 2 2" xfId="15347"/>
    <cellStyle name="常规 9 3 4 2 3 2 2 2" xfId="32243"/>
    <cellStyle name="常规 9 3 4 2 3 2 3" xfId="23795"/>
    <cellStyle name="常规 9 3 4 2 3 3" xfId="11123"/>
    <cellStyle name="常规 9 3 4 2 3 3 2" xfId="28019"/>
    <cellStyle name="常规 9 3 4 2 3 4" xfId="19571"/>
    <cellStyle name="常规 9 3 4 2 4" xfId="4787"/>
    <cellStyle name="常规 9 3 4 2 4 2" xfId="13235"/>
    <cellStyle name="常规 9 3 4 2 4 2 2" xfId="30131"/>
    <cellStyle name="常规 9 3 4 2 4 3" xfId="21683"/>
    <cellStyle name="常规 9 3 4 2 5" xfId="9011"/>
    <cellStyle name="常规 9 3 4 2 5 2" xfId="25907"/>
    <cellStyle name="常规 9 3 4 2 6" xfId="17459"/>
    <cellStyle name="常规 9 3 4 3" xfId="563"/>
    <cellStyle name="常规 9 3 4 3 2" xfId="1971"/>
    <cellStyle name="常规 9 3 4 3 2 2" xfId="4083"/>
    <cellStyle name="常规 9 3 4 3 2 2 2" xfId="8307"/>
    <cellStyle name="常规 9 3 4 3 2 2 2 2" xfId="16755"/>
    <cellStyle name="常规 9 3 4 3 2 2 2 2 2" xfId="33651"/>
    <cellStyle name="常规 9 3 4 3 2 2 2 3" xfId="25203"/>
    <cellStyle name="常规 9 3 4 3 2 2 3" xfId="12531"/>
    <cellStyle name="常规 9 3 4 3 2 2 3 2" xfId="29427"/>
    <cellStyle name="常规 9 3 4 3 2 2 4" xfId="20979"/>
    <cellStyle name="常规 9 3 4 3 2 3" xfId="6195"/>
    <cellStyle name="常规 9 3 4 3 2 3 2" xfId="14643"/>
    <cellStyle name="常规 9 3 4 3 2 3 2 2" xfId="31539"/>
    <cellStyle name="常规 9 3 4 3 2 3 3" xfId="23091"/>
    <cellStyle name="常规 9 3 4 3 2 4" xfId="10419"/>
    <cellStyle name="常规 9 3 4 3 2 4 2" xfId="27315"/>
    <cellStyle name="常规 9 3 4 3 2 5" xfId="18867"/>
    <cellStyle name="常规 9 3 4 3 3" xfId="3027"/>
    <cellStyle name="常规 9 3 4 3 3 2" xfId="7251"/>
    <cellStyle name="常规 9 3 4 3 3 2 2" xfId="15699"/>
    <cellStyle name="常规 9 3 4 3 3 2 2 2" xfId="32595"/>
    <cellStyle name="常规 9 3 4 3 3 2 3" xfId="24147"/>
    <cellStyle name="常规 9 3 4 3 3 3" xfId="11475"/>
    <cellStyle name="常规 9 3 4 3 3 3 2" xfId="28371"/>
    <cellStyle name="常规 9 3 4 3 3 4" xfId="19923"/>
    <cellStyle name="常规 9 3 4 3 4" xfId="5139"/>
    <cellStyle name="常规 9 3 4 3 4 2" xfId="13587"/>
    <cellStyle name="常规 9 3 4 3 4 2 2" xfId="30483"/>
    <cellStyle name="常规 9 3 4 3 4 3" xfId="22035"/>
    <cellStyle name="常规 9 3 4 3 5" xfId="9363"/>
    <cellStyle name="常规 9 3 4 3 5 2" xfId="26259"/>
    <cellStyle name="常规 9 3 4 3 6" xfId="17811"/>
    <cellStyle name="常规 9 3 4 4" xfId="1267"/>
    <cellStyle name="常规 9 3 4 4 2" xfId="3379"/>
    <cellStyle name="常规 9 3 4 4 2 2" xfId="7603"/>
    <cellStyle name="常规 9 3 4 4 2 2 2" xfId="16051"/>
    <cellStyle name="常规 9 3 4 4 2 2 2 2" xfId="32947"/>
    <cellStyle name="常规 9 3 4 4 2 2 3" xfId="24499"/>
    <cellStyle name="常规 9 3 4 4 2 3" xfId="11827"/>
    <cellStyle name="常规 9 3 4 4 2 3 2" xfId="28723"/>
    <cellStyle name="常规 9 3 4 4 2 4" xfId="20275"/>
    <cellStyle name="常规 9 3 4 4 3" xfId="5491"/>
    <cellStyle name="常规 9 3 4 4 3 2" xfId="13939"/>
    <cellStyle name="常规 9 3 4 4 3 2 2" xfId="30835"/>
    <cellStyle name="常规 9 3 4 4 3 3" xfId="22387"/>
    <cellStyle name="常规 9 3 4 4 4" xfId="9715"/>
    <cellStyle name="常规 9 3 4 4 4 2" xfId="26611"/>
    <cellStyle name="常规 9 3 4 4 5" xfId="18163"/>
    <cellStyle name="常规 9 3 4 5" xfId="2323"/>
    <cellStyle name="常规 9 3 4 5 2" xfId="6547"/>
    <cellStyle name="常规 9 3 4 5 2 2" xfId="14995"/>
    <cellStyle name="常规 9 3 4 5 2 2 2" xfId="31891"/>
    <cellStyle name="常规 9 3 4 5 2 3" xfId="23443"/>
    <cellStyle name="常规 9 3 4 5 3" xfId="10771"/>
    <cellStyle name="常规 9 3 4 5 3 2" xfId="27667"/>
    <cellStyle name="常规 9 3 4 5 4" xfId="19219"/>
    <cellStyle name="常规 9 3 4 6" xfId="4435"/>
    <cellStyle name="常规 9 3 4 6 2" xfId="12883"/>
    <cellStyle name="常规 9 3 4 6 2 2" xfId="29779"/>
    <cellStyle name="常规 9 3 4 6 3" xfId="21331"/>
    <cellStyle name="常规 9 3 4 7" xfId="8659"/>
    <cellStyle name="常规 9 3 4 7 2" xfId="25555"/>
    <cellStyle name="常规 9 3 4 8" xfId="17107"/>
    <cellStyle name="常规 9 3 5" xfId="259"/>
    <cellStyle name="常规 9 3 5 2" xfId="963"/>
    <cellStyle name="常规 9 3 5 2 2" xfId="1667"/>
    <cellStyle name="常规 9 3 5 2 2 2" xfId="3779"/>
    <cellStyle name="常规 9 3 5 2 2 2 2" xfId="8003"/>
    <cellStyle name="常规 9 3 5 2 2 2 2 2" xfId="16451"/>
    <cellStyle name="常规 9 3 5 2 2 2 2 2 2" xfId="33347"/>
    <cellStyle name="常规 9 3 5 2 2 2 2 3" xfId="24899"/>
    <cellStyle name="常规 9 3 5 2 2 2 3" xfId="12227"/>
    <cellStyle name="常规 9 3 5 2 2 2 3 2" xfId="29123"/>
    <cellStyle name="常规 9 3 5 2 2 2 4" xfId="20675"/>
    <cellStyle name="常规 9 3 5 2 2 3" xfId="5891"/>
    <cellStyle name="常规 9 3 5 2 2 3 2" xfId="14339"/>
    <cellStyle name="常规 9 3 5 2 2 3 2 2" xfId="31235"/>
    <cellStyle name="常规 9 3 5 2 2 3 3" xfId="22787"/>
    <cellStyle name="常规 9 3 5 2 2 4" xfId="10115"/>
    <cellStyle name="常规 9 3 5 2 2 4 2" xfId="27011"/>
    <cellStyle name="常规 9 3 5 2 2 5" xfId="18563"/>
    <cellStyle name="常规 9 3 5 2 3" xfId="2723"/>
    <cellStyle name="常规 9 3 5 2 3 2" xfId="6947"/>
    <cellStyle name="常规 9 3 5 2 3 2 2" xfId="15395"/>
    <cellStyle name="常规 9 3 5 2 3 2 2 2" xfId="32291"/>
    <cellStyle name="常规 9 3 5 2 3 2 3" xfId="23843"/>
    <cellStyle name="常规 9 3 5 2 3 3" xfId="11171"/>
    <cellStyle name="常规 9 3 5 2 3 3 2" xfId="28067"/>
    <cellStyle name="常规 9 3 5 2 3 4" xfId="19619"/>
    <cellStyle name="常规 9 3 5 2 4" xfId="4835"/>
    <cellStyle name="常规 9 3 5 2 4 2" xfId="13283"/>
    <cellStyle name="常规 9 3 5 2 4 2 2" xfId="30179"/>
    <cellStyle name="常规 9 3 5 2 4 3" xfId="21731"/>
    <cellStyle name="常规 9 3 5 2 5" xfId="9059"/>
    <cellStyle name="常规 9 3 5 2 5 2" xfId="25955"/>
    <cellStyle name="常规 9 3 5 2 6" xfId="17507"/>
    <cellStyle name="常规 9 3 5 3" xfId="611"/>
    <cellStyle name="常规 9 3 5 3 2" xfId="2019"/>
    <cellStyle name="常规 9 3 5 3 2 2" xfId="4131"/>
    <cellStyle name="常规 9 3 5 3 2 2 2" xfId="8355"/>
    <cellStyle name="常规 9 3 5 3 2 2 2 2" xfId="16803"/>
    <cellStyle name="常规 9 3 5 3 2 2 2 2 2" xfId="33699"/>
    <cellStyle name="常规 9 3 5 3 2 2 2 3" xfId="25251"/>
    <cellStyle name="常规 9 3 5 3 2 2 3" xfId="12579"/>
    <cellStyle name="常规 9 3 5 3 2 2 3 2" xfId="29475"/>
    <cellStyle name="常规 9 3 5 3 2 2 4" xfId="21027"/>
    <cellStyle name="常规 9 3 5 3 2 3" xfId="6243"/>
    <cellStyle name="常规 9 3 5 3 2 3 2" xfId="14691"/>
    <cellStyle name="常规 9 3 5 3 2 3 2 2" xfId="31587"/>
    <cellStyle name="常规 9 3 5 3 2 3 3" xfId="23139"/>
    <cellStyle name="常规 9 3 5 3 2 4" xfId="10467"/>
    <cellStyle name="常规 9 3 5 3 2 4 2" xfId="27363"/>
    <cellStyle name="常规 9 3 5 3 2 5" xfId="18915"/>
    <cellStyle name="常规 9 3 5 3 3" xfId="3075"/>
    <cellStyle name="常规 9 3 5 3 3 2" xfId="7299"/>
    <cellStyle name="常规 9 3 5 3 3 2 2" xfId="15747"/>
    <cellStyle name="常规 9 3 5 3 3 2 2 2" xfId="32643"/>
    <cellStyle name="常规 9 3 5 3 3 2 3" xfId="24195"/>
    <cellStyle name="常规 9 3 5 3 3 3" xfId="11523"/>
    <cellStyle name="常规 9 3 5 3 3 3 2" xfId="28419"/>
    <cellStyle name="常规 9 3 5 3 3 4" xfId="19971"/>
    <cellStyle name="常规 9 3 5 3 4" xfId="5187"/>
    <cellStyle name="常规 9 3 5 3 4 2" xfId="13635"/>
    <cellStyle name="常规 9 3 5 3 4 2 2" xfId="30531"/>
    <cellStyle name="常规 9 3 5 3 4 3" xfId="22083"/>
    <cellStyle name="常规 9 3 5 3 5" xfId="9411"/>
    <cellStyle name="常规 9 3 5 3 5 2" xfId="26307"/>
    <cellStyle name="常规 9 3 5 3 6" xfId="17859"/>
    <cellStyle name="常规 9 3 5 4" xfId="1315"/>
    <cellStyle name="常规 9 3 5 4 2" xfId="3427"/>
    <cellStyle name="常规 9 3 5 4 2 2" xfId="7651"/>
    <cellStyle name="常规 9 3 5 4 2 2 2" xfId="16099"/>
    <cellStyle name="常规 9 3 5 4 2 2 2 2" xfId="32995"/>
    <cellStyle name="常规 9 3 5 4 2 2 3" xfId="24547"/>
    <cellStyle name="常规 9 3 5 4 2 3" xfId="11875"/>
    <cellStyle name="常规 9 3 5 4 2 3 2" xfId="28771"/>
    <cellStyle name="常规 9 3 5 4 2 4" xfId="20323"/>
    <cellStyle name="常规 9 3 5 4 3" xfId="5539"/>
    <cellStyle name="常规 9 3 5 4 3 2" xfId="13987"/>
    <cellStyle name="常规 9 3 5 4 3 2 2" xfId="30883"/>
    <cellStyle name="常规 9 3 5 4 3 3" xfId="22435"/>
    <cellStyle name="常规 9 3 5 4 4" xfId="9763"/>
    <cellStyle name="常规 9 3 5 4 4 2" xfId="26659"/>
    <cellStyle name="常规 9 3 5 4 5" xfId="18211"/>
    <cellStyle name="常规 9 3 5 5" xfId="2371"/>
    <cellStyle name="常规 9 3 5 5 2" xfId="6595"/>
    <cellStyle name="常规 9 3 5 5 2 2" xfId="15043"/>
    <cellStyle name="常规 9 3 5 5 2 2 2" xfId="31939"/>
    <cellStyle name="常规 9 3 5 5 2 3" xfId="23491"/>
    <cellStyle name="常规 9 3 5 5 3" xfId="10819"/>
    <cellStyle name="常规 9 3 5 5 3 2" xfId="27715"/>
    <cellStyle name="常规 9 3 5 5 4" xfId="19267"/>
    <cellStyle name="常规 9 3 5 6" xfId="4483"/>
    <cellStyle name="常规 9 3 5 6 2" xfId="12931"/>
    <cellStyle name="常规 9 3 5 6 2 2" xfId="29827"/>
    <cellStyle name="常规 9 3 5 6 3" xfId="21379"/>
    <cellStyle name="常规 9 3 5 7" xfId="8707"/>
    <cellStyle name="常规 9 3 5 7 2" xfId="25603"/>
    <cellStyle name="常规 9 3 5 8" xfId="17155"/>
    <cellStyle name="常规 9 3 6" xfId="307"/>
    <cellStyle name="常规 9 3 6 2" xfId="1011"/>
    <cellStyle name="常规 9 3 6 2 2" xfId="1715"/>
    <cellStyle name="常规 9 3 6 2 2 2" xfId="3827"/>
    <cellStyle name="常规 9 3 6 2 2 2 2" xfId="8051"/>
    <cellStyle name="常规 9 3 6 2 2 2 2 2" xfId="16499"/>
    <cellStyle name="常规 9 3 6 2 2 2 2 2 2" xfId="33395"/>
    <cellStyle name="常规 9 3 6 2 2 2 2 3" xfId="24947"/>
    <cellStyle name="常规 9 3 6 2 2 2 3" xfId="12275"/>
    <cellStyle name="常规 9 3 6 2 2 2 3 2" xfId="29171"/>
    <cellStyle name="常规 9 3 6 2 2 2 4" xfId="20723"/>
    <cellStyle name="常规 9 3 6 2 2 3" xfId="5939"/>
    <cellStyle name="常规 9 3 6 2 2 3 2" xfId="14387"/>
    <cellStyle name="常规 9 3 6 2 2 3 2 2" xfId="31283"/>
    <cellStyle name="常规 9 3 6 2 2 3 3" xfId="22835"/>
    <cellStyle name="常规 9 3 6 2 2 4" xfId="10163"/>
    <cellStyle name="常规 9 3 6 2 2 4 2" xfId="27059"/>
    <cellStyle name="常规 9 3 6 2 2 5" xfId="18611"/>
    <cellStyle name="常规 9 3 6 2 3" xfId="2771"/>
    <cellStyle name="常规 9 3 6 2 3 2" xfId="6995"/>
    <cellStyle name="常规 9 3 6 2 3 2 2" xfId="15443"/>
    <cellStyle name="常规 9 3 6 2 3 2 2 2" xfId="32339"/>
    <cellStyle name="常规 9 3 6 2 3 2 3" xfId="23891"/>
    <cellStyle name="常规 9 3 6 2 3 3" xfId="11219"/>
    <cellStyle name="常规 9 3 6 2 3 3 2" xfId="28115"/>
    <cellStyle name="常规 9 3 6 2 3 4" xfId="19667"/>
    <cellStyle name="常规 9 3 6 2 4" xfId="4883"/>
    <cellStyle name="常规 9 3 6 2 4 2" xfId="13331"/>
    <cellStyle name="常规 9 3 6 2 4 2 2" xfId="30227"/>
    <cellStyle name="常规 9 3 6 2 4 3" xfId="21779"/>
    <cellStyle name="常规 9 3 6 2 5" xfId="9107"/>
    <cellStyle name="常规 9 3 6 2 5 2" xfId="26003"/>
    <cellStyle name="常规 9 3 6 2 6" xfId="17555"/>
    <cellStyle name="常规 9 3 6 3" xfId="659"/>
    <cellStyle name="常规 9 3 6 3 2" xfId="2067"/>
    <cellStyle name="常规 9 3 6 3 2 2" xfId="4179"/>
    <cellStyle name="常规 9 3 6 3 2 2 2" xfId="8403"/>
    <cellStyle name="常规 9 3 6 3 2 2 2 2" xfId="16851"/>
    <cellStyle name="常规 9 3 6 3 2 2 2 2 2" xfId="33747"/>
    <cellStyle name="常规 9 3 6 3 2 2 2 3" xfId="25299"/>
    <cellStyle name="常规 9 3 6 3 2 2 3" xfId="12627"/>
    <cellStyle name="常规 9 3 6 3 2 2 3 2" xfId="29523"/>
    <cellStyle name="常规 9 3 6 3 2 2 4" xfId="21075"/>
    <cellStyle name="常规 9 3 6 3 2 3" xfId="6291"/>
    <cellStyle name="常规 9 3 6 3 2 3 2" xfId="14739"/>
    <cellStyle name="常规 9 3 6 3 2 3 2 2" xfId="31635"/>
    <cellStyle name="常规 9 3 6 3 2 3 3" xfId="23187"/>
    <cellStyle name="常规 9 3 6 3 2 4" xfId="10515"/>
    <cellStyle name="常规 9 3 6 3 2 4 2" xfId="27411"/>
    <cellStyle name="常规 9 3 6 3 2 5" xfId="18963"/>
    <cellStyle name="常规 9 3 6 3 3" xfId="3123"/>
    <cellStyle name="常规 9 3 6 3 3 2" xfId="7347"/>
    <cellStyle name="常规 9 3 6 3 3 2 2" xfId="15795"/>
    <cellStyle name="常规 9 3 6 3 3 2 2 2" xfId="32691"/>
    <cellStyle name="常规 9 3 6 3 3 2 3" xfId="24243"/>
    <cellStyle name="常规 9 3 6 3 3 3" xfId="11571"/>
    <cellStyle name="常规 9 3 6 3 3 3 2" xfId="28467"/>
    <cellStyle name="常规 9 3 6 3 3 4" xfId="20019"/>
    <cellStyle name="常规 9 3 6 3 4" xfId="5235"/>
    <cellStyle name="常规 9 3 6 3 4 2" xfId="13683"/>
    <cellStyle name="常规 9 3 6 3 4 2 2" xfId="30579"/>
    <cellStyle name="常规 9 3 6 3 4 3" xfId="22131"/>
    <cellStyle name="常规 9 3 6 3 5" xfId="9459"/>
    <cellStyle name="常规 9 3 6 3 5 2" xfId="26355"/>
    <cellStyle name="常规 9 3 6 3 6" xfId="17907"/>
    <cellStyle name="常规 9 3 6 4" xfId="1363"/>
    <cellStyle name="常规 9 3 6 4 2" xfId="3475"/>
    <cellStyle name="常规 9 3 6 4 2 2" xfId="7699"/>
    <cellStyle name="常规 9 3 6 4 2 2 2" xfId="16147"/>
    <cellStyle name="常规 9 3 6 4 2 2 2 2" xfId="33043"/>
    <cellStyle name="常规 9 3 6 4 2 2 3" xfId="24595"/>
    <cellStyle name="常规 9 3 6 4 2 3" xfId="11923"/>
    <cellStyle name="常规 9 3 6 4 2 3 2" xfId="28819"/>
    <cellStyle name="常规 9 3 6 4 2 4" xfId="20371"/>
    <cellStyle name="常规 9 3 6 4 3" xfId="5587"/>
    <cellStyle name="常规 9 3 6 4 3 2" xfId="14035"/>
    <cellStyle name="常规 9 3 6 4 3 2 2" xfId="30931"/>
    <cellStyle name="常规 9 3 6 4 3 3" xfId="22483"/>
    <cellStyle name="常规 9 3 6 4 4" xfId="9811"/>
    <cellStyle name="常规 9 3 6 4 4 2" xfId="26707"/>
    <cellStyle name="常规 9 3 6 4 5" xfId="18259"/>
    <cellStyle name="常规 9 3 6 5" xfId="2419"/>
    <cellStyle name="常规 9 3 6 5 2" xfId="6643"/>
    <cellStyle name="常规 9 3 6 5 2 2" xfId="15091"/>
    <cellStyle name="常规 9 3 6 5 2 2 2" xfId="31987"/>
    <cellStyle name="常规 9 3 6 5 2 3" xfId="23539"/>
    <cellStyle name="常规 9 3 6 5 3" xfId="10867"/>
    <cellStyle name="常规 9 3 6 5 3 2" xfId="27763"/>
    <cellStyle name="常规 9 3 6 5 4" xfId="19315"/>
    <cellStyle name="常规 9 3 6 6" xfId="4531"/>
    <cellStyle name="常规 9 3 6 6 2" xfId="12979"/>
    <cellStyle name="常规 9 3 6 6 2 2" xfId="29875"/>
    <cellStyle name="常规 9 3 6 6 3" xfId="21427"/>
    <cellStyle name="常规 9 3 6 7" xfId="8755"/>
    <cellStyle name="常规 9 3 6 7 2" xfId="25651"/>
    <cellStyle name="常规 9 3 6 8" xfId="17203"/>
    <cellStyle name="常规 9 3 7" xfId="355"/>
    <cellStyle name="常规 9 3 7 2" xfId="1059"/>
    <cellStyle name="常规 9 3 7 2 2" xfId="1763"/>
    <cellStyle name="常规 9 3 7 2 2 2" xfId="3875"/>
    <cellStyle name="常规 9 3 7 2 2 2 2" xfId="8099"/>
    <cellStyle name="常规 9 3 7 2 2 2 2 2" xfId="16547"/>
    <cellStyle name="常规 9 3 7 2 2 2 2 2 2" xfId="33443"/>
    <cellStyle name="常规 9 3 7 2 2 2 2 3" xfId="24995"/>
    <cellStyle name="常规 9 3 7 2 2 2 3" xfId="12323"/>
    <cellStyle name="常规 9 3 7 2 2 2 3 2" xfId="29219"/>
    <cellStyle name="常规 9 3 7 2 2 2 4" xfId="20771"/>
    <cellStyle name="常规 9 3 7 2 2 3" xfId="5987"/>
    <cellStyle name="常规 9 3 7 2 2 3 2" xfId="14435"/>
    <cellStyle name="常规 9 3 7 2 2 3 2 2" xfId="31331"/>
    <cellStyle name="常规 9 3 7 2 2 3 3" xfId="22883"/>
    <cellStyle name="常规 9 3 7 2 2 4" xfId="10211"/>
    <cellStyle name="常规 9 3 7 2 2 4 2" xfId="27107"/>
    <cellStyle name="常规 9 3 7 2 2 5" xfId="18659"/>
    <cellStyle name="常规 9 3 7 2 3" xfId="2819"/>
    <cellStyle name="常规 9 3 7 2 3 2" xfId="7043"/>
    <cellStyle name="常规 9 3 7 2 3 2 2" xfId="15491"/>
    <cellStyle name="常规 9 3 7 2 3 2 2 2" xfId="32387"/>
    <cellStyle name="常规 9 3 7 2 3 2 3" xfId="23939"/>
    <cellStyle name="常规 9 3 7 2 3 3" xfId="11267"/>
    <cellStyle name="常规 9 3 7 2 3 3 2" xfId="28163"/>
    <cellStyle name="常规 9 3 7 2 3 4" xfId="19715"/>
    <cellStyle name="常规 9 3 7 2 4" xfId="4931"/>
    <cellStyle name="常规 9 3 7 2 4 2" xfId="13379"/>
    <cellStyle name="常规 9 3 7 2 4 2 2" xfId="30275"/>
    <cellStyle name="常规 9 3 7 2 4 3" xfId="21827"/>
    <cellStyle name="常规 9 3 7 2 5" xfId="9155"/>
    <cellStyle name="常规 9 3 7 2 5 2" xfId="26051"/>
    <cellStyle name="常规 9 3 7 2 6" xfId="17603"/>
    <cellStyle name="常规 9 3 7 3" xfId="707"/>
    <cellStyle name="常规 9 3 7 3 2" xfId="2115"/>
    <cellStyle name="常规 9 3 7 3 2 2" xfId="4227"/>
    <cellStyle name="常规 9 3 7 3 2 2 2" xfId="8451"/>
    <cellStyle name="常规 9 3 7 3 2 2 2 2" xfId="16899"/>
    <cellStyle name="常规 9 3 7 3 2 2 2 2 2" xfId="33795"/>
    <cellStyle name="常规 9 3 7 3 2 2 2 3" xfId="25347"/>
    <cellStyle name="常规 9 3 7 3 2 2 3" xfId="12675"/>
    <cellStyle name="常规 9 3 7 3 2 2 3 2" xfId="29571"/>
    <cellStyle name="常规 9 3 7 3 2 2 4" xfId="21123"/>
    <cellStyle name="常规 9 3 7 3 2 3" xfId="6339"/>
    <cellStyle name="常规 9 3 7 3 2 3 2" xfId="14787"/>
    <cellStyle name="常规 9 3 7 3 2 3 2 2" xfId="31683"/>
    <cellStyle name="常规 9 3 7 3 2 3 3" xfId="23235"/>
    <cellStyle name="常规 9 3 7 3 2 4" xfId="10563"/>
    <cellStyle name="常规 9 3 7 3 2 4 2" xfId="27459"/>
    <cellStyle name="常规 9 3 7 3 2 5" xfId="19011"/>
    <cellStyle name="常规 9 3 7 3 3" xfId="3171"/>
    <cellStyle name="常规 9 3 7 3 3 2" xfId="7395"/>
    <cellStyle name="常规 9 3 7 3 3 2 2" xfId="15843"/>
    <cellStyle name="常规 9 3 7 3 3 2 2 2" xfId="32739"/>
    <cellStyle name="常规 9 3 7 3 3 2 3" xfId="24291"/>
    <cellStyle name="常规 9 3 7 3 3 3" xfId="11619"/>
    <cellStyle name="常规 9 3 7 3 3 3 2" xfId="28515"/>
    <cellStyle name="常规 9 3 7 3 3 4" xfId="20067"/>
    <cellStyle name="常规 9 3 7 3 4" xfId="5283"/>
    <cellStyle name="常规 9 3 7 3 4 2" xfId="13731"/>
    <cellStyle name="常规 9 3 7 3 4 2 2" xfId="30627"/>
    <cellStyle name="常规 9 3 7 3 4 3" xfId="22179"/>
    <cellStyle name="常规 9 3 7 3 5" xfId="9507"/>
    <cellStyle name="常规 9 3 7 3 5 2" xfId="26403"/>
    <cellStyle name="常规 9 3 7 3 6" xfId="17955"/>
    <cellStyle name="常规 9 3 7 4" xfId="1411"/>
    <cellStyle name="常规 9 3 7 4 2" xfId="3523"/>
    <cellStyle name="常规 9 3 7 4 2 2" xfId="7747"/>
    <cellStyle name="常规 9 3 7 4 2 2 2" xfId="16195"/>
    <cellStyle name="常规 9 3 7 4 2 2 2 2" xfId="33091"/>
    <cellStyle name="常规 9 3 7 4 2 2 3" xfId="24643"/>
    <cellStyle name="常规 9 3 7 4 2 3" xfId="11971"/>
    <cellStyle name="常规 9 3 7 4 2 3 2" xfId="28867"/>
    <cellStyle name="常规 9 3 7 4 2 4" xfId="20419"/>
    <cellStyle name="常规 9 3 7 4 3" xfId="5635"/>
    <cellStyle name="常规 9 3 7 4 3 2" xfId="14083"/>
    <cellStyle name="常规 9 3 7 4 3 2 2" xfId="30979"/>
    <cellStyle name="常规 9 3 7 4 3 3" xfId="22531"/>
    <cellStyle name="常规 9 3 7 4 4" xfId="9859"/>
    <cellStyle name="常规 9 3 7 4 4 2" xfId="26755"/>
    <cellStyle name="常规 9 3 7 4 5" xfId="18307"/>
    <cellStyle name="常规 9 3 7 5" xfId="2467"/>
    <cellStyle name="常规 9 3 7 5 2" xfId="6691"/>
    <cellStyle name="常规 9 3 7 5 2 2" xfId="15139"/>
    <cellStyle name="常规 9 3 7 5 2 2 2" xfId="32035"/>
    <cellStyle name="常规 9 3 7 5 2 3" xfId="23587"/>
    <cellStyle name="常规 9 3 7 5 3" xfId="10915"/>
    <cellStyle name="常规 9 3 7 5 3 2" xfId="27811"/>
    <cellStyle name="常规 9 3 7 5 4" xfId="19363"/>
    <cellStyle name="常规 9 3 7 6" xfId="4579"/>
    <cellStyle name="常规 9 3 7 6 2" xfId="13027"/>
    <cellStyle name="常规 9 3 7 6 2 2" xfId="29923"/>
    <cellStyle name="常规 9 3 7 6 3" xfId="21475"/>
    <cellStyle name="常规 9 3 7 7" xfId="8803"/>
    <cellStyle name="常规 9 3 7 7 2" xfId="25699"/>
    <cellStyle name="常规 9 3 7 8" xfId="17251"/>
    <cellStyle name="常规 9 3 8" xfId="755"/>
    <cellStyle name="常规 9 3 8 2" xfId="1459"/>
    <cellStyle name="常规 9 3 8 2 2" xfId="3571"/>
    <cellStyle name="常规 9 3 8 2 2 2" xfId="7795"/>
    <cellStyle name="常规 9 3 8 2 2 2 2" xfId="16243"/>
    <cellStyle name="常规 9 3 8 2 2 2 2 2" xfId="33139"/>
    <cellStyle name="常规 9 3 8 2 2 2 3" xfId="24691"/>
    <cellStyle name="常规 9 3 8 2 2 3" xfId="12019"/>
    <cellStyle name="常规 9 3 8 2 2 3 2" xfId="28915"/>
    <cellStyle name="常规 9 3 8 2 2 4" xfId="20467"/>
    <cellStyle name="常规 9 3 8 2 3" xfId="5683"/>
    <cellStyle name="常规 9 3 8 2 3 2" xfId="14131"/>
    <cellStyle name="常规 9 3 8 2 3 2 2" xfId="31027"/>
    <cellStyle name="常规 9 3 8 2 3 3" xfId="22579"/>
    <cellStyle name="常规 9 3 8 2 4" xfId="9907"/>
    <cellStyle name="常规 9 3 8 2 4 2" xfId="26803"/>
    <cellStyle name="常规 9 3 8 2 5" xfId="18355"/>
    <cellStyle name="常规 9 3 8 3" xfId="2515"/>
    <cellStyle name="常规 9 3 8 3 2" xfId="6739"/>
    <cellStyle name="常规 9 3 8 3 2 2" xfId="15187"/>
    <cellStyle name="常规 9 3 8 3 2 2 2" xfId="32083"/>
    <cellStyle name="常规 9 3 8 3 2 3" xfId="23635"/>
    <cellStyle name="常规 9 3 8 3 3" xfId="10963"/>
    <cellStyle name="常规 9 3 8 3 3 2" xfId="27859"/>
    <cellStyle name="常规 9 3 8 3 4" xfId="19411"/>
    <cellStyle name="常规 9 3 8 4" xfId="4627"/>
    <cellStyle name="常规 9 3 8 4 2" xfId="13075"/>
    <cellStyle name="常规 9 3 8 4 2 2" xfId="29971"/>
    <cellStyle name="常规 9 3 8 4 3" xfId="21523"/>
    <cellStyle name="常规 9 3 8 5" xfId="8851"/>
    <cellStyle name="常规 9 3 8 5 2" xfId="25747"/>
    <cellStyle name="常规 9 3 8 6" xfId="17299"/>
    <cellStyle name="常规 9 3 9" xfId="403"/>
    <cellStyle name="常规 9 3 9 2" xfId="1811"/>
    <cellStyle name="常规 9 3 9 2 2" xfId="3923"/>
    <cellStyle name="常规 9 3 9 2 2 2" xfId="8147"/>
    <cellStyle name="常规 9 3 9 2 2 2 2" xfId="16595"/>
    <cellStyle name="常规 9 3 9 2 2 2 2 2" xfId="33491"/>
    <cellStyle name="常规 9 3 9 2 2 2 3" xfId="25043"/>
    <cellStyle name="常规 9 3 9 2 2 3" xfId="12371"/>
    <cellStyle name="常规 9 3 9 2 2 3 2" xfId="29267"/>
    <cellStyle name="常规 9 3 9 2 2 4" xfId="20819"/>
    <cellStyle name="常规 9 3 9 2 3" xfId="6035"/>
    <cellStyle name="常规 9 3 9 2 3 2" xfId="14483"/>
    <cellStyle name="常规 9 3 9 2 3 2 2" xfId="31379"/>
    <cellStyle name="常规 9 3 9 2 3 3" xfId="22931"/>
    <cellStyle name="常规 9 3 9 2 4" xfId="10259"/>
    <cellStyle name="常规 9 3 9 2 4 2" xfId="27155"/>
    <cellStyle name="常规 9 3 9 2 5" xfId="18707"/>
    <cellStyle name="常规 9 3 9 3" xfId="2867"/>
    <cellStyle name="常规 9 3 9 3 2" xfId="7091"/>
    <cellStyle name="常规 9 3 9 3 2 2" xfId="15539"/>
    <cellStyle name="常规 9 3 9 3 2 2 2" xfId="32435"/>
    <cellStyle name="常规 9 3 9 3 2 3" xfId="23987"/>
    <cellStyle name="常规 9 3 9 3 3" xfId="11315"/>
    <cellStyle name="常规 9 3 9 3 3 2" xfId="28211"/>
    <cellStyle name="常规 9 3 9 3 4" xfId="19763"/>
    <cellStyle name="常规 9 3 9 4" xfId="4979"/>
    <cellStyle name="常规 9 3 9 4 2" xfId="13427"/>
    <cellStyle name="常规 9 3 9 4 2 2" xfId="30323"/>
    <cellStyle name="常规 9 3 9 4 3" xfId="21875"/>
    <cellStyle name="常规 9 3 9 5" xfId="9203"/>
    <cellStyle name="常规 9 3 9 5 2" xfId="26099"/>
    <cellStyle name="常规 9 3 9 6" xfId="17651"/>
    <cellStyle name="常规 9 4" xfId="83"/>
    <cellStyle name="常规 9 4 2" xfId="787"/>
    <cellStyle name="常规 9 4 2 2" xfId="1491"/>
    <cellStyle name="常规 9 4 2 2 2" xfId="3603"/>
    <cellStyle name="常规 9 4 2 2 2 2" xfId="7827"/>
    <cellStyle name="常规 9 4 2 2 2 2 2" xfId="16275"/>
    <cellStyle name="常规 9 4 2 2 2 2 2 2" xfId="33171"/>
    <cellStyle name="常规 9 4 2 2 2 2 3" xfId="24723"/>
    <cellStyle name="常规 9 4 2 2 2 3" xfId="12051"/>
    <cellStyle name="常规 9 4 2 2 2 3 2" xfId="28947"/>
    <cellStyle name="常规 9 4 2 2 2 4" xfId="20499"/>
    <cellStyle name="常规 9 4 2 2 3" xfId="5715"/>
    <cellStyle name="常规 9 4 2 2 3 2" xfId="14163"/>
    <cellStyle name="常规 9 4 2 2 3 2 2" xfId="31059"/>
    <cellStyle name="常规 9 4 2 2 3 3" xfId="22611"/>
    <cellStyle name="常规 9 4 2 2 4" xfId="9939"/>
    <cellStyle name="常规 9 4 2 2 4 2" xfId="26835"/>
    <cellStyle name="常规 9 4 2 2 5" xfId="18387"/>
    <cellStyle name="常规 9 4 2 3" xfId="2547"/>
    <cellStyle name="常规 9 4 2 3 2" xfId="6771"/>
    <cellStyle name="常规 9 4 2 3 2 2" xfId="15219"/>
    <cellStyle name="常规 9 4 2 3 2 2 2" xfId="32115"/>
    <cellStyle name="常规 9 4 2 3 2 3" xfId="23667"/>
    <cellStyle name="常规 9 4 2 3 3" xfId="10995"/>
    <cellStyle name="常规 9 4 2 3 3 2" xfId="27891"/>
    <cellStyle name="常规 9 4 2 3 4" xfId="19443"/>
    <cellStyle name="常规 9 4 2 4" xfId="4659"/>
    <cellStyle name="常规 9 4 2 4 2" xfId="13107"/>
    <cellStyle name="常规 9 4 2 4 2 2" xfId="30003"/>
    <cellStyle name="常规 9 4 2 4 3" xfId="21555"/>
    <cellStyle name="常规 9 4 2 5" xfId="8883"/>
    <cellStyle name="常规 9 4 2 5 2" xfId="25779"/>
    <cellStyle name="常规 9 4 2 6" xfId="17331"/>
    <cellStyle name="常规 9 4 3" xfId="435"/>
    <cellStyle name="常规 9 4 3 2" xfId="1843"/>
    <cellStyle name="常规 9 4 3 2 2" xfId="3955"/>
    <cellStyle name="常规 9 4 3 2 2 2" xfId="8179"/>
    <cellStyle name="常规 9 4 3 2 2 2 2" xfId="16627"/>
    <cellStyle name="常规 9 4 3 2 2 2 2 2" xfId="33523"/>
    <cellStyle name="常规 9 4 3 2 2 2 3" xfId="25075"/>
    <cellStyle name="常规 9 4 3 2 2 3" xfId="12403"/>
    <cellStyle name="常规 9 4 3 2 2 3 2" xfId="29299"/>
    <cellStyle name="常规 9 4 3 2 2 4" xfId="20851"/>
    <cellStyle name="常规 9 4 3 2 3" xfId="6067"/>
    <cellStyle name="常规 9 4 3 2 3 2" xfId="14515"/>
    <cellStyle name="常规 9 4 3 2 3 2 2" xfId="31411"/>
    <cellStyle name="常规 9 4 3 2 3 3" xfId="22963"/>
    <cellStyle name="常规 9 4 3 2 4" xfId="10291"/>
    <cellStyle name="常规 9 4 3 2 4 2" xfId="27187"/>
    <cellStyle name="常规 9 4 3 2 5" xfId="18739"/>
    <cellStyle name="常规 9 4 3 3" xfId="2899"/>
    <cellStyle name="常规 9 4 3 3 2" xfId="7123"/>
    <cellStyle name="常规 9 4 3 3 2 2" xfId="15571"/>
    <cellStyle name="常规 9 4 3 3 2 2 2" xfId="32467"/>
    <cellStyle name="常规 9 4 3 3 2 3" xfId="24019"/>
    <cellStyle name="常规 9 4 3 3 3" xfId="11347"/>
    <cellStyle name="常规 9 4 3 3 3 2" xfId="28243"/>
    <cellStyle name="常规 9 4 3 3 4" xfId="19795"/>
    <cellStyle name="常规 9 4 3 4" xfId="5011"/>
    <cellStyle name="常规 9 4 3 4 2" xfId="13459"/>
    <cellStyle name="常规 9 4 3 4 2 2" xfId="30355"/>
    <cellStyle name="常规 9 4 3 4 3" xfId="21907"/>
    <cellStyle name="常规 9 4 3 5" xfId="9235"/>
    <cellStyle name="常规 9 4 3 5 2" xfId="26131"/>
    <cellStyle name="常规 9 4 3 6" xfId="17683"/>
    <cellStyle name="常规 9 4 4" xfId="1139"/>
    <cellStyle name="常规 9 4 4 2" xfId="3251"/>
    <cellStyle name="常规 9 4 4 2 2" xfId="7475"/>
    <cellStyle name="常规 9 4 4 2 2 2" xfId="15923"/>
    <cellStyle name="常规 9 4 4 2 2 2 2" xfId="32819"/>
    <cellStyle name="常规 9 4 4 2 2 3" xfId="24371"/>
    <cellStyle name="常规 9 4 4 2 3" xfId="11699"/>
    <cellStyle name="常规 9 4 4 2 3 2" xfId="28595"/>
    <cellStyle name="常规 9 4 4 2 4" xfId="20147"/>
    <cellStyle name="常规 9 4 4 3" xfId="5363"/>
    <cellStyle name="常规 9 4 4 3 2" xfId="13811"/>
    <cellStyle name="常规 9 4 4 3 2 2" xfId="30707"/>
    <cellStyle name="常规 9 4 4 3 3" xfId="22259"/>
    <cellStyle name="常规 9 4 4 4" xfId="9587"/>
    <cellStyle name="常规 9 4 4 4 2" xfId="26483"/>
    <cellStyle name="常规 9 4 4 5" xfId="18035"/>
    <cellStyle name="常规 9 4 5" xfId="2195"/>
    <cellStyle name="常规 9 4 5 2" xfId="6419"/>
    <cellStyle name="常规 9 4 5 2 2" xfId="14867"/>
    <cellStyle name="常规 9 4 5 2 2 2" xfId="31763"/>
    <cellStyle name="常规 9 4 5 2 3" xfId="23315"/>
    <cellStyle name="常规 9 4 5 3" xfId="10643"/>
    <cellStyle name="常规 9 4 5 3 2" xfId="27539"/>
    <cellStyle name="常规 9 4 5 4" xfId="19091"/>
    <cellStyle name="常规 9 4 6" xfId="4307"/>
    <cellStyle name="常规 9 4 6 2" xfId="12755"/>
    <cellStyle name="常规 9 4 6 2 2" xfId="29651"/>
    <cellStyle name="常规 9 4 6 3" xfId="21203"/>
    <cellStyle name="常规 9 4 7" xfId="8531"/>
    <cellStyle name="常规 9 4 7 2" xfId="25427"/>
    <cellStyle name="常规 9 4 8" xfId="16979"/>
    <cellStyle name="常规 9 5" xfId="131"/>
    <cellStyle name="常规 9 5 2" xfId="835"/>
    <cellStyle name="常规 9 5 2 2" xfId="1539"/>
    <cellStyle name="常规 9 5 2 2 2" xfId="3651"/>
    <cellStyle name="常规 9 5 2 2 2 2" xfId="7875"/>
    <cellStyle name="常规 9 5 2 2 2 2 2" xfId="16323"/>
    <cellStyle name="常规 9 5 2 2 2 2 2 2" xfId="33219"/>
    <cellStyle name="常规 9 5 2 2 2 2 3" xfId="24771"/>
    <cellStyle name="常规 9 5 2 2 2 3" xfId="12099"/>
    <cellStyle name="常规 9 5 2 2 2 3 2" xfId="28995"/>
    <cellStyle name="常规 9 5 2 2 2 4" xfId="20547"/>
    <cellStyle name="常规 9 5 2 2 3" xfId="5763"/>
    <cellStyle name="常规 9 5 2 2 3 2" xfId="14211"/>
    <cellStyle name="常规 9 5 2 2 3 2 2" xfId="31107"/>
    <cellStyle name="常规 9 5 2 2 3 3" xfId="22659"/>
    <cellStyle name="常规 9 5 2 2 4" xfId="9987"/>
    <cellStyle name="常规 9 5 2 2 4 2" xfId="26883"/>
    <cellStyle name="常规 9 5 2 2 5" xfId="18435"/>
    <cellStyle name="常规 9 5 2 3" xfId="2595"/>
    <cellStyle name="常规 9 5 2 3 2" xfId="6819"/>
    <cellStyle name="常规 9 5 2 3 2 2" xfId="15267"/>
    <cellStyle name="常规 9 5 2 3 2 2 2" xfId="32163"/>
    <cellStyle name="常规 9 5 2 3 2 3" xfId="23715"/>
    <cellStyle name="常规 9 5 2 3 3" xfId="11043"/>
    <cellStyle name="常规 9 5 2 3 3 2" xfId="27939"/>
    <cellStyle name="常规 9 5 2 3 4" xfId="19491"/>
    <cellStyle name="常规 9 5 2 4" xfId="4707"/>
    <cellStyle name="常规 9 5 2 4 2" xfId="13155"/>
    <cellStyle name="常规 9 5 2 4 2 2" xfId="30051"/>
    <cellStyle name="常规 9 5 2 4 3" xfId="21603"/>
    <cellStyle name="常规 9 5 2 5" xfId="8931"/>
    <cellStyle name="常规 9 5 2 5 2" xfId="25827"/>
    <cellStyle name="常规 9 5 2 6" xfId="17379"/>
    <cellStyle name="常规 9 5 3" xfId="483"/>
    <cellStyle name="常规 9 5 3 2" xfId="1891"/>
    <cellStyle name="常规 9 5 3 2 2" xfId="4003"/>
    <cellStyle name="常规 9 5 3 2 2 2" xfId="8227"/>
    <cellStyle name="常规 9 5 3 2 2 2 2" xfId="16675"/>
    <cellStyle name="常规 9 5 3 2 2 2 2 2" xfId="33571"/>
    <cellStyle name="常规 9 5 3 2 2 2 3" xfId="25123"/>
    <cellStyle name="常规 9 5 3 2 2 3" xfId="12451"/>
    <cellStyle name="常规 9 5 3 2 2 3 2" xfId="29347"/>
    <cellStyle name="常规 9 5 3 2 2 4" xfId="20899"/>
    <cellStyle name="常规 9 5 3 2 3" xfId="6115"/>
    <cellStyle name="常规 9 5 3 2 3 2" xfId="14563"/>
    <cellStyle name="常规 9 5 3 2 3 2 2" xfId="31459"/>
    <cellStyle name="常规 9 5 3 2 3 3" xfId="23011"/>
    <cellStyle name="常规 9 5 3 2 4" xfId="10339"/>
    <cellStyle name="常规 9 5 3 2 4 2" xfId="27235"/>
    <cellStyle name="常规 9 5 3 2 5" xfId="18787"/>
    <cellStyle name="常规 9 5 3 3" xfId="2947"/>
    <cellStyle name="常规 9 5 3 3 2" xfId="7171"/>
    <cellStyle name="常规 9 5 3 3 2 2" xfId="15619"/>
    <cellStyle name="常规 9 5 3 3 2 2 2" xfId="32515"/>
    <cellStyle name="常规 9 5 3 3 2 3" xfId="24067"/>
    <cellStyle name="常规 9 5 3 3 3" xfId="11395"/>
    <cellStyle name="常规 9 5 3 3 3 2" xfId="28291"/>
    <cellStyle name="常规 9 5 3 3 4" xfId="19843"/>
    <cellStyle name="常规 9 5 3 4" xfId="5059"/>
    <cellStyle name="常规 9 5 3 4 2" xfId="13507"/>
    <cellStyle name="常规 9 5 3 4 2 2" xfId="30403"/>
    <cellStyle name="常规 9 5 3 4 3" xfId="21955"/>
    <cellStyle name="常规 9 5 3 5" xfId="9283"/>
    <cellStyle name="常规 9 5 3 5 2" xfId="26179"/>
    <cellStyle name="常规 9 5 3 6" xfId="17731"/>
    <cellStyle name="常规 9 5 4" xfId="1187"/>
    <cellStyle name="常规 9 5 4 2" xfId="3299"/>
    <cellStyle name="常规 9 5 4 2 2" xfId="7523"/>
    <cellStyle name="常规 9 5 4 2 2 2" xfId="15971"/>
    <cellStyle name="常规 9 5 4 2 2 2 2" xfId="32867"/>
    <cellStyle name="常规 9 5 4 2 2 3" xfId="24419"/>
    <cellStyle name="常规 9 5 4 2 3" xfId="11747"/>
    <cellStyle name="常规 9 5 4 2 3 2" xfId="28643"/>
    <cellStyle name="常规 9 5 4 2 4" xfId="20195"/>
    <cellStyle name="常规 9 5 4 3" xfId="5411"/>
    <cellStyle name="常规 9 5 4 3 2" xfId="13859"/>
    <cellStyle name="常规 9 5 4 3 2 2" xfId="30755"/>
    <cellStyle name="常规 9 5 4 3 3" xfId="22307"/>
    <cellStyle name="常规 9 5 4 4" xfId="9635"/>
    <cellStyle name="常规 9 5 4 4 2" xfId="26531"/>
    <cellStyle name="常规 9 5 4 5" xfId="18083"/>
    <cellStyle name="常规 9 5 5" xfId="2243"/>
    <cellStyle name="常规 9 5 5 2" xfId="6467"/>
    <cellStyle name="常规 9 5 5 2 2" xfId="14915"/>
    <cellStyle name="常规 9 5 5 2 2 2" xfId="31811"/>
    <cellStyle name="常规 9 5 5 2 3" xfId="23363"/>
    <cellStyle name="常规 9 5 5 3" xfId="10691"/>
    <cellStyle name="常规 9 5 5 3 2" xfId="27587"/>
    <cellStyle name="常规 9 5 5 4" xfId="19139"/>
    <cellStyle name="常规 9 5 6" xfId="4355"/>
    <cellStyle name="常规 9 5 6 2" xfId="12803"/>
    <cellStyle name="常规 9 5 6 2 2" xfId="29699"/>
    <cellStyle name="常规 9 5 6 3" xfId="21251"/>
    <cellStyle name="常规 9 5 7" xfId="8579"/>
    <cellStyle name="常规 9 5 7 2" xfId="25475"/>
    <cellStyle name="常规 9 5 8" xfId="17027"/>
    <cellStyle name="常规 9 6" xfId="179"/>
    <cellStyle name="常规 9 6 2" xfId="883"/>
    <cellStyle name="常规 9 6 2 2" xfId="1587"/>
    <cellStyle name="常规 9 6 2 2 2" xfId="3699"/>
    <cellStyle name="常规 9 6 2 2 2 2" xfId="7923"/>
    <cellStyle name="常规 9 6 2 2 2 2 2" xfId="16371"/>
    <cellStyle name="常规 9 6 2 2 2 2 2 2" xfId="33267"/>
    <cellStyle name="常规 9 6 2 2 2 2 3" xfId="24819"/>
    <cellStyle name="常规 9 6 2 2 2 3" xfId="12147"/>
    <cellStyle name="常规 9 6 2 2 2 3 2" xfId="29043"/>
    <cellStyle name="常规 9 6 2 2 2 4" xfId="20595"/>
    <cellStyle name="常规 9 6 2 2 3" xfId="5811"/>
    <cellStyle name="常规 9 6 2 2 3 2" xfId="14259"/>
    <cellStyle name="常规 9 6 2 2 3 2 2" xfId="31155"/>
    <cellStyle name="常规 9 6 2 2 3 3" xfId="22707"/>
    <cellStyle name="常规 9 6 2 2 4" xfId="10035"/>
    <cellStyle name="常规 9 6 2 2 4 2" xfId="26931"/>
    <cellStyle name="常规 9 6 2 2 5" xfId="18483"/>
    <cellStyle name="常规 9 6 2 3" xfId="2643"/>
    <cellStyle name="常规 9 6 2 3 2" xfId="6867"/>
    <cellStyle name="常规 9 6 2 3 2 2" xfId="15315"/>
    <cellStyle name="常规 9 6 2 3 2 2 2" xfId="32211"/>
    <cellStyle name="常规 9 6 2 3 2 3" xfId="23763"/>
    <cellStyle name="常规 9 6 2 3 3" xfId="11091"/>
    <cellStyle name="常规 9 6 2 3 3 2" xfId="27987"/>
    <cellStyle name="常规 9 6 2 3 4" xfId="19539"/>
    <cellStyle name="常规 9 6 2 4" xfId="4755"/>
    <cellStyle name="常规 9 6 2 4 2" xfId="13203"/>
    <cellStyle name="常规 9 6 2 4 2 2" xfId="30099"/>
    <cellStyle name="常规 9 6 2 4 3" xfId="21651"/>
    <cellStyle name="常规 9 6 2 5" xfId="8979"/>
    <cellStyle name="常规 9 6 2 5 2" xfId="25875"/>
    <cellStyle name="常规 9 6 2 6" xfId="17427"/>
    <cellStyle name="常规 9 6 3" xfId="531"/>
    <cellStyle name="常规 9 6 3 2" xfId="1939"/>
    <cellStyle name="常规 9 6 3 2 2" xfId="4051"/>
    <cellStyle name="常规 9 6 3 2 2 2" xfId="8275"/>
    <cellStyle name="常规 9 6 3 2 2 2 2" xfId="16723"/>
    <cellStyle name="常规 9 6 3 2 2 2 2 2" xfId="33619"/>
    <cellStyle name="常规 9 6 3 2 2 2 3" xfId="25171"/>
    <cellStyle name="常规 9 6 3 2 2 3" xfId="12499"/>
    <cellStyle name="常规 9 6 3 2 2 3 2" xfId="29395"/>
    <cellStyle name="常规 9 6 3 2 2 4" xfId="20947"/>
    <cellStyle name="常规 9 6 3 2 3" xfId="6163"/>
    <cellStyle name="常规 9 6 3 2 3 2" xfId="14611"/>
    <cellStyle name="常规 9 6 3 2 3 2 2" xfId="31507"/>
    <cellStyle name="常规 9 6 3 2 3 3" xfId="23059"/>
    <cellStyle name="常规 9 6 3 2 4" xfId="10387"/>
    <cellStyle name="常规 9 6 3 2 4 2" xfId="27283"/>
    <cellStyle name="常规 9 6 3 2 5" xfId="18835"/>
    <cellStyle name="常规 9 6 3 3" xfId="2995"/>
    <cellStyle name="常规 9 6 3 3 2" xfId="7219"/>
    <cellStyle name="常规 9 6 3 3 2 2" xfId="15667"/>
    <cellStyle name="常规 9 6 3 3 2 2 2" xfId="32563"/>
    <cellStyle name="常规 9 6 3 3 2 3" xfId="24115"/>
    <cellStyle name="常规 9 6 3 3 3" xfId="11443"/>
    <cellStyle name="常规 9 6 3 3 3 2" xfId="28339"/>
    <cellStyle name="常规 9 6 3 3 4" xfId="19891"/>
    <cellStyle name="常规 9 6 3 4" xfId="5107"/>
    <cellStyle name="常规 9 6 3 4 2" xfId="13555"/>
    <cellStyle name="常规 9 6 3 4 2 2" xfId="30451"/>
    <cellStyle name="常规 9 6 3 4 3" xfId="22003"/>
    <cellStyle name="常规 9 6 3 5" xfId="9331"/>
    <cellStyle name="常规 9 6 3 5 2" xfId="26227"/>
    <cellStyle name="常规 9 6 3 6" xfId="17779"/>
    <cellStyle name="常规 9 6 4" xfId="1235"/>
    <cellStyle name="常规 9 6 4 2" xfId="3347"/>
    <cellStyle name="常规 9 6 4 2 2" xfId="7571"/>
    <cellStyle name="常规 9 6 4 2 2 2" xfId="16019"/>
    <cellStyle name="常规 9 6 4 2 2 2 2" xfId="32915"/>
    <cellStyle name="常规 9 6 4 2 2 3" xfId="24467"/>
    <cellStyle name="常规 9 6 4 2 3" xfId="11795"/>
    <cellStyle name="常规 9 6 4 2 3 2" xfId="28691"/>
    <cellStyle name="常规 9 6 4 2 4" xfId="20243"/>
    <cellStyle name="常规 9 6 4 3" xfId="5459"/>
    <cellStyle name="常规 9 6 4 3 2" xfId="13907"/>
    <cellStyle name="常规 9 6 4 3 2 2" xfId="30803"/>
    <cellStyle name="常规 9 6 4 3 3" xfId="22355"/>
    <cellStyle name="常规 9 6 4 4" xfId="9683"/>
    <cellStyle name="常规 9 6 4 4 2" xfId="26579"/>
    <cellStyle name="常规 9 6 4 5" xfId="18131"/>
    <cellStyle name="常规 9 6 5" xfId="2291"/>
    <cellStyle name="常规 9 6 5 2" xfId="6515"/>
    <cellStyle name="常规 9 6 5 2 2" xfId="14963"/>
    <cellStyle name="常规 9 6 5 2 2 2" xfId="31859"/>
    <cellStyle name="常规 9 6 5 2 3" xfId="23411"/>
    <cellStyle name="常规 9 6 5 3" xfId="10739"/>
    <cellStyle name="常规 9 6 5 3 2" xfId="27635"/>
    <cellStyle name="常规 9 6 5 4" xfId="19187"/>
    <cellStyle name="常规 9 6 6" xfId="4403"/>
    <cellStyle name="常规 9 6 6 2" xfId="12851"/>
    <cellStyle name="常规 9 6 6 2 2" xfId="29747"/>
    <cellStyle name="常规 9 6 6 3" xfId="21299"/>
    <cellStyle name="常规 9 6 7" xfId="8627"/>
    <cellStyle name="常规 9 6 7 2" xfId="25523"/>
    <cellStyle name="常规 9 6 8" xfId="17075"/>
    <cellStyle name="常规 9 7" xfId="227"/>
    <cellStyle name="常规 9 7 2" xfId="931"/>
    <cellStyle name="常规 9 7 2 2" xfId="1635"/>
    <cellStyle name="常规 9 7 2 2 2" xfId="3747"/>
    <cellStyle name="常规 9 7 2 2 2 2" xfId="7971"/>
    <cellStyle name="常规 9 7 2 2 2 2 2" xfId="16419"/>
    <cellStyle name="常规 9 7 2 2 2 2 2 2" xfId="33315"/>
    <cellStyle name="常规 9 7 2 2 2 2 3" xfId="24867"/>
    <cellStyle name="常规 9 7 2 2 2 3" xfId="12195"/>
    <cellStyle name="常规 9 7 2 2 2 3 2" xfId="29091"/>
    <cellStyle name="常规 9 7 2 2 2 4" xfId="20643"/>
    <cellStyle name="常规 9 7 2 2 3" xfId="5859"/>
    <cellStyle name="常规 9 7 2 2 3 2" xfId="14307"/>
    <cellStyle name="常规 9 7 2 2 3 2 2" xfId="31203"/>
    <cellStyle name="常规 9 7 2 2 3 3" xfId="22755"/>
    <cellStyle name="常规 9 7 2 2 4" xfId="10083"/>
    <cellStyle name="常规 9 7 2 2 4 2" xfId="26979"/>
    <cellStyle name="常规 9 7 2 2 5" xfId="18531"/>
    <cellStyle name="常规 9 7 2 3" xfId="2691"/>
    <cellStyle name="常规 9 7 2 3 2" xfId="6915"/>
    <cellStyle name="常规 9 7 2 3 2 2" xfId="15363"/>
    <cellStyle name="常规 9 7 2 3 2 2 2" xfId="32259"/>
    <cellStyle name="常规 9 7 2 3 2 3" xfId="23811"/>
    <cellStyle name="常规 9 7 2 3 3" xfId="11139"/>
    <cellStyle name="常规 9 7 2 3 3 2" xfId="28035"/>
    <cellStyle name="常规 9 7 2 3 4" xfId="19587"/>
    <cellStyle name="常规 9 7 2 4" xfId="4803"/>
    <cellStyle name="常规 9 7 2 4 2" xfId="13251"/>
    <cellStyle name="常规 9 7 2 4 2 2" xfId="30147"/>
    <cellStyle name="常规 9 7 2 4 3" xfId="21699"/>
    <cellStyle name="常规 9 7 2 5" xfId="9027"/>
    <cellStyle name="常规 9 7 2 5 2" xfId="25923"/>
    <cellStyle name="常规 9 7 2 6" xfId="17475"/>
    <cellStyle name="常规 9 7 3" xfId="579"/>
    <cellStyle name="常规 9 7 3 2" xfId="1987"/>
    <cellStyle name="常规 9 7 3 2 2" xfId="4099"/>
    <cellStyle name="常规 9 7 3 2 2 2" xfId="8323"/>
    <cellStyle name="常规 9 7 3 2 2 2 2" xfId="16771"/>
    <cellStyle name="常规 9 7 3 2 2 2 2 2" xfId="33667"/>
    <cellStyle name="常规 9 7 3 2 2 2 3" xfId="25219"/>
    <cellStyle name="常规 9 7 3 2 2 3" xfId="12547"/>
    <cellStyle name="常规 9 7 3 2 2 3 2" xfId="29443"/>
    <cellStyle name="常规 9 7 3 2 2 4" xfId="20995"/>
    <cellStyle name="常规 9 7 3 2 3" xfId="6211"/>
    <cellStyle name="常规 9 7 3 2 3 2" xfId="14659"/>
    <cellStyle name="常规 9 7 3 2 3 2 2" xfId="31555"/>
    <cellStyle name="常规 9 7 3 2 3 3" xfId="23107"/>
    <cellStyle name="常规 9 7 3 2 4" xfId="10435"/>
    <cellStyle name="常规 9 7 3 2 4 2" xfId="27331"/>
    <cellStyle name="常规 9 7 3 2 5" xfId="18883"/>
    <cellStyle name="常规 9 7 3 3" xfId="3043"/>
    <cellStyle name="常规 9 7 3 3 2" xfId="7267"/>
    <cellStyle name="常规 9 7 3 3 2 2" xfId="15715"/>
    <cellStyle name="常规 9 7 3 3 2 2 2" xfId="32611"/>
    <cellStyle name="常规 9 7 3 3 2 3" xfId="24163"/>
    <cellStyle name="常规 9 7 3 3 3" xfId="11491"/>
    <cellStyle name="常规 9 7 3 3 3 2" xfId="28387"/>
    <cellStyle name="常规 9 7 3 3 4" xfId="19939"/>
    <cellStyle name="常规 9 7 3 4" xfId="5155"/>
    <cellStyle name="常规 9 7 3 4 2" xfId="13603"/>
    <cellStyle name="常规 9 7 3 4 2 2" xfId="30499"/>
    <cellStyle name="常规 9 7 3 4 3" xfId="22051"/>
    <cellStyle name="常规 9 7 3 5" xfId="9379"/>
    <cellStyle name="常规 9 7 3 5 2" xfId="26275"/>
    <cellStyle name="常规 9 7 3 6" xfId="17827"/>
    <cellStyle name="常规 9 7 4" xfId="1283"/>
    <cellStyle name="常规 9 7 4 2" xfId="3395"/>
    <cellStyle name="常规 9 7 4 2 2" xfId="7619"/>
    <cellStyle name="常规 9 7 4 2 2 2" xfId="16067"/>
    <cellStyle name="常规 9 7 4 2 2 2 2" xfId="32963"/>
    <cellStyle name="常规 9 7 4 2 2 3" xfId="24515"/>
    <cellStyle name="常规 9 7 4 2 3" xfId="11843"/>
    <cellStyle name="常规 9 7 4 2 3 2" xfId="28739"/>
    <cellStyle name="常规 9 7 4 2 4" xfId="20291"/>
    <cellStyle name="常规 9 7 4 3" xfId="5507"/>
    <cellStyle name="常规 9 7 4 3 2" xfId="13955"/>
    <cellStyle name="常规 9 7 4 3 2 2" xfId="30851"/>
    <cellStyle name="常规 9 7 4 3 3" xfId="22403"/>
    <cellStyle name="常规 9 7 4 4" xfId="9731"/>
    <cellStyle name="常规 9 7 4 4 2" xfId="26627"/>
    <cellStyle name="常规 9 7 4 5" xfId="18179"/>
    <cellStyle name="常规 9 7 5" xfId="2339"/>
    <cellStyle name="常规 9 7 5 2" xfId="6563"/>
    <cellStyle name="常规 9 7 5 2 2" xfId="15011"/>
    <cellStyle name="常规 9 7 5 2 2 2" xfId="31907"/>
    <cellStyle name="常规 9 7 5 2 3" xfId="23459"/>
    <cellStyle name="常规 9 7 5 3" xfId="10787"/>
    <cellStyle name="常规 9 7 5 3 2" xfId="27683"/>
    <cellStyle name="常规 9 7 5 4" xfId="19235"/>
    <cellStyle name="常规 9 7 6" xfId="4451"/>
    <cellStyle name="常规 9 7 6 2" xfId="12899"/>
    <cellStyle name="常规 9 7 6 2 2" xfId="29795"/>
    <cellStyle name="常规 9 7 6 3" xfId="21347"/>
    <cellStyle name="常规 9 7 7" xfId="8675"/>
    <cellStyle name="常规 9 7 7 2" xfId="25571"/>
    <cellStyle name="常规 9 7 8" xfId="17123"/>
    <cellStyle name="常规 9 8" xfId="275"/>
    <cellStyle name="常规 9 8 2" xfId="979"/>
    <cellStyle name="常规 9 8 2 2" xfId="1683"/>
    <cellStyle name="常规 9 8 2 2 2" xfId="3795"/>
    <cellStyle name="常规 9 8 2 2 2 2" xfId="8019"/>
    <cellStyle name="常规 9 8 2 2 2 2 2" xfId="16467"/>
    <cellStyle name="常规 9 8 2 2 2 2 2 2" xfId="33363"/>
    <cellStyle name="常规 9 8 2 2 2 2 3" xfId="24915"/>
    <cellStyle name="常规 9 8 2 2 2 3" xfId="12243"/>
    <cellStyle name="常规 9 8 2 2 2 3 2" xfId="29139"/>
    <cellStyle name="常规 9 8 2 2 2 4" xfId="20691"/>
    <cellStyle name="常规 9 8 2 2 3" xfId="5907"/>
    <cellStyle name="常规 9 8 2 2 3 2" xfId="14355"/>
    <cellStyle name="常规 9 8 2 2 3 2 2" xfId="31251"/>
    <cellStyle name="常规 9 8 2 2 3 3" xfId="22803"/>
    <cellStyle name="常规 9 8 2 2 4" xfId="10131"/>
    <cellStyle name="常规 9 8 2 2 4 2" xfId="27027"/>
    <cellStyle name="常规 9 8 2 2 5" xfId="18579"/>
    <cellStyle name="常规 9 8 2 3" xfId="2739"/>
    <cellStyle name="常规 9 8 2 3 2" xfId="6963"/>
    <cellStyle name="常规 9 8 2 3 2 2" xfId="15411"/>
    <cellStyle name="常规 9 8 2 3 2 2 2" xfId="32307"/>
    <cellStyle name="常规 9 8 2 3 2 3" xfId="23859"/>
    <cellStyle name="常规 9 8 2 3 3" xfId="11187"/>
    <cellStyle name="常规 9 8 2 3 3 2" xfId="28083"/>
    <cellStyle name="常规 9 8 2 3 4" xfId="19635"/>
    <cellStyle name="常规 9 8 2 4" xfId="4851"/>
    <cellStyle name="常规 9 8 2 4 2" xfId="13299"/>
    <cellStyle name="常规 9 8 2 4 2 2" xfId="30195"/>
    <cellStyle name="常规 9 8 2 4 3" xfId="21747"/>
    <cellStyle name="常规 9 8 2 5" xfId="9075"/>
    <cellStyle name="常规 9 8 2 5 2" xfId="25971"/>
    <cellStyle name="常规 9 8 2 6" xfId="17523"/>
    <cellStyle name="常规 9 8 3" xfId="627"/>
    <cellStyle name="常规 9 8 3 2" xfId="2035"/>
    <cellStyle name="常规 9 8 3 2 2" xfId="4147"/>
    <cellStyle name="常规 9 8 3 2 2 2" xfId="8371"/>
    <cellStyle name="常规 9 8 3 2 2 2 2" xfId="16819"/>
    <cellStyle name="常规 9 8 3 2 2 2 2 2" xfId="33715"/>
    <cellStyle name="常规 9 8 3 2 2 2 3" xfId="25267"/>
    <cellStyle name="常规 9 8 3 2 2 3" xfId="12595"/>
    <cellStyle name="常规 9 8 3 2 2 3 2" xfId="29491"/>
    <cellStyle name="常规 9 8 3 2 2 4" xfId="21043"/>
    <cellStyle name="常规 9 8 3 2 3" xfId="6259"/>
    <cellStyle name="常规 9 8 3 2 3 2" xfId="14707"/>
    <cellStyle name="常规 9 8 3 2 3 2 2" xfId="31603"/>
    <cellStyle name="常规 9 8 3 2 3 3" xfId="23155"/>
    <cellStyle name="常规 9 8 3 2 4" xfId="10483"/>
    <cellStyle name="常规 9 8 3 2 4 2" xfId="27379"/>
    <cellStyle name="常规 9 8 3 2 5" xfId="18931"/>
    <cellStyle name="常规 9 8 3 3" xfId="3091"/>
    <cellStyle name="常规 9 8 3 3 2" xfId="7315"/>
    <cellStyle name="常规 9 8 3 3 2 2" xfId="15763"/>
    <cellStyle name="常规 9 8 3 3 2 2 2" xfId="32659"/>
    <cellStyle name="常规 9 8 3 3 2 3" xfId="24211"/>
    <cellStyle name="常规 9 8 3 3 3" xfId="11539"/>
    <cellStyle name="常规 9 8 3 3 3 2" xfId="28435"/>
    <cellStyle name="常规 9 8 3 3 4" xfId="19987"/>
    <cellStyle name="常规 9 8 3 4" xfId="5203"/>
    <cellStyle name="常规 9 8 3 4 2" xfId="13651"/>
    <cellStyle name="常规 9 8 3 4 2 2" xfId="30547"/>
    <cellStyle name="常规 9 8 3 4 3" xfId="22099"/>
    <cellStyle name="常规 9 8 3 5" xfId="9427"/>
    <cellStyle name="常规 9 8 3 5 2" xfId="26323"/>
    <cellStyle name="常规 9 8 3 6" xfId="17875"/>
    <cellStyle name="常规 9 8 4" xfId="1331"/>
    <cellStyle name="常规 9 8 4 2" xfId="3443"/>
    <cellStyle name="常规 9 8 4 2 2" xfId="7667"/>
    <cellStyle name="常规 9 8 4 2 2 2" xfId="16115"/>
    <cellStyle name="常规 9 8 4 2 2 2 2" xfId="33011"/>
    <cellStyle name="常规 9 8 4 2 2 3" xfId="24563"/>
    <cellStyle name="常规 9 8 4 2 3" xfId="11891"/>
    <cellStyle name="常规 9 8 4 2 3 2" xfId="28787"/>
    <cellStyle name="常规 9 8 4 2 4" xfId="20339"/>
    <cellStyle name="常规 9 8 4 3" xfId="5555"/>
    <cellStyle name="常规 9 8 4 3 2" xfId="14003"/>
    <cellStyle name="常规 9 8 4 3 2 2" xfId="30899"/>
    <cellStyle name="常规 9 8 4 3 3" xfId="22451"/>
    <cellStyle name="常规 9 8 4 4" xfId="9779"/>
    <cellStyle name="常规 9 8 4 4 2" xfId="26675"/>
    <cellStyle name="常规 9 8 4 5" xfId="18227"/>
    <cellStyle name="常规 9 8 5" xfId="2387"/>
    <cellStyle name="常规 9 8 5 2" xfId="6611"/>
    <cellStyle name="常规 9 8 5 2 2" xfId="15059"/>
    <cellStyle name="常规 9 8 5 2 2 2" xfId="31955"/>
    <cellStyle name="常规 9 8 5 2 3" xfId="23507"/>
    <cellStyle name="常规 9 8 5 3" xfId="10835"/>
    <cellStyle name="常规 9 8 5 3 2" xfId="27731"/>
    <cellStyle name="常规 9 8 5 4" xfId="19283"/>
    <cellStyle name="常规 9 8 6" xfId="4499"/>
    <cellStyle name="常规 9 8 6 2" xfId="12947"/>
    <cellStyle name="常规 9 8 6 2 2" xfId="29843"/>
    <cellStyle name="常规 9 8 6 3" xfId="21395"/>
    <cellStyle name="常规 9 8 7" xfId="8723"/>
    <cellStyle name="常规 9 8 7 2" xfId="25619"/>
    <cellStyle name="常规 9 8 8" xfId="17171"/>
    <cellStyle name="常规 9 9" xfId="323"/>
    <cellStyle name="常规 9 9 2" xfId="1027"/>
    <cellStyle name="常规 9 9 2 2" xfId="1731"/>
    <cellStyle name="常规 9 9 2 2 2" xfId="3843"/>
    <cellStyle name="常规 9 9 2 2 2 2" xfId="8067"/>
    <cellStyle name="常规 9 9 2 2 2 2 2" xfId="16515"/>
    <cellStyle name="常规 9 9 2 2 2 2 2 2" xfId="33411"/>
    <cellStyle name="常规 9 9 2 2 2 2 3" xfId="24963"/>
    <cellStyle name="常规 9 9 2 2 2 3" xfId="12291"/>
    <cellStyle name="常规 9 9 2 2 2 3 2" xfId="29187"/>
    <cellStyle name="常规 9 9 2 2 2 4" xfId="20739"/>
    <cellStyle name="常规 9 9 2 2 3" xfId="5955"/>
    <cellStyle name="常规 9 9 2 2 3 2" xfId="14403"/>
    <cellStyle name="常规 9 9 2 2 3 2 2" xfId="31299"/>
    <cellStyle name="常规 9 9 2 2 3 3" xfId="22851"/>
    <cellStyle name="常规 9 9 2 2 4" xfId="10179"/>
    <cellStyle name="常规 9 9 2 2 4 2" xfId="27075"/>
    <cellStyle name="常规 9 9 2 2 5" xfId="18627"/>
    <cellStyle name="常规 9 9 2 3" xfId="2787"/>
    <cellStyle name="常规 9 9 2 3 2" xfId="7011"/>
    <cellStyle name="常规 9 9 2 3 2 2" xfId="15459"/>
    <cellStyle name="常规 9 9 2 3 2 2 2" xfId="32355"/>
    <cellStyle name="常规 9 9 2 3 2 3" xfId="23907"/>
    <cellStyle name="常规 9 9 2 3 3" xfId="11235"/>
    <cellStyle name="常规 9 9 2 3 3 2" xfId="28131"/>
    <cellStyle name="常规 9 9 2 3 4" xfId="19683"/>
    <cellStyle name="常规 9 9 2 4" xfId="4899"/>
    <cellStyle name="常规 9 9 2 4 2" xfId="13347"/>
    <cellStyle name="常规 9 9 2 4 2 2" xfId="30243"/>
    <cellStyle name="常规 9 9 2 4 3" xfId="21795"/>
    <cellStyle name="常规 9 9 2 5" xfId="9123"/>
    <cellStyle name="常规 9 9 2 5 2" xfId="26019"/>
    <cellStyle name="常规 9 9 2 6" xfId="17571"/>
    <cellStyle name="常规 9 9 3" xfId="675"/>
    <cellStyle name="常规 9 9 3 2" xfId="2083"/>
    <cellStyle name="常规 9 9 3 2 2" xfId="4195"/>
    <cellStyle name="常规 9 9 3 2 2 2" xfId="8419"/>
    <cellStyle name="常规 9 9 3 2 2 2 2" xfId="16867"/>
    <cellStyle name="常规 9 9 3 2 2 2 2 2" xfId="33763"/>
    <cellStyle name="常规 9 9 3 2 2 2 3" xfId="25315"/>
    <cellStyle name="常规 9 9 3 2 2 3" xfId="12643"/>
    <cellStyle name="常规 9 9 3 2 2 3 2" xfId="29539"/>
    <cellStyle name="常规 9 9 3 2 2 4" xfId="21091"/>
    <cellStyle name="常规 9 9 3 2 3" xfId="6307"/>
    <cellStyle name="常规 9 9 3 2 3 2" xfId="14755"/>
    <cellStyle name="常规 9 9 3 2 3 2 2" xfId="31651"/>
    <cellStyle name="常规 9 9 3 2 3 3" xfId="23203"/>
    <cellStyle name="常规 9 9 3 2 4" xfId="10531"/>
    <cellStyle name="常规 9 9 3 2 4 2" xfId="27427"/>
    <cellStyle name="常规 9 9 3 2 5" xfId="18979"/>
    <cellStyle name="常规 9 9 3 3" xfId="3139"/>
    <cellStyle name="常规 9 9 3 3 2" xfId="7363"/>
    <cellStyle name="常规 9 9 3 3 2 2" xfId="15811"/>
    <cellStyle name="常规 9 9 3 3 2 2 2" xfId="32707"/>
    <cellStyle name="常规 9 9 3 3 2 3" xfId="24259"/>
    <cellStyle name="常规 9 9 3 3 3" xfId="11587"/>
    <cellStyle name="常规 9 9 3 3 3 2" xfId="28483"/>
    <cellStyle name="常规 9 9 3 3 4" xfId="20035"/>
    <cellStyle name="常规 9 9 3 4" xfId="5251"/>
    <cellStyle name="常规 9 9 3 4 2" xfId="13699"/>
    <cellStyle name="常规 9 9 3 4 2 2" xfId="30595"/>
    <cellStyle name="常规 9 9 3 4 3" xfId="22147"/>
    <cellStyle name="常规 9 9 3 5" xfId="9475"/>
    <cellStyle name="常规 9 9 3 5 2" xfId="26371"/>
    <cellStyle name="常规 9 9 3 6" xfId="17923"/>
    <cellStyle name="常规 9 9 4" xfId="1379"/>
    <cellStyle name="常规 9 9 4 2" xfId="3491"/>
    <cellStyle name="常规 9 9 4 2 2" xfId="7715"/>
    <cellStyle name="常规 9 9 4 2 2 2" xfId="16163"/>
    <cellStyle name="常规 9 9 4 2 2 2 2" xfId="33059"/>
    <cellStyle name="常规 9 9 4 2 2 3" xfId="24611"/>
    <cellStyle name="常规 9 9 4 2 3" xfId="11939"/>
    <cellStyle name="常规 9 9 4 2 3 2" xfId="28835"/>
    <cellStyle name="常规 9 9 4 2 4" xfId="20387"/>
    <cellStyle name="常规 9 9 4 3" xfId="5603"/>
    <cellStyle name="常规 9 9 4 3 2" xfId="14051"/>
    <cellStyle name="常规 9 9 4 3 2 2" xfId="30947"/>
    <cellStyle name="常规 9 9 4 3 3" xfId="22499"/>
    <cellStyle name="常规 9 9 4 4" xfId="9827"/>
    <cellStyle name="常规 9 9 4 4 2" xfId="26723"/>
    <cellStyle name="常规 9 9 4 5" xfId="18275"/>
    <cellStyle name="常规 9 9 5" xfId="2435"/>
    <cellStyle name="常规 9 9 5 2" xfId="6659"/>
    <cellStyle name="常规 9 9 5 2 2" xfId="15107"/>
    <cellStyle name="常规 9 9 5 2 2 2" xfId="32003"/>
    <cellStyle name="常规 9 9 5 2 3" xfId="23555"/>
    <cellStyle name="常规 9 9 5 3" xfId="10883"/>
    <cellStyle name="常规 9 9 5 3 2" xfId="27779"/>
    <cellStyle name="常规 9 9 5 4" xfId="19331"/>
    <cellStyle name="常规 9 9 6" xfId="4547"/>
    <cellStyle name="常规 9 9 6 2" xfId="12995"/>
    <cellStyle name="常规 9 9 6 2 2" xfId="29891"/>
    <cellStyle name="常规 9 9 6 3" xfId="21443"/>
    <cellStyle name="常规 9 9 7" xfId="8771"/>
    <cellStyle name="常规 9 9 7 2" xfId="25667"/>
    <cellStyle name="常规 9 9 8" xfId="17219"/>
    <cellStyle name="好" xfId="33816" builtinId="26" customBuiltin="1"/>
    <cellStyle name="汇总" xfId="33826" builtinId="25" customBuiltin="1"/>
    <cellStyle name="计算" xfId="33821" builtinId="22" customBuiltin="1"/>
    <cellStyle name="检查单元格" xfId="33823" builtinId="23" customBuiltin="1"/>
    <cellStyle name="解释性文本" xfId="33825" builtinId="53" customBuiltin="1"/>
    <cellStyle name="警告文本" xfId="33824" builtinId="11" customBuiltin="1"/>
    <cellStyle name="链接单元格" xfId="33822" builtinId="24" customBuiltin="1"/>
    <cellStyle name="千位分隔" xfId="1" builtinId="3"/>
    <cellStyle name="千位分隔 10" xfId="3"/>
    <cellStyle name="千位分隔 11" xfId="23"/>
    <cellStyle name="千位分隔 11 10" xfId="376"/>
    <cellStyle name="千位分隔 11 10 2" xfId="1784"/>
    <cellStyle name="千位分隔 11 10 2 2" xfId="3896"/>
    <cellStyle name="千位分隔 11 10 2 2 2" xfId="8120"/>
    <cellStyle name="千位分隔 11 10 2 2 2 2" xfId="16568"/>
    <cellStyle name="千位分隔 11 10 2 2 2 2 2" xfId="33464"/>
    <cellStyle name="千位分隔 11 10 2 2 2 3" xfId="25016"/>
    <cellStyle name="千位分隔 11 10 2 2 3" xfId="12344"/>
    <cellStyle name="千位分隔 11 10 2 2 3 2" xfId="29240"/>
    <cellStyle name="千位分隔 11 10 2 2 4" xfId="20792"/>
    <cellStyle name="千位分隔 11 10 2 3" xfId="6008"/>
    <cellStyle name="千位分隔 11 10 2 3 2" xfId="14456"/>
    <cellStyle name="千位分隔 11 10 2 3 2 2" xfId="31352"/>
    <cellStyle name="千位分隔 11 10 2 3 3" xfId="22904"/>
    <cellStyle name="千位分隔 11 10 2 4" xfId="10232"/>
    <cellStyle name="千位分隔 11 10 2 4 2" xfId="27128"/>
    <cellStyle name="千位分隔 11 10 2 5" xfId="18680"/>
    <cellStyle name="千位分隔 11 10 3" xfId="2840"/>
    <cellStyle name="千位分隔 11 10 3 2" xfId="7064"/>
    <cellStyle name="千位分隔 11 10 3 2 2" xfId="15512"/>
    <cellStyle name="千位分隔 11 10 3 2 2 2" xfId="32408"/>
    <cellStyle name="千位分隔 11 10 3 2 3" xfId="23960"/>
    <cellStyle name="千位分隔 11 10 3 3" xfId="11288"/>
    <cellStyle name="千位分隔 11 10 3 3 2" xfId="28184"/>
    <cellStyle name="千位分隔 11 10 3 4" xfId="19736"/>
    <cellStyle name="千位分隔 11 10 4" xfId="4952"/>
    <cellStyle name="千位分隔 11 10 4 2" xfId="13400"/>
    <cellStyle name="千位分隔 11 10 4 2 2" xfId="30296"/>
    <cellStyle name="千位分隔 11 10 4 3" xfId="21848"/>
    <cellStyle name="千位分隔 11 10 5" xfId="9176"/>
    <cellStyle name="千位分隔 11 10 5 2" xfId="26072"/>
    <cellStyle name="千位分隔 11 10 6" xfId="17624"/>
    <cellStyle name="千位分隔 11 11" xfId="1080"/>
    <cellStyle name="千位分隔 11 11 2" xfId="3192"/>
    <cellStyle name="千位分隔 11 11 2 2" xfId="7416"/>
    <cellStyle name="千位分隔 11 11 2 2 2" xfId="15864"/>
    <cellStyle name="千位分隔 11 11 2 2 2 2" xfId="32760"/>
    <cellStyle name="千位分隔 11 11 2 2 3" xfId="24312"/>
    <cellStyle name="千位分隔 11 11 2 3" xfId="11640"/>
    <cellStyle name="千位分隔 11 11 2 3 2" xfId="28536"/>
    <cellStyle name="千位分隔 11 11 2 4" xfId="20088"/>
    <cellStyle name="千位分隔 11 11 3" xfId="5304"/>
    <cellStyle name="千位分隔 11 11 3 2" xfId="13752"/>
    <cellStyle name="千位分隔 11 11 3 2 2" xfId="30648"/>
    <cellStyle name="千位分隔 11 11 3 3" xfId="22200"/>
    <cellStyle name="千位分隔 11 11 4" xfId="9528"/>
    <cellStyle name="千位分隔 11 11 4 2" xfId="26424"/>
    <cellStyle name="千位分隔 11 11 5" xfId="17976"/>
    <cellStyle name="千位分隔 11 12" xfId="2136"/>
    <cellStyle name="千位分隔 11 12 2" xfId="6360"/>
    <cellStyle name="千位分隔 11 12 2 2" xfId="14808"/>
    <cellStyle name="千位分隔 11 12 2 2 2" xfId="31704"/>
    <cellStyle name="千位分隔 11 12 2 3" xfId="23256"/>
    <cellStyle name="千位分隔 11 12 3" xfId="10584"/>
    <cellStyle name="千位分隔 11 12 3 2" xfId="27480"/>
    <cellStyle name="千位分隔 11 12 4" xfId="19032"/>
    <cellStyle name="千位分隔 11 13" xfId="4248"/>
    <cellStyle name="千位分隔 11 13 2" xfId="12696"/>
    <cellStyle name="千位分隔 11 13 2 2" xfId="29592"/>
    <cellStyle name="千位分隔 11 13 3" xfId="21144"/>
    <cellStyle name="千位分隔 11 14" xfId="8472"/>
    <cellStyle name="千位分隔 11 14 2" xfId="25368"/>
    <cellStyle name="千位分隔 11 15" xfId="16920"/>
    <cellStyle name="千位分隔 11 2" xfId="56"/>
    <cellStyle name="千位分隔 11 2 2" xfId="760"/>
    <cellStyle name="千位分隔 11 2 2 2" xfId="1464"/>
    <cellStyle name="千位分隔 11 2 2 2 2" xfId="3576"/>
    <cellStyle name="千位分隔 11 2 2 2 2 2" xfId="7800"/>
    <cellStyle name="千位分隔 11 2 2 2 2 2 2" xfId="16248"/>
    <cellStyle name="千位分隔 11 2 2 2 2 2 2 2" xfId="33144"/>
    <cellStyle name="千位分隔 11 2 2 2 2 2 3" xfId="24696"/>
    <cellStyle name="千位分隔 11 2 2 2 2 3" xfId="12024"/>
    <cellStyle name="千位分隔 11 2 2 2 2 3 2" xfId="28920"/>
    <cellStyle name="千位分隔 11 2 2 2 2 4" xfId="20472"/>
    <cellStyle name="千位分隔 11 2 2 2 3" xfId="5688"/>
    <cellStyle name="千位分隔 11 2 2 2 3 2" xfId="14136"/>
    <cellStyle name="千位分隔 11 2 2 2 3 2 2" xfId="31032"/>
    <cellStyle name="千位分隔 11 2 2 2 3 3" xfId="22584"/>
    <cellStyle name="千位分隔 11 2 2 2 4" xfId="9912"/>
    <cellStyle name="千位分隔 11 2 2 2 4 2" xfId="26808"/>
    <cellStyle name="千位分隔 11 2 2 2 5" xfId="18360"/>
    <cellStyle name="千位分隔 11 2 2 3" xfId="2520"/>
    <cellStyle name="千位分隔 11 2 2 3 2" xfId="6744"/>
    <cellStyle name="千位分隔 11 2 2 3 2 2" xfId="15192"/>
    <cellStyle name="千位分隔 11 2 2 3 2 2 2" xfId="32088"/>
    <cellStyle name="千位分隔 11 2 2 3 2 3" xfId="23640"/>
    <cellStyle name="千位分隔 11 2 2 3 3" xfId="10968"/>
    <cellStyle name="千位分隔 11 2 2 3 3 2" xfId="27864"/>
    <cellStyle name="千位分隔 11 2 2 3 4" xfId="19416"/>
    <cellStyle name="千位分隔 11 2 2 4" xfId="4632"/>
    <cellStyle name="千位分隔 11 2 2 4 2" xfId="13080"/>
    <cellStyle name="千位分隔 11 2 2 4 2 2" xfId="29976"/>
    <cellStyle name="千位分隔 11 2 2 4 3" xfId="21528"/>
    <cellStyle name="千位分隔 11 2 2 5" xfId="8856"/>
    <cellStyle name="千位分隔 11 2 2 5 2" xfId="25752"/>
    <cellStyle name="千位分隔 11 2 2 6" xfId="17304"/>
    <cellStyle name="千位分隔 11 2 3" xfId="408"/>
    <cellStyle name="千位分隔 11 2 3 2" xfId="1816"/>
    <cellStyle name="千位分隔 11 2 3 2 2" xfId="3928"/>
    <cellStyle name="千位分隔 11 2 3 2 2 2" xfId="8152"/>
    <cellStyle name="千位分隔 11 2 3 2 2 2 2" xfId="16600"/>
    <cellStyle name="千位分隔 11 2 3 2 2 2 2 2" xfId="33496"/>
    <cellStyle name="千位分隔 11 2 3 2 2 2 3" xfId="25048"/>
    <cellStyle name="千位分隔 11 2 3 2 2 3" xfId="12376"/>
    <cellStyle name="千位分隔 11 2 3 2 2 3 2" xfId="29272"/>
    <cellStyle name="千位分隔 11 2 3 2 2 4" xfId="20824"/>
    <cellStyle name="千位分隔 11 2 3 2 3" xfId="6040"/>
    <cellStyle name="千位分隔 11 2 3 2 3 2" xfId="14488"/>
    <cellStyle name="千位分隔 11 2 3 2 3 2 2" xfId="31384"/>
    <cellStyle name="千位分隔 11 2 3 2 3 3" xfId="22936"/>
    <cellStyle name="千位分隔 11 2 3 2 4" xfId="10264"/>
    <cellStyle name="千位分隔 11 2 3 2 4 2" xfId="27160"/>
    <cellStyle name="千位分隔 11 2 3 2 5" xfId="18712"/>
    <cellStyle name="千位分隔 11 2 3 3" xfId="2872"/>
    <cellStyle name="千位分隔 11 2 3 3 2" xfId="7096"/>
    <cellStyle name="千位分隔 11 2 3 3 2 2" xfId="15544"/>
    <cellStyle name="千位分隔 11 2 3 3 2 2 2" xfId="32440"/>
    <cellStyle name="千位分隔 11 2 3 3 2 3" xfId="23992"/>
    <cellStyle name="千位分隔 11 2 3 3 3" xfId="11320"/>
    <cellStyle name="千位分隔 11 2 3 3 3 2" xfId="28216"/>
    <cellStyle name="千位分隔 11 2 3 3 4" xfId="19768"/>
    <cellStyle name="千位分隔 11 2 3 4" xfId="4984"/>
    <cellStyle name="千位分隔 11 2 3 4 2" xfId="13432"/>
    <cellStyle name="千位分隔 11 2 3 4 2 2" xfId="30328"/>
    <cellStyle name="千位分隔 11 2 3 4 3" xfId="21880"/>
    <cellStyle name="千位分隔 11 2 3 5" xfId="9208"/>
    <cellStyle name="千位分隔 11 2 3 5 2" xfId="26104"/>
    <cellStyle name="千位分隔 11 2 3 6" xfId="17656"/>
    <cellStyle name="千位分隔 11 2 4" xfId="1112"/>
    <cellStyle name="千位分隔 11 2 4 2" xfId="3224"/>
    <cellStyle name="千位分隔 11 2 4 2 2" xfId="7448"/>
    <cellStyle name="千位分隔 11 2 4 2 2 2" xfId="15896"/>
    <cellStyle name="千位分隔 11 2 4 2 2 2 2" xfId="32792"/>
    <cellStyle name="千位分隔 11 2 4 2 2 3" xfId="24344"/>
    <cellStyle name="千位分隔 11 2 4 2 3" xfId="11672"/>
    <cellStyle name="千位分隔 11 2 4 2 3 2" xfId="28568"/>
    <cellStyle name="千位分隔 11 2 4 2 4" xfId="20120"/>
    <cellStyle name="千位分隔 11 2 4 3" xfId="5336"/>
    <cellStyle name="千位分隔 11 2 4 3 2" xfId="13784"/>
    <cellStyle name="千位分隔 11 2 4 3 2 2" xfId="30680"/>
    <cellStyle name="千位分隔 11 2 4 3 3" xfId="22232"/>
    <cellStyle name="千位分隔 11 2 4 4" xfId="9560"/>
    <cellStyle name="千位分隔 11 2 4 4 2" xfId="26456"/>
    <cellStyle name="千位分隔 11 2 4 5" xfId="18008"/>
    <cellStyle name="千位分隔 11 2 5" xfId="2168"/>
    <cellStyle name="千位分隔 11 2 5 2" xfId="6392"/>
    <cellStyle name="千位分隔 11 2 5 2 2" xfId="14840"/>
    <cellStyle name="千位分隔 11 2 5 2 2 2" xfId="31736"/>
    <cellStyle name="千位分隔 11 2 5 2 3" xfId="23288"/>
    <cellStyle name="千位分隔 11 2 5 3" xfId="10616"/>
    <cellStyle name="千位分隔 11 2 5 3 2" xfId="27512"/>
    <cellStyle name="千位分隔 11 2 5 4" xfId="19064"/>
    <cellStyle name="千位分隔 11 2 6" xfId="4280"/>
    <cellStyle name="千位分隔 11 2 6 2" xfId="12728"/>
    <cellStyle name="千位分隔 11 2 6 2 2" xfId="29624"/>
    <cellStyle name="千位分隔 11 2 6 3" xfId="21176"/>
    <cellStyle name="千位分隔 11 2 7" xfId="8504"/>
    <cellStyle name="千位分隔 11 2 7 2" xfId="25400"/>
    <cellStyle name="千位分隔 11 2 8" xfId="16952"/>
    <cellStyle name="千位分隔 11 3" xfId="88"/>
    <cellStyle name="千位分隔 11 3 2" xfId="792"/>
    <cellStyle name="千位分隔 11 3 2 2" xfId="1496"/>
    <cellStyle name="千位分隔 11 3 2 2 2" xfId="3608"/>
    <cellStyle name="千位分隔 11 3 2 2 2 2" xfId="7832"/>
    <cellStyle name="千位分隔 11 3 2 2 2 2 2" xfId="16280"/>
    <cellStyle name="千位分隔 11 3 2 2 2 2 2 2" xfId="33176"/>
    <cellStyle name="千位分隔 11 3 2 2 2 2 3" xfId="24728"/>
    <cellStyle name="千位分隔 11 3 2 2 2 3" xfId="12056"/>
    <cellStyle name="千位分隔 11 3 2 2 2 3 2" xfId="28952"/>
    <cellStyle name="千位分隔 11 3 2 2 2 4" xfId="20504"/>
    <cellStyle name="千位分隔 11 3 2 2 3" xfId="5720"/>
    <cellStyle name="千位分隔 11 3 2 2 3 2" xfId="14168"/>
    <cellStyle name="千位分隔 11 3 2 2 3 2 2" xfId="31064"/>
    <cellStyle name="千位分隔 11 3 2 2 3 3" xfId="22616"/>
    <cellStyle name="千位分隔 11 3 2 2 4" xfId="9944"/>
    <cellStyle name="千位分隔 11 3 2 2 4 2" xfId="26840"/>
    <cellStyle name="千位分隔 11 3 2 2 5" xfId="18392"/>
    <cellStyle name="千位分隔 11 3 2 3" xfId="2552"/>
    <cellStyle name="千位分隔 11 3 2 3 2" xfId="6776"/>
    <cellStyle name="千位分隔 11 3 2 3 2 2" xfId="15224"/>
    <cellStyle name="千位分隔 11 3 2 3 2 2 2" xfId="32120"/>
    <cellStyle name="千位分隔 11 3 2 3 2 3" xfId="23672"/>
    <cellStyle name="千位分隔 11 3 2 3 3" xfId="11000"/>
    <cellStyle name="千位分隔 11 3 2 3 3 2" xfId="27896"/>
    <cellStyle name="千位分隔 11 3 2 3 4" xfId="19448"/>
    <cellStyle name="千位分隔 11 3 2 4" xfId="4664"/>
    <cellStyle name="千位分隔 11 3 2 4 2" xfId="13112"/>
    <cellStyle name="千位分隔 11 3 2 4 2 2" xfId="30008"/>
    <cellStyle name="千位分隔 11 3 2 4 3" xfId="21560"/>
    <cellStyle name="千位分隔 11 3 2 5" xfId="8888"/>
    <cellStyle name="千位分隔 11 3 2 5 2" xfId="25784"/>
    <cellStyle name="千位分隔 11 3 2 6" xfId="17336"/>
    <cellStyle name="千位分隔 11 3 3" xfId="440"/>
    <cellStyle name="千位分隔 11 3 3 2" xfId="1848"/>
    <cellStyle name="千位分隔 11 3 3 2 2" xfId="3960"/>
    <cellStyle name="千位分隔 11 3 3 2 2 2" xfId="8184"/>
    <cellStyle name="千位分隔 11 3 3 2 2 2 2" xfId="16632"/>
    <cellStyle name="千位分隔 11 3 3 2 2 2 2 2" xfId="33528"/>
    <cellStyle name="千位分隔 11 3 3 2 2 2 3" xfId="25080"/>
    <cellStyle name="千位分隔 11 3 3 2 2 3" xfId="12408"/>
    <cellStyle name="千位分隔 11 3 3 2 2 3 2" xfId="29304"/>
    <cellStyle name="千位分隔 11 3 3 2 2 4" xfId="20856"/>
    <cellStyle name="千位分隔 11 3 3 2 3" xfId="6072"/>
    <cellStyle name="千位分隔 11 3 3 2 3 2" xfId="14520"/>
    <cellStyle name="千位分隔 11 3 3 2 3 2 2" xfId="31416"/>
    <cellStyle name="千位分隔 11 3 3 2 3 3" xfId="22968"/>
    <cellStyle name="千位分隔 11 3 3 2 4" xfId="10296"/>
    <cellStyle name="千位分隔 11 3 3 2 4 2" xfId="27192"/>
    <cellStyle name="千位分隔 11 3 3 2 5" xfId="18744"/>
    <cellStyle name="千位分隔 11 3 3 3" xfId="2904"/>
    <cellStyle name="千位分隔 11 3 3 3 2" xfId="7128"/>
    <cellStyle name="千位分隔 11 3 3 3 2 2" xfId="15576"/>
    <cellStyle name="千位分隔 11 3 3 3 2 2 2" xfId="32472"/>
    <cellStyle name="千位分隔 11 3 3 3 2 3" xfId="24024"/>
    <cellStyle name="千位分隔 11 3 3 3 3" xfId="11352"/>
    <cellStyle name="千位分隔 11 3 3 3 3 2" xfId="28248"/>
    <cellStyle name="千位分隔 11 3 3 3 4" xfId="19800"/>
    <cellStyle name="千位分隔 11 3 3 4" xfId="5016"/>
    <cellStyle name="千位分隔 11 3 3 4 2" xfId="13464"/>
    <cellStyle name="千位分隔 11 3 3 4 2 2" xfId="30360"/>
    <cellStyle name="千位分隔 11 3 3 4 3" xfId="21912"/>
    <cellStyle name="千位分隔 11 3 3 5" xfId="9240"/>
    <cellStyle name="千位分隔 11 3 3 5 2" xfId="26136"/>
    <cellStyle name="千位分隔 11 3 3 6" xfId="17688"/>
    <cellStyle name="千位分隔 11 3 4" xfId="1144"/>
    <cellStyle name="千位分隔 11 3 4 2" xfId="3256"/>
    <cellStyle name="千位分隔 11 3 4 2 2" xfId="7480"/>
    <cellStyle name="千位分隔 11 3 4 2 2 2" xfId="15928"/>
    <cellStyle name="千位分隔 11 3 4 2 2 2 2" xfId="32824"/>
    <cellStyle name="千位分隔 11 3 4 2 2 3" xfId="24376"/>
    <cellStyle name="千位分隔 11 3 4 2 3" xfId="11704"/>
    <cellStyle name="千位分隔 11 3 4 2 3 2" xfId="28600"/>
    <cellStyle name="千位分隔 11 3 4 2 4" xfId="20152"/>
    <cellStyle name="千位分隔 11 3 4 3" xfId="5368"/>
    <cellStyle name="千位分隔 11 3 4 3 2" xfId="13816"/>
    <cellStyle name="千位分隔 11 3 4 3 2 2" xfId="30712"/>
    <cellStyle name="千位分隔 11 3 4 3 3" xfId="22264"/>
    <cellStyle name="千位分隔 11 3 4 4" xfId="9592"/>
    <cellStyle name="千位分隔 11 3 4 4 2" xfId="26488"/>
    <cellStyle name="千位分隔 11 3 4 5" xfId="18040"/>
    <cellStyle name="千位分隔 11 3 5" xfId="2200"/>
    <cellStyle name="千位分隔 11 3 5 2" xfId="6424"/>
    <cellStyle name="千位分隔 11 3 5 2 2" xfId="14872"/>
    <cellStyle name="千位分隔 11 3 5 2 2 2" xfId="31768"/>
    <cellStyle name="千位分隔 11 3 5 2 3" xfId="23320"/>
    <cellStyle name="千位分隔 11 3 5 3" xfId="10648"/>
    <cellStyle name="千位分隔 11 3 5 3 2" xfId="27544"/>
    <cellStyle name="千位分隔 11 3 5 4" xfId="19096"/>
    <cellStyle name="千位分隔 11 3 6" xfId="4312"/>
    <cellStyle name="千位分隔 11 3 6 2" xfId="12760"/>
    <cellStyle name="千位分隔 11 3 6 2 2" xfId="29656"/>
    <cellStyle name="千位分隔 11 3 6 3" xfId="21208"/>
    <cellStyle name="千位分隔 11 3 7" xfId="8536"/>
    <cellStyle name="千位分隔 11 3 7 2" xfId="25432"/>
    <cellStyle name="千位分隔 11 3 8" xfId="16984"/>
    <cellStyle name="千位分隔 11 4" xfId="136"/>
    <cellStyle name="千位分隔 11 4 2" xfId="840"/>
    <cellStyle name="千位分隔 11 4 2 2" xfId="1544"/>
    <cellStyle name="千位分隔 11 4 2 2 2" xfId="3656"/>
    <cellStyle name="千位分隔 11 4 2 2 2 2" xfId="7880"/>
    <cellStyle name="千位分隔 11 4 2 2 2 2 2" xfId="16328"/>
    <cellStyle name="千位分隔 11 4 2 2 2 2 2 2" xfId="33224"/>
    <cellStyle name="千位分隔 11 4 2 2 2 2 3" xfId="24776"/>
    <cellStyle name="千位分隔 11 4 2 2 2 3" xfId="12104"/>
    <cellStyle name="千位分隔 11 4 2 2 2 3 2" xfId="29000"/>
    <cellStyle name="千位分隔 11 4 2 2 2 4" xfId="20552"/>
    <cellStyle name="千位分隔 11 4 2 2 3" xfId="5768"/>
    <cellStyle name="千位分隔 11 4 2 2 3 2" xfId="14216"/>
    <cellStyle name="千位分隔 11 4 2 2 3 2 2" xfId="31112"/>
    <cellStyle name="千位分隔 11 4 2 2 3 3" xfId="22664"/>
    <cellStyle name="千位分隔 11 4 2 2 4" xfId="9992"/>
    <cellStyle name="千位分隔 11 4 2 2 4 2" xfId="26888"/>
    <cellStyle name="千位分隔 11 4 2 2 5" xfId="18440"/>
    <cellStyle name="千位分隔 11 4 2 3" xfId="2600"/>
    <cellStyle name="千位分隔 11 4 2 3 2" xfId="6824"/>
    <cellStyle name="千位分隔 11 4 2 3 2 2" xfId="15272"/>
    <cellStyle name="千位分隔 11 4 2 3 2 2 2" xfId="32168"/>
    <cellStyle name="千位分隔 11 4 2 3 2 3" xfId="23720"/>
    <cellStyle name="千位分隔 11 4 2 3 3" xfId="11048"/>
    <cellStyle name="千位分隔 11 4 2 3 3 2" xfId="27944"/>
    <cellStyle name="千位分隔 11 4 2 3 4" xfId="19496"/>
    <cellStyle name="千位分隔 11 4 2 4" xfId="4712"/>
    <cellStyle name="千位分隔 11 4 2 4 2" xfId="13160"/>
    <cellStyle name="千位分隔 11 4 2 4 2 2" xfId="30056"/>
    <cellStyle name="千位分隔 11 4 2 4 3" xfId="21608"/>
    <cellStyle name="千位分隔 11 4 2 5" xfId="8936"/>
    <cellStyle name="千位分隔 11 4 2 5 2" xfId="25832"/>
    <cellStyle name="千位分隔 11 4 2 6" xfId="17384"/>
    <cellStyle name="千位分隔 11 4 3" xfId="488"/>
    <cellStyle name="千位分隔 11 4 3 2" xfId="1896"/>
    <cellStyle name="千位分隔 11 4 3 2 2" xfId="4008"/>
    <cellStyle name="千位分隔 11 4 3 2 2 2" xfId="8232"/>
    <cellStyle name="千位分隔 11 4 3 2 2 2 2" xfId="16680"/>
    <cellStyle name="千位分隔 11 4 3 2 2 2 2 2" xfId="33576"/>
    <cellStyle name="千位分隔 11 4 3 2 2 2 3" xfId="25128"/>
    <cellStyle name="千位分隔 11 4 3 2 2 3" xfId="12456"/>
    <cellStyle name="千位分隔 11 4 3 2 2 3 2" xfId="29352"/>
    <cellStyle name="千位分隔 11 4 3 2 2 4" xfId="20904"/>
    <cellStyle name="千位分隔 11 4 3 2 3" xfId="6120"/>
    <cellStyle name="千位分隔 11 4 3 2 3 2" xfId="14568"/>
    <cellStyle name="千位分隔 11 4 3 2 3 2 2" xfId="31464"/>
    <cellStyle name="千位分隔 11 4 3 2 3 3" xfId="23016"/>
    <cellStyle name="千位分隔 11 4 3 2 4" xfId="10344"/>
    <cellStyle name="千位分隔 11 4 3 2 4 2" xfId="27240"/>
    <cellStyle name="千位分隔 11 4 3 2 5" xfId="18792"/>
    <cellStyle name="千位分隔 11 4 3 3" xfId="2952"/>
    <cellStyle name="千位分隔 11 4 3 3 2" xfId="7176"/>
    <cellStyle name="千位分隔 11 4 3 3 2 2" xfId="15624"/>
    <cellStyle name="千位分隔 11 4 3 3 2 2 2" xfId="32520"/>
    <cellStyle name="千位分隔 11 4 3 3 2 3" xfId="24072"/>
    <cellStyle name="千位分隔 11 4 3 3 3" xfId="11400"/>
    <cellStyle name="千位分隔 11 4 3 3 3 2" xfId="28296"/>
    <cellStyle name="千位分隔 11 4 3 3 4" xfId="19848"/>
    <cellStyle name="千位分隔 11 4 3 4" xfId="5064"/>
    <cellStyle name="千位分隔 11 4 3 4 2" xfId="13512"/>
    <cellStyle name="千位分隔 11 4 3 4 2 2" xfId="30408"/>
    <cellStyle name="千位分隔 11 4 3 4 3" xfId="21960"/>
    <cellStyle name="千位分隔 11 4 3 5" xfId="9288"/>
    <cellStyle name="千位分隔 11 4 3 5 2" xfId="26184"/>
    <cellStyle name="千位分隔 11 4 3 6" xfId="17736"/>
    <cellStyle name="千位分隔 11 4 4" xfId="1192"/>
    <cellStyle name="千位分隔 11 4 4 2" xfId="3304"/>
    <cellStyle name="千位分隔 11 4 4 2 2" xfId="7528"/>
    <cellStyle name="千位分隔 11 4 4 2 2 2" xfId="15976"/>
    <cellStyle name="千位分隔 11 4 4 2 2 2 2" xfId="32872"/>
    <cellStyle name="千位分隔 11 4 4 2 2 3" xfId="24424"/>
    <cellStyle name="千位分隔 11 4 4 2 3" xfId="11752"/>
    <cellStyle name="千位分隔 11 4 4 2 3 2" xfId="28648"/>
    <cellStyle name="千位分隔 11 4 4 2 4" xfId="20200"/>
    <cellStyle name="千位分隔 11 4 4 3" xfId="5416"/>
    <cellStyle name="千位分隔 11 4 4 3 2" xfId="13864"/>
    <cellStyle name="千位分隔 11 4 4 3 2 2" xfId="30760"/>
    <cellStyle name="千位分隔 11 4 4 3 3" xfId="22312"/>
    <cellStyle name="千位分隔 11 4 4 4" xfId="9640"/>
    <cellStyle name="千位分隔 11 4 4 4 2" xfId="26536"/>
    <cellStyle name="千位分隔 11 4 4 5" xfId="18088"/>
    <cellStyle name="千位分隔 11 4 5" xfId="2248"/>
    <cellStyle name="千位分隔 11 4 5 2" xfId="6472"/>
    <cellStyle name="千位分隔 11 4 5 2 2" xfId="14920"/>
    <cellStyle name="千位分隔 11 4 5 2 2 2" xfId="31816"/>
    <cellStyle name="千位分隔 11 4 5 2 3" xfId="23368"/>
    <cellStyle name="千位分隔 11 4 5 3" xfId="10696"/>
    <cellStyle name="千位分隔 11 4 5 3 2" xfId="27592"/>
    <cellStyle name="千位分隔 11 4 5 4" xfId="19144"/>
    <cellStyle name="千位分隔 11 4 6" xfId="4360"/>
    <cellStyle name="千位分隔 11 4 6 2" xfId="12808"/>
    <cellStyle name="千位分隔 11 4 6 2 2" xfId="29704"/>
    <cellStyle name="千位分隔 11 4 6 3" xfId="21256"/>
    <cellStyle name="千位分隔 11 4 7" xfId="8584"/>
    <cellStyle name="千位分隔 11 4 7 2" xfId="25480"/>
    <cellStyle name="千位分隔 11 4 8" xfId="17032"/>
    <cellStyle name="千位分隔 11 5" xfId="184"/>
    <cellStyle name="千位分隔 11 5 2" xfId="888"/>
    <cellStyle name="千位分隔 11 5 2 2" xfId="1592"/>
    <cellStyle name="千位分隔 11 5 2 2 2" xfId="3704"/>
    <cellStyle name="千位分隔 11 5 2 2 2 2" xfId="7928"/>
    <cellStyle name="千位分隔 11 5 2 2 2 2 2" xfId="16376"/>
    <cellStyle name="千位分隔 11 5 2 2 2 2 2 2" xfId="33272"/>
    <cellStyle name="千位分隔 11 5 2 2 2 2 3" xfId="24824"/>
    <cellStyle name="千位分隔 11 5 2 2 2 3" xfId="12152"/>
    <cellStyle name="千位分隔 11 5 2 2 2 3 2" xfId="29048"/>
    <cellStyle name="千位分隔 11 5 2 2 2 4" xfId="20600"/>
    <cellStyle name="千位分隔 11 5 2 2 3" xfId="5816"/>
    <cellStyle name="千位分隔 11 5 2 2 3 2" xfId="14264"/>
    <cellStyle name="千位分隔 11 5 2 2 3 2 2" xfId="31160"/>
    <cellStyle name="千位分隔 11 5 2 2 3 3" xfId="22712"/>
    <cellStyle name="千位分隔 11 5 2 2 4" xfId="10040"/>
    <cellStyle name="千位分隔 11 5 2 2 4 2" xfId="26936"/>
    <cellStyle name="千位分隔 11 5 2 2 5" xfId="18488"/>
    <cellStyle name="千位分隔 11 5 2 3" xfId="2648"/>
    <cellStyle name="千位分隔 11 5 2 3 2" xfId="6872"/>
    <cellStyle name="千位分隔 11 5 2 3 2 2" xfId="15320"/>
    <cellStyle name="千位分隔 11 5 2 3 2 2 2" xfId="32216"/>
    <cellStyle name="千位分隔 11 5 2 3 2 3" xfId="23768"/>
    <cellStyle name="千位分隔 11 5 2 3 3" xfId="11096"/>
    <cellStyle name="千位分隔 11 5 2 3 3 2" xfId="27992"/>
    <cellStyle name="千位分隔 11 5 2 3 4" xfId="19544"/>
    <cellStyle name="千位分隔 11 5 2 4" xfId="4760"/>
    <cellStyle name="千位分隔 11 5 2 4 2" xfId="13208"/>
    <cellStyle name="千位分隔 11 5 2 4 2 2" xfId="30104"/>
    <cellStyle name="千位分隔 11 5 2 4 3" xfId="21656"/>
    <cellStyle name="千位分隔 11 5 2 5" xfId="8984"/>
    <cellStyle name="千位分隔 11 5 2 5 2" xfId="25880"/>
    <cellStyle name="千位分隔 11 5 2 6" xfId="17432"/>
    <cellStyle name="千位分隔 11 5 3" xfId="536"/>
    <cellStyle name="千位分隔 11 5 3 2" xfId="1944"/>
    <cellStyle name="千位分隔 11 5 3 2 2" xfId="4056"/>
    <cellStyle name="千位分隔 11 5 3 2 2 2" xfId="8280"/>
    <cellStyle name="千位分隔 11 5 3 2 2 2 2" xfId="16728"/>
    <cellStyle name="千位分隔 11 5 3 2 2 2 2 2" xfId="33624"/>
    <cellStyle name="千位分隔 11 5 3 2 2 2 3" xfId="25176"/>
    <cellStyle name="千位分隔 11 5 3 2 2 3" xfId="12504"/>
    <cellStyle name="千位分隔 11 5 3 2 2 3 2" xfId="29400"/>
    <cellStyle name="千位分隔 11 5 3 2 2 4" xfId="20952"/>
    <cellStyle name="千位分隔 11 5 3 2 3" xfId="6168"/>
    <cellStyle name="千位分隔 11 5 3 2 3 2" xfId="14616"/>
    <cellStyle name="千位分隔 11 5 3 2 3 2 2" xfId="31512"/>
    <cellStyle name="千位分隔 11 5 3 2 3 3" xfId="23064"/>
    <cellStyle name="千位分隔 11 5 3 2 4" xfId="10392"/>
    <cellStyle name="千位分隔 11 5 3 2 4 2" xfId="27288"/>
    <cellStyle name="千位分隔 11 5 3 2 5" xfId="18840"/>
    <cellStyle name="千位分隔 11 5 3 3" xfId="3000"/>
    <cellStyle name="千位分隔 11 5 3 3 2" xfId="7224"/>
    <cellStyle name="千位分隔 11 5 3 3 2 2" xfId="15672"/>
    <cellStyle name="千位分隔 11 5 3 3 2 2 2" xfId="32568"/>
    <cellStyle name="千位分隔 11 5 3 3 2 3" xfId="24120"/>
    <cellStyle name="千位分隔 11 5 3 3 3" xfId="11448"/>
    <cellStyle name="千位分隔 11 5 3 3 3 2" xfId="28344"/>
    <cellStyle name="千位分隔 11 5 3 3 4" xfId="19896"/>
    <cellStyle name="千位分隔 11 5 3 4" xfId="5112"/>
    <cellStyle name="千位分隔 11 5 3 4 2" xfId="13560"/>
    <cellStyle name="千位分隔 11 5 3 4 2 2" xfId="30456"/>
    <cellStyle name="千位分隔 11 5 3 4 3" xfId="22008"/>
    <cellStyle name="千位分隔 11 5 3 5" xfId="9336"/>
    <cellStyle name="千位分隔 11 5 3 5 2" xfId="26232"/>
    <cellStyle name="千位分隔 11 5 3 6" xfId="17784"/>
    <cellStyle name="千位分隔 11 5 4" xfId="1240"/>
    <cellStyle name="千位分隔 11 5 4 2" xfId="3352"/>
    <cellStyle name="千位分隔 11 5 4 2 2" xfId="7576"/>
    <cellStyle name="千位分隔 11 5 4 2 2 2" xfId="16024"/>
    <cellStyle name="千位分隔 11 5 4 2 2 2 2" xfId="32920"/>
    <cellStyle name="千位分隔 11 5 4 2 2 3" xfId="24472"/>
    <cellStyle name="千位分隔 11 5 4 2 3" xfId="11800"/>
    <cellStyle name="千位分隔 11 5 4 2 3 2" xfId="28696"/>
    <cellStyle name="千位分隔 11 5 4 2 4" xfId="20248"/>
    <cellStyle name="千位分隔 11 5 4 3" xfId="5464"/>
    <cellStyle name="千位分隔 11 5 4 3 2" xfId="13912"/>
    <cellStyle name="千位分隔 11 5 4 3 2 2" xfId="30808"/>
    <cellStyle name="千位分隔 11 5 4 3 3" xfId="22360"/>
    <cellStyle name="千位分隔 11 5 4 4" xfId="9688"/>
    <cellStyle name="千位分隔 11 5 4 4 2" xfId="26584"/>
    <cellStyle name="千位分隔 11 5 4 5" xfId="18136"/>
    <cellStyle name="千位分隔 11 5 5" xfId="2296"/>
    <cellStyle name="千位分隔 11 5 5 2" xfId="6520"/>
    <cellStyle name="千位分隔 11 5 5 2 2" xfId="14968"/>
    <cellStyle name="千位分隔 11 5 5 2 2 2" xfId="31864"/>
    <cellStyle name="千位分隔 11 5 5 2 3" xfId="23416"/>
    <cellStyle name="千位分隔 11 5 5 3" xfId="10744"/>
    <cellStyle name="千位分隔 11 5 5 3 2" xfId="27640"/>
    <cellStyle name="千位分隔 11 5 5 4" xfId="19192"/>
    <cellStyle name="千位分隔 11 5 6" xfId="4408"/>
    <cellStyle name="千位分隔 11 5 6 2" xfId="12856"/>
    <cellStyle name="千位分隔 11 5 6 2 2" xfId="29752"/>
    <cellStyle name="千位分隔 11 5 6 3" xfId="21304"/>
    <cellStyle name="千位分隔 11 5 7" xfId="8632"/>
    <cellStyle name="千位分隔 11 5 7 2" xfId="25528"/>
    <cellStyle name="千位分隔 11 5 8" xfId="17080"/>
    <cellStyle name="千位分隔 11 6" xfId="232"/>
    <cellStyle name="千位分隔 11 6 2" xfId="936"/>
    <cellStyle name="千位分隔 11 6 2 2" xfId="1640"/>
    <cellStyle name="千位分隔 11 6 2 2 2" xfId="3752"/>
    <cellStyle name="千位分隔 11 6 2 2 2 2" xfId="7976"/>
    <cellStyle name="千位分隔 11 6 2 2 2 2 2" xfId="16424"/>
    <cellStyle name="千位分隔 11 6 2 2 2 2 2 2" xfId="33320"/>
    <cellStyle name="千位分隔 11 6 2 2 2 2 3" xfId="24872"/>
    <cellStyle name="千位分隔 11 6 2 2 2 3" xfId="12200"/>
    <cellStyle name="千位分隔 11 6 2 2 2 3 2" xfId="29096"/>
    <cellStyle name="千位分隔 11 6 2 2 2 4" xfId="20648"/>
    <cellStyle name="千位分隔 11 6 2 2 3" xfId="5864"/>
    <cellStyle name="千位分隔 11 6 2 2 3 2" xfId="14312"/>
    <cellStyle name="千位分隔 11 6 2 2 3 2 2" xfId="31208"/>
    <cellStyle name="千位分隔 11 6 2 2 3 3" xfId="22760"/>
    <cellStyle name="千位分隔 11 6 2 2 4" xfId="10088"/>
    <cellStyle name="千位分隔 11 6 2 2 4 2" xfId="26984"/>
    <cellStyle name="千位分隔 11 6 2 2 5" xfId="18536"/>
    <cellStyle name="千位分隔 11 6 2 3" xfId="2696"/>
    <cellStyle name="千位分隔 11 6 2 3 2" xfId="6920"/>
    <cellStyle name="千位分隔 11 6 2 3 2 2" xfId="15368"/>
    <cellStyle name="千位分隔 11 6 2 3 2 2 2" xfId="32264"/>
    <cellStyle name="千位分隔 11 6 2 3 2 3" xfId="23816"/>
    <cellStyle name="千位分隔 11 6 2 3 3" xfId="11144"/>
    <cellStyle name="千位分隔 11 6 2 3 3 2" xfId="28040"/>
    <cellStyle name="千位分隔 11 6 2 3 4" xfId="19592"/>
    <cellStyle name="千位分隔 11 6 2 4" xfId="4808"/>
    <cellStyle name="千位分隔 11 6 2 4 2" xfId="13256"/>
    <cellStyle name="千位分隔 11 6 2 4 2 2" xfId="30152"/>
    <cellStyle name="千位分隔 11 6 2 4 3" xfId="21704"/>
    <cellStyle name="千位分隔 11 6 2 5" xfId="9032"/>
    <cellStyle name="千位分隔 11 6 2 5 2" xfId="25928"/>
    <cellStyle name="千位分隔 11 6 2 6" xfId="17480"/>
    <cellStyle name="千位分隔 11 6 3" xfId="584"/>
    <cellStyle name="千位分隔 11 6 3 2" xfId="1992"/>
    <cellStyle name="千位分隔 11 6 3 2 2" xfId="4104"/>
    <cellStyle name="千位分隔 11 6 3 2 2 2" xfId="8328"/>
    <cellStyle name="千位分隔 11 6 3 2 2 2 2" xfId="16776"/>
    <cellStyle name="千位分隔 11 6 3 2 2 2 2 2" xfId="33672"/>
    <cellStyle name="千位分隔 11 6 3 2 2 2 3" xfId="25224"/>
    <cellStyle name="千位分隔 11 6 3 2 2 3" xfId="12552"/>
    <cellStyle name="千位分隔 11 6 3 2 2 3 2" xfId="29448"/>
    <cellStyle name="千位分隔 11 6 3 2 2 4" xfId="21000"/>
    <cellStyle name="千位分隔 11 6 3 2 3" xfId="6216"/>
    <cellStyle name="千位分隔 11 6 3 2 3 2" xfId="14664"/>
    <cellStyle name="千位分隔 11 6 3 2 3 2 2" xfId="31560"/>
    <cellStyle name="千位分隔 11 6 3 2 3 3" xfId="23112"/>
    <cellStyle name="千位分隔 11 6 3 2 4" xfId="10440"/>
    <cellStyle name="千位分隔 11 6 3 2 4 2" xfId="27336"/>
    <cellStyle name="千位分隔 11 6 3 2 5" xfId="18888"/>
    <cellStyle name="千位分隔 11 6 3 3" xfId="3048"/>
    <cellStyle name="千位分隔 11 6 3 3 2" xfId="7272"/>
    <cellStyle name="千位分隔 11 6 3 3 2 2" xfId="15720"/>
    <cellStyle name="千位分隔 11 6 3 3 2 2 2" xfId="32616"/>
    <cellStyle name="千位分隔 11 6 3 3 2 3" xfId="24168"/>
    <cellStyle name="千位分隔 11 6 3 3 3" xfId="11496"/>
    <cellStyle name="千位分隔 11 6 3 3 3 2" xfId="28392"/>
    <cellStyle name="千位分隔 11 6 3 3 4" xfId="19944"/>
    <cellStyle name="千位分隔 11 6 3 4" xfId="5160"/>
    <cellStyle name="千位分隔 11 6 3 4 2" xfId="13608"/>
    <cellStyle name="千位分隔 11 6 3 4 2 2" xfId="30504"/>
    <cellStyle name="千位分隔 11 6 3 4 3" xfId="22056"/>
    <cellStyle name="千位分隔 11 6 3 5" xfId="9384"/>
    <cellStyle name="千位分隔 11 6 3 5 2" xfId="26280"/>
    <cellStyle name="千位分隔 11 6 3 6" xfId="17832"/>
    <cellStyle name="千位分隔 11 6 4" xfId="1288"/>
    <cellStyle name="千位分隔 11 6 4 2" xfId="3400"/>
    <cellStyle name="千位分隔 11 6 4 2 2" xfId="7624"/>
    <cellStyle name="千位分隔 11 6 4 2 2 2" xfId="16072"/>
    <cellStyle name="千位分隔 11 6 4 2 2 2 2" xfId="32968"/>
    <cellStyle name="千位分隔 11 6 4 2 2 3" xfId="24520"/>
    <cellStyle name="千位分隔 11 6 4 2 3" xfId="11848"/>
    <cellStyle name="千位分隔 11 6 4 2 3 2" xfId="28744"/>
    <cellStyle name="千位分隔 11 6 4 2 4" xfId="20296"/>
    <cellStyle name="千位分隔 11 6 4 3" xfId="5512"/>
    <cellStyle name="千位分隔 11 6 4 3 2" xfId="13960"/>
    <cellStyle name="千位分隔 11 6 4 3 2 2" xfId="30856"/>
    <cellStyle name="千位分隔 11 6 4 3 3" xfId="22408"/>
    <cellStyle name="千位分隔 11 6 4 4" xfId="9736"/>
    <cellStyle name="千位分隔 11 6 4 4 2" xfId="26632"/>
    <cellStyle name="千位分隔 11 6 4 5" xfId="18184"/>
    <cellStyle name="千位分隔 11 6 5" xfId="2344"/>
    <cellStyle name="千位分隔 11 6 5 2" xfId="6568"/>
    <cellStyle name="千位分隔 11 6 5 2 2" xfId="15016"/>
    <cellStyle name="千位分隔 11 6 5 2 2 2" xfId="31912"/>
    <cellStyle name="千位分隔 11 6 5 2 3" xfId="23464"/>
    <cellStyle name="千位分隔 11 6 5 3" xfId="10792"/>
    <cellStyle name="千位分隔 11 6 5 3 2" xfId="27688"/>
    <cellStyle name="千位分隔 11 6 5 4" xfId="19240"/>
    <cellStyle name="千位分隔 11 6 6" xfId="4456"/>
    <cellStyle name="千位分隔 11 6 6 2" xfId="12904"/>
    <cellStyle name="千位分隔 11 6 6 2 2" xfId="29800"/>
    <cellStyle name="千位分隔 11 6 6 3" xfId="21352"/>
    <cellStyle name="千位分隔 11 6 7" xfId="8680"/>
    <cellStyle name="千位分隔 11 6 7 2" xfId="25576"/>
    <cellStyle name="千位分隔 11 6 8" xfId="17128"/>
    <cellStyle name="千位分隔 11 7" xfId="280"/>
    <cellStyle name="千位分隔 11 7 2" xfId="984"/>
    <cellStyle name="千位分隔 11 7 2 2" xfId="1688"/>
    <cellStyle name="千位分隔 11 7 2 2 2" xfId="3800"/>
    <cellStyle name="千位分隔 11 7 2 2 2 2" xfId="8024"/>
    <cellStyle name="千位分隔 11 7 2 2 2 2 2" xfId="16472"/>
    <cellStyle name="千位分隔 11 7 2 2 2 2 2 2" xfId="33368"/>
    <cellStyle name="千位分隔 11 7 2 2 2 2 3" xfId="24920"/>
    <cellStyle name="千位分隔 11 7 2 2 2 3" xfId="12248"/>
    <cellStyle name="千位分隔 11 7 2 2 2 3 2" xfId="29144"/>
    <cellStyle name="千位分隔 11 7 2 2 2 4" xfId="20696"/>
    <cellStyle name="千位分隔 11 7 2 2 3" xfId="5912"/>
    <cellStyle name="千位分隔 11 7 2 2 3 2" xfId="14360"/>
    <cellStyle name="千位分隔 11 7 2 2 3 2 2" xfId="31256"/>
    <cellStyle name="千位分隔 11 7 2 2 3 3" xfId="22808"/>
    <cellStyle name="千位分隔 11 7 2 2 4" xfId="10136"/>
    <cellStyle name="千位分隔 11 7 2 2 4 2" xfId="27032"/>
    <cellStyle name="千位分隔 11 7 2 2 5" xfId="18584"/>
    <cellStyle name="千位分隔 11 7 2 3" xfId="2744"/>
    <cellStyle name="千位分隔 11 7 2 3 2" xfId="6968"/>
    <cellStyle name="千位分隔 11 7 2 3 2 2" xfId="15416"/>
    <cellStyle name="千位分隔 11 7 2 3 2 2 2" xfId="32312"/>
    <cellStyle name="千位分隔 11 7 2 3 2 3" xfId="23864"/>
    <cellStyle name="千位分隔 11 7 2 3 3" xfId="11192"/>
    <cellStyle name="千位分隔 11 7 2 3 3 2" xfId="28088"/>
    <cellStyle name="千位分隔 11 7 2 3 4" xfId="19640"/>
    <cellStyle name="千位分隔 11 7 2 4" xfId="4856"/>
    <cellStyle name="千位分隔 11 7 2 4 2" xfId="13304"/>
    <cellStyle name="千位分隔 11 7 2 4 2 2" xfId="30200"/>
    <cellStyle name="千位分隔 11 7 2 4 3" xfId="21752"/>
    <cellStyle name="千位分隔 11 7 2 5" xfId="9080"/>
    <cellStyle name="千位分隔 11 7 2 5 2" xfId="25976"/>
    <cellStyle name="千位分隔 11 7 2 6" xfId="17528"/>
    <cellStyle name="千位分隔 11 7 3" xfId="632"/>
    <cellStyle name="千位分隔 11 7 3 2" xfId="2040"/>
    <cellStyle name="千位分隔 11 7 3 2 2" xfId="4152"/>
    <cellStyle name="千位分隔 11 7 3 2 2 2" xfId="8376"/>
    <cellStyle name="千位分隔 11 7 3 2 2 2 2" xfId="16824"/>
    <cellStyle name="千位分隔 11 7 3 2 2 2 2 2" xfId="33720"/>
    <cellStyle name="千位分隔 11 7 3 2 2 2 3" xfId="25272"/>
    <cellStyle name="千位分隔 11 7 3 2 2 3" xfId="12600"/>
    <cellStyle name="千位分隔 11 7 3 2 2 3 2" xfId="29496"/>
    <cellStyle name="千位分隔 11 7 3 2 2 4" xfId="21048"/>
    <cellStyle name="千位分隔 11 7 3 2 3" xfId="6264"/>
    <cellStyle name="千位分隔 11 7 3 2 3 2" xfId="14712"/>
    <cellStyle name="千位分隔 11 7 3 2 3 2 2" xfId="31608"/>
    <cellStyle name="千位分隔 11 7 3 2 3 3" xfId="23160"/>
    <cellStyle name="千位分隔 11 7 3 2 4" xfId="10488"/>
    <cellStyle name="千位分隔 11 7 3 2 4 2" xfId="27384"/>
    <cellStyle name="千位分隔 11 7 3 2 5" xfId="18936"/>
    <cellStyle name="千位分隔 11 7 3 3" xfId="3096"/>
    <cellStyle name="千位分隔 11 7 3 3 2" xfId="7320"/>
    <cellStyle name="千位分隔 11 7 3 3 2 2" xfId="15768"/>
    <cellStyle name="千位分隔 11 7 3 3 2 2 2" xfId="32664"/>
    <cellStyle name="千位分隔 11 7 3 3 2 3" xfId="24216"/>
    <cellStyle name="千位分隔 11 7 3 3 3" xfId="11544"/>
    <cellStyle name="千位分隔 11 7 3 3 3 2" xfId="28440"/>
    <cellStyle name="千位分隔 11 7 3 3 4" xfId="19992"/>
    <cellStyle name="千位分隔 11 7 3 4" xfId="5208"/>
    <cellStyle name="千位分隔 11 7 3 4 2" xfId="13656"/>
    <cellStyle name="千位分隔 11 7 3 4 2 2" xfId="30552"/>
    <cellStyle name="千位分隔 11 7 3 4 3" xfId="22104"/>
    <cellStyle name="千位分隔 11 7 3 5" xfId="9432"/>
    <cellStyle name="千位分隔 11 7 3 5 2" xfId="26328"/>
    <cellStyle name="千位分隔 11 7 3 6" xfId="17880"/>
    <cellStyle name="千位分隔 11 7 4" xfId="1336"/>
    <cellStyle name="千位分隔 11 7 4 2" xfId="3448"/>
    <cellStyle name="千位分隔 11 7 4 2 2" xfId="7672"/>
    <cellStyle name="千位分隔 11 7 4 2 2 2" xfId="16120"/>
    <cellStyle name="千位分隔 11 7 4 2 2 2 2" xfId="33016"/>
    <cellStyle name="千位分隔 11 7 4 2 2 3" xfId="24568"/>
    <cellStyle name="千位分隔 11 7 4 2 3" xfId="11896"/>
    <cellStyle name="千位分隔 11 7 4 2 3 2" xfId="28792"/>
    <cellStyle name="千位分隔 11 7 4 2 4" xfId="20344"/>
    <cellStyle name="千位分隔 11 7 4 3" xfId="5560"/>
    <cellStyle name="千位分隔 11 7 4 3 2" xfId="14008"/>
    <cellStyle name="千位分隔 11 7 4 3 2 2" xfId="30904"/>
    <cellStyle name="千位分隔 11 7 4 3 3" xfId="22456"/>
    <cellStyle name="千位分隔 11 7 4 4" xfId="9784"/>
    <cellStyle name="千位分隔 11 7 4 4 2" xfId="26680"/>
    <cellStyle name="千位分隔 11 7 4 5" xfId="18232"/>
    <cellStyle name="千位分隔 11 7 5" xfId="2392"/>
    <cellStyle name="千位分隔 11 7 5 2" xfId="6616"/>
    <cellStyle name="千位分隔 11 7 5 2 2" xfId="15064"/>
    <cellStyle name="千位分隔 11 7 5 2 2 2" xfId="31960"/>
    <cellStyle name="千位分隔 11 7 5 2 3" xfId="23512"/>
    <cellStyle name="千位分隔 11 7 5 3" xfId="10840"/>
    <cellStyle name="千位分隔 11 7 5 3 2" xfId="27736"/>
    <cellStyle name="千位分隔 11 7 5 4" xfId="19288"/>
    <cellStyle name="千位分隔 11 7 6" xfId="4504"/>
    <cellStyle name="千位分隔 11 7 6 2" xfId="12952"/>
    <cellStyle name="千位分隔 11 7 6 2 2" xfId="29848"/>
    <cellStyle name="千位分隔 11 7 6 3" xfId="21400"/>
    <cellStyle name="千位分隔 11 7 7" xfId="8728"/>
    <cellStyle name="千位分隔 11 7 7 2" xfId="25624"/>
    <cellStyle name="千位分隔 11 7 8" xfId="17176"/>
    <cellStyle name="千位分隔 11 8" xfId="328"/>
    <cellStyle name="千位分隔 11 8 2" xfId="1032"/>
    <cellStyle name="千位分隔 11 8 2 2" xfId="1736"/>
    <cellStyle name="千位分隔 11 8 2 2 2" xfId="3848"/>
    <cellStyle name="千位分隔 11 8 2 2 2 2" xfId="8072"/>
    <cellStyle name="千位分隔 11 8 2 2 2 2 2" xfId="16520"/>
    <cellStyle name="千位分隔 11 8 2 2 2 2 2 2" xfId="33416"/>
    <cellStyle name="千位分隔 11 8 2 2 2 2 3" xfId="24968"/>
    <cellStyle name="千位分隔 11 8 2 2 2 3" xfId="12296"/>
    <cellStyle name="千位分隔 11 8 2 2 2 3 2" xfId="29192"/>
    <cellStyle name="千位分隔 11 8 2 2 2 4" xfId="20744"/>
    <cellStyle name="千位分隔 11 8 2 2 3" xfId="5960"/>
    <cellStyle name="千位分隔 11 8 2 2 3 2" xfId="14408"/>
    <cellStyle name="千位分隔 11 8 2 2 3 2 2" xfId="31304"/>
    <cellStyle name="千位分隔 11 8 2 2 3 3" xfId="22856"/>
    <cellStyle name="千位分隔 11 8 2 2 4" xfId="10184"/>
    <cellStyle name="千位分隔 11 8 2 2 4 2" xfId="27080"/>
    <cellStyle name="千位分隔 11 8 2 2 5" xfId="18632"/>
    <cellStyle name="千位分隔 11 8 2 3" xfId="2792"/>
    <cellStyle name="千位分隔 11 8 2 3 2" xfId="7016"/>
    <cellStyle name="千位分隔 11 8 2 3 2 2" xfId="15464"/>
    <cellStyle name="千位分隔 11 8 2 3 2 2 2" xfId="32360"/>
    <cellStyle name="千位分隔 11 8 2 3 2 3" xfId="23912"/>
    <cellStyle name="千位分隔 11 8 2 3 3" xfId="11240"/>
    <cellStyle name="千位分隔 11 8 2 3 3 2" xfId="28136"/>
    <cellStyle name="千位分隔 11 8 2 3 4" xfId="19688"/>
    <cellStyle name="千位分隔 11 8 2 4" xfId="4904"/>
    <cellStyle name="千位分隔 11 8 2 4 2" xfId="13352"/>
    <cellStyle name="千位分隔 11 8 2 4 2 2" xfId="30248"/>
    <cellStyle name="千位分隔 11 8 2 4 3" xfId="21800"/>
    <cellStyle name="千位分隔 11 8 2 5" xfId="9128"/>
    <cellStyle name="千位分隔 11 8 2 5 2" xfId="26024"/>
    <cellStyle name="千位分隔 11 8 2 6" xfId="17576"/>
    <cellStyle name="千位分隔 11 8 3" xfId="680"/>
    <cellStyle name="千位分隔 11 8 3 2" xfId="2088"/>
    <cellStyle name="千位分隔 11 8 3 2 2" xfId="4200"/>
    <cellStyle name="千位分隔 11 8 3 2 2 2" xfId="8424"/>
    <cellStyle name="千位分隔 11 8 3 2 2 2 2" xfId="16872"/>
    <cellStyle name="千位分隔 11 8 3 2 2 2 2 2" xfId="33768"/>
    <cellStyle name="千位分隔 11 8 3 2 2 2 3" xfId="25320"/>
    <cellStyle name="千位分隔 11 8 3 2 2 3" xfId="12648"/>
    <cellStyle name="千位分隔 11 8 3 2 2 3 2" xfId="29544"/>
    <cellStyle name="千位分隔 11 8 3 2 2 4" xfId="21096"/>
    <cellStyle name="千位分隔 11 8 3 2 3" xfId="6312"/>
    <cellStyle name="千位分隔 11 8 3 2 3 2" xfId="14760"/>
    <cellStyle name="千位分隔 11 8 3 2 3 2 2" xfId="31656"/>
    <cellStyle name="千位分隔 11 8 3 2 3 3" xfId="23208"/>
    <cellStyle name="千位分隔 11 8 3 2 4" xfId="10536"/>
    <cellStyle name="千位分隔 11 8 3 2 4 2" xfId="27432"/>
    <cellStyle name="千位分隔 11 8 3 2 5" xfId="18984"/>
    <cellStyle name="千位分隔 11 8 3 3" xfId="3144"/>
    <cellStyle name="千位分隔 11 8 3 3 2" xfId="7368"/>
    <cellStyle name="千位分隔 11 8 3 3 2 2" xfId="15816"/>
    <cellStyle name="千位分隔 11 8 3 3 2 2 2" xfId="32712"/>
    <cellStyle name="千位分隔 11 8 3 3 2 3" xfId="24264"/>
    <cellStyle name="千位分隔 11 8 3 3 3" xfId="11592"/>
    <cellStyle name="千位分隔 11 8 3 3 3 2" xfId="28488"/>
    <cellStyle name="千位分隔 11 8 3 3 4" xfId="20040"/>
    <cellStyle name="千位分隔 11 8 3 4" xfId="5256"/>
    <cellStyle name="千位分隔 11 8 3 4 2" xfId="13704"/>
    <cellStyle name="千位分隔 11 8 3 4 2 2" xfId="30600"/>
    <cellStyle name="千位分隔 11 8 3 4 3" xfId="22152"/>
    <cellStyle name="千位分隔 11 8 3 5" xfId="9480"/>
    <cellStyle name="千位分隔 11 8 3 5 2" xfId="26376"/>
    <cellStyle name="千位分隔 11 8 3 6" xfId="17928"/>
    <cellStyle name="千位分隔 11 8 4" xfId="1384"/>
    <cellStyle name="千位分隔 11 8 4 2" xfId="3496"/>
    <cellStyle name="千位分隔 11 8 4 2 2" xfId="7720"/>
    <cellStyle name="千位分隔 11 8 4 2 2 2" xfId="16168"/>
    <cellStyle name="千位分隔 11 8 4 2 2 2 2" xfId="33064"/>
    <cellStyle name="千位分隔 11 8 4 2 2 3" xfId="24616"/>
    <cellStyle name="千位分隔 11 8 4 2 3" xfId="11944"/>
    <cellStyle name="千位分隔 11 8 4 2 3 2" xfId="28840"/>
    <cellStyle name="千位分隔 11 8 4 2 4" xfId="20392"/>
    <cellStyle name="千位分隔 11 8 4 3" xfId="5608"/>
    <cellStyle name="千位分隔 11 8 4 3 2" xfId="14056"/>
    <cellStyle name="千位分隔 11 8 4 3 2 2" xfId="30952"/>
    <cellStyle name="千位分隔 11 8 4 3 3" xfId="22504"/>
    <cellStyle name="千位分隔 11 8 4 4" xfId="9832"/>
    <cellStyle name="千位分隔 11 8 4 4 2" xfId="26728"/>
    <cellStyle name="千位分隔 11 8 4 5" xfId="18280"/>
    <cellStyle name="千位分隔 11 8 5" xfId="2440"/>
    <cellStyle name="千位分隔 11 8 5 2" xfId="6664"/>
    <cellStyle name="千位分隔 11 8 5 2 2" xfId="15112"/>
    <cellStyle name="千位分隔 11 8 5 2 2 2" xfId="32008"/>
    <cellStyle name="千位分隔 11 8 5 2 3" xfId="23560"/>
    <cellStyle name="千位分隔 11 8 5 3" xfId="10888"/>
    <cellStyle name="千位分隔 11 8 5 3 2" xfId="27784"/>
    <cellStyle name="千位分隔 11 8 5 4" xfId="19336"/>
    <cellStyle name="千位分隔 11 8 6" xfId="4552"/>
    <cellStyle name="千位分隔 11 8 6 2" xfId="13000"/>
    <cellStyle name="千位分隔 11 8 6 2 2" xfId="29896"/>
    <cellStyle name="千位分隔 11 8 6 3" xfId="21448"/>
    <cellStyle name="千位分隔 11 8 7" xfId="8776"/>
    <cellStyle name="千位分隔 11 8 7 2" xfId="25672"/>
    <cellStyle name="千位分隔 11 8 8" xfId="17224"/>
    <cellStyle name="千位分隔 11 9" xfId="728"/>
    <cellStyle name="千位分隔 11 9 2" xfId="1432"/>
    <cellStyle name="千位分隔 11 9 2 2" xfId="3544"/>
    <cellStyle name="千位分隔 11 9 2 2 2" xfId="7768"/>
    <cellStyle name="千位分隔 11 9 2 2 2 2" xfId="16216"/>
    <cellStyle name="千位分隔 11 9 2 2 2 2 2" xfId="33112"/>
    <cellStyle name="千位分隔 11 9 2 2 2 3" xfId="24664"/>
    <cellStyle name="千位分隔 11 9 2 2 3" xfId="11992"/>
    <cellStyle name="千位分隔 11 9 2 2 3 2" xfId="28888"/>
    <cellStyle name="千位分隔 11 9 2 2 4" xfId="20440"/>
    <cellStyle name="千位分隔 11 9 2 3" xfId="5656"/>
    <cellStyle name="千位分隔 11 9 2 3 2" xfId="14104"/>
    <cellStyle name="千位分隔 11 9 2 3 2 2" xfId="31000"/>
    <cellStyle name="千位分隔 11 9 2 3 3" xfId="22552"/>
    <cellStyle name="千位分隔 11 9 2 4" xfId="9880"/>
    <cellStyle name="千位分隔 11 9 2 4 2" xfId="26776"/>
    <cellStyle name="千位分隔 11 9 2 5" xfId="18328"/>
    <cellStyle name="千位分隔 11 9 3" xfId="2488"/>
    <cellStyle name="千位分隔 11 9 3 2" xfId="6712"/>
    <cellStyle name="千位分隔 11 9 3 2 2" xfId="15160"/>
    <cellStyle name="千位分隔 11 9 3 2 2 2" xfId="32056"/>
    <cellStyle name="千位分隔 11 9 3 2 3" xfId="23608"/>
    <cellStyle name="千位分隔 11 9 3 3" xfId="10936"/>
    <cellStyle name="千位分隔 11 9 3 3 2" xfId="27832"/>
    <cellStyle name="千位分隔 11 9 3 4" xfId="19384"/>
    <cellStyle name="千位分隔 11 9 4" xfId="4600"/>
    <cellStyle name="千位分隔 11 9 4 2" xfId="13048"/>
    <cellStyle name="千位分隔 11 9 4 2 2" xfId="29944"/>
    <cellStyle name="千位分隔 11 9 4 3" xfId="21496"/>
    <cellStyle name="千位分隔 11 9 5" xfId="8824"/>
    <cellStyle name="千位分隔 11 9 5 2" xfId="25720"/>
    <cellStyle name="千位分隔 11 9 6" xfId="17272"/>
    <cellStyle name="千位分隔 12" xfId="40"/>
    <cellStyle name="千位分隔 12 10" xfId="1096"/>
    <cellStyle name="千位分隔 12 10 2" xfId="3208"/>
    <cellStyle name="千位分隔 12 10 2 2" xfId="7432"/>
    <cellStyle name="千位分隔 12 10 2 2 2" xfId="15880"/>
    <cellStyle name="千位分隔 12 10 2 2 2 2" xfId="32776"/>
    <cellStyle name="千位分隔 12 10 2 2 3" xfId="24328"/>
    <cellStyle name="千位分隔 12 10 2 3" xfId="11656"/>
    <cellStyle name="千位分隔 12 10 2 3 2" xfId="28552"/>
    <cellStyle name="千位分隔 12 10 2 4" xfId="20104"/>
    <cellStyle name="千位分隔 12 10 3" xfId="5320"/>
    <cellStyle name="千位分隔 12 10 3 2" xfId="13768"/>
    <cellStyle name="千位分隔 12 10 3 2 2" xfId="30664"/>
    <cellStyle name="千位分隔 12 10 3 3" xfId="22216"/>
    <cellStyle name="千位分隔 12 10 4" xfId="9544"/>
    <cellStyle name="千位分隔 12 10 4 2" xfId="26440"/>
    <cellStyle name="千位分隔 12 10 5" xfId="17992"/>
    <cellStyle name="千位分隔 12 11" xfId="2152"/>
    <cellStyle name="千位分隔 12 11 2" xfId="6376"/>
    <cellStyle name="千位分隔 12 11 2 2" xfId="14824"/>
    <cellStyle name="千位分隔 12 11 2 2 2" xfId="31720"/>
    <cellStyle name="千位分隔 12 11 2 3" xfId="23272"/>
    <cellStyle name="千位分隔 12 11 3" xfId="10600"/>
    <cellStyle name="千位分隔 12 11 3 2" xfId="27496"/>
    <cellStyle name="千位分隔 12 11 4" xfId="19048"/>
    <cellStyle name="千位分隔 12 12" xfId="4264"/>
    <cellStyle name="千位分隔 12 12 2" xfId="12712"/>
    <cellStyle name="千位分隔 12 12 2 2" xfId="29608"/>
    <cellStyle name="千位分隔 12 12 3" xfId="21160"/>
    <cellStyle name="千位分隔 12 13" xfId="8488"/>
    <cellStyle name="千位分隔 12 13 2" xfId="25384"/>
    <cellStyle name="千位分隔 12 14" xfId="16936"/>
    <cellStyle name="千位分隔 12 2" xfId="104"/>
    <cellStyle name="千位分隔 12 2 2" xfId="808"/>
    <cellStyle name="千位分隔 12 2 2 2" xfId="1512"/>
    <cellStyle name="千位分隔 12 2 2 2 2" xfId="3624"/>
    <cellStyle name="千位分隔 12 2 2 2 2 2" xfId="7848"/>
    <cellStyle name="千位分隔 12 2 2 2 2 2 2" xfId="16296"/>
    <cellStyle name="千位分隔 12 2 2 2 2 2 2 2" xfId="33192"/>
    <cellStyle name="千位分隔 12 2 2 2 2 2 3" xfId="24744"/>
    <cellStyle name="千位分隔 12 2 2 2 2 3" xfId="12072"/>
    <cellStyle name="千位分隔 12 2 2 2 2 3 2" xfId="28968"/>
    <cellStyle name="千位分隔 12 2 2 2 2 4" xfId="20520"/>
    <cellStyle name="千位分隔 12 2 2 2 3" xfId="5736"/>
    <cellStyle name="千位分隔 12 2 2 2 3 2" xfId="14184"/>
    <cellStyle name="千位分隔 12 2 2 2 3 2 2" xfId="31080"/>
    <cellStyle name="千位分隔 12 2 2 2 3 3" xfId="22632"/>
    <cellStyle name="千位分隔 12 2 2 2 4" xfId="9960"/>
    <cellStyle name="千位分隔 12 2 2 2 4 2" xfId="26856"/>
    <cellStyle name="千位分隔 12 2 2 2 5" xfId="18408"/>
    <cellStyle name="千位分隔 12 2 2 3" xfId="2568"/>
    <cellStyle name="千位分隔 12 2 2 3 2" xfId="6792"/>
    <cellStyle name="千位分隔 12 2 2 3 2 2" xfId="15240"/>
    <cellStyle name="千位分隔 12 2 2 3 2 2 2" xfId="32136"/>
    <cellStyle name="千位分隔 12 2 2 3 2 3" xfId="23688"/>
    <cellStyle name="千位分隔 12 2 2 3 3" xfId="11016"/>
    <cellStyle name="千位分隔 12 2 2 3 3 2" xfId="27912"/>
    <cellStyle name="千位分隔 12 2 2 3 4" xfId="19464"/>
    <cellStyle name="千位分隔 12 2 2 4" xfId="4680"/>
    <cellStyle name="千位分隔 12 2 2 4 2" xfId="13128"/>
    <cellStyle name="千位分隔 12 2 2 4 2 2" xfId="30024"/>
    <cellStyle name="千位分隔 12 2 2 4 3" xfId="21576"/>
    <cellStyle name="千位分隔 12 2 2 5" xfId="8904"/>
    <cellStyle name="千位分隔 12 2 2 5 2" xfId="25800"/>
    <cellStyle name="千位分隔 12 2 2 6" xfId="17352"/>
    <cellStyle name="千位分隔 12 2 3" xfId="456"/>
    <cellStyle name="千位分隔 12 2 3 2" xfId="1864"/>
    <cellStyle name="千位分隔 12 2 3 2 2" xfId="3976"/>
    <cellStyle name="千位分隔 12 2 3 2 2 2" xfId="8200"/>
    <cellStyle name="千位分隔 12 2 3 2 2 2 2" xfId="16648"/>
    <cellStyle name="千位分隔 12 2 3 2 2 2 2 2" xfId="33544"/>
    <cellStyle name="千位分隔 12 2 3 2 2 2 3" xfId="25096"/>
    <cellStyle name="千位分隔 12 2 3 2 2 3" xfId="12424"/>
    <cellStyle name="千位分隔 12 2 3 2 2 3 2" xfId="29320"/>
    <cellStyle name="千位分隔 12 2 3 2 2 4" xfId="20872"/>
    <cellStyle name="千位分隔 12 2 3 2 3" xfId="6088"/>
    <cellStyle name="千位分隔 12 2 3 2 3 2" xfId="14536"/>
    <cellStyle name="千位分隔 12 2 3 2 3 2 2" xfId="31432"/>
    <cellStyle name="千位分隔 12 2 3 2 3 3" xfId="22984"/>
    <cellStyle name="千位分隔 12 2 3 2 4" xfId="10312"/>
    <cellStyle name="千位分隔 12 2 3 2 4 2" xfId="27208"/>
    <cellStyle name="千位分隔 12 2 3 2 5" xfId="18760"/>
    <cellStyle name="千位分隔 12 2 3 3" xfId="2920"/>
    <cellStyle name="千位分隔 12 2 3 3 2" xfId="7144"/>
    <cellStyle name="千位分隔 12 2 3 3 2 2" xfId="15592"/>
    <cellStyle name="千位分隔 12 2 3 3 2 2 2" xfId="32488"/>
    <cellStyle name="千位分隔 12 2 3 3 2 3" xfId="24040"/>
    <cellStyle name="千位分隔 12 2 3 3 3" xfId="11368"/>
    <cellStyle name="千位分隔 12 2 3 3 3 2" xfId="28264"/>
    <cellStyle name="千位分隔 12 2 3 3 4" xfId="19816"/>
    <cellStyle name="千位分隔 12 2 3 4" xfId="5032"/>
    <cellStyle name="千位分隔 12 2 3 4 2" xfId="13480"/>
    <cellStyle name="千位分隔 12 2 3 4 2 2" xfId="30376"/>
    <cellStyle name="千位分隔 12 2 3 4 3" xfId="21928"/>
    <cellStyle name="千位分隔 12 2 3 5" xfId="9256"/>
    <cellStyle name="千位分隔 12 2 3 5 2" xfId="26152"/>
    <cellStyle name="千位分隔 12 2 3 6" xfId="17704"/>
    <cellStyle name="千位分隔 12 2 4" xfId="1160"/>
    <cellStyle name="千位分隔 12 2 4 2" xfId="3272"/>
    <cellStyle name="千位分隔 12 2 4 2 2" xfId="7496"/>
    <cellStyle name="千位分隔 12 2 4 2 2 2" xfId="15944"/>
    <cellStyle name="千位分隔 12 2 4 2 2 2 2" xfId="32840"/>
    <cellStyle name="千位分隔 12 2 4 2 2 3" xfId="24392"/>
    <cellStyle name="千位分隔 12 2 4 2 3" xfId="11720"/>
    <cellStyle name="千位分隔 12 2 4 2 3 2" xfId="28616"/>
    <cellStyle name="千位分隔 12 2 4 2 4" xfId="20168"/>
    <cellStyle name="千位分隔 12 2 4 3" xfId="5384"/>
    <cellStyle name="千位分隔 12 2 4 3 2" xfId="13832"/>
    <cellStyle name="千位分隔 12 2 4 3 2 2" xfId="30728"/>
    <cellStyle name="千位分隔 12 2 4 3 3" xfId="22280"/>
    <cellStyle name="千位分隔 12 2 4 4" xfId="9608"/>
    <cellStyle name="千位分隔 12 2 4 4 2" xfId="26504"/>
    <cellStyle name="千位分隔 12 2 4 5" xfId="18056"/>
    <cellStyle name="千位分隔 12 2 5" xfId="2216"/>
    <cellStyle name="千位分隔 12 2 5 2" xfId="6440"/>
    <cellStyle name="千位分隔 12 2 5 2 2" xfId="14888"/>
    <cellStyle name="千位分隔 12 2 5 2 2 2" xfId="31784"/>
    <cellStyle name="千位分隔 12 2 5 2 3" xfId="23336"/>
    <cellStyle name="千位分隔 12 2 5 3" xfId="10664"/>
    <cellStyle name="千位分隔 12 2 5 3 2" xfId="27560"/>
    <cellStyle name="千位分隔 12 2 5 4" xfId="19112"/>
    <cellStyle name="千位分隔 12 2 6" xfId="4328"/>
    <cellStyle name="千位分隔 12 2 6 2" xfId="12776"/>
    <cellStyle name="千位分隔 12 2 6 2 2" xfId="29672"/>
    <cellStyle name="千位分隔 12 2 6 3" xfId="21224"/>
    <cellStyle name="千位分隔 12 2 7" xfId="8552"/>
    <cellStyle name="千位分隔 12 2 7 2" xfId="25448"/>
    <cellStyle name="千位分隔 12 2 8" xfId="17000"/>
    <cellStyle name="千位分隔 12 3" xfId="152"/>
    <cellStyle name="千位分隔 12 3 2" xfId="856"/>
    <cellStyle name="千位分隔 12 3 2 2" xfId="1560"/>
    <cellStyle name="千位分隔 12 3 2 2 2" xfId="3672"/>
    <cellStyle name="千位分隔 12 3 2 2 2 2" xfId="7896"/>
    <cellStyle name="千位分隔 12 3 2 2 2 2 2" xfId="16344"/>
    <cellStyle name="千位分隔 12 3 2 2 2 2 2 2" xfId="33240"/>
    <cellStyle name="千位分隔 12 3 2 2 2 2 3" xfId="24792"/>
    <cellStyle name="千位分隔 12 3 2 2 2 3" xfId="12120"/>
    <cellStyle name="千位分隔 12 3 2 2 2 3 2" xfId="29016"/>
    <cellStyle name="千位分隔 12 3 2 2 2 4" xfId="20568"/>
    <cellStyle name="千位分隔 12 3 2 2 3" xfId="5784"/>
    <cellStyle name="千位分隔 12 3 2 2 3 2" xfId="14232"/>
    <cellStyle name="千位分隔 12 3 2 2 3 2 2" xfId="31128"/>
    <cellStyle name="千位分隔 12 3 2 2 3 3" xfId="22680"/>
    <cellStyle name="千位分隔 12 3 2 2 4" xfId="10008"/>
    <cellStyle name="千位分隔 12 3 2 2 4 2" xfId="26904"/>
    <cellStyle name="千位分隔 12 3 2 2 5" xfId="18456"/>
    <cellStyle name="千位分隔 12 3 2 3" xfId="2616"/>
    <cellStyle name="千位分隔 12 3 2 3 2" xfId="6840"/>
    <cellStyle name="千位分隔 12 3 2 3 2 2" xfId="15288"/>
    <cellStyle name="千位分隔 12 3 2 3 2 2 2" xfId="32184"/>
    <cellStyle name="千位分隔 12 3 2 3 2 3" xfId="23736"/>
    <cellStyle name="千位分隔 12 3 2 3 3" xfId="11064"/>
    <cellStyle name="千位分隔 12 3 2 3 3 2" xfId="27960"/>
    <cellStyle name="千位分隔 12 3 2 3 4" xfId="19512"/>
    <cellStyle name="千位分隔 12 3 2 4" xfId="4728"/>
    <cellStyle name="千位分隔 12 3 2 4 2" xfId="13176"/>
    <cellStyle name="千位分隔 12 3 2 4 2 2" xfId="30072"/>
    <cellStyle name="千位分隔 12 3 2 4 3" xfId="21624"/>
    <cellStyle name="千位分隔 12 3 2 5" xfId="8952"/>
    <cellStyle name="千位分隔 12 3 2 5 2" xfId="25848"/>
    <cellStyle name="千位分隔 12 3 2 6" xfId="17400"/>
    <cellStyle name="千位分隔 12 3 3" xfId="504"/>
    <cellStyle name="千位分隔 12 3 3 2" xfId="1912"/>
    <cellStyle name="千位分隔 12 3 3 2 2" xfId="4024"/>
    <cellStyle name="千位分隔 12 3 3 2 2 2" xfId="8248"/>
    <cellStyle name="千位分隔 12 3 3 2 2 2 2" xfId="16696"/>
    <cellStyle name="千位分隔 12 3 3 2 2 2 2 2" xfId="33592"/>
    <cellStyle name="千位分隔 12 3 3 2 2 2 3" xfId="25144"/>
    <cellStyle name="千位分隔 12 3 3 2 2 3" xfId="12472"/>
    <cellStyle name="千位分隔 12 3 3 2 2 3 2" xfId="29368"/>
    <cellStyle name="千位分隔 12 3 3 2 2 4" xfId="20920"/>
    <cellStyle name="千位分隔 12 3 3 2 3" xfId="6136"/>
    <cellStyle name="千位分隔 12 3 3 2 3 2" xfId="14584"/>
    <cellStyle name="千位分隔 12 3 3 2 3 2 2" xfId="31480"/>
    <cellStyle name="千位分隔 12 3 3 2 3 3" xfId="23032"/>
    <cellStyle name="千位分隔 12 3 3 2 4" xfId="10360"/>
    <cellStyle name="千位分隔 12 3 3 2 4 2" xfId="27256"/>
    <cellStyle name="千位分隔 12 3 3 2 5" xfId="18808"/>
    <cellStyle name="千位分隔 12 3 3 3" xfId="2968"/>
    <cellStyle name="千位分隔 12 3 3 3 2" xfId="7192"/>
    <cellStyle name="千位分隔 12 3 3 3 2 2" xfId="15640"/>
    <cellStyle name="千位分隔 12 3 3 3 2 2 2" xfId="32536"/>
    <cellStyle name="千位分隔 12 3 3 3 2 3" xfId="24088"/>
    <cellStyle name="千位分隔 12 3 3 3 3" xfId="11416"/>
    <cellStyle name="千位分隔 12 3 3 3 3 2" xfId="28312"/>
    <cellStyle name="千位分隔 12 3 3 3 4" xfId="19864"/>
    <cellStyle name="千位分隔 12 3 3 4" xfId="5080"/>
    <cellStyle name="千位分隔 12 3 3 4 2" xfId="13528"/>
    <cellStyle name="千位分隔 12 3 3 4 2 2" xfId="30424"/>
    <cellStyle name="千位分隔 12 3 3 4 3" xfId="21976"/>
    <cellStyle name="千位分隔 12 3 3 5" xfId="9304"/>
    <cellStyle name="千位分隔 12 3 3 5 2" xfId="26200"/>
    <cellStyle name="千位分隔 12 3 3 6" xfId="17752"/>
    <cellStyle name="千位分隔 12 3 4" xfId="1208"/>
    <cellStyle name="千位分隔 12 3 4 2" xfId="3320"/>
    <cellStyle name="千位分隔 12 3 4 2 2" xfId="7544"/>
    <cellStyle name="千位分隔 12 3 4 2 2 2" xfId="15992"/>
    <cellStyle name="千位分隔 12 3 4 2 2 2 2" xfId="32888"/>
    <cellStyle name="千位分隔 12 3 4 2 2 3" xfId="24440"/>
    <cellStyle name="千位分隔 12 3 4 2 3" xfId="11768"/>
    <cellStyle name="千位分隔 12 3 4 2 3 2" xfId="28664"/>
    <cellStyle name="千位分隔 12 3 4 2 4" xfId="20216"/>
    <cellStyle name="千位分隔 12 3 4 3" xfId="5432"/>
    <cellStyle name="千位分隔 12 3 4 3 2" xfId="13880"/>
    <cellStyle name="千位分隔 12 3 4 3 2 2" xfId="30776"/>
    <cellStyle name="千位分隔 12 3 4 3 3" xfId="22328"/>
    <cellStyle name="千位分隔 12 3 4 4" xfId="9656"/>
    <cellStyle name="千位分隔 12 3 4 4 2" xfId="26552"/>
    <cellStyle name="千位分隔 12 3 4 5" xfId="18104"/>
    <cellStyle name="千位分隔 12 3 5" xfId="2264"/>
    <cellStyle name="千位分隔 12 3 5 2" xfId="6488"/>
    <cellStyle name="千位分隔 12 3 5 2 2" xfId="14936"/>
    <cellStyle name="千位分隔 12 3 5 2 2 2" xfId="31832"/>
    <cellStyle name="千位分隔 12 3 5 2 3" xfId="23384"/>
    <cellStyle name="千位分隔 12 3 5 3" xfId="10712"/>
    <cellStyle name="千位分隔 12 3 5 3 2" xfId="27608"/>
    <cellStyle name="千位分隔 12 3 5 4" xfId="19160"/>
    <cellStyle name="千位分隔 12 3 6" xfId="4376"/>
    <cellStyle name="千位分隔 12 3 6 2" xfId="12824"/>
    <cellStyle name="千位分隔 12 3 6 2 2" xfId="29720"/>
    <cellStyle name="千位分隔 12 3 6 3" xfId="21272"/>
    <cellStyle name="千位分隔 12 3 7" xfId="8600"/>
    <cellStyle name="千位分隔 12 3 7 2" xfId="25496"/>
    <cellStyle name="千位分隔 12 3 8" xfId="17048"/>
    <cellStyle name="千位分隔 12 4" xfId="200"/>
    <cellStyle name="千位分隔 12 4 2" xfId="904"/>
    <cellStyle name="千位分隔 12 4 2 2" xfId="1608"/>
    <cellStyle name="千位分隔 12 4 2 2 2" xfId="3720"/>
    <cellStyle name="千位分隔 12 4 2 2 2 2" xfId="7944"/>
    <cellStyle name="千位分隔 12 4 2 2 2 2 2" xfId="16392"/>
    <cellStyle name="千位分隔 12 4 2 2 2 2 2 2" xfId="33288"/>
    <cellStyle name="千位分隔 12 4 2 2 2 2 3" xfId="24840"/>
    <cellStyle name="千位分隔 12 4 2 2 2 3" xfId="12168"/>
    <cellStyle name="千位分隔 12 4 2 2 2 3 2" xfId="29064"/>
    <cellStyle name="千位分隔 12 4 2 2 2 4" xfId="20616"/>
    <cellStyle name="千位分隔 12 4 2 2 3" xfId="5832"/>
    <cellStyle name="千位分隔 12 4 2 2 3 2" xfId="14280"/>
    <cellStyle name="千位分隔 12 4 2 2 3 2 2" xfId="31176"/>
    <cellStyle name="千位分隔 12 4 2 2 3 3" xfId="22728"/>
    <cellStyle name="千位分隔 12 4 2 2 4" xfId="10056"/>
    <cellStyle name="千位分隔 12 4 2 2 4 2" xfId="26952"/>
    <cellStyle name="千位分隔 12 4 2 2 5" xfId="18504"/>
    <cellStyle name="千位分隔 12 4 2 3" xfId="2664"/>
    <cellStyle name="千位分隔 12 4 2 3 2" xfId="6888"/>
    <cellStyle name="千位分隔 12 4 2 3 2 2" xfId="15336"/>
    <cellStyle name="千位分隔 12 4 2 3 2 2 2" xfId="32232"/>
    <cellStyle name="千位分隔 12 4 2 3 2 3" xfId="23784"/>
    <cellStyle name="千位分隔 12 4 2 3 3" xfId="11112"/>
    <cellStyle name="千位分隔 12 4 2 3 3 2" xfId="28008"/>
    <cellStyle name="千位分隔 12 4 2 3 4" xfId="19560"/>
    <cellStyle name="千位分隔 12 4 2 4" xfId="4776"/>
    <cellStyle name="千位分隔 12 4 2 4 2" xfId="13224"/>
    <cellStyle name="千位分隔 12 4 2 4 2 2" xfId="30120"/>
    <cellStyle name="千位分隔 12 4 2 4 3" xfId="21672"/>
    <cellStyle name="千位分隔 12 4 2 5" xfId="9000"/>
    <cellStyle name="千位分隔 12 4 2 5 2" xfId="25896"/>
    <cellStyle name="千位分隔 12 4 2 6" xfId="17448"/>
    <cellStyle name="千位分隔 12 4 3" xfId="552"/>
    <cellStyle name="千位分隔 12 4 3 2" xfId="1960"/>
    <cellStyle name="千位分隔 12 4 3 2 2" xfId="4072"/>
    <cellStyle name="千位分隔 12 4 3 2 2 2" xfId="8296"/>
    <cellStyle name="千位分隔 12 4 3 2 2 2 2" xfId="16744"/>
    <cellStyle name="千位分隔 12 4 3 2 2 2 2 2" xfId="33640"/>
    <cellStyle name="千位分隔 12 4 3 2 2 2 3" xfId="25192"/>
    <cellStyle name="千位分隔 12 4 3 2 2 3" xfId="12520"/>
    <cellStyle name="千位分隔 12 4 3 2 2 3 2" xfId="29416"/>
    <cellStyle name="千位分隔 12 4 3 2 2 4" xfId="20968"/>
    <cellStyle name="千位分隔 12 4 3 2 3" xfId="6184"/>
    <cellStyle name="千位分隔 12 4 3 2 3 2" xfId="14632"/>
    <cellStyle name="千位分隔 12 4 3 2 3 2 2" xfId="31528"/>
    <cellStyle name="千位分隔 12 4 3 2 3 3" xfId="23080"/>
    <cellStyle name="千位分隔 12 4 3 2 4" xfId="10408"/>
    <cellStyle name="千位分隔 12 4 3 2 4 2" xfId="27304"/>
    <cellStyle name="千位分隔 12 4 3 2 5" xfId="18856"/>
    <cellStyle name="千位分隔 12 4 3 3" xfId="3016"/>
    <cellStyle name="千位分隔 12 4 3 3 2" xfId="7240"/>
    <cellStyle name="千位分隔 12 4 3 3 2 2" xfId="15688"/>
    <cellStyle name="千位分隔 12 4 3 3 2 2 2" xfId="32584"/>
    <cellStyle name="千位分隔 12 4 3 3 2 3" xfId="24136"/>
    <cellStyle name="千位分隔 12 4 3 3 3" xfId="11464"/>
    <cellStyle name="千位分隔 12 4 3 3 3 2" xfId="28360"/>
    <cellStyle name="千位分隔 12 4 3 3 4" xfId="19912"/>
    <cellStyle name="千位分隔 12 4 3 4" xfId="5128"/>
    <cellStyle name="千位分隔 12 4 3 4 2" xfId="13576"/>
    <cellStyle name="千位分隔 12 4 3 4 2 2" xfId="30472"/>
    <cellStyle name="千位分隔 12 4 3 4 3" xfId="22024"/>
    <cellStyle name="千位分隔 12 4 3 5" xfId="9352"/>
    <cellStyle name="千位分隔 12 4 3 5 2" xfId="26248"/>
    <cellStyle name="千位分隔 12 4 3 6" xfId="17800"/>
    <cellStyle name="千位分隔 12 4 4" xfId="1256"/>
    <cellStyle name="千位分隔 12 4 4 2" xfId="3368"/>
    <cellStyle name="千位分隔 12 4 4 2 2" xfId="7592"/>
    <cellStyle name="千位分隔 12 4 4 2 2 2" xfId="16040"/>
    <cellStyle name="千位分隔 12 4 4 2 2 2 2" xfId="32936"/>
    <cellStyle name="千位分隔 12 4 4 2 2 3" xfId="24488"/>
    <cellStyle name="千位分隔 12 4 4 2 3" xfId="11816"/>
    <cellStyle name="千位分隔 12 4 4 2 3 2" xfId="28712"/>
    <cellStyle name="千位分隔 12 4 4 2 4" xfId="20264"/>
    <cellStyle name="千位分隔 12 4 4 3" xfId="5480"/>
    <cellStyle name="千位分隔 12 4 4 3 2" xfId="13928"/>
    <cellStyle name="千位分隔 12 4 4 3 2 2" xfId="30824"/>
    <cellStyle name="千位分隔 12 4 4 3 3" xfId="22376"/>
    <cellStyle name="千位分隔 12 4 4 4" xfId="9704"/>
    <cellStyle name="千位分隔 12 4 4 4 2" xfId="26600"/>
    <cellStyle name="千位分隔 12 4 4 5" xfId="18152"/>
    <cellStyle name="千位分隔 12 4 5" xfId="2312"/>
    <cellStyle name="千位分隔 12 4 5 2" xfId="6536"/>
    <cellStyle name="千位分隔 12 4 5 2 2" xfId="14984"/>
    <cellStyle name="千位分隔 12 4 5 2 2 2" xfId="31880"/>
    <cellStyle name="千位分隔 12 4 5 2 3" xfId="23432"/>
    <cellStyle name="千位分隔 12 4 5 3" xfId="10760"/>
    <cellStyle name="千位分隔 12 4 5 3 2" xfId="27656"/>
    <cellStyle name="千位分隔 12 4 5 4" xfId="19208"/>
    <cellStyle name="千位分隔 12 4 6" xfId="4424"/>
    <cellStyle name="千位分隔 12 4 6 2" xfId="12872"/>
    <cellStyle name="千位分隔 12 4 6 2 2" xfId="29768"/>
    <cellStyle name="千位分隔 12 4 6 3" xfId="21320"/>
    <cellStyle name="千位分隔 12 4 7" xfId="8648"/>
    <cellStyle name="千位分隔 12 4 7 2" xfId="25544"/>
    <cellStyle name="千位分隔 12 4 8" xfId="17096"/>
    <cellStyle name="千位分隔 12 5" xfId="248"/>
    <cellStyle name="千位分隔 12 5 2" xfId="952"/>
    <cellStyle name="千位分隔 12 5 2 2" xfId="1656"/>
    <cellStyle name="千位分隔 12 5 2 2 2" xfId="3768"/>
    <cellStyle name="千位分隔 12 5 2 2 2 2" xfId="7992"/>
    <cellStyle name="千位分隔 12 5 2 2 2 2 2" xfId="16440"/>
    <cellStyle name="千位分隔 12 5 2 2 2 2 2 2" xfId="33336"/>
    <cellStyle name="千位分隔 12 5 2 2 2 2 3" xfId="24888"/>
    <cellStyle name="千位分隔 12 5 2 2 2 3" xfId="12216"/>
    <cellStyle name="千位分隔 12 5 2 2 2 3 2" xfId="29112"/>
    <cellStyle name="千位分隔 12 5 2 2 2 4" xfId="20664"/>
    <cellStyle name="千位分隔 12 5 2 2 3" xfId="5880"/>
    <cellStyle name="千位分隔 12 5 2 2 3 2" xfId="14328"/>
    <cellStyle name="千位分隔 12 5 2 2 3 2 2" xfId="31224"/>
    <cellStyle name="千位分隔 12 5 2 2 3 3" xfId="22776"/>
    <cellStyle name="千位分隔 12 5 2 2 4" xfId="10104"/>
    <cellStyle name="千位分隔 12 5 2 2 4 2" xfId="27000"/>
    <cellStyle name="千位分隔 12 5 2 2 5" xfId="18552"/>
    <cellStyle name="千位分隔 12 5 2 3" xfId="2712"/>
    <cellStyle name="千位分隔 12 5 2 3 2" xfId="6936"/>
    <cellStyle name="千位分隔 12 5 2 3 2 2" xfId="15384"/>
    <cellStyle name="千位分隔 12 5 2 3 2 2 2" xfId="32280"/>
    <cellStyle name="千位分隔 12 5 2 3 2 3" xfId="23832"/>
    <cellStyle name="千位分隔 12 5 2 3 3" xfId="11160"/>
    <cellStyle name="千位分隔 12 5 2 3 3 2" xfId="28056"/>
    <cellStyle name="千位分隔 12 5 2 3 4" xfId="19608"/>
    <cellStyle name="千位分隔 12 5 2 4" xfId="4824"/>
    <cellStyle name="千位分隔 12 5 2 4 2" xfId="13272"/>
    <cellStyle name="千位分隔 12 5 2 4 2 2" xfId="30168"/>
    <cellStyle name="千位分隔 12 5 2 4 3" xfId="21720"/>
    <cellStyle name="千位分隔 12 5 2 5" xfId="9048"/>
    <cellStyle name="千位分隔 12 5 2 5 2" xfId="25944"/>
    <cellStyle name="千位分隔 12 5 2 6" xfId="17496"/>
    <cellStyle name="千位分隔 12 5 3" xfId="600"/>
    <cellStyle name="千位分隔 12 5 3 2" xfId="2008"/>
    <cellStyle name="千位分隔 12 5 3 2 2" xfId="4120"/>
    <cellStyle name="千位分隔 12 5 3 2 2 2" xfId="8344"/>
    <cellStyle name="千位分隔 12 5 3 2 2 2 2" xfId="16792"/>
    <cellStyle name="千位分隔 12 5 3 2 2 2 2 2" xfId="33688"/>
    <cellStyle name="千位分隔 12 5 3 2 2 2 3" xfId="25240"/>
    <cellStyle name="千位分隔 12 5 3 2 2 3" xfId="12568"/>
    <cellStyle name="千位分隔 12 5 3 2 2 3 2" xfId="29464"/>
    <cellStyle name="千位分隔 12 5 3 2 2 4" xfId="21016"/>
    <cellStyle name="千位分隔 12 5 3 2 3" xfId="6232"/>
    <cellStyle name="千位分隔 12 5 3 2 3 2" xfId="14680"/>
    <cellStyle name="千位分隔 12 5 3 2 3 2 2" xfId="31576"/>
    <cellStyle name="千位分隔 12 5 3 2 3 3" xfId="23128"/>
    <cellStyle name="千位分隔 12 5 3 2 4" xfId="10456"/>
    <cellStyle name="千位分隔 12 5 3 2 4 2" xfId="27352"/>
    <cellStyle name="千位分隔 12 5 3 2 5" xfId="18904"/>
    <cellStyle name="千位分隔 12 5 3 3" xfId="3064"/>
    <cellStyle name="千位分隔 12 5 3 3 2" xfId="7288"/>
    <cellStyle name="千位分隔 12 5 3 3 2 2" xfId="15736"/>
    <cellStyle name="千位分隔 12 5 3 3 2 2 2" xfId="32632"/>
    <cellStyle name="千位分隔 12 5 3 3 2 3" xfId="24184"/>
    <cellStyle name="千位分隔 12 5 3 3 3" xfId="11512"/>
    <cellStyle name="千位分隔 12 5 3 3 3 2" xfId="28408"/>
    <cellStyle name="千位分隔 12 5 3 3 4" xfId="19960"/>
    <cellStyle name="千位分隔 12 5 3 4" xfId="5176"/>
    <cellStyle name="千位分隔 12 5 3 4 2" xfId="13624"/>
    <cellStyle name="千位分隔 12 5 3 4 2 2" xfId="30520"/>
    <cellStyle name="千位分隔 12 5 3 4 3" xfId="22072"/>
    <cellStyle name="千位分隔 12 5 3 5" xfId="9400"/>
    <cellStyle name="千位分隔 12 5 3 5 2" xfId="26296"/>
    <cellStyle name="千位分隔 12 5 3 6" xfId="17848"/>
    <cellStyle name="千位分隔 12 5 4" xfId="1304"/>
    <cellStyle name="千位分隔 12 5 4 2" xfId="3416"/>
    <cellStyle name="千位分隔 12 5 4 2 2" xfId="7640"/>
    <cellStyle name="千位分隔 12 5 4 2 2 2" xfId="16088"/>
    <cellStyle name="千位分隔 12 5 4 2 2 2 2" xfId="32984"/>
    <cellStyle name="千位分隔 12 5 4 2 2 3" xfId="24536"/>
    <cellStyle name="千位分隔 12 5 4 2 3" xfId="11864"/>
    <cellStyle name="千位分隔 12 5 4 2 3 2" xfId="28760"/>
    <cellStyle name="千位分隔 12 5 4 2 4" xfId="20312"/>
    <cellStyle name="千位分隔 12 5 4 3" xfId="5528"/>
    <cellStyle name="千位分隔 12 5 4 3 2" xfId="13976"/>
    <cellStyle name="千位分隔 12 5 4 3 2 2" xfId="30872"/>
    <cellStyle name="千位分隔 12 5 4 3 3" xfId="22424"/>
    <cellStyle name="千位分隔 12 5 4 4" xfId="9752"/>
    <cellStyle name="千位分隔 12 5 4 4 2" xfId="26648"/>
    <cellStyle name="千位分隔 12 5 4 5" xfId="18200"/>
    <cellStyle name="千位分隔 12 5 5" xfId="2360"/>
    <cellStyle name="千位分隔 12 5 5 2" xfId="6584"/>
    <cellStyle name="千位分隔 12 5 5 2 2" xfId="15032"/>
    <cellStyle name="千位分隔 12 5 5 2 2 2" xfId="31928"/>
    <cellStyle name="千位分隔 12 5 5 2 3" xfId="23480"/>
    <cellStyle name="千位分隔 12 5 5 3" xfId="10808"/>
    <cellStyle name="千位分隔 12 5 5 3 2" xfId="27704"/>
    <cellStyle name="千位分隔 12 5 5 4" xfId="19256"/>
    <cellStyle name="千位分隔 12 5 6" xfId="4472"/>
    <cellStyle name="千位分隔 12 5 6 2" xfId="12920"/>
    <cellStyle name="千位分隔 12 5 6 2 2" xfId="29816"/>
    <cellStyle name="千位分隔 12 5 6 3" xfId="21368"/>
    <cellStyle name="千位分隔 12 5 7" xfId="8696"/>
    <cellStyle name="千位分隔 12 5 7 2" xfId="25592"/>
    <cellStyle name="千位分隔 12 5 8" xfId="17144"/>
    <cellStyle name="千位分隔 12 6" xfId="296"/>
    <cellStyle name="千位分隔 12 6 2" xfId="1000"/>
    <cellStyle name="千位分隔 12 6 2 2" xfId="1704"/>
    <cellStyle name="千位分隔 12 6 2 2 2" xfId="3816"/>
    <cellStyle name="千位分隔 12 6 2 2 2 2" xfId="8040"/>
    <cellStyle name="千位分隔 12 6 2 2 2 2 2" xfId="16488"/>
    <cellStyle name="千位分隔 12 6 2 2 2 2 2 2" xfId="33384"/>
    <cellStyle name="千位分隔 12 6 2 2 2 2 3" xfId="24936"/>
    <cellStyle name="千位分隔 12 6 2 2 2 3" xfId="12264"/>
    <cellStyle name="千位分隔 12 6 2 2 2 3 2" xfId="29160"/>
    <cellStyle name="千位分隔 12 6 2 2 2 4" xfId="20712"/>
    <cellStyle name="千位分隔 12 6 2 2 3" xfId="5928"/>
    <cellStyle name="千位分隔 12 6 2 2 3 2" xfId="14376"/>
    <cellStyle name="千位分隔 12 6 2 2 3 2 2" xfId="31272"/>
    <cellStyle name="千位分隔 12 6 2 2 3 3" xfId="22824"/>
    <cellStyle name="千位分隔 12 6 2 2 4" xfId="10152"/>
    <cellStyle name="千位分隔 12 6 2 2 4 2" xfId="27048"/>
    <cellStyle name="千位分隔 12 6 2 2 5" xfId="18600"/>
    <cellStyle name="千位分隔 12 6 2 3" xfId="2760"/>
    <cellStyle name="千位分隔 12 6 2 3 2" xfId="6984"/>
    <cellStyle name="千位分隔 12 6 2 3 2 2" xfId="15432"/>
    <cellStyle name="千位分隔 12 6 2 3 2 2 2" xfId="32328"/>
    <cellStyle name="千位分隔 12 6 2 3 2 3" xfId="23880"/>
    <cellStyle name="千位分隔 12 6 2 3 3" xfId="11208"/>
    <cellStyle name="千位分隔 12 6 2 3 3 2" xfId="28104"/>
    <cellStyle name="千位分隔 12 6 2 3 4" xfId="19656"/>
    <cellStyle name="千位分隔 12 6 2 4" xfId="4872"/>
    <cellStyle name="千位分隔 12 6 2 4 2" xfId="13320"/>
    <cellStyle name="千位分隔 12 6 2 4 2 2" xfId="30216"/>
    <cellStyle name="千位分隔 12 6 2 4 3" xfId="21768"/>
    <cellStyle name="千位分隔 12 6 2 5" xfId="9096"/>
    <cellStyle name="千位分隔 12 6 2 5 2" xfId="25992"/>
    <cellStyle name="千位分隔 12 6 2 6" xfId="17544"/>
    <cellStyle name="千位分隔 12 6 3" xfId="648"/>
    <cellStyle name="千位分隔 12 6 3 2" xfId="2056"/>
    <cellStyle name="千位分隔 12 6 3 2 2" xfId="4168"/>
    <cellStyle name="千位分隔 12 6 3 2 2 2" xfId="8392"/>
    <cellStyle name="千位分隔 12 6 3 2 2 2 2" xfId="16840"/>
    <cellStyle name="千位分隔 12 6 3 2 2 2 2 2" xfId="33736"/>
    <cellStyle name="千位分隔 12 6 3 2 2 2 3" xfId="25288"/>
    <cellStyle name="千位分隔 12 6 3 2 2 3" xfId="12616"/>
    <cellStyle name="千位分隔 12 6 3 2 2 3 2" xfId="29512"/>
    <cellStyle name="千位分隔 12 6 3 2 2 4" xfId="21064"/>
    <cellStyle name="千位分隔 12 6 3 2 3" xfId="6280"/>
    <cellStyle name="千位分隔 12 6 3 2 3 2" xfId="14728"/>
    <cellStyle name="千位分隔 12 6 3 2 3 2 2" xfId="31624"/>
    <cellStyle name="千位分隔 12 6 3 2 3 3" xfId="23176"/>
    <cellStyle name="千位分隔 12 6 3 2 4" xfId="10504"/>
    <cellStyle name="千位分隔 12 6 3 2 4 2" xfId="27400"/>
    <cellStyle name="千位分隔 12 6 3 2 5" xfId="18952"/>
    <cellStyle name="千位分隔 12 6 3 3" xfId="3112"/>
    <cellStyle name="千位分隔 12 6 3 3 2" xfId="7336"/>
    <cellStyle name="千位分隔 12 6 3 3 2 2" xfId="15784"/>
    <cellStyle name="千位分隔 12 6 3 3 2 2 2" xfId="32680"/>
    <cellStyle name="千位分隔 12 6 3 3 2 3" xfId="24232"/>
    <cellStyle name="千位分隔 12 6 3 3 3" xfId="11560"/>
    <cellStyle name="千位分隔 12 6 3 3 3 2" xfId="28456"/>
    <cellStyle name="千位分隔 12 6 3 3 4" xfId="20008"/>
    <cellStyle name="千位分隔 12 6 3 4" xfId="5224"/>
    <cellStyle name="千位分隔 12 6 3 4 2" xfId="13672"/>
    <cellStyle name="千位分隔 12 6 3 4 2 2" xfId="30568"/>
    <cellStyle name="千位分隔 12 6 3 4 3" xfId="22120"/>
    <cellStyle name="千位分隔 12 6 3 5" xfId="9448"/>
    <cellStyle name="千位分隔 12 6 3 5 2" xfId="26344"/>
    <cellStyle name="千位分隔 12 6 3 6" xfId="17896"/>
    <cellStyle name="千位分隔 12 6 4" xfId="1352"/>
    <cellStyle name="千位分隔 12 6 4 2" xfId="3464"/>
    <cellStyle name="千位分隔 12 6 4 2 2" xfId="7688"/>
    <cellStyle name="千位分隔 12 6 4 2 2 2" xfId="16136"/>
    <cellStyle name="千位分隔 12 6 4 2 2 2 2" xfId="33032"/>
    <cellStyle name="千位分隔 12 6 4 2 2 3" xfId="24584"/>
    <cellStyle name="千位分隔 12 6 4 2 3" xfId="11912"/>
    <cellStyle name="千位分隔 12 6 4 2 3 2" xfId="28808"/>
    <cellStyle name="千位分隔 12 6 4 2 4" xfId="20360"/>
    <cellStyle name="千位分隔 12 6 4 3" xfId="5576"/>
    <cellStyle name="千位分隔 12 6 4 3 2" xfId="14024"/>
    <cellStyle name="千位分隔 12 6 4 3 2 2" xfId="30920"/>
    <cellStyle name="千位分隔 12 6 4 3 3" xfId="22472"/>
    <cellStyle name="千位分隔 12 6 4 4" xfId="9800"/>
    <cellStyle name="千位分隔 12 6 4 4 2" xfId="26696"/>
    <cellStyle name="千位分隔 12 6 4 5" xfId="18248"/>
    <cellStyle name="千位分隔 12 6 5" xfId="2408"/>
    <cellStyle name="千位分隔 12 6 5 2" xfId="6632"/>
    <cellStyle name="千位分隔 12 6 5 2 2" xfId="15080"/>
    <cellStyle name="千位分隔 12 6 5 2 2 2" xfId="31976"/>
    <cellStyle name="千位分隔 12 6 5 2 3" xfId="23528"/>
    <cellStyle name="千位分隔 12 6 5 3" xfId="10856"/>
    <cellStyle name="千位分隔 12 6 5 3 2" xfId="27752"/>
    <cellStyle name="千位分隔 12 6 5 4" xfId="19304"/>
    <cellStyle name="千位分隔 12 6 6" xfId="4520"/>
    <cellStyle name="千位分隔 12 6 6 2" xfId="12968"/>
    <cellStyle name="千位分隔 12 6 6 2 2" xfId="29864"/>
    <cellStyle name="千位分隔 12 6 6 3" xfId="21416"/>
    <cellStyle name="千位分隔 12 6 7" xfId="8744"/>
    <cellStyle name="千位分隔 12 6 7 2" xfId="25640"/>
    <cellStyle name="千位分隔 12 6 8" xfId="17192"/>
    <cellStyle name="千位分隔 12 7" xfId="344"/>
    <cellStyle name="千位分隔 12 7 2" xfId="1048"/>
    <cellStyle name="千位分隔 12 7 2 2" xfId="1752"/>
    <cellStyle name="千位分隔 12 7 2 2 2" xfId="3864"/>
    <cellStyle name="千位分隔 12 7 2 2 2 2" xfId="8088"/>
    <cellStyle name="千位分隔 12 7 2 2 2 2 2" xfId="16536"/>
    <cellStyle name="千位分隔 12 7 2 2 2 2 2 2" xfId="33432"/>
    <cellStyle name="千位分隔 12 7 2 2 2 2 3" xfId="24984"/>
    <cellStyle name="千位分隔 12 7 2 2 2 3" xfId="12312"/>
    <cellStyle name="千位分隔 12 7 2 2 2 3 2" xfId="29208"/>
    <cellStyle name="千位分隔 12 7 2 2 2 4" xfId="20760"/>
    <cellStyle name="千位分隔 12 7 2 2 3" xfId="5976"/>
    <cellStyle name="千位分隔 12 7 2 2 3 2" xfId="14424"/>
    <cellStyle name="千位分隔 12 7 2 2 3 2 2" xfId="31320"/>
    <cellStyle name="千位分隔 12 7 2 2 3 3" xfId="22872"/>
    <cellStyle name="千位分隔 12 7 2 2 4" xfId="10200"/>
    <cellStyle name="千位分隔 12 7 2 2 4 2" xfId="27096"/>
    <cellStyle name="千位分隔 12 7 2 2 5" xfId="18648"/>
    <cellStyle name="千位分隔 12 7 2 3" xfId="2808"/>
    <cellStyle name="千位分隔 12 7 2 3 2" xfId="7032"/>
    <cellStyle name="千位分隔 12 7 2 3 2 2" xfId="15480"/>
    <cellStyle name="千位分隔 12 7 2 3 2 2 2" xfId="32376"/>
    <cellStyle name="千位分隔 12 7 2 3 2 3" xfId="23928"/>
    <cellStyle name="千位分隔 12 7 2 3 3" xfId="11256"/>
    <cellStyle name="千位分隔 12 7 2 3 3 2" xfId="28152"/>
    <cellStyle name="千位分隔 12 7 2 3 4" xfId="19704"/>
    <cellStyle name="千位分隔 12 7 2 4" xfId="4920"/>
    <cellStyle name="千位分隔 12 7 2 4 2" xfId="13368"/>
    <cellStyle name="千位分隔 12 7 2 4 2 2" xfId="30264"/>
    <cellStyle name="千位分隔 12 7 2 4 3" xfId="21816"/>
    <cellStyle name="千位分隔 12 7 2 5" xfId="9144"/>
    <cellStyle name="千位分隔 12 7 2 5 2" xfId="26040"/>
    <cellStyle name="千位分隔 12 7 2 6" xfId="17592"/>
    <cellStyle name="千位分隔 12 7 3" xfId="696"/>
    <cellStyle name="千位分隔 12 7 3 2" xfId="2104"/>
    <cellStyle name="千位分隔 12 7 3 2 2" xfId="4216"/>
    <cellStyle name="千位分隔 12 7 3 2 2 2" xfId="8440"/>
    <cellStyle name="千位分隔 12 7 3 2 2 2 2" xfId="16888"/>
    <cellStyle name="千位分隔 12 7 3 2 2 2 2 2" xfId="33784"/>
    <cellStyle name="千位分隔 12 7 3 2 2 2 3" xfId="25336"/>
    <cellStyle name="千位分隔 12 7 3 2 2 3" xfId="12664"/>
    <cellStyle name="千位分隔 12 7 3 2 2 3 2" xfId="29560"/>
    <cellStyle name="千位分隔 12 7 3 2 2 4" xfId="21112"/>
    <cellStyle name="千位分隔 12 7 3 2 3" xfId="6328"/>
    <cellStyle name="千位分隔 12 7 3 2 3 2" xfId="14776"/>
    <cellStyle name="千位分隔 12 7 3 2 3 2 2" xfId="31672"/>
    <cellStyle name="千位分隔 12 7 3 2 3 3" xfId="23224"/>
    <cellStyle name="千位分隔 12 7 3 2 4" xfId="10552"/>
    <cellStyle name="千位分隔 12 7 3 2 4 2" xfId="27448"/>
    <cellStyle name="千位分隔 12 7 3 2 5" xfId="19000"/>
    <cellStyle name="千位分隔 12 7 3 3" xfId="3160"/>
    <cellStyle name="千位分隔 12 7 3 3 2" xfId="7384"/>
    <cellStyle name="千位分隔 12 7 3 3 2 2" xfId="15832"/>
    <cellStyle name="千位分隔 12 7 3 3 2 2 2" xfId="32728"/>
    <cellStyle name="千位分隔 12 7 3 3 2 3" xfId="24280"/>
    <cellStyle name="千位分隔 12 7 3 3 3" xfId="11608"/>
    <cellStyle name="千位分隔 12 7 3 3 3 2" xfId="28504"/>
    <cellStyle name="千位分隔 12 7 3 3 4" xfId="20056"/>
    <cellStyle name="千位分隔 12 7 3 4" xfId="5272"/>
    <cellStyle name="千位分隔 12 7 3 4 2" xfId="13720"/>
    <cellStyle name="千位分隔 12 7 3 4 2 2" xfId="30616"/>
    <cellStyle name="千位分隔 12 7 3 4 3" xfId="22168"/>
    <cellStyle name="千位分隔 12 7 3 5" xfId="9496"/>
    <cellStyle name="千位分隔 12 7 3 5 2" xfId="26392"/>
    <cellStyle name="千位分隔 12 7 3 6" xfId="17944"/>
    <cellStyle name="千位分隔 12 7 4" xfId="1400"/>
    <cellStyle name="千位分隔 12 7 4 2" xfId="3512"/>
    <cellStyle name="千位分隔 12 7 4 2 2" xfId="7736"/>
    <cellStyle name="千位分隔 12 7 4 2 2 2" xfId="16184"/>
    <cellStyle name="千位分隔 12 7 4 2 2 2 2" xfId="33080"/>
    <cellStyle name="千位分隔 12 7 4 2 2 3" xfId="24632"/>
    <cellStyle name="千位分隔 12 7 4 2 3" xfId="11960"/>
    <cellStyle name="千位分隔 12 7 4 2 3 2" xfId="28856"/>
    <cellStyle name="千位分隔 12 7 4 2 4" xfId="20408"/>
    <cellStyle name="千位分隔 12 7 4 3" xfId="5624"/>
    <cellStyle name="千位分隔 12 7 4 3 2" xfId="14072"/>
    <cellStyle name="千位分隔 12 7 4 3 2 2" xfId="30968"/>
    <cellStyle name="千位分隔 12 7 4 3 3" xfId="22520"/>
    <cellStyle name="千位分隔 12 7 4 4" xfId="9848"/>
    <cellStyle name="千位分隔 12 7 4 4 2" xfId="26744"/>
    <cellStyle name="千位分隔 12 7 4 5" xfId="18296"/>
    <cellStyle name="千位分隔 12 7 5" xfId="2456"/>
    <cellStyle name="千位分隔 12 7 5 2" xfId="6680"/>
    <cellStyle name="千位分隔 12 7 5 2 2" xfId="15128"/>
    <cellStyle name="千位分隔 12 7 5 2 2 2" xfId="32024"/>
    <cellStyle name="千位分隔 12 7 5 2 3" xfId="23576"/>
    <cellStyle name="千位分隔 12 7 5 3" xfId="10904"/>
    <cellStyle name="千位分隔 12 7 5 3 2" xfId="27800"/>
    <cellStyle name="千位分隔 12 7 5 4" xfId="19352"/>
    <cellStyle name="千位分隔 12 7 6" xfId="4568"/>
    <cellStyle name="千位分隔 12 7 6 2" xfId="13016"/>
    <cellStyle name="千位分隔 12 7 6 2 2" xfId="29912"/>
    <cellStyle name="千位分隔 12 7 6 3" xfId="21464"/>
    <cellStyle name="千位分隔 12 7 7" xfId="8792"/>
    <cellStyle name="千位分隔 12 7 7 2" xfId="25688"/>
    <cellStyle name="千位分隔 12 7 8" xfId="17240"/>
    <cellStyle name="千位分隔 12 8" xfId="744"/>
    <cellStyle name="千位分隔 12 8 2" xfId="1448"/>
    <cellStyle name="千位分隔 12 8 2 2" xfId="3560"/>
    <cellStyle name="千位分隔 12 8 2 2 2" xfId="7784"/>
    <cellStyle name="千位分隔 12 8 2 2 2 2" xfId="16232"/>
    <cellStyle name="千位分隔 12 8 2 2 2 2 2" xfId="33128"/>
    <cellStyle name="千位分隔 12 8 2 2 2 3" xfId="24680"/>
    <cellStyle name="千位分隔 12 8 2 2 3" xfId="12008"/>
    <cellStyle name="千位分隔 12 8 2 2 3 2" xfId="28904"/>
    <cellStyle name="千位分隔 12 8 2 2 4" xfId="20456"/>
    <cellStyle name="千位分隔 12 8 2 3" xfId="5672"/>
    <cellStyle name="千位分隔 12 8 2 3 2" xfId="14120"/>
    <cellStyle name="千位分隔 12 8 2 3 2 2" xfId="31016"/>
    <cellStyle name="千位分隔 12 8 2 3 3" xfId="22568"/>
    <cellStyle name="千位分隔 12 8 2 4" xfId="9896"/>
    <cellStyle name="千位分隔 12 8 2 4 2" xfId="26792"/>
    <cellStyle name="千位分隔 12 8 2 5" xfId="18344"/>
    <cellStyle name="千位分隔 12 8 3" xfId="2504"/>
    <cellStyle name="千位分隔 12 8 3 2" xfId="6728"/>
    <cellStyle name="千位分隔 12 8 3 2 2" xfId="15176"/>
    <cellStyle name="千位分隔 12 8 3 2 2 2" xfId="32072"/>
    <cellStyle name="千位分隔 12 8 3 2 3" xfId="23624"/>
    <cellStyle name="千位分隔 12 8 3 3" xfId="10952"/>
    <cellStyle name="千位分隔 12 8 3 3 2" xfId="27848"/>
    <cellStyle name="千位分隔 12 8 3 4" xfId="19400"/>
    <cellStyle name="千位分隔 12 8 4" xfId="4616"/>
    <cellStyle name="千位分隔 12 8 4 2" xfId="13064"/>
    <cellStyle name="千位分隔 12 8 4 2 2" xfId="29960"/>
    <cellStyle name="千位分隔 12 8 4 3" xfId="21512"/>
    <cellStyle name="千位分隔 12 8 5" xfId="8840"/>
    <cellStyle name="千位分隔 12 8 5 2" xfId="25736"/>
    <cellStyle name="千位分隔 12 8 6" xfId="17288"/>
    <cellStyle name="千位分隔 12 9" xfId="392"/>
    <cellStyle name="千位分隔 12 9 2" xfId="1800"/>
    <cellStyle name="千位分隔 12 9 2 2" xfId="3912"/>
    <cellStyle name="千位分隔 12 9 2 2 2" xfId="8136"/>
    <cellStyle name="千位分隔 12 9 2 2 2 2" xfId="16584"/>
    <cellStyle name="千位分隔 12 9 2 2 2 2 2" xfId="33480"/>
    <cellStyle name="千位分隔 12 9 2 2 2 3" xfId="25032"/>
    <cellStyle name="千位分隔 12 9 2 2 3" xfId="12360"/>
    <cellStyle name="千位分隔 12 9 2 2 3 2" xfId="29256"/>
    <cellStyle name="千位分隔 12 9 2 2 4" xfId="20808"/>
    <cellStyle name="千位分隔 12 9 2 3" xfId="6024"/>
    <cellStyle name="千位分隔 12 9 2 3 2" xfId="14472"/>
    <cellStyle name="千位分隔 12 9 2 3 2 2" xfId="31368"/>
    <cellStyle name="千位分隔 12 9 2 3 3" xfId="22920"/>
    <cellStyle name="千位分隔 12 9 2 4" xfId="10248"/>
    <cellStyle name="千位分隔 12 9 2 4 2" xfId="27144"/>
    <cellStyle name="千位分隔 12 9 2 5" xfId="18696"/>
    <cellStyle name="千位分隔 12 9 3" xfId="2856"/>
    <cellStyle name="千位分隔 12 9 3 2" xfId="7080"/>
    <cellStyle name="千位分隔 12 9 3 2 2" xfId="15528"/>
    <cellStyle name="千位分隔 12 9 3 2 2 2" xfId="32424"/>
    <cellStyle name="千位分隔 12 9 3 2 3" xfId="23976"/>
    <cellStyle name="千位分隔 12 9 3 3" xfId="11304"/>
    <cellStyle name="千位分隔 12 9 3 3 2" xfId="28200"/>
    <cellStyle name="千位分隔 12 9 3 4" xfId="19752"/>
    <cellStyle name="千位分隔 12 9 4" xfId="4968"/>
    <cellStyle name="千位分隔 12 9 4 2" xfId="13416"/>
    <cellStyle name="千位分隔 12 9 4 2 2" xfId="30312"/>
    <cellStyle name="千位分隔 12 9 4 3" xfId="21864"/>
    <cellStyle name="千位分隔 12 9 5" xfId="9192"/>
    <cellStyle name="千位分隔 12 9 5 2" xfId="26088"/>
    <cellStyle name="千位分隔 12 9 6" xfId="17640"/>
    <cellStyle name="千位分隔 13" xfId="72"/>
    <cellStyle name="千位分隔 13 2" xfId="776"/>
    <cellStyle name="千位分隔 13 2 2" xfId="1480"/>
    <cellStyle name="千位分隔 13 2 2 2" xfId="3592"/>
    <cellStyle name="千位分隔 13 2 2 2 2" xfId="7816"/>
    <cellStyle name="千位分隔 13 2 2 2 2 2" xfId="16264"/>
    <cellStyle name="千位分隔 13 2 2 2 2 2 2" xfId="33160"/>
    <cellStyle name="千位分隔 13 2 2 2 2 3" xfId="24712"/>
    <cellStyle name="千位分隔 13 2 2 2 3" xfId="12040"/>
    <cellStyle name="千位分隔 13 2 2 2 3 2" xfId="28936"/>
    <cellStyle name="千位分隔 13 2 2 2 4" xfId="20488"/>
    <cellStyle name="千位分隔 13 2 2 3" xfId="5704"/>
    <cellStyle name="千位分隔 13 2 2 3 2" xfId="14152"/>
    <cellStyle name="千位分隔 13 2 2 3 2 2" xfId="31048"/>
    <cellStyle name="千位分隔 13 2 2 3 3" xfId="22600"/>
    <cellStyle name="千位分隔 13 2 2 4" xfId="9928"/>
    <cellStyle name="千位分隔 13 2 2 4 2" xfId="26824"/>
    <cellStyle name="千位分隔 13 2 2 5" xfId="18376"/>
    <cellStyle name="千位分隔 13 2 3" xfId="2536"/>
    <cellStyle name="千位分隔 13 2 3 2" xfId="6760"/>
    <cellStyle name="千位分隔 13 2 3 2 2" xfId="15208"/>
    <cellStyle name="千位分隔 13 2 3 2 2 2" xfId="32104"/>
    <cellStyle name="千位分隔 13 2 3 2 3" xfId="23656"/>
    <cellStyle name="千位分隔 13 2 3 3" xfId="10984"/>
    <cellStyle name="千位分隔 13 2 3 3 2" xfId="27880"/>
    <cellStyle name="千位分隔 13 2 3 4" xfId="19432"/>
    <cellStyle name="千位分隔 13 2 4" xfId="4648"/>
    <cellStyle name="千位分隔 13 2 4 2" xfId="13096"/>
    <cellStyle name="千位分隔 13 2 4 2 2" xfId="29992"/>
    <cellStyle name="千位分隔 13 2 4 3" xfId="21544"/>
    <cellStyle name="千位分隔 13 2 5" xfId="8872"/>
    <cellStyle name="千位分隔 13 2 5 2" xfId="25768"/>
    <cellStyle name="千位分隔 13 2 6" xfId="17320"/>
    <cellStyle name="千位分隔 13 3" xfId="424"/>
    <cellStyle name="千位分隔 13 3 2" xfId="1832"/>
    <cellStyle name="千位分隔 13 3 2 2" xfId="3944"/>
    <cellStyle name="千位分隔 13 3 2 2 2" xfId="8168"/>
    <cellStyle name="千位分隔 13 3 2 2 2 2" xfId="16616"/>
    <cellStyle name="千位分隔 13 3 2 2 2 2 2" xfId="33512"/>
    <cellStyle name="千位分隔 13 3 2 2 2 3" xfId="25064"/>
    <cellStyle name="千位分隔 13 3 2 2 3" xfId="12392"/>
    <cellStyle name="千位分隔 13 3 2 2 3 2" xfId="29288"/>
    <cellStyle name="千位分隔 13 3 2 2 4" xfId="20840"/>
    <cellStyle name="千位分隔 13 3 2 3" xfId="6056"/>
    <cellStyle name="千位分隔 13 3 2 3 2" xfId="14504"/>
    <cellStyle name="千位分隔 13 3 2 3 2 2" xfId="31400"/>
    <cellStyle name="千位分隔 13 3 2 3 3" xfId="22952"/>
    <cellStyle name="千位分隔 13 3 2 4" xfId="10280"/>
    <cellStyle name="千位分隔 13 3 2 4 2" xfId="27176"/>
    <cellStyle name="千位分隔 13 3 2 5" xfId="18728"/>
    <cellStyle name="千位分隔 13 3 3" xfId="2888"/>
    <cellStyle name="千位分隔 13 3 3 2" xfId="7112"/>
    <cellStyle name="千位分隔 13 3 3 2 2" xfId="15560"/>
    <cellStyle name="千位分隔 13 3 3 2 2 2" xfId="32456"/>
    <cellStyle name="千位分隔 13 3 3 2 3" xfId="24008"/>
    <cellStyle name="千位分隔 13 3 3 3" xfId="11336"/>
    <cellStyle name="千位分隔 13 3 3 3 2" xfId="28232"/>
    <cellStyle name="千位分隔 13 3 3 4" xfId="19784"/>
    <cellStyle name="千位分隔 13 3 4" xfId="5000"/>
    <cellStyle name="千位分隔 13 3 4 2" xfId="13448"/>
    <cellStyle name="千位分隔 13 3 4 2 2" xfId="30344"/>
    <cellStyle name="千位分隔 13 3 4 3" xfId="21896"/>
    <cellStyle name="千位分隔 13 3 5" xfId="9224"/>
    <cellStyle name="千位分隔 13 3 5 2" xfId="26120"/>
    <cellStyle name="千位分隔 13 3 6" xfId="17672"/>
    <cellStyle name="千位分隔 13 4" xfId="1128"/>
    <cellStyle name="千位分隔 13 4 2" xfId="3240"/>
    <cellStyle name="千位分隔 13 4 2 2" xfId="7464"/>
    <cellStyle name="千位分隔 13 4 2 2 2" xfId="15912"/>
    <cellStyle name="千位分隔 13 4 2 2 2 2" xfId="32808"/>
    <cellStyle name="千位分隔 13 4 2 2 3" xfId="24360"/>
    <cellStyle name="千位分隔 13 4 2 3" xfId="11688"/>
    <cellStyle name="千位分隔 13 4 2 3 2" xfId="28584"/>
    <cellStyle name="千位分隔 13 4 2 4" xfId="20136"/>
    <cellStyle name="千位分隔 13 4 3" xfId="5352"/>
    <cellStyle name="千位分隔 13 4 3 2" xfId="13800"/>
    <cellStyle name="千位分隔 13 4 3 2 2" xfId="30696"/>
    <cellStyle name="千位分隔 13 4 3 3" xfId="22248"/>
    <cellStyle name="千位分隔 13 4 4" xfId="9576"/>
    <cellStyle name="千位分隔 13 4 4 2" xfId="26472"/>
    <cellStyle name="千位分隔 13 4 5" xfId="18024"/>
    <cellStyle name="千位分隔 13 5" xfId="2184"/>
    <cellStyle name="千位分隔 13 5 2" xfId="6408"/>
    <cellStyle name="千位分隔 13 5 2 2" xfId="14856"/>
    <cellStyle name="千位分隔 13 5 2 2 2" xfId="31752"/>
    <cellStyle name="千位分隔 13 5 2 3" xfId="23304"/>
    <cellStyle name="千位分隔 13 5 3" xfId="10632"/>
    <cellStyle name="千位分隔 13 5 3 2" xfId="27528"/>
    <cellStyle name="千位分隔 13 5 4" xfId="19080"/>
    <cellStyle name="千位分隔 13 6" xfId="4296"/>
    <cellStyle name="千位分隔 13 6 2" xfId="12744"/>
    <cellStyle name="千位分隔 13 6 2 2" xfId="29640"/>
    <cellStyle name="千位分隔 13 6 3" xfId="21192"/>
    <cellStyle name="千位分隔 13 7" xfId="8520"/>
    <cellStyle name="千位分隔 13 7 2" xfId="25416"/>
    <cellStyle name="千位分隔 13 8" xfId="16968"/>
    <cellStyle name="千位分隔 14" xfId="120"/>
    <cellStyle name="千位分隔 14 2" xfId="824"/>
    <cellStyle name="千位分隔 14 2 2" xfId="1528"/>
    <cellStyle name="千位分隔 14 2 2 2" xfId="3640"/>
    <cellStyle name="千位分隔 14 2 2 2 2" xfId="7864"/>
    <cellStyle name="千位分隔 14 2 2 2 2 2" xfId="16312"/>
    <cellStyle name="千位分隔 14 2 2 2 2 2 2" xfId="33208"/>
    <cellStyle name="千位分隔 14 2 2 2 2 3" xfId="24760"/>
    <cellStyle name="千位分隔 14 2 2 2 3" xfId="12088"/>
    <cellStyle name="千位分隔 14 2 2 2 3 2" xfId="28984"/>
    <cellStyle name="千位分隔 14 2 2 2 4" xfId="20536"/>
    <cellStyle name="千位分隔 14 2 2 3" xfId="5752"/>
    <cellStyle name="千位分隔 14 2 2 3 2" xfId="14200"/>
    <cellStyle name="千位分隔 14 2 2 3 2 2" xfId="31096"/>
    <cellStyle name="千位分隔 14 2 2 3 3" xfId="22648"/>
    <cellStyle name="千位分隔 14 2 2 4" xfId="9976"/>
    <cellStyle name="千位分隔 14 2 2 4 2" xfId="26872"/>
    <cellStyle name="千位分隔 14 2 2 5" xfId="18424"/>
    <cellStyle name="千位分隔 14 2 3" xfId="2584"/>
    <cellStyle name="千位分隔 14 2 3 2" xfId="6808"/>
    <cellStyle name="千位分隔 14 2 3 2 2" xfId="15256"/>
    <cellStyle name="千位分隔 14 2 3 2 2 2" xfId="32152"/>
    <cellStyle name="千位分隔 14 2 3 2 3" xfId="23704"/>
    <cellStyle name="千位分隔 14 2 3 3" xfId="11032"/>
    <cellStyle name="千位分隔 14 2 3 3 2" xfId="27928"/>
    <cellStyle name="千位分隔 14 2 3 4" xfId="19480"/>
    <cellStyle name="千位分隔 14 2 4" xfId="4696"/>
    <cellStyle name="千位分隔 14 2 4 2" xfId="13144"/>
    <cellStyle name="千位分隔 14 2 4 2 2" xfId="30040"/>
    <cellStyle name="千位分隔 14 2 4 3" xfId="21592"/>
    <cellStyle name="千位分隔 14 2 5" xfId="8920"/>
    <cellStyle name="千位分隔 14 2 5 2" xfId="25816"/>
    <cellStyle name="千位分隔 14 2 6" xfId="17368"/>
    <cellStyle name="千位分隔 14 3" xfId="472"/>
    <cellStyle name="千位分隔 14 3 2" xfId="1880"/>
    <cellStyle name="千位分隔 14 3 2 2" xfId="3992"/>
    <cellStyle name="千位分隔 14 3 2 2 2" xfId="8216"/>
    <cellStyle name="千位分隔 14 3 2 2 2 2" xfId="16664"/>
    <cellStyle name="千位分隔 14 3 2 2 2 2 2" xfId="33560"/>
    <cellStyle name="千位分隔 14 3 2 2 2 3" xfId="25112"/>
    <cellStyle name="千位分隔 14 3 2 2 3" xfId="12440"/>
    <cellStyle name="千位分隔 14 3 2 2 3 2" xfId="29336"/>
    <cellStyle name="千位分隔 14 3 2 2 4" xfId="20888"/>
    <cellStyle name="千位分隔 14 3 2 3" xfId="6104"/>
    <cellStyle name="千位分隔 14 3 2 3 2" xfId="14552"/>
    <cellStyle name="千位分隔 14 3 2 3 2 2" xfId="31448"/>
    <cellStyle name="千位分隔 14 3 2 3 3" xfId="23000"/>
    <cellStyle name="千位分隔 14 3 2 4" xfId="10328"/>
    <cellStyle name="千位分隔 14 3 2 4 2" xfId="27224"/>
    <cellStyle name="千位分隔 14 3 2 5" xfId="18776"/>
    <cellStyle name="千位分隔 14 3 3" xfId="2936"/>
    <cellStyle name="千位分隔 14 3 3 2" xfId="7160"/>
    <cellStyle name="千位分隔 14 3 3 2 2" xfId="15608"/>
    <cellStyle name="千位分隔 14 3 3 2 2 2" xfId="32504"/>
    <cellStyle name="千位分隔 14 3 3 2 3" xfId="24056"/>
    <cellStyle name="千位分隔 14 3 3 3" xfId="11384"/>
    <cellStyle name="千位分隔 14 3 3 3 2" xfId="28280"/>
    <cellStyle name="千位分隔 14 3 3 4" xfId="19832"/>
    <cellStyle name="千位分隔 14 3 4" xfId="5048"/>
    <cellStyle name="千位分隔 14 3 4 2" xfId="13496"/>
    <cellStyle name="千位分隔 14 3 4 2 2" xfId="30392"/>
    <cellStyle name="千位分隔 14 3 4 3" xfId="21944"/>
    <cellStyle name="千位分隔 14 3 5" xfId="9272"/>
    <cellStyle name="千位分隔 14 3 5 2" xfId="26168"/>
    <cellStyle name="千位分隔 14 3 6" xfId="17720"/>
    <cellStyle name="千位分隔 14 4" xfId="1176"/>
    <cellStyle name="千位分隔 14 4 2" xfId="3288"/>
    <cellStyle name="千位分隔 14 4 2 2" xfId="7512"/>
    <cellStyle name="千位分隔 14 4 2 2 2" xfId="15960"/>
    <cellStyle name="千位分隔 14 4 2 2 2 2" xfId="32856"/>
    <cellStyle name="千位分隔 14 4 2 2 3" xfId="24408"/>
    <cellStyle name="千位分隔 14 4 2 3" xfId="11736"/>
    <cellStyle name="千位分隔 14 4 2 3 2" xfId="28632"/>
    <cellStyle name="千位分隔 14 4 2 4" xfId="20184"/>
    <cellStyle name="千位分隔 14 4 3" xfId="5400"/>
    <cellStyle name="千位分隔 14 4 3 2" xfId="13848"/>
    <cellStyle name="千位分隔 14 4 3 2 2" xfId="30744"/>
    <cellStyle name="千位分隔 14 4 3 3" xfId="22296"/>
    <cellStyle name="千位分隔 14 4 4" xfId="9624"/>
    <cellStyle name="千位分隔 14 4 4 2" xfId="26520"/>
    <cellStyle name="千位分隔 14 4 5" xfId="18072"/>
    <cellStyle name="千位分隔 14 5" xfId="2232"/>
    <cellStyle name="千位分隔 14 5 2" xfId="6456"/>
    <cellStyle name="千位分隔 14 5 2 2" xfId="14904"/>
    <cellStyle name="千位分隔 14 5 2 2 2" xfId="31800"/>
    <cellStyle name="千位分隔 14 5 2 3" xfId="23352"/>
    <cellStyle name="千位分隔 14 5 3" xfId="10680"/>
    <cellStyle name="千位分隔 14 5 3 2" xfId="27576"/>
    <cellStyle name="千位分隔 14 5 4" xfId="19128"/>
    <cellStyle name="千位分隔 14 6" xfId="4344"/>
    <cellStyle name="千位分隔 14 6 2" xfId="12792"/>
    <cellStyle name="千位分隔 14 6 2 2" xfId="29688"/>
    <cellStyle name="千位分隔 14 6 3" xfId="21240"/>
    <cellStyle name="千位分隔 14 7" xfId="8568"/>
    <cellStyle name="千位分隔 14 7 2" xfId="25464"/>
    <cellStyle name="千位分隔 14 8" xfId="17016"/>
    <cellStyle name="千位分隔 15" xfId="168"/>
    <cellStyle name="千位分隔 15 2" xfId="872"/>
    <cellStyle name="千位分隔 15 2 2" xfId="1576"/>
    <cellStyle name="千位分隔 15 2 2 2" xfId="3688"/>
    <cellStyle name="千位分隔 15 2 2 2 2" xfId="7912"/>
    <cellStyle name="千位分隔 15 2 2 2 2 2" xfId="16360"/>
    <cellStyle name="千位分隔 15 2 2 2 2 2 2" xfId="33256"/>
    <cellStyle name="千位分隔 15 2 2 2 2 3" xfId="24808"/>
    <cellStyle name="千位分隔 15 2 2 2 3" xfId="12136"/>
    <cellStyle name="千位分隔 15 2 2 2 3 2" xfId="29032"/>
    <cellStyle name="千位分隔 15 2 2 2 4" xfId="20584"/>
    <cellStyle name="千位分隔 15 2 2 3" xfId="5800"/>
    <cellStyle name="千位分隔 15 2 2 3 2" xfId="14248"/>
    <cellStyle name="千位分隔 15 2 2 3 2 2" xfId="31144"/>
    <cellStyle name="千位分隔 15 2 2 3 3" xfId="22696"/>
    <cellStyle name="千位分隔 15 2 2 4" xfId="10024"/>
    <cellStyle name="千位分隔 15 2 2 4 2" xfId="26920"/>
    <cellStyle name="千位分隔 15 2 2 5" xfId="18472"/>
    <cellStyle name="千位分隔 15 2 3" xfId="2632"/>
    <cellStyle name="千位分隔 15 2 3 2" xfId="6856"/>
    <cellStyle name="千位分隔 15 2 3 2 2" xfId="15304"/>
    <cellStyle name="千位分隔 15 2 3 2 2 2" xfId="32200"/>
    <cellStyle name="千位分隔 15 2 3 2 3" xfId="23752"/>
    <cellStyle name="千位分隔 15 2 3 3" xfId="11080"/>
    <cellStyle name="千位分隔 15 2 3 3 2" xfId="27976"/>
    <cellStyle name="千位分隔 15 2 3 4" xfId="19528"/>
    <cellStyle name="千位分隔 15 2 4" xfId="4744"/>
    <cellStyle name="千位分隔 15 2 4 2" xfId="13192"/>
    <cellStyle name="千位分隔 15 2 4 2 2" xfId="30088"/>
    <cellStyle name="千位分隔 15 2 4 3" xfId="21640"/>
    <cellStyle name="千位分隔 15 2 5" xfId="8968"/>
    <cellStyle name="千位分隔 15 2 5 2" xfId="25864"/>
    <cellStyle name="千位分隔 15 2 6" xfId="17416"/>
    <cellStyle name="千位分隔 15 3" xfId="520"/>
    <cellStyle name="千位分隔 15 3 2" xfId="1928"/>
    <cellStyle name="千位分隔 15 3 2 2" xfId="4040"/>
    <cellStyle name="千位分隔 15 3 2 2 2" xfId="8264"/>
    <cellStyle name="千位分隔 15 3 2 2 2 2" xfId="16712"/>
    <cellStyle name="千位分隔 15 3 2 2 2 2 2" xfId="33608"/>
    <cellStyle name="千位分隔 15 3 2 2 2 3" xfId="25160"/>
    <cellStyle name="千位分隔 15 3 2 2 3" xfId="12488"/>
    <cellStyle name="千位分隔 15 3 2 2 3 2" xfId="29384"/>
    <cellStyle name="千位分隔 15 3 2 2 4" xfId="20936"/>
    <cellStyle name="千位分隔 15 3 2 3" xfId="6152"/>
    <cellStyle name="千位分隔 15 3 2 3 2" xfId="14600"/>
    <cellStyle name="千位分隔 15 3 2 3 2 2" xfId="31496"/>
    <cellStyle name="千位分隔 15 3 2 3 3" xfId="23048"/>
    <cellStyle name="千位分隔 15 3 2 4" xfId="10376"/>
    <cellStyle name="千位分隔 15 3 2 4 2" xfId="27272"/>
    <cellStyle name="千位分隔 15 3 2 5" xfId="18824"/>
    <cellStyle name="千位分隔 15 3 3" xfId="2984"/>
    <cellStyle name="千位分隔 15 3 3 2" xfId="7208"/>
    <cellStyle name="千位分隔 15 3 3 2 2" xfId="15656"/>
    <cellStyle name="千位分隔 15 3 3 2 2 2" xfId="32552"/>
    <cellStyle name="千位分隔 15 3 3 2 3" xfId="24104"/>
    <cellStyle name="千位分隔 15 3 3 3" xfId="11432"/>
    <cellStyle name="千位分隔 15 3 3 3 2" xfId="28328"/>
    <cellStyle name="千位分隔 15 3 3 4" xfId="19880"/>
    <cellStyle name="千位分隔 15 3 4" xfId="5096"/>
    <cellStyle name="千位分隔 15 3 4 2" xfId="13544"/>
    <cellStyle name="千位分隔 15 3 4 2 2" xfId="30440"/>
    <cellStyle name="千位分隔 15 3 4 3" xfId="21992"/>
    <cellStyle name="千位分隔 15 3 5" xfId="9320"/>
    <cellStyle name="千位分隔 15 3 5 2" xfId="26216"/>
    <cellStyle name="千位分隔 15 3 6" xfId="17768"/>
    <cellStyle name="千位分隔 15 4" xfId="1224"/>
    <cellStyle name="千位分隔 15 4 2" xfId="3336"/>
    <cellStyle name="千位分隔 15 4 2 2" xfId="7560"/>
    <cellStyle name="千位分隔 15 4 2 2 2" xfId="16008"/>
    <cellStyle name="千位分隔 15 4 2 2 2 2" xfId="32904"/>
    <cellStyle name="千位分隔 15 4 2 2 3" xfId="24456"/>
    <cellStyle name="千位分隔 15 4 2 3" xfId="11784"/>
    <cellStyle name="千位分隔 15 4 2 3 2" xfId="28680"/>
    <cellStyle name="千位分隔 15 4 2 4" xfId="20232"/>
    <cellStyle name="千位分隔 15 4 3" xfId="5448"/>
    <cellStyle name="千位分隔 15 4 3 2" xfId="13896"/>
    <cellStyle name="千位分隔 15 4 3 2 2" xfId="30792"/>
    <cellStyle name="千位分隔 15 4 3 3" xfId="22344"/>
    <cellStyle name="千位分隔 15 4 4" xfId="9672"/>
    <cellStyle name="千位分隔 15 4 4 2" xfId="26568"/>
    <cellStyle name="千位分隔 15 4 5" xfId="18120"/>
    <cellStyle name="千位分隔 15 5" xfId="2280"/>
    <cellStyle name="千位分隔 15 5 2" xfId="6504"/>
    <cellStyle name="千位分隔 15 5 2 2" xfId="14952"/>
    <cellStyle name="千位分隔 15 5 2 2 2" xfId="31848"/>
    <cellStyle name="千位分隔 15 5 2 3" xfId="23400"/>
    <cellStyle name="千位分隔 15 5 3" xfId="10728"/>
    <cellStyle name="千位分隔 15 5 3 2" xfId="27624"/>
    <cellStyle name="千位分隔 15 5 4" xfId="19176"/>
    <cellStyle name="千位分隔 15 6" xfId="4392"/>
    <cellStyle name="千位分隔 15 6 2" xfId="12840"/>
    <cellStyle name="千位分隔 15 6 2 2" xfId="29736"/>
    <cellStyle name="千位分隔 15 6 3" xfId="21288"/>
    <cellStyle name="千位分隔 15 7" xfId="8616"/>
    <cellStyle name="千位分隔 15 7 2" xfId="25512"/>
    <cellStyle name="千位分隔 15 8" xfId="17064"/>
    <cellStyle name="千位分隔 16" xfId="216"/>
    <cellStyle name="千位分隔 16 2" xfId="920"/>
    <cellStyle name="千位分隔 16 2 2" xfId="1624"/>
    <cellStyle name="千位分隔 16 2 2 2" xfId="3736"/>
    <cellStyle name="千位分隔 16 2 2 2 2" xfId="7960"/>
    <cellStyle name="千位分隔 16 2 2 2 2 2" xfId="16408"/>
    <cellStyle name="千位分隔 16 2 2 2 2 2 2" xfId="33304"/>
    <cellStyle name="千位分隔 16 2 2 2 2 3" xfId="24856"/>
    <cellStyle name="千位分隔 16 2 2 2 3" xfId="12184"/>
    <cellStyle name="千位分隔 16 2 2 2 3 2" xfId="29080"/>
    <cellStyle name="千位分隔 16 2 2 2 4" xfId="20632"/>
    <cellStyle name="千位分隔 16 2 2 3" xfId="5848"/>
    <cellStyle name="千位分隔 16 2 2 3 2" xfId="14296"/>
    <cellStyle name="千位分隔 16 2 2 3 2 2" xfId="31192"/>
    <cellStyle name="千位分隔 16 2 2 3 3" xfId="22744"/>
    <cellStyle name="千位分隔 16 2 2 4" xfId="10072"/>
    <cellStyle name="千位分隔 16 2 2 4 2" xfId="26968"/>
    <cellStyle name="千位分隔 16 2 2 5" xfId="18520"/>
    <cellStyle name="千位分隔 16 2 3" xfId="2680"/>
    <cellStyle name="千位分隔 16 2 3 2" xfId="6904"/>
    <cellStyle name="千位分隔 16 2 3 2 2" xfId="15352"/>
    <cellStyle name="千位分隔 16 2 3 2 2 2" xfId="32248"/>
    <cellStyle name="千位分隔 16 2 3 2 3" xfId="23800"/>
    <cellStyle name="千位分隔 16 2 3 3" xfId="11128"/>
    <cellStyle name="千位分隔 16 2 3 3 2" xfId="28024"/>
    <cellStyle name="千位分隔 16 2 3 4" xfId="19576"/>
    <cellStyle name="千位分隔 16 2 4" xfId="4792"/>
    <cellStyle name="千位分隔 16 2 4 2" xfId="13240"/>
    <cellStyle name="千位分隔 16 2 4 2 2" xfId="30136"/>
    <cellStyle name="千位分隔 16 2 4 3" xfId="21688"/>
    <cellStyle name="千位分隔 16 2 5" xfId="9016"/>
    <cellStyle name="千位分隔 16 2 5 2" xfId="25912"/>
    <cellStyle name="千位分隔 16 2 6" xfId="17464"/>
    <cellStyle name="千位分隔 16 3" xfId="568"/>
    <cellStyle name="千位分隔 16 3 2" xfId="1976"/>
    <cellStyle name="千位分隔 16 3 2 2" xfId="4088"/>
    <cellStyle name="千位分隔 16 3 2 2 2" xfId="8312"/>
    <cellStyle name="千位分隔 16 3 2 2 2 2" xfId="16760"/>
    <cellStyle name="千位分隔 16 3 2 2 2 2 2" xfId="33656"/>
    <cellStyle name="千位分隔 16 3 2 2 2 3" xfId="25208"/>
    <cellStyle name="千位分隔 16 3 2 2 3" xfId="12536"/>
    <cellStyle name="千位分隔 16 3 2 2 3 2" xfId="29432"/>
    <cellStyle name="千位分隔 16 3 2 2 4" xfId="20984"/>
    <cellStyle name="千位分隔 16 3 2 3" xfId="6200"/>
    <cellStyle name="千位分隔 16 3 2 3 2" xfId="14648"/>
    <cellStyle name="千位分隔 16 3 2 3 2 2" xfId="31544"/>
    <cellStyle name="千位分隔 16 3 2 3 3" xfId="23096"/>
    <cellStyle name="千位分隔 16 3 2 4" xfId="10424"/>
    <cellStyle name="千位分隔 16 3 2 4 2" xfId="27320"/>
    <cellStyle name="千位分隔 16 3 2 5" xfId="18872"/>
    <cellStyle name="千位分隔 16 3 3" xfId="3032"/>
    <cellStyle name="千位分隔 16 3 3 2" xfId="7256"/>
    <cellStyle name="千位分隔 16 3 3 2 2" xfId="15704"/>
    <cellStyle name="千位分隔 16 3 3 2 2 2" xfId="32600"/>
    <cellStyle name="千位分隔 16 3 3 2 3" xfId="24152"/>
    <cellStyle name="千位分隔 16 3 3 3" xfId="11480"/>
    <cellStyle name="千位分隔 16 3 3 3 2" xfId="28376"/>
    <cellStyle name="千位分隔 16 3 3 4" xfId="19928"/>
    <cellStyle name="千位分隔 16 3 4" xfId="5144"/>
    <cellStyle name="千位分隔 16 3 4 2" xfId="13592"/>
    <cellStyle name="千位分隔 16 3 4 2 2" xfId="30488"/>
    <cellStyle name="千位分隔 16 3 4 3" xfId="22040"/>
    <cellStyle name="千位分隔 16 3 5" xfId="9368"/>
    <cellStyle name="千位分隔 16 3 5 2" xfId="26264"/>
    <cellStyle name="千位分隔 16 3 6" xfId="17816"/>
    <cellStyle name="千位分隔 16 4" xfId="1272"/>
    <cellStyle name="千位分隔 16 4 2" xfId="3384"/>
    <cellStyle name="千位分隔 16 4 2 2" xfId="7608"/>
    <cellStyle name="千位分隔 16 4 2 2 2" xfId="16056"/>
    <cellStyle name="千位分隔 16 4 2 2 2 2" xfId="32952"/>
    <cellStyle name="千位分隔 16 4 2 2 3" xfId="24504"/>
    <cellStyle name="千位分隔 16 4 2 3" xfId="11832"/>
    <cellStyle name="千位分隔 16 4 2 3 2" xfId="28728"/>
    <cellStyle name="千位分隔 16 4 2 4" xfId="20280"/>
    <cellStyle name="千位分隔 16 4 3" xfId="5496"/>
    <cellStyle name="千位分隔 16 4 3 2" xfId="13944"/>
    <cellStyle name="千位分隔 16 4 3 2 2" xfId="30840"/>
    <cellStyle name="千位分隔 16 4 3 3" xfId="22392"/>
    <cellStyle name="千位分隔 16 4 4" xfId="9720"/>
    <cellStyle name="千位分隔 16 4 4 2" xfId="26616"/>
    <cellStyle name="千位分隔 16 4 5" xfId="18168"/>
    <cellStyle name="千位分隔 16 5" xfId="2328"/>
    <cellStyle name="千位分隔 16 5 2" xfId="6552"/>
    <cellStyle name="千位分隔 16 5 2 2" xfId="15000"/>
    <cellStyle name="千位分隔 16 5 2 2 2" xfId="31896"/>
    <cellStyle name="千位分隔 16 5 2 3" xfId="23448"/>
    <cellStyle name="千位分隔 16 5 3" xfId="10776"/>
    <cellStyle name="千位分隔 16 5 3 2" xfId="27672"/>
    <cellStyle name="千位分隔 16 5 4" xfId="19224"/>
    <cellStyle name="千位分隔 16 6" xfId="4440"/>
    <cellStyle name="千位分隔 16 6 2" xfId="12888"/>
    <cellStyle name="千位分隔 16 6 2 2" xfId="29784"/>
    <cellStyle name="千位分隔 16 6 3" xfId="21336"/>
    <cellStyle name="千位分隔 16 7" xfId="8664"/>
    <cellStyle name="千位分隔 16 7 2" xfId="25560"/>
    <cellStyle name="千位分隔 16 8" xfId="17112"/>
    <cellStyle name="千位分隔 17" xfId="264"/>
    <cellStyle name="千位分隔 17 2" xfId="968"/>
    <cellStyle name="千位分隔 17 2 2" xfId="1672"/>
    <cellStyle name="千位分隔 17 2 2 2" xfId="3784"/>
    <cellStyle name="千位分隔 17 2 2 2 2" xfId="8008"/>
    <cellStyle name="千位分隔 17 2 2 2 2 2" xfId="16456"/>
    <cellStyle name="千位分隔 17 2 2 2 2 2 2" xfId="33352"/>
    <cellStyle name="千位分隔 17 2 2 2 2 3" xfId="24904"/>
    <cellStyle name="千位分隔 17 2 2 2 3" xfId="12232"/>
    <cellStyle name="千位分隔 17 2 2 2 3 2" xfId="29128"/>
    <cellStyle name="千位分隔 17 2 2 2 4" xfId="20680"/>
    <cellStyle name="千位分隔 17 2 2 3" xfId="5896"/>
    <cellStyle name="千位分隔 17 2 2 3 2" xfId="14344"/>
    <cellStyle name="千位分隔 17 2 2 3 2 2" xfId="31240"/>
    <cellStyle name="千位分隔 17 2 2 3 3" xfId="22792"/>
    <cellStyle name="千位分隔 17 2 2 4" xfId="10120"/>
    <cellStyle name="千位分隔 17 2 2 4 2" xfId="27016"/>
    <cellStyle name="千位分隔 17 2 2 5" xfId="18568"/>
    <cellStyle name="千位分隔 17 2 3" xfId="2728"/>
    <cellStyle name="千位分隔 17 2 3 2" xfId="6952"/>
    <cellStyle name="千位分隔 17 2 3 2 2" xfId="15400"/>
    <cellStyle name="千位分隔 17 2 3 2 2 2" xfId="32296"/>
    <cellStyle name="千位分隔 17 2 3 2 3" xfId="23848"/>
    <cellStyle name="千位分隔 17 2 3 3" xfId="11176"/>
    <cellStyle name="千位分隔 17 2 3 3 2" xfId="28072"/>
    <cellStyle name="千位分隔 17 2 3 4" xfId="19624"/>
    <cellStyle name="千位分隔 17 2 4" xfId="4840"/>
    <cellStyle name="千位分隔 17 2 4 2" xfId="13288"/>
    <cellStyle name="千位分隔 17 2 4 2 2" xfId="30184"/>
    <cellStyle name="千位分隔 17 2 4 3" xfId="21736"/>
    <cellStyle name="千位分隔 17 2 5" xfId="9064"/>
    <cellStyle name="千位分隔 17 2 5 2" xfId="25960"/>
    <cellStyle name="千位分隔 17 2 6" xfId="17512"/>
    <cellStyle name="千位分隔 17 3" xfId="616"/>
    <cellStyle name="千位分隔 17 3 2" xfId="2024"/>
    <cellStyle name="千位分隔 17 3 2 2" xfId="4136"/>
    <cellStyle name="千位分隔 17 3 2 2 2" xfId="8360"/>
    <cellStyle name="千位分隔 17 3 2 2 2 2" xfId="16808"/>
    <cellStyle name="千位分隔 17 3 2 2 2 2 2" xfId="33704"/>
    <cellStyle name="千位分隔 17 3 2 2 2 3" xfId="25256"/>
    <cellStyle name="千位分隔 17 3 2 2 3" xfId="12584"/>
    <cellStyle name="千位分隔 17 3 2 2 3 2" xfId="29480"/>
    <cellStyle name="千位分隔 17 3 2 2 4" xfId="21032"/>
    <cellStyle name="千位分隔 17 3 2 3" xfId="6248"/>
    <cellStyle name="千位分隔 17 3 2 3 2" xfId="14696"/>
    <cellStyle name="千位分隔 17 3 2 3 2 2" xfId="31592"/>
    <cellStyle name="千位分隔 17 3 2 3 3" xfId="23144"/>
    <cellStyle name="千位分隔 17 3 2 4" xfId="10472"/>
    <cellStyle name="千位分隔 17 3 2 4 2" xfId="27368"/>
    <cellStyle name="千位分隔 17 3 2 5" xfId="18920"/>
    <cellStyle name="千位分隔 17 3 3" xfId="3080"/>
    <cellStyle name="千位分隔 17 3 3 2" xfId="7304"/>
    <cellStyle name="千位分隔 17 3 3 2 2" xfId="15752"/>
    <cellStyle name="千位分隔 17 3 3 2 2 2" xfId="32648"/>
    <cellStyle name="千位分隔 17 3 3 2 3" xfId="24200"/>
    <cellStyle name="千位分隔 17 3 3 3" xfId="11528"/>
    <cellStyle name="千位分隔 17 3 3 3 2" xfId="28424"/>
    <cellStyle name="千位分隔 17 3 3 4" xfId="19976"/>
    <cellStyle name="千位分隔 17 3 4" xfId="5192"/>
    <cellStyle name="千位分隔 17 3 4 2" xfId="13640"/>
    <cellStyle name="千位分隔 17 3 4 2 2" xfId="30536"/>
    <cellStyle name="千位分隔 17 3 4 3" xfId="22088"/>
    <cellStyle name="千位分隔 17 3 5" xfId="9416"/>
    <cellStyle name="千位分隔 17 3 5 2" xfId="26312"/>
    <cellStyle name="千位分隔 17 3 6" xfId="17864"/>
    <cellStyle name="千位分隔 17 4" xfId="1320"/>
    <cellStyle name="千位分隔 17 4 2" xfId="3432"/>
    <cellStyle name="千位分隔 17 4 2 2" xfId="7656"/>
    <cellStyle name="千位分隔 17 4 2 2 2" xfId="16104"/>
    <cellStyle name="千位分隔 17 4 2 2 2 2" xfId="33000"/>
    <cellStyle name="千位分隔 17 4 2 2 3" xfId="24552"/>
    <cellStyle name="千位分隔 17 4 2 3" xfId="11880"/>
    <cellStyle name="千位分隔 17 4 2 3 2" xfId="28776"/>
    <cellStyle name="千位分隔 17 4 2 4" xfId="20328"/>
    <cellStyle name="千位分隔 17 4 3" xfId="5544"/>
    <cellStyle name="千位分隔 17 4 3 2" xfId="13992"/>
    <cellStyle name="千位分隔 17 4 3 2 2" xfId="30888"/>
    <cellStyle name="千位分隔 17 4 3 3" xfId="22440"/>
    <cellStyle name="千位分隔 17 4 4" xfId="9768"/>
    <cellStyle name="千位分隔 17 4 4 2" xfId="26664"/>
    <cellStyle name="千位分隔 17 4 5" xfId="18216"/>
    <cellStyle name="千位分隔 17 5" xfId="2376"/>
    <cellStyle name="千位分隔 17 5 2" xfId="6600"/>
    <cellStyle name="千位分隔 17 5 2 2" xfId="15048"/>
    <cellStyle name="千位分隔 17 5 2 2 2" xfId="31944"/>
    <cellStyle name="千位分隔 17 5 2 3" xfId="23496"/>
    <cellStyle name="千位分隔 17 5 3" xfId="10824"/>
    <cellStyle name="千位分隔 17 5 3 2" xfId="27720"/>
    <cellStyle name="千位分隔 17 5 4" xfId="19272"/>
    <cellStyle name="千位分隔 17 6" xfId="4488"/>
    <cellStyle name="千位分隔 17 6 2" xfId="12936"/>
    <cellStyle name="千位分隔 17 6 2 2" xfId="29832"/>
    <cellStyle name="千位分隔 17 6 3" xfId="21384"/>
    <cellStyle name="千位分隔 17 7" xfId="8712"/>
    <cellStyle name="千位分隔 17 7 2" xfId="25608"/>
    <cellStyle name="千位分隔 17 8" xfId="17160"/>
    <cellStyle name="千位分隔 18" xfId="312"/>
    <cellStyle name="千位分隔 18 2" xfId="1016"/>
    <cellStyle name="千位分隔 18 2 2" xfId="1720"/>
    <cellStyle name="千位分隔 18 2 2 2" xfId="3832"/>
    <cellStyle name="千位分隔 18 2 2 2 2" xfId="8056"/>
    <cellStyle name="千位分隔 18 2 2 2 2 2" xfId="16504"/>
    <cellStyle name="千位分隔 18 2 2 2 2 2 2" xfId="33400"/>
    <cellStyle name="千位分隔 18 2 2 2 2 3" xfId="24952"/>
    <cellStyle name="千位分隔 18 2 2 2 3" xfId="12280"/>
    <cellStyle name="千位分隔 18 2 2 2 3 2" xfId="29176"/>
    <cellStyle name="千位分隔 18 2 2 2 4" xfId="20728"/>
    <cellStyle name="千位分隔 18 2 2 3" xfId="5944"/>
    <cellStyle name="千位分隔 18 2 2 3 2" xfId="14392"/>
    <cellStyle name="千位分隔 18 2 2 3 2 2" xfId="31288"/>
    <cellStyle name="千位分隔 18 2 2 3 3" xfId="22840"/>
    <cellStyle name="千位分隔 18 2 2 4" xfId="10168"/>
    <cellStyle name="千位分隔 18 2 2 4 2" xfId="27064"/>
    <cellStyle name="千位分隔 18 2 2 5" xfId="18616"/>
    <cellStyle name="千位分隔 18 2 3" xfId="2776"/>
    <cellStyle name="千位分隔 18 2 3 2" xfId="7000"/>
    <cellStyle name="千位分隔 18 2 3 2 2" xfId="15448"/>
    <cellStyle name="千位分隔 18 2 3 2 2 2" xfId="32344"/>
    <cellStyle name="千位分隔 18 2 3 2 3" xfId="23896"/>
    <cellStyle name="千位分隔 18 2 3 3" xfId="11224"/>
    <cellStyle name="千位分隔 18 2 3 3 2" xfId="28120"/>
    <cellStyle name="千位分隔 18 2 3 4" xfId="19672"/>
    <cellStyle name="千位分隔 18 2 4" xfId="4888"/>
    <cellStyle name="千位分隔 18 2 4 2" xfId="13336"/>
    <cellStyle name="千位分隔 18 2 4 2 2" xfId="30232"/>
    <cellStyle name="千位分隔 18 2 4 3" xfId="21784"/>
    <cellStyle name="千位分隔 18 2 5" xfId="9112"/>
    <cellStyle name="千位分隔 18 2 5 2" xfId="26008"/>
    <cellStyle name="千位分隔 18 2 6" xfId="17560"/>
    <cellStyle name="千位分隔 18 3" xfId="664"/>
    <cellStyle name="千位分隔 18 3 2" xfId="2072"/>
    <cellStyle name="千位分隔 18 3 2 2" xfId="4184"/>
    <cellStyle name="千位分隔 18 3 2 2 2" xfId="8408"/>
    <cellStyle name="千位分隔 18 3 2 2 2 2" xfId="16856"/>
    <cellStyle name="千位分隔 18 3 2 2 2 2 2" xfId="33752"/>
    <cellStyle name="千位分隔 18 3 2 2 2 3" xfId="25304"/>
    <cellStyle name="千位分隔 18 3 2 2 3" xfId="12632"/>
    <cellStyle name="千位分隔 18 3 2 2 3 2" xfId="29528"/>
    <cellStyle name="千位分隔 18 3 2 2 4" xfId="21080"/>
    <cellStyle name="千位分隔 18 3 2 3" xfId="6296"/>
    <cellStyle name="千位分隔 18 3 2 3 2" xfId="14744"/>
    <cellStyle name="千位分隔 18 3 2 3 2 2" xfId="31640"/>
    <cellStyle name="千位分隔 18 3 2 3 3" xfId="23192"/>
    <cellStyle name="千位分隔 18 3 2 4" xfId="10520"/>
    <cellStyle name="千位分隔 18 3 2 4 2" xfId="27416"/>
    <cellStyle name="千位分隔 18 3 2 5" xfId="18968"/>
    <cellStyle name="千位分隔 18 3 3" xfId="3128"/>
    <cellStyle name="千位分隔 18 3 3 2" xfId="7352"/>
    <cellStyle name="千位分隔 18 3 3 2 2" xfId="15800"/>
    <cellStyle name="千位分隔 18 3 3 2 2 2" xfId="32696"/>
    <cellStyle name="千位分隔 18 3 3 2 3" xfId="24248"/>
    <cellStyle name="千位分隔 18 3 3 3" xfId="11576"/>
    <cellStyle name="千位分隔 18 3 3 3 2" xfId="28472"/>
    <cellStyle name="千位分隔 18 3 3 4" xfId="20024"/>
    <cellStyle name="千位分隔 18 3 4" xfId="5240"/>
    <cellStyle name="千位分隔 18 3 4 2" xfId="13688"/>
    <cellStyle name="千位分隔 18 3 4 2 2" xfId="30584"/>
    <cellStyle name="千位分隔 18 3 4 3" xfId="22136"/>
    <cellStyle name="千位分隔 18 3 5" xfId="9464"/>
    <cellStyle name="千位分隔 18 3 5 2" xfId="26360"/>
    <cellStyle name="千位分隔 18 3 6" xfId="17912"/>
    <cellStyle name="千位分隔 18 4" xfId="1368"/>
    <cellStyle name="千位分隔 18 4 2" xfId="3480"/>
    <cellStyle name="千位分隔 18 4 2 2" xfId="7704"/>
    <cellStyle name="千位分隔 18 4 2 2 2" xfId="16152"/>
    <cellStyle name="千位分隔 18 4 2 2 2 2" xfId="33048"/>
    <cellStyle name="千位分隔 18 4 2 2 3" xfId="24600"/>
    <cellStyle name="千位分隔 18 4 2 3" xfId="11928"/>
    <cellStyle name="千位分隔 18 4 2 3 2" xfId="28824"/>
    <cellStyle name="千位分隔 18 4 2 4" xfId="20376"/>
    <cellStyle name="千位分隔 18 4 3" xfId="5592"/>
    <cellStyle name="千位分隔 18 4 3 2" xfId="14040"/>
    <cellStyle name="千位分隔 18 4 3 2 2" xfId="30936"/>
    <cellStyle name="千位分隔 18 4 3 3" xfId="22488"/>
    <cellStyle name="千位分隔 18 4 4" xfId="9816"/>
    <cellStyle name="千位分隔 18 4 4 2" xfId="26712"/>
    <cellStyle name="千位分隔 18 4 5" xfId="18264"/>
    <cellStyle name="千位分隔 18 5" xfId="2424"/>
    <cellStyle name="千位分隔 18 5 2" xfId="6648"/>
    <cellStyle name="千位分隔 18 5 2 2" xfId="15096"/>
    <cellStyle name="千位分隔 18 5 2 2 2" xfId="31992"/>
    <cellStyle name="千位分隔 18 5 2 3" xfId="23544"/>
    <cellStyle name="千位分隔 18 5 3" xfId="10872"/>
    <cellStyle name="千位分隔 18 5 3 2" xfId="27768"/>
    <cellStyle name="千位分隔 18 5 4" xfId="19320"/>
    <cellStyle name="千位分隔 18 6" xfId="4536"/>
    <cellStyle name="千位分隔 18 6 2" xfId="12984"/>
    <cellStyle name="千位分隔 18 6 2 2" xfId="29880"/>
    <cellStyle name="千位分隔 18 6 3" xfId="21432"/>
    <cellStyle name="千位分隔 18 7" xfId="8760"/>
    <cellStyle name="千位分隔 18 7 2" xfId="25656"/>
    <cellStyle name="千位分隔 18 8" xfId="17208"/>
    <cellStyle name="千位分隔 19" xfId="712"/>
    <cellStyle name="千位分隔 19 2" xfId="1416"/>
    <cellStyle name="千位分隔 19 2 2" xfId="3528"/>
    <cellStyle name="千位分隔 19 2 2 2" xfId="7752"/>
    <cellStyle name="千位分隔 19 2 2 2 2" xfId="16200"/>
    <cellStyle name="千位分隔 19 2 2 2 2 2" xfId="33096"/>
    <cellStyle name="千位分隔 19 2 2 2 3" xfId="24648"/>
    <cellStyle name="千位分隔 19 2 2 3" xfId="11976"/>
    <cellStyle name="千位分隔 19 2 2 3 2" xfId="28872"/>
    <cellStyle name="千位分隔 19 2 2 4" xfId="20424"/>
    <cellStyle name="千位分隔 19 2 3" xfId="5640"/>
    <cellStyle name="千位分隔 19 2 3 2" xfId="14088"/>
    <cellStyle name="千位分隔 19 2 3 2 2" xfId="30984"/>
    <cellStyle name="千位分隔 19 2 3 3" xfId="22536"/>
    <cellStyle name="千位分隔 19 2 4" xfId="9864"/>
    <cellStyle name="千位分隔 19 2 4 2" xfId="26760"/>
    <cellStyle name="千位分隔 19 2 5" xfId="18312"/>
    <cellStyle name="千位分隔 19 3" xfId="2472"/>
    <cellStyle name="千位分隔 19 3 2" xfId="6696"/>
    <cellStyle name="千位分隔 19 3 2 2" xfId="15144"/>
    <cellStyle name="千位分隔 19 3 2 2 2" xfId="32040"/>
    <cellStyle name="千位分隔 19 3 2 3" xfId="23592"/>
    <cellStyle name="千位分隔 19 3 3" xfId="10920"/>
    <cellStyle name="千位分隔 19 3 3 2" xfId="27816"/>
    <cellStyle name="千位分隔 19 3 4" xfId="19368"/>
    <cellStyle name="千位分隔 19 4" xfId="4584"/>
    <cellStyle name="千位分隔 19 4 2" xfId="13032"/>
    <cellStyle name="千位分隔 19 4 2 2" xfId="29928"/>
    <cellStyle name="千位分隔 19 4 3" xfId="21480"/>
    <cellStyle name="千位分隔 19 5" xfId="8808"/>
    <cellStyle name="千位分隔 19 5 2" xfId="25704"/>
    <cellStyle name="千位分隔 19 6" xfId="17256"/>
    <cellStyle name="千位分隔 2" xfId="9"/>
    <cellStyle name="千位分隔 20" xfId="360"/>
    <cellStyle name="千位分隔 20 2" xfId="1768"/>
    <cellStyle name="千位分隔 20 2 2" xfId="3880"/>
    <cellStyle name="千位分隔 20 2 2 2" xfId="8104"/>
    <cellStyle name="千位分隔 20 2 2 2 2" xfId="16552"/>
    <cellStyle name="千位分隔 20 2 2 2 2 2" xfId="33448"/>
    <cellStyle name="千位分隔 20 2 2 2 3" xfId="25000"/>
    <cellStyle name="千位分隔 20 2 2 3" xfId="12328"/>
    <cellStyle name="千位分隔 20 2 2 3 2" xfId="29224"/>
    <cellStyle name="千位分隔 20 2 2 4" xfId="20776"/>
    <cellStyle name="千位分隔 20 2 3" xfId="5992"/>
    <cellStyle name="千位分隔 20 2 3 2" xfId="14440"/>
    <cellStyle name="千位分隔 20 2 3 2 2" xfId="31336"/>
    <cellStyle name="千位分隔 20 2 3 3" xfId="22888"/>
    <cellStyle name="千位分隔 20 2 4" xfId="10216"/>
    <cellStyle name="千位分隔 20 2 4 2" xfId="27112"/>
    <cellStyle name="千位分隔 20 2 5" xfId="18664"/>
    <cellStyle name="千位分隔 20 3" xfId="2824"/>
    <cellStyle name="千位分隔 20 3 2" xfId="7048"/>
    <cellStyle name="千位分隔 20 3 2 2" xfId="15496"/>
    <cellStyle name="千位分隔 20 3 2 2 2" xfId="32392"/>
    <cellStyle name="千位分隔 20 3 2 3" xfId="23944"/>
    <cellStyle name="千位分隔 20 3 3" xfId="11272"/>
    <cellStyle name="千位分隔 20 3 3 2" xfId="28168"/>
    <cellStyle name="千位分隔 20 3 4" xfId="19720"/>
    <cellStyle name="千位分隔 20 4" xfId="4936"/>
    <cellStyle name="千位分隔 20 4 2" xfId="13384"/>
    <cellStyle name="千位分隔 20 4 2 2" xfId="30280"/>
    <cellStyle name="千位分隔 20 4 3" xfId="21832"/>
    <cellStyle name="千位分隔 20 5" xfId="9160"/>
    <cellStyle name="千位分隔 20 5 2" xfId="26056"/>
    <cellStyle name="千位分隔 20 6" xfId="17608"/>
    <cellStyle name="千位分隔 21" xfId="1064"/>
    <cellStyle name="千位分隔 21 2" xfId="3176"/>
    <cellStyle name="千位分隔 21 2 2" xfId="7400"/>
    <cellStyle name="千位分隔 21 2 2 2" xfId="15848"/>
    <cellStyle name="千位分隔 21 2 2 2 2" xfId="32744"/>
    <cellStyle name="千位分隔 21 2 2 3" xfId="24296"/>
    <cellStyle name="千位分隔 21 2 3" xfId="11624"/>
    <cellStyle name="千位分隔 21 2 3 2" xfId="28520"/>
    <cellStyle name="千位分隔 21 2 4" xfId="20072"/>
    <cellStyle name="千位分隔 21 3" xfId="5288"/>
    <cellStyle name="千位分隔 21 3 2" xfId="13736"/>
    <cellStyle name="千位分隔 21 3 2 2" xfId="30632"/>
    <cellStyle name="千位分隔 21 3 3" xfId="22184"/>
    <cellStyle name="千位分隔 21 4" xfId="9512"/>
    <cellStyle name="千位分隔 21 4 2" xfId="26408"/>
    <cellStyle name="千位分隔 21 5" xfId="17960"/>
    <cellStyle name="千位分隔 22" xfId="2120"/>
    <cellStyle name="千位分隔 22 2" xfId="6344"/>
    <cellStyle name="千位分隔 22 2 2" xfId="14792"/>
    <cellStyle name="千位分隔 22 2 2 2" xfId="31688"/>
    <cellStyle name="千位分隔 22 2 3" xfId="23240"/>
    <cellStyle name="千位分隔 22 3" xfId="10568"/>
    <cellStyle name="千位分隔 22 3 2" xfId="27464"/>
    <cellStyle name="千位分隔 22 4" xfId="19016"/>
    <cellStyle name="千位分隔 23" xfId="4232"/>
    <cellStyle name="千位分隔 23 2" xfId="12680"/>
    <cellStyle name="千位分隔 23 2 2" xfId="29576"/>
    <cellStyle name="千位分隔 23 3" xfId="21128"/>
    <cellStyle name="千位分隔 24" xfId="8456"/>
    <cellStyle name="千位分隔 24 2" xfId="25352"/>
    <cellStyle name="千位分隔 25" xfId="16904"/>
    <cellStyle name="千位分隔 3" xfId="8"/>
    <cellStyle name="千位分隔 3 10" xfId="714"/>
    <cellStyle name="千位分隔 3 10 2" xfId="1418"/>
    <cellStyle name="千位分隔 3 10 2 2" xfId="3530"/>
    <cellStyle name="千位分隔 3 10 2 2 2" xfId="7754"/>
    <cellStyle name="千位分隔 3 10 2 2 2 2" xfId="16202"/>
    <cellStyle name="千位分隔 3 10 2 2 2 2 2" xfId="33098"/>
    <cellStyle name="千位分隔 3 10 2 2 2 3" xfId="24650"/>
    <cellStyle name="千位分隔 3 10 2 2 3" xfId="11978"/>
    <cellStyle name="千位分隔 3 10 2 2 3 2" xfId="28874"/>
    <cellStyle name="千位分隔 3 10 2 2 4" xfId="20426"/>
    <cellStyle name="千位分隔 3 10 2 3" xfId="5642"/>
    <cellStyle name="千位分隔 3 10 2 3 2" xfId="14090"/>
    <cellStyle name="千位分隔 3 10 2 3 2 2" xfId="30986"/>
    <cellStyle name="千位分隔 3 10 2 3 3" xfId="22538"/>
    <cellStyle name="千位分隔 3 10 2 4" xfId="9866"/>
    <cellStyle name="千位分隔 3 10 2 4 2" xfId="26762"/>
    <cellStyle name="千位分隔 3 10 2 5" xfId="18314"/>
    <cellStyle name="千位分隔 3 10 3" xfId="2474"/>
    <cellStyle name="千位分隔 3 10 3 2" xfId="6698"/>
    <cellStyle name="千位分隔 3 10 3 2 2" xfId="15146"/>
    <cellStyle name="千位分隔 3 10 3 2 2 2" xfId="32042"/>
    <cellStyle name="千位分隔 3 10 3 2 3" xfId="23594"/>
    <cellStyle name="千位分隔 3 10 3 3" xfId="10922"/>
    <cellStyle name="千位分隔 3 10 3 3 2" xfId="27818"/>
    <cellStyle name="千位分隔 3 10 3 4" xfId="19370"/>
    <cellStyle name="千位分隔 3 10 4" xfId="4586"/>
    <cellStyle name="千位分隔 3 10 4 2" xfId="13034"/>
    <cellStyle name="千位分隔 3 10 4 2 2" xfId="29930"/>
    <cellStyle name="千位分隔 3 10 4 3" xfId="21482"/>
    <cellStyle name="千位分隔 3 10 5" xfId="8810"/>
    <cellStyle name="千位分隔 3 10 5 2" xfId="25706"/>
    <cellStyle name="千位分隔 3 10 6" xfId="17258"/>
    <cellStyle name="千位分隔 3 11" xfId="362"/>
    <cellStyle name="千位分隔 3 11 2" xfId="1770"/>
    <cellStyle name="千位分隔 3 11 2 2" xfId="3882"/>
    <cellStyle name="千位分隔 3 11 2 2 2" xfId="8106"/>
    <cellStyle name="千位分隔 3 11 2 2 2 2" xfId="16554"/>
    <cellStyle name="千位分隔 3 11 2 2 2 2 2" xfId="33450"/>
    <cellStyle name="千位分隔 3 11 2 2 2 3" xfId="25002"/>
    <cellStyle name="千位分隔 3 11 2 2 3" xfId="12330"/>
    <cellStyle name="千位分隔 3 11 2 2 3 2" xfId="29226"/>
    <cellStyle name="千位分隔 3 11 2 2 4" xfId="20778"/>
    <cellStyle name="千位分隔 3 11 2 3" xfId="5994"/>
    <cellStyle name="千位分隔 3 11 2 3 2" xfId="14442"/>
    <cellStyle name="千位分隔 3 11 2 3 2 2" xfId="31338"/>
    <cellStyle name="千位分隔 3 11 2 3 3" xfId="22890"/>
    <cellStyle name="千位分隔 3 11 2 4" xfId="10218"/>
    <cellStyle name="千位分隔 3 11 2 4 2" xfId="27114"/>
    <cellStyle name="千位分隔 3 11 2 5" xfId="18666"/>
    <cellStyle name="千位分隔 3 11 3" xfId="2826"/>
    <cellStyle name="千位分隔 3 11 3 2" xfId="7050"/>
    <cellStyle name="千位分隔 3 11 3 2 2" xfId="15498"/>
    <cellStyle name="千位分隔 3 11 3 2 2 2" xfId="32394"/>
    <cellStyle name="千位分隔 3 11 3 2 3" xfId="23946"/>
    <cellStyle name="千位分隔 3 11 3 3" xfId="11274"/>
    <cellStyle name="千位分隔 3 11 3 3 2" xfId="28170"/>
    <cellStyle name="千位分隔 3 11 3 4" xfId="19722"/>
    <cellStyle name="千位分隔 3 11 4" xfId="4938"/>
    <cellStyle name="千位分隔 3 11 4 2" xfId="13386"/>
    <cellStyle name="千位分隔 3 11 4 2 2" xfId="30282"/>
    <cellStyle name="千位分隔 3 11 4 3" xfId="21834"/>
    <cellStyle name="千位分隔 3 11 5" xfId="9162"/>
    <cellStyle name="千位分隔 3 11 5 2" xfId="26058"/>
    <cellStyle name="千位分隔 3 11 6" xfId="17610"/>
    <cellStyle name="千位分隔 3 12" xfId="1066"/>
    <cellStyle name="千位分隔 3 12 2" xfId="3178"/>
    <cellStyle name="千位分隔 3 12 2 2" xfId="7402"/>
    <cellStyle name="千位分隔 3 12 2 2 2" xfId="15850"/>
    <cellStyle name="千位分隔 3 12 2 2 2 2" xfId="32746"/>
    <cellStyle name="千位分隔 3 12 2 2 3" xfId="24298"/>
    <cellStyle name="千位分隔 3 12 2 3" xfId="11626"/>
    <cellStyle name="千位分隔 3 12 2 3 2" xfId="28522"/>
    <cellStyle name="千位分隔 3 12 2 4" xfId="20074"/>
    <cellStyle name="千位分隔 3 12 3" xfId="5290"/>
    <cellStyle name="千位分隔 3 12 3 2" xfId="13738"/>
    <cellStyle name="千位分隔 3 12 3 2 2" xfId="30634"/>
    <cellStyle name="千位分隔 3 12 3 3" xfId="22186"/>
    <cellStyle name="千位分隔 3 12 4" xfId="9514"/>
    <cellStyle name="千位分隔 3 12 4 2" xfId="26410"/>
    <cellStyle name="千位分隔 3 12 5" xfId="17962"/>
    <cellStyle name="千位分隔 3 13" xfId="2122"/>
    <cellStyle name="千位分隔 3 13 2" xfId="6346"/>
    <cellStyle name="千位分隔 3 13 2 2" xfId="14794"/>
    <cellStyle name="千位分隔 3 13 2 2 2" xfId="31690"/>
    <cellStyle name="千位分隔 3 13 2 3" xfId="23242"/>
    <cellStyle name="千位分隔 3 13 3" xfId="10570"/>
    <cellStyle name="千位分隔 3 13 3 2" xfId="27466"/>
    <cellStyle name="千位分隔 3 13 4" xfId="19018"/>
    <cellStyle name="千位分隔 3 14" xfId="4234"/>
    <cellStyle name="千位分隔 3 14 2" xfId="12682"/>
    <cellStyle name="千位分隔 3 14 2 2" xfId="29578"/>
    <cellStyle name="千位分隔 3 14 3" xfId="21130"/>
    <cellStyle name="千位分隔 3 15" xfId="8458"/>
    <cellStyle name="千位分隔 3 15 2" xfId="25354"/>
    <cellStyle name="千位分隔 3 16" xfId="16906"/>
    <cellStyle name="千位分隔 3 2" xfId="25"/>
    <cellStyle name="千位分隔 3 2 10" xfId="378"/>
    <cellStyle name="千位分隔 3 2 10 2" xfId="1786"/>
    <cellStyle name="千位分隔 3 2 10 2 2" xfId="3898"/>
    <cellStyle name="千位分隔 3 2 10 2 2 2" xfId="8122"/>
    <cellStyle name="千位分隔 3 2 10 2 2 2 2" xfId="16570"/>
    <cellStyle name="千位分隔 3 2 10 2 2 2 2 2" xfId="33466"/>
    <cellStyle name="千位分隔 3 2 10 2 2 2 3" xfId="25018"/>
    <cellStyle name="千位分隔 3 2 10 2 2 3" xfId="12346"/>
    <cellStyle name="千位分隔 3 2 10 2 2 3 2" xfId="29242"/>
    <cellStyle name="千位分隔 3 2 10 2 2 4" xfId="20794"/>
    <cellStyle name="千位分隔 3 2 10 2 3" xfId="6010"/>
    <cellStyle name="千位分隔 3 2 10 2 3 2" xfId="14458"/>
    <cellStyle name="千位分隔 3 2 10 2 3 2 2" xfId="31354"/>
    <cellStyle name="千位分隔 3 2 10 2 3 3" xfId="22906"/>
    <cellStyle name="千位分隔 3 2 10 2 4" xfId="10234"/>
    <cellStyle name="千位分隔 3 2 10 2 4 2" xfId="27130"/>
    <cellStyle name="千位分隔 3 2 10 2 5" xfId="18682"/>
    <cellStyle name="千位分隔 3 2 10 3" xfId="2842"/>
    <cellStyle name="千位分隔 3 2 10 3 2" xfId="7066"/>
    <cellStyle name="千位分隔 3 2 10 3 2 2" xfId="15514"/>
    <cellStyle name="千位分隔 3 2 10 3 2 2 2" xfId="32410"/>
    <cellStyle name="千位分隔 3 2 10 3 2 3" xfId="23962"/>
    <cellStyle name="千位分隔 3 2 10 3 3" xfId="11290"/>
    <cellStyle name="千位分隔 3 2 10 3 3 2" xfId="28186"/>
    <cellStyle name="千位分隔 3 2 10 3 4" xfId="19738"/>
    <cellStyle name="千位分隔 3 2 10 4" xfId="4954"/>
    <cellStyle name="千位分隔 3 2 10 4 2" xfId="13402"/>
    <cellStyle name="千位分隔 3 2 10 4 2 2" xfId="30298"/>
    <cellStyle name="千位分隔 3 2 10 4 3" xfId="21850"/>
    <cellStyle name="千位分隔 3 2 10 5" xfId="9178"/>
    <cellStyle name="千位分隔 3 2 10 5 2" xfId="26074"/>
    <cellStyle name="千位分隔 3 2 10 6" xfId="17626"/>
    <cellStyle name="千位分隔 3 2 11" xfId="1082"/>
    <cellStyle name="千位分隔 3 2 11 2" xfId="3194"/>
    <cellStyle name="千位分隔 3 2 11 2 2" xfId="7418"/>
    <cellStyle name="千位分隔 3 2 11 2 2 2" xfId="15866"/>
    <cellStyle name="千位分隔 3 2 11 2 2 2 2" xfId="32762"/>
    <cellStyle name="千位分隔 3 2 11 2 2 3" xfId="24314"/>
    <cellStyle name="千位分隔 3 2 11 2 3" xfId="11642"/>
    <cellStyle name="千位分隔 3 2 11 2 3 2" xfId="28538"/>
    <cellStyle name="千位分隔 3 2 11 2 4" xfId="20090"/>
    <cellStyle name="千位分隔 3 2 11 3" xfId="5306"/>
    <cellStyle name="千位分隔 3 2 11 3 2" xfId="13754"/>
    <cellStyle name="千位分隔 3 2 11 3 2 2" xfId="30650"/>
    <cellStyle name="千位分隔 3 2 11 3 3" xfId="22202"/>
    <cellStyle name="千位分隔 3 2 11 4" xfId="9530"/>
    <cellStyle name="千位分隔 3 2 11 4 2" xfId="26426"/>
    <cellStyle name="千位分隔 3 2 11 5" xfId="17978"/>
    <cellStyle name="千位分隔 3 2 12" xfId="2138"/>
    <cellStyle name="千位分隔 3 2 12 2" xfId="6362"/>
    <cellStyle name="千位分隔 3 2 12 2 2" xfId="14810"/>
    <cellStyle name="千位分隔 3 2 12 2 2 2" xfId="31706"/>
    <cellStyle name="千位分隔 3 2 12 2 3" xfId="23258"/>
    <cellStyle name="千位分隔 3 2 12 3" xfId="10586"/>
    <cellStyle name="千位分隔 3 2 12 3 2" xfId="27482"/>
    <cellStyle name="千位分隔 3 2 12 4" xfId="19034"/>
    <cellStyle name="千位分隔 3 2 13" xfId="4250"/>
    <cellStyle name="千位分隔 3 2 13 2" xfId="12698"/>
    <cellStyle name="千位分隔 3 2 13 2 2" xfId="29594"/>
    <cellStyle name="千位分隔 3 2 13 3" xfId="21146"/>
    <cellStyle name="千位分隔 3 2 14" xfId="8474"/>
    <cellStyle name="千位分隔 3 2 14 2" xfId="25370"/>
    <cellStyle name="千位分隔 3 2 15" xfId="16922"/>
    <cellStyle name="千位分隔 3 2 2" xfId="58"/>
    <cellStyle name="千位分隔 3 2 2 2" xfId="762"/>
    <cellStyle name="千位分隔 3 2 2 2 2" xfId="1466"/>
    <cellStyle name="千位分隔 3 2 2 2 2 2" xfId="3578"/>
    <cellStyle name="千位分隔 3 2 2 2 2 2 2" xfId="7802"/>
    <cellStyle name="千位分隔 3 2 2 2 2 2 2 2" xfId="16250"/>
    <cellStyle name="千位分隔 3 2 2 2 2 2 2 2 2" xfId="33146"/>
    <cellStyle name="千位分隔 3 2 2 2 2 2 2 3" xfId="24698"/>
    <cellStyle name="千位分隔 3 2 2 2 2 2 3" xfId="12026"/>
    <cellStyle name="千位分隔 3 2 2 2 2 2 3 2" xfId="28922"/>
    <cellStyle name="千位分隔 3 2 2 2 2 2 4" xfId="20474"/>
    <cellStyle name="千位分隔 3 2 2 2 2 3" xfId="5690"/>
    <cellStyle name="千位分隔 3 2 2 2 2 3 2" xfId="14138"/>
    <cellStyle name="千位分隔 3 2 2 2 2 3 2 2" xfId="31034"/>
    <cellStyle name="千位分隔 3 2 2 2 2 3 3" xfId="22586"/>
    <cellStyle name="千位分隔 3 2 2 2 2 4" xfId="9914"/>
    <cellStyle name="千位分隔 3 2 2 2 2 4 2" xfId="26810"/>
    <cellStyle name="千位分隔 3 2 2 2 2 5" xfId="18362"/>
    <cellStyle name="千位分隔 3 2 2 2 3" xfId="2522"/>
    <cellStyle name="千位分隔 3 2 2 2 3 2" xfId="6746"/>
    <cellStyle name="千位分隔 3 2 2 2 3 2 2" xfId="15194"/>
    <cellStyle name="千位分隔 3 2 2 2 3 2 2 2" xfId="32090"/>
    <cellStyle name="千位分隔 3 2 2 2 3 2 3" xfId="23642"/>
    <cellStyle name="千位分隔 3 2 2 2 3 3" xfId="10970"/>
    <cellStyle name="千位分隔 3 2 2 2 3 3 2" xfId="27866"/>
    <cellStyle name="千位分隔 3 2 2 2 3 4" xfId="19418"/>
    <cellStyle name="千位分隔 3 2 2 2 4" xfId="4634"/>
    <cellStyle name="千位分隔 3 2 2 2 4 2" xfId="13082"/>
    <cellStyle name="千位分隔 3 2 2 2 4 2 2" xfId="29978"/>
    <cellStyle name="千位分隔 3 2 2 2 4 3" xfId="21530"/>
    <cellStyle name="千位分隔 3 2 2 2 5" xfId="8858"/>
    <cellStyle name="千位分隔 3 2 2 2 5 2" xfId="25754"/>
    <cellStyle name="千位分隔 3 2 2 2 6" xfId="17306"/>
    <cellStyle name="千位分隔 3 2 2 3" xfId="410"/>
    <cellStyle name="千位分隔 3 2 2 3 2" xfId="1818"/>
    <cellStyle name="千位分隔 3 2 2 3 2 2" xfId="3930"/>
    <cellStyle name="千位分隔 3 2 2 3 2 2 2" xfId="8154"/>
    <cellStyle name="千位分隔 3 2 2 3 2 2 2 2" xfId="16602"/>
    <cellStyle name="千位分隔 3 2 2 3 2 2 2 2 2" xfId="33498"/>
    <cellStyle name="千位分隔 3 2 2 3 2 2 2 3" xfId="25050"/>
    <cellStyle name="千位分隔 3 2 2 3 2 2 3" xfId="12378"/>
    <cellStyle name="千位分隔 3 2 2 3 2 2 3 2" xfId="29274"/>
    <cellStyle name="千位分隔 3 2 2 3 2 2 4" xfId="20826"/>
    <cellStyle name="千位分隔 3 2 2 3 2 3" xfId="6042"/>
    <cellStyle name="千位分隔 3 2 2 3 2 3 2" xfId="14490"/>
    <cellStyle name="千位分隔 3 2 2 3 2 3 2 2" xfId="31386"/>
    <cellStyle name="千位分隔 3 2 2 3 2 3 3" xfId="22938"/>
    <cellStyle name="千位分隔 3 2 2 3 2 4" xfId="10266"/>
    <cellStyle name="千位分隔 3 2 2 3 2 4 2" xfId="27162"/>
    <cellStyle name="千位分隔 3 2 2 3 2 5" xfId="18714"/>
    <cellStyle name="千位分隔 3 2 2 3 3" xfId="2874"/>
    <cellStyle name="千位分隔 3 2 2 3 3 2" xfId="7098"/>
    <cellStyle name="千位分隔 3 2 2 3 3 2 2" xfId="15546"/>
    <cellStyle name="千位分隔 3 2 2 3 3 2 2 2" xfId="32442"/>
    <cellStyle name="千位分隔 3 2 2 3 3 2 3" xfId="23994"/>
    <cellStyle name="千位分隔 3 2 2 3 3 3" xfId="11322"/>
    <cellStyle name="千位分隔 3 2 2 3 3 3 2" xfId="28218"/>
    <cellStyle name="千位分隔 3 2 2 3 3 4" xfId="19770"/>
    <cellStyle name="千位分隔 3 2 2 3 4" xfId="4986"/>
    <cellStyle name="千位分隔 3 2 2 3 4 2" xfId="13434"/>
    <cellStyle name="千位分隔 3 2 2 3 4 2 2" xfId="30330"/>
    <cellStyle name="千位分隔 3 2 2 3 4 3" xfId="21882"/>
    <cellStyle name="千位分隔 3 2 2 3 5" xfId="9210"/>
    <cellStyle name="千位分隔 3 2 2 3 5 2" xfId="26106"/>
    <cellStyle name="千位分隔 3 2 2 3 6" xfId="17658"/>
    <cellStyle name="千位分隔 3 2 2 4" xfId="1114"/>
    <cellStyle name="千位分隔 3 2 2 4 2" xfId="3226"/>
    <cellStyle name="千位分隔 3 2 2 4 2 2" xfId="7450"/>
    <cellStyle name="千位分隔 3 2 2 4 2 2 2" xfId="15898"/>
    <cellStyle name="千位分隔 3 2 2 4 2 2 2 2" xfId="32794"/>
    <cellStyle name="千位分隔 3 2 2 4 2 2 3" xfId="24346"/>
    <cellStyle name="千位分隔 3 2 2 4 2 3" xfId="11674"/>
    <cellStyle name="千位分隔 3 2 2 4 2 3 2" xfId="28570"/>
    <cellStyle name="千位分隔 3 2 2 4 2 4" xfId="20122"/>
    <cellStyle name="千位分隔 3 2 2 4 3" xfId="5338"/>
    <cellStyle name="千位分隔 3 2 2 4 3 2" xfId="13786"/>
    <cellStyle name="千位分隔 3 2 2 4 3 2 2" xfId="30682"/>
    <cellStyle name="千位分隔 3 2 2 4 3 3" xfId="22234"/>
    <cellStyle name="千位分隔 3 2 2 4 4" xfId="9562"/>
    <cellStyle name="千位分隔 3 2 2 4 4 2" xfId="26458"/>
    <cellStyle name="千位分隔 3 2 2 4 5" xfId="18010"/>
    <cellStyle name="千位分隔 3 2 2 5" xfId="2170"/>
    <cellStyle name="千位分隔 3 2 2 5 2" xfId="6394"/>
    <cellStyle name="千位分隔 3 2 2 5 2 2" xfId="14842"/>
    <cellStyle name="千位分隔 3 2 2 5 2 2 2" xfId="31738"/>
    <cellStyle name="千位分隔 3 2 2 5 2 3" xfId="23290"/>
    <cellStyle name="千位分隔 3 2 2 5 3" xfId="10618"/>
    <cellStyle name="千位分隔 3 2 2 5 3 2" xfId="27514"/>
    <cellStyle name="千位分隔 3 2 2 5 4" xfId="19066"/>
    <cellStyle name="千位分隔 3 2 2 6" xfId="4282"/>
    <cellStyle name="千位分隔 3 2 2 6 2" xfId="12730"/>
    <cellStyle name="千位分隔 3 2 2 6 2 2" xfId="29626"/>
    <cellStyle name="千位分隔 3 2 2 6 3" xfId="21178"/>
    <cellStyle name="千位分隔 3 2 2 7" xfId="8506"/>
    <cellStyle name="千位分隔 3 2 2 7 2" xfId="25402"/>
    <cellStyle name="千位分隔 3 2 2 8" xfId="16954"/>
    <cellStyle name="千位分隔 3 2 3" xfId="90"/>
    <cellStyle name="千位分隔 3 2 3 2" xfId="794"/>
    <cellStyle name="千位分隔 3 2 3 2 2" xfId="1498"/>
    <cellStyle name="千位分隔 3 2 3 2 2 2" xfId="3610"/>
    <cellStyle name="千位分隔 3 2 3 2 2 2 2" xfId="7834"/>
    <cellStyle name="千位分隔 3 2 3 2 2 2 2 2" xfId="16282"/>
    <cellStyle name="千位分隔 3 2 3 2 2 2 2 2 2" xfId="33178"/>
    <cellStyle name="千位分隔 3 2 3 2 2 2 2 3" xfId="24730"/>
    <cellStyle name="千位分隔 3 2 3 2 2 2 3" xfId="12058"/>
    <cellStyle name="千位分隔 3 2 3 2 2 2 3 2" xfId="28954"/>
    <cellStyle name="千位分隔 3 2 3 2 2 2 4" xfId="20506"/>
    <cellStyle name="千位分隔 3 2 3 2 2 3" xfId="5722"/>
    <cellStyle name="千位分隔 3 2 3 2 2 3 2" xfId="14170"/>
    <cellStyle name="千位分隔 3 2 3 2 2 3 2 2" xfId="31066"/>
    <cellStyle name="千位分隔 3 2 3 2 2 3 3" xfId="22618"/>
    <cellStyle name="千位分隔 3 2 3 2 2 4" xfId="9946"/>
    <cellStyle name="千位分隔 3 2 3 2 2 4 2" xfId="26842"/>
    <cellStyle name="千位分隔 3 2 3 2 2 5" xfId="18394"/>
    <cellStyle name="千位分隔 3 2 3 2 3" xfId="2554"/>
    <cellStyle name="千位分隔 3 2 3 2 3 2" xfId="6778"/>
    <cellStyle name="千位分隔 3 2 3 2 3 2 2" xfId="15226"/>
    <cellStyle name="千位分隔 3 2 3 2 3 2 2 2" xfId="32122"/>
    <cellStyle name="千位分隔 3 2 3 2 3 2 3" xfId="23674"/>
    <cellStyle name="千位分隔 3 2 3 2 3 3" xfId="11002"/>
    <cellStyle name="千位分隔 3 2 3 2 3 3 2" xfId="27898"/>
    <cellStyle name="千位分隔 3 2 3 2 3 4" xfId="19450"/>
    <cellStyle name="千位分隔 3 2 3 2 4" xfId="4666"/>
    <cellStyle name="千位分隔 3 2 3 2 4 2" xfId="13114"/>
    <cellStyle name="千位分隔 3 2 3 2 4 2 2" xfId="30010"/>
    <cellStyle name="千位分隔 3 2 3 2 4 3" xfId="21562"/>
    <cellStyle name="千位分隔 3 2 3 2 5" xfId="8890"/>
    <cellStyle name="千位分隔 3 2 3 2 5 2" xfId="25786"/>
    <cellStyle name="千位分隔 3 2 3 2 6" xfId="17338"/>
    <cellStyle name="千位分隔 3 2 3 3" xfId="442"/>
    <cellStyle name="千位分隔 3 2 3 3 2" xfId="1850"/>
    <cellStyle name="千位分隔 3 2 3 3 2 2" xfId="3962"/>
    <cellStyle name="千位分隔 3 2 3 3 2 2 2" xfId="8186"/>
    <cellStyle name="千位分隔 3 2 3 3 2 2 2 2" xfId="16634"/>
    <cellStyle name="千位分隔 3 2 3 3 2 2 2 2 2" xfId="33530"/>
    <cellStyle name="千位分隔 3 2 3 3 2 2 2 3" xfId="25082"/>
    <cellStyle name="千位分隔 3 2 3 3 2 2 3" xfId="12410"/>
    <cellStyle name="千位分隔 3 2 3 3 2 2 3 2" xfId="29306"/>
    <cellStyle name="千位分隔 3 2 3 3 2 2 4" xfId="20858"/>
    <cellStyle name="千位分隔 3 2 3 3 2 3" xfId="6074"/>
    <cellStyle name="千位分隔 3 2 3 3 2 3 2" xfId="14522"/>
    <cellStyle name="千位分隔 3 2 3 3 2 3 2 2" xfId="31418"/>
    <cellStyle name="千位分隔 3 2 3 3 2 3 3" xfId="22970"/>
    <cellStyle name="千位分隔 3 2 3 3 2 4" xfId="10298"/>
    <cellStyle name="千位分隔 3 2 3 3 2 4 2" xfId="27194"/>
    <cellStyle name="千位分隔 3 2 3 3 2 5" xfId="18746"/>
    <cellStyle name="千位分隔 3 2 3 3 3" xfId="2906"/>
    <cellStyle name="千位分隔 3 2 3 3 3 2" xfId="7130"/>
    <cellStyle name="千位分隔 3 2 3 3 3 2 2" xfId="15578"/>
    <cellStyle name="千位分隔 3 2 3 3 3 2 2 2" xfId="32474"/>
    <cellStyle name="千位分隔 3 2 3 3 3 2 3" xfId="24026"/>
    <cellStyle name="千位分隔 3 2 3 3 3 3" xfId="11354"/>
    <cellStyle name="千位分隔 3 2 3 3 3 3 2" xfId="28250"/>
    <cellStyle name="千位分隔 3 2 3 3 3 4" xfId="19802"/>
    <cellStyle name="千位分隔 3 2 3 3 4" xfId="5018"/>
    <cellStyle name="千位分隔 3 2 3 3 4 2" xfId="13466"/>
    <cellStyle name="千位分隔 3 2 3 3 4 2 2" xfId="30362"/>
    <cellStyle name="千位分隔 3 2 3 3 4 3" xfId="21914"/>
    <cellStyle name="千位分隔 3 2 3 3 5" xfId="9242"/>
    <cellStyle name="千位分隔 3 2 3 3 5 2" xfId="26138"/>
    <cellStyle name="千位分隔 3 2 3 3 6" xfId="17690"/>
    <cellStyle name="千位分隔 3 2 3 4" xfId="1146"/>
    <cellStyle name="千位分隔 3 2 3 4 2" xfId="3258"/>
    <cellStyle name="千位分隔 3 2 3 4 2 2" xfId="7482"/>
    <cellStyle name="千位分隔 3 2 3 4 2 2 2" xfId="15930"/>
    <cellStyle name="千位分隔 3 2 3 4 2 2 2 2" xfId="32826"/>
    <cellStyle name="千位分隔 3 2 3 4 2 2 3" xfId="24378"/>
    <cellStyle name="千位分隔 3 2 3 4 2 3" xfId="11706"/>
    <cellStyle name="千位分隔 3 2 3 4 2 3 2" xfId="28602"/>
    <cellStyle name="千位分隔 3 2 3 4 2 4" xfId="20154"/>
    <cellStyle name="千位分隔 3 2 3 4 3" xfId="5370"/>
    <cellStyle name="千位分隔 3 2 3 4 3 2" xfId="13818"/>
    <cellStyle name="千位分隔 3 2 3 4 3 2 2" xfId="30714"/>
    <cellStyle name="千位分隔 3 2 3 4 3 3" xfId="22266"/>
    <cellStyle name="千位分隔 3 2 3 4 4" xfId="9594"/>
    <cellStyle name="千位分隔 3 2 3 4 4 2" xfId="26490"/>
    <cellStyle name="千位分隔 3 2 3 4 5" xfId="18042"/>
    <cellStyle name="千位分隔 3 2 3 5" xfId="2202"/>
    <cellStyle name="千位分隔 3 2 3 5 2" xfId="6426"/>
    <cellStyle name="千位分隔 3 2 3 5 2 2" xfId="14874"/>
    <cellStyle name="千位分隔 3 2 3 5 2 2 2" xfId="31770"/>
    <cellStyle name="千位分隔 3 2 3 5 2 3" xfId="23322"/>
    <cellStyle name="千位分隔 3 2 3 5 3" xfId="10650"/>
    <cellStyle name="千位分隔 3 2 3 5 3 2" xfId="27546"/>
    <cellStyle name="千位分隔 3 2 3 5 4" xfId="19098"/>
    <cellStyle name="千位分隔 3 2 3 6" xfId="4314"/>
    <cellStyle name="千位分隔 3 2 3 6 2" xfId="12762"/>
    <cellStyle name="千位分隔 3 2 3 6 2 2" xfId="29658"/>
    <cellStyle name="千位分隔 3 2 3 6 3" xfId="21210"/>
    <cellStyle name="千位分隔 3 2 3 7" xfId="8538"/>
    <cellStyle name="千位分隔 3 2 3 7 2" xfId="25434"/>
    <cellStyle name="千位分隔 3 2 3 8" xfId="16986"/>
    <cellStyle name="千位分隔 3 2 4" xfId="138"/>
    <cellStyle name="千位分隔 3 2 4 2" xfId="842"/>
    <cellStyle name="千位分隔 3 2 4 2 2" xfId="1546"/>
    <cellStyle name="千位分隔 3 2 4 2 2 2" xfId="3658"/>
    <cellStyle name="千位分隔 3 2 4 2 2 2 2" xfId="7882"/>
    <cellStyle name="千位分隔 3 2 4 2 2 2 2 2" xfId="16330"/>
    <cellStyle name="千位分隔 3 2 4 2 2 2 2 2 2" xfId="33226"/>
    <cellStyle name="千位分隔 3 2 4 2 2 2 2 3" xfId="24778"/>
    <cellStyle name="千位分隔 3 2 4 2 2 2 3" xfId="12106"/>
    <cellStyle name="千位分隔 3 2 4 2 2 2 3 2" xfId="29002"/>
    <cellStyle name="千位分隔 3 2 4 2 2 2 4" xfId="20554"/>
    <cellStyle name="千位分隔 3 2 4 2 2 3" xfId="5770"/>
    <cellStyle name="千位分隔 3 2 4 2 2 3 2" xfId="14218"/>
    <cellStyle name="千位分隔 3 2 4 2 2 3 2 2" xfId="31114"/>
    <cellStyle name="千位分隔 3 2 4 2 2 3 3" xfId="22666"/>
    <cellStyle name="千位分隔 3 2 4 2 2 4" xfId="9994"/>
    <cellStyle name="千位分隔 3 2 4 2 2 4 2" xfId="26890"/>
    <cellStyle name="千位分隔 3 2 4 2 2 5" xfId="18442"/>
    <cellStyle name="千位分隔 3 2 4 2 3" xfId="2602"/>
    <cellStyle name="千位分隔 3 2 4 2 3 2" xfId="6826"/>
    <cellStyle name="千位分隔 3 2 4 2 3 2 2" xfId="15274"/>
    <cellStyle name="千位分隔 3 2 4 2 3 2 2 2" xfId="32170"/>
    <cellStyle name="千位分隔 3 2 4 2 3 2 3" xfId="23722"/>
    <cellStyle name="千位分隔 3 2 4 2 3 3" xfId="11050"/>
    <cellStyle name="千位分隔 3 2 4 2 3 3 2" xfId="27946"/>
    <cellStyle name="千位分隔 3 2 4 2 3 4" xfId="19498"/>
    <cellStyle name="千位分隔 3 2 4 2 4" xfId="4714"/>
    <cellStyle name="千位分隔 3 2 4 2 4 2" xfId="13162"/>
    <cellStyle name="千位分隔 3 2 4 2 4 2 2" xfId="30058"/>
    <cellStyle name="千位分隔 3 2 4 2 4 3" xfId="21610"/>
    <cellStyle name="千位分隔 3 2 4 2 5" xfId="8938"/>
    <cellStyle name="千位分隔 3 2 4 2 5 2" xfId="25834"/>
    <cellStyle name="千位分隔 3 2 4 2 6" xfId="17386"/>
    <cellStyle name="千位分隔 3 2 4 3" xfId="490"/>
    <cellStyle name="千位分隔 3 2 4 3 2" xfId="1898"/>
    <cellStyle name="千位分隔 3 2 4 3 2 2" xfId="4010"/>
    <cellStyle name="千位分隔 3 2 4 3 2 2 2" xfId="8234"/>
    <cellStyle name="千位分隔 3 2 4 3 2 2 2 2" xfId="16682"/>
    <cellStyle name="千位分隔 3 2 4 3 2 2 2 2 2" xfId="33578"/>
    <cellStyle name="千位分隔 3 2 4 3 2 2 2 3" xfId="25130"/>
    <cellStyle name="千位分隔 3 2 4 3 2 2 3" xfId="12458"/>
    <cellStyle name="千位分隔 3 2 4 3 2 2 3 2" xfId="29354"/>
    <cellStyle name="千位分隔 3 2 4 3 2 2 4" xfId="20906"/>
    <cellStyle name="千位分隔 3 2 4 3 2 3" xfId="6122"/>
    <cellStyle name="千位分隔 3 2 4 3 2 3 2" xfId="14570"/>
    <cellStyle name="千位分隔 3 2 4 3 2 3 2 2" xfId="31466"/>
    <cellStyle name="千位分隔 3 2 4 3 2 3 3" xfId="23018"/>
    <cellStyle name="千位分隔 3 2 4 3 2 4" xfId="10346"/>
    <cellStyle name="千位分隔 3 2 4 3 2 4 2" xfId="27242"/>
    <cellStyle name="千位分隔 3 2 4 3 2 5" xfId="18794"/>
    <cellStyle name="千位分隔 3 2 4 3 3" xfId="2954"/>
    <cellStyle name="千位分隔 3 2 4 3 3 2" xfId="7178"/>
    <cellStyle name="千位分隔 3 2 4 3 3 2 2" xfId="15626"/>
    <cellStyle name="千位分隔 3 2 4 3 3 2 2 2" xfId="32522"/>
    <cellStyle name="千位分隔 3 2 4 3 3 2 3" xfId="24074"/>
    <cellStyle name="千位分隔 3 2 4 3 3 3" xfId="11402"/>
    <cellStyle name="千位分隔 3 2 4 3 3 3 2" xfId="28298"/>
    <cellStyle name="千位分隔 3 2 4 3 3 4" xfId="19850"/>
    <cellStyle name="千位分隔 3 2 4 3 4" xfId="5066"/>
    <cellStyle name="千位分隔 3 2 4 3 4 2" xfId="13514"/>
    <cellStyle name="千位分隔 3 2 4 3 4 2 2" xfId="30410"/>
    <cellStyle name="千位分隔 3 2 4 3 4 3" xfId="21962"/>
    <cellStyle name="千位分隔 3 2 4 3 5" xfId="9290"/>
    <cellStyle name="千位分隔 3 2 4 3 5 2" xfId="26186"/>
    <cellStyle name="千位分隔 3 2 4 3 6" xfId="17738"/>
    <cellStyle name="千位分隔 3 2 4 4" xfId="1194"/>
    <cellStyle name="千位分隔 3 2 4 4 2" xfId="3306"/>
    <cellStyle name="千位分隔 3 2 4 4 2 2" xfId="7530"/>
    <cellStyle name="千位分隔 3 2 4 4 2 2 2" xfId="15978"/>
    <cellStyle name="千位分隔 3 2 4 4 2 2 2 2" xfId="32874"/>
    <cellStyle name="千位分隔 3 2 4 4 2 2 3" xfId="24426"/>
    <cellStyle name="千位分隔 3 2 4 4 2 3" xfId="11754"/>
    <cellStyle name="千位分隔 3 2 4 4 2 3 2" xfId="28650"/>
    <cellStyle name="千位分隔 3 2 4 4 2 4" xfId="20202"/>
    <cellStyle name="千位分隔 3 2 4 4 3" xfId="5418"/>
    <cellStyle name="千位分隔 3 2 4 4 3 2" xfId="13866"/>
    <cellStyle name="千位分隔 3 2 4 4 3 2 2" xfId="30762"/>
    <cellStyle name="千位分隔 3 2 4 4 3 3" xfId="22314"/>
    <cellStyle name="千位分隔 3 2 4 4 4" xfId="9642"/>
    <cellStyle name="千位分隔 3 2 4 4 4 2" xfId="26538"/>
    <cellStyle name="千位分隔 3 2 4 4 5" xfId="18090"/>
    <cellStyle name="千位分隔 3 2 4 5" xfId="2250"/>
    <cellStyle name="千位分隔 3 2 4 5 2" xfId="6474"/>
    <cellStyle name="千位分隔 3 2 4 5 2 2" xfId="14922"/>
    <cellStyle name="千位分隔 3 2 4 5 2 2 2" xfId="31818"/>
    <cellStyle name="千位分隔 3 2 4 5 2 3" xfId="23370"/>
    <cellStyle name="千位分隔 3 2 4 5 3" xfId="10698"/>
    <cellStyle name="千位分隔 3 2 4 5 3 2" xfId="27594"/>
    <cellStyle name="千位分隔 3 2 4 5 4" xfId="19146"/>
    <cellStyle name="千位分隔 3 2 4 6" xfId="4362"/>
    <cellStyle name="千位分隔 3 2 4 6 2" xfId="12810"/>
    <cellStyle name="千位分隔 3 2 4 6 2 2" xfId="29706"/>
    <cellStyle name="千位分隔 3 2 4 6 3" xfId="21258"/>
    <cellStyle name="千位分隔 3 2 4 7" xfId="8586"/>
    <cellStyle name="千位分隔 3 2 4 7 2" xfId="25482"/>
    <cellStyle name="千位分隔 3 2 4 8" xfId="17034"/>
    <cellStyle name="千位分隔 3 2 5" xfId="186"/>
    <cellStyle name="千位分隔 3 2 5 2" xfId="890"/>
    <cellStyle name="千位分隔 3 2 5 2 2" xfId="1594"/>
    <cellStyle name="千位分隔 3 2 5 2 2 2" xfId="3706"/>
    <cellStyle name="千位分隔 3 2 5 2 2 2 2" xfId="7930"/>
    <cellStyle name="千位分隔 3 2 5 2 2 2 2 2" xfId="16378"/>
    <cellStyle name="千位分隔 3 2 5 2 2 2 2 2 2" xfId="33274"/>
    <cellStyle name="千位分隔 3 2 5 2 2 2 2 3" xfId="24826"/>
    <cellStyle name="千位分隔 3 2 5 2 2 2 3" xfId="12154"/>
    <cellStyle name="千位分隔 3 2 5 2 2 2 3 2" xfId="29050"/>
    <cellStyle name="千位分隔 3 2 5 2 2 2 4" xfId="20602"/>
    <cellStyle name="千位分隔 3 2 5 2 2 3" xfId="5818"/>
    <cellStyle name="千位分隔 3 2 5 2 2 3 2" xfId="14266"/>
    <cellStyle name="千位分隔 3 2 5 2 2 3 2 2" xfId="31162"/>
    <cellStyle name="千位分隔 3 2 5 2 2 3 3" xfId="22714"/>
    <cellStyle name="千位分隔 3 2 5 2 2 4" xfId="10042"/>
    <cellStyle name="千位分隔 3 2 5 2 2 4 2" xfId="26938"/>
    <cellStyle name="千位分隔 3 2 5 2 2 5" xfId="18490"/>
    <cellStyle name="千位分隔 3 2 5 2 3" xfId="2650"/>
    <cellStyle name="千位分隔 3 2 5 2 3 2" xfId="6874"/>
    <cellStyle name="千位分隔 3 2 5 2 3 2 2" xfId="15322"/>
    <cellStyle name="千位分隔 3 2 5 2 3 2 2 2" xfId="32218"/>
    <cellStyle name="千位分隔 3 2 5 2 3 2 3" xfId="23770"/>
    <cellStyle name="千位分隔 3 2 5 2 3 3" xfId="11098"/>
    <cellStyle name="千位分隔 3 2 5 2 3 3 2" xfId="27994"/>
    <cellStyle name="千位分隔 3 2 5 2 3 4" xfId="19546"/>
    <cellStyle name="千位分隔 3 2 5 2 4" xfId="4762"/>
    <cellStyle name="千位分隔 3 2 5 2 4 2" xfId="13210"/>
    <cellStyle name="千位分隔 3 2 5 2 4 2 2" xfId="30106"/>
    <cellStyle name="千位分隔 3 2 5 2 4 3" xfId="21658"/>
    <cellStyle name="千位分隔 3 2 5 2 5" xfId="8986"/>
    <cellStyle name="千位分隔 3 2 5 2 5 2" xfId="25882"/>
    <cellStyle name="千位分隔 3 2 5 2 6" xfId="17434"/>
    <cellStyle name="千位分隔 3 2 5 3" xfId="538"/>
    <cellStyle name="千位分隔 3 2 5 3 2" xfId="1946"/>
    <cellStyle name="千位分隔 3 2 5 3 2 2" xfId="4058"/>
    <cellStyle name="千位分隔 3 2 5 3 2 2 2" xfId="8282"/>
    <cellStyle name="千位分隔 3 2 5 3 2 2 2 2" xfId="16730"/>
    <cellStyle name="千位分隔 3 2 5 3 2 2 2 2 2" xfId="33626"/>
    <cellStyle name="千位分隔 3 2 5 3 2 2 2 3" xfId="25178"/>
    <cellStyle name="千位分隔 3 2 5 3 2 2 3" xfId="12506"/>
    <cellStyle name="千位分隔 3 2 5 3 2 2 3 2" xfId="29402"/>
    <cellStyle name="千位分隔 3 2 5 3 2 2 4" xfId="20954"/>
    <cellStyle name="千位分隔 3 2 5 3 2 3" xfId="6170"/>
    <cellStyle name="千位分隔 3 2 5 3 2 3 2" xfId="14618"/>
    <cellStyle name="千位分隔 3 2 5 3 2 3 2 2" xfId="31514"/>
    <cellStyle name="千位分隔 3 2 5 3 2 3 3" xfId="23066"/>
    <cellStyle name="千位分隔 3 2 5 3 2 4" xfId="10394"/>
    <cellStyle name="千位分隔 3 2 5 3 2 4 2" xfId="27290"/>
    <cellStyle name="千位分隔 3 2 5 3 2 5" xfId="18842"/>
    <cellStyle name="千位分隔 3 2 5 3 3" xfId="3002"/>
    <cellStyle name="千位分隔 3 2 5 3 3 2" xfId="7226"/>
    <cellStyle name="千位分隔 3 2 5 3 3 2 2" xfId="15674"/>
    <cellStyle name="千位分隔 3 2 5 3 3 2 2 2" xfId="32570"/>
    <cellStyle name="千位分隔 3 2 5 3 3 2 3" xfId="24122"/>
    <cellStyle name="千位分隔 3 2 5 3 3 3" xfId="11450"/>
    <cellStyle name="千位分隔 3 2 5 3 3 3 2" xfId="28346"/>
    <cellStyle name="千位分隔 3 2 5 3 3 4" xfId="19898"/>
    <cellStyle name="千位分隔 3 2 5 3 4" xfId="5114"/>
    <cellStyle name="千位分隔 3 2 5 3 4 2" xfId="13562"/>
    <cellStyle name="千位分隔 3 2 5 3 4 2 2" xfId="30458"/>
    <cellStyle name="千位分隔 3 2 5 3 4 3" xfId="22010"/>
    <cellStyle name="千位分隔 3 2 5 3 5" xfId="9338"/>
    <cellStyle name="千位分隔 3 2 5 3 5 2" xfId="26234"/>
    <cellStyle name="千位分隔 3 2 5 3 6" xfId="17786"/>
    <cellStyle name="千位分隔 3 2 5 4" xfId="1242"/>
    <cellStyle name="千位分隔 3 2 5 4 2" xfId="3354"/>
    <cellStyle name="千位分隔 3 2 5 4 2 2" xfId="7578"/>
    <cellStyle name="千位分隔 3 2 5 4 2 2 2" xfId="16026"/>
    <cellStyle name="千位分隔 3 2 5 4 2 2 2 2" xfId="32922"/>
    <cellStyle name="千位分隔 3 2 5 4 2 2 3" xfId="24474"/>
    <cellStyle name="千位分隔 3 2 5 4 2 3" xfId="11802"/>
    <cellStyle name="千位分隔 3 2 5 4 2 3 2" xfId="28698"/>
    <cellStyle name="千位分隔 3 2 5 4 2 4" xfId="20250"/>
    <cellStyle name="千位分隔 3 2 5 4 3" xfId="5466"/>
    <cellStyle name="千位分隔 3 2 5 4 3 2" xfId="13914"/>
    <cellStyle name="千位分隔 3 2 5 4 3 2 2" xfId="30810"/>
    <cellStyle name="千位分隔 3 2 5 4 3 3" xfId="22362"/>
    <cellStyle name="千位分隔 3 2 5 4 4" xfId="9690"/>
    <cellStyle name="千位分隔 3 2 5 4 4 2" xfId="26586"/>
    <cellStyle name="千位分隔 3 2 5 4 5" xfId="18138"/>
    <cellStyle name="千位分隔 3 2 5 5" xfId="2298"/>
    <cellStyle name="千位分隔 3 2 5 5 2" xfId="6522"/>
    <cellStyle name="千位分隔 3 2 5 5 2 2" xfId="14970"/>
    <cellStyle name="千位分隔 3 2 5 5 2 2 2" xfId="31866"/>
    <cellStyle name="千位分隔 3 2 5 5 2 3" xfId="23418"/>
    <cellStyle name="千位分隔 3 2 5 5 3" xfId="10746"/>
    <cellStyle name="千位分隔 3 2 5 5 3 2" xfId="27642"/>
    <cellStyle name="千位分隔 3 2 5 5 4" xfId="19194"/>
    <cellStyle name="千位分隔 3 2 5 6" xfId="4410"/>
    <cellStyle name="千位分隔 3 2 5 6 2" xfId="12858"/>
    <cellStyle name="千位分隔 3 2 5 6 2 2" xfId="29754"/>
    <cellStyle name="千位分隔 3 2 5 6 3" xfId="21306"/>
    <cellStyle name="千位分隔 3 2 5 7" xfId="8634"/>
    <cellStyle name="千位分隔 3 2 5 7 2" xfId="25530"/>
    <cellStyle name="千位分隔 3 2 5 8" xfId="17082"/>
    <cellStyle name="千位分隔 3 2 6" xfId="234"/>
    <cellStyle name="千位分隔 3 2 6 2" xfId="938"/>
    <cellStyle name="千位分隔 3 2 6 2 2" xfId="1642"/>
    <cellStyle name="千位分隔 3 2 6 2 2 2" xfId="3754"/>
    <cellStyle name="千位分隔 3 2 6 2 2 2 2" xfId="7978"/>
    <cellStyle name="千位分隔 3 2 6 2 2 2 2 2" xfId="16426"/>
    <cellStyle name="千位分隔 3 2 6 2 2 2 2 2 2" xfId="33322"/>
    <cellStyle name="千位分隔 3 2 6 2 2 2 2 3" xfId="24874"/>
    <cellStyle name="千位分隔 3 2 6 2 2 2 3" xfId="12202"/>
    <cellStyle name="千位分隔 3 2 6 2 2 2 3 2" xfId="29098"/>
    <cellStyle name="千位分隔 3 2 6 2 2 2 4" xfId="20650"/>
    <cellStyle name="千位分隔 3 2 6 2 2 3" xfId="5866"/>
    <cellStyle name="千位分隔 3 2 6 2 2 3 2" xfId="14314"/>
    <cellStyle name="千位分隔 3 2 6 2 2 3 2 2" xfId="31210"/>
    <cellStyle name="千位分隔 3 2 6 2 2 3 3" xfId="22762"/>
    <cellStyle name="千位分隔 3 2 6 2 2 4" xfId="10090"/>
    <cellStyle name="千位分隔 3 2 6 2 2 4 2" xfId="26986"/>
    <cellStyle name="千位分隔 3 2 6 2 2 5" xfId="18538"/>
    <cellStyle name="千位分隔 3 2 6 2 3" xfId="2698"/>
    <cellStyle name="千位分隔 3 2 6 2 3 2" xfId="6922"/>
    <cellStyle name="千位分隔 3 2 6 2 3 2 2" xfId="15370"/>
    <cellStyle name="千位分隔 3 2 6 2 3 2 2 2" xfId="32266"/>
    <cellStyle name="千位分隔 3 2 6 2 3 2 3" xfId="23818"/>
    <cellStyle name="千位分隔 3 2 6 2 3 3" xfId="11146"/>
    <cellStyle name="千位分隔 3 2 6 2 3 3 2" xfId="28042"/>
    <cellStyle name="千位分隔 3 2 6 2 3 4" xfId="19594"/>
    <cellStyle name="千位分隔 3 2 6 2 4" xfId="4810"/>
    <cellStyle name="千位分隔 3 2 6 2 4 2" xfId="13258"/>
    <cellStyle name="千位分隔 3 2 6 2 4 2 2" xfId="30154"/>
    <cellStyle name="千位分隔 3 2 6 2 4 3" xfId="21706"/>
    <cellStyle name="千位分隔 3 2 6 2 5" xfId="9034"/>
    <cellStyle name="千位分隔 3 2 6 2 5 2" xfId="25930"/>
    <cellStyle name="千位分隔 3 2 6 2 6" xfId="17482"/>
    <cellStyle name="千位分隔 3 2 6 3" xfId="586"/>
    <cellStyle name="千位分隔 3 2 6 3 2" xfId="1994"/>
    <cellStyle name="千位分隔 3 2 6 3 2 2" xfId="4106"/>
    <cellStyle name="千位分隔 3 2 6 3 2 2 2" xfId="8330"/>
    <cellStyle name="千位分隔 3 2 6 3 2 2 2 2" xfId="16778"/>
    <cellStyle name="千位分隔 3 2 6 3 2 2 2 2 2" xfId="33674"/>
    <cellStyle name="千位分隔 3 2 6 3 2 2 2 3" xfId="25226"/>
    <cellStyle name="千位分隔 3 2 6 3 2 2 3" xfId="12554"/>
    <cellStyle name="千位分隔 3 2 6 3 2 2 3 2" xfId="29450"/>
    <cellStyle name="千位分隔 3 2 6 3 2 2 4" xfId="21002"/>
    <cellStyle name="千位分隔 3 2 6 3 2 3" xfId="6218"/>
    <cellStyle name="千位分隔 3 2 6 3 2 3 2" xfId="14666"/>
    <cellStyle name="千位分隔 3 2 6 3 2 3 2 2" xfId="31562"/>
    <cellStyle name="千位分隔 3 2 6 3 2 3 3" xfId="23114"/>
    <cellStyle name="千位分隔 3 2 6 3 2 4" xfId="10442"/>
    <cellStyle name="千位分隔 3 2 6 3 2 4 2" xfId="27338"/>
    <cellStyle name="千位分隔 3 2 6 3 2 5" xfId="18890"/>
    <cellStyle name="千位分隔 3 2 6 3 3" xfId="3050"/>
    <cellStyle name="千位分隔 3 2 6 3 3 2" xfId="7274"/>
    <cellStyle name="千位分隔 3 2 6 3 3 2 2" xfId="15722"/>
    <cellStyle name="千位分隔 3 2 6 3 3 2 2 2" xfId="32618"/>
    <cellStyle name="千位分隔 3 2 6 3 3 2 3" xfId="24170"/>
    <cellStyle name="千位分隔 3 2 6 3 3 3" xfId="11498"/>
    <cellStyle name="千位分隔 3 2 6 3 3 3 2" xfId="28394"/>
    <cellStyle name="千位分隔 3 2 6 3 3 4" xfId="19946"/>
    <cellStyle name="千位分隔 3 2 6 3 4" xfId="5162"/>
    <cellStyle name="千位分隔 3 2 6 3 4 2" xfId="13610"/>
    <cellStyle name="千位分隔 3 2 6 3 4 2 2" xfId="30506"/>
    <cellStyle name="千位分隔 3 2 6 3 4 3" xfId="22058"/>
    <cellStyle name="千位分隔 3 2 6 3 5" xfId="9386"/>
    <cellStyle name="千位分隔 3 2 6 3 5 2" xfId="26282"/>
    <cellStyle name="千位分隔 3 2 6 3 6" xfId="17834"/>
    <cellStyle name="千位分隔 3 2 6 4" xfId="1290"/>
    <cellStyle name="千位分隔 3 2 6 4 2" xfId="3402"/>
    <cellStyle name="千位分隔 3 2 6 4 2 2" xfId="7626"/>
    <cellStyle name="千位分隔 3 2 6 4 2 2 2" xfId="16074"/>
    <cellStyle name="千位分隔 3 2 6 4 2 2 2 2" xfId="32970"/>
    <cellStyle name="千位分隔 3 2 6 4 2 2 3" xfId="24522"/>
    <cellStyle name="千位分隔 3 2 6 4 2 3" xfId="11850"/>
    <cellStyle name="千位分隔 3 2 6 4 2 3 2" xfId="28746"/>
    <cellStyle name="千位分隔 3 2 6 4 2 4" xfId="20298"/>
    <cellStyle name="千位分隔 3 2 6 4 3" xfId="5514"/>
    <cellStyle name="千位分隔 3 2 6 4 3 2" xfId="13962"/>
    <cellStyle name="千位分隔 3 2 6 4 3 2 2" xfId="30858"/>
    <cellStyle name="千位分隔 3 2 6 4 3 3" xfId="22410"/>
    <cellStyle name="千位分隔 3 2 6 4 4" xfId="9738"/>
    <cellStyle name="千位分隔 3 2 6 4 4 2" xfId="26634"/>
    <cellStyle name="千位分隔 3 2 6 4 5" xfId="18186"/>
    <cellStyle name="千位分隔 3 2 6 5" xfId="2346"/>
    <cellStyle name="千位分隔 3 2 6 5 2" xfId="6570"/>
    <cellStyle name="千位分隔 3 2 6 5 2 2" xfId="15018"/>
    <cellStyle name="千位分隔 3 2 6 5 2 2 2" xfId="31914"/>
    <cellStyle name="千位分隔 3 2 6 5 2 3" xfId="23466"/>
    <cellStyle name="千位分隔 3 2 6 5 3" xfId="10794"/>
    <cellStyle name="千位分隔 3 2 6 5 3 2" xfId="27690"/>
    <cellStyle name="千位分隔 3 2 6 5 4" xfId="19242"/>
    <cellStyle name="千位分隔 3 2 6 6" xfId="4458"/>
    <cellStyle name="千位分隔 3 2 6 6 2" xfId="12906"/>
    <cellStyle name="千位分隔 3 2 6 6 2 2" xfId="29802"/>
    <cellStyle name="千位分隔 3 2 6 6 3" xfId="21354"/>
    <cellStyle name="千位分隔 3 2 6 7" xfId="8682"/>
    <cellStyle name="千位分隔 3 2 6 7 2" xfId="25578"/>
    <cellStyle name="千位分隔 3 2 6 8" xfId="17130"/>
    <cellStyle name="千位分隔 3 2 7" xfId="282"/>
    <cellStyle name="千位分隔 3 2 7 2" xfId="986"/>
    <cellStyle name="千位分隔 3 2 7 2 2" xfId="1690"/>
    <cellStyle name="千位分隔 3 2 7 2 2 2" xfId="3802"/>
    <cellStyle name="千位分隔 3 2 7 2 2 2 2" xfId="8026"/>
    <cellStyle name="千位分隔 3 2 7 2 2 2 2 2" xfId="16474"/>
    <cellStyle name="千位分隔 3 2 7 2 2 2 2 2 2" xfId="33370"/>
    <cellStyle name="千位分隔 3 2 7 2 2 2 2 3" xfId="24922"/>
    <cellStyle name="千位分隔 3 2 7 2 2 2 3" xfId="12250"/>
    <cellStyle name="千位分隔 3 2 7 2 2 2 3 2" xfId="29146"/>
    <cellStyle name="千位分隔 3 2 7 2 2 2 4" xfId="20698"/>
    <cellStyle name="千位分隔 3 2 7 2 2 3" xfId="5914"/>
    <cellStyle name="千位分隔 3 2 7 2 2 3 2" xfId="14362"/>
    <cellStyle name="千位分隔 3 2 7 2 2 3 2 2" xfId="31258"/>
    <cellStyle name="千位分隔 3 2 7 2 2 3 3" xfId="22810"/>
    <cellStyle name="千位分隔 3 2 7 2 2 4" xfId="10138"/>
    <cellStyle name="千位分隔 3 2 7 2 2 4 2" xfId="27034"/>
    <cellStyle name="千位分隔 3 2 7 2 2 5" xfId="18586"/>
    <cellStyle name="千位分隔 3 2 7 2 3" xfId="2746"/>
    <cellStyle name="千位分隔 3 2 7 2 3 2" xfId="6970"/>
    <cellStyle name="千位分隔 3 2 7 2 3 2 2" xfId="15418"/>
    <cellStyle name="千位分隔 3 2 7 2 3 2 2 2" xfId="32314"/>
    <cellStyle name="千位分隔 3 2 7 2 3 2 3" xfId="23866"/>
    <cellStyle name="千位分隔 3 2 7 2 3 3" xfId="11194"/>
    <cellStyle name="千位分隔 3 2 7 2 3 3 2" xfId="28090"/>
    <cellStyle name="千位分隔 3 2 7 2 3 4" xfId="19642"/>
    <cellStyle name="千位分隔 3 2 7 2 4" xfId="4858"/>
    <cellStyle name="千位分隔 3 2 7 2 4 2" xfId="13306"/>
    <cellStyle name="千位分隔 3 2 7 2 4 2 2" xfId="30202"/>
    <cellStyle name="千位分隔 3 2 7 2 4 3" xfId="21754"/>
    <cellStyle name="千位分隔 3 2 7 2 5" xfId="9082"/>
    <cellStyle name="千位分隔 3 2 7 2 5 2" xfId="25978"/>
    <cellStyle name="千位分隔 3 2 7 2 6" xfId="17530"/>
    <cellStyle name="千位分隔 3 2 7 3" xfId="634"/>
    <cellStyle name="千位分隔 3 2 7 3 2" xfId="2042"/>
    <cellStyle name="千位分隔 3 2 7 3 2 2" xfId="4154"/>
    <cellStyle name="千位分隔 3 2 7 3 2 2 2" xfId="8378"/>
    <cellStyle name="千位分隔 3 2 7 3 2 2 2 2" xfId="16826"/>
    <cellStyle name="千位分隔 3 2 7 3 2 2 2 2 2" xfId="33722"/>
    <cellStyle name="千位分隔 3 2 7 3 2 2 2 3" xfId="25274"/>
    <cellStyle name="千位分隔 3 2 7 3 2 2 3" xfId="12602"/>
    <cellStyle name="千位分隔 3 2 7 3 2 2 3 2" xfId="29498"/>
    <cellStyle name="千位分隔 3 2 7 3 2 2 4" xfId="21050"/>
    <cellStyle name="千位分隔 3 2 7 3 2 3" xfId="6266"/>
    <cellStyle name="千位分隔 3 2 7 3 2 3 2" xfId="14714"/>
    <cellStyle name="千位分隔 3 2 7 3 2 3 2 2" xfId="31610"/>
    <cellStyle name="千位分隔 3 2 7 3 2 3 3" xfId="23162"/>
    <cellStyle name="千位分隔 3 2 7 3 2 4" xfId="10490"/>
    <cellStyle name="千位分隔 3 2 7 3 2 4 2" xfId="27386"/>
    <cellStyle name="千位分隔 3 2 7 3 2 5" xfId="18938"/>
    <cellStyle name="千位分隔 3 2 7 3 3" xfId="3098"/>
    <cellStyle name="千位分隔 3 2 7 3 3 2" xfId="7322"/>
    <cellStyle name="千位分隔 3 2 7 3 3 2 2" xfId="15770"/>
    <cellStyle name="千位分隔 3 2 7 3 3 2 2 2" xfId="32666"/>
    <cellStyle name="千位分隔 3 2 7 3 3 2 3" xfId="24218"/>
    <cellStyle name="千位分隔 3 2 7 3 3 3" xfId="11546"/>
    <cellStyle name="千位分隔 3 2 7 3 3 3 2" xfId="28442"/>
    <cellStyle name="千位分隔 3 2 7 3 3 4" xfId="19994"/>
    <cellStyle name="千位分隔 3 2 7 3 4" xfId="5210"/>
    <cellStyle name="千位分隔 3 2 7 3 4 2" xfId="13658"/>
    <cellStyle name="千位分隔 3 2 7 3 4 2 2" xfId="30554"/>
    <cellStyle name="千位分隔 3 2 7 3 4 3" xfId="22106"/>
    <cellStyle name="千位分隔 3 2 7 3 5" xfId="9434"/>
    <cellStyle name="千位分隔 3 2 7 3 5 2" xfId="26330"/>
    <cellStyle name="千位分隔 3 2 7 3 6" xfId="17882"/>
    <cellStyle name="千位分隔 3 2 7 4" xfId="1338"/>
    <cellStyle name="千位分隔 3 2 7 4 2" xfId="3450"/>
    <cellStyle name="千位分隔 3 2 7 4 2 2" xfId="7674"/>
    <cellStyle name="千位分隔 3 2 7 4 2 2 2" xfId="16122"/>
    <cellStyle name="千位分隔 3 2 7 4 2 2 2 2" xfId="33018"/>
    <cellStyle name="千位分隔 3 2 7 4 2 2 3" xfId="24570"/>
    <cellStyle name="千位分隔 3 2 7 4 2 3" xfId="11898"/>
    <cellStyle name="千位分隔 3 2 7 4 2 3 2" xfId="28794"/>
    <cellStyle name="千位分隔 3 2 7 4 2 4" xfId="20346"/>
    <cellStyle name="千位分隔 3 2 7 4 3" xfId="5562"/>
    <cellStyle name="千位分隔 3 2 7 4 3 2" xfId="14010"/>
    <cellStyle name="千位分隔 3 2 7 4 3 2 2" xfId="30906"/>
    <cellStyle name="千位分隔 3 2 7 4 3 3" xfId="22458"/>
    <cellStyle name="千位分隔 3 2 7 4 4" xfId="9786"/>
    <cellStyle name="千位分隔 3 2 7 4 4 2" xfId="26682"/>
    <cellStyle name="千位分隔 3 2 7 4 5" xfId="18234"/>
    <cellStyle name="千位分隔 3 2 7 5" xfId="2394"/>
    <cellStyle name="千位分隔 3 2 7 5 2" xfId="6618"/>
    <cellStyle name="千位分隔 3 2 7 5 2 2" xfId="15066"/>
    <cellStyle name="千位分隔 3 2 7 5 2 2 2" xfId="31962"/>
    <cellStyle name="千位分隔 3 2 7 5 2 3" xfId="23514"/>
    <cellStyle name="千位分隔 3 2 7 5 3" xfId="10842"/>
    <cellStyle name="千位分隔 3 2 7 5 3 2" xfId="27738"/>
    <cellStyle name="千位分隔 3 2 7 5 4" xfId="19290"/>
    <cellStyle name="千位分隔 3 2 7 6" xfId="4506"/>
    <cellStyle name="千位分隔 3 2 7 6 2" xfId="12954"/>
    <cellStyle name="千位分隔 3 2 7 6 2 2" xfId="29850"/>
    <cellStyle name="千位分隔 3 2 7 6 3" xfId="21402"/>
    <cellStyle name="千位分隔 3 2 7 7" xfId="8730"/>
    <cellStyle name="千位分隔 3 2 7 7 2" xfId="25626"/>
    <cellStyle name="千位分隔 3 2 7 8" xfId="17178"/>
    <cellStyle name="千位分隔 3 2 8" xfId="330"/>
    <cellStyle name="千位分隔 3 2 8 2" xfId="1034"/>
    <cellStyle name="千位分隔 3 2 8 2 2" xfId="1738"/>
    <cellStyle name="千位分隔 3 2 8 2 2 2" xfId="3850"/>
    <cellStyle name="千位分隔 3 2 8 2 2 2 2" xfId="8074"/>
    <cellStyle name="千位分隔 3 2 8 2 2 2 2 2" xfId="16522"/>
    <cellStyle name="千位分隔 3 2 8 2 2 2 2 2 2" xfId="33418"/>
    <cellStyle name="千位分隔 3 2 8 2 2 2 2 3" xfId="24970"/>
    <cellStyle name="千位分隔 3 2 8 2 2 2 3" xfId="12298"/>
    <cellStyle name="千位分隔 3 2 8 2 2 2 3 2" xfId="29194"/>
    <cellStyle name="千位分隔 3 2 8 2 2 2 4" xfId="20746"/>
    <cellStyle name="千位分隔 3 2 8 2 2 3" xfId="5962"/>
    <cellStyle name="千位分隔 3 2 8 2 2 3 2" xfId="14410"/>
    <cellStyle name="千位分隔 3 2 8 2 2 3 2 2" xfId="31306"/>
    <cellStyle name="千位分隔 3 2 8 2 2 3 3" xfId="22858"/>
    <cellStyle name="千位分隔 3 2 8 2 2 4" xfId="10186"/>
    <cellStyle name="千位分隔 3 2 8 2 2 4 2" xfId="27082"/>
    <cellStyle name="千位分隔 3 2 8 2 2 5" xfId="18634"/>
    <cellStyle name="千位分隔 3 2 8 2 3" xfId="2794"/>
    <cellStyle name="千位分隔 3 2 8 2 3 2" xfId="7018"/>
    <cellStyle name="千位分隔 3 2 8 2 3 2 2" xfId="15466"/>
    <cellStyle name="千位分隔 3 2 8 2 3 2 2 2" xfId="32362"/>
    <cellStyle name="千位分隔 3 2 8 2 3 2 3" xfId="23914"/>
    <cellStyle name="千位分隔 3 2 8 2 3 3" xfId="11242"/>
    <cellStyle name="千位分隔 3 2 8 2 3 3 2" xfId="28138"/>
    <cellStyle name="千位分隔 3 2 8 2 3 4" xfId="19690"/>
    <cellStyle name="千位分隔 3 2 8 2 4" xfId="4906"/>
    <cellStyle name="千位分隔 3 2 8 2 4 2" xfId="13354"/>
    <cellStyle name="千位分隔 3 2 8 2 4 2 2" xfId="30250"/>
    <cellStyle name="千位分隔 3 2 8 2 4 3" xfId="21802"/>
    <cellStyle name="千位分隔 3 2 8 2 5" xfId="9130"/>
    <cellStyle name="千位分隔 3 2 8 2 5 2" xfId="26026"/>
    <cellStyle name="千位分隔 3 2 8 2 6" xfId="17578"/>
    <cellStyle name="千位分隔 3 2 8 3" xfId="682"/>
    <cellStyle name="千位分隔 3 2 8 3 2" xfId="2090"/>
    <cellStyle name="千位分隔 3 2 8 3 2 2" xfId="4202"/>
    <cellStyle name="千位分隔 3 2 8 3 2 2 2" xfId="8426"/>
    <cellStyle name="千位分隔 3 2 8 3 2 2 2 2" xfId="16874"/>
    <cellStyle name="千位分隔 3 2 8 3 2 2 2 2 2" xfId="33770"/>
    <cellStyle name="千位分隔 3 2 8 3 2 2 2 3" xfId="25322"/>
    <cellStyle name="千位分隔 3 2 8 3 2 2 3" xfId="12650"/>
    <cellStyle name="千位分隔 3 2 8 3 2 2 3 2" xfId="29546"/>
    <cellStyle name="千位分隔 3 2 8 3 2 2 4" xfId="21098"/>
    <cellStyle name="千位分隔 3 2 8 3 2 3" xfId="6314"/>
    <cellStyle name="千位分隔 3 2 8 3 2 3 2" xfId="14762"/>
    <cellStyle name="千位分隔 3 2 8 3 2 3 2 2" xfId="31658"/>
    <cellStyle name="千位分隔 3 2 8 3 2 3 3" xfId="23210"/>
    <cellStyle name="千位分隔 3 2 8 3 2 4" xfId="10538"/>
    <cellStyle name="千位分隔 3 2 8 3 2 4 2" xfId="27434"/>
    <cellStyle name="千位分隔 3 2 8 3 2 5" xfId="18986"/>
    <cellStyle name="千位分隔 3 2 8 3 3" xfId="3146"/>
    <cellStyle name="千位分隔 3 2 8 3 3 2" xfId="7370"/>
    <cellStyle name="千位分隔 3 2 8 3 3 2 2" xfId="15818"/>
    <cellStyle name="千位分隔 3 2 8 3 3 2 2 2" xfId="32714"/>
    <cellStyle name="千位分隔 3 2 8 3 3 2 3" xfId="24266"/>
    <cellStyle name="千位分隔 3 2 8 3 3 3" xfId="11594"/>
    <cellStyle name="千位分隔 3 2 8 3 3 3 2" xfId="28490"/>
    <cellStyle name="千位分隔 3 2 8 3 3 4" xfId="20042"/>
    <cellStyle name="千位分隔 3 2 8 3 4" xfId="5258"/>
    <cellStyle name="千位分隔 3 2 8 3 4 2" xfId="13706"/>
    <cellStyle name="千位分隔 3 2 8 3 4 2 2" xfId="30602"/>
    <cellStyle name="千位分隔 3 2 8 3 4 3" xfId="22154"/>
    <cellStyle name="千位分隔 3 2 8 3 5" xfId="9482"/>
    <cellStyle name="千位分隔 3 2 8 3 5 2" xfId="26378"/>
    <cellStyle name="千位分隔 3 2 8 3 6" xfId="17930"/>
    <cellStyle name="千位分隔 3 2 8 4" xfId="1386"/>
    <cellStyle name="千位分隔 3 2 8 4 2" xfId="3498"/>
    <cellStyle name="千位分隔 3 2 8 4 2 2" xfId="7722"/>
    <cellStyle name="千位分隔 3 2 8 4 2 2 2" xfId="16170"/>
    <cellStyle name="千位分隔 3 2 8 4 2 2 2 2" xfId="33066"/>
    <cellStyle name="千位分隔 3 2 8 4 2 2 3" xfId="24618"/>
    <cellStyle name="千位分隔 3 2 8 4 2 3" xfId="11946"/>
    <cellStyle name="千位分隔 3 2 8 4 2 3 2" xfId="28842"/>
    <cellStyle name="千位分隔 3 2 8 4 2 4" xfId="20394"/>
    <cellStyle name="千位分隔 3 2 8 4 3" xfId="5610"/>
    <cellStyle name="千位分隔 3 2 8 4 3 2" xfId="14058"/>
    <cellStyle name="千位分隔 3 2 8 4 3 2 2" xfId="30954"/>
    <cellStyle name="千位分隔 3 2 8 4 3 3" xfId="22506"/>
    <cellStyle name="千位分隔 3 2 8 4 4" xfId="9834"/>
    <cellStyle name="千位分隔 3 2 8 4 4 2" xfId="26730"/>
    <cellStyle name="千位分隔 3 2 8 4 5" xfId="18282"/>
    <cellStyle name="千位分隔 3 2 8 5" xfId="2442"/>
    <cellStyle name="千位分隔 3 2 8 5 2" xfId="6666"/>
    <cellStyle name="千位分隔 3 2 8 5 2 2" xfId="15114"/>
    <cellStyle name="千位分隔 3 2 8 5 2 2 2" xfId="32010"/>
    <cellStyle name="千位分隔 3 2 8 5 2 3" xfId="23562"/>
    <cellStyle name="千位分隔 3 2 8 5 3" xfId="10890"/>
    <cellStyle name="千位分隔 3 2 8 5 3 2" xfId="27786"/>
    <cellStyle name="千位分隔 3 2 8 5 4" xfId="19338"/>
    <cellStyle name="千位分隔 3 2 8 6" xfId="4554"/>
    <cellStyle name="千位分隔 3 2 8 6 2" xfId="13002"/>
    <cellStyle name="千位分隔 3 2 8 6 2 2" xfId="29898"/>
    <cellStyle name="千位分隔 3 2 8 6 3" xfId="21450"/>
    <cellStyle name="千位分隔 3 2 8 7" xfId="8778"/>
    <cellStyle name="千位分隔 3 2 8 7 2" xfId="25674"/>
    <cellStyle name="千位分隔 3 2 8 8" xfId="17226"/>
    <cellStyle name="千位分隔 3 2 9" xfId="730"/>
    <cellStyle name="千位分隔 3 2 9 2" xfId="1434"/>
    <cellStyle name="千位分隔 3 2 9 2 2" xfId="3546"/>
    <cellStyle name="千位分隔 3 2 9 2 2 2" xfId="7770"/>
    <cellStyle name="千位分隔 3 2 9 2 2 2 2" xfId="16218"/>
    <cellStyle name="千位分隔 3 2 9 2 2 2 2 2" xfId="33114"/>
    <cellStyle name="千位分隔 3 2 9 2 2 2 3" xfId="24666"/>
    <cellStyle name="千位分隔 3 2 9 2 2 3" xfId="11994"/>
    <cellStyle name="千位分隔 3 2 9 2 2 3 2" xfId="28890"/>
    <cellStyle name="千位分隔 3 2 9 2 2 4" xfId="20442"/>
    <cellStyle name="千位分隔 3 2 9 2 3" xfId="5658"/>
    <cellStyle name="千位分隔 3 2 9 2 3 2" xfId="14106"/>
    <cellStyle name="千位分隔 3 2 9 2 3 2 2" xfId="31002"/>
    <cellStyle name="千位分隔 3 2 9 2 3 3" xfId="22554"/>
    <cellStyle name="千位分隔 3 2 9 2 4" xfId="9882"/>
    <cellStyle name="千位分隔 3 2 9 2 4 2" xfId="26778"/>
    <cellStyle name="千位分隔 3 2 9 2 5" xfId="18330"/>
    <cellStyle name="千位分隔 3 2 9 3" xfId="2490"/>
    <cellStyle name="千位分隔 3 2 9 3 2" xfId="6714"/>
    <cellStyle name="千位分隔 3 2 9 3 2 2" xfId="15162"/>
    <cellStyle name="千位分隔 3 2 9 3 2 2 2" xfId="32058"/>
    <cellStyle name="千位分隔 3 2 9 3 2 3" xfId="23610"/>
    <cellStyle name="千位分隔 3 2 9 3 3" xfId="10938"/>
    <cellStyle name="千位分隔 3 2 9 3 3 2" xfId="27834"/>
    <cellStyle name="千位分隔 3 2 9 3 4" xfId="19386"/>
    <cellStyle name="千位分隔 3 2 9 4" xfId="4602"/>
    <cellStyle name="千位分隔 3 2 9 4 2" xfId="13050"/>
    <cellStyle name="千位分隔 3 2 9 4 2 2" xfId="29946"/>
    <cellStyle name="千位分隔 3 2 9 4 3" xfId="21498"/>
    <cellStyle name="千位分隔 3 2 9 5" xfId="8826"/>
    <cellStyle name="千位分隔 3 2 9 5 2" xfId="25722"/>
    <cellStyle name="千位分隔 3 2 9 6" xfId="17274"/>
    <cellStyle name="千位分隔 3 3" xfId="42"/>
    <cellStyle name="千位分隔 3 3 10" xfId="1098"/>
    <cellStyle name="千位分隔 3 3 10 2" xfId="3210"/>
    <cellStyle name="千位分隔 3 3 10 2 2" xfId="7434"/>
    <cellStyle name="千位分隔 3 3 10 2 2 2" xfId="15882"/>
    <cellStyle name="千位分隔 3 3 10 2 2 2 2" xfId="32778"/>
    <cellStyle name="千位分隔 3 3 10 2 2 3" xfId="24330"/>
    <cellStyle name="千位分隔 3 3 10 2 3" xfId="11658"/>
    <cellStyle name="千位分隔 3 3 10 2 3 2" xfId="28554"/>
    <cellStyle name="千位分隔 3 3 10 2 4" xfId="20106"/>
    <cellStyle name="千位分隔 3 3 10 3" xfId="5322"/>
    <cellStyle name="千位分隔 3 3 10 3 2" xfId="13770"/>
    <cellStyle name="千位分隔 3 3 10 3 2 2" xfId="30666"/>
    <cellStyle name="千位分隔 3 3 10 3 3" xfId="22218"/>
    <cellStyle name="千位分隔 3 3 10 4" xfId="9546"/>
    <cellStyle name="千位分隔 3 3 10 4 2" xfId="26442"/>
    <cellStyle name="千位分隔 3 3 10 5" xfId="17994"/>
    <cellStyle name="千位分隔 3 3 11" xfId="2154"/>
    <cellStyle name="千位分隔 3 3 11 2" xfId="6378"/>
    <cellStyle name="千位分隔 3 3 11 2 2" xfId="14826"/>
    <cellStyle name="千位分隔 3 3 11 2 2 2" xfId="31722"/>
    <cellStyle name="千位分隔 3 3 11 2 3" xfId="23274"/>
    <cellStyle name="千位分隔 3 3 11 3" xfId="10602"/>
    <cellStyle name="千位分隔 3 3 11 3 2" xfId="27498"/>
    <cellStyle name="千位分隔 3 3 11 4" xfId="19050"/>
    <cellStyle name="千位分隔 3 3 12" xfId="4266"/>
    <cellStyle name="千位分隔 3 3 12 2" xfId="12714"/>
    <cellStyle name="千位分隔 3 3 12 2 2" xfId="29610"/>
    <cellStyle name="千位分隔 3 3 12 3" xfId="21162"/>
    <cellStyle name="千位分隔 3 3 13" xfId="8490"/>
    <cellStyle name="千位分隔 3 3 13 2" xfId="25386"/>
    <cellStyle name="千位分隔 3 3 14" xfId="16938"/>
    <cellStyle name="千位分隔 3 3 2" xfId="106"/>
    <cellStyle name="千位分隔 3 3 2 2" xfId="810"/>
    <cellStyle name="千位分隔 3 3 2 2 2" xfId="1514"/>
    <cellStyle name="千位分隔 3 3 2 2 2 2" xfId="3626"/>
    <cellStyle name="千位分隔 3 3 2 2 2 2 2" xfId="7850"/>
    <cellStyle name="千位分隔 3 3 2 2 2 2 2 2" xfId="16298"/>
    <cellStyle name="千位分隔 3 3 2 2 2 2 2 2 2" xfId="33194"/>
    <cellStyle name="千位分隔 3 3 2 2 2 2 2 3" xfId="24746"/>
    <cellStyle name="千位分隔 3 3 2 2 2 2 3" xfId="12074"/>
    <cellStyle name="千位分隔 3 3 2 2 2 2 3 2" xfId="28970"/>
    <cellStyle name="千位分隔 3 3 2 2 2 2 4" xfId="20522"/>
    <cellStyle name="千位分隔 3 3 2 2 2 3" xfId="5738"/>
    <cellStyle name="千位分隔 3 3 2 2 2 3 2" xfId="14186"/>
    <cellStyle name="千位分隔 3 3 2 2 2 3 2 2" xfId="31082"/>
    <cellStyle name="千位分隔 3 3 2 2 2 3 3" xfId="22634"/>
    <cellStyle name="千位分隔 3 3 2 2 2 4" xfId="9962"/>
    <cellStyle name="千位分隔 3 3 2 2 2 4 2" xfId="26858"/>
    <cellStyle name="千位分隔 3 3 2 2 2 5" xfId="18410"/>
    <cellStyle name="千位分隔 3 3 2 2 3" xfId="2570"/>
    <cellStyle name="千位分隔 3 3 2 2 3 2" xfId="6794"/>
    <cellStyle name="千位分隔 3 3 2 2 3 2 2" xfId="15242"/>
    <cellStyle name="千位分隔 3 3 2 2 3 2 2 2" xfId="32138"/>
    <cellStyle name="千位分隔 3 3 2 2 3 2 3" xfId="23690"/>
    <cellStyle name="千位分隔 3 3 2 2 3 3" xfId="11018"/>
    <cellStyle name="千位分隔 3 3 2 2 3 3 2" xfId="27914"/>
    <cellStyle name="千位分隔 3 3 2 2 3 4" xfId="19466"/>
    <cellStyle name="千位分隔 3 3 2 2 4" xfId="4682"/>
    <cellStyle name="千位分隔 3 3 2 2 4 2" xfId="13130"/>
    <cellStyle name="千位分隔 3 3 2 2 4 2 2" xfId="30026"/>
    <cellStyle name="千位分隔 3 3 2 2 4 3" xfId="21578"/>
    <cellStyle name="千位分隔 3 3 2 2 5" xfId="8906"/>
    <cellStyle name="千位分隔 3 3 2 2 5 2" xfId="25802"/>
    <cellStyle name="千位分隔 3 3 2 2 6" xfId="17354"/>
    <cellStyle name="千位分隔 3 3 2 3" xfId="458"/>
    <cellStyle name="千位分隔 3 3 2 3 2" xfId="1866"/>
    <cellStyle name="千位分隔 3 3 2 3 2 2" xfId="3978"/>
    <cellStyle name="千位分隔 3 3 2 3 2 2 2" xfId="8202"/>
    <cellStyle name="千位分隔 3 3 2 3 2 2 2 2" xfId="16650"/>
    <cellStyle name="千位分隔 3 3 2 3 2 2 2 2 2" xfId="33546"/>
    <cellStyle name="千位分隔 3 3 2 3 2 2 2 3" xfId="25098"/>
    <cellStyle name="千位分隔 3 3 2 3 2 2 3" xfId="12426"/>
    <cellStyle name="千位分隔 3 3 2 3 2 2 3 2" xfId="29322"/>
    <cellStyle name="千位分隔 3 3 2 3 2 2 4" xfId="20874"/>
    <cellStyle name="千位分隔 3 3 2 3 2 3" xfId="6090"/>
    <cellStyle name="千位分隔 3 3 2 3 2 3 2" xfId="14538"/>
    <cellStyle name="千位分隔 3 3 2 3 2 3 2 2" xfId="31434"/>
    <cellStyle name="千位分隔 3 3 2 3 2 3 3" xfId="22986"/>
    <cellStyle name="千位分隔 3 3 2 3 2 4" xfId="10314"/>
    <cellStyle name="千位分隔 3 3 2 3 2 4 2" xfId="27210"/>
    <cellStyle name="千位分隔 3 3 2 3 2 5" xfId="18762"/>
    <cellStyle name="千位分隔 3 3 2 3 3" xfId="2922"/>
    <cellStyle name="千位分隔 3 3 2 3 3 2" xfId="7146"/>
    <cellStyle name="千位分隔 3 3 2 3 3 2 2" xfId="15594"/>
    <cellStyle name="千位分隔 3 3 2 3 3 2 2 2" xfId="32490"/>
    <cellStyle name="千位分隔 3 3 2 3 3 2 3" xfId="24042"/>
    <cellStyle name="千位分隔 3 3 2 3 3 3" xfId="11370"/>
    <cellStyle name="千位分隔 3 3 2 3 3 3 2" xfId="28266"/>
    <cellStyle name="千位分隔 3 3 2 3 3 4" xfId="19818"/>
    <cellStyle name="千位分隔 3 3 2 3 4" xfId="5034"/>
    <cellStyle name="千位分隔 3 3 2 3 4 2" xfId="13482"/>
    <cellStyle name="千位分隔 3 3 2 3 4 2 2" xfId="30378"/>
    <cellStyle name="千位分隔 3 3 2 3 4 3" xfId="21930"/>
    <cellStyle name="千位分隔 3 3 2 3 5" xfId="9258"/>
    <cellStyle name="千位分隔 3 3 2 3 5 2" xfId="26154"/>
    <cellStyle name="千位分隔 3 3 2 3 6" xfId="17706"/>
    <cellStyle name="千位分隔 3 3 2 4" xfId="1162"/>
    <cellStyle name="千位分隔 3 3 2 4 2" xfId="3274"/>
    <cellStyle name="千位分隔 3 3 2 4 2 2" xfId="7498"/>
    <cellStyle name="千位分隔 3 3 2 4 2 2 2" xfId="15946"/>
    <cellStyle name="千位分隔 3 3 2 4 2 2 2 2" xfId="32842"/>
    <cellStyle name="千位分隔 3 3 2 4 2 2 3" xfId="24394"/>
    <cellStyle name="千位分隔 3 3 2 4 2 3" xfId="11722"/>
    <cellStyle name="千位分隔 3 3 2 4 2 3 2" xfId="28618"/>
    <cellStyle name="千位分隔 3 3 2 4 2 4" xfId="20170"/>
    <cellStyle name="千位分隔 3 3 2 4 3" xfId="5386"/>
    <cellStyle name="千位分隔 3 3 2 4 3 2" xfId="13834"/>
    <cellStyle name="千位分隔 3 3 2 4 3 2 2" xfId="30730"/>
    <cellStyle name="千位分隔 3 3 2 4 3 3" xfId="22282"/>
    <cellStyle name="千位分隔 3 3 2 4 4" xfId="9610"/>
    <cellStyle name="千位分隔 3 3 2 4 4 2" xfId="26506"/>
    <cellStyle name="千位分隔 3 3 2 4 5" xfId="18058"/>
    <cellStyle name="千位分隔 3 3 2 5" xfId="2218"/>
    <cellStyle name="千位分隔 3 3 2 5 2" xfId="6442"/>
    <cellStyle name="千位分隔 3 3 2 5 2 2" xfId="14890"/>
    <cellStyle name="千位分隔 3 3 2 5 2 2 2" xfId="31786"/>
    <cellStyle name="千位分隔 3 3 2 5 2 3" xfId="23338"/>
    <cellStyle name="千位分隔 3 3 2 5 3" xfId="10666"/>
    <cellStyle name="千位分隔 3 3 2 5 3 2" xfId="27562"/>
    <cellStyle name="千位分隔 3 3 2 5 4" xfId="19114"/>
    <cellStyle name="千位分隔 3 3 2 6" xfId="4330"/>
    <cellStyle name="千位分隔 3 3 2 6 2" xfId="12778"/>
    <cellStyle name="千位分隔 3 3 2 6 2 2" xfId="29674"/>
    <cellStyle name="千位分隔 3 3 2 6 3" xfId="21226"/>
    <cellStyle name="千位分隔 3 3 2 7" xfId="8554"/>
    <cellStyle name="千位分隔 3 3 2 7 2" xfId="25450"/>
    <cellStyle name="千位分隔 3 3 2 8" xfId="17002"/>
    <cellStyle name="千位分隔 3 3 3" xfId="154"/>
    <cellStyle name="千位分隔 3 3 3 2" xfId="858"/>
    <cellStyle name="千位分隔 3 3 3 2 2" xfId="1562"/>
    <cellStyle name="千位分隔 3 3 3 2 2 2" xfId="3674"/>
    <cellStyle name="千位分隔 3 3 3 2 2 2 2" xfId="7898"/>
    <cellStyle name="千位分隔 3 3 3 2 2 2 2 2" xfId="16346"/>
    <cellStyle name="千位分隔 3 3 3 2 2 2 2 2 2" xfId="33242"/>
    <cellStyle name="千位分隔 3 3 3 2 2 2 2 3" xfId="24794"/>
    <cellStyle name="千位分隔 3 3 3 2 2 2 3" xfId="12122"/>
    <cellStyle name="千位分隔 3 3 3 2 2 2 3 2" xfId="29018"/>
    <cellStyle name="千位分隔 3 3 3 2 2 2 4" xfId="20570"/>
    <cellStyle name="千位分隔 3 3 3 2 2 3" xfId="5786"/>
    <cellStyle name="千位分隔 3 3 3 2 2 3 2" xfId="14234"/>
    <cellStyle name="千位分隔 3 3 3 2 2 3 2 2" xfId="31130"/>
    <cellStyle name="千位分隔 3 3 3 2 2 3 3" xfId="22682"/>
    <cellStyle name="千位分隔 3 3 3 2 2 4" xfId="10010"/>
    <cellStyle name="千位分隔 3 3 3 2 2 4 2" xfId="26906"/>
    <cellStyle name="千位分隔 3 3 3 2 2 5" xfId="18458"/>
    <cellStyle name="千位分隔 3 3 3 2 3" xfId="2618"/>
    <cellStyle name="千位分隔 3 3 3 2 3 2" xfId="6842"/>
    <cellStyle name="千位分隔 3 3 3 2 3 2 2" xfId="15290"/>
    <cellStyle name="千位分隔 3 3 3 2 3 2 2 2" xfId="32186"/>
    <cellStyle name="千位分隔 3 3 3 2 3 2 3" xfId="23738"/>
    <cellStyle name="千位分隔 3 3 3 2 3 3" xfId="11066"/>
    <cellStyle name="千位分隔 3 3 3 2 3 3 2" xfId="27962"/>
    <cellStyle name="千位分隔 3 3 3 2 3 4" xfId="19514"/>
    <cellStyle name="千位分隔 3 3 3 2 4" xfId="4730"/>
    <cellStyle name="千位分隔 3 3 3 2 4 2" xfId="13178"/>
    <cellStyle name="千位分隔 3 3 3 2 4 2 2" xfId="30074"/>
    <cellStyle name="千位分隔 3 3 3 2 4 3" xfId="21626"/>
    <cellStyle name="千位分隔 3 3 3 2 5" xfId="8954"/>
    <cellStyle name="千位分隔 3 3 3 2 5 2" xfId="25850"/>
    <cellStyle name="千位分隔 3 3 3 2 6" xfId="17402"/>
    <cellStyle name="千位分隔 3 3 3 3" xfId="506"/>
    <cellStyle name="千位分隔 3 3 3 3 2" xfId="1914"/>
    <cellStyle name="千位分隔 3 3 3 3 2 2" xfId="4026"/>
    <cellStyle name="千位分隔 3 3 3 3 2 2 2" xfId="8250"/>
    <cellStyle name="千位分隔 3 3 3 3 2 2 2 2" xfId="16698"/>
    <cellStyle name="千位分隔 3 3 3 3 2 2 2 2 2" xfId="33594"/>
    <cellStyle name="千位分隔 3 3 3 3 2 2 2 3" xfId="25146"/>
    <cellStyle name="千位分隔 3 3 3 3 2 2 3" xfId="12474"/>
    <cellStyle name="千位分隔 3 3 3 3 2 2 3 2" xfId="29370"/>
    <cellStyle name="千位分隔 3 3 3 3 2 2 4" xfId="20922"/>
    <cellStyle name="千位分隔 3 3 3 3 2 3" xfId="6138"/>
    <cellStyle name="千位分隔 3 3 3 3 2 3 2" xfId="14586"/>
    <cellStyle name="千位分隔 3 3 3 3 2 3 2 2" xfId="31482"/>
    <cellStyle name="千位分隔 3 3 3 3 2 3 3" xfId="23034"/>
    <cellStyle name="千位分隔 3 3 3 3 2 4" xfId="10362"/>
    <cellStyle name="千位分隔 3 3 3 3 2 4 2" xfId="27258"/>
    <cellStyle name="千位分隔 3 3 3 3 2 5" xfId="18810"/>
    <cellStyle name="千位分隔 3 3 3 3 3" xfId="2970"/>
    <cellStyle name="千位分隔 3 3 3 3 3 2" xfId="7194"/>
    <cellStyle name="千位分隔 3 3 3 3 3 2 2" xfId="15642"/>
    <cellStyle name="千位分隔 3 3 3 3 3 2 2 2" xfId="32538"/>
    <cellStyle name="千位分隔 3 3 3 3 3 2 3" xfId="24090"/>
    <cellStyle name="千位分隔 3 3 3 3 3 3" xfId="11418"/>
    <cellStyle name="千位分隔 3 3 3 3 3 3 2" xfId="28314"/>
    <cellStyle name="千位分隔 3 3 3 3 3 4" xfId="19866"/>
    <cellStyle name="千位分隔 3 3 3 3 4" xfId="5082"/>
    <cellStyle name="千位分隔 3 3 3 3 4 2" xfId="13530"/>
    <cellStyle name="千位分隔 3 3 3 3 4 2 2" xfId="30426"/>
    <cellStyle name="千位分隔 3 3 3 3 4 3" xfId="21978"/>
    <cellStyle name="千位分隔 3 3 3 3 5" xfId="9306"/>
    <cellStyle name="千位分隔 3 3 3 3 5 2" xfId="26202"/>
    <cellStyle name="千位分隔 3 3 3 3 6" xfId="17754"/>
    <cellStyle name="千位分隔 3 3 3 4" xfId="1210"/>
    <cellStyle name="千位分隔 3 3 3 4 2" xfId="3322"/>
    <cellStyle name="千位分隔 3 3 3 4 2 2" xfId="7546"/>
    <cellStyle name="千位分隔 3 3 3 4 2 2 2" xfId="15994"/>
    <cellStyle name="千位分隔 3 3 3 4 2 2 2 2" xfId="32890"/>
    <cellStyle name="千位分隔 3 3 3 4 2 2 3" xfId="24442"/>
    <cellStyle name="千位分隔 3 3 3 4 2 3" xfId="11770"/>
    <cellStyle name="千位分隔 3 3 3 4 2 3 2" xfId="28666"/>
    <cellStyle name="千位分隔 3 3 3 4 2 4" xfId="20218"/>
    <cellStyle name="千位分隔 3 3 3 4 3" xfId="5434"/>
    <cellStyle name="千位分隔 3 3 3 4 3 2" xfId="13882"/>
    <cellStyle name="千位分隔 3 3 3 4 3 2 2" xfId="30778"/>
    <cellStyle name="千位分隔 3 3 3 4 3 3" xfId="22330"/>
    <cellStyle name="千位分隔 3 3 3 4 4" xfId="9658"/>
    <cellStyle name="千位分隔 3 3 3 4 4 2" xfId="26554"/>
    <cellStyle name="千位分隔 3 3 3 4 5" xfId="18106"/>
    <cellStyle name="千位分隔 3 3 3 5" xfId="2266"/>
    <cellStyle name="千位分隔 3 3 3 5 2" xfId="6490"/>
    <cellStyle name="千位分隔 3 3 3 5 2 2" xfId="14938"/>
    <cellStyle name="千位分隔 3 3 3 5 2 2 2" xfId="31834"/>
    <cellStyle name="千位分隔 3 3 3 5 2 3" xfId="23386"/>
    <cellStyle name="千位分隔 3 3 3 5 3" xfId="10714"/>
    <cellStyle name="千位分隔 3 3 3 5 3 2" xfId="27610"/>
    <cellStyle name="千位分隔 3 3 3 5 4" xfId="19162"/>
    <cellStyle name="千位分隔 3 3 3 6" xfId="4378"/>
    <cellStyle name="千位分隔 3 3 3 6 2" xfId="12826"/>
    <cellStyle name="千位分隔 3 3 3 6 2 2" xfId="29722"/>
    <cellStyle name="千位分隔 3 3 3 6 3" xfId="21274"/>
    <cellStyle name="千位分隔 3 3 3 7" xfId="8602"/>
    <cellStyle name="千位分隔 3 3 3 7 2" xfId="25498"/>
    <cellStyle name="千位分隔 3 3 3 8" xfId="17050"/>
    <cellStyle name="千位分隔 3 3 4" xfId="202"/>
    <cellStyle name="千位分隔 3 3 4 2" xfId="906"/>
    <cellStyle name="千位分隔 3 3 4 2 2" xfId="1610"/>
    <cellStyle name="千位分隔 3 3 4 2 2 2" xfId="3722"/>
    <cellStyle name="千位分隔 3 3 4 2 2 2 2" xfId="7946"/>
    <cellStyle name="千位分隔 3 3 4 2 2 2 2 2" xfId="16394"/>
    <cellStyle name="千位分隔 3 3 4 2 2 2 2 2 2" xfId="33290"/>
    <cellStyle name="千位分隔 3 3 4 2 2 2 2 3" xfId="24842"/>
    <cellStyle name="千位分隔 3 3 4 2 2 2 3" xfId="12170"/>
    <cellStyle name="千位分隔 3 3 4 2 2 2 3 2" xfId="29066"/>
    <cellStyle name="千位分隔 3 3 4 2 2 2 4" xfId="20618"/>
    <cellStyle name="千位分隔 3 3 4 2 2 3" xfId="5834"/>
    <cellStyle name="千位分隔 3 3 4 2 2 3 2" xfId="14282"/>
    <cellStyle name="千位分隔 3 3 4 2 2 3 2 2" xfId="31178"/>
    <cellStyle name="千位分隔 3 3 4 2 2 3 3" xfId="22730"/>
    <cellStyle name="千位分隔 3 3 4 2 2 4" xfId="10058"/>
    <cellStyle name="千位分隔 3 3 4 2 2 4 2" xfId="26954"/>
    <cellStyle name="千位分隔 3 3 4 2 2 5" xfId="18506"/>
    <cellStyle name="千位分隔 3 3 4 2 3" xfId="2666"/>
    <cellStyle name="千位分隔 3 3 4 2 3 2" xfId="6890"/>
    <cellStyle name="千位分隔 3 3 4 2 3 2 2" xfId="15338"/>
    <cellStyle name="千位分隔 3 3 4 2 3 2 2 2" xfId="32234"/>
    <cellStyle name="千位分隔 3 3 4 2 3 2 3" xfId="23786"/>
    <cellStyle name="千位分隔 3 3 4 2 3 3" xfId="11114"/>
    <cellStyle name="千位分隔 3 3 4 2 3 3 2" xfId="28010"/>
    <cellStyle name="千位分隔 3 3 4 2 3 4" xfId="19562"/>
    <cellStyle name="千位分隔 3 3 4 2 4" xfId="4778"/>
    <cellStyle name="千位分隔 3 3 4 2 4 2" xfId="13226"/>
    <cellStyle name="千位分隔 3 3 4 2 4 2 2" xfId="30122"/>
    <cellStyle name="千位分隔 3 3 4 2 4 3" xfId="21674"/>
    <cellStyle name="千位分隔 3 3 4 2 5" xfId="9002"/>
    <cellStyle name="千位分隔 3 3 4 2 5 2" xfId="25898"/>
    <cellStyle name="千位分隔 3 3 4 2 6" xfId="17450"/>
    <cellStyle name="千位分隔 3 3 4 3" xfId="554"/>
    <cellStyle name="千位分隔 3 3 4 3 2" xfId="1962"/>
    <cellStyle name="千位分隔 3 3 4 3 2 2" xfId="4074"/>
    <cellStyle name="千位分隔 3 3 4 3 2 2 2" xfId="8298"/>
    <cellStyle name="千位分隔 3 3 4 3 2 2 2 2" xfId="16746"/>
    <cellStyle name="千位分隔 3 3 4 3 2 2 2 2 2" xfId="33642"/>
    <cellStyle name="千位分隔 3 3 4 3 2 2 2 3" xfId="25194"/>
    <cellStyle name="千位分隔 3 3 4 3 2 2 3" xfId="12522"/>
    <cellStyle name="千位分隔 3 3 4 3 2 2 3 2" xfId="29418"/>
    <cellStyle name="千位分隔 3 3 4 3 2 2 4" xfId="20970"/>
    <cellStyle name="千位分隔 3 3 4 3 2 3" xfId="6186"/>
    <cellStyle name="千位分隔 3 3 4 3 2 3 2" xfId="14634"/>
    <cellStyle name="千位分隔 3 3 4 3 2 3 2 2" xfId="31530"/>
    <cellStyle name="千位分隔 3 3 4 3 2 3 3" xfId="23082"/>
    <cellStyle name="千位分隔 3 3 4 3 2 4" xfId="10410"/>
    <cellStyle name="千位分隔 3 3 4 3 2 4 2" xfId="27306"/>
    <cellStyle name="千位分隔 3 3 4 3 2 5" xfId="18858"/>
    <cellStyle name="千位分隔 3 3 4 3 3" xfId="3018"/>
    <cellStyle name="千位分隔 3 3 4 3 3 2" xfId="7242"/>
    <cellStyle name="千位分隔 3 3 4 3 3 2 2" xfId="15690"/>
    <cellStyle name="千位分隔 3 3 4 3 3 2 2 2" xfId="32586"/>
    <cellStyle name="千位分隔 3 3 4 3 3 2 3" xfId="24138"/>
    <cellStyle name="千位分隔 3 3 4 3 3 3" xfId="11466"/>
    <cellStyle name="千位分隔 3 3 4 3 3 3 2" xfId="28362"/>
    <cellStyle name="千位分隔 3 3 4 3 3 4" xfId="19914"/>
    <cellStyle name="千位分隔 3 3 4 3 4" xfId="5130"/>
    <cellStyle name="千位分隔 3 3 4 3 4 2" xfId="13578"/>
    <cellStyle name="千位分隔 3 3 4 3 4 2 2" xfId="30474"/>
    <cellStyle name="千位分隔 3 3 4 3 4 3" xfId="22026"/>
    <cellStyle name="千位分隔 3 3 4 3 5" xfId="9354"/>
    <cellStyle name="千位分隔 3 3 4 3 5 2" xfId="26250"/>
    <cellStyle name="千位分隔 3 3 4 3 6" xfId="17802"/>
    <cellStyle name="千位分隔 3 3 4 4" xfId="1258"/>
    <cellStyle name="千位分隔 3 3 4 4 2" xfId="3370"/>
    <cellStyle name="千位分隔 3 3 4 4 2 2" xfId="7594"/>
    <cellStyle name="千位分隔 3 3 4 4 2 2 2" xfId="16042"/>
    <cellStyle name="千位分隔 3 3 4 4 2 2 2 2" xfId="32938"/>
    <cellStyle name="千位分隔 3 3 4 4 2 2 3" xfId="24490"/>
    <cellStyle name="千位分隔 3 3 4 4 2 3" xfId="11818"/>
    <cellStyle name="千位分隔 3 3 4 4 2 3 2" xfId="28714"/>
    <cellStyle name="千位分隔 3 3 4 4 2 4" xfId="20266"/>
    <cellStyle name="千位分隔 3 3 4 4 3" xfId="5482"/>
    <cellStyle name="千位分隔 3 3 4 4 3 2" xfId="13930"/>
    <cellStyle name="千位分隔 3 3 4 4 3 2 2" xfId="30826"/>
    <cellStyle name="千位分隔 3 3 4 4 3 3" xfId="22378"/>
    <cellStyle name="千位分隔 3 3 4 4 4" xfId="9706"/>
    <cellStyle name="千位分隔 3 3 4 4 4 2" xfId="26602"/>
    <cellStyle name="千位分隔 3 3 4 4 5" xfId="18154"/>
    <cellStyle name="千位分隔 3 3 4 5" xfId="2314"/>
    <cellStyle name="千位分隔 3 3 4 5 2" xfId="6538"/>
    <cellStyle name="千位分隔 3 3 4 5 2 2" xfId="14986"/>
    <cellStyle name="千位分隔 3 3 4 5 2 2 2" xfId="31882"/>
    <cellStyle name="千位分隔 3 3 4 5 2 3" xfId="23434"/>
    <cellStyle name="千位分隔 3 3 4 5 3" xfId="10762"/>
    <cellStyle name="千位分隔 3 3 4 5 3 2" xfId="27658"/>
    <cellStyle name="千位分隔 3 3 4 5 4" xfId="19210"/>
    <cellStyle name="千位分隔 3 3 4 6" xfId="4426"/>
    <cellStyle name="千位分隔 3 3 4 6 2" xfId="12874"/>
    <cellStyle name="千位分隔 3 3 4 6 2 2" xfId="29770"/>
    <cellStyle name="千位分隔 3 3 4 6 3" xfId="21322"/>
    <cellStyle name="千位分隔 3 3 4 7" xfId="8650"/>
    <cellStyle name="千位分隔 3 3 4 7 2" xfId="25546"/>
    <cellStyle name="千位分隔 3 3 4 8" xfId="17098"/>
    <cellStyle name="千位分隔 3 3 5" xfId="250"/>
    <cellStyle name="千位分隔 3 3 5 2" xfId="954"/>
    <cellStyle name="千位分隔 3 3 5 2 2" xfId="1658"/>
    <cellStyle name="千位分隔 3 3 5 2 2 2" xfId="3770"/>
    <cellStyle name="千位分隔 3 3 5 2 2 2 2" xfId="7994"/>
    <cellStyle name="千位分隔 3 3 5 2 2 2 2 2" xfId="16442"/>
    <cellStyle name="千位分隔 3 3 5 2 2 2 2 2 2" xfId="33338"/>
    <cellStyle name="千位分隔 3 3 5 2 2 2 2 3" xfId="24890"/>
    <cellStyle name="千位分隔 3 3 5 2 2 2 3" xfId="12218"/>
    <cellStyle name="千位分隔 3 3 5 2 2 2 3 2" xfId="29114"/>
    <cellStyle name="千位分隔 3 3 5 2 2 2 4" xfId="20666"/>
    <cellStyle name="千位分隔 3 3 5 2 2 3" xfId="5882"/>
    <cellStyle name="千位分隔 3 3 5 2 2 3 2" xfId="14330"/>
    <cellStyle name="千位分隔 3 3 5 2 2 3 2 2" xfId="31226"/>
    <cellStyle name="千位分隔 3 3 5 2 2 3 3" xfId="22778"/>
    <cellStyle name="千位分隔 3 3 5 2 2 4" xfId="10106"/>
    <cellStyle name="千位分隔 3 3 5 2 2 4 2" xfId="27002"/>
    <cellStyle name="千位分隔 3 3 5 2 2 5" xfId="18554"/>
    <cellStyle name="千位分隔 3 3 5 2 3" xfId="2714"/>
    <cellStyle name="千位分隔 3 3 5 2 3 2" xfId="6938"/>
    <cellStyle name="千位分隔 3 3 5 2 3 2 2" xfId="15386"/>
    <cellStyle name="千位分隔 3 3 5 2 3 2 2 2" xfId="32282"/>
    <cellStyle name="千位分隔 3 3 5 2 3 2 3" xfId="23834"/>
    <cellStyle name="千位分隔 3 3 5 2 3 3" xfId="11162"/>
    <cellStyle name="千位分隔 3 3 5 2 3 3 2" xfId="28058"/>
    <cellStyle name="千位分隔 3 3 5 2 3 4" xfId="19610"/>
    <cellStyle name="千位分隔 3 3 5 2 4" xfId="4826"/>
    <cellStyle name="千位分隔 3 3 5 2 4 2" xfId="13274"/>
    <cellStyle name="千位分隔 3 3 5 2 4 2 2" xfId="30170"/>
    <cellStyle name="千位分隔 3 3 5 2 4 3" xfId="21722"/>
    <cellStyle name="千位分隔 3 3 5 2 5" xfId="9050"/>
    <cellStyle name="千位分隔 3 3 5 2 5 2" xfId="25946"/>
    <cellStyle name="千位分隔 3 3 5 2 6" xfId="17498"/>
    <cellStyle name="千位分隔 3 3 5 3" xfId="602"/>
    <cellStyle name="千位分隔 3 3 5 3 2" xfId="2010"/>
    <cellStyle name="千位分隔 3 3 5 3 2 2" xfId="4122"/>
    <cellStyle name="千位分隔 3 3 5 3 2 2 2" xfId="8346"/>
    <cellStyle name="千位分隔 3 3 5 3 2 2 2 2" xfId="16794"/>
    <cellStyle name="千位分隔 3 3 5 3 2 2 2 2 2" xfId="33690"/>
    <cellStyle name="千位分隔 3 3 5 3 2 2 2 3" xfId="25242"/>
    <cellStyle name="千位分隔 3 3 5 3 2 2 3" xfId="12570"/>
    <cellStyle name="千位分隔 3 3 5 3 2 2 3 2" xfId="29466"/>
    <cellStyle name="千位分隔 3 3 5 3 2 2 4" xfId="21018"/>
    <cellStyle name="千位分隔 3 3 5 3 2 3" xfId="6234"/>
    <cellStyle name="千位分隔 3 3 5 3 2 3 2" xfId="14682"/>
    <cellStyle name="千位分隔 3 3 5 3 2 3 2 2" xfId="31578"/>
    <cellStyle name="千位分隔 3 3 5 3 2 3 3" xfId="23130"/>
    <cellStyle name="千位分隔 3 3 5 3 2 4" xfId="10458"/>
    <cellStyle name="千位分隔 3 3 5 3 2 4 2" xfId="27354"/>
    <cellStyle name="千位分隔 3 3 5 3 2 5" xfId="18906"/>
    <cellStyle name="千位分隔 3 3 5 3 3" xfId="3066"/>
    <cellStyle name="千位分隔 3 3 5 3 3 2" xfId="7290"/>
    <cellStyle name="千位分隔 3 3 5 3 3 2 2" xfId="15738"/>
    <cellStyle name="千位分隔 3 3 5 3 3 2 2 2" xfId="32634"/>
    <cellStyle name="千位分隔 3 3 5 3 3 2 3" xfId="24186"/>
    <cellStyle name="千位分隔 3 3 5 3 3 3" xfId="11514"/>
    <cellStyle name="千位分隔 3 3 5 3 3 3 2" xfId="28410"/>
    <cellStyle name="千位分隔 3 3 5 3 3 4" xfId="19962"/>
    <cellStyle name="千位分隔 3 3 5 3 4" xfId="5178"/>
    <cellStyle name="千位分隔 3 3 5 3 4 2" xfId="13626"/>
    <cellStyle name="千位分隔 3 3 5 3 4 2 2" xfId="30522"/>
    <cellStyle name="千位分隔 3 3 5 3 4 3" xfId="22074"/>
    <cellStyle name="千位分隔 3 3 5 3 5" xfId="9402"/>
    <cellStyle name="千位分隔 3 3 5 3 5 2" xfId="26298"/>
    <cellStyle name="千位分隔 3 3 5 3 6" xfId="17850"/>
    <cellStyle name="千位分隔 3 3 5 4" xfId="1306"/>
    <cellStyle name="千位分隔 3 3 5 4 2" xfId="3418"/>
    <cellStyle name="千位分隔 3 3 5 4 2 2" xfId="7642"/>
    <cellStyle name="千位分隔 3 3 5 4 2 2 2" xfId="16090"/>
    <cellStyle name="千位分隔 3 3 5 4 2 2 2 2" xfId="32986"/>
    <cellStyle name="千位分隔 3 3 5 4 2 2 3" xfId="24538"/>
    <cellStyle name="千位分隔 3 3 5 4 2 3" xfId="11866"/>
    <cellStyle name="千位分隔 3 3 5 4 2 3 2" xfId="28762"/>
    <cellStyle name="千位分隔 3 3 5 4 2 4" xfId="20314"/>
    <cellStyle name="千位分隔 3 3 5 4 3" xfId="5530"/>
    <cellStyle name="千位分隔 3 3 5 4 3 2" xfId="13978"/>
    <cellStyle name="千位分隔 3 3 5 4 3 2 2" xfId="30874"/>
    <cellStyle name="千位分隔 3 3 5 4 3 3" xfId="22426"/>
    <cellStyle name="千位分隔 3 3 5 4 4" xfId="9754"/>
    <cellStyle name="千位分隔 3 3 5 4 4 2" xfId="26650"/>
    <cellStyle name="千位分隔 3 3 5 4 5" xfId="18202"/>
    <cellStyle name="千位分隔 3 3 5 5" xfId="2362"/>
    <cellStyle name="千位分隔 3 3 5 5 2" xfId="6586"/>
    <cellStyle name="千位分隔 3 3 5 5 2 2" xfId="15034"/>
    <cellStyle name="千位分隔 3 3 5 5 2 2 2" xfId="31930"/>
    <cellStyle name="千位分隔 3 3 5 5 2 3" xfId="23482"/>
    <cellStyle name="千位分隔 3 3 5 5 3" xfId="10810"/>
    <cellStyle name="千位分隔 3 3 5 5 3 2" xfId="27706"/>
    <cellStyle name="千位分隔 3 3 5 5 4" xfId="19258"/>
    <cellStyle name="千位分隔 3 3 5 6" xfId="4474"/>
    <cellStyle name="千位分隔 3 3 5 6 2" xfId="12922"/>
    <cellStyle name="千位分隔 3 3 5 6 2 2" xfId="29818"/>
    <cellStyle name="千位分隔 3 3 5 6 3" xfId="21370"/>
    <cellStyle name="千位分隔 3 3 5 7" xfId="8698"/>
    <cellStyle name="千位分隔 3 3 5 7 2" xfId="25594"/>
    <cellStyle name="千位分隔 3 3 5 8" xfId="17146"/>
    <cellStyle name="千位分隔 3 3 6" xfId="298"/>
    <cellStyle name="千位分隔 3 3 6 2" xfId="1002"/>
    <cellStyle name="千位分隔 3 3 6 2 2" xfId="1706"/>
    <cellStyle name="千位分隔 3 3 6 2 2 2" xfId="3818"/>
    <cellStyle name="千位分隔 3 3 6 2 2 2 2" xfId="8042"/>
    <cellStyle name="千位分隔 3 3 6 2 2 2 2 2" xfId="16490"/>
    <cellStyle name="千位分隔 3 3 6 2 2 2 2 2 2" xfId="33386"/>
    <cellStyle name="千位分隔 3 3 6 2 2 2 2 3" xfId="24938"/>
    <cellStyle name="千位分隔 3 3 6 2 2 2 3" xfId="12266"/>
    <cellStyle name="千位分隔 3 3 6 2 2 2 3 2" xfId="29162"/>
    <cellStyle name="千位分隔 3 3 6 2 2 2 4" xfId="20714"/>
    <cellStyle name="千位分隔 3 3 6 2 2 3" xfId="5930"/>
    <cellStyle name="千位分隔 3 3 6 2 2 3 2" xfId="14378"/>
    <cellStyle name="千位分隔 3 3 6 2 2 3 2 2" xfId="31274"/>
    <cellStyle name="千位分隔 3 3 6 2 2 3 3" xfId="22826"/>
    <cellStyle name="千位分隔 3 3 6 2 2 4" xfId="10154"/>
    <cellStyle name="千位分隔 3 3 6 2 2 4 2" xfId="27050"/>
    <cellStyle name="千位分隔 3 3 6 2 2 5" xfId="18602"/>
    <cellStyle name="千位分隔 3 3 6 2 3" xfId="2762"/>
    <cellStyle name="千位分隔 3 3 6 2 3 2" xfId="6986"/>
    <cellStyle name="千位分隔 3 3 6 2 3 2 2" xfId="15434"/>
    <cellStyle name="千位分隔 3 3 6 2 3 2 2 2" xfId="32330"/>
    <cellStyle name="千位分隔 3 3 6 2 3 2 3" xfId="23882"/>
    <cellStyle name="千位分隔 3 3 6 2 3 3" xfId="11210"/>
    <cellStyle name="千位分隔 3 3 6 2 3 3 2" xfId="28106"/>
    <cellStyle name="千位分隔 3 3 6 2 3 4" xfId="19658"/>
    <cellStyle name="千位分隔 3 3 6 2 4" xfId="4874"/>
    <cellStyle name="千位分隔 3 3 6 2 4 2" xfId="13322"/>
    <cellStyle name="千位分隔 3 3 6 2 4 2 2" xfId="30218"/>
    <cellStyle name="千位分隔 3 3 6 2 4 3" xfId="21770"/>
    <cellStyle name="千位分隔 3 3 6 2 5" xfId="9098"/>
    <cellStyle name="千位分隔 3 3 6 2 5 2" xfId="25994"/>
    <cellStyle name="千位分隔 3 3 6 2 6" xfId="17546"/>
    <cellStyle name="千位分隔 3 3 6 3" xfId="650"/>
    <cellStyle name="千位分隔 3 3 6 3 2" xfId="2058"/>
    <cellStyle name="千位分隔 3 3 6 3 2 2" xfId="4170"/>
    <cellStyle name="千位分隔 3 3 6 3 2 2 2" xfId="8394"/>
    <cellStyle name="千位分隔 3 3 6 3 2 2 2 2" xfId="16842"/>
    <cellStyle name="千位分隔 3 3 6 3 2 2 2 2 2" xfId="33738"/>
    <cellStyle name="千位分隔 3 3 6 3 2 2 2 3" xfId="25290"/>
    <cellStyle name="千位分隔 3 3 6 3 2 2 3" xfId="12618"/>
    <cellStyle name="千位分隔 3 3 6 3 2 2 3 2" xfId="29514"/>
    <cellStyle name="千位分隔 3 3 6 3 2 2 4" xfId="21066"/>
    <cellStyle name="千位分隔 3 3 6 3 2 3" xfId="6282"/>
    <cellStyle name="千位分隔 3 3 6 3 2 3 2" xfId="14730"/>
    <cellStyle name="千位分隔 3 3 6 3 2 3 2 2" xfId="31626"/>
    <cellStyle name="千位分隔 3 3 6 3 2 3 3" xfId="23178"/>
    <cellStyle name="千位分隔 3 3 6 3 2 4" xfId="10506"/>
    <cellStyle name="千位分隔 3 3 6 3 2 4 2" xfId="27402"/>
    <cellStyle name="千位分隔 3 3 6 3 2 5" xfId="18954"/>
    <cellStyle name="千位分隔 3 3 6 3 3" xfId="3114"/>
    <cellStyle name="千位分隔 3 3 6 3 3 2" xfId="7338"/>
    <cellStyle name="千位分隔 3 3 6 3 3 2 2" xfId="15786"/>
    <cellStyle name="千位分隔 3 3 6 3 3 2 2 2" xfId="32682"/>
    <cellStyle name="千位分隔 3 3 6 3 3 2 3" xfId="24234"/>
    <cellStyle name="千位分隔 3 3 6 3 3 3" xfId="11562"/>
    <cellStyle name="千位分隔 3 3 6 3 3 3 2" xfId="28458"/>
    <cellStyle name="千位分隔 3 3 6 3 3 4" xfId="20010"/>
    <cellStyle name="千位分隔 3 3 6 3 4" xfId="5226"/>
    <cellStyle name="千位分隔 3 3 6 3 4 2" xfId="13674"/>
    <cellStyle name="千位分隔 3 3 6 3 4 2 2" xfId="30570"/>
    <cellStyle name="千位分隔 3 3 6 3 4 3" xfId="22122"/>
    <cellStyle name="千位分隔 3 3 6 3 5" xfId="9450"/>
    <cellStyle name="千位分隔 3 3 6 3 5 2" xfId="26346"/>
    <cellStyle name="千位分隔 3 3 6 3 6" xfId="17898"/>
    <cellStyle name="千位分隔 3 3 6 4" xfId="1354"/>
    <cellStyle name="千位分隔 3 3 6 4 2" xfId="3466"/>
    <cellStyle name="千位分隔 3 3 6 4 2 2" xfId="7690"/>
    <cellStyle name="千位分隔 3 3 6 4 2 2 2" xfId="16138"/>
    <cellStyle name="千位分隔 3 3 6 4 2 2 2 2" xfId="33034"/>
    <cellStyle name="千位分隔 3 3 6 4 2 2 3" xfId="24586"/>
    <cellStyle name="千位分隔 3 3 6 4 2 3" xfId="11914"/>
    <cellStyle name="千位分隔 3 3 6 4 2 3 2" xfId="28810"/>
    <cellStyle name="千位分隔 3 3 6 4 2 4" xfId="20362"/>
    <cellStyle name="千位分隔 3 3 6 4 3" xfId="5578"/>
    <cellStyle name="千位分隔 3 3 6 4 3 2" xfId="14026"/>
    <cellStyle name="千位分隔 3 3 6 4 3 2 2" xfId="30922"/>
    <cellStyle name="千位分隔 3 3 6 4 3 3" xfId="22474"/>
    <cellStyle name="千位分隔 3 3 6 4 4" xfId="9802"/>
    <cellStyle name="千位分隔 3 3 6 4 4 2" xfId="26698"/>
    <cellStyle name="千位分隔 3 3 6 4 5" xfId="18250"/>
    <cellStyle name="千位分隔 3 3 6 5" xfId="2410"/>
    <cellStyle name="千位分隔 3 3 6 5 2" xfId="6634"/>
    <cellStyle name="千位分隔 3 3 6 5 2 2" xfId="15082"/>
    <cellStyle name="千位分隔 3 3 6 5 2 2 2" xfId="31978"/>
    <cellStyle name="千位分隔 3 3 6 5 2 3" xfId="23530"/>
    <cellStyle name="千位分隔 3 3 6 5 3" xfId="10858"/>
    <cellStyle name="千位分隔 3 3 6 5 3 2" xfId="27754"/>
    <cellStyle name="千位分隔 3 3 6 5 4" xfId="19306"/>
    <cellStyle name="千位分隔 3 3 6 6" xfId="4522"/>
    <cellStyle name="千位分隔 3 3 6 6 2" xfId="12970"/>
    <cellStyle name="千位分隔 3 3 6 6 2 2" xfId="29866"/>
    <cellStyle name="千位分隔 3 3 6 6 3" xfId="21418"/>
    <cellStyle name="千位分隔 3 3 6 7" xfId="8746"/>
    <cellStyle name="千位分隔 3 3 6 7 2" xfId="25642"/>
    <cellStyle name="千位分隔 3 3 6 8" xfId="17194"/>
    <cellStyle name="千位分隔 3 3 7" xfId="346"/>
    <cellStyle name="千位分隔 3 3 7 2" xfId="1050"/>
    <cellStyle name="千位分隔 3 3 7 2 2" xfId="1754"/>
    <cellStyle name="千位分隔 3 3 7 2 2 2" xfId="3866"/>
    <cellStyle name="千位分隔 3 3 7 2 2 2 2" xfId="8090"/>
    <cellStyle name="千位分隔 3 3 7 2 2 2 2 2" xfId="16538"/>
    <cellStyle name="千位分隔 3 3 7 2 2 2 2 2 2" xfId="33434"/>
    <cellStyle name="千位分隔 3 3 7 2 2 2 2 3" xfId="24986"/>
    <cellStyle name="千位分隔 3 3 7 2 2 2 3" xfId="12314"/>
    <cellStyle name="千位分隔 3 3 7 2 2 2 3 2" xfId="29210"/>
    <cellStyle name="千位分隔 3 3 7 2 2 2 4" xfId="20762"/>
    <cellStyle name="千位分隔 3 3 7 2 2 3" xfId="5978"/>
    <cellStyle name="千位分隔 3 3 7 2 2 3 2" xfId="14426"/>
    <cellStyle name="千位分隔 3 3 7 2 2 3 2 2" xfId="31322"/>
    <cellStyle name="千位分隔 3 3 7 2 2 3 3" xfId="22874"/>
    <cellStyle name="千位分隔 3 3 7 2 2 4" xfId="10202"/>
    <cellStyle name="千位分隔 3 3 7 2 2 4 2" xfId="27098"/>
    <cellStyle name="千位分隔 3 3 7 2 2 5" xfId="18650"/>
    <cellStyle name="千位分隔 3 3 7 2 3" xfId="2810"/>
    <cellStyle name="千位分隔 3 3 7 2 3 2" xfId="7034"/>
    <cellStyle name="千位分隔 3 3 7 2 3 2 2" xfId="15482"/>
    <cellStyle name="千位分隔 3 3 7 2 3 2 2 2" xfId="32378"/>
    <cellStyle name="千位分隔 3 3 7 2 3 2 3" xfId="23930"/>
    <cellStyle name="千位分隔 3 3 7 2 3 3" xfId="11258"/>
    <cellStyle name="千位分隔 3 3 7 2 3 3 2" xfId="28154"/>
    <cellStyle name="千位分隔 3 3 7 2 3 4" xfId="19706"/>
    <cellStyle name="千位分隔 3 3 7 2 4" xfId="4922"/>
    <cellStyle name="千位分隔 3 3 7 2 4 2" xfId="13370"/>
    <cellStyle name="千位分隔 3 3 7 2 4 2 2" xfId="30266"/>
    <cellStyle name="千位分隔 3 3 7 2 4 3" xfId="21818"/>
    <cellStyle name="千位分隔 3 3 7 2 5" xfId="9146"/>
    <cellStyle name="千位分隔 3 3 7 2 5 2" xfId="26042"/>
    <cellStyle name="千位分隔 3 3 7 2 6" xfId="17594"/>
    <cellStyle name="千位分隔 3 3 7 3" xfId="698"/>
    <cellStyle name="千位分隔 3 3 7 3 2" xfId="2106"/>
    <cellStyle name="千位分隔 3 3 7 3 2 2" xfId="4218"/>
    <cellStyle name="千位分隔 3 3 7 3 2 2 2" xfId="8442"/>
    <cellStyle name="千位分隔 3 3 7 3 2 2 2 2" xfId="16890"/>
    <cellStyle name="千位分隔 3 3 7 3 2 2 2 2 2" xfId="33786"/>
    <cellStyle name="千位分隔 3 3 7 3 2 2 2 3" xfId="25338"/>
    <cellStyle name="千位分隔 3 3 7 3 2 2 3" xfId="12666"/>
    <cellStyle name="千位分隔 3 3 7 3 2 2 3 2" xfId="29562"/>
    <cellStyle name="千位分隔 3 3 7 3 2 2 4" xfId="21114"/>
    <cellStyle name="千位分隔 3 3 7 3 2 3" xfId="6330"/>
    <cellStyle name="千位分隔 3 3 7 3 2 3 2" xfId="14778"/>
    <cellStyle name="千位分隔 3 3 7 3 2 3 2 2" xfId="31674"/>
    <cellStyle name="千位分隔 3 3 7 3 2 3 3" xfId="23226"/>
    <cellStyle name="千位分隔 3 3 7 3 2 4" xfId="10554"/>
    <cellStyle name="千位分隔 3 3 7 3 2 4 2" xfId="27450"/>
    <cellStyle name="千位分隔 3 3 7 3 2 5" xfId="19002"/>
    <cellStyle name="千位分隔 3 3 7 3 3" xfId="3162"/>
    <cellStyle name="千位分隔 3 3 7 3 3 2" xfId="7386"/>
    <cellStyle name="千位分隔 3 3 7 3 3 2 2" xfId="15834"/>
    <cellStyle name="千位分隔 3 3 7 3 3 2 2 2" xfId="32730"/>
    <cellStyle name="千位分隔 3 3 7 3 3 2 3" xfId="24282"/>
    <cellStyle name="千位分隔 3 3 7 3 3 3" xfId="11610"/>
    <cellStyle name="千位分隔 3 3 7 3 3 3 2" xfId="28506"/>
    <cellStyle name="千位分隔 3 3 7 3 3 4" xfId="20058"/>
    <cellStyle name="千位分隔 3 3 7 3 4" xfId="5274"/>
    <cellStyle name="千位分隔 3 3 7 3 4 2" xfId="13722"/>
    <cellStyle name="千位分隔 3 3 7 3 4 2 2" xfId="30618"/>
    <cellStyle name="千位分隔 3 3 7 3 4 3" xfId="22170"/>
    <cellStyle name="千位分隔 3 3 7 3 5" xfId="9498"/>
    <cellStyle name="千位分隔 3 3 7 3 5 2" xfId="26394"/>
    <cellStyle name="千位分隔 3 3 7 3 6" xfId="17946"/>
    <cellStyle name="千位分隔 3 3 7 4" xfId="1402"/>
    <cellStyle name="千位分隔 3 3 7 4 2" xfId="3514"/>
    <cellStyle name="千位分隔 3 3 7 4 2 2" xfId="7738"/>
    <cellStyle name="千位分隔 3 3 7 4 2 2 2" xfId="16186"/>
    <cellStyle name="千位分隔 3 3 7 4 2 2 2 2" xfId="33082"/>
    <cellStyle name="千位分隔 3 3 7 4 2 2 3" xfId="24634"/>
    <cellStyle name="千位分隔 3 3 7 4 2 3" xfId="11962"/>
    <cellStyle name="千位分隔 3 3 7 4 2 3 2" xfId="28858"/>
    <cellStyle name="千位分隔 3 3 7 4 2 4" xfId="20410"/>
    <cellStyle name="千位分隔 3 3 7 4 3" xfId="5626"/>
    <cellStyle name="千位分隔 3 3 7 4 3 2" xfId="14074"/>
    <cellStyle name="千位分隔 3 3 7 4 3 2 2" xfId="30970"/>
    <cellStyle name="千位分隔 3 3 7 4 3 3" xfId="22522"/>
    <cellStyle name="千位分隔 3 3 7 4 4" xfId="9850"/>
    <cellStyle name="千位分隔 3 3 7 4 4 2" xfId="26746"/>
    <cellStyle name="千位分隔 3 3 7 4 5" xfId="18298"/>
    <cellStyle name="千位分隔 3 3 7 5" xfId="2458"/>
    <cellStyle name="千位分隔 3 3 7 5 2" xfId="6682"/>
    <cellStyle name="千位分隔 3 3 7 5 2 2" xfId="15130"/>
    <cellStyle name="千位分隔 3 3 7 5 2 2 2" xfId="32026"/>
    <cellStyle name="千位分隔 3 3 7 5 2 3" xfId="23578"/>
    <cellStyle name="千位分隔 3 3 7 5 3" xfId="10906"/>
    <cellStyle name="千位分隔 3 3 7 5 3 2" xfId="27802"/>
    <cellStyle name="千位分隔 3 3 7 5 4" xfId="19354"/>
    <cellStyle name="千位分隔 3 3 7 6" xfId="4570"/>
    <cellStyle name="千位分隔 3 3 7 6 2" xfId="13018"/>
    <cellStyle name="千位分隔 3 3 7 6 2 2" xfId="29914"/>
    <cellStyle name="千位分隔 3 3 7 6 3" xfId="21466"/>
    <cellStyle name="千位分隔 3 3 7 7" xfId="8794"/>
    <cellStyle name="千位分隔 3 3 7 7 2" xfId="25690"/>
    <cellStyle name="千位分隔 3 3 7 8" xfId="17242"/>
    <cellStyle name="千位分隔 3 3 8" xfId="746"/>
    <cellStyle name="千位分隔 3 3 8 2" xfId="1450"/>
    <cellStyle name="千位分隔 3 3 8 2 2" xfId="3562"/>
    <cellStyle name="千位分隔 3 3 8 2 2 2" xfId="7786"/>
    <cellStyle name="千位分隔 3 3 8 2 2 2 2" xfId="16234"/>
    <cellStyle name="千位分隔 3 3 8 2 2 2 2 2" xfId="33130"/>
    <cellStyle name="千位分隔 3 3 8 2 2 2 3" xfId="24682"/>
    <cellStyle name="千位分隔 3 3 8 2 2 3" xfId="12010"/>
    <cellStyle name="千位分隔 3 3 8 2 2 3 2" xfId="28906"/>
    <cellStyle name="千位分隔 3 3 8 2 2 4" xfId="20458"/>
    <cellStyle name="千位分隔 3 3 8 2 3" xfId="5674"/>
    <cellStyle name="千位分隔 3 3 8 2 3 2" xfId="14122"/>
    <cellStyle name="千位分隔 3 3 8 2 3 2 2" xfId="31018"/>
    <cellStyle name="千位分隔 3 3 8 2 3 3" xfId="22570"/>
    <cellStyle name="千位分隔 3 3 8 2 4" xfId="9898"/>
    <cellStyle name="千位分隔 3 3 8 2 4 2" xfId="26794"/>
    <cellStyle name="千位分隔 3 3 8 2 5" xfId="18346"/>
    <cellStyle name="千位分隔 3 3 8 3" xfId="2506"/>
    <cellStyle name="千位分隔 3 3 8 3 2" xfId="6730"/>
    <cellStyle name="千位分隔 3 3 8 3 2 2" xfId="15178"/>
    <cellStyle name="千位分隔 3 3 8 3 2 2 2" xfId="32074"/>
    <cellStyle name="千位分隔 3 3 8 3 2 3" xfId="23626"/>
    <cellStyle name="千位分隔 3 3 8 3 3" xfId="10954"/>
    <cellStyle name="千位分隔 3 3 8 3 3 2" xfId="27850"/>
    <cellStyle name="千位分隔 3 3 8 3 4" xfId="19402"/>
    <cellStyle name="千位分隔 3 3 8 4" xfId="4618"/>
    <cellStyle name="千位分隔 3 3 8 4 2" xfId="13066"/>
    <cellStyle name="千位分隔 3 3 8 4 2 2" xfId="29962"/>
    <cellStyle name="千位分隔 3 3 8 4 3" xfId="21514"/>
    <cellStyle name="千位分隔 3 3 8 5" xfId="8842"/>
    <cellStyle name="千位分隔 3 3 8 5 2" xfId="25738"/>
    <cellStyle name="千位分隔 3 3 8 6" xfId="17290"/>
    <cellStyle name="千位分隔 3 3 9" xfId="394"/>
    <cellStyle name="千位分隔 3 3 9 2" xfId="1802"/>
    <cellStyle name="千位分隔 3 3 9 2 2" xfId="3914"/>
    <cellStyle name="千位分隔 3 3 9 2 2 2" xfId="8138"/>
    <cellStyle name="千位分隔 3 3 9 2 2 2 2" xfId="16586"/>
    <cellStyle name="千位分隔 3 3 9 2 2 2 2 2" xfId="33482"/>
    <cellStyle name="千位分隔 3 3 9 2 2 2 3" xfId="25034"/>
    <cellStyle name="千位分隔 3 3 9 2 2 3" xfId="12362"/>
    <cellStyle name="千位分隔 3 3 9 2 2 3 2" xfId="29258"/>
    <cellStyle name="千位分隔 3 3 9 2 2 4" xfId="20810"/>
    <cellStyle name="千位分隔 3 3 9 2 3" xfId="6026"/>
    <cellStyle name="千位分隔 3 3 9 2 3 2" xfId="14474"/>
    <cellStyle name="千位分隔 3 3 9 2 3 2 2" xfId="31370"/>
    <cellStyle name="千位分隔 3 3 9 2 3 3" xfId="22922"/>
    <cellStyle name="千位分隔 3 3 9 2 4" xfId="10250"/>
    <cellStyle name="千位分隔 3 3 9 2 4 2" xfId="27146"/>
    <cellStyle name="千位分隔 3 3 9 2 5" xfId="18698"/>
    <cellStyle name="千位分隔 3 3 9 3" xfId="2858"/>
    <cellStyle name="千位分隔 3 3 9 3 2" xfId="7082"/>
    <cellStyle name="千位分隔 3 3 9 3 2 2" xfId="15530"/>
    <cellStyle name="千位分隔 3 3 9 3 2 2 2" xfId="32426"/>
    <cellStyle name="千位分隔 3 3 9 3 2 3" xfId="23978"/>
    <cellStyle name="千位分隔 3 3 9 3 3" xfId="11306"/>
    <cellStyle name="千位分隔 3 3 9 3 3 2" xfId="28202"/>
    <cellStyle name="千位分隔 3 3 9 3 4" xfId="19754"/>
    <cellStyle name="千位分隔 3 3 9 4" xfId="4970"/>
    <cellStyle name="千位分隔 3 3 9 4 2" xfId="13418"/>
    <cellStyle name="千位分隔 3 3 9 4 2 2" xfId="30314"/>
    <cellStyle name="千位分隔 3 3 9 4 3" xfId="21866"/>
    <cellStyle name="千位分隔 3 3 9 5" xfId="9194"/>
    <cellStyle name="千位分隔 3 3 9 5 2" xfId="26090"/>
    <cellStyle name="千位分隔 3 3 9 6" xfId="17642"/>
    <cellStyle name="千位分隔 3 4" xfId="74"/>
    <cellStyle name="千位分隔 3 4 2" xfId="778"/>
    <cellStyle name="千位分隔 3 4 2 2" xfId="1482"/>
    <cellStyle name="千位分隔 3 4 2 2 2" xfId="3594"/>
    <cellStyle name="千位分隔 3 4 2 2 2 2" xfId="7818"/>
    <cellStyle name="千位分隔 3 4 2 2 2 2 2" xfId="16266"/>
    <cellStyle name="千位分隔 3 4 2 2 2 2 2 2" xfId="33162"/>
    <cellStyle name="千位分隔 3 4 2 2 2 2 3" xfId="24714"/>
    <cellStyle name="千位分隔 3 4 2 2 2 3" xfId="12042"/>
    <cellStyle name="千位分隔 3 4 2 2 2 3 2" xfId="28938"/>
    <cellStyle name="千位分隔 3 4 2 2 2 4" xfId="20490"/>
    <cellStyle name="千位分隔 3 4 2 2 3" xfId="5706"/>
    <cellStyle name="千位分隔 3 4 2 2 3 2" xfId="14154"/>
    <cellStyle name="千位分隔 3 4 2 2 3 2 2" xfId="31050"/>
    <cellStyle name="千位分隔 3 4 2 2 3 3" xfId="22602"/>
    <cellStyle name="千位分隔 3 4 2 2 4" xfId="9930"/>
    <cellStyle name="千位分隔 3 4 2 2 4 2" xfId="26826"/>
    <cellStyle name="千位分隔 3 4 2 2 5" xfId="18378"/>
    <cellStyle name="千位分隔 3 4 2 3" xfId="2538"/>
    <cellStyle name="千位分隔 3 4 2 3 2" xfId="6762"/>
    <cellStyle name="千位分隔 3 4 2 3 2 2" xfId="15210"/>
    <cellStyle name="千位分隔 3 4 2 3 2 2 2" xfId="32106"/>
    <cellStyle name="千位分隔 3 4 2 3 2 3" xfId="23658"/>
    <cellStyle name="千位分隔 3 4 2 3 3" xfId="10986"/>
    <cellStyle name="千位分隔 3 4 2 3 3 2" xfId="27882"/>
    <cellStyle name="千位分隔 3 4 2 3 4" xfId="19434"/>
    <cellStyle name="千位分隔 3 4 2 4" xfId="4650"/>
    <cellStyle name="千位分隔 3 4 2 4 2" xfId="13098"/>
    <cellStyle name="千位分隔 3 4 2 4 2 2" xfId="29994"/>
    <cellStyle name="千位分隔 3 4 2 4 3" xfId="21546"/>
    <cellStyle name="千位分隔 3 4 2 5" xfId="8874"/>
    <cellStyle name="千位分隔 3 4 2 5 2" xfId="25770"/>
    <cellStyle name="千位分隔 3 4 2 6" xfId="17322"/>
    <cellStyle name="千位分隔 3 4 3" xfId="426"/>
    <cellStyle name="千位分隔 3 4 3 2" xfId="1834"/>
    <cellStyle name="千位分隔 3 4 3 2 2" xfId="3946"/>
    <cellStyle name="千位分隔 3 4 3 2 2 2" xfId="8170"/>
    <cellStyle name="千位分隔 3 4 3 2 2 2 2" xfId="16618"/>
    <cellStyle name="千位分隔 3 4 3 2 2 2 2 2" xfId="33514"/>
    <cellStyle name="千位分隔 3 4 3 2 2 2 3" xfId="25066"/>
    <cellStyle name="千位分隔 3 4 3 2 2 3" xfId="12394"/>
    <cellStyle name="千位分隔 3 4 3 2 2 3 2" xfId="29290"/>
    <cellStyle name="千位分隔 3 4 3 2 2 4" xfId="20842"/>
    <cellStyle name="千位分隔 3 4 3 2 3" xfId="6058"/>
    <cellStyle name="千位分隔 3 4 3 2 3 2" xfId="14506"/>
    <cellStyle name="千位分隔 3 4 3 2 3 2 2" xfId="31402"/>
    <cellStyle name="千位分隔 3 4 3 2 3 3" xfId="22954"/>
    <cellStyle name="千位分隔 3 4 3 2 4" xfId="10282"/>
    <cellStyle name="千位分隔 3 4 3 2 4 2" xfId="27178"/>
    <cellStyle name="千位分隔 3 4 3 2 5" xfId="18730"/>
    <cellStyle name="千位分隔 3 4 3 3" xfId="2890"/>
    <cellStyle name="千位分隔 3 4 3 3 2" xfId="7114"/>
    <cellStyle name="千位分隔 3 4 3 3 2 2" xfId="15562"/>
    <cellStyle name="千位分隔 3 4 3 3 2 2 2" xfId="32458"/>
    <cellStyle name="千位分隔 3 4 3 3 2 3" xfId="24010"/>
    <cellStyle name="千位分隔 3 4 3 3 3" xfId="11338"/>
    <cellStyle name="千位分隔 3 4 3 3 3 2" xfId="28234"/>
    <cellStyle name="千位分隔 3 4 3 3 4" xfId="19786"/>
    <cellStyle name="千位分隔 3 4 3 4" xfId="5002"/>
    <cellStyle name="千位分隔 3 4 3 4 2" xfId="13450"/>
    <cellStyle name="千位分隔 3 4 3 4 2 2" xfId="30346"/>
    <cellStyle name="千位分隔 3 4 3 4 3" xfId="21898"/>
    <cellStyle name="千位分隔 3 4 3 5" xfId="9226"/>
    <cellStyle name="千位分隔 3 4 3 5 2" xfId="26122"/>
    <cellStyle name="千位分隔 3 4 3 6" xfId="17674"/>
    <cellStyle name="千位分隔 3 4 4" xfId="1130"/>
    <cellStyle name="千位分隔 3 4 4 2" xfId="3242"/>
    <cellStyle name="千位分隔 3 4 4 2 2" xfId="7466"/>
    <cellStyle name="千位分隔 3 4 4 2 2 2" xfId="15914"/>
    <cellStyle name="千位分隔 3 4 4 2 2 2 2" xfId="32810"/>
    <cellStyle name="千位分隔 3 4 4 2 2 3" xfId="24362"/>
    <cellStyle name="千位分隔 3 4 4 2 3" xfId="11690"/>
    <cellStyle name="千位分隔 3 4 4 2 3 2" xfId="28586"/>
    <cellStyle name="千位分隔 3 4 4 2 4" xfId="20138"/>
    <cellStyle name="千位分隔 3 4 4 3" xfId="5354"/>
    <cellStyle name="千位分隔 3 4 4 3 2" xfId="13802"/>
    <cellStyle name="千位分隔 3 4 4 3 2 2" xfId="30698"/>
    <cellStyle name="千位分隔 3 4 4 3 3" xfId="22250"/>
    <cellStyle name="千位分隔 3 4 4 4" xfId="9578"/>
    <cellStyle name="千位分隔 3 4 4 4 2" xfId="26474"/>
    <cellStyle name="千位分隔 3 4 4 5" xfId="18026"/>
    <cellStyle name="千位分隔 3 4 5" xfId="2186"/>
    <cellStyle name="千位分隔 3 4 5 2" xfId="6410"/>
    <cellStyle name="千位分隔 3 4 5 2 2" xfId="14858"/>
    <cellStyle name="千位分隔 3 4 5 2 2 2" xfId="31754"/>
    <cellStyle name="千位分隔 3 4 5 2 3" xfId="23306"/>
    <cellStyle name="千位分隔 3 4 5 3" xfId="10634"/>
    <cellStyle name="千位分隔 3 4 5 3 2" xfId="27530"/>
    <cellStyle name="千位分隔 3 4 5 4" xfId="19082"/>
    <cellStyle name="千位分隔 3 4 6" xfId="4298"/>
    <cellStyle name="千位分隔 3 4 6 2" xfId="12746"/>
    <cellStyle name="千位分隔 3 4 6 2 2" xfId="29642"/>
    <cellStyle name="千位分隔 3 4 6 3" xfId="21194"/>
    <cellStyle name="千位分隔 3 4 7" xfId="8522"/>
    <cellStyle name="千位分隔 3 4 7 2" xfId="25418"/>
    <cellStyle name="千位分隔 3 4 8" xfId="16970"/>
    <cellStyle name="千位分隔 3 5" xfId="122"/>
    <cellStyle name="千位分隔 3 5 2" xfId="826"/>
    <cellStyle name="千位分隔 3 5 2 2" xfId="1530"/>
    <cellStyle name="千位分隔 3 5 2 2 2" xfId="3642"/>
    <cellStyle name="千位分隔 3 5 2 2 2 2" xfId="7866"/>
    <cellStyle name="千位分隔 3 5 2 2 2 2 2" xfId="16314"/>
    <cellStyle name="千位分隔 3 5 2 2 2 2 2 2" xfId="33210"/>
    <cellStyle name="千位分隔 3 5 2 2 2 2 3" xfId="24762"/>
    <cellStyle name="千位分隔 3 5 2 2 2 3" xfId="12090"/>
    <cellStyle name="千位分隔 3 5 2 2 2 3 2" xfId="28986"/>
    <cellStyle name="千位分隔 3 5 2 2 2 4" xfId="20538"/>
    <cellStyle name="千位分隔 3 5 2 2 3" xfId="5754"/>
    <cellStyle name="千位分隔 3 5 2 2 3 2" xfId="14202"/>
    <cellStyle name="千位分隔 3 5 2 2 3 2 2" xfId="31098"/>
    <cellStyle name="千位分隔 3 5 2 2 3 3" xfId="22650"/>
    <cellStyle name="千位分隔 3 5 2 2 4" xfId="9978"/>
    <cellStyle name="千位分隔 3 5 2 2 4 2" xfId="26874"/>
    <cellStyle name="千位分隔 3 5 2 2 5" xfId="18426"/>
    <cellStyle name="千位分隔 3 5 2 3" xfId="2586"/>
    <cellStyle name="千位分隔 3 5 2 3 2" xfId="6810"/>
    <cellStyle name="千位分隔 3 5 2 3 2 2" xfId="15258"/>
    <cellStyle name="千位分隔 3 5 2 3 2 2 2" xfId="32154"/>
    <cellStyle name="千位分隔 3 5 2 3 2 3" xfId="23706"/>
    <cellStyle name="千位分隔 3 5 2 3 3" xfId="11034"/>
    <cellStyle name="千位分隔 3 5 2 3 3 2" xfId="27930"/>
    <cellStyle name="千位分隔 3 5 2 3 4" xfId="19482"/>
    <cellStyle name="千位分隔 3 5 2 4" xfId="4698"/>
    <cellStyle name="千位分隔 3 5 2 4 2" xfId="13146"/>
    <cellStyle name="千位分隔 3 5 2 4 2 2" xfId="30042"/>
    <cellStyle name="千位分隔 3 5 2 4 3" xfId="21594"/>
    <cellStyle name="千位分隔 3 5 2 5" xfId="8922"/>
    <cellStyle name="千位分隔 3 5 2 5 2" xfId="25818"/>
    <cellStyle name="千位分隔 3 5 2 6" xfId="17370"/>
    <cellStyle name="千位分隔 3 5 3" xfId="474"/>
    <cellStyle name="千位分隔 3 5 3 2" xfId="1882"/>
    <cellStyle name="千位分隔 3 5 3 2 2" xfId="3994"/>
    <cellStyle name="千位分隔 3 5 3 2 2 2" xfId="8218"/>
    <cellStyle name="千位分隔 3 5 3 2 2 2 2" xfId="16666"/>
    <cellStyle name="千位分隔 3 5 3 2 2 2 2 2" xfId="33562"/>
    <cellStyle name="千位分隔 3 5 3 2 2 2 3" xfId="25114"/>
    <cellStyle name="千位分隔 3 5 3 2 2 3" xfId="12442"/>
    <cellStyle name="千位分隔 3 5 3 2 2 3 2" xfId="29338"/>
    <cellStyle name="千位分隔 3 5 3 2 2 4" xfId="20890"/>
    <cellStyle name="千位分隔 3 5 3 2 3" xfId="6106"/>
    <cellStyle name="千位分隔 3 5 3 2 3 2" xfId="14554"/>
    <cellStyle name="千位分隔 3 5 3 2 3 2 2" xfId="31450"/>
    <cellStyle name="千位分隔 3 5 3 2 3 3" xfId="23002"/>
    <cellStyle name="千位分隔 3 5 3 2 4" xfId="10330"/>
    <cellStyle name="千位分隔 3 5 3 2 4 2" xfId="27226"/>
    <cellStyle name="千位分隔 3 5 3 2 5" xfId="18778"/>
    <cellStyle name="千位分隔 3 5 3 3" xfId="2938"/>
    <cellStyle name="千位分隔 3 5 3 3 2" xfId="7162"/>
    <cellStyle name="千位分隔 3 5 3 3 2 2" xfId="15610"/>
    <cellStyle name="千位分隔 3 5 3 3 2 2 2" xfId="32506"/>
    <cellStyle name="千位分隔 3 5 3 3 2 3" xfId="24058"/>
    <cellStyle name="千位分隔 3 5 3 3 3" xfId="11386"/>
    <cellStyle name="千位分隔 3 5 3 3 3 2" xfId="28282"/>
    <cellStyle name="千位分隔 3 5 3 3 4" xfId="19834"/>
    <cellStyle name="千位分隔 3 5 3 4" xfId="5050"/>
    <cellStyle name="千位分隔 3 5 3 4 2" xfId="13498"/>
    <cellStyle name="千位分隔 3 5 3 4 2 2" xfId="30394"/>
    <cellStyle name="千位分隔 3 5 3 4 3" xfId="21946"/>
    <cellStyle name="千位分隔 3 5 3 5" xfId="9274"/>
    <cellStyle name="千位分隔 3 5 3 5 2" xfId="26170"/>
    <cellStyle name="千位分隔 3 5 3 6" xfId="17722"/>
    <cellStyle name="千位分隔 3 5 4" xfId="1178"/>
    <cellStyle name="千位分隔 3 5 4 2" xfId="3290"/>
    <cellStyle name="千位分隔 3 5 4 2 2" xfId="7514"/>
    <cellStyle name="千位分隔 3 5 4 2 2 2" xfId="15962"/>
    <cellStyle name="千位分隔 3 5 4 2 2 2 2" xfId="32858"/>
    <cellStyle name="千位分隔 3 5 4 2 2 3" xfId="24410"/>
    <cellStyle name="千位分隔 3 5 4 2 3" xfId="11738"/>
    <cellStyle name="千位分隔 3 5 4 2 3 2" xfId="28634"/>
    <cellStyle name="千位分隔 3 5 4 2 4" xfId="20186"/>
    <cellStyle name="千位分隔 3 5 4 3" xfId="5402"/>
    <cellStyle name="千位分隔 3 5 4 3 2" xfId="13850"/>
    <cellStyle name="千位分隔 3 5 4 3 2 2" xfId="30746"/>
    <cellStyle name="千位分隔 3 5 4 3 3" xfId="22298"/>
    <cellStyle name="千位分隔 3 5 4 4" xfId="9626"/>
    <cellStyle name="千位分隔 3 5 4 4 2" xfId="26522"/>
    <cellStyle name="千位分隔 3 5 4 5" xfId="18074"/>
    <cellStyle name="千位分隔 3 5 5" xfId="2234"/>
    <cellStyle name="千位分隔 3 5 5 2" xfId="6458"/>
    <cellStyle name="千位分隔 3 5 5 2 2" xfId="14906"/>
    <cellStyle name="千位分隔 3 5 5 2 2 2" xfId="31802"/>
    <cellStyle name="千位分隔 3 5 5 2 3" xfId="23354"/>
    <cellStyle name="千位分隔 3 5 5 3" xfId="10682"/>
    <cellStyle name="千位分隔 3 5 5 3 2" xfId="27578"/>
    <cellStyle name="千位分隔 3 5 5 4" xfId="19130"/>
    <cellStyle name="千位分隔 3 5 6" xfId="4346"/>
    <cellStyle name="千位分隔 3 5 6 2" xfId="12794"/>
    <cellStyle name="千位分隔 3 5 6 2 2" xfId="29690"/>
    <cellStyle name="千位分隔 3 5 6 3" xfId="21242"/>
    <cellStyle name="千位分隔 3 5 7" xfId="8570"/>
    <cellStyle name="千位分隔 3 5 7 2" xfId="25466"/>
    <cellStyle name="千位分隔 3 5 8" xfId="17018"/>
    <cellStyle name="千位分隔 3 6" xfId="170"/>
    <cellStyle name="千位分隔 3 6 2" xfId="874"/>
    <cellStyle name="千位分隔 3 6 2 2" xfId="1578"/>
    <cellStyle name="千位分隔 3 6 2 2 2" xfId="3690"/>
    <cellStyle name="千位分隔 3 6 2 2 2 2" xfId="7914"/>
    <cellStyle name="千位分隔 3 6 2 2 2 2 2" xfId="16362"/>
    <cellStyle name="千位分隔 3 6 2 2 2 2 2 2" xfId="33258"/>
    <cellStyle name="千位分隔 3 6 2 2 2 2 3" xfId="24810"/>
    <cellStyle name="千位分隔 3 6 2 2 2 3" xfId="12138"/>
    <cellStyle name="千位分隔 3 6 2 2 2 3 2" xfId="29034"/>
    <cellStyle name="千位分隔 3 6 2 2 2 4" xfId="20586"/>
    <cellStyle name="千位分隔 3 6 2 2 3" xfId="5802"/>
    <cellStyle name="千位分隔 3 6 2 2 3 2" xfId="14250"/>
    <cellStyle name="千位分隔 3 6 2 2 3 2 2" xfId="31146"/>
    <cellStyle name="千位分隔 3 6 2 2 3 3" xfId="22698"/>
    <cellStyle name="千位分隔 3 6 2 2 4" xfId="10026"/>
    <cellStyle name="千位分隔 3 6 2 2 4 2" xfId="26922"/>
    <cellStyle name="千位分隔 3 6 2 2 5" xfId="18474"/>
    <cellStyle name="千位分隔 3 6 2 3" xfId="2634"/>
    <cellStyle name="千位分隔 3 6 2 3 2" xfId="6858"/>
    <cellStyle name="千位分隔 3 6 2 3 2 2" xfId="15306"/>
    <cellStyle name="千位分隔 3 6 2 3 2 2 2" xfId="32202"/>
    <cellStyle name="千位分隔 3 6 2 3 2 3" xfId="23754"/>
    <cellStyle name="千位分隔 3 6 2 3 3" xfId="11082"/>
    <cellStyle name="千位分隔 3 6 2 3 3 2" xfId="27978"/>
    <cellStyle name="千位分隔 3 6 2 3 4" xfId="19530"/>
    <cellStyle name="千位分隔 3 6 2 4" xfId="4746"/>
    <cellStyle name="千位分隔 3 6 2 4 2" xfId="13194"/>
    <cellStyle name="千位分隔 3 6 2 4 2 2" xfId="30090"/>
    <cellStyle name="千位分隔 3 6 2 4 3" xfId="21642"/>
    <cellStyle name="千位分隔 3 6 2 5" xfId="8970"/>
    <cellStyle name="千位分隔 3 6 2 5 2" xfId="25866"/>
    <cellStyle name="千位分隔 3 6 2 6" xfId="17418"/>
    <cellStyle name="千位分隔 3 6 3" xfId="522"/>
    <cellStyle name="千位分隔 3 6 3 2" xfId="1930"/>
    <cellStyle name="千位分隔 3 6 3 2 2" xfId="4042"/>
    <cellStyle name="千位分隔 3 6 3 2 2 2" xfId="8266"/>
    <cellStyle name="千位分隔 3 6 3 2 2 2 2" xfId="16714"/>
    <cellStyle name="千位分隔 3 6 3 2 2 2 2 2" xfId="33610"/>
    <cellStyle name="千位分隔 3 6 3 2 2 2 3" xfId="25162"/>
    <cellStyle name="千位分隔 3 6 3 2 2 3" xfId="12490"/>
    <cellStyle name="千位分隔 3 6 3 2 2 3 2" xfId="29386"/>
    <cellStyle name="千位分隔 3 6 3 2 2 4" xfId="20938"/>
    <cellStyle name="千位分隔 3 6 3 2 3" xfId="6154"/>
    <cellStyle name="千位分隔 3 6 3 2 3 2" xfId="14602"/>
    <cellStyle name="千位分隔 3 6 3 2 3 2 2" xfId="31498"/>
    <cellStyle name="千位分隔 3 6 3 2 3 3" xfId="23050"/>
    <cellStyle name="千位分隔 3 6 3 2 4" xfId="10378"/>
    <cellStyle name="千位分隔 3 6 3 2 4 2" xfId="27274"/>
    <cellStyle name="千位分隔 3 6 3 2 5" xfId="18826"/>
    <cellStyle name="千位分隔 3 6 3 3" xfId="2986"/>
    <cellStyle name="千位分隔 3 6 3 3 2" xfId="7210"/>
    <cellStyle name="千位分隔 3 6 3 3 2 2" xfId="15658"/>
    <cellStyle name="千位分隔 3 6 3 3 2 2 2" xfId="32554"/>
    <cellStyle name="千位分隔 3 6 3 3 2 3" xfId="24106"/>
    <cellStyle name="千位分隔 3 6 3 3 3" xfId="11434"/>
    <cellStyle name="千位分隔 3 6 3 3 3 2" xfId="28330"/>
    <cellStyle name="千位分隔 3 6 3 3 4" xfId="19882"/>
    <cellStyle name="千位分隔 3 6 3 4" xfId="5098"/>
    <cellStyle name="千位分隔 3 6 3 4 2" xfId="13546"/>
    <cellStyle name="千位分隔 3 6 3 4 2 2" xfId="30442"/>
    <cellStyle name="千位分隔 3 6 3 4 3" xfId="21994"/>
    <cellStyle name="千位分隔 3 6 3 5" xfId="9322"/>
    <cellStyle name="千位分隔 3 6 3 5 2" xfId="26218"/>
    <cellStyle name="千位分隔 3 6 3 6" xfId="17770"/>
    <cellStyle name="千位分隔 3 6 4" xfId="1226"/>
    <cellStyle name="千位分隔 3 6 4 2" xfId="3338"/>
    <cellStyle name="千位分隔 3 6 4 2 2" xfId="7562"/>
    <cellStyle name="千位分隔 3 6 4 2 2 2" xfId="16010"/>
    <cellStyle name="千位分隔 3 6 4 2 2 2 2" xfId="32906"/>
    <cellStyle name="千位分隔 3 6 4 2 2 3" xfId="24458"/>
    <cellStyle name="千位分隔 3 6 4 2 3" xfId="11786"/>
    <cellStyle name="千位分隔 3 6 4 2 3 2" xfId="28682"/>
    <cellStyle name="千位分隔 3 6 4 2 4" xfId="20234"/>
    <cellStyle name="千位分隔 3 6 4 3" xfId="5450"/>
    <cellStyle name="千位分隔 3 6 4 3 2" xfId="13898"/>
    <cellStyle name="千位分隔 3 6 4 3 2 2" xfId="30794"/>
    <cellStyle name="千位分隔 3 6 4 3 3" xfId="22346"/>
    <cellStyle name="千位分隔 3 6 4 4" xfId="9674"/>
    <cellStyle name="千位分隔 3 6 4 4 2" xfId="26570"/>
    <cellStyle name="千位分隔 3 6 4 5" xfId="18122"/>
    <cellStyle name="千位分隔 3 6 5" xfId="2282"/>
    <cellStyle name="千位分隔 3 6 5 2" xfId="6506"/>
    <cellStyle name="千位分隔 3 6 5 2 2" xfId="14954"/>
    <cellStyle name="千位分隔 3 6 5 2 2 2" xfId="31850"/>
    <cellStyle name="千位分隔 3 6 5 2 3" xfId="23402"/>
    <cellStyle name="千位分隔 3 6 5 3" xfId="10730"/>
    <cellStyle name="千位分隔 3 6 5 3 2" xfId="27626"/>
    <cellStyle name="千位分隔 3 6 5 4" xfId="19178"/>
    <cellStyle name="千位分隔 3 6 6" xfId="4394"/>
    <cellStyle name="千位分隔 3 6 6 2" xfId="12842"/>
    <cellStyle name="千位分隔 3 6 6 2 2" xfId="29738"/>
    <cellStyle name="千位分隔 3 6 6 3" xfId="21290"/>
    <cellStyle name="千位分隔 3 6 7" xfId="8618"/>
    <cellStyle name="千位分隔 3 6 7 2" xfId="25514"/>
    <cellStyle name="千位分隔 3 6 8" xfId="17066"/>
    <cellStyle name="千位分隔 3 7" xfId="218"/>
    <cellStyle name="千位分隔 3 7 2" xfId="922"/>
    <cellStyle name="千位分隔 3 7 2 2" xfId="1626"/>
    <cellStyle name="千位分隔 3 7 2 2 2" xfId="3738"/>
    <cellStyle name="千位分隔 3 7 2 2 2 2" xfId="7962"/>
    <cellStyle name="千位分隔 3 7 2 2 2 2 2" xfId="16410"/>
    <cellStyle name="千位分隔 3 7 2 2 2 2 2 2" xfId="33306"/>
    <cellStyle name="千位分隔 3 7 2 2 2 2 3" xfId="24858"/>
    <cellStyle name="千位分隔 3 7 2 2 2 3" xfId="12186"/>
    <cellStyle name="千位分隔 3 7 2 2 2 3 2" xfId="29082"/>
    <cellStyle name="千位分隔 3 7 2 2 2 4" xfId="20634"/>
    <cellStyle name="千位分隔 3 7 2 2 3" xfId="5850"/>
    <cellStyle name="千位分隔 3 7 2 2 3 2" xfId="14298"/>
    <cellStyle name="千位分隔 3 7 2 2 3 2 2" xfId="31194"/>
    <cellStyle name="千位分隔 3 7 2 2 3 3" xfId="22746"/>
    <cellStyle name="千位分隔 3 7 2 2 4" xfId="10074"/>
    <cellStyle name="千位分隔 3 7 2 2 4 2" xfId="26970"/>
    <cellStyle name="千位分隔 3 7 2 2 5" xfId="18522"/>
    <cellStyle name="千位分隔 3 7 2 3" xfId="2682"/>
    <cellStyle name="千位分隔 3 7 2 3 2" xfId="6906"/>
    <cellStyle name="千位分隔 3 7 2 3 2 2" xfId="15354"/>
    <cellStyle name="千位分隔 3 7 2 3 2 2 2" xfId="32250"/>
    <cellStyle name="千位分隔 3 7 2 3 2 3" xfId="23802"/>
    <cellStyle name="千位分隔 3 7 2 3 3" xfId="11130"/>
    <cellStyle name="千位分隔 3 7 2 3 3 2" xfId="28026"/>
    <cellStyle name="千位分隔 3 7 2 3 4" xfId="19578"/>
    <cellStyle name="千位分隔 3 7 2 4" xfId="4794"/>
    <cellStyle name="千位分隔 3 7 2 4 2" xfId="13242"/>
    <cellStyle name="千位分隔 3 7 2 4 2 2" xfId="30138"/>
    <cellStyle name="千位分隔 3 7 2 4 3" xfId="21690"/>
    <cellStyle name="千位分隔 3 7 2 5" xfId="9018"/>
    <cellStyle name="千位分隔 3 7 2 5 2" xfId="25914"/>
    <cellStyle name="千位分隔 3 7 2 6" xfId="17466"/>
    <cellStyle name="千位分隔 3 7 3" xfId="570"/>
    <cellStyle name="千位分隔 3 7 3 2" xfId="1978"/>
    <cellStyle name="千位分隔 3 7 3 2 2" xfId="4090"/>
    <cellStyle name="千位分隔 3 7 3 2 2 2" xfId="8314"/>
    <cellStyle name="千位分隔 3 7 3 2 2 2 2" xfId="16762"/>
    <cellStyle name="千位分隔 3 7 3 2 2 2 2 2" xfId="33658"/>
    <cellStyle name="千位分隔 3 7 3 2 2 2 3" xfId="25210"/>
    <cellStyle name="千位分隔 3 7 3 2 2 3" xfId="12538"/>
    <cellStyle name="千位分隔 3 7 3 2 2 3 2" xfId="29434"/>
    <cellStyle name="千位分隔 3 7 3 2 2 4" xfId="20986"/>
    <cellStyle name="千位分隔 3 7 3 2 3" xfId="6202"/>
    <cellStyle name="千位分隔 3 7 3 2 3 2" xfId="14650"/>
    <cellStyle name="千位分隔 3 7 3 2 3 2 2" xfId="31546"/>
    <cellStyle name="千位分隔 3 7 3 2 3 3" xfId="23098"/>
    <cellStyle name="千位分隔 3 7 3 2 4" xfId="10426"/>
    <cellStyle name="千位分隔 3 7 3 2 4 2" xfId="27322"/>
    <cellStyle name="千位分隔 3 7 3 2 5" xfId="18874"/>
    <cellStyle name="千位分隔 3 7 3 3" xfId="3034"/>
    <cellStyle name="千位分隔 3 7 3 3 2" xfId="7258"/>
    <cellStyle name="千位分隔 3 7 3 3 2 2" xfId="15706"/>
    <cellStyle name="千位分隔 3 7 3 3 2 2 2" xfId="32602"/>
    <cellStyle name="千位分隔 3 7 3 3 2 3" xfId="24154"/>
    <cellStyle name="千位分隔 3 7 3 3 3" xfId="11482"/>
    <cellStyle name="千位分隔 3 7 3 3 3 2" xfId="28378"/>
    <cellStyle name="千位分隔 3 7 3 3 4" xfId="19930"/>
    <cellStyle name="千位分隔 3 7 3 4" xfId="5146"/>
    <cellStyle name="千位分隔 3 7 3 4 2" xfId="13594"/>
    <cellStyle name="千位分隔 3 7 3 4 2 2" xfId="30490"/>
    <cellStyle name="千位分隔 3 7 3 4 3" xfId="22042"/>
    <cellStyle name="千位分隔 3 7 3 5" xfId="9370"/>
    <cellStyle name="千位分隔 3 7 3 5 2" xfId="26266"/>
    <cellStyle name="千位分隔 3 7 3 6" xfId="17818"/>
    <cellStyle name="千位分隔 3 7 4" xfId="1274"/>
    <cellStyle name="千位分隔 3 7 4 2" xfId="3386"/>
    <cellStyle name="千位分隔 3 7 4 2 2" xfId="7610"/>
    <cellStyle name="千位分隔 3 7 4 2 2 2" xfId="16058"/>
    <cellStyle name="千位分隔 3 7 4 2 2 2 2" xfId="32954"/>
    <cellStyle name="千位分隔 3 7 4 2 2 3" xfId="24506"/>
    <cellStyle name="千位分隔 3 7 4 2 3" xfId="11834"/>
    <cellStyle name="千位分隔 3 7 4 2 3 2" xfId="28730"/>
    <cellStyle name="千位分隔 3 7 4 2 4" xfId="20282"/>
    <cellStyle name="千位分隔 3 7 4 3" xfId="5498"/>
    <cellStyle name="千位分隔 3 7 4 3 2" xfId="13946"/>
    <cellStyle name="千位分隔 3 7 4 3 2 2" xfId="30842"/>
    <cellStyle name="千位分隔 3 7 4 3 3" xfId="22394"/>
    <cellStyle name="千位分隔 3 7 4 4" xfId="9722"/>
    <cellStyle name="千位分隔 3 7 4 4 2" xfId="26618"/>
    <cellStyle name="千位分隔 3 7 4 5" xfId="18170"/>
    <cellStyle name="千位分隔 3 7 5" xfId="2330"/>
    <cellStyle name="千位分隔 3 7 5 2" xfId="6554"/>
    <cellStyle name="千位分隔 3 7 5 2 2" xfId="15002"/>
    <cellStyle name="千位分隔 3 7 5 2 2 2" xfId="31898"/>
    <cellStyle name="千位分隔 3 7 5 2 3" xfId="23450"/>
    <cellStyle name="千位分隔 3 7 5 3" xfId="10778"/>
    <cellStyle name="千位分隔 3 7 5 3 2" xfId="27674"/>
    <cellStyle name="千位分隔 3 7 5 4" xfId="19226"/>
    <cellStyle name="千位分隔 3 7 6" xfId="4442"/>
    <cellStyle name="千位分隔 3 7 6 2" xfId="12890"/>
    <cellStyle name="千位分隔 3 7 6 2 2" xfId="29786"/>
    <cellStyle name="千位分隔 3 7 6 3" xfId="21338"/>
    <cellStyle name="千位分隔 3 7 7" xfId="8666"/>
    <cellStyle name="千位分隔 3 7 7 2" xfId="25562"/>
    <cellStyle name="千位分隔 3 7 8" xfId="17114"/>
    <cellStyle name="千位分隔 3 8" xfId="266"/>
    <cellStyle name="千位分隔 3 8 2" xfId="970"/>
    <cellStyle name="千位分隔 3 8 2 2" xfId="1674"/>
    <cellStyle name="千位分隔 3 8 2 2 2" xfId="3786"/>
    <cellStyle name="千位分隔 3 8 2 2 2 2" xfId="8010"/>
    <cellStyle name="千位分隔 3 8 2 2 2 2 2" xfId="16458"/>
    <cellStyle name="千位分隔 3 8 2 2 2 2 2 2" xfId="33354"/>
    <cellStyle name="千位分隔 3 8 2 2 2 2 3" xfId="24906"/>
    <cellStyle name="千位分隔 3 8 2 2 2 3" xfId="12234"/>
    <cellStyle name="千位分隔 3 8 2 2 2 3 2" xfId="29130"/>
    <cellStyle name="千位分隔 3 8 2 2 2 4" xfId="20682"/>
    <cellStyle name="千位分隔 3 8 2 2 3" xfId="5898"/>
    <cellStyle name="千位分隔 3 8 2 2 3 2" xfId="14346"/>
    <cellStyle name="千位分隔 3 8 2 2 3 2 2" xfId="31242"/>
    <cellStyle name="千位分隔 3 8 2 2 3 3" xfId="22794"/>
    <cellStyle name="千位分隔 3 8 2 2 4" xfId="10122"/>
    <cellStyle name="千位分隔 3 8 2 2 4 2" xfId="27018"/>
    <cellStyle name="千位分隔 3 8 2 2 5" xfId="18570"/>
    <cellStyle name="千位分隔 3 8 2 3" xfId="2730"/>
    <cellStyle name="千位分隔 3 8 2 3 2" xfId="6954"/>
    <cellStyle name="千位分隔 3 8 2 3 2 2" xfId="15402"/>
    <cellStyle name="千位分隔 3 8 2 3 2 2 2" xfId="32298"/>
    <cellStyle name="千位分隔 3 8 2 3 2 3" xfId="23850"/>
    <cellStyle name="千位分隔 3 8 2 3 3" xfId="11178"/>
    <cellStyle name="千位分隔 3 8 2 3 3 2" xfId="28074"/>
    <cellStyle name="千位分隔 3 8 2 3 4" xfId="19626"/>
    <cellStyle name="千位分隔 3 8 2 4" xfId="4842"/>
    <cellStyle name="千位分隔 3 8 2 4 2" xfId="13290"/>
    <cellStyle name="千位分隔 3 8 2 4 2 2" xfId="30186"/>
    <cellStyle name="千位分隔 3 8 2 4 3" xfId="21738"/>
    <cellStyle name="千位分隔 3 8 2 5" xfId="9066"/>
    <cellStyle name="千位分隔 3 8 2 5 2" xfId="25962"/>
    <cellStyle name="千位分隔 3 8 2 6" xfId="17514"/>
    <cellStyle name="千位分隔 3 8 3" xfId="618"/>
    <cellStyle name="千位分隔 3 8 3 2" xfId="2026"/>
    <cellStyle name="千位分隔 3 8 3 2 2" xfId="4138"/>
    <cellStyle name="千位分隔 3 8 3 2 2 2" xfId="8362"/>
    <cellStyle name="千位分隔 3 8 3 2 2 2 2" xfId="16810"/>
    <cellStyle name="千位分隔 3 8 3 2 2 2 2 2" xfId="33706"/>
    <cellStyle name="千位分隔 3 8 3 2 2 2 3" xfId="25258"/>
    <cellStyle name="千位分隔 3 8 3 2 2 3" xfId="12586"/>
    <cellStyle name="千位分隔 3 8 3 2 2 3 2" xfId="29482"/>
    <cellStyle name="千位分隔 3 8 3 2 2 4" xfId="21034"/>
    <cellStyle name="千位分隔 3 8 3 2 3" xfId="6250"/>
    <cellStyle name="千位分隔 3 8 3 2 3 2" xfId="14698"/>
    <cellStyle name="千位分隔 3 8 3 2 3 2 2" xfId="31594"/>
    <cellStyle name="千位分隔 3 8 3 2 3 3" xfId="23146"/>
    <cellStyle name="千位分隔 3 8 3 2 4" xfId="10474"/>
    <cellStyle name="千位分隔 3 8 3 2 4 2" xfId="27370"/>
    <cellStyle name="千位分隔 3 8 3 2 5" xfId="18922"/>
    <cellStyle name="千位分隔 3 8 3 3" xfId="3082"/>
    <cellStyle name="千位分隔 3 8 3 3 2" xfId="7306"/>
    <cellStyle name="千位分隔 3 8 3 3 2 2" xfId="15754"/>
    <cellStyle name="千位分隔 3 8 3 3 2 2 2" xfId="32650"/>
    <cellStyle name="千位分隔 3 8 3 3 2 3" xfId="24202"/>
    <cellStyle name="千位分隔 3 8 3 3 3" xfId="11530"/>
    <cellStyle name="千位分隔 3 8 3 3 3 2" xfId="28426"/>
    <cellStyle name="千位分隔 3 8 3 3 4" xfId="19978"/>
    <cellStyle name="千位分隔 3 8 3 4" xfId="5194"/>
    <cellStyle name="千位分隔 3 8 3 4 2" xfId="13642"/>
    <cellStyle name="千位分隔 3 8 3 4 2 2" xfId="30538"/>
    <cellStyle name="千位分隔 3 8 3 4 3" xfId="22090"/>
    <cellStyle name="千位分隔 3 8 3 5" xfId="9418"/>
    <cellStyle name="千位分隔 3 8 3 5 2" xfId="26314"/>
    <cellStyle name="千位分隔 3 8 3 6" xfId="17866"/>
    <cellStyle name="千位分隔 3 8 4" xfId="1322"/>
    <cellStyle name="千位分隔 3 8 4 2" xfId="3434"/>
    <cellStyle name="千位分隔 3 8 4 2 2" xfId="7658"/>
    <cellStyle name="千位分隔 3 8 4 2 2 2" xfId="16106"/>
    <cellStyle name="千位分隔 3 8 4 2 2 2 2" xfId="33002"/>
    <cellStyle name="千位分隔 3 8 4 2 2 3" xfId="24554"/>
    <cellStyle name="千位分隔 3 8 4 2 3" xfId="11882"/>
    <cellStyle name="千位分隔 3 8 4 2 3 2" xfId="28778"/>
    <cellStyle name="千位分隔 3 8 4 2 4" xfId="20330"/>
    <cellStyle name="千位分隔 3 8 4 3" xfId="5546"/>
    <cellStyle name="千位分隔 3 8 4 3 2" xfId="13994"/>
    <cellStyle name="千位分隔 3 8 4 3 2 2" xfId="30890"/>
    <cellStyle name="千位分隔 3 8 4 3 3" xfId="22442"/>
    <cellStyle name="千位分隔 3 8 4 4" xfId="9770"/>
    <cellStyle name="千位分隔 3 8 4 4 2" xfId="26666"/>
    <cellStyle name="千位分隔 3 8 4 5" xfId="18218"/>
    <cellStyle name="千位分隔 3 8 5" xfId="2378"/>
    <cellStyle name="千位分隔 3 8 5 2" xfId="6602"/>
    <cellStyle name="千位分隔 3 8 5 2 2" xfId="15050"/>
    <cellStyle name="千位分隔 3 8 5 2 2 2" xfId="31946"/>
    <cellStyle name="千位分隔 3 8 5 2 3" xfId="23498"/>
    <cellStyle name="千位分隔 3 8 5 3" xfId="10826"/>
    <cellStyle name="千位分隔 3 8 5 3 2" xfId="27722"/>
    <cellStyle name="千位分隔 3 8 5 4" xfId="19274"/>
    <cellStyle name="千位分隔 3 8 6" xfId="4490"/>
    <cellStyle name="千位分隔 3 8 6 2" xfId="12938"/>
    <cellStyle name="千位分隔 3 8 6 2 2" xfId="29834"/>
    <cellStyle name="千位分隔 3 8 6 3" xfId="21386"/>
    <cellStyle name="千位分隔 3 8 7" xfId="8714"/>
    <cellStyle name="千位分隔 3 8 7 2" xfId="25610"/>
    <cellStyle name="千位分隔 3 8 8" xfId="17162"/>
    <cellStyle name="千位分隔 3 9" xfId="314"/>
    <cellStyle name="千位分隔 3 9 2" xfId="1018"/>
    <cellStyle name="千位分隔 3 9 2 2" xfId="1722"/>
    <cellStyle name="千位分隔 3 9 2 2 2" xfId="3834"/>
    <cellStyle name="千位分隔 3 9 2 2 2 2" xfId="8058"/>
    <cellStyle name="千位分隔 3 9 2 2 2 2 2" xfId="16506"/>
    <cellStyle name="千位分隔 3 9 2 2 2 2 2 2" xfId="33402"/>
    <cellStyle name="千位分隔 3 9 2 2 2 2 3" xfId="24954"/>
    <cellStyle name="千位分隔 3 9 2 2 2 3" xfId="12282"/>
    <cellStyle name="千位分隔 3 9 2 2 2 3 2" xfId="29178"/>
    <cellStyle name="千位分隔 3 9 2 2 2 4" xfId="20730"/>
    <cellStyle name="千位分隔 3 9 2 2 3" xfId="5946"/>
    <cellStyle name="千位分隔 3 9 2 2 3 2" xfId="14394"/>
    <cellStyle name="千位分隔 3 9 2 2 3 2 2" xfId="31290"/>
    <cellStyle name="千位分隔 3 9 2 2 3 3" xfId="22842"/>
    <cellStyle name="千位分隔 3 9 2 2 4" xfId="10170"/>
    <cellStyle name="千位分隔 3 9 2 2 4 2" xfId="27066"/>
    <cellStyle name="千位分隔 3 9 2 2 5" xfId="18618"/>
    <cellStyle name="千位分隔 3 9 2 3" xfId="2778"/>
    <cellStyle name="千位分隔 3 9 2 3 2" xfId="7002"/>
    <cellStyle name="千位分隔 3 9 2 3 2 2" xfId="15450"/>
    <cellStyle name="千位分隔 3 9 2 3 2 2 2" xfId="32346"/>
    <cellStyle name="千位分隔 3 9 2 3 2 3" xfId="23898"/>
    <cellStyle name="千位分隔 3 9 2 3 3" xfId="11226"/>
    <cellStyle name="千位分隔 3 9 2 3 3 2" xfId="28122"/>
    <cellStyle name="千位分隔 3 9 2 3 4" xfId="19674"/>
    <cellStyle name="千位分隔 3 9 2 4" xfId="4890"/>
    <cellStyle name="千位分隔 3 9 2 4 2" xfId="13338"/>
    <cellStyle name="千位分隔 3 9 2 4 2 2" xfId="30234"/>
    <cellStyle name="千位分隔 3 9 2 4 3" xfId="21786"/>
    <cellStyle name="千位分隔 3 9 2 5" xfId="9114"/>
    <cellStyle name="千位分隔 3 9 2 5 2" xfId="26010"/>
    <cellStyle name="千位分隔 3 9 2 6" xfId="17562"/>
    <cellStyle name="千位分隔 3 9 3" xfId="666"/>
    <cellStyle name="千位分隔 3 9 3 2" xfId="2074"/>
    <cellStyle name="千位分隔 3 9 3 2 2" xfId="4186"/>
    <cellStyle name="千位分隔 3 9 3 2 2 2" xfId="8410"/>
    <cellStyle name="千位分隔 3 9 3 2 2 2 2" xfId="16858"/>
    <cellStyle name="千位分隔 3 9 3 2 2 2 2 2" xfId="33754"/>
    <cellStyle name="千位分隔 3 9 3 2 2 2 3" xfId="25306"/>
    <cellStyle name="千位分隔 3 9 3 2 2 3" xfId="12634"/>
    <cellStyle name="千位分隔 3 9 3 2 2 3 2" xfId="29530"/>
    <cellStyle name="千位分隔 3 9 3 2 2 4" xfId="21082"/>
    <cellStyle name="千位分隔 3 9 3 2 3" xfId="6298"/>
    <cellStyle name="千位分隔 3 9 3 2 3 2" xfId="14746"/>
    <cellStyle name="千位分隔 3 9 3 2 3 2 2" xfId="31642"/>
    <cellStyle name="千位分隔 3 9 3 2 3 3" xfId="23194"/>
    <cellStyle name="千位分隔 3 9 3 2 4" xfId="10522"/>
    <cellStyle name="千位分隔 3 9 3 2 4 2" xfId="27418"/>
    <cellStyle name="千位分隔 3 9 3 2 5" xfId="18970"/>
    <cellStyle name="千位分隔 3 9 3 3" xfId="3130"/>
    <cellStyle name="千位分隔 3 9 3 3 2" xfId="7354"/>
    <cellStyle name="千位分隔 3 9 3 3 2 2" xfId="15802"/>
    <cellStyle name="千位分隔 3 9 3 3 2 2 2" xfId="32698"/>
    <cellStyle name="千位分隔 3 9 3 3 2 3" xfId="24250"/>
    <cellStyle name="千位分隔 3 9 3 3 3" xfId="11578"/>
    <cellStyle name="千位分隔 3 9 3 3 3 2" xfId="28474"/>
    <cellStyle name="千位分隔 3 9 3 3 4" xfId="20026"/>
    <cellStyle name="千位分隔 3 9 3 4" xfId="5242"/>
    <cellStyle name="千位分隔 3 9 3 4 2" xfId="13690"/>
    <cellStyle name="千位分隔 3 9 3 4 2 2" xfId="30586"/>
    <cellStyle name="千位分隔 3 9 3 4 3" xfId="22138"/>
    <cellStyle name="千位分隔 3 9 3 5" xfId="9466"/>
    <cellStyle name="千位分隔 3 9 3 5 2" xfId="26362"/>
    <cellStyle name="千位分隔 3 9 3 6" xfId="17914"/>
    <cellStyle name="千位分隔 3 9 4" xfId="1370"/>
    <cellStyle name="千位分隔 3 9 4 2" xfId="3482"/>
    <cellStyle name="千位分隔 3 9 4 2 2" xfId="7706"/>
    <cellStyle name="千位分隔 3 9 4 2 2 2" xfId="16154"/>
    <cellStyle name="千位分隔 3 9 4 2 2 2 2" xfId="33050"/>
    <cellStyle name="千位分隔 3 9 4 2 2 3" xfId="24602"/>
    <cellStyle name="千位分隔 3 9 4 2 3" xfId="11930"/>
    <cellStyle name="千位分隔 3 9 4 2 3 2" xfId="28826"/>
    <cellStyle name="千位分隔 3 9 4 2 4" xfId="20378"/>
    <cellStyle name="千位分隔 3 9 4 3" xfId="5594"/>
    <cellStyle name="千位分隔 3 9 4 3 2" xfId="14042"/>
    <cellStyle name="千位分隔 3 9 4 3 2 2" xfId="30938"/>
    <cellStyle name="千位分隔 3 9 4 3 3" xfId="22490"/>
    <cellStyle name="千位分隔 3 9 4 4" xfId="9818"/>
    <cellStyle name="千位分隔 3 9 4 4 2" xfId="26714"/>
    <cellStyle name="千位分隔 3 9 4 5" xfId="18266"/>
    <cellStyle name="千位分隔 3 9 5" xfId="2426"/>
    <cellStyle name="千位分隔 3 9 5 2" xfId="6650"/>
    <cellStyle name="千位分隔 3 9 5 2 2" xfId="15098"/>
    <cellStyle name="千位分隔 3 9 5 2 2 2" xfId="31994"/>
    <cellStyle name="千位分隔 3 9 5 2 3" xfId="23546"/>
    <cellStyle name="千位分隔 3 9 5 3" xfId="10874"/>
    <cellStyle name="千位分隔 3 9 5 3 2" xfId="27770"/>
    <cellStyle name="千位分隔 3 9 5 4" xfId="19322"/>
    <cellStyle name="千位分隔 3 9 6" xfId="4538"/>
    <cellStyle name="千位分隔 3 9 6 2" xfId="12986"/>
    <cellStyle name="千位分隔 3 9 6 2 2" xfId="29882"/>
    <cellStyle name="千位分隔 3 9 6 3" xfId="21434"/>
    <cellStyle name="千位分隔 3 9 7" xfId="8762"/>
    <cellStyle name="千位分隔 3 9 7 2" xfId="25658"/>
    <cellStyle name="千位分隔 3 9 8" xfId="17210"/>
    <cellStyle name="千位分隔 4" xfId="11"/>
    <cellStyle name="千位分隔 4 10" xfId="716"/>
    <cellStyle name="千位分隔 4 10 2" xfId="1420"/>
    <cellStyle name="千位分隔 4 10 2 2" xfId="3532"/>
    <cellStyle name="千位分隔 4 10 2 2 2" xfId="7756"/>
    <cellStyle name="千位分隔 4 10 2 2 2 2" xfId="16204"/>
    <cellStyle name="千位分隔 4 10 2 2 2 2 2" xfId="33100"/>
    <cellStyle name="千位分隔 4 10 2 2 2 3" xfId="24652"/>
    <cellStyle name="千位分隔 4 10 2 2 3" xfId="11980"/>
    <cellStyle name="千位分隔 4 10 2 2 3 2" xfId="28876"/>
    <cellStyle name="千位分隔 4 10 2 2 4" xfId="20428"/>
    <cellStyle name="千位分隔 4 10 2 3" xfId="5644"/>
    <cellStyle name="千位分隔 4 10 2 3 2" xfId="14092"/>
    <cellStyle name="千位分隔 4 10 2 3 2 2" xfId="30988"/>
    <cellStyle name="千位分隔 4 10 2 3 3" xfId="22540"/>
    <cellStyle name="千位分隔 4 10 2 4" xfId="9868"/>
    <cellStyle name="千位分隔 4 10 2 4 2" xfId="26764"/>
    <cellStyle name="千位分隔 4 10 2 5" xfId="18316"/>
    <cellStyle name="千位分隔 4 10 3" xfId="2476"/>
    <cellStyle name="千位分隔 4 10 3 2" xfId="6700"/>
    <cellStyle name="千位分隔 4 10 3 2 2" xfId="15148"/>
    <cellStyle name="千位分隔 4 10 3 2 2 2" xfId="32044"/>
    <cellStyle name="千位分隔 4 10 3 2 3" xfId="23596"/>
    <cellStyle name="千位分隔 4 10 3 3" xfId="10924"/>
    <cellStyle name="千位分隔 4 10 3 3 2" xfId="27820"/>
    <cellStyle name="千位分隔 4 10 3 4" xfId="19372"/>
    <cellStyle name="千位分隔 4 10 4" xfId="4588"/>
    <cellStyle name="千位分隔 4 10 4 2" xfId="13036"/>
    <cellStyle name="千位分隔 4 10 4 2 2" xfId="29932"/>
    <cellStyle name="千位分隔 4 10 4 3" xfId="21484"/>
    <cellStyle name="千位分隔 4 10 5" xfId="8812"/>
    <cellStyle name="千位分隔 4 10 5 2" xfId="25708"/>
    <cellStyle name="千位分隔 4 10 6" xfId="17260"/>
    <cellStyle name="千位分隔 4 11" xfId="364"/>
    <cellStyle name="千位分隔 4 11 2" xfId="1772"/>
    <cellStyle name="千位分隔 4 11 2 2" xfId="3884"/>
    <cellStyle name="千位分隔 4 11 2 2 2" xfId="8108"/>
    <cellStyle name="千位分隔 4 11 2 2 2 2" xfId="16556"/>
    <cellStyle name="千位分隔 4 11 2 2 2 2 2" xfId="33452"/>
    <cellStyle name="千位分隔 4 11 2 2 2 3" xfId="25004"/>
    <cellStyle name="千位分隔 4 11 2 2 3" xfId="12332"/>
    <cellStyle name="千位分隔 4 11 2 2 3 2" xfId="29228"/>
    <cellStyle name="千位分隔 4 11 2 2 4" xfId="20780"/>
    <cellStyle name="千位分隔 4 11 2 3" xfId="5996"/>
    <cellStyle name="千位分隔 4 11 2 3 2" xfId="14444"/>
    <cellStyle name="千位分隔 4 11 2 3 2 2" xfId="31340"/>
    <cellStyle name="千位分隔 4 11 2 3 3" xfId="22892"/>
    <cellStyle name="千位分隔 4 11 2 4" xfId="10220"/>
    <cellStyle name="千位分隔 4 11 2 4 2" xfId="27116"/>
    <cellStyle name="千位分隔 4 11 2 5" xfId="18668"/>
    <cellStyle name="千位分隔 4 11 3" xfId="2828"/>
    <cellStyle name="千位分隔 4 11 3 2" xfId="7052"/>
    <cellStyle name="千位分隔 4 11 3 2 2" xfId="15500"/>
    <cellStyle name="千位分隔 4 11 3 2 2 2" xfId="32396"/>
    <cellStyle name="千位分隔 4 11 3 2 3" xfId="23948"/>
    <cellStyle name="千位分隔 4 11 3 3" xfId="11276"/>
    <cellStyle name="千位分隔 4 11 3 3 2" xfId="28172"/>
    <cellStyle name="千位分隔 4 11 3 4" xfId="19724"/>
    <cellStyle name="千位分隔 4 11 4" xfId="4940"/>
    <cellStyle name="千位分隔 4 11 4 2" xfId="13388"/>
    <cellStyle name="千位分隔 4 11 4 2 2" xfId="30284"/>
    <cellStyle name="千位分隔 4 11 4 3" xfId="21836"/>
    <cellStyle name="千位分隔 4 11 5" xfId="9164"/>
    <cellStyle name="千位分隔 4 11 5 2" xfId="26060"/>
    <cellStyle name="千位分隔 4 11 6" xfId="17612"/>
    <cellStyle name="千位分隔 4 12" xfId="1068"/>
    <cellStyle name="千位分隔 4 12 2" xfId="3180"/>
    <cellStyle name="千位分隔 4 12 2 2" xfId="7404"/>
    <cellStyle name="千位分隔 4 12 2 2 2" xfId="15852"/>
    <cellStyle name="千位分隔 4 12 2 2 2 2" xfId="32748"/>
    <cellStyle name="千位分隔 4 12 2 2 3" xfId="24300"/>
    <cellStyle name="千位分隔 4 12 2 3" xfId="11628"/>
    <cellStyle name="千位分隔 4 12 2 3 2" xfId="28524"/>
    <cellStyle name="千位分隔 4 12 2 4" xfId="20076"/>
    <cellStyle name="千位分隔 4 12 3" xfId="5292"/>
    <cellStyle name="千位分隔 4 12 3 2" xfId="13740"/>
    <cellStyle name="千位分隔 4 12 3 2 2" xfId="30636"/>
    <cellStyle name="千位分隔 4 12 3 3" xfId="22188"/>
    <cellStyle name="千位分隔 4 12 4" xfId="9516"/>
    <cellStyle name="千位分隔 4 12 4 2" xfId="26412"/>
    <cellStyle name="千位分隔 4 12 5" xfId="17964"/>
    <cellStyle name="千位分隔 4 13" xfId="2124"/>
    <cellStyle name="千位分隔 4 13 2" xfId="6348"/>
    <cellStyle name="千位分隔 4 13 2 2" xfId="14796"/>
    <cellStyle name="千位分隔 4 13 2 2 2" xfId="31692"/>
    <cellStyle name="千位分隔 4 13 2 3" xfId="23244"/>
    <cellStyle name="千位分隔 4 13 3" xfId="10572"/>
    <cellStyle name="千位分隔 4 13 3 2" xfId="27468"/>
    <cellStyle name="千位分隔 4 13 4" xfId="19020"/>
    <cellStyle name="千位分隔 4 14" xfId="4236"/>
    <cellStyle name="千位分隔 4 14 2" xfId="12684"/>
    <cellStyle name="千位分隔 4 14 2 2" xfId="29580"/>
    <cellStyle name="千位分隔 4 14 3" xfId="21132"/>
    <cellStyle name="千位分隔 4 15" xfId="8460"/>
    <cellStyle name="千位分隔 4 15 2" xfId="25356"/>
    <cellStyle name="千位分隔 4 16" xfId="16908"/>
    <cellStyle name="千位分隔 4 2" xfId="27"/>
    <cellStyle name="千位分隔 4 2 10" xfId="380"/>
    <cellStyle name="千位分隔 4 2 10 2" xfId="1788"/>
    <cellStyle name="千位分隔 4 2 10 2 2" xfId="3900"/>
    <cellStyle name="千位分隔 4 2 10 2 2 2" xfId="8124"/>
    <cellStyle name="千位分隔 4 2 10 2 2 2 2" xfId="16572"/>
    <cellStyle name="千位分隔 4 2 10 2 2 2 2 2" xfId="33468"/>
    <cellStyle name="千位分隔 4 2 10 2 2 2 3" xfId="25020"/>
    <cellStyle name="千位分隔 4 2 10 2 2 3" xfId="12348"/>
    <cellStyle name="千位分隔 4 2 10 2 2 3 2" xfId="29244"/>
    <cellStyle name="千位分隔 4 2 10 2 2 4" xfId="20796"/>
    <cellStyle name="千位分隔 4 2 10 2 3" xfId="6012"/>
    <cellStyle name="千位分隔 4 2 10 2 3 2" xfId="14460"/>
    <cellStyle name="千位分隔 4 2 10 2 3 2 2" xfId="31356"/>
    <cellStyle name="千位分隔 4 2 10 2 3 3" xfId="22908"/>
    <cellStyle name="千位分隔 4 2 10 2 4" xfId="10236"/>
    <cellStyle name="千位分隔 4 2 10 2 4 2" xfId="27132"/>
    <cellStyle name="千位分隔 4 2 10 2 5" xfId="18684"/>
    <cellStyle name="千位分隔 4 2 10 3" xfId="2844"/>
    <cellStyle name="千位分隔 4 2 10 3 2" xfId="7068"/>
    <cellStyle name="千位分隔 4 2 10 3 2 2" xfId="15516"/>
    <cellStyle name="千位分隔 4 2 10 3 2 2 2" xfId="32412"/>
    <cellStyle name="千位分隔 4 2 10 3 2 3" xfId="23964"/>
    <cellStyle name="千位分隔 4 2 10 3 3" xfId="11292"/>
    <cellStyle name="千位分隔 4 2 10 3 3 2" xfId="28188"/>
    <cellStyle name="千位分隔 4 2 10 3 4" xfId="19740"/>
    <cellStyle name="千位分隔 4 2 10 4" xfId="4956"/>
    <cellStyle name="千位分隔 4 2 10 4 2" xfId="13404"/>
    <cellStyle name="千位分隔 4 2 10 4 2 2" xfId="30300"/>
    <cellStyle name="千位分隔 4 2 10 4 3" xfId="21852"/>
    <cellStyle name="千位分隔 4 2 10 5" xfId="9180"/>
    <cellStyle name="千位分隔 4 2 10 5 2" xfId="26076"/>
    <cellStyle name="千位分隔 4 2 10 6" xfId="17628"/>
    <cellStyle name="千位分隔 4 2 11" xfId="1084"/>
    <cellStyle name="千位分隔 4 2 11 2" xfId="3196"/>
    <cellStyle name="千位分隔 4 2 11 2 2" xfId="7420"/>
    <cellStyle name="千位分隔 4 2 11 2 2 2" xfId="15868"/>
    <cellStyle name="千位分隔 4 2 11 2 2 2 2" xfId="32764"/>
    <cellStyle name="千位分隔 4 2 11 2 2 3" xfId="24316"/>
    <cellStyle name="千位分隔 4 2 11 2 3" xfId="11644"/>
    <cellStyle name="千位分隔 4 2 11 2 3 2" xfId="28540"/>
    <cellStyle name="千位分隔 4 2 11 2 4" xfId="20092"/>
    <cellStyle name="千位分隔 4 2 11 3" xfId="5308"/>
    <cellStyle name="千位分隔 4 2 11 3 2" xfId="13756"/>
    <cellStyle name="千位分隔 4 2 11 3 2 2" xfId="30652"/>
    <cellStyle name="千位分隔 4 2 11 3 3" xfId="22204"/>
    <cellStyle name="千位分隔 4 2 11 4" xfId="9532"/>
    <cellStyle name="千位分隔 4 2 11 4 2" xfId="26428"/>
    <cellStyle name="千位分隔 4 2 11 5" xfId="17980"/>
    <cellStyle name="千位分隔 4 2 12" xfId="2140"/>
    <cellStyle name="千位分隔 4 2 12 2" xfId="6364"/>
    <cellStyle name="千位分隔 4 2 12 2 2" xfId="14812"/>
    <cellStyle name="千位分隔 4 2 12 2 2 2" xfId="31708"/>
    <cellStyle name="千位分隔 4 2 12 2 3" xfId="23260"/>
    <cellStyle name="千位分隔 4 2 12 3" xfId="10588"/>
    <cellStyle name="千位分隔 4 2 12 3 2" xfId="27484"/>
    <cellStyle name="千位分隔 4 2 12 4" xfId="19036"/>
    <cellStyle name="千位分隔 4 2 13" xfId="4252"/>
    <cellStyle name="千位分隔 4 2 13 2" xfId="12700"/>
    <cellStyle name="千位分隔 4 2 13 2 2" xfId="29596"/>
    <cellStyle name="千位分隔 4 2 13 3" xfId="21148"/>
    <cellStyle name="千位分隔 4 2 14" xfId="8476"/>
    <cellStyle name="千位分隔 4 2 14 2" xfId="25372"/>
    <cellStyle name="千位分隔 4 2 15" xfId="16924"/>
    <cellStyle name="千位分隔 4 2 2" xfId="60"/>
    <cellStyle name="千位分隔 4 2 2 2" xfId="764"/>
    <cellStyle name="千位分隔 4 2 2 2 2" xfId="1468"/>
    <cellStyle name="千位分隔 4 2 2 2 2 2" xfId="3580"/>
    <cellStyle name="千位分隔 4 2 2 2 2 2 2" xfId="7804"/>
    <cellStyle name="千位分隔 4 2 2 2 2 2 2 2" xfId="16252"/>
    <cellStyle name="千位分隔 4 2 2 2 2 2 2 2 2" xfId="33148"/>
    <cellStyle name="千位分隔 4 2 2 2 2 2 2 3" xfId="24700"/>
    <cellStyle name="千位分隔 4 2 2 2 2 2 3" xfId="12028"/>
    <cellStyle name="千位分隔 4 2 2 2 2 2 3 2" xfId="28924"/>
    <cellStyle name="千位分隔 4 2 2 2 2 2 4" xfId="20476"/>
    <cellStyle name="千位分隔 4 2 2 2 2 3" xfId="5692"/>
    <cellStyle name="千位分隔 4 2 2 2 2 3 2" xfId="14140"/>
    <cellStyle name="千位分隔 4 2 2 2 2 3 2 2" xfId="31036"/>
    <cellStyle name="千位分隔 4 2 2 2 2 3 3" xfId="22588"/>
    <cellStyle name="千位分隔 4 2 2 2 2 4" xfId="9916"/>
    <cellStyle name="千位分隔 4 2 2 2 2 4 2" xfId="26812"/>
    <cellStyle name="千位分隔 4 2 2 2 2 5" xfId="18364"/>
    <cellStyle name="千位分隔 4 2 2 2 3" xfId="2524"/>
    <cellStyle name="千位分隔 4 2 2 2 3 2" xfId="6748"/>
    <cellStyle name="千位分隔 4 2 2 2 3 2 2" xfId="15196"/>
    <cellStyle name="千位分隔 4 2 2 2 3 2 2 2" xfId="32092"/>
    <cellStyle name="千位分隔 4 2 2 2 3 2 3" xfId="23644"/>
    <cellStyle name="千位分隔 4 2 2 2 3 3" xfId="10972"/>
    <cellStyle name="千位分隔 4 2 2 2 3 3 2" xfId="27868"/>
    <cellStyle name="千位分隔 4 2 2 2 3 4" xfId="19420"/>
    <cellStyle name="千位分隔 4 2 2 2 4" xfId="4636"/>
    <cellStyle name="千位分隔 4 2 2 2 4 2" xfId="13084"/>
    <cellStyle name="千位分隔 4 2 2 2 4 2 2" xfId="29980"/>
    <cellStyle name="千位分隔 4 2 2 2 4 3" xfId="21532"/>
    <cellStyle name="千位分隔 4 2 2 2 5" xfId="8860"/>
    <cellStyle name="千位分隔 4 2 2 2 5 2" xfId="25756"/>
    <cellStyle name="千位分隔 4 2 2 2 6" xfId="17308"/>
    <cellStyle name="千位分隔 4 2 2 3" xfId="412"/>
    <cellStyle name="千位分隔 4 2 2 3 2" xfId="1820"/>
    <cellStyle name="千位分隔 4 2 2 3 2 2" xfId="3932"/>
    <cellStyle name="千位分隔 4 2 2 3 2 2 2" xfId="8156"/>
    <cellStyle name="千位分隔 4 2 2 3 2 2 2 2" xfId="16604"/>
    <cellStyle name="千位分隔 4 2 2 3 2 2 2 2 2" xfId="33500"/>
    <cellStyle name="千位分隔 4 2 2 3 2 2 2 3" xfId="25052"/>
    <cellStyle name="千位分隔 4 2 2 3 2 2 3" xfId="12380"/>
    <cellStyle name="千位分隔 4 2 2 3 2 2 3 2" xfId="29276"/>
    <cellStyle name="千位分隔 4 2 2 3 2 2 4" xfId="20828"/>
    <cellStyle name="千位分隔 4 2 2 3 2 3" xfId="6044"/>
    <cellStyle name="千位分隔 4 2 2 3 2 3 2" xfId="14492"/>
    <cellStyle name="千位分隔 4 2 2 3 2 3 2 2" xfId="31388"/>
    <cellStyle name="千位分隔 4 2 2 3 2 3 3" xfId="22940"/>
    <cellStyle name="千位分隔 4 2 2 3 2 4" xfId="10268"/>
    <cellStyle name="千位分隔 4 2 2 3 2 4 2" xfId="27164"/>
    <cellStyle name="千位分隔 4 2 2 3 2 5" xfId="18716"/>
    <cellStyle name="千位分隔 4 2 2 3 3" xfId="2876"/>
    <cellStyle name="千位分隔 4 2 2 3 3 2" xfId="7100"/>
    <cellStyle name="千位分隔 4 2 2 3 3 2 2" xfId="15548"/>
    <cellStyle name="千位分隔 4 2 2 3 3 2 2 2" xfId="32444"/>
    <cellStyle name="千位分隔 4 2 2 3 3 2 3" xfId="23996"/>
    <cellStyle name="千位分隔 4 2 2 3 3 3" xfId="11324"/>
    <cellStyle name="千位分隔 4 2 2 3 3 3 2" xfId="28220"/>
    <cellStyle name="千位分隔 4 2 2 3 3 4" xfId="19772"/>
    <cellStyle name="千位分隔 4 2 2 3 4" xfId="4988"/>
    <cellStyle name="千位分隔 4 2 2 3 4 2" xfId="13436"/>
    <cellStyle name="千位分隔 4 2 2 3 4 2 2" xfId="30332"/>
    <cellStyle name="千位分隔 4 2 2 3 4 3" xfId="21884"/>
    <cellStyle name="千位分隔 4 2 2 3 5" xfId="9212"/>
    <cellStyle name="千位分隔 4 2 2 3 5 2" xfId="26108"/>
    <cellStyle name="千位分隔 4 2 2 3 6" xfId="17660"/>
    <cellStyle name="千位分隔 4 2 2 4" xfId="1116"/>
    <cellStyle name="千位分隔 4 2 2 4 2" xfId="3228"/>
    <cellStyle name="千位分隔 4 2 2 4 2 2" xfId="7452"/>
    <cellStyle name="千位分隔 4 2 2 4 2 2 2" xfId="15900"/>
    <cellStyle name="千位分隔 4 2 2 4 2 2 2 2" xfId="32796"/>
    <cellStyle name="千位分隔 4 2 2 4 2 2 3" xfId="24348"/>
    <cellStyle name="千位分隔 4 2 2 4 2 3" xfId="11676"/>
    <cellStyle name="千位分隔 4 2 2 4 2 3 2" xfId="28572"/>
    <cellStyle name="千位分隔 4 2 2 4 2 4" xfId="20124"/>
    <cellStyle name="千位分隔 4 2 2 4 3" xfId="5340"/>
    <cellStyle name="千位分隔 4 2 2 4 3 2" xfId="13788"/>
    <cellStyle name="千位分隔 4 2 2 4 3 2 2" xfId="30684"/>
    <cellStyle name="千位分隔 4 2 2 4 3 3" xfId="22236"/>
    <cellStyle name="千位分隔 4 2 2 4 4" xfId="9564"/>
    <cellStyle name="千位分隔 4 2 2 4 4 2" xfId="26460"/>
    <cellStyle name="千位分隔 4 2 2 4 5" xfId="18012"/>
    <cellStyle name="千位分隔 4 2 2 5" xfId="2172"/>
    <cellStyle name="千位分隔 4 2 2 5 2" xfId="6396"/>
    <cellStyle name="千位分隔 4 2 2 5 2 2" xfId="14844"/>
    <cellStyle name="千位分隔 4 2 2 5 2 2 2" xfId="31740"/>
    <cellStyle name="千位分隔 4 2 2 5 2 3" xfId="23292"/>
    <cellStyle name="千位分隔 4 2 2 5 3" xfId="10620"/>
    <cellStyle name="千位分隔 4 2 2 5 3 2" xfId="27516"/>
    <cellStyle name="千位分隔 4 2 2 5 4" xfId="19068"/>
    <cellStyle name="千位分隔 4 2 2 6" xfId="4284"/>
    <cellStyle name="千位分隔 4 2 2 6 2" xfId="12732"/>
    <cellStyle name="千位分隔 4 2 2 6 2 2" xfId="29628"/>
    <cellStyle name="千位分隔 4 2 2 6 3" xfId="21180"/>
    <cellStyle name="千位分隔 4 2 2 7" xfId="8508"/>
    <cellStyle name="千位分隔 4 2 2 7 2" xfId="25404"/>
    <cellStyle name="千位分隔 4 2 2 8" xfId="16956"/>
    <cellStyle name="千位分隔 4 2 3" xfId="92"/>
    <cellStyle name="千位分隔 4 2 3 2" xfId="796"/>
    <cellStyle name="千位分隔 4 2 3 2 2" xfId="1500"/>
    <cellStyle name="千位分隔 4 2 3 2 2 2" xfId="3612"/>
    <cellStyle name="千位分隔 4 2 3 2 2 2 2" xfId="7836"/>
    <cellStyle name="千位分隔 4 2 3 2 2 2 2 2" xfId="16284"/>
    <cellStyle name="千位分隔 4 2 3 2 2 2 2 2 2" xfId="33180"/>
    <cellStyle name="千位分隔 4 2 3 2 2 2 2 3" xfId="24732"/>
    <cellStyle name="千位分隔 4 2 3 2 2 2 3" xfId="12060"/>
    <cellStyle name="千位分隔 4 2 3 2 2 2 3 2" xfId="28956"/>
    <cellStyle name="千位分隔 4 2 3 2 2 2 4" xfId="20508"/>
    <cellStyle name="千位分隔 4 2 3 2 2 3" xfId="5724"/>
    <cellStyle name="千位分隔 4 2 3 2 2 3 2" xfId="14172"/>
    <cellStyle name="千位分隔 4 2 3 2 2 3 2 2" xfId="31068"/>
    <cellStyle name="千位分隔 4 2 3 2 2 3 3" xfId="22620"/>
    <cellStyle name="千位分隔 4 2 3 2 2 4" xfId="9948"/>
    <cellStyle name="千位分隔 4 2 3 2 2 4 2" xfId="26844"/>
    <cellStyle name="千位分隔 4 2 3 2 2 5" xfId="18396"/>
    <cellStyle name="千位分隔 4 2 3 2 3" xfId="2556"/>
    <cellStyle name="千位分隔 4 2 3 2 3 2" xfId="6780"/>
    <cellStyle name="千位分隔 4 2 3 2 3 2 2" xfId="15228"/>
    <cellStyle name="千位分隔 4 2 3 2 3 2 2 2" xfId="32124"/>
    <cellStyle name="千位分隔 4 2 3 2 3 2 3" xfId="23676"/>
    <cellStyle name="千位分隔 4 2 3 2 3 3" xfId="11004"/>
    <cellStyle name="千位分隔 4 2 3 2 3 3 2" xfId="27900"/>
    <cellStyle name="千位分隔 4 2 3 2 3 4" xfId="19452"/>
    <cellStyle name="千位分隔 4 2 3 2 4" xfId="4668"/>
    <cellStyle name="千位分隔 4 2 3 2 4 2" xfId="13116"/>
    <cellStyle name="千位分隔 4 2 3 2 4 2 2" xfId="30012"/>
    <cellStyle name="千位分隔 4 2 3 2 4 3" xfId="21564"/>
    <cellStyle name="千位分隔 4 2 3 2 5" xfId="8892"/>
    <cellStyle name="千位分隔 4 2 3 2 5 2" xfId="25788"/>
    <cellStyle name="千位分隔 4 2 3 2 6" xfId="17340"/>
    <cellStyle name="千位分隔 4 2 3 3" xfId="444"/>
    <cellStyle name="千位分隔 4 2 3 3 2" xfId="1852"/>
    <cellStyle name="千位分隔 4 2 3 3 2 2" xfId="3964"/>
    <cellStyle name="千位分隔 4 2 3 3 2 2 2" xfId="8188"/>
    <cellStyle name="千位分隔 4 2 3 3 2 2 2 2" xfId="16636"/>
    <cellStyle name="千位分隔 4 2 3 3 2 2 2 2 2" xfId="33532"/>
    <cellStyle name="千位分隔 4 2 3 3 2 2 2 3" xfId="25084"/>
    <cellStyle name="千位分隔 4 2 3 3 2 2 3" xfId="12412"/>
    <cellStyle name="千位分隔 4 2 3 3 2 2 3 2" xfId="29308"/>
    <cellStyle name="千位分隔 4 2 3 3 2 2 4" xfId="20860"/>
    <cellStyle name="千位分隔 4 2 3 3 2 3" xfId="6076"/>
    <cellStyle name="千位分隔 4 2 3 3 2 3 2" xfId="14524"/>
    <cellStyle name="千位分隔 4 2 3 3 2 3 2 2" xfId="31420"/>
    <cellStyle name="千位分隔 4 2 3 3 2 3 3" xfId="22972"/>
    <cellStyle name="千位分隔 4 2 3 3 2 4" xfId="10300"/>
    <cellStyle name="千位分隔 4 2 3 3 2 4 2" xfId="27196"/>
    <cellStyle name="千位分隔 4 2 3 3 2 5" xfId="18748"/>
    <cellStyle name="千位分隔 4 2 3 3 3" xfId="2908"/>
    <cellStyle name="千位分隔 4 2 3 3 3 2" xfId="7132"/>
    <cellStyle name="千位分隔 4 2 3 3 3 2 2" xfId="15580"/>
    <cellStyle name="千位分隔 4 2 3 3 3 2 2 2" xfId="32476"/>
    <cellStyle name="千位分隔 4 2 3 3 3 2 3" xfId="24028"/>
    <cellStyle name="千位分隔 4 2 3 3 3 3" xfId="11356"/>
    <cellStyle name="千位分隔 4 2 3 3 3 3 2" xfId="28252"/>
    <cellStyle name="千位分隔 4 2 3 3 3 4" xfId="19804"/>
    <cellStyle name="千位分隔 4 2 3 3 4" xfId="5020"/>
    <cellStyle name="千位分隔 4 2 3 3 4 2" xfId="13468"/>
    <cellStyle name="千位分隔 4 2 3 3 4 2 2" xfId="30364"/>
    <cellStyle name="千位分隔 4 2 3 3 4 3" xfId="21916"/>
    <cellStyle name="千位分隔 4 2 3 3 5" xfId="9244"/>
    <cellStyle name="千位分隔 4 2 3 3 5 2" xfId="26140"/>
    <cellStyle name="千位分隔 4 2 3 3 6" xfId="17692"/>
    <cellStyle name="千位分隔 4 2 3 4" xfId="1148"/>
    <cellStyle name="千位分隔 4 2 3 4 2" xfId="3260"/>
    <cellStyle name="千位分隔 4 2 3 4 2 2" xfId="7484"/>
    <cellStyle name="千位分隔 4 2 3 4 2 2 2" xfId="15932"/>
    <cellStyle name="千位分隔 4 2 3 4 2 2 2 2" xfId="32828"/>
    <cellStyle name="千位分隔 4 2 3 4 2 2 3" xfId="24380"/>
    <cellStyle name="千位分隔 4 2 3 4 2 3" xfId="11708"/>
    <cellStyle name="千位分隔 4 2 3 4 2 3 2" xfId="28604"/>
    <cellStyle name="千位分隔 4 2 3 4 2 4" xfId="20156"/>
    <cellStyle name="千位分隔 4 2 3 4 3" xfId="5372"/>
    <cellStyle name="千位分隔 4 2 3 4 3 2" xfId="13820"/>
    <cellStyle name="千位分隔 4 2 3 4 3 2 2" xfId="30716"/>
    <cellStyle name="千位分隔 4 2 3 4 3 3" xfId="22268"/>
    <cellStyle name="千位分隔 4 2 3 4 4" xfId="9596"/>
    <cellStyle name="千位分隔 4 2 3 4 4 2" xfId="26492"/>
    <cellStyle name="千位分隔 4 2 3 4 5" xfId="18044"/>
    <cellStyle name="千位分隔 4 2 3 5" xfId="2204"/>
    <cellStyle name="千位分隔 4 2 3 5 2" xfId="6428"/>
    <cellStyle name="千位分隔 4 2 3 5 2 2" xfId="14876"/>
    <cellStyle name="千位分隔 4 2 3 5 2 2 2" xfId="31772"/>
    <cellStyle name="千位分隔 4 2 3 5 2 3" xfId="23324"/>
    <cellStyle name="千位分隔 4 2 3 5 3" xfId="10652"/>
    <cellStyle name="千位分隔 4 2 3 5 3 2" xfId="27548"/>
    <cellStyle name="千位分隔 4 2 3 5 4" xfId="19100"/>
    <cellStyle name="千位分隔 4 2 3 6" xfId="4316"/>
    <cellStyle name="千位分隔 4 2 3 6 2" xfId="12764"/>
    <cellStyle name="千位分隔 4 2 3 6 2 2" xfId="29660"/>
    <cellStyle name="千位分隔 4 2 3 6 3" xfId="21212"/>
    <cellStyle name="千位分隔 4 2 3 7" xfId="8540"/>
    <cellStyle name="千位分隔 4 2 3 7 2" xfId="25436"/>
    <cellStyle name="千位分隔 4 2 3 8" xfId="16988"/>
    <cellStyle name="千位分隔 4 2 4" xfId="140"/>
    <cellStyle name="千位分隔 4 2 4 2" xfId="844"/>
    <cellStyle name="千位分隔 4 2 4 2 2" xfId="1548"/>
    <cellStyle name="千位分隔 4 2 4 2 2 2" xfId="3660"/>
    <cellStyle name="千位分隔 4 2 4 2 2 2 2" xfId="7884"/>
    <cellStyle name="千位分隔 4 2 4 2 2 2 2 2" xfId="16332"/>
    <cellStyle name="千位分隔 4 2 4 2 2 2 2 2 2" xfId="33228"/>
    <cellStyle name="千位分隔 4 2 4 2 2 2 2 3" xfId="24780"/>
    <cellStyle name="千位分隔 4 2 4 2 2 2 3" xfId="12108"/>
    <cellStyle name="千位分隔 4 2 4 2 2 2 3 2" xfId="29004"/>
    <cellStyle name="千位分隔 4 2 4 2 2 2 4" xfId="20556"/>
    <cellStyle name="千位分隔 4 2 4 2 2 3" xfId="5772"/>
    <cellStyle name="千位分隔 4 2 4 2 2 3 2" xfId="14220"/>
    <cellStyle name="千位分隔 4 2 4 2 2 3 2 2" xfId="31116"/>
    <cellStyle name="千位分隔 4 2 4 2 2 3 3" xfId="22668"/>
    <cellStyle name="千位分隔 4 2 4 2 2 4" xfId="9996"/>
    <cellStyle name="千位分隔 4 2 4 2 2 4 2" xfId="26892"/>
    <cellStyle name="千位分隔 4 2 4 2 2 5" xfId="18444"/>
    <cellStyle name="千位分隔 4 2 4 2 3" xfId="2604"/>
    <cellStyle name="千位分隔 4 2 4 2 3 2" xfId="6828"/>
    <cellStyle name="千位分隔 4 2 4 2 3 2 2" xfId="15276"/>
    <cellStyle name="千位分隔 4 2 4 2 3 2 2 2" xfId="32172"/>
    <cellStyle name="千位分隔 4 2 4 2 3 2 3" xfId="23724"/>
    <cellStyle name="千位分隔 4 2 4 2 3 3" xfId="11052"/>
    <cellStyle name="千位分隔 4 2 4 2 3 3 2" xfId="27948"/>
    <cellStyle name="千位分隔 4 2 4 2 3 4" xfId="19500"/>
    <cellStyle name="千位分隔 4 2 4 2 4" xfId="4716"/>
    <cellStyle name="千位分隔 4 2 4 2 4 2" xfId="13164"/>
    <cellStyle name="千位分隔 4 2 4 2 4 2 2" xfId="30060"/>
    <cellStyle name="千位分隔 4 2 4 2 4 3" xfId="21612"/>
    <cellStyle name="千位分隔 4 2 4 2 5" xfId="8940"/>
    <cellStyle name="千位分隔 4 2 4 2 5 2" xfId="25836"/>
    <cellStyle name="千位分隔 4 2 4 2 6" xfId="17388"/>
    <cellStyle name="千位分隔 4 2 4 3" xfId="492"/>
    <cellStyle name="千位分隔 4 2 4 3 2" xfId="1900"/>
    <cellStyle name="千位分隔 4 2 4 3 2 2" xfId="4012"/>
    <cellStyle name="千位分隔 4 2 4 3 2 2 2" xfId="8236"/>
    <cellStyle name="千位分隔 4 2 4 3 2 2 2 2" xfId="16684"/>
    <cellStyle name="千位分隔 4 2 4 3 2 2 2 2 2" xfId="33580"/>
    <cellStyle name="千位分隔 4 2 4 3 2 2 2 3" xfId="25132"/>
    <cellStyle name="千位分隔 4 2 4 3 2 2 3" xfId="12460"/>
    <cellStyle name="千位分隔 4 2 4 3 2 2 3 2" xfId="29356"/>
    <cellStyle name="千位分隔 4 2 4 3 2 2 4" xfId="20908"/>
    <cellStyle name="千位分隔 4 2 4 3 2 3" xfId="6124"/>
    <cellStyle name="千位分隔 4 2 4 3 2 3 2" xfId="14572"/>
    <cellStyle name="千位分隔 4 2 4 3 2 3 2 2" xfId="31468"/>
    <cellStyle name="千位分隔 4 2 4 3 2 3 3" xfId="23020"/>
    <cellStyle name="千位分隔 4 2 4 3 2 4" xfId="10348"/>
    <cellStyle name="千位分隔 4 2 4 3 2 4 2" xfId="27244"/>
    <cellStyle name="千位分隔 4 2 4 3 2 5" xfId="18796"/>
    <cellStyle name="千位分隔 4 2 4 3 3" xfId="2956"/>
    <cellStyle name="千位分隔 4 2 4 3 3 2" xfId="7180"/>
    <cellStyle name="千位分隔 4 2 4 3 3 2 2" xfId="15628"/>
    <cellStyle name="千位分隔 4 2 4 3 3 2 2 2" xfId="32524"/>
    <cellStyle name="千位分隔 4 2 4 3 3 2 3" xfId="24076"/>
    <cellStyle name="千位分隔 4 2 4 3 3 3" xfId="11404"/>
    <cellStyle name="千位分隔 4 2 4 3 3 3 2" xfId="28300"/>
    <cellStyle name="千位分隔 4 2 4 3 3 4" xfId="19852"/>
    <cellStyle name="千位分隔 4 2 4 3 4" xfId="5068"/>
    <cellStyle name="千位分隔 4 2 4 3 4 2" xfId="13516"/>
    <cellStyle name="千位分隔 4 2 4 3 4 2 2" xfId="30412"/>
    <cellStyle name="千位分隔 4 2 4 3 4 3" xfId="21964"/>
    <cellStyle name="千位分隔 4 2 4 3 5" xfId="9292"/>
    <cellStyle name="千位分隔 4 2 4 3 5 2" xfId="26188"/>
    <cellStyle name="千位分隔 4 2 4 3 6" xfId="17740"/>
    <cellStyle name="千位分隔 4 2 4 4" xfId="1196"/>
    <cellStyle name="千位分隔 4 2 4 4 2" xfId="3308"/>
    <cellStyle name="千位分隔 4 2 4 4 2 2" xfId="7532"/>
    <cellStyle name="千位分隔 4 2 4 4 2 2 2" xfId="15980"/>
    <cellStyle name="千位分隔 4 2 4 4 2 2 2 2" xfId="32876"/>
    <cellStyle name="千位分隔 4 2 4 4 2 2 3" xfId="24428"/>
    <cellStyle name="千位分隔 4 2 4 4 2 3" xfId="11756"/>
    <cellStyle name="千位分隔 4 2 4 4 2 3 2" xfId="28652"/>
    <cellStyle name="千位分隔 4 2 4 4 2 4" xfId="20204"/>
    <cellStyle name="千位分隔 4 2 4 4 3" xfId="5420"/>
    <cellStyle name="千位分隔 4 2 4 4 3 2" xfId="13868"/>
    <cellStyle name="千位分隔 4 2 4 4 3 2 2" xfId="30764"/>
    <cellStyle name="千位分隔 4 2 4 4 3 3" xfId="22316"/>
    <cellStyle name="千位分隔 4 2 4 4 4" xfId="9644"/>
    <cellStyle name="千位分隔 4 2 4 4 4 2" xfId="26540"/>
    <cellStyle name="千位分隔 4 2 4 4 5" xfId="18092"/>
    <cellStyle name="千位分隔 4 2 4 5" xfId="2252"/>
    <cellStyle name="千位分隔 4 2 4 5 2" xfId="6476"/>
    <cellStyle name="千位分隔 4 2 4 5 2 2" xfId="14924"/>
    <cellStyle name="千位分隔 4 2 4 5 2 2 2" xfId="31820"/>
    <cellStyle name="千位分隔 4 2 4 5 2 3" xfId="23372"/>
    <cellStyle name="千位分隔 4 2 4 5 3" xfId="10700"/>
    <cellStyle name="千位分隔 4 2 4 5 3 2" xfId="27596"/>
    <cellStyle name="千位分隔 4 2 4 5 4" xfId="19148"/>
    <cellStyle name="千位分隔 4 2 4 6" xfId="4364"/>
    <cellStyle name="千位分隔 4 2 4 6 2" xfId="12812"/>
    <cellStyle name="千位分隔 4 2 4 6 2 2" xfId="29708"/>
    <cellStyle name="千位分隔 4 2 4 6 3" xfId="21260"/>
    <cellStyle name="千位分隔 4 2 4 7" xfId="8588"/>
    <cellStyle name="千位分隔 4 2 4 7 2" xfId="25484"/>
    <cellStyle name="千位分隔 4 2 4 8" xfId="17036"/>
    <cellStyle name="千位分隔 4 2 5" xfId="188"/>
    <cellStyle name="千位分隔 4 2 5 2" xfId="892"/>
    <cellStyle name="千位分隔 4 2 5 2 2" xfId="1596"/>
    <cellStyle name="千位分隔 4 2 5 2 2 2" xfId="3708"/>
    <cellStyle name="千位分隔 4 2 5 2 2 2 2" xfId="7932"/>
    <cellStyle name="千位分隔 4 2 5 2 2 2 2 2" xfId="16380"/>
    <cellStyle name="千位分隔 4 2 5 2 2 2 2 2 2" xfId="33276"/>
    <cellStyle name="千位分隔 4 2 5 2 2 2 2 3" xfId="24828"/>
    <cellStyle name="千位分隔 4 2 5 2 2 2 3" xfId="12156"/>
    <cellStyle name="千位分隔 4 2 5 2 2 2 3 2" xfId="29052"/>
    <cellStyle name="千位分隔 4 2 5 2 2 2 4" xfId="20604"/>
    <cellStyle name="千位分隔 4 2 5 2 2 3" xfId="5820"/>
    <cellStyle name="千位分隔 4 2 5 2 2 3 2" xfId="14268"/>
    <cellStyle name="千位分隔 4 2 5 2 2 3 2 2" xfId="31164"/>
    <cellStyle name="千位分隔 4 2 5 2 2 3 3" xfId="22716"/>
    <cellStyle name="千位分隔 4 2 5 2 2 4" xfId="10044"/>
    <cellStyle name="千位分隔 4 2 5 2 2 4 2" xfId="26940"/>
    <cellStyle name="千位分隔 4 2 5 2 2 5" xfId="18492"/>
    <cellStyle name="千位分隔 4 2 5 2 3" xfId="2652"/>
    <cellStyle name="千位分隔 4 2 5 2 3 2" xfId="6876"/>
    <cellStyle name="千位分隔 4 2 5 2 3 2 2" xfId="15324"/>
    <cellStyle name="千位分隔 4 2 5 2 3 2 2 2" xfId="32220"/>
    <cellStyle name="千位分隔 4 2 5 2 3 2 3" xfId="23772"/>
    <cellStyle name="千位分隔 4 2 5 2 3 3" xfId="11100"/>
    <cellStyle name="千位分隔 4 2 5 2 3 3 2" xfId="27996"/>
    <cellStyle name="千位分隔 4 2 5 2 3 4" xfId="19548"/>
    <cellStyle name="千位分隔 4 2 5 2 4" xfId="4764"/>
    <cellStyle name="千位分隔 4 2 5 2 4 2" xfId="13212"/>
    <cellStyle name="千位分隔 4 2 5 2 4 2 2" xfId="30108"/>
    <cellStyle name="千位分隔 4 2 5 2 4 3" xfId="21660"/>
    <cellStyle name="千位分隔 4 2 5 2 5" xfId="8988"/>
    <cellStyle name="千位分隔 4 2 5 2 5 2" xfId="25884"/>
    <cellStyle name="千位分隔 4 2 5 2 6" xfId="17436"/>
    <cellStyle name="千位分隔 4 2 5 3" xfId="540"/>
    <cellStyle name="千位分隔 4 2 5 3 2" xfId="1948"/>
    <cellStyle name="千位分隔 4 2 5 3 2 2" xfId="4060"/>
    <cellStyle name="千位分隔 4 2 5 3 2 2 2" xfId="8284"/>
    <cellStyle name="千位分隔 4 2 5 3 2 2 2 2" xfId="16732"/>
    <cellStyle name="千位分隔 4 2 5 3 2 2 2 2 2" xfId="33628"/>
    <cellStyle name="千位分隔 4 2 5 3 2 2 2 3" xfId="25180"/>
    <cellStyle name="千位分隔 4 2 5 3 2 2 3" xfId="12508"/>
    <cellStyle name="千位分隔 4 2 5 3 2 2 3 2" xfId="29404"/>
    <cellStyle name="千位分隔 4 2 5 3 2 2 4" xfId="20956"/>
    <cellStyle name="千位分隔 4 2 5 3 2 3" xfId="6172"/>
    <cellStyle name="千位分隔 4 2 5 3 2 3 2" xfId="14620"/>
    <cellStyle name="千位分隔 4 2 5 3 2 3 2 2" xfId="31516"/>
    <cellStyle name="千位分隔 4 2 5 3 2 3 3" xfId="23068"/>
    <cellStyle name="千位分隔 4 2 5 3 2 4" xfId="10396"/>
    <cellStyle name="千位分隔 4 2 5 3 2 4 2" xfId="27292"/>
    <cellStyle name="千位分隔 4 2 5 3 2 5" xfId="18844"/>
    <cellStyle name="千位分隔 4 2 5 3 3" xfId="3004"/>
    <cellStyle name="千位分隔 4 2 5 3 3 2" xfId="7228"/>
    <cellStyle name="千位分隔 4 2 5 3 3 2 2" xfId="15676"/>
    <cellStyle name="千位分隔 4 2 5 3 3 2 2 2" xfId="32572"/>
    <cellStyle name="千位分隔 4 2 5 3 3 2 3" xfId="24124"/>
    <cellStyle name="千位分隔 4 2 5 3 3 3" xfId="11452"/>
    <cellStyle name="千位分隔 4 2 5 3 3 3 2" xfId="28348"/>
    <cellStyle name="千位分隔 4 2 5 3 3 4" xfId="19900"/>
    <cellStyle name="千位分隔 4 2 5 3 4" xfId="5116"/>
    <cellStyle name="千位分隔 4 2 5 3 4 2" xfId="13564"/>
    <cellStyle name="千位分隔 4 2 5 3 4 2 2" xfId="30460"/>
    <cellStyle name="千位分隔 4 2 5 3 4 3" xfId="22012"/>
    <cellStyle name="千位分隔 4 2 5 3 5" xfId="9340"/>
    <cellStyle name="千位分隔 4 2 5 3 5 2" xfId="26236"/>
    <cellStyle name="千位分隔 4 2 5 3 6" xfId="17788"/>
    <cellStyle name="千位分隔 4 2 5 4" xfId="1244"/>
    <cellStyle name="千位分隔 4 2 5 4 2" xfId="3356"/>
    <cellStyle name="千位分隔 4 2 5 4 2 2" xfId="7580"/>
    <cellStyle name="千位分隔 4 2 5 4 2 2 2" xfId="16028"/>
    <cellStyle name="千位分隔 4 2 5 4 2 2 2 2" xfId="32924"/>
    <cellStyle name="千位分隔 4 2 5 4 2 2 3" xfId="24476"/>
    <cellStyle name="千位分隔 4 2 5 4 2 3" xfId="11804"/>
    <cellStyle name="千位分隔 4 2 5 4 2 3 2" xfId="28700"/>
    <cellStyle name="千位分隔 4 2 5 4 2 4" xfId="20252"/>
    <cellStyle name="千位分隔 4 2 5 4 3" xfId="5468"/>
    <cellStyle name="千位分隔 4 2 5 4 3 2" xfId="13916"/>
    <cellStyle name="千位分隔 4 2 5 4 3 2 2" xfId="30812"/>
    <cellStyle name="千位分隔 4 2 5 4 3 3" xfId="22364"/>
    <cellStyle name="千位分隔 4 2 5 4 4" xfId="9692"/>
    <cellStyle name="千位分隔 4 2 5 4 4 2" xfId="26588"/>
    <cellStyle name="千位分隔 4 2 5 4 5" xfId="18140"/>
    <cellStyle name="千位分隔 4 2 5 5" xfId="2300"/>
    <cellStyle name="千位分隔 4 2 5 5 2" xfId="6524"/>
    <cellStyle name="千位分隔 4 2 5 5 2 2" xfId="14972"/>
    <cellStyle name="千位分隔 4 2 5 5 2 2 2" xfId="31868"/>
    <cellStyle name="千位分隔 4 2 5 5 2 3" xfId="23420"/>
    <cellStyle name="千位分隔 4 2 5 5 3" xfId="10748"/>
    <cellStyle name="千位分隔 4 2 5 5 3 2" xfId="27644"/>
    <cellStyle name="千位分隔 4 2 5 5 4" xfId="19196"/>
    <cellStyle name="千位分隔 4 2 5 6" xfId="4412"/>
    <cellStyle name="千位分隔 4 2 5 6 2" xfId="12860"/>
    <cellStyle name="千位分隔 4 2 5 6 2 2" xfId="29756"/>
    <cellStyle name="千位分隔 4 2 5 6 3" xfId="21308"/>
    <cellStyle name="千位分隔 4 2 5 7" xfId="8636"/>
    <cellStyle name="千位分隔 4 2 5 7 2" xfId="25532"/>
    <cellStyle name="千位分隔 4 2 5 8" xfId="17084"/>
    <cellStyle name="千位分隔 4 2 6" xfId="236"/>
    <cellStyle name="千位分隔 4 2 6 2" xfId="940"/>
    <cellStyle name="千位分隔 4 2 6 2 2" xfId="1644"/>
    <cellStyle name="千位分隔 4 2 6 2 2 2" xfId="3756"/>
    <cellStyle name="千位分隔 4 2 6 2 2 2 2" xfId="7980"/>
    <cellStyle name="千位分隔 4 2 6 2 2 2 2 2" xfId="16428"/>
    <cellStyle name="千位分隔 4 2 6 2 2 2 2 2 2" xfId="33324"/>
    <cellStyle name="千位分隔 4 2 6 2 2 2 2 3" xfId="24876"/>
    <cellStyle name="千位分隔 4 2 6 2 2 2 3" xfId="12204"/>
    <cellStyle name="千位分隔 4 2 6 2 2 2 3 2" xfId="29100"/>
    <cellStyle name="千位分隔 4 2 6 2 2 2 4" xfId="20652"/>
    <cellStyle name="千位分隔 4 2 6 2 2 3" xfId="5868"/>
    <cellStyle name="千位分隔 4 2 6 2 2 3 2" xfId="14316"/>
    <cellStyle name="千位分隔 4 2 6 2 2 3 2 2" xfId="31212"/>
    <cellStyle name="千位分隔 4 2 6 2 2 3 3" xfId="22764"/>
    <cellStyle name="千位分隔 4 2 6 2 2 4" xfId="10092"/>
    <cellStyle name="千位分隔 4 2 6 2 2 4 2" xfId="26988"/>
    <cellStyle name="千位分隔 4 2 6 2 2 5" xfId="18540"/>
    <cellStyle name="千位分隔 4 2 6 2 3" xfId="2700"/>
    <cellStyle name="千位分隔 4 2 6 2 3 2" xfId="6924"/>
    <cellStyle name="千位分隔 4 2 6 2 3 2 2" xfId="15372"/>
    <cellStyle name="千位分隔 4 2 6 2 3 2 2 2" xfId="32268"/>
    <cellStyle name="千位分隔 4 2 6 2 3 2 3" xfId="23820"/>
    <cellStyle name="千位分隔 4 2 6 2 3 3" xfId="11148"/>
    <cellStyle name="千位分隔 4 2 6 2 3 3 2" xfId="28044"/>
    <cellStyle name="千位分隔 4 2 6 2 3 4" xfId="19596"/>
    <cellStyle name="千位分隔 4 2 6 2 4" xfId="4812"/>
    <cellStyle name="千位分隔 4 2 6 2 4 2" xfId="13260"/>
    <cellStyle name="千位分隔 4 2 6 2 4 2 2" xfId="30156"/>
    <cellStyle name="千位分隔 4 2 6 2 4 3" xfId="21708"/>
    <cellStyle name="千位分隔 4 2 6 2 5" xfId="9036"/>
    <cellStyle name="千位分隔 4 2 6 2 5 2" xfId="25932"/>
    <cellStyle name="千位分隔 4 2 6 2 6" xfId="17484"/>
    <cellStyle name="千位分隔 4 2 6 3" xfId="588"/>
    <cellStyle name="千位分隔 4 2 6 3 2" xfId="1996"/>
    <cellStyle name="千位分隔 4 2 6 3 2 2" xfId="4108"/>
    <cellStyle name="千位分隔 4 2 6 3 2 2 2" xfId="8332"/>
    <cellStyle name="千位分隔 4 2 6 3 2 2 2 2" xfId="16780"/>
    <cellStyle name="千位分隔 4 2 6 3 2 2 2 2 2" xfId="33676"/>
    <cellStyle name="千位分隔 4 2 6 3 2 2 2 3" xfId="25228"/>
    <cellStyle name="千位分隔 4 2 6 3 2 2 3" xfId="12556"/>
    <cellStyle name="千位分隔 4 2 6 3 2 2 3 2" xfId="29452"/>
    <cellStyle name="千位分隔 4 2 6 3 2 2 4" xfId="21004"/>
    <cellStyle name="千位分隔 4 2 6 3 2 3" xfId="6220"/>
    <cellStyle name="千位分隔 4 2 6 3 2 3 2" xfId="14668"/>
    <cellStyle name="千位分隔 4 2 6 3 2 3 2 2" xfId="31564"/>
    <cellStyle name="千位分隔 4 2 6 3 2 3 3" xfId="23116"/>
    <cellStyle name="千位分隔 4 2 6 3 2 4" xfId="10444"/>
    <cellStyle name="千位分隔 4 2 6 3 2 4 2" xfId="27340"/>
    <cellStyle name="千位分隔 4 2 6 3 2 5" xfId="18892"/>
    <cellStyle name="千位分隔 4 2 6 3 3" xfId="3052"/>
    <cellStyle name="千位分隔 4 2 6 3 3 2" xfId="7276"/>
    <cellStyle name="千位分隔 4 2 6 3 3 2 2" xfId="15724"/>
    <cellStyle name="千位分隔 4 2 6 3 3 2 2 2" xfId="32620"/>
    <cellStyle name="千位分隔 4 2 6 3 3 2 3" xfId="24172"/>
    <cellStyle name="千位分隔 4 2 6 3 3 3" xfId="11500"/>
    <cellStyle name="千位分隔 4 2 6 3 3 3 2" xfId="28396"/>
    <cellStyle name="千位分隔 4 2 6 3 3 4" xfId="19948"/>
    <cellStyle name="千位分隔 4 2 6 3 4" xfId="5164"/>
    <cellStyle name="千位分隔 4 2 6 3 4 2" xfId="13612"/>
    <cellStyle name="千位分隔 4 2 6 3 4 2 2" xfId="30508"/>
    <cellStyle name="千位分隔 4 2 6 3 4 3" xfId="22060"/>
    <cellStyle name="千位分隔 4 2 6 3 5" xfId="9388"/>
    <cellStyle name="千位分隔 4 2 6 3 5 2" xfId="26284"/>
    <cellStyle name="千位分隔 4 2 6 3 6" xfId="17836"/>
    <cellStyle name="千位分隔 4 2 6 4" xfId="1292"/>
    <cellStyle name="千位分隔 4 2 6 4 2" xfId="3404"/>
    <cellStyle name="千位分隔 4 2 6 4 2 2" xfId="7628"/>
    <cellStyle name="千位分隔 4 2 6 4 2 2 2" xfId="16076"/>
    <cellStyle name="千位分隔 4 2 6 4 2 2 2 2" xfId="32972"/>
    <cellStyle name="千位分隔 4 2 6 4 2 2 3" xfId="24524"/>
    <cellStyle name="千位分隔 4 2 6 4 2 3" xfId="11852"/>
    <cellStyle name="千位分隔 4 2 6 4 2 3 2" xfId="28748"/>
    <cellStyle name="千位分隔 4 2 6 4 2 4" xfId="20300"/>
    <cellStyle name="千位分隔 4 2 6 4 3" xfId="5516"/>
    <cellStyle name="千位分隔 4 2 6 4 3 2" xfId="13964"/>
    <cellStyle name="千位分隔 4 2 6 4 3 2 2" xfId="30860"/>
    <cellStyle name="千位分隔 4 2 6 4 3 3" xfId="22412"/>
    <cellStyle name="千位分隔 4 2 6 4 4" xfId="9740"/>
    <cellStyle name="千位分隔 4 2 6 4 4 2" xfId="26636"/>
    <cellStyle name="千位分隔 4 2 6 4 5" xfId="18188"/>
    <cellStyle name="千位分隔 4 2 6 5" xfId="2348"/>
    <cellStyle name="千位分隔 4 2 6 5 2" xfId="6572"/>
    <cellStyle name="千位分隔 4 2 6 5 2 2" xfId="15020"/>
    <cellStyle name="千位分隔 4 2 6 5 2 2 2" xfId="31916"/>
    <cellStyle name="千位分隔 4 2 6 5 2 3" xfId="23468"/>
    <cellStyle name="千位分隔 4 2 6 5 3" xfId="10796"/>
    <cellStyle name="千位分隔 4 2 6 5 3 2" xfId="27692"/>
    <cellStyle name="千位分隔 4 2 6 5 4" xfId="19244"/>
    <cellStyle name="千位分隔 4 2 6 6" xfId="4460"/>
    <cellStyle name="千位分隔 4 2 6 6 2" xfId="12908"/>
    <cellStyle name="千位分隔 4 2 6 6 2 2" xfId="29804"/>
    <cellStyle name="千位分隔 4 2 6 6 3" xfId="21356"/>
    <cellStyle name="千位分隔 4 2 6 7" xfId="8684"/>
    <cellStyle name="千位分隔 4 2 6 7 2" xfId="25580"/>
    <cellStyle name="千位分隔 4 2 6 8" xfId="17132"/>
    <cellStyle name="千位分隔 4 2 7" xfId="284"/>
    <cellStyle name="千位分隔 4 2 7 2" xfId="988"/>
    <cellStyle name="千位分隔 4 2 7 2 2" xfId="1692"/>
    <cellStyle name="千位分隔 4 2 7 2 2 2" xfId="3804"/>
    <cellStyle name="千位分隔 4 2 7 2 2 2 2" xfId="8028"/>
    <cellStyle name="千位分隔 4 2 7 2 2 2 2 2" xfId="16476"/>
    <cellStyle name="千位分隔 4 2 7 2 2 2 2 2 2" xfId="33372"/>
    <cellStyle name="千位分隔 4 2 7 2 2 2 2 3" xfId="24924"/>
    <cellStyle name="千位分隔 4 2 7 2 2 2 3" xfId="12252"/>
    <cellStyle name="千位分隔 4 2 7 2 2 2 3 2" xfId="29148"/>
    <cellStyle name="千位分隔 4 2 7 2 2 2 4" xfId="20700"/>
    <cellStyle name="千位分隔 4 2 7 2 2 3" xfId="5916"/>
    <cellStyle name="千位分隔 4 2 7 2 2 3 2" xfId="14364"/>
    <cellStyle name="千位分隔 4 2 7 2 2 3 2 2" xfId="31260"/>
    <cellStyle name="千位分隔 4 2 7 2 2 3 3" xfId="22812"/>
    <cellStyle name="千位分隔 4 2 7 2 2 4" xfId="10140"/>
    <cellStyle name="千位分隔 4 2 7 2 2 4 2" xfId="27036"/>
    <cellStyle name="千位分隔 4 2 7 2 2 5" xfId="18588"/>
    <cellStyle name="千位分隔 4 2 7 2 3" xfId="2748"/>
    <cellStyle name="千位分隔 4 2 7 2 3 2" xfId="6972"/>
    <cellStyle name="千位分隔 4 2 7 2 3 2 2" xfId="15420"/>
    <cellStyle name="千位分隔 4 2 7 2 3 2 2 2" xfId="32316"/>
    <cellStyle name="千位分隔 4 2 7 2 3 2 3" xfId="23868"/>
    <cellStyle name="千位分隔 4 2 7 2 3 3" xfId="11196"/>
    <cellStyle name="千位分隔 4 2 7 2 3 3 2" xfId="28092"/>
    <cellStyle name="千位分隔 4 2 7 2 3 4" xfId="19644"/>
    <cellStyle name="千位分隔 4 2 7 2 4" xfId="4860"/>
    <cellStyle name="千位分隔 4 2 7 2 4 2" xfId="13308"/>
    <cellStyle name="千位分隔 4 2 7 2 4 2 2" xfId="30204"/>
    <cellStyle name="千位分隔 4 2 7 2 4 3" xfId="21756"/>
    <cellStyle name="千位分隔 4 2 7 2 5" xfId="9084"/>
    <cellStyle name="千位分隔 4 2 7 2 5 2" xfId="25980"/>
    <cellStyle name="千位分隔 4 2 7 2 6" xfId="17532"/>
    <cellStyle name="千位分隔 4 2 7 3" xfId="636"/>
    <cellStyle name="千位分隔 4 2 7 3 2" xfId="2044"/>
    <cellStyle name="千位分隔 4 2 7 3 2 2" xfId="4156"/>
    <cellStyle name="千位分隔 4 2 7 3 2 2 2" xfId="8380"/>
    <cellStyle name="千位分隔 4 2 7 3 2 2 2 2" xfId="16828"/>
    <cellStyle name="千位分隔 4 2 7 3 2 2 2 2 2" xfId="33724"/>
    <cellStyle name="千位分隔 4 2 7 3 2 2 2 3" xfId="25276"/>
    <cellStyle name="千位分隔 4 2 7 3 2 2 3" xfId="12604"/>
    <cellStyle name="千位分隔 4 2 7 3 2 2 3 2" xfId="29500"/>
    <cellStyle name="千位分隔 4 2 7 3 2 2 4" xfId="21052"/>
    <cellStyle name="千位分隔 4 2 7 3 2 3" xfId="6268"/>
    <cellStyle name="千位分隔 4 2 7 3 2 3 2" xfId="14716"/>
    <cellStyle name="千位分隔 4 2 7 3 2 3 2 2" xfId="31612"/>
    <cellStyle name="千位分隔 4 2 7 3 2 3 3" xfId="23164"/>
    <cellStyle name="千位分隔 4 2 7 3 2 4" xfId="10492"/>
    <cellStyle name="千位分隔 4 2 7 3 2 4 2" xfId="27388"/>
    <cellStyle name="千位分隔 4 2 7 3 2 5" xfId="18940"/>
    <cellStyle name="千位分隔 4 2 7 3 3" xfId="3100"/>
    <cellStyle name="千位分隔 4 2 7 3 3 2" xfId="7324"/>
    <cellStyle name="千位分隔 4 2 7 3 3 2 2" xfId="15772"/>
    <cellStyle name="千位分隔 4 2 7 3 3 2 2 2" xfId="32668"/>
    <cellStyle name="千位分隔 4 2 7 3 3 2 3" xfId="24220"/>
    <cellStyle name="千位分隔 4 2 7 3 3 3" xfId="11548"/>
    <cellStyle name="千位分隔 4 2 7 3 3 3 2" xfId="28444"/>
    <cellStyle name="千位分隔 4 2 7 3 3 4" xfId="19996"/>
    <cellStyle name="千位分隔 4 2 7 3 4" xfId="5212"/>
    <cellStyle name="千位分隔 4 2 7 3 4 2" xfId="13660"/>
    <cellStyle name="千位分隔 4 2 7 3 4 2 2" xfId="30556"/>
    <cellStyle name="千位分隔 4 2 7 3 4 3" xfId="22108"/>
    <cellStyle name="千位分隔 4 2 7 3 5" xfId="9436"/>
    <cellStyle name="千位分隔 4 2 7 3 5 2" xfId="26332"/>
    <cellStyle name="千位分隔 4 2 7 3 6" xfId="17884"/>
    <cellStyle name="千位分隔 4 2 7 4" xfId="1340"/>
    <cellStyle name="千位分隔 4 2 7 4 2" xfId="3452"/>
    <cellStyle name="千位分隔 4 2 7 4 2 2" xfId="7676"/>
    <cellStyle name="千位分隔 4 2 7 4 2 2 2" xfId="16124"/>
    <cellStyle name="千位分隔 4 2 7 4 2 2 2 2" xfId="33020"/>
    <cellStyle name="千位分隔 4 2 7 4 2 2 3" xfId="24572"/>
    <cellStyle name="千位分隔 4 2 7 4 2 3" xfId="11900"/>
    <cellStyle name="千位分隔 4 2 7 4 2 3 2" xfId="28796"/>
    <cellStyle name="千位分隔 4 2 7 4 2 4" xfId="20348"/>
    <cellStyle name="千位分隔 4 2 7 4 3" xfId="5564"/>
    <cellStyle name="千位分隔 4 2 7 4 3 2" xfId="14012"/>
    <cellStyle name="千位分隔 4 2 7 4 3 2 2" xfId="30908"/>
    <cellStyle name="千位分隔 4 2 7 4 3 3" xfId="22460"/>
    <cellStyle name="千位分隔 4 2 7 4 4" xfId="9788"/>
    <cellStyle name="千位分隔 4 2 7 4 4 2" xfId="26684"/>
    <cellStyle name="千位分隔 4 2 7 4 5" xfId="18236"/>
    <cellStyle name="千位分隔 4 2 7 5" xfId="2396"/>
    <cellStyle name="千位分隔 4 2 7 5 2" xfId="6620"/>
    <cellStyle name="千位分隔 4 2 7 5 2 2" xfId="15068"/>
    <cellStyle name="千位分隔 4 2 7 5 2 2 2" xfId="31964"/>
    <cellStyle name="千位分隔 4 2 7 5 2 3" xfId="23516"/>
    <cellStyle name="千位分隔 4 2 7 5 3" xfId="10844"/>
    <cellStyle name="千位分隔 4 2 7 5 3 2" xfId="27740"/>
    <cellStyle name="千位分隔 4 2 7 5 4" xfId="19292"/>
    <cellStyle name="千位分隔 4 2 7 6" xfId="4508"/>
    <cellStyle name="千位分隔 4 2 7 6 2" xfId="12956"/>
    <cellStyle name="千位分隔 4 2 7 6 2 2" xfId="29852"/>
    <cellStyle name="千位分隔 4 2 7 6 3" xfId="21404"/>
    <cellStyle name="千位分隔 4 2 7 7" xfId="8732"/>
    <cellStyle name="千位分隔 4 2 7 7 2" xfId="25628"/>
    <cellStyle name="千位分隔 4 2 7 8" xfId="17180"/>
    <cellStyle name="千位分隔 4 2 8" xfId="332"/>
    <cellStyle name="千位分隔 4 2 8 2" xfId="1036"/>
    <cellStyle name="千位分隔 4 2 8 2 2" xfId="1740"/>
    <cellStyle name="千位分隔 4 2 8 2 2 2" xfId="3852"/>
    <cellStyle name="千位分隔 4 2 8 2 2 2 2" xfId="8076"/>
    <cellStyle name="千位分隔 4 2 8 2 2 2 2 2" xfId="16524"/>
    <cellStyle name="千位分隔 4 2 8 2 2 2 2 2 2" xfId="33420"/>
    <cellStyle name="千位分隔 4 2 8 2 2 2 2 3" xfId="24972"/>
    <cellStyle name="千位分隔 4 2 8 2 2 2 3" xfId="12300"/>
    <cellStyle name="千位分隔 4 2 8 2 2 2 3 2" xfId="29196"/>
    <cellStyle name="千位分隔 4 2 8 2 2 2 4" xfId="20748"/>
    <cellStyle name="千位分隔 4 2 8 2 2 3" xfId="5964"/>
    <cellStyle name="千位分隔 4 2 8 2 2 3 2" xfId="14412"/>
    <cellStyle name="千位分隔 4 2 8 2 2 3 2 2" xfId="31308"/>
    <cellStyle name="千位分隔 4 2 8 2 2 3 3" xfId="22860"/>
    <cellStyle name="千位分隔 4 2 8 2 2 4" xfId="10188"/>
    <cellStyle name="千位分隔 4 2 8 2 2 4 2" xfId="27084"/>
    <cellStyle name="千位分隔 4 2 8 2 2 5" xfId="18636"/>
    <cellStyle name="千位分隔 4 2 8 2 3" xfId="2796"/>
    <cellStyle name="千位分隔 4 2 8 2 3 2" xfId="7020"/>
    <cellStyle name="千位分隔 4 2 8 2 3 2 2" xfId="15468"/>
    <cellStyle name="千位分隔 4 2 8 2 3 2 2 2" xfId="32364"/>
    <cellStyle name="千位分隔 4 2 8 2 3 2 3" xfId="23916"/>
    <cellStyle name="千位分隔 4 2 8 2 3 3" xfId="11244"/>
    <cellStyle name="千位分隔 4 2 8 2 3 3 2" xfId="28140"/>
    <cellStyle name="千位分隔 4 2 8 2 3 4" xfId="19692"/>
    <cellStyle name="千位分隔 4 2 8 2 4" xfId="4908"/>
    <cellStyle name="千位分隔 4 2 8 2 4 2" xfId="13356"/>
    <cellStyle name="千位分隔 4 2 8 2 4 2 2" xfId="30252"/>
    <cellStyle name="千位分隔 4 2 8 2 4 3" xfId="21804"/>
    <cellStyle name="千位分隔 4 2 8 2 5" xfId="9132"/>
    <cellStyle name="千位分隔 4 2 8 2 5 2" xfId="26028"/>
    <cellStyle name="千位分隔 4 2 8 2 6" xfId="17580"/>
    <cellStyle name="千位分隔 4 2 8 3" xfId="684"/>
    <cellStyle name="千位分隔 4 2 8 3 2" xfId="2092"/>
    <cellStyle name="千位分隔 4 2 8 3 2 2" xfId="4204"/>
    <cellStyle name="千位分隔 4 2 8 3 2 2 2" xfId="8428"/>
    <cellStyle name="千位分隔 4 2 8 3 2 2 2 2" xfId="16876"/>
    <cellStyle name="千位分隔 4 2 8 3 2 2 2 2 2" xfId="33772"/>
    <cellStyle name="千位分隔 4 2 8 3 2 2 2 3" xfId="25324"/>
    <cellStyle name="千位分隔 4 2 8 3 2 2 3" xfId="12652"/>
    <cellStyle name="千位分隔 4 2 8 3 2 2 3 2" xfId="29548"/>
    <cellStyle name="千位分隔 4 2 8 3 2 2 4" xfId="21100"/>
    <cellStyle name="千位分隔 4 2 8 3 2 3" xfId="6316"/>
    <cellStyle name="千位分隔 4 2 8 3 2 3 2" xfId="14764"/>
    <cellStyle name="千位分隔 4 2 8 3 2 3 2 2" xfId="31660"/>
    <cellStyle name="千位分隔 4 2 8 3 2 3 3" xfId="23212"/>
    <cellStyle name="千位分隔 4 2 8 3 2 4" xfId="10540"/>
    <cellStyle name="千位分隔 4 2 8 3 2 4 2" xfId="27436"/>
    <cellStyle name="千位分隔 4 2 8 3 2 5" xfId="18988"/>
    <cellStyle name="千位分隔 4 2 8 3 3" xfId="3148"/>
    <cellStyle name="千位分隔 4 2 8 3 3 2" xfId="7372"/>
    <cellStyle name="千位分隔 4 2 8 3 3 2 2" xfId="15820"/>
    <cellStyle name="千位分隔 4 2 8 3 3 2 2 2" xfId="32716"/>
    <cellStyle name="千位分隔 4 2 8 3 3 2 3" xfId="24268"/>
    <cellStyle name="千位分隔 4 2 8 3 3 3" xfId="11596"/>
    <cellStyle name="千位分隔 4 2 8 3 3 3 2" xfId="28492"/>
    <cellStyle name="千位分隔 4 2 8 3 3 4" xfId="20044"/>
    <cellStyle name="千位分隔 4 2 8 3 4" xfId="5260"/>
    <cellStyle name="千位分隔 4 2 8 3 4 2" xfId="13708"/>
    <cellStyle name="千位分隔 4 2 8 3 4 2 2" xfId="30604"/>
    <cellStyle name="千位分隔 4 2 8 3 4 3" xfId="22156"/>
    <cellStyle name="千位分隔 4 2 8 3 5" xfId="9484"/>
    <cellStyle name="千位分隔 4 2 8 3 5 2" xfId="26380"/>
    <cellStyle name="千位分隔 4 2 8 3 6" xfId="17932"/>
    <cellStyle name="千位分隔 4 2 8 4" xfId="1388"/>
    <cellStyle name="千位分隔 4 2 8 4 2" xfId="3500"/>
    <cellStyle name="千位分隔 4 2 8 4 2 2" xfId="7724"/>
    <cellStyle name="千位分隔 4 2 8 4 2 2 2" xfId="16172"/>
    <cellStyle name="千位分隔 4 2 8 4 2 2 2 2" xfId="33068"/>
    <cellStyle name="千位分隔 4 2 8 4 2 2 3" xfId="24620"/>
    <cellStyle name="千位分隔 4 2 8 4 2 3" xfId="11948"/>
    <cellStyle name="千位分隔 4 2 8 4 2 3 2" xfId="28844"/>
    <cellStyle name="千位分隔 4 2 8 4 2 4" xfId="20396"/>
    <cellStyle name="千位分隔 4 2 8 4 3" xfId="5612"/>
    <cellStyle name="千位分隔 4 2 8 4 3 2" xfId="14060"/>
    <cellStyle name="千位分隔 4 2 8 4 3 2 2" xfId="30956"/>
    <cellStyle name="千位分隔 4 2 8 4 3 3" xfId="22508"/>
    <cellStyle name="千位分隔 4 2 8 4 4" xfId="9836"/>
    <cellStyle name="千位分隔 4 2 8 4 4 2" xfId="26732"/>
    <cellStyle name="千位分隔 4 2 8 4 5" xfId="18284"/>
    <cellStyle name="千位分隔 4 2 8 5" xfId="2444"/>
    <cellStyle name="千位分隔 4 2 8 5 2" xfId="6668"/>
    <cellStyle name="千位分隔 4 2 8 5 2 2" xfId="15116"/>
    <cellStyle name="千位分隔 4 2 8 5 2 2 2" xfId="32012"/>
    <cellStyle name="千位分隔 4 2 8 5 2 3" xfId="23564"/>
    <cellStyle name="千位分隔 4 2 8 5 3" xfId="10892"/>
    <cellStyle name="千位分隔 4 2 8 5 3 2" xfId="27788"/>
    <cellStyle name="千位分隔 4 2 8 5 4" xfId="19340"/>
    <cellStyle name="千位分隔 4 2 8 6" xfId="4556"/>
    <cellStyle name="千位分隔 4 2 8 6 2" xfId="13004"/>
    <cellStyle name="千位分隔 4 2 8 6 2 2" xfId="29900"/>
    <cellStyle name="千位分隔 4 2 8 6 3" xfId="21452"/>
    <cellStyle name="千位分隔 4 2 8 7" xfId="8780"/>
    <cellStyle name="千位分隔 4 2 8 7 2" xfId="25676"/>
    <cellStyle name="千位分隔 4 2 8 8" xfId="17228"/>
    <cellStyle name="千位分隔 4 2 9" xfId="732"/>
    <cellStyle name="千位分隔 4 2 9 2" xfId="1436"/>
    <cellStyle name="千位分隔 4 2 9 2 2" xfId="3548"/>
    <cellStyle name="千位分隔 4 2 9 2 2 2" xfId="7772"/>
    <cellStyle name="千位分隔 4 2 9 2 2 2 2" xfId="16220"/>
    <cellStyle name="千位分隔 4 2 9 2 2 2 2 2" xfId="33116"/>
    <cellStyle name="千位分隔 4 2 9 2 2 2 3" xfId="24668"/>
    <cellStyle name="千位分隔 4 2 9 2 2 3" xfId="11996"/>
    <cellStyle name="千位分隔 4 2 9 2 2 3 2" xfId="28892"/>
    <cellStyle name="千位分隔 4 2 9 2 2 4" xfId="20444"/>
    <cellStyle name="千位分隔 4 2 9 2 3" xfId="5660"/>
    <cellStyle name="千位分隔 4 2 9 2 3 2" xfId="14108"/>
    <cellStyle name="千位分隔 4 2 9 2 3 2 2" xfId="31004"/>
    <cellStyle name="千位分隔 4 2 9 2 3 3" xfId="22556"/>
    <cellStyle name="千位分隔 4 2 9 2 4" xfId="9884"/>
    <cellStyle name="千位分隔 4 2 9 2 4 2" xfId="26780"/>
    <cellStyle name="千位分隔 4 2 9 2 5" xfId="18332"/>
    <cellStyle name="千位分隔 4 2 9 3" xfId="2492"/>
    <cellStyle name="千位分隔 4 2 9 3 2" xfId="6716"/>
    <cellStyle name="千位分隔 4 2 9 3 2 2" xfId="15164"/>
    <cellStyle name="千位分隔 4 2 9 3 2 2 2" xfId="32060"/>
    <cellStyle name="千位分隔 4 2 9 3 2 3" xfId="23612"/>
    <cellStyle name="千位分隔 4 2 9 3 3" xfId="10940"/>
    <cellStyle name="千位分隔 4 2 9 3 3 2" xfId="27836"/>
    <cellStyle name="千位分隔 4 2 9 3 4" xfId="19388"/>
    <cellStyle name="千位分隔 4 2 9 4" xfId="4604"/>
    <cellStyle name="千位分隔 4 2 9 4 2" xfId="13052"/>
    <cellStyle name="千位分隔 4 2 9 4 2 2" xfId="29948"/>
    <cellStyle name="千位分隔 4 2 9 4 3" xfId="21500"/>
    <cellStyle name="千位分隔 4 2 9 5" xfId="8828"/>
    <cellStyle name="千位分隔 4 2 9 5 2" xfId="25724"/>
    <cellStyle name="千位分隔 4 2 9 6" xfId="17276"/>
    <cellStyle name="千位分隔 4 3" xfId="44"/>
    <cellStyle name="千位分隔 4 3 10" xfId="1100"/>
    <cellStyle name="千位分隔 4 3 10 2" xfId="3212"/>
    <cellStyle name="千位分隔 4 3 10 2 2" xfId="7436"/>
    <cellStyle name="千位分隔 4 3 10 2 2 2" xfId="15884"/>
    <cellStyle name="千位分隔 4 3 10 2 2 2 2" xfId="32780"/>
    <cellStyle name="千位分隔 4 3 10 2 2 3" xfId="24332"/>
    <cellStyle name="千位分隔 4 3 10 2 3" xfId="11660"/>
    <cellStyle name="千位分隔 4 3 10 2 3 2" xfId="28556"/>
    <cellStyle name="千位分隔 4 3 10 2 4" xfId="20108"/>
    <cellStyle name="千位分隔 4 3 10 3" xfId="5324"/>
    <cellStyle name="千位分隔 4 3 10 3 2" xfId="13772"/>
    <cellStyle name="千位分隔 4 3 10 3 2 2" xfId="30668"/>
    <cellStyle name="千位分隔 4 3 10 3 3" xfId="22220"/>
    <cellStyle name="千位分隔 4 3 10 4" xfId="9548"/>
    <cellStyle name="千位分隔 4 3 10 4 2" xfId="26444"/>
    <cellStyle name="千位分隔 4 3 10 5" xfId="17996"/>
    <cellStyle name="千位分隔 4 3 11" xfId="2156"/>
    <cellStyle name="千位分隔 4 3 11 2" xfId="6380"/>
    <cellStyle name="千位分隔 4 3 11 2 2" xfId="14828"/>
    <cellStyle name="千位分隔 4 3 11 2 2 2" xfId="31724"/>
    <cellStyle name="千位分隔 4 3 11 2 3" xfId="23276"/>
    <cellStyle name="千位分隔 4 3 11 3" xfId="10604"/>
    <cellStyle name="千位分隔 4 3 11 3 2" xfId="27500"/>
    <cellStyle name="千位分隔 4 3 11 4" xfId="19052"/>
    <cellStyle name="千位分隔 4 3 12" xfId="4268"/>
    <cellStyle name="千位分隔 4 3 12 2" xfId="12716"/>
    <cellStyle name="千位分隔 4 3 12 2 2" xfId="29612"/>
    <cellStyle name="千位分隔 4 3 12 3" xfId="21164"/>
    <cellStyle name="千位分隔 4 3 13" xfId="8492"/>
    <cellStyle name="千位分隔 4 3 13 2" xfId="25388"/>
    <cellStyle name="千位分隔 4 3 14" xfId="16940"/>
    <cellStyle name="千位分隔 4 3 2" xfId="108"/>
    <cellStyle name="千位分隔 4 3 2 2" xfId="812"/>
    <cellStyle name="千位分隔 4 3 2 2 2" xfId="1516"/>
    <cellStyle name="千位分隔 4 3 2 2 2 2" xfId="3628"/>
    <cellStyle name="千位分隔 4 3 2 2 2 2 2" xfId="7852"/>
    <cellStyle name="千位分隔 4 3 2 2 2 2 2 2" xfId="16300"/>
    <cellStyle name="千位分隔 4 3 2 2 2 2 2 2 2" xfId="33196"/>
    <cellStyle name="千位分隔 4 3 2 2 2 2 2 3" xfId="24748"/>
    <cellStyle name="千位分隔 4 3 2 2 2 2 3" xfId="12076"/>
    <cellStyle name="千位分隔 4 3 2 2 2 2 3 2" xfId="28972"/>
    <cellStyle name="千位分隔 4 3 2 2 2 2 4" xfId="20524"/>
    <cellStyle name="千位分隔 4 3 2 2 2 3" xfId="5740"/>
    <cellStyle name="千位分隔 4 3 2 2 2 3 2" xfId="14188"/>
    <cellStyle name="千位分隔 4 3 2 2 2 3 2 2" xfId="31084"/>
    <cellStyle name="千位分隔 4 3 2 2 2 3 3" xfId="22636"/>
    <cellStyle name="千位分隔 4 3 2 2 2 4" xfId="9964"/>
    <cellStyle name="千位分隔 4 3 2 2 2 4 2" xfId="26860"/>
    <cellStyle name="千位分隔 4 3 2 2 2 5" xfId="18412"/>
    <cellStyle name="千位分隔 4 3 2 2 3" xfId="2572"/>
    <cellStyle name="千位分隔 4 3 2 2 3 2" xfId="6796"/>
    <cellStyle name="千位分隔 4 3 2 2 3 2 2" xfId="15244"/>
    <cellStyle name="千位分隔 4 3 2 2 3 2 2 2" xfId="32140"/>
    <cellStyle name="千位分隔 4 3 2 2 3 2 3" xfId="23692"/>
    <cellStyle name="千位分隔 4 3 2 2 3 3" xfId="11020"/>
    <cellStyle name="千位分隔 4 3 2 2 3 3 2" xfId="27916"/>
    <cellStyle name="千位分隔 4 3 2 2 3 4" xfId="19468"/>
    <cellStyle name="千位分隔 4 3 2 2 4" xfId="4684"/>
    <cellStyle name="千位分隔 4 3 2 2 4 2" xfId="13132"/>
    <cellStyle name="千位分隔 4 3 2 2 4 2 2" xfId="30028"/>
    <cellStyle name="千位分隔 4 3 2 2 4 3" xfId="21580"/>
    <cellStyle name="千位分隔 4 3 2 2 5" xfId="8908"/>
    <cellStyle name="千位分隔 4 3 2 2 5 2" xfId="25804"/>
    <cellStyle name="千位分隔 4 3 2 2 6" xfId="17356"/>
    <cellStyle name="千位分隔 4 3 2 3" xfId="460"/>
    <cellStyle name="千位分隔 4 3 2 3 2" xfId="1868"/>
    <cellStyle name="千位分隔 4 3 2 3 2 2" xfId="3980"/>
    <cellStyle name="千位分隔 4 3 2 3 2 2 2" xfId="8204"/>
    <cellStyle name="千位分隔 4 3 2 3 2 2 2 2" xfId="16652"/>
    <cellStyle name="千位分隔 4 3 2 3 2 2 2 2 2" xfId="33548"/>
    <cellStyle name="千位分隔 4 3 2 3 2 2 2 3" xfId="25100"/>
    <cellStyle name="千位分隔 4 3 2 3 2 2 3" xfId="12428"/>
    <cellStyle name="千位分隔 4 3 2 3 2 2 3 2" xfId="29324"/>
    <cellStyle name="千位分隔 4 3 2 3 2 2 4" xfId="20876"/>
    <cellStyle name="千位分隔 4 3 2 3 2 3" xfId="6092"/>
    <cellStyle name="千位分隔 4 3 2 3 2 3 2" xfId="14540"/>
    <cellStyle name="千位分隔 4 3 2 3 2 3 2 2" xfId="31436"/>
    <cellStyle name="千位分隔 4 3 2 3 2 3 3" xfId="22988"/>
    <cellStyle name="千位分隔 4 3 2 3 2 4" xfId="10316"/>
    <cellStyle name="千位分隔 4 3 2 3 2 4 2" xfId="27212"/>
    <cellStyle name="千位分隔 4 3 2 3 2 5" xfId="18764"/>
    <cellStyle name="千位分隔 4 3 2 3 3" xfId="2924"/>
    <cellStyle name="千位分隔 4 3 2 3 3 2" xfId="7148"/>
    <cellStyle name="千位分隔 4 3 2 3 3 2 2" xfId="15596"/>
    <cellStyle name="千位分隔 4 3 2 3 3 2 2 2" xfId="32492"/>
    <cellStyle name="千位分隔 4 3 2 3 3 2 3" xfId="24044"/>
    <cellStyle name="千位分隔 4 3 2 3 3 3" xfId="11372"/>
    <cellStyle name="千位分隔 4 3 2 3 3 3 2" xfId="28268"/>
    <cellStyle name="千位分隔 4 3 2 3 3 4" xfId="19820"/>
    <cellStyle name="千位分隔 4 3 2 3 4" xfId="5036"/>
    <cellStyle name="千位分隔 4 3 2 3 4 2" xfId="13484"/>
    <cellStyle name="千位分隔 4 3 2 3 4 2 2" xfId="30380"/>
    <cellStyle name="千位分隔 4 3 2 3 4 3" xfId="21932"/>
    <cellStyle name="千位分隔 4 3 2 3 5" xfId="9260"/>
    <cellStyle name="千位分隔 4 3 2 3 5 2" xfId="26156"/>
    <cellStyle name="千位分隔 4 3 2 3 6" xfId="17708"/>
    <cellStyle name="千位分隔 4 3 2 4" xfId="1164"/>
    <cellStyle name="千位分隔 4 3 2 4 2" xfId="3276"/>
    <cellStyle name="千位分隔 4 3 2 4 2 2" xfId="7500"/>
    <cellStyle name="千位分隔 4 3 2 4 2 2 2" xfId="15948"/>
    <cellStyle name="千位分隔 4 3 2 4 2 2 2 2" xfId="32844"/>
    <cellStyle name="千位分隔 4 3 2 4 2 2 3" xfId="24396"/>
    <cellStyle name="千位分隔 4 3 2 4 2 3" xfId="11724"/>
    <cellStyle name="千位分隔 4 3 2 4 2 3 2" xfId="28620"/>
    <cellStyle name="千位分隔 4 3 2 4 2 4" xfId="20172"/>
    <cellStyle name="千位分隔 4 3 2 4 3" xfId="5388"/>
    <cellStyle name="千位分隔 4 3 2 4 3 2" xfId="13836"/>
    <cellStyle name="千位分隔 4 3 2 4 3 2 2" xfId="30732"/>
    <cellStyle name="千位分隔 4 3 2 4 3 3" xfId="22284"/>
    <cellStyle name="千位分隔 4 3 2 4 4" xfId="9612"/>
    <cellStyle name="千位分隔 4 3 2 4 4 2" xfId="26508"/>
    <cellStyle name="千位分隔 4 3 2 4 5" xfId="18060"/>
    <cellStyle name="千位分隔 4 3 2 5" xfId="2220"/>
    <cellStyle name="千位分隔 4 3 2 5 2" xfId="6444"/>
    <cellStyle name="千位分隔 4 3 2 5 2 2" xfId="14892"/>
    <cellStyle name="千位分隔 4 3 2 5 2 2 2" xfId="31788"/>
    <cellStyle name="千位分隔 4 3 2 5 2 3" xfId="23340"/>
    <cellStyle name="千位分隔 4 3 2 5 3" xfId="10668"/>
    <cellStyle name="千位分隔 4 3 2 5 3 2" xfId="27564"/>
    <cellStyle name="千位分隔 4 3 2 5 4" xfId="19116"/>
    <cellStyle name="千位分隔 4 3 2 6" xfId="4332"/>
    <cellStyle name="千位分隔 4 3 2 6 2" xfId="12780"/>
    <cellStyle name="千位分隔 4 3 2 6 2 2" xfId="29676"/>
    <cellStyle name="千位分隔 4 3 2 6 3" xfId="21228"/>
    <cellStyle name="千位分隔 4 3 2 7" xfId="8556"/>
    <cellStyle name="千位分隔 4 3 2 7 2" xfId="25452"/>
    <cellStyle name="千位分隔 4 3 2 8" xfId="17004"/>
    <cellStyle name="千位分隔 4 3 3" xfId="156"/>
    <cellStyle name="千位分隔 4 3 3 2" xfId="860"/>
    <cellStyle name="千位分隔 4 3 3 2 2" xfId="1564"/>
    <cellStyle name="千位分隔 4 3 3 2 2 2" xfId="3676"/>
    <cellStyle name="千位分隔 4 3 3 2 2 2 2" xfId="7900"/>
    <cellStyle name="千位分隔 4 3 3 2 2 2 2 2" xfId="16348"/>
    <cellStyle name="千位分隔 4 3 3 2 2 2 2 2 2" xfId="33244"/>
    <cellStyle name="千位分隔 4 3 3 2 2 2 2 3" xfId="24796"/>
    <cellStyle name="千位分隔 4 3 3 2 2 2 3" xfId="12124"/>
    <cellStyle name="千位分隔 4 3 3 2 2 2 3 2" xfId="29020"/>
    <cellStyle name="千位分隔 4 3 3 2 2 2 4" xfId="20572"/>
    <cellStyle name="千位分隔 4 3 3 2 2 3" xfId="5788"/>
    <cellStyle name="千位分隔 4 3 3 2 2 3 2" xfId="14236"/>
    <cellStyle name="千位分隔 4 3 3 2 2 3 2 2" xfId="31132"/>
    <cellStyle name="千位分隔 4 3 3 2 2 3 3" xfId="22684"/>
    <cellStyle name="千位分隔 4 3 3 2 2 4" xfId="10012"/>
    <cellStyle name="千位分隔 4 3 3 2 2 4 2" xfId="26908"/>
    <cellStyle name="千位分隔 4 3 3 2 2 5" xfId="18460"/>
    <cellStyle name="千位分隔 4 3 3 2 3" xfId="2620"/>
    <cellStyle name="千位分隔 4 3 3 2 3 2" xfId="6844"/>
    <cellStyle name="千位分隔 4 3 3 2 3 2 2" xfId="15292"/>
    <cellStyle name="千位分隔 4 3 3 2 3 2 2 2" xfId="32188"/>
    <cellStyle name="千位分隔 4 3 3 2 3 2 3" xfId="23740"/>
    <cellStyle name="千位分隔 4 3 3 2 3 3" xfId="11068"/>
    <cellStyle name="千位分隔 4 3 3 2 3 3 2" xfId="27964"/>
    <cellStyle name="千位分隔 4 3 3 2 3 4" xfId="19516"/>
    <cellStyle name="千位分隔 4 3 3 2 4" xfId="4732"/>
    <cellStyle name="千位分隔 4 3 3 2 4 2" xfId="13180"/>
    <cellStyle name="千位分隔 4 3 3 2 4 2 2" xfId="30076"/>
    <cellStyle name="千位分隔 4 3 3 2 4 3" xfId="21628"/>
    <cellStyle name="千位分隔 4 3 3 2 5" xfId="8956"/>
    <cellStyle name="千位分隔 4 3 3 2 5 2" xfId="25852"/>
    <cellStyle name="千位分隔 4 3 3 2 6" xfId="17404"/>
    <cellStyle name="千位分隔 4 3 3 3" xfId="508"/>
    <cellStyle name="千位分隔 4 3 3 3 2" xfId="1916"/>
    <cellStyle name="千位分隔 4 3 3 3 2 2" xfId="4028"/>
    <cellStyle name="千位分隔 4 3 3 3 2 2 2" xfId="8252"/>
    <cellStyle name="千位分隔 4 3 3 3 2 2 2 2" xfId="16700"/>
    <cellStyle name="千位分隔 4 3 3 3 2 2 2 2 2" xfId="33596"/>
    <cellStyle name="千位分隔 4 3 3 3 2 2 2 3" xfId="25148"/>
    <cellStyle name="千位分隔 4 3 3 3 2 2 3" xfId="12476"/>
    <cellStyle name="千位分隔 4 3 3 3 2 2 3 2" xfId="29372"/>
    <cellStyle name="千位分隔 4 3 3 3 2 2 4" xfId="20924"/>
    <cellStyle name="千位分隔 4 3 3 3 2 3" xfId="6140"/>
    <cellStyle name="千位分隔 4 3 3 3 2 3 2" xfId="14588"/>
    <cellStyle name="千位分隔 4 3 3 3 2 3 2 2" xfId="31484"/>
    <cellStyle name="千位分隔 4 3 3 3 2 3 3" xfId="23036"/>
    <cellStyle name="千位分隔 4 3 3 3 2 4" xfId="10364"/>
    <cellStyle name="千位分隔 4 3 3 3 2 4 2" xfId="27260"/>
    <cellStyle name="千位分隔 4 3 3 3 2 5" xfId="18812"/>
    <cellStyle name="千位分隔 4 3 3 3 3" xfId="2972"/>
    <cellStyle name="千位分隔 4 3 3 3 3 2" xfId="7196"/>
    <cellStyle name="千位分隔 4 3 3 3 3 2 2" xfId="15644"/>
    <cellStyle name="千位分隔 4 3 3 3 3 2 2 2" xfId="32540"/>
    <cellStyle name="千位分隔 4 3 3 3 3 2 3" xfId="24092"/>
    <cellStyle name="千位分隔 4 3 3 3 3 3" xfId="11420"/>
    <cellStyle name="千位分隔 4 3 3 3 3 3 2" xfId="28316"/>
    <cellStyle name="千位分隔 4 3 3 3 3 4" xfId="19868"/>
    <cellStyle name="千位分隔 4 3 3 3 4" xfId="5084"/>
    <cellStyle name="千位分隔 4 3 3 3 4 2" xfId="13532"/>
    <cellStyle name="千位分隔 4 3 3 3 4 2 2" xfId="30428"/>
    <cellStyle name="千位分隔 4 3 3 3 4 3" xfId="21980"/>
    <cellStyle name="千位分隔 4 3 3 3 5" xfId="9308"/>
    <cellStyle name="千位分隔 4 3 3 3 5 2" xfId="26204"/>
    <cellStyle name="千位分隔 4 3 3 3 6" xfId="17756"/>
    <cellStyle name="千位分隔 4 3 3 4" xfId="1212"/>
    <cellStyle name="千位分隔 4 3 3 4 2" xfId="3324"/>
    <cellStyle name="千位分隔 4 3 3 4 2 2" xfId="7548"/>
    <cellStyle name="千位分隔 4 3 3 4 2 2 2" xfId="15996"/>
    <cellStyle name="千位分隔 4 3 3 4 2 2 2 2" xfId="32892"/>
    <cellStyle name="千位分隔 4 3 3 4 2 2 3" xfId="24444"/>
    <cellStyle name="千位分隔 4 3 3 4 2 3" xfId="11772"/>
    <cellStyle name="千位分隔 4 3 3 4 2 3 2" xfId="28668"/>
    <cellStyle name="千位分隔 4 3 3 4 2 4" xfId="20220"/>
    <cellStyle name="千位分隔 4 3 3 4 3" xfId="5436"/>
    <cellStyle name="千位分隔 4 3 3 4 3 2" xfId="13884"/>
    <cellStyle name="千位分隔 4 3 3 4 3 2 2" xfId="30780"/>
    <cellStyle name="千位分隔 4 3 3 4 3 3" xfId="22332"/>
    <cellStyle name="千位分隔 4 3 3 4 4" xfId="9660"/>
    <cellStyle name="千位分隔 4 3 3 4 4 2" xfId="26556"/>
    <cellStyle name="千位分隔 4 3 3 4 5" xfId="18108"/>
    <cellStyle name="千位分隔 4 3 3 5" xfId="2268"/>
    <cellStyle name="千位分隔 4 3 3 5 2" xfId="6492"/>
    <cellStyle name="千位分隔 4 3 3 5 2 2" xfId="14940"/>
    <cellStyle name="千位分隔 4 3 3 5 2 2 2" xfId="31836"/>
    <cellStyle name="千位分隔 4 3 3 5 2 3" xfId="23388"/>
    <cellStyle name="千位分隔 4 3 3 5 3" xfId="10716"/>
    <cellStyle name="千位分隔 4 3 3 5 3 2" xfId="27612"/>
    <cellStyle name="千位分隔 4 3 3 5 4" xfId="19164"/>
    <cellStyle name="千位分隔 4 3 3 6" xfId="4380"/>
    <cellStyle name="千位分隔 4 3 3 6 2" xfId="12828"/>
    <cellStyle name="千位分隔 4 3 3 6 2 2" xfId="29724"/>
    <cellStyle name="千位分隔 4 3 3 6 3" xfId="21276"/>
    <cellStyle name="千位分隔 4 3 3 7" xfId="8604"/>
    <cellStyle name="千位分隔 4 3 3 7 2" xfId="25500"/>
    <cellStyle name="千位分隔 4 3 3 8" xfId="17052"/>
    <cellStyle name="千位分隔 4 3 4" xfId="204"/>
    <cellStyle name="千位分隔 4 3 4 2" xfId="908"/>
    <cellStyle name="千位分隔 4 3 4 2 2" xfId="1612"/>
    <cellStyle name="千位分隔 4 3 4 2 2 2" xfId="3724"/>
    <cellStyle name="千位分隔 4 3 4 2 2 2 2" xfId="7948"/>
    <cellStyle name="千位分隔 4 3 4 2 2 2 2 2" xfId="16396"/>
    <cellStyle name="千位分隔 4 3 4 2 2 2 2 2 2" xfId="33292"/>
    <cellStyle name="千位分隔 4 3 4 2 2 2 2 3" xfId="24844"/>
    <cellStyle name="千位分隔 4 3 4 2 2 2 3" xfId="12172"/>
    <cellStyle name="千位分隔 4 3 4 2 2 2 3 2" xfId="29068"/>
    <cellStyle name="千位分隔 4 3 4 2 2 2 4" xfId="20620"/>
    <cellStyle name="千位分隔 4 3 4 2 2 3" xfId="5836"/>
    <cellStyle name="千位分隔 4 3 4 2 2 3 2" xfId="14284"/>
    <cellStyle name="千位分隔 4 3 4 2 2 3 2 2" xfId="31180"/>
    <cellStyle name="千位分隔 4 3 4 2 2 3 3" xfId="22732"/>
    <cellStyle name="千位分隔 4 3 4 2 2 4" xfId="10060"/>
    <cellStyle name="千位分隔 4 3 4 2 2 4 2" xfId="26956"/>
    <cellStyle name="千位分隔 4 3 4 2 2 5" xfId="18508"/>
    <cellStyle name="千位分隔 4 3 4 2 3" xfId="2668"/>
    <cellStyle name="千位分隔 4 3 4 2 3 2" xfId="6892"/>
    <cellStyle name="千位分隔 4 3 4 2 3 2 2" xfId="15340"/>
    <cellStyle name="千位分隔 4 3 4 2 3 2 2 2" xfId="32236"/>
    <cellStyle name="千位分隔 4 3 4 2 3 2 3" xfId="23788"/>
    <cellStyle name="千位分隔 4 3 4 2 3 3" xfId="11116"/>
    <cellStyle name="千位分隔 4 3 4 2 3 3 2" xfId="28012"/>
    <cellStyle name="千位分隔 4 3 4 2 3 4" xfId="19564"/>
    <cellStyle name="千位分隔 4 3 4 2 4" xfId="4780"/>
    <cellStyle name="千位分隔 4 3 4 2 4 2" xfId="13228"/>
    <cellStyle name="千位分隔 4 3 4 2 4 2 2" xfId="30124"/>
    <cellStyle name="千位分隔 4 3 4 2 4 3" xfId="21676"/>
    <cellStyle name="千位分隔 4 3 4 2 5" xfId="9004"/>
    <cellStyle name="千位分隔 4 3 4 2 5 2" xfId="25900"/>
    <cellStyle name="千位分隔 4 3 4 2 6" xfId="17452"/>
    <cellStyle name="千位分隔 4 3 4 3" xfId="556"/>
    <cellStyle name="千位分隔 4 3 4 3 2" xfId="1964"/>
    <cellStyle name="千位分隔 4 3 4 3 2 2" xfId="4076"/>
    <cellStyle name="千位分隔 4 3 4 3 2 2 2" xfId="8300"/>
    <cellStyle name="千位分隔 4 3 4 3 2 2 2 2" xfId="16748"/>
    <cellStyle name="千位分隔 4 3 4 3 2 2 2 2 2" xfId="33644"/>
    <cellStyle name="千位分隔 4 3 4 3 2 2 2 3" xfId="25196"/>
    <cellStyle name="千位分隔 4 3 4 3 2 2 3" xfId="12524"/>
    <cellStyle name="千位分隔 4 3 4 3 2 2 3 2" xfId="29420"/>
    <cellStyle name="千位分隔 4 3 4 3 2 2 4" xfId="20972"/>
    <cellStyle name="千位分隔 4 3 4 3 2 3" xfId="6188"/>
    <cellStyle name="千位分隔 4 3 4 3 2 3 2" xfId="14636"/>
    <cellStyle name="千位分隔 4 3 4 3 2 3 2 2" xfId="31532"/>
    <cellStyle name="千位分隔 4 3 4 3 2 3 3" xfId="23084"/>
    <cellStyle name="千位分隔 4 3 4 3 2 4" xfId="10412"/>
    <cellStyle name="千位分隔 4 3 4 3 2 4 2" xfId="27308"/>
    <cellStyle name="千位分隔 4 3 4 3 2 5" xfId="18860"/>
    <cellStyle name="千位分隔 4 3 4 3 3" xfId="3020"/>
    <cellStyle name="千位分隔 4 3 4 3 3 2" xfId="7244"/>
    <cellStyle name="千位分隔 4 3 4 3 3 2 2" xfId="15692"/>
    <cellStyle name="千位分隔 4 3 4 3 3 2 2 2" xfId="32588"/>
    <cellStyle name="千位分隔 4 3 4 3 3 2 3" xfId="24140"/>
    <cellStyle name="千位分隔 4 3 4 3 3 3" xfId="11468"/>
    <cellStyle name="千位分隔 4 3 4 3 3 3 2" xfId="28364"/>
    <cellStyle name="千位分隔 4 3 4 3 3 4" xfId="19916"/>
    <cellStyle name="千位分隔 4 3 4 3 4" xfId="5132"/>
    <cellStyle name="千位分隔 4 3 4 3 4 2" xfId="13580"/>
    <cellStyle name="千位分隔 4 3 4 3 4 2 2" xfId="30476"/>
    <cellStyle name="千位分隔 4 3 4 3 4 3" xfId="22028"/>
    <cellStyle name="千位分隔 4 3 4 3 5" xfId="9356"/>
    <cellStyle name="千位分隔 4 3 4 3 5 2" xfId="26252"/>
    <cellStyle name="千位分隔 4 3 4 3 6" xfId="17804"/>
    <cellStyle name="千位分隔 4 3 4 4" xfId="1260"/>
    <cellStyle name="千位分隔 4 3 4 4 2" xfId="3372"/>
    <cellStyle name="千位分隔 4 3 4 4 2 2" xfId="7596"/>
    <cellStyle name="千位分隔 4 3 4 4 2 2 2" xfId="16044"/>
    <cellStyle name="千位分隔 4 3 4 4 2 2 2 2" xfId="32940"/>
    <cellStyle name="千位分隔 4 3 4 4 2 2 3" xfId="24492"/>
    <cellStyle name="千位分隔 4 3 4 4 2 3" xfId="11820"/>
    <cellStyle name="千位分隔 4 3 4 4 2 3 2" xfId="28716"/>
    <cellStyle name="千位分隔 4 3 4 4 2 4" xfId="20268"/>
    <cellStyle name="千位分隔 4 3 4 4 3" xfId="5484"/>
    <cellStyle name="千位分隔 4 3 4 4 3 2" xfId="13932"/>
    <cellStyle name="千位分隔 4 3 4 4 3 2 2" xfId="30828"/>
    <cellStyle name="千位分隔 4 3 4 4 3 3" xfId="22380"/>
    <cellStyle name="千位分隔 4 3 4 4 4" xfId="9708"/>
    <cellStyle name="千位分隔 4 3 4 4 4 2" xfId="26604"/>
    <cellStyle name="千位分隔 4 3 4 4 5" xfId="18156"/>
    <cellStyle name="千位分隔 4 3 4 5" xfId="2316"/>
    <cellStyle name="千位分隔 4 3 4 5 2" xfId="6540"/>
    <cellStyle name="千位分隔 4 3 4 5 2 2" xfId="14988"/>
    <cellStyle name="千位分隔 4 3 4 5 2 2 2" xfId="31884"/>
    <cellStyle name="千位分隔 4 3 4 5 2 3" xfId="23436"/>
    <cellStyle name="千位分隔 4 3 4 5 3" xfId="10764"/>
    <cellStyle name="千位分隔 4 3 4 5 3 2" xfId="27660"/>
    <cellStyle name="千位分隔 4 3 4 5 4" xfId="19212"/>
    <cellStyle name="千位分隔 4 3 4 6" xfId="4428"/>
    <cellStyle name="千位分隔 4 3 4 6 2" xfId="12876"/>
    <cellStyle name="千位分隔 4 3 4 6 2 2" xfId="29772"/>
    <cellStyle name="千位分隔 4 3 4 6 3" xfId="21324"/>
    <cellStyle name="千位分隔 4 3 4 7" xfId="8652"/>
    <cellStyle name="千位分隔 4 3 4 7 2" xfId="25548"/>
    <cellStyle name="千位分隔 4 3 4 8" xfId="17100"/>
    <cellStyle name="千位分隔 4 3 5" xfId="252"/>
    <cellStyle name="千位分隔 4 3 5 2" xfId="956"/>
    <cellStyle name="千位分隔 4 3 5 2 2" xfId="1660"/>
    <cellStyle name="千位分隔 4 3 5 2 2 2" xfId="3772"/>
    <cellStyle name="千位分隔 4 3 5 2 2 2 2" xfId="7996"/>
    <cellStyle name="千位分隔 4 3 5 2 2 2 2 2" xfId="16444"/>
    <cellStyle name="千位分隔 4 3 5 2 2 2 2 2 2" xfId="33340"/>
    <cellStyle name="千位分隔 4 3 5 2 2 2 2 3" xfId="24892"/>
    <cellStyle name="千位分隔 4 3 5 2 2 2 3" xfId="12220"/>
    <cellStyle name="千位分隔 4 3 5 2 2 2 3 2" xfId="29116"/>
    <cellStyle name="千位分隔 4 3 5 2 2 2 4" xfId="20668"/>
    <cellStyle name="千位分隔 4 3 5 2 2 3" xfId="5884"/>
    <cellStyle name="千位分隔 4 3 5 2 2 3 2" xfId="14332"/>
    <cellStyle name="千位分隔 4 3 5 2 2 3 2 2" xfId="31228"/>
    <cellStyle name="千位分隔 4 3 5 2 2 3 3" xfId="22780"/>
    <cellStyle name="千位分隔 4 3 5 2 2 4" xfId="10108"/>
    <cellStyle name="千位分隔 4 3 5 2 2 4 2" xfId="27004"/>
    <cellStyle name="千位分隔 4 3 5 2 2 5" xfId="18556"/>
    <cellStyle name="千位分隔 4 3 5 2 3" xfId="2716"/>
    <cellStyle name="千位分隔 4 3 5 2 3 2" xfId="6940"/>
    <cellStyle name="千位分隔 4 3 5 2 3 2 2" xfId="15388"/>
    <cellStyle name="千位分隔 4 3 5 2 3 2 2 2" xfId="32284"/>
    <cellStyle name="千位分隔 4 3 5 2 3 2 3" xfId="23836"/>
    <cellStyle name="千位分隔 4 3 5 2 3 3" xfId="11164"/>
    <cellStyle name="千位分隔 4 3 5 2 3 3 2" xfId="28060"/>
    <cellStyle name="千位分隔 4 3 5 2 3 4" xfId="19612"/>
    <cellStyle name="千位分隔 4 3 5 2 4" xfId="4828"/>
    <cellStyle name="千位分隔 4 3 5 2 4 2" xfId="13276"/>
    <cellStyle name="千位分隔 4 3 5 2 4 2 2" xfId="30172"/>
    <cellStyle name="千位分隔 4 3 5 2 4 3" xfId="21724"/>
    <cellStyle name="千位分隔 4 3 5 2 5" xfId="9052"/>
    <cellStyle name="千位分隔 4 3 5 2 5 2" xfId="25948"/>
    <cellStyle name="千位分隔 4 3 5 2 6" xfId="17500"/>
    <cellStyle name="千位分隔 4 3 5 3" xfId="604"/>
    <cellStyle name="千位分隔 4 3 5 3 2" xfId="2012"/>
    <cellStyle name="千位分隔 4 3 5 3 2 2" xfId="4124"/>
    <cellStyle name="千位分隔 4 3 5 3 2 2 2" xfId="8348"/>
    <cellStyle name="千位分隔 4 3 5 3 2 2 2 2" xfId="16796"/>
    <cellStyle name="千位分隔 4 3 5 3 2 2 2 2 2" xfId="33692"/>
    <cellStyle name="千位分隔 4 3 5 3 2 2 2 3" xfId="25244"/>
    <cellStyle name="千位分隔 4 3 5 3 2 2 3" xfId="12572"/>
    <cellStyle name="千位分隔 4 3 5 3 2 2 3 2" xfId="29468"/>
    <cellStyle name="千位分隔 4 3 5 3 2 2 4" xfId="21020"/>
    <cellStyle name="千位分隔 4 3 5 3 2 3" xfId="6236"/>
    <cellStyle name="千位分隔 4 3 5 3 2 3 2" xfId="14684"/>
    <cellStyle name="千位分隔 4 3 5 3 2 3 2 2" xfId="31580"/>
    <cellStyle name="千位分隔 4 3 5 3 2 3 3" xfId="23132"/>
    <cellStyle name="千位分隔 4 3 5 3 2 4" xfId="10460"/>
    <cellStyle name="千位分隔 4 3 5 3 2 4 2" xfId="27356"/>
    <cellStyle name="千位分隔 4 3 5 3 2 5" xfId="18908"/>
    <cellStyle name="千位分隔 4 3 5 3 3" xfId="3068"/>
    <cellStyle name="千位分隔 4 3 5 3 3 2" xfId="7292"/>
    <cellStyle name="千位分隔 4 3 5 3 3 2 2" xfId="15740"/>
    <cellStyle name="千位分隔 4 3 5 3 3 2 2 2" xfId="32636"/>
    <cellStyle name="千位分隔 4 3 5 3 3 2 3" xfId="24188"/>
    <cellStyle name="千位分隔 4 3 5 3 3 3" xfId="11516"/>
    <cellStyle name="千位分隔 4 3 5 3 3 3 2" xfId="28412"/>
    <cellStyle name="千位分隔 4 3 5 3 3 4" xfId="19964"/>
    <cellStyle name="千位分隔 4 3 5 3 4" xfId="5180"/>
    <cellStyle name="千位分隔 4 3 5 3 4 2" xfId="13628"/>
    <cellStyle name="千位分隔 4 3 5 3 4 2 2" xfId="30524"/>
    <cellStyle name="千位分隔 4 3 5 3 4 3" xfId="22076"/>
    <cellStyle name="千位分隔 4 3 5 3 5" xfId="9404"/>
    <cellStyle name="千位分隔 4 3 5 3 5 2" xfId="26300"/>
    <cellStyle name="千位分隔 4 3 5 3 6" xfId="17852"/>
    <cellStyle name="千位分隔 4 3 5 4" xfId="1308"/>
    <cellStyle name="千位分隔 4 3 5 4 2" xfId="3420"/>
    <cellStyle name="千位分隔 4 3 5 4 2 2" xfId="7644"/>
    <cellStyle name="千位分隔 4 3 5 4 2 2 2" xfId="16092"/>
    <cellStyle name="千位分隔 4 3 5 4 2 2 2 2" xfId="32988"/>
    <cellStyle name="千位分隔 4 3 5 4 2 2 3" xfId="24540"/>
    <cellStyle name="千位分隔 4 3 5 4 2 3" xfId="11868"/>
    <cellStyle name="千位分隔 4 3 5 4 2 3 2" xfId="28764"/>
    <cellStyle name="千位分隔 4 3 5 4 2 4" xfId="20316"/>
    <cellStyle name="千位分隔 4 3 5 4 3" xfId="5532"/>
    <cellStyle name="千位分隔 4 3 5 4 3 2" xfId="13980"/>
    <cellStyle name="千位分隔 4 3 5 4 3 2 2" xfId="30876"/>
    <cellStyle name="千位分隔 4 3 5 4 3 3" xfId="22428"/>
    <cellStyle name="千位分隔 4 3 5 4 4" xfId="9756"/>
    <cellStyle name="千位分隔 4 3 5 4 4 2" xfId="26652"/>
    <cellStyle name="千位分隔 4 3 5 4 5" xfId="18204"/>
    <cellStyle name="千位分隔 4 3 5 5" xfId="2364"/>
    <cellStyle name="千位分隔 4 3 5 5 2" xfId="6588"/>
    <cellStyle name="千位分隔 4 3 5 5 2 2" xfId="15036"/>
    <cellStyle name="千位分隔 4 3 5 5 2 2 2" xfId="31932"/>
    <cellStyle name="千位分隔 4 3 5 5 2 3" xfId="23484"/>
    <cellStyle name="千位分隔 4 3 5 5 3" xfId="10812"/>
    <cellStyle name="千位分隔 4 3 5 5 3 2" xfId="27708"/>
    <cellStyle name="千位分隔 4 3 5 5 4" xfId="19260"/>
    <cellStyle name="千位分隔 4 3 5 6" xfId="4476"/>
    <cellStyle name="千位分隔 4 3 5 6 2" xfId="12924"/>
    <cellStyle name="千位分隔 4 3 5 6 2 2" xfId="29820"/>
    <cellStyle name="千位分隔 4 3 5 6 3" xfId="21372"/>
    <cellStyle name="千位分隔 4 3 5 7" xfId="8700"/>
    <cellStyle name="千位分隔 4 3 5 7 2" xfId="25596"/>
    <cellStyle name="千位分隔 4 3 5 8" xfId="17148"/>
    <cellStyle name="千位分隔 4 3 6" xfId="300"/>
    <cellStyle name="千位分隔 4 3 6 2" xfId="1004"/>
    <cellStyle name="千位分隔 4 3 6 2 2" xfId="1708"/>
    <cellStyle name="千位分隔 4 3 6 2 2 2" xfId="3820"/>
    <cellStyle name="千位分隔 4 3 6 2 2 2 2" xfId="8044"/>
    <cellStyle name="千位分隔 4 3 6 2 2 2 2 2" xfId="16492"/>
    <cellStyle name="千位分隔 4 3 6 2 2 2 2 2 2" xfId="33388"/>
    <cellStyle name="千位分隔 4 3 6 2 2 2 2 3" xfId="24940"/>
    <cellStyle name="千位分隔 4 3 6 2 2 2 3" xfId="12268"/>
    <cellStyle name="千位分隔 4 3 6 2 2 2 3 2" xfId="29164"/>
    <cellStyle name="千位分隔 4 3 6 2 2 2 4" xfId="20716"/>
    <cellStyle name="千位分隔 4 3 6 2 2 3" xfId="5932"/>
    <cellStyle name="千位分隔 4 3 6 2 2 3 2" xfId="14380"/>
    <cellStyle name="千位分隔 4 3 6 2 2 3 2 2" xfId="31276"/>
    <cellStyle name="千位分隔 4 3 6 2 2 3 3" xfId="22828"/>
    <cellStyle name="千位分隔 4 3 6 2 2 4" xfId="10156"/>
    <cellStyle name="千位分隔 4 3 6 2 2 4 2" xfId="27052"/>
    <cellStyle name="千位分隔 4 3 6 2 2 5" xfId="18604"/>
    <cellStyle name="千位分隔 4 3 6 2 3" xfId="2764"/>
    <cellStyle name="千位分隔 4 3 6 2 3 2" xfId="6988"/>
    <cellStyle name="千位分隔 4 3 6 2 3 2 2" xfId="15436"/>
    <cellStyle name="千位分隔 4 3 6 2 3 2 2 2" xfId="32332"/>
    <cellStyle name="千位分隔 4 3 6 2 3 2 3" xfId="23884"/>
    <cellStyle name="千位分隔 4 3 6 2 3 3" xfId="11212"/>
    <cellStyle name="千位分隔 4 3 6 2 3 3 2" xfId="28108"/>
    <cellStyle name="千位分隔 4 3 6 2 3 4" xfId="19660"/>
    <cellStyle name="千位分隔 4 3 6 2 4" xfId="4876"/>
    <cellStyle name="千位分隔 4 3 6 2 4 2" xfId="13324"/>
    <cellStyle name="千位分隔 4 3 6 2 4 2 2" xfId="30220"/>
    <cellStyle name="千位分隔 4 3 6 2 4 3" xfId="21772"/>
    <cellStyle name="千位分隔 4 3 6 2 5" xfId="9100"/>
    <cellStyle name="千位分隔 4 3 6 2 5 2" xfId="25996"/>
    <cellStyle name="千位分隔 4 3 6 2 6" xfId="17548"/>
    <cellStyle name="千位分隔 4 3 6 3" xfId="652"/>
    <cellStyle name="千位分隔 4 3 6 3 2" xfId="2060"/>
    <cellStyle name="千位分隔 4 3 6 3 2 2" xfId="4172"/>
    <cellStyle name="千位分隔 4 3 6 3 2 2 2" xfId="8396"/>
    <cellStyle name="千位分隔 4 3 6 3 2 2 2 2" xfId="16844"/>
    <cellStyle name="千位分隔 4 3 6 3 2 2 2 2 2" xfId="33740"/>
    <cellStyle name="千位分隔 4 3 6 3 2 2 2 3" xfId="25292"/>
    <cellStyle name="千位分隔 4 3 6 3 2 2 3" xfId="12620"/>
    <cellStyle name="千位分隔 4 3 6 3 2 2 3 2" xfId="29516"/>
    <cellStyle name="千位分隔 4 3 6 3 2 2 4" xfId="21068"/>
    <cellStyle name="千位分隔 4 3 6 3 2 3" xfId="6284"/>
    <cellStyle name="千位分隔 4 3 6 3 2 3 2" xfId="14732"/>
    <cellStyle name="千位分隔 4 3 6 3 2 3 2 2" xfId="31628"/>
    <cellStyle name="千位分隔 4 3 6 3 2 3 3" xfId="23180"/>
    <cellStyle name="千位分隔 4 3 6 3 2 4" xfId="10508"/>
    <cellStyle name="千位分隔 4 3 6 3 2 4 2" xfId="27404"/>
    <cellStyle name="千位分隔 4 3 6 3 2 5" xfId="18956"/>
    <cellStyle name="千位分隔 4 3 6 3 3" xfId="3116"/>
    <cellStyle name="千位分隔 4 3 6 3 3 2" xfId="7340"/>
    <cellStyle name="千位分隔 4 3 6 3 3 2 2" xfId="15788"/>
    <cellStyle name="千位分隔 4 3 6 3 3 2 2 2" xfId="32684"/>
    <cellStyle name="千位分隔 4 3 6 3 3 2 3" xfId="24236"/>
    <cellStyle name="千位分隔 4 3 6 3 3 3" xfId="11564"/>
    <cellStyle name="千位分隔 4 3 6 3 3 3 2" xfId="28460"/>
    <cellStyle name="千位分隔 4 3 6 3 3 4" xfId="20012"/>
    <cellStyle name="千位分隔 4 3 6 3 4" xfId="5228"/>
    <cellStyle name="千位分隔 4 3 6 3 4 2" xfId="13676"/>
    <cellStyle name="千位分隔 4 3 6 3 4 2 2" xfId="30572"/>
    <cellStyle name="千位分隔 4 3 6 3 4 3" xfId="22124"/>
    <cellStyle name="千位分隔 4 3 6 3 5" xfId="9452"/>
    <cellStyle name="千位分隔 4 3 6 3 5 2" xfId="26348"/>
    <cellStyle name="千位分隔 4 3 6 3 6" xfId="17900"/>
    <cellStyle name="千位分隔 4 3 6 4" xfId="1356"/>
    <cellStyle name="千位分隔 4 3 6 4 2" xfId="3468"/>
    <cellStyle name="千位分隔 4 3 6 4 2 2" xfId="7692"/>
    <cellStyle name="千位分隔 4 3 6 4 2 2 2" xfId="16140"/>
    <cellStyle name="千位分隔 4 3 6 4 2 2 2 2" xfId="33036"/>
    <cellStyle name="千位分隔 4 3 6 4 2 2 3" xfId="24588"/>
    <cellStyle name="千位分隔 4 3 6 4 2 3" xfId="11916"/>
    <cellStyle name="千位分隔 4 3 6 4 2 3 2" xfId="28812"/>
    <cellStyle name="千位分隔 4 3 6 4 2 4" xfId="20364"/>
    <cellStyle name="千位分隔 4 3 6 4 3" xfId="5580"/>
    <cellStyle name="千位分隔 4 3 6 4 3 2" xfId="14028"/>
    <cellStyle name="千位分隔 4 3 6 4 3 2 2" xfId="30924"/>
    <cellStyle name="千位分隔 4 3 6 4 3 3" xfId="22476"/>
    <cellStyle name="千位分隔 4 3 6 4 4" xfId="9804"/>
    <cellStyle name="千位分隔 4 3 6 4 4 2" xfId="26700"/>
    <cellStyle name="千位分隔 4 3 6 4 5" xfId="18252"/>
    <cellStyle name="千位分隔 4 3 6 5" xfId="2412"/>
    <cellStyle name="千位分隔 4 3 6 5 2" xfId="6636"/>
    <cellStyle name="千位分隔 4 3 6 5 2 2" xfId="15084"/>
    <cellStyle name="千位分隔 4 3 6 5 2 2 2" xfId="31980"/>
    <cellStyle name="千位分隔 4 3 6 5 2 3" xfId="23532"/>
    <cellStyle name="千位分隔 4 3 6 5 3" xfId="10860"/>
    <cellStyle name="千位分隔 4 3 6 5 3 2" xfId="27756"/>
    <cellStyle name="千位分隔 4 3 6 5 4" xfId="19308"/>
    <cellStyle name="千位分隔 4 3 6 6" xfId="4524"/>
    <cellStyle name="千位分隔 4 3 6 6 2" xfId="12972"/>
    <cellStyle name="千位分隔 4 3 6 6 2 2" xfId="29868"/>
    <cellStyle name="千位分隔 4 3 6 6 3" xfId="21420"/>
    <cellStyle name="千位分隔 4 3 6 7" xfId="8748"/>
    <cellStyle name="千位分隔 4 3 6 7 2" xfId="25644"/>
    <cellStyle name="千位分隔 4 3 6 8" xfId="17196"/>
    <cellStyle name="千位分隔 4 3 7" xfId="348"/>
    <cellStyle name="千位分隔 4 3 7 2" xfId="1052"/>
    <cellStyle name="千位分隔 4 3 7 2 2" xfId="1756"/>
    <cellStyle name="千位分隔 4 3 7 2 2 2" xfId="3868"/>
    <cellStyle name="千位分隔 4 3 7 2 2 2 2" xfId="8092"/>
    <cellStyle name="千位分隔 4 3 7 2 2 2 2 2" xfId="16540"/>
    <cellStyle name="千位分隔 4 3 7 2 2 2 2 2 2" xfId="33436"/>
    <cellStyle name="千位分隔 4 3 7 2 2 2 2 3" xfId="24988"/>
    <cellStyle name="千位分隔 4 3 7 2 2 2 3" xfId="12316"/>
    <cellStyle name="千位分隔 4 3 7 2 2 2 3 2" xfId="29212"/>
    <cellStyle name="千位分隔 4 3 7 2 2 2 4" xfId="20764"/>
    <cellStyle name="千位分隔 4 3 7 2 2 3" xfId="5980"/>
    <cellStyle name="千位分隔 4 3 7 2 2 3 2" xfId="14428"/>
    <cellStyle name="千位分隔 4 3 7 2 2 3 2 2" xfId="31324"/>
    <cellStyle name="千位分隔 4 3 7 2 2 3 3" xfId="22876"/>
    <cellStyle name="千位分隔 4 3 7 2 2 4" xfId="10204"/>
    <cellStyle name="千位分隔 4 3 7 2 2 4 2" xfId="27100"/>
    <cellStyle name="千位分隔 4 3 7 2 2 5" xfId="18652"/>
    <cellStyle name="千位分隔 4 3 7 2 3" xfId="2812"/>
    <cellStyle name="千位分隔 4 3 7 2 3 2" xfId="7036"/>
    <cellStyle name="千位分隔 4 3 7 2 3 2 2" xfId="15484"/>
    <cellStyle name="千位分隔 4 3 7 2 3 2 2 2" xfId="32380"/>
    <cellStyle name="千位分隔 4 3 7 2 3 2 3" xfId="23932"/>
    <cellStyle name="千位分隔 4 3 7 2 3 3" xfId="11260"/>
    <cellStyle name="千位分隔 4 3 7 2 3 3 2" xfId="28156"/>
    <cellStyle name="千位分隔 4 3 7 2 3 4" xfId="19708"/>
    <cellStyle name="千位分隔 4 3 7 2 4" xfId="4924"/>
    <cellStyle name="千位分隔 4 3 7 2 4 2" xfId="13372"/>
    <cellStyle name="千位分隔 4 3 7 2 4 2 2" xfId="30268"/>
    <cellStyle name="千位分隔 4 3 7 2 4 3" xfId="21820"/>
    <cellStyle name="千位分隔 4 3 7 2 5" xfId="9148"/>
    <cellStyle name="千位分隔 4 3 7 2 5 2" xfId="26044"/>
    <cellStyle name="千位分隔 4 3 7 2 6" xfId="17596"/>
    <cellStyle name="千位分隔 4 3 7 3" xfId="700"/>
    <cellStyle name="千位分隔 4 3 7 3 2" xfId="2108"/>
    <cellStyle name="千位分隔 4 3 7 3 2 2" xfId="4220"/>
    <cellStyle name="千位分隔 4 3 7 3 2 2 2" xfId="8444"/>
    <cellStyle name="千位分隔 4 3 7 3 2 2 2 2" xfId="16892"/>
    <cellStyle name="千位分隔 4 3 7 3 2 2 2 2 2" xfId="33788"/>
    <cellStyle name="千位分隔 4 3 7 3 2 2 2 3" xfId="25340"/>
    <cellStyle name="千位分隔 4 3 7 3 2 2 3" xfId="12668"/>
    <cellStyle name="千位分隔 4 3 7 3 2 2 3 2" xfId="29564"/>
    <cellStyle name="千位分隔 4 3 7 3 2 2 4" xfId="21116"/>
    <cellStyle name="千位分隔 4 3 7 3 2 3" xfId="6332"/>
    <cellStyle name="千位分隔 4 3 7 3 2 3 2" xfId="14780"/>
    <cellStyle name="千位分隔 4 3 7 3 2 3 2 2" xfId="31676"/>
    <cellStyle name="千位分隔 4 3 7 3 2 3 3" xfId="23228"/>
    <cellStyle name="千位分隔 4 3 7 3 2 4" xfId="10556"/>
    <cellStyle name="千位分隔 4 3 7 3 2 4 2" xfId="27452"/>
    <cellStyle name="千位分隔 4 3 7 3 2 5" xfId="19004"/>
    <cellStyle name="千位分隔 4 3 7 3 3" xfId="3164"/>
    <cellStyle name="千位分隔 4 3 7 3 3 2" xfId="7388"/>
    <cellStyle name="千位分隔 4 3 7 3 3 2 2" xfId="15836"/>
    <cellStyle name="千位分隔 4 3 7 3 3 2 2 2" xfId="32732"/>
    <cellStyle name="千位分隔 4 3 7 3 3 2 3" xfId="24284"/>
    <cellStyle name="千位分隔 4 3 7 3 3 3" xfId="11612"/>
    <cellStyle name="千位分隔 4 3 7 3 3 3 2" xfId="28508"/>
    <cellStyle name="千位分隔 4 3 7 3 3 4" xfId="20060"/>
    <cellStyle name="千位分隔 4 3 7 3 4" xfId="5276"/>
    <cellStyle name="千位分隔 4 3 7 3 4 2" xfId="13724"/>
    <cellStyle name="千位分隔 4 3 7 3 4 2 2" xfId="30620"/>
    <cellStyle name="千位分隔 4 3 7 3 4 3" xfId="22172"/>
    <cellStyle name="千位分隔 4 3 7 3 5" xfId="9500"/>
    <cellStyle name="千位分隔 4 3 7 3 5 2" xfId="26396"/>
    <cellStyle name="千位分隔 4 3 7 3 6" xfId="17948"/>
    <cellStyle name="千位分隔 4 3 7 4" xfId="1404"/>
    <cellStyle name="千位分隔 4 3 7 4 2" xfId="3516"/>
    <cellStyle name="千位分隔 4 3 7 4 2 2" xfId="7740"/>
    <cellStyle name="千位分隔 4 3 7 4 2 2 2" xfId="16188"/>
    <cellStyle name="千位分隔 4 3 7 4 2 2 2 2" xfId="33084"/>
    <cellStyle name="千位分隔 4 3 7 4 2 2 3" xfId="24636"/>
    <cellStyle name="千位分隔 4 3 7 4 2 3" xfId="11964"/>
    <cellStyle name="千位分隔 4 3 7 4 2 3 2" xfId="28860"/>
    <cellStyle name="千位分隔 4 3 7 4 2 4" xfId="20412"/>
    <cellStyle name="千位分隔 4 3 7 4 3" xfId="5628"/>
    <cellStyle name="千位分隔 4 3 7 4 3 2" xfId="14076"/>
    <cellStyle name="千位分隔 4 3 7 4 3 2 2" xfId="30972"/>
    <cellStyle name="千位分隔 4 3 7 4 3 3" xfId="22524"/>
    <cellStyle name="千位分隔 4 3 7 4 4" xfId="9852"/>
    <cellStyle name="千位分隔 4 3 7 4 4 2" xfId="26748"/>
    <cellStyle name="千位分隔 4 3 7 4 5" xfId="18300"/>
    <cellStyle name="千位分隔 4 3 7 5" xfId="2460"/>
    <cellStyle name="千位分隔 4 3 7 5 2" xfId="6684"/>
    <cellStyle name="千位分隔 4 3 7 5 2 2" xfId="15132"/>
    <cellStyle name="千位分隔 4 3 7 5 2 2 2" xfId="32028"/>
    <cellStyle name="千位分隔 4 3 7 5 2 3" xfId="23580"/>
    <cellStyle name="千位分隔 4 3 7 5 3" xfId="10908"/>
    <cellStyle name="千位分隔 4 3 7 5 3 2" xfId="27804"/>
    <cellStyle name="千位分隔 4 3 7 5 4" xfId="19356"/>
    <cellStyle name="千位分隔 4 3 7 6" xfId="4572"/>
    <cellStyle name="千位分隔 4 3 7 6 2" xfId="13020"/>
    <cellStyle name="千位分隔 4 3 7 6 2 2" xfId="29916"/>
    <cellStyle name="千位分隔 4 3 7 6 3" xfId="21468"/>
    <cellStyle name="千位分隔 4 3 7 7" xfId="8796"/>
    <cellStyle name="千位分隔 4 3 7 7 2" xfId="25692"/>
    <cellStyle name="千位分隔 4 3 7 8" xfId="17244"/>
    <cellStyle name="千位分隔 4 3 8" xfId="748"/>
    <cellStyle name="千位分隔 4 3 8 2" xfId="1452"/>
    <cellStyle name="千位分隔 4 3 8 2 2" xfId="3564"/>
    <cellStyle name="千位分隔 4 3 8 2 2 2" xfId="7788"/>
    <cellStyle name="千位分隔 4 3 8 2 2 2 2" xfId="16236"/>
    <cellStyle name="千位分隔 4 3 8 2 2 2 2 2" xfId="33132"/>
    <cellStyle name="千位分隔 4 3 8 2 2 2 3" xfId="24684"/>
    <cellStyle name="千位分隔 4 3 8 2 2 3" xfId="12012"/>
    <cellStyle name="千位分隔 4 3 8 2 2 3 2" xfId="28908"/>
    <cellStyle name="千位分隔 4 3 8 2 2 4" xfId="20460"/>
    <cellStyle name="千位分隔 4 3 8 2 3" xfId="5676"/>
    <cellStyle name="千位分隔 4 3 8 2 3 2" xfId="14124"/>
    <cellStyle name="千位分隔 4 3 8 2 3 2 2" xfId="31020"/>
    <cellStyle name="千位分隔 4 3 8 2 3 3" xfId="22572"/>
    <cellStyle name="千位分隔 4 3 8 2 4" xfId="9900"/>
    <cellStyle name="千位分隔 4 3 8 2 4 2" xfId="26796"/>
    <cellStyle name="千位分隔 4 3 8 2 5" xfId="18348"/>
    <cellStyle name="千位分隔 4 3 8 3" xfId="2508"/>
    <cellStyle name="千位分隔 4 3 8 3 2" xfId="6732"/>
    <cellStyle name="千位分隔 4 3 8 3 2 2" xfId="15180"/>
    <cellStyle name="千位分隔 4 3 8 3 2 2 2" xfId="32076"/>
    <cellStyle name="千位分隔 4 3 8 3 2 3" xfId="23628"/>
    <cellStyle name="千位分隔 4 3 8 3 3" xfId="10956"/>
    <cellStyle name="千位分隔 4 3 8 3 3 2" xfId="27852"/>
    <cellStyle name="千位分隔 4 3 8 3 4" xfId="19404"/>
    <cellStyle name="千位分隔 4 3 8 4" xfId="4620"/>
    <cellStyle name="千位分隔 4 3 8 4 2" xfId="13068"/>
    <cellStyle name="千位分隔 4 3 8 4 2 2" xfId="29964"/>
    <cellStyle name="千位分隔 4 3 8 4 3" xfId="21516"/>
    <cellStyle name="千位分隔 4 3 8 5" xfId="8844"/>
    <cellStyle name="千位分隔 4 3 8 5 2" xfId="25740"/>
    <cellStyle name="千位分隔 4 3 8 6" xfId="17292"/>
    <cellStyle name="千位分隔 4 3 9" xfId="396"/>
    <cellStyle name="千位分隔 4 3 9 2" xfId="1804"/>
    <cellStyle name="千位分隔 4 3 9 2 2" xfId="3916"/>
    <cellStyle name="千位分隔 4 3 9 2 2 2" xfId="8140"/>
    <cellStyle name="千位分隔 4 3 9 2 2 2 2" xfId="16588"/>
    <cellStyle name="千位分隔 4 3 9 2 2 2 2 2" xfId="33484"/>
    <cellStyle name="千位分隔 4 3 9 2 2 2 3" xfId="25036"/>
    <cellStyle name="千位分隔 4 3 9 2 2 3" xfId="12364"/>
    <cellStyle name="千位分隔 4 3 9 2 2 3 2" xfId="29260"/>
    <cellStyle name="千位分隔 4 3 9 2 2 4" xfId="20812"/>
    <cellStyle name="千位分隔 4 3 9 2 3" xfId="6028"/>
    <cellStyle name="千位分隔 4 3 9 2 3 2" xfId="14476"/>
    <cellStyle name="千位分隔 4 3 9 2 3 2 2" xfId="31372"/>
    <cellStyle name="千位分隔 4 3 9 2 3 3" xfId="22924"/>
    <cellStyle name="千位分隔 4 3 9 2 4" xfId="10252"/>
    <cellStyle name="千位分隔 4 3 9 2 4 2" xfId="27148"/>
    <cellStyle name="千位分隔 4 3 9 2 5" xfId="18700"/>
    <cellStyle name="千位分隔 4 3 9 3" xfId="2860"/>
    <cellStyle name="千位分隔 4 3 9 3 2" xfId="7084"/>
    <cellStyle name="千位分隔 4 3 9 3 2 2" xfId="15532"/>
    <cellStyle name="千位分隔 4 3 9 3 2 2 2" xfId="32428"/>
    <cellStyle name="千位分隔 4 3 9 3 2 3" xfId="23980"/>
    <cellStyle name="千位分隔 4 3 9 3 3" xfId="11308"/>
    <cellStyle name="千位分隔 4 3 9 3 3 2" xfId="28204"/>
    <cellStyle name="千位分隔 4 3 9 3 4" xfId="19756"/>
    <cellStyle name="千位分隔 4 3 9 4" xfId="4972"/>
    <cellStyle name="千位分隔 4 3 9 4 2" xfId="13420"/>
    <cellStyle name="千位分隔 4 3 9 4 2 2" xfId="30316"/>
    <cellStyle name="千位分隔 4 3 9 4 3" xfId="21868"/>
    <cellStyle name="千位分隔 4 3 9 5" xfId="9196"/>
    <cellStyle name="千位分隔 4 3 9 5 2" xfId="26092"/>
    <cellStyle name="千位分隔 4 3 9 6" xfId="17644"/>
    <cellStyle name="千位分隔 4 4" xfId="76"/>
    <cellStyle name="千位分隔 4 4 2" xfId="780"/>
    <cellStyle name="千位分隔 4 4 2 2" xfId="1484"/>
    <cellStyle name="千位分隔 4 4 2 2 2" xfId="3596"/>
    <cellStyle name="千位分隔 4 4 2 2 2 2" xfId="7820"/>
    <cellStyle name="千位分隔 4 4 2 2 2 2 2" xfId="16268"/>
    <cellStyle name="千位分隔 4 4 2 2 2 2 2 2" xfId="33164"/>
    <cellStyle name="千位分隔 4 4 2 2 2 2 3" xfId="24716"/>
    <cellStyle name="千位分隔 4 4 2 2 2 3" xfId="12044"/>
    <cellStyle name="千位分隔 4 4 2 2 2 3 2" xfId="28940"/>
    <cellStyle name="千位分隔 4 4 2 2 2 4" xfId="20492"/>
    <cellStyle name="千位分隔 4 4 2 2 3" xfId="5708"/>
    <cellStyle name="千位分隔 4 4 2 2 3 2" xfId="14156"/>
    <cellStyle name="千位分隔 4 4 2 2 3 2 2" xfId="31052"/>
    <cellStyle name="千位分隔 4 4 2 2 3 3" xfId="22604"/>
    <cellStyle name="千位分隔 4 4 2 2 4" xfId="9932"/>
    <cellStyle name="千位分隔 4 4 2 2 4 2" xfId="26828"/>
    <cellStyle name="千位分隔 4 4 2 2 5" xfId="18380"/>
    <cellStyle name="千位分隔 4 4 2 3" xfId="2540"/>
    <cellStyle name="千位分隔 4 4 2 3 2" xfId="6764"/>
    <cellStyle name="千位分隔 4 4 2 3 2 2" xfId="15212"/>
    <cellStyle name="千位分隔 4 4 2 3 2 2 2" xfId="32108"/>
    <cellStyle name="千位分隔 4 4 2 3 2 3" xfId="23660"/>
    <cellStyle name="千位分隔 4 4 2 3 3" xfId="10988"/>
    <cellStyle name="千位分隔 4 4 2 3 3 2" xfId="27884"/>
    <cellStyle name="千位分隔 4 4 2 3 4" xfId="19436"/>
    <cellStyle name="千位分隔 4 4 2 4" xfId="4652"/>
    <cellStyle name="千位分隔 4 4 2 4 2" xfId="13100"/>
    <cellStyle name="千位分隔 4 4 2 4 2 2" xfId="29996"/>
    <cellStyle name="千位分隔 4 4 2 4 3" xfId="21548"/>
    <cellStyle name="千位分隔 4 4 2 5" xfId="8876"/>
    <cellStyle name="千位分隔 4 4 2 5 2" xfId="25772"/>
    <cellStyle name="千位分隔 4 4 2 6" xfId="17324"/>
    <cellStyle name="千位分隔 4 4 3" xfId="428"/>
    <cellStyle name="千位分隔 4 4 3 2" xfId="1836"/>
    <cellStyle name="千位分隔 4 4 3 2 2" xfId="3948"/>
    <cellStyle name="千位分隔 4 4 3 2 2 2" xfId="8172"/>
    <cellStyle name="千位分隔 4 4 3 2 2 2 2" xfId="16620"/>
    <cellStyle name="千位分隔 4 4 3 2 2 2 2 2" xfId="33516"/>
    <cellStyle name="千位分隔 4 4 3 2 2 2 3" xfId="25068"/>
    <cellStyle name="千位分隔 4 4 3 2 2 3" xfId="12396"/>
    <cellStyle name="千位分隔 4 4 3 2 2 3 2" xfId="29292"/>
    <cellStyle name="千位分隔 4 4 3 2 2 4" xfId="20844"/>
    <cellStyle name="千位分隔 4 4 3 2 3" xfId="6060"/>
    <cellStyle name="千位分隔 4 4 3 2 3 2" xfId="14508"/>
    <cellStyle name="千位分隔 4 4 3 2 3 2 2" xfId="31404"/>
    <cellStyle name="千位分隔 4 4 3 2 3 3" xfId="22956"/>
    <cellStyle name="千位分隔 4 4 3 2 4" xfId="10284"/>
    <cellStyle name="千位分隔 4 4 3 2 4 2" xfId="27180"/>
    <cellStyle name="千位分隔 4 4 3 2 5" xfId="18732"/>
    <cellStyle name="千位分隔 4 4 3 3" xfId="2892"/>
    <cellStyle name="千位分隔 4 4 3 3 2" xfId="7116"/>
    <cellStyle name="千位分隔 4 4 3 3 2 2" xfId="15564"/>
    <cellStyle name="千位分隔 4 4 3 3 2 2 2" xfId="32460"/>
    <cellStyle name="千位分隔 4 4 3 3 2 3" xfId="24012"/>
    <cellStyle name="千位分隔 4 4 3 3 3" xfId="11340"/>
    <cellStyle name="千位分隔 4 4 3 3 3 2" xfId="28236"/>
    <cellStyle name="千位分隔 4 4 3 3 4" xfId="19788"/>
    <cellStyle name="千位分隔 4 4 3 4" xfId="5004"/>
    <cellStyle name="千位分隔 4 4 3 4 2" xfId="13452"/>
    <cellStyle name="千位分隔 4 4 3 4 2 2" xfId="30348"/>
    <cellStyle name="千位分隔 4 4 3 4 3" xfId="21900"/>
    <cellStyle name="千位分隔 4 4 3 5" xfId="9228"/>
    <cellStyle name="千位分隔 4 4 3 5 2" xfId="26124"/>
    <cellStyle name="千位分隔 4 4 3 6" xfId="17676"/>
    <cellStyle name="千位分隔 4 4 4" xfId="1132"/>
    <cellStyle name="千位分隔 4 4 4 2" xfId="3244"/>
    <cellStyle name="千位分隔 4 4 4 2 2" xfId="7468"/>
    <cellStyle name="千位分隔 4 4 4 2 2 2" xfId="15916"/>
    <cellStyle name="千位分隔 4 4 4 2 2 2 2" xfId="32812"/>
    <cellStyle name="千位分隔 4 4 4 2 2 3" xfId="24364"/>
    <cellStyle name="千位分隔 4 4 4 2 3" xfId="11692"/>
    <cellStyle name="千位分隔 4 4 4 2 3 2" xfId="28588"/>
    <cellStyle name="千位分隔 4 4 4 2 4" xfId="20140"/>
    <cellStyle name="千位分隔 4 4 4 3" xfId="5356"/>
    <cellStyle name="千位分隔 4 4 4 3 2" xfId="13804"/>
    <cellStyle name="千位分隔 4 4 4 3 2 2" xfId="30700"/>
    <cellStyle name="千位分隔 4 4 4 3 3" xfId="22252"/>
    <cellStyle name="千位分隔 4 4 4 4" xfId="9580"/>
    <cellStyle name="千位分隔 4 4 4 4 2" xfId="26476"/>
    <cellStyle name="千位分隔 4 4 4 5" xfId="18028"/>
    <cellStyle name="千位分隔 4 4 5" xfId="2188"/>
    <cellStyle name="千位分隔 4 4 5 2" xfId="6412"/>
    <cellStyle name="千位分隔 4 4 5 2 2" xfId="14860"/>
    <cellStyle name="千位分隔 4 4 5 2 2 2" xfId="31756"/>
    <cellStyle name="千位分隔 4 4 5 2 3" xfId="23308"/>
    <cellStyle name="千位分隔 4 4 5 3" xfId="10636"/>
    <cellStyle name="千位分隔 4 4 5 3 2" xfId="27532"/>
    <cellStyle name="千位分隔 4 4 5 4" xfId="19084"/>
    <cellStyle name="千位分隔 4 4 6" xfId="4300"/>
    <cellStyle name="千位分隔 4 4 6 2" xfId="12748"/>
    <cellStyle name="千位分隔 4 4 6 2 2" xfId="29644"/>
    <cellStyle name="千位分隔 4 4 6 3" xfId="21196"/>
    <cellStyle name="千位分隔 4 4 7" xfId="8524"/>
    <cellStyle name="千位分隔 4 4 7 2" xfId="25420"/>
    <cellStyle name="千位分隔 4 4 8" xfId="16972"/>
    <cellStyle name="千位分隔 4 5" xfId="124"/>
    <cellStyle name="千位分隔 4 5 2" xfId="828"/>
    <cellStyle name="千位分隔 4 5 2 2" xfId="1532"/>
    <cellStyle name="千位分隔 4 5 2 2 2" xfId="3644"/>
    <cellStyle name="千位分隔 4 5 2 2 2 2" xfId="7868"/>
    <cellStyle name="千位分隔 4 5 2 2 2 2 2" xfId="16316"/>
    <cellStyle name="千位分隔 4 5 2 2 2 2 2 2" xfId="33212"/>
    <cellStyle name="千位分隔 4 5 2 2 2 2 3" xfId="24764"/>
    <cellStyle name="千位分隔 4 5 2 2 2 3" xfId="12092"/>
    <cellStyle name="千位分隔 4 5 2 2 2 3 2" xfId="28988"/>
    <cellStyle name="千位分隔 4 5 2 2 2 4" xfId="20540"/>
    <cellStyle name="千位分隔 4 5 2 2 3" xfId="5756"/>
    <cellStyle name="千位分隔 4 5 2 2 3 2" xfId="14204"/>
    <cellStyle name="千位分隔 4 5 2 2 3 2 2" xfId="31100"/>
    <cellStyle name="千位分隔 4 5 2 2 3 3" xfId="22652"/>
    <cellStyle name="千位分隔 4 5 2 2 4" xfId="9980"/>
    <cellStyle name="千位分隔 4 5 2 2 4 2" xfId="26876"/>
    <cellStyle name="千位分隔 4 5 2 2 5" xfId="18428"/>
    <cellStyle name="千位分隔 4 5 2 3" xfId="2588"/>
    <cellStyle name="千位分隔 4 5 2 3 2" xfId="6812"/>
    <cellStyle name="千位分隔 4 5 2 3 2 2" xfId="15260"/>
    <cellStyle name="千位分隔 4 5 2 3 2 2 2" xfId="32156"/>
    <cellStyle name="千位分隔 4 5 2 3 2 3" xfId="23708"/>
    <cellStyle name="千位分隔 4 5 2 3 3" xfId="11036"/>
    <cellStyle name="千位分隔 4 5 2 3 3 2" xfId="27932"/>
    <cellStyle name="千位分隔 4 5 2 3 4" xfId="19484"/>
    <cellStyle name="千位分隔 4 5 2 4" xfId="4700"/>
    <cellStyle name="千位分隔 4 5 2 4 2" xfId="13148"/>
    <cellStyle name="千位分隔 4 5 2 4 2 2" xfId="30044"/>
    <cellStyle name="千位分隔 4 5 2 4 3" xfId="21596"/>
    <cellStyle name="千位分隔 4 5 2 5" xfId="8924"/>
    <cellStyle name="千位分隔 4 5 2 5 2" xfId="25820"/>
    <cellStyle name="千位分隔 4 5 2 6" xfId="17372"/>
    <cellStyle name="千位分隔 4 5 3" xfId="476"/>
    <cellStyle name="千位分隔 4 5 3 2" xfId="1884"/>
    <cellStyle name="千位分隔 4 5 3 2 2" xfId="3996"/>
    <cellStyle name="千位分隔 4 5 3 2 2 2" xfId="8220"/>
    <cellStyle name="千位分隔 4 5 3 2 2 2 2" xfId="16668"/>
    <cellStyle name="千位分隔 4 5 3 2 2 2 2 2" xfId="33564"/>
    <cellStyle name="千位分隔 4 5 3 2 2 2 3" xfId="25116"/>
    <cellStyle name="千位分隔 4 5 3 2 2 3" xfId="12444"/>
    <cellStyle name="千位分隔 4 5 3 2 2 3 2" xfId="29340"/>
    <cellStyle name="千位分隔 4 5 3 2 2 4" xfId="20892"/>
    <cellStyle name="千位分隔 4 5 3 2 3" xfId="6108"/>
    <cellStyle name="千位分隔 4 5 3 2 3 2" xfId="14556"/>
    <cellStyle name="千位分隔 4 5 3 2 3 2 2" xfId="31452"/>
    <cellStyle name="千位分隔 4 5 3 2 3 3" xfId="23004"/>
    <cellStyle name="千位分隔 4 5 3 2 4" xfId="10332"/>
    <cellStyle name="千位分隔 4 5 3 2 4 2" xfId="27228"/>
    <cellStyle name="千位分隔 4 5 3 2 5" xfId="18780"/>
    <cellStyle name="千位分隔 4 5 3 3" xfId="2940"/>
    <cellStyle name="千位分隔 4 5 3 3 2" xfId="7164"/>
    <cellStyle name="千位分隔 4 5 3 3 2 2" xfId="15612"/>
    <cellStyle name="千位分隔 4 5 3 3 2 2 2" xfId="32508"/>
    <cellStyle name="千位分隔 4 5 3 3 2 3" xfId="24060"/>
    <cellStyle name="千位分隔 4 5 3 3 3" xfId="11388"/>
    <cellStyle name="千位分隔 4 5 3 3 3 2" xfId="28284"/>
    <cellStyle name="千位分隔 4 5 3 3 4" xfId="19836"/>
    <cellStyle name="千位分隔 4 5 3 4" xfId="5052"/>
    <cellStyle name="千位分隔 4 5 3 4 2" xfId="13500"/>
    <cellStyle name="千位分隔 4 5 3 4 2 2" xfId="30396"/>
    <cellStyle name="千位分隔 4 5 3 4 3" xfId="21948"/>
    <cellStyle name="千位分隔 4 5 3 5" xfId="9276"/>
    <cellStyle name="千位分隔 4 5 3 5 2" xfId="26172"/>
    <cellStyle name="千位分隔 4 5 3 6" xfId="17724"/>
    <cellStyle name="千位分隔 4 5 4" xfId="1180"/>
    <cellStyle name="千位分隔 4 5 4 2" xfId="3292"/>
    <cellStyle name="千位分隔 4 5 4 2 2" xfId="7516"/>
    <cellStyle name="千位分隔 4 5 4 2 2 2" xfId="15964"/>
    <cellStyle name="千位分隔 4 5 4 2 2 2 2" xfId="32860"/>
    <cellStyle name="千位分隔 4 5 4 2 2 3" xfId="24412"/>
    <cellStyle name="千位分隔 4 5 4 2 3" xfId="11740"/>
    <cellStyle name="千位分隔 4 5 4 2 3 2" xfId="28636"/>
    <cellStyle name="千位分隔 4 5 4 2 4" xfId="20188"/>
    <cellStyle name="千位分隔 4 5 4 3" xfId="5404"/>
    <cellStyle name="千位分隔 4 5 4 3 2" xfId="13852"/>
    <cellStyle name="千位分隔 4 5 4 3 2 2" xfId="30748"/>
    <cellStyle name="千位分隔 4 5 4 3 3" xfId="22300"/>
    <cellStyle name="千位分隔 4 5 4 4" xfId="9628"/>
    <cellStyle name="千位分隔 4 5 4 4 2" xfId="26524"/>
    <cellStyle name="千位分隔 4 5 4 5" xfId="18076"/>
    <cellStyle name="千位分隔 4 5 5" xfId="2236"/>
    <cellStyle name="千位分隔 4 5 5 2" xfId="6460"/>
    <cellStyle name="千位分隔 4 5 5 2 2" xfId="14908"/>
    <cellStyle name="千位分隔 4 5 5 2 2 2" xfId="31804"/>
    <cellStyle name="千位分隔 4 5 5 2 3" xfId="23356"/>
    <cellStyle name="千位分隔 4 5 5 3" xfId="10684"/>
    <cellStyle name="千位分隔 4 5 5 3 2" xfId="27580"/>
    <cellStyle name="千位分隔 4 5 5 4" xfId="19132"/>
    <cellStyle name="千位分隔 4 5 6" xfId="4348"/>
    <cellStyle name="千位分隔 4 5 6 2" xfId="12796"/>
    <cellStyle name="千位分隔 4 5 6 2 2" xfId="29692"/>
    <cellStyle name="千位分隔 4 5 6 3" xfId="21244"/>
    <cellStyle name="千位分隔 4 5 7" xfId="8572"/>
    <cellStyle name="千位分隔 4 5 7 2" xfId="25468"/>
    <cellStyle name="千位分隔 4 5 8" xfId="17020"/>
    <cellStyle name="千位分隔 4 6" xfId="172"/>
    <cellStyle name="千位分隔 4 6 2" xfId="876"/>
    <cellStyle name="千位分隔 4 6 2 2" xfId="1580"/>
    <cellStyle name="千位分隔 4 6 2 2 2" xfId="3692"/>
    <cellStyle name="千位分隔 4 6 2 2 2 2" xfId="7916"/>
    <cellStyle name="千位分隔 4 6 2 2 2 2 2" xfId="16364"/>
    <cellStyle name="千位分隔 4 6 2 2 2 2 2 2" xfId="33260"/>
    <cellStyle name="千位分隔 4 6 2 2 2 2 3" xfId="24812"/>
    <cellStyle name="千位分隔 4 6 2 2 2 3" xfId="12140"/>
    <cellStyle name="千位分隔 4 6 2 2 2 3 2" xfId="29036"/>
    <cellStyle name="千位分隔 4 6 2 2 2 4" xfId="20588"/>
    <cellStyle name="千位分隔 4 6 2 2 3" xfId="5804"/>
    <cellStyle name="千位分隔 4 6 2 2 3 2" xfId="14252"/>
    <cellStyle name="千位分隔 4 6 2 2 3 2 2" xfId="31148"/>
    <cellStyle name="千位分隔 4 6 2 2 3 3" xfId="22700"/>
    <cellStyle name="千位分隔 4 6 2 2 4" xfId="10028"/>
    <cellStyle name="千位分隔 4 6 2 2 4 2" xfId="26924"/>
    <cellStyle name="千位分隔 4 6 2 2 5" xfId="18476"/>
    <cellStyle name="千位分隔 4 6 2 3" xfId="2636"/>
    <cellStyle name="千位分隔 4 6 2 3 2" xfId="6860"/>
    <cellStyle name="千位分隔 4 6 2 3 2 2" xfId="15308"/>
    <cellStyle name="千位分隔 4 6 2 3 2 2 2" xfId="32204"/>
    <cellStyle name="千位分隔 4 6 2 3 2 3" xfId="23756"/>
    <cellStyle name="千位分隔 4 6 2 3 3" xfId="11084"/>
    <cellStyle name="千位分隔 4 6 2 3 3 2" xfId="27980"/>
    <cellStyle name="千位分隔 4 6 2 3 4" xfId="19532"/>
    <cellStyle name="千位分隔 4 6 2 4" xfId="4748"/>
    <cellStyle name="千位分隔 4 6 2 4 2" xfId="13196"/>
    <cellStyle name="千位分隔 4 6 2 4 2 2" xfId="30092"/>
    <cellStyle name="千位分隔 4 6 2 4 3" xfId="21644"/>
    <cellStyle name="千位分隔 4 6 2 5" xfId="8972"/>
    <cellStyle name="千位分隔 4 6 2 5 2" xfId="25868"/>
    <cellStyle name="千位分隔 4 6 2 6" xfId="17420"/>
    <cellStyle name="千位分隔 4 6 3" xfId="524"/>
    <cellStyle name="千位分隔 4 6 3 2" xfId="1932"/>
    <cellStyle name="千位分隔 4 6 3 2 2" xfId="4044"/>
    <cellStyle name="千位分隔 4 6 3 2 2 2" xfId="8268"/>
    <cellStyle name="千位分隔 4 6 3 2 2 2 2" xfId="16716"/>
    <cellStyle name="千位分隔 4 6 3 2 2 2 2 2" xfId="33612"/>
    <cellStyle name="千位分隔 4 6 3 2 2 2 3" xfId="25164"/>
    <cellStyle name="千位分隔 4 6 3 2 2 3" xfId="12492"/>
    <cellStyle name="千位分隔 4 6 3 2 2 3 2" xfId="29388"/>
    <cellStyle name="千位分隔 4 6 3 2 2 4" xfId="20940"/>
    <cellStyle name="千位分隔 4 6 3 2 3" xfId="6156"/>
    <cellStyle name="千位分隔 4 6 3 2 3 2" xfId="14604"/>
    <cellStyle name="千位分隔 4 6 3 2 3 2 2" xfId="31500"/>
    <cellStyle name="千位分隔 4 6 3 2 3 3" xfId="23052"/>
    <cellStyle name="千位分隔 4 6 3 2 4" xfId="10380"/>
    <cellStyle name="千位分隔 4 6 3 2 4 2" xfId="27276"/>
    <cellStyle name="千位分隔 4 6 3 2 5" xfId="18828"/>
    <cellStyle name="千位分隔 4 6 3 3" xfId="2988"/>
    <cellStyle name="千位分隔 4 6 3 3 2" xfId="7212"/>
    <cellStyle name="千位分隔 4 6 3 3 2 2" xfId="15660"/>
    <cellStyle name="千位分隔 4 6 3 3 2 2 2" xfId="32556"/>
    <cellStyle name="千位分隔 4 6 3 3 2 3" xfId="24108"/>
    <cellStyle name="千位分隔 4 6 3 3 3" xfId="11436"/>
    <cellStyle name="千位分隔 4 6 3 3 3 2" xfId="28332"/>
    <cellStyle name="千位分隔 4 6 3 3 4" xfId="19884"/>
    <cellStyle name="千位分隔 4 6 3 4" xfId="5100"/>
    <cellStyle name="千位分隔 4 6 3 4 2" xfId="13548"/>
    <cellStyle name="千位分隔 4 6 3 4 2 2" xfId="30444"/>
    <cellStyle name="千位分隔 4 6 3 4 3" xfId="21996"/>
    <cellStyle name="千位分隔 4 6 3 5" xfId="9324"/>
    <cellStyle name="千位分隔 4 6 3 5 2" xfId="26220"/>
    <cellStyle name="千位分隔 4 6 3 6" xfId="17772"/>
    <cellStyle name="千位分隔 4 6 4" xfId="1228"/>
    <cellStyle name="千位分隔 4 6 4 2" xfId="3340"/>
    <cellStyle name="千位分隔 4 6 4 2 2" xfId="7564"/>
    <cellStyle name="千位分隔 4 6 4 2 2 2" xfId="16012"/>
    <cellStyle name="千位分隔 4 6 4 2 2 2 2" xfId="32908"/>
    <cellStyle name="千位分隔 4 6 4 2 2 3" xfId="24460"/>
    <cellStyle name="千位分隔 4 6 4 2 3" xfId="11788"/>
    <cellStyle name="千位分隔 4 6 4 2 3 2" xfId="28684"/>
    <cellStyle name="千位分隔 4 6 4 2 4" xfId="20236"/>
    <cellStyle name="千位分隔 4 6 4 3" xfId="5452"/>
    <cellStyle name="千位分隔 4 6 4 3 2" xfId="13900"/>
    <cellStyle name="千位分隔 4 6 4 3 2 2" xfId="30796"/>
    <cellStyle name="千位分隔 4 6 4 3 3" xfId="22348"/>
    <cellStyle name="千位分隔 4 6 4 4" xfId="9676"/>
    <cellStyle name="千位分隔 4 6 4 4 2" xfId="26572"/>
    <cellStyle name="千位分隔 4 6 4 5" xfId="18124"/>
    <cellStyle name="千位分隔 4 6 5" xfId="2284"/>
    <cellStyle name="千位分隔 4 6 5 2" xfId="6508"/>
    <cellStyle name="千位分隔 4 6 5 2 2" xfId="14956"/>
    <cellStyle name="千位分隔 4 6 5 2 2 2" xfId="31852"/>
    <cellStyle name="千位分隔 4 6 5 2 3" xfId="23404"/>
    <cellStyle name="千位分隔 4 6 5 3" xfId="10732"/>
    <cellStyle name="千位分隔 4 6 5 3 2" xfId="27628"/>
    <cellStyle name="千位分隔 4 6 5 4" xfId="19180"/>
    <cellStyle name="千位分隔 4 6 6" xfId="4396"/>
    <cellStyle name="千位分隔 4 6 6 2" xfId="12844"/>
    <cellStyle name="千位分隔 4 6 6 2 2" xfId="29740"/>
    <cellStyle name="千位分隔 4 6 6 3" xfId="21292"/>
    <cellStyle name="千位分隔 4 6 7" xfId="8620"/>
    <cellStyle name="千位分隔 4 6 7 2" xfId="25516"/>
    <cellStyle name="千位分隔 4 6 8" xfId="17068"/>
    <cellStyle name="千位分隔 4 7" xfId="220"/>
    <cellStyle name="千位分隔 4 7 2" xfId="924"/>
    <cellStyle name="千位分隔 4 7 2 2" xfId="1628"/>
    <cellStyle name="千位分隔 4 7 2 2 2" xfId="3740"/>
    <cellStyle name="千位分隔 4 7 2 2 2 2" xfId="7964"/>
    <cellStyle name="千位分隔 4 7 2 2 2 2 2" xfId="16412"/>
    <cellStyle name="千位分隔 4 7 2 2 2 2 2 2" xfId="33308"/>
    <cellStyle name="千位分隔 4 7 2 2 2 2 3" xfId="24860"/>
    <cellStyle name="千位分隔 4 7 2 2 2 3" xfId="12188"/>
    <cellStyle name="千位分隔 4 7 2 2 2 3 2" xfId="29084"/>
    <cellStyle name="千位分隔 4 7 2 2 2 4" xfId="20636"/>
    <cellStyle name="千位分隔 4 7 2 2 3" xfId="5852"/>
    <cellStyle name="千位分隔 4 7 2 2 3 2" xfId="14300"/>
    <cellStyle name="千位分隔 4 7 2 2 3 2 2" xfId="31196"/>
    <cellStyle name="千位分隔 4 7 2 2 3 3" xfId="22748"/>
    <cellStyle name="千位分隔 4 7 2 2 4" xfId="10076"/>
    <cellStyle name="千位分隔 4 7 2 2 4 2" xfId="26972"/>
    <cellStyle name="千位分隔 4 7 2 2 5" xfId="18524"/>
    <cellStyle name="千位分隔 4 7 2 3" xfId="2684"/>
    <cellStyle name="千位分隔 4 7 2 3 2" xfId="6908"/>
    <cellStyle name="千位分隔 4 7 2 3 2 2" xfId="15356"/>
    <cellStyle name="千位分隔 4 7 2 3 2 2 2" xfId="32252"/>
    <cellStyle name="千位分隔 4 7 2 3 2 3" xfId="23804"/>
    <cellStyle name="千位分隔 4 7 2 3 3" xfId="11132"/>
    <cellStyle name="千位分隔 4 7 2 3 3 2" xfId="28028"/>
    <cellStyle name="千位分隔 4 7 2 3 4" xfId="19580"/>
    <cellStyle name="千位分隔 4 7 2 4" xfId="4796"/>
    <cellStyle name="千位分隔 4 7 2 4 2" xfId="13244"/>
    <cellStyle name="千位分隔 4 7 2 4 2 2" xfId="30140"/>
    <cellStyle name="千位分隔 4 7 2 4 3" xfId="21692"/>
    <cellStyle name="千位分隔 4 7 2 5" xfId="9020"/>
    <cellStyle name="千位分隔 4 7 2 5 2" xfId="25916"/>
    <cellStyle name="千位分隔 4 7 2 6" xfId="17468"/>
    <cellStyle name="千位分隔 4 7 3" xfId="572"/>
    <cellStyle name="千位分隔 4 7 3 2" xfId="1980"/>
    <cellStyle name="千位分隔 4 7 3 2 2" xfId="4092"/>
    <cellStyle name="千位分隔 4 7 3 2 2 2" xfId="8316"/>
    <cellStyle name="千位分隔 4 7 3 2 2 2 2" xfId="16764"/>
    <cellStyle name="千位分隔 4 7 3 2 2 2 2 2" xfId="33660"/>
    <cellStyle name="千位分隔 4 7 3 2 2 2 3" xfId="25212"/>
    <cellStyle name="千位分隔 4 7 3 2 2 3" xfId="12540"/>
    <cellStyle name="千位分隔 4 7 3 2 2 3 2" xfId="29436"/>
    <cellStyle name="千位分隔 4 7 3 2 2 4" xfId="20988"/>
    <cellStyle name="千位分隔 4 7 3 2 3" xfId="6204"/>
    <cellStyle name="千位分隔 4 7 3 2 3 2" xfId="14652"/>
    <cellStyle name="千位分隔 4 7 3 2 3 2 2" xfId="31548"/>
    <cellStyle name="千位分隔 4 7 3 2 3 3" xfId="23100"/>
    <cellStyle name="千位分隔 4 7 3 2 4" xfId="10428"/>
    <cellStyle name="千位分隔 4 7 3 2 4 2" xfId="27324"/>
    <cellStyle name="千位分隔 4 7 3 2 5" xfId="18876"/>
    <cellStyle name="千位分隔 4 7 3 3" xfId="3036"/>
    <cellStyle name="千位分隔 4 7 3 3 2" xfId="7260"/>
    <cellStyle name="千位分隔 4 7 3 3 2 2" xfId="15708"/>
    <cellStyle name="千位分隔 4 7 3 3 2 2 2" xfId="32604"/>
    <cellStyle name="千位分隔 4 7 3 3 2 3" xfId="24156"/>
    <cellStyle name="千位分隔 4 7 3 3 3" xfId="11484"/>
    <cellStyle name="千位分隔 4 7 3 3 3 2" xfId="28380"/>
    <cellStyle name="千位分隔 4 7 3 3 4" xfId="19932"/>
    <cellStyle name="千位分隔 4 7 3 4" xfId="5148"/>
    <cellStyle name="千位分隔 4 7 3 4 2" xfId="13596"/>
    <cellStyle name="千位分隔 4 7 3 4 2 2" xfId="30492"/>
    <cellStyle name="千位分隔 4 7 3 4 3" xfId="22044"/>
    <cellStyle name="千位分隔 4 7 3 5" xfId="9372"/>
    <cellStyle name="千位分隔 4 7 3 5 2" xfId="26268"/>
    <cellStyle name="千位分隔 4 7 3 6" xfId="17820"/>
    <cellStyle name="千位分隔 4 7 4" xfId="1276"/>
    <cellStyle name="千位分隔 4 7 4 2" xfId="3388"/>
    <cellStyle name="千位分隔 4 7 4 2 2" xfId="7612"/>
    <cellStyle name="千位分隔 4 7 4 2 2 2" xfId="16060"/>
    <cellStyle name="千位分隔 4 7 4 2 2 2 2" xfId="32956"/>
    <cellStyle name="千位分隔 4 7 4 2 2 3" xfId="24508"/>
    <cellStyle name="千位分隔 4 7 4 2 3" xfId="11836"/>
    <cellStyle name="千位分隔 4 7 4 2 3 2" xfId="28732"/>
    <cellStyle name="千位分隔 4 7 4 2 4" xfId="20284"/>
    <cellStyle name="千位分隔 4 7 4 3" xfId="5500"/>
    <cellStyle name="千位分隔 4 7 4 3 2" xfId="13948"/>
    <cellStyle name="千位分隔 4 7 4 3 2 2" xfId="30844"/>
    <cellStyle name="千位分隔 4 7 4 3 3" xfId="22396"/>
    <cellStyle name="千位分隔 4 7 4 4" xfId="9724"/>
    <cellStyle name="千位分隔 4 7 4 4 2" xfId="26620"/>
    <cellStyle name="千位分隔 4 7 4 5" xfId="18172"/>
    <cellStyle name="千位分隔 4 7 5" xfId="2332"/>
    <cellStyle name="千位分隔 4 7 5 2" xfId="6556"/>
    <cellStyle name="千位分隔 4 7 5 2 2" xfId="15004"/>
    <cellStyle name="千位分隔 4 7 5 2 2 2" xfId="31900"/>
    <cellStyle name="千位分隔 4 7 5 2 3" xfId="23452"/>
    <cellStyle name="千位分隔 4 7 5 3" xfId="10780"/>
    <cellStyle name="千位分隔 4 7 5 3 2" xfId="27676"/>
    <cellStyle name="千位分隔 4 7 5 4" xfId="19228"/>
    <cellStyle name="千位分隔 4 7 6" xfId="4444"/>
    <cellStyle name="千位分隔 4 7 6 2" xfId="12892"/>
    <cellStyle name="千位分隔 4 7 6 2 2" xfId="29788"/>
    <cellStyle name="千位分隔 4 7 6 3" xfId="21340"/>
    <cellStyle name="千位分隔 4 7 7" xfId="8668"/>
    <cellStyle name="千位分隔 4 7 7 2" xfId="25564"/>
    <cellStyle name="千位分隔 4 7 8" xfId="17116"/>
    <cellStyle name="千位分隔 4 8" xfId="268"/>
    <cellStyle name="千位分隔 4 8 2" xfId="972"/>
    <cellStyle name="千位分隔 4 8 2 2" xfId="1676"/>
    <cellStyle name="千位分隔 4 8 2 2 2" xfId="3788"/>
    <cellStyle name="千位分隔 4 8 2 2 2 2" xfId="8012"/>
    <cellStyle name="千位分隔 4 8 2 2 2 2 2" xfId="16460"/>
    <cellStyle name="千位分隔 4 8 2 2 2 2 2 2" xfId="33356"/>
    <cellStyle name="千位分隔 4 8 2 2 2 2 3" xfId="24908"/>
    <cellStyle name="千位分隔 4 8 2 2 2 3" xfId="12236"/>
    <cellStyle name="千位分隔 4 8 2 2 2 3 2" xfId="29132"/>
    <cellStyle name="千位分隔 4 8 2 2 2 4" xfId="20684"/>
    <cellStyle name="千位分隔 4 8 2 2 3" xfId="5900"/>
    <cellStyle name="千位分隔 4 8 2 2 3 2" xfId="14348"/>
    <cellStyle name="千位分隔 4 8 2 2 3 2 2" xfId="31244"/>
    <cellStyle name="千位分隔 4 8 2 2 3 3" xfId="22796"/>
    <cellStyle name="千位分隔 4 8 2 2 4" xfId="10124"/>
    <cellStyle name="千位分隔 4 8 2 2 4 2" xfId="27020"/>
    <cellStyle name="千位分隔 4 8 2 2 5" xfId="18572"/>
    <cellStyle name="千位分隔 4 8 2 3" xfId="2732"/>
    <cellStyle name="千位分隔 4 8 2 3 2" xfId="6956"/>
    <cellStyle name="千位分隔 4 8 2 3 2 2" xfId="15404"/>
    <cellStyle name="千位分隔 4 8 2 3 2 2 2" xfId="32300"/>
    <cellStyle name="千位分隔 4 8 2 3 2 3" xfId="23852"/>
    <cellStyle name="千位分隔 4 8 2 3 3" xfId="11180"/>
    <cellStyle name="千位分隔 4 8 2 3 3 2" xfId="28076"/>
    <cellStyle name="千位分隔 4 8 2 3 4" xfId="19628"/>
    <cellStyle name="千位分隔 4 8 2 4" xfId="4844"/>
    <cellStyle name="千位分隔 4 8 2 4 2" xfId="13292"/>
    <cellStyle name="千位分隔 4 8 2 4 2 2" xfId="30188"/>
    <cellStyle name="千位分隔 4 8 2 4 3" xfId="21740"/>
    <cellStyle name="千位分隔 4 8 2 5" xfId="9068"/>
    <cellStyle name="千位分隔 4 8 2 5 2" xfId="25964"/>
    <cellStyle name="千位分隔 4 8 2 6" xfId="17516"/>
    <cellStyle name="千位分隔 4 8 3" xfId="620"/>
    <cellStyle name="千位分隔 4 8 3 2" xfId="2028"/>
    <cellStyle name="千位分隔 4 8 3 2 2" xfId="4140"/>
    <cellStyle name="千位分隔 4 8 3 2 2 2" xfId="8364"/>
    <cellStyle name="千位分隔 4 8 3 2 2 2 2" xfId="16812"/>
    <cellStyle name="千位分隔 4 8 3 2 2 2 2 2" xfId="33708"/>
    <cellStyle name="千位分隔 4 8 3 2 2 2 3" xfId="25260"/>
    <cellStyle name="千位分隔 4 8 3 2 2 3" xfId="12588"/>
    <cellStyle name="千位分隔 4 8 3 2 2 3 2" xfId="29484"/>
    <cellStyle name="千位分隔 4 8 3 2 2 4" xfId="21036"/>
    <cellStyle name="千位分隔 4 8 3 2 3" xfId="6252"/>
    <cellStyle name="千位分隔 4 8 3 2 3 2" xfId="14700"/>
    <cellStyle name="千位分隔 4 8 3 2 3 2 2" xfId="31596"/>
    <cellStyle name="千位分隔 4 8 3 2 3 3" xfId="23148"/>
    <cellStyle name="千位分隔 4 8 3 2 4" xfId="10476"/>
    <cellStyle name="千位分隔 4 8 3 2 4 2" xfId="27372"/>
    <cellStyle name="千位分隔 4 8 3 2 5" xfId="18924"/>
    <cellStyle name="千位分隔 4 8 3 3" xfId="3084"/>
    <cellStyle name="千位分隔 4 8 3 3 2" xfId="7308"/>
    <cellStyle name="千位分隔 4 8 3 3 2 2" xfId="15756"/>
    <cellStyle name="千位分隔 4 8 3 3 2 2 2" xfId="32652"/>
    <cellStyle name="千位分隔 4 8 3 3 2 3" xfId="24204"/>
    <cellStyle name="千位分隔 4 8 3 3 3" xfId="11532"/>
    <cellStyle name="千位分隔 4 8 3 3 3 2" xfId="28428"/>
    <cellStyle name="千位分隔 4 8 3 3 4" xfId="19980"/>
    <cellStyle name="千位分隔 4 8 3 4" xfId="5196"/>
    <cellStyle name="千位分隔 4 8 3 4 2" xfId="13644"/>
    <cellStyle name="千位分隔 4 8 3 4 2 2" xfId="30540"/>
    <cellStyle name="千位分隔 4 8 3 4 3" xfId="22092"/>
    <cellStyle name="千位分隔 4 8 3 5" xfId="9420"/>
    <cellStyle name="千位分隔 4 8 3 5 2" xfId="26316"/>
    <cellStyle name="千位分隔 4 8 3 6" xfId="17868"/>
    <cellStyle name="千位分隔 4 8 4" xfId="1324"/>
    <cellStyle name="千位分隔 4 8 4 2" xfId="3436"/>
    <cellStyle name="千位分隔 4 8 4 2 2" xfId="7660"/>
    <cellStyle name="千位分隔 4 8 4 2 2 2" xfId="16108"/>
    <cellStyle name="千位分隔 4 8 4 2 2 2 2" xfId="33004"/>
    <cellStyle name="千位分隔 4 8 4 2 2 3" xfId="24556"/>
    <cellStyle name="千位分隔 4 8 4 2 3" xfId="11884"/>
    <cellStyle name="千位分隔 4 8 4 2 3 2" xfId="28780"/>
    <cellStyle name="千位分隔 4 8 4 2 4" xfId="20332"/>
    <cellStyle name="千位分隔 4 8 4 3" xfId="5548"/>
    <cellStyle name="千位分隔 4 8 4 3 2" xfId="13996"/>
    <cellStyle name="千位分隔 4 8 4 3 2 2" xfId="30892"/>
    <cellStyle name="千位分隔 4 8 4 3 3" xfId="22444"/>
    <cellStyle name="千位分隔 4 8 4 4" xfId="9772"/>
    <cellStyle name="千位分隔 4 8 4 4 2" xfId="26668"/>
    <cellStyle name="千位分隔 4 8 4 5" xfId="18220"/>
    <cellStyle name="千位分隔 4 8 5" xfId="2380"/>
    <cellStyle name="千位分隔 4 8 5 2" xfId="6604"/>
    <cellStyle name="千位分隔 4 8 5 2 2" xfId="15052"/>
    <cellStyle name="千位分隔 4 8 5 2 2 2" xfId="31948"/>
    <cellStyle name="千位分隔 4 8 5 2 3" xfId="23500"/>
    <cellStyle name="千位分隔 4 8 5 3" xfId="10828"/>
    <cellStyle name="千位分隔 4 8 5 3 2" xfId="27724"/>
    <cellStyle name="千位分隔 4 8 5 4" xfId="19276"/>
    <cellStyle name="千位分隔 4 8 6" xfId="4492"/>
    <cellStyle name="千位分隔 4 8 6 2" xfId="12940"/>
    <cellStyle name="千位分隔 4 8 6 2 2" xfId="29836"/>
    <cellStyle name="千位分隔 4 8 6 3" xfId="21388"/>
    <cellStyle name="千位分隔 4 8 7" xfId="8716"/>
    <cellStyle name="千位分隔 4 8 7 2" xfId="25612"/>
    <cellStyle name="千位分隔 4 8 8" xfId="17164"/>
    <cellStyle name="千位分隔 4 9" xfId="316"/>
    <cellStyle name="千位分隔 4 9 2" xfId="1020"/>
    <cellStyle name="千位分隔 4 9 2 2" xfId="1724"/>
    <cellStyle name="千位分隔 4 9 2 2 2" xfId="3836"/>
    <cellStyle name="千位分隔 4 9 2 2 2 2" xfId="8060"/>
    <cellStyle name="千位分隔 4 9 2 2 2 2 2" xfId="16508"/>
    <cellStyle name="千位分隔 4 9 2 2 2 2 2 2" xfId="33404"/>
    <cellStyle name="千位分隔 4 9 2 2 2 2 3" xfId="24956"/>
    <cellStyle name="千位分隔 4 9 2 2 2 3" xfId="12284"/>
    <cellStyle name="千位分隔 4 9 2 2 2 3 2" xfId="29180"/>
    <cellStyle name="千位分隔 4 9 2 2 2 4" xfId="20732"/>
    <cellStyle name="千位分隔 4 9 2 2 3" xfId="5948"/>
    <cellStyle name="千位分隔 4 9 2 2 3 2" xfId="14396"/>
    <cellStyle name="千位分隔 4 9 2 2 3 2 2" xfId="31292"/>
    <cellStyle name="千位分隔 4 9 2 2 3 3" xfId="22844"/>
    <cellStyle name="千位分隔 4 9 2 2 4" xfId="10172"/>
    <cellStyle name="千位分隔 4 9 2 2 4 2" xfId="27068"/>
    <cellStyle name="千位分隔 4 9 2 2 5" xfId="18620"/>
    <cellStyle name="千位分隔 4 9 2 3" xfId="2780"/>
    <cellStyle name="千位分隔 4 9 2 3 2" xfId="7004"/>
    <cellStyle name="千位分隔 4 9 2 3 2 2" xfId="15452"/>
    <cellStyle name="千位分隔 4 9 2 3 2 2 2" xfId="32348"/>
    <cellStyle name="千位分隔 4 9 2 3 2 3" xfId="23900"/>
    <cellStyle name="千位分隔 4 9 2 3 3" xfId="11228"/>
    <cellStyle name="千位分隔 4 9 2 3 3 2" xfId="28124"/>
    <cellStyle name="千位分隔 4 9 2 3 4" xfId="19676"/>
    <cellStyle name="千位分隔 4 9 2 4" xfId="4892"/>
    <cellStyle name="千位分隔 4 9 2 4 2" xfId="13340"/>
    <cellStyle name="千位分隔 4 9 2 4 2 2" xfId="30236"/>
    <cellStyle name="千位分隔 4 9 2 4 3" xfId="21788"/>
    <cellStyle name="千位分隔 4 9 2 5" xfId="9116"/>
    <cellStyle name="千位分隔 4 9 2 5 2" xfId="26012"/>
    <cellStyle name="千位分隔 4 9 2 6" xfId="17564"/>
    <cellStyle name="千位分隔 4 9 3" xfId="668"/>
    <cellStyle name="千位分隔 4 9 3 2" xfId="2076"/>
    <cellStyle name="千位分隔 4 9 3 2 2" xfId="4188"/>
    <cellStyle name="千位分隔 4 9 3 2 2 2" xfId="8412"/>
    <cellStyle name="千位分隔 4 9 3 2 2 2 2" xfId="16860"/>
    <cellStyle name="千位分隔 4 9 3 2 2 2 2 2" xfId="33756"/>
    <cellStyle name="千位分隔 4 9 3 2 2 2 3" xfId="25308"/>
    <cellStyle name="千位分隔 4 9 3 2 2 3" xfId="12636"/>
    <cellStyle name="千位分隔 4 9 3 2 2 3 2" xfId="29532"/>
    <cellStyle name="千位分隔 4 9 3 2 2 4" xfId="21084"/>
    <cellStyle name="千位分隔 4 9 3 2 3" xfId="6300"/>
    <cellStyle name="千位分隔 4 9 3 2 3 2" xfId="14748"/>
    <cellStyle name="千位分隔 4 9 3 2 3 2 2" xfId="31644"/>
    <cellStyle name="千位分隔 4 9 3 2 3 3" xfId="23196"/>
    <cellStyle name="千位分隔 4 9 3 2 4" xfId="10524"/>
    <cellStyle name="千位分隔 4 9 3 2 4 2" xfId="27420"/>
    <cellStyle name="千位分隔 4 9 3 2 5" xfId="18972"/>
    <cellStyle name="千位分隔 4 9 3 3" xfId="3132"/>
    <cellStyle name="千位分隔 4 9 3 3 2" xfId="7356"/>
    <cellStyle name="千位分隔 4 9 3 3 2 2" xfId="15804"/>
    <cellStyle name="千位分隔 4 9 3 3 2 2 2" xfId="32700"/>
    <cellStyle name="千位分隔 4 9 3 3 2 3" xfId="24252"/>
    <cellStyle name="千位分隔 4 9 3 3 3" xfId="11580"/>
    <cellStyle name="千位分隔 4 9 3 3 3 2" xfId="28476"/>
    <cellStyle name="千位分隔 4 9 3 3 4" xfId="20028"/>
    <cellStyle name="千位分隔 4 9 3 4" xfId="5244"/>
    <cellStyle name="千位分隔 4 9 3 4 2" xfId="13692"/>
    <cellStyle name="千位分隔 4 9 3 4 2 2" xfId="30588"/>
    <cellStyle name="千位分隔 4 9 3 4 3" xfId="22140"/>
    <cellStyle name="千位分隔 4 9 3 5" xfId="9468"/>
    <cellStyle name="千位分隔 4 9 3 5 2" xfId="26364"/>
    <cellStyle name="千位分隔 4 9 3 6" xfId="17916"/>
    <cellStyle name="千位分隔 4 9 4" xfId="1372"/>
    <cellStyle name="千位分隔 4 9 4 2" xfId="3484"/>
    <cellStyle name="千位分隔 4 9 4 2 2" xfId="7708"/>
    <cellStyle name="千位分隔 4 9 4 2 2 2" xfId="16156"/>
    <cellStyle name="千位分隔 4 9 4 2 2 2 2" xfId="33052"/>
    <cellStyle name="千位分隔 4 9 4 2 2 3" xfId="24604"/>
    <cellStyle name="千位分隔 4 9 4 2 3" xfId="11932"/>
    <cellStyle name="千位分隔 4 9 4 2 3 2" xfId="28828"/>
    <cellStyle name="千位分隔 4 9 4 2 4" xfId="20380"/>
    <cellStyle name="千位分隔 4 9 4 3" xfId="5596"/>
    <cellStyle name="千位分隔 4 9 4 3 2" xfId="14044"/>
    <cellStyle name="千位分隔 4 9 4 3 2 2" xfId="30940"/>
    <cellStyle name="千位分隔 4 9 4 3 3" xfId="22492"/>
    <cellStyle name="千位分隔 4 9 4 4" xfId="9820"/>
    <cellStyle name="千位分隔 4 9 4 4 2" xfId="26716"/>
    <cellStyle name="千位分隔 4 9 4 5" xfId="18268"/>
    <cellStyle name="千位分隔 4 9 5" xfId="2428"/>
    <cellStyle name="千位分隔 4 9 5 2" xfId="6652"/>
    <cellStyle name="千位分隔 4 9 5 2 2" xfId="15100"/>
    <cellStyle name="千位分隔 4 9 5 2 2 2" xfId="31996"/>
    <cellStyle name="千位分隔 4 9 5 2 3" xfId="23548"/>
    <cellStyle name="千位分隔 4 9 5 3" xfId="10876"/>
    <cellStyle name="千位分隔 4 9 5 3 2" xfId="27772"/>
    <cellStyle name="千位分隔 4 9 5 4" xfId="19324"/>
    <cellStyle name="千位分隔 4 9 6" xfId="4540"/>
    <cellStyle name="千位分隔 4 9 6 2" xfId="12988"/>
    <cellStyle name="千位分隔 4 9 6 2 2" xfId="29884"/>
    <cellStyle name="千位分隔 4 9 6 3" xfId="21436"/>
    <cellStyle name="千位分隔 4 9 7" xfId="8764"/>
    <cellStyle name="千位分隔 4 9 7 2" xfId="25660"/>
    <cellStyle name="千位分隔 4 9 8" xfId="17212"/>
    <cellStyle name="千位分隔 5" xfId="13"/>
    <cellStyle name="千位分隔 5 10" xfId="718"/>
    <cellStyle name="千位分隔 5 10 2" xfId="1422"/>
    <cellStyle name="千位分隔 5 10 2 2" xfId="3534"/>
    <cellStyle name="千位分隔 5 10 2 2 2" xfId="7758"/>
    <cellStyle name="千位分隔 5 10 2 2 2 2" xfId="16206"/>
    <cellStyle name="千位分隔 5 10 2 2 2 2 2" xfId="33102"/>
    <cellStyle name="千位分隔 5 10 2 2 2 3" xfId="24654"/>
    <cellStyle name="千位分隔 5 10 2 2 3" xfId="11982"/>
    <cellStyle name="千位分隔 5 10 2 2 3 2" xfId="28878"/>
    <cellStyle name="千位分隔 5 10 2 2 4" xfId="20430"/>
    <cellStyle name="千位分隔 5 10 2 3" xfId="5646"/>
    <cellStyle name="千位分隔 5 10 2 3 2" xfId="14094"/>
    <cellStyle name="千位分隔 5 10 2 3 2 2" xfId="30990"/>
    <cellStyle name="千位分隔 5 10 2 3 3" xfId="22542"/>
    <cellStyle name="千位分隔 5 10 2 4" xfId="9870"/>
    <cellStyle name="千位分隔 5 10 2 4 2" xfId="26766"/>
    <cellStyle name="千位分隔 5 10 2 5" xfId="18318"/>
    <cellStyle name="千位分隔 5 10 3" xfId="2478"/>
    <cellStyle name="千位分隔 5 10 3 2" xfId="6702"/>
    <cellStyle name="千位分隔 5 10 3 2 2" xfId="15150"/>
    <cellStyle name="千位分隔 5 10 3 2 2 2" xfId="32046"/>
    <cellStyle name="千位分隔 5 10 3 2 3" xfId="23598"/>
    <cellStyle name="千位分隔 5 10 3 3" xfId="10926"/>
    <cellStyle name="千位分隔 5 10 3 3 2" xfId="27822"/>
    <cellStyle name="千位分隔 5 10 3 4" xfId="19374"/>
    <cellStyle name="千位分隔 5 10 4" xfId="4590"/>
    <cellStyle name="千位分隔 5 10 4 2" xfId="13038"/>
    <cellStyle name="千位分隔 5 10 4 2 2" xfId="29934"/>
    <cellStyle name="千位分隔 5 10 4 3" xfId="21486"/>
    <cellStyle name="千位分隔 5 10 5" xfId="8814"/>
    <cellStyle name="千位分隔 5 10 5 2" xfId="25710"/>
    <cellStyle name="千位分隔 5 10 6" xfId="17262"/>
    <cellStyle name="千位分隔 5 11" xfId="366"/>
    <cellStyle name="千位分隔 5 11 2" xfId="1774"/>
    <cellStyle name="千位分隔 5 11 2 2" xfId="3886"/>
    <cellStyle name="千位分隔 5 11 2 2 2" xfId="8110"/>
    <cellStyle name="千位分隔 5 11 2 2 2 2" xfId="16558"/>
    <cellStyle name="千位分隔 5 11 2 2 2 2 2" xfId="33454"/>
    <cellStyle name="千位分隔 5 11 2 2 2 3" xfId="25006"/>
    <cellStyle name="千位分隔 5 11 2 2 3" xfId="12334"/>
    <cellStyle name="千位分隔 5 11 2 2 3 2" xfId="29230"/>
    <cellStyle name="千位分隔 5 11 2 2 4" xfId="20782"/>
    <cellStyle name="千位分隔 5 11 2 3" xfId="5998"/>
    <cellStyle name="千位分隔 5 11 2 3 2" xfId="14446"/>
    <cellStyle name="千位分隔 5 11 2 3 2 2" xfId="31342"/>
    <cellStyle name="千位分隔 5 11 2 3 3" xfId="22894"/>
    <cellStyle name="千位分隔 5 11 2 4" xfId="10222"/>
    <cellStyle name="千位分隔 5 11 2 4 2" xfId="27118"/>
    <cellStyle name="千位分隔 5 11 2 5" xfId="18670"/>
    <cellStyle name="千位分隔 5 11 3" xfId="2830"/>
    <cellStyle name="千位分隔 5 11 3 2" xfId="7054"/>
    <cellStyle name="千位分隔 5 11 3 2 2" xfId="15502"/>
    <cellStyle name="千位分隔 5 11 3 2 2 2" xfId="32398"/>
    <cellStyle name="千位分隔 5 11 3 2 3" xfId="23950"/>
    <cellStyle name="千位分隔 5 11 3 3" xfId="11278"/>
    <cellStyle name="千位分隔 5 11 3 3 2" xfId="28174"/>
    <cellStyle name="千位分隔 5 11 3 4" xfId="19726"/>
    <cellStyle name="千位分隔 5 11 4" xfId="4942"/>
    <cellStyle name="千位分隔 5 11 4 2" xfId="13390"/>
    <cellStyle name="千位分隔 5 11 4 2 2" xfId="30286"/>
    <cellStyle name="千位分隔 5 11 4 3" xfId="21838"/>
    <cellStyle name="千位分隔 5 11 5" xfId="9166"/>
    <cellStyle name="千位分隔 5 11 5 2" xfId="26062"/>
    <cellStyle name="千位分隔 5 11 6" xfId="17614"/>
    <cellStyle name="千位分隔 5 12" xfId="1070"/>
    <cellStyle name="千位分隔 5 12 2" xfId="3182"/>
    <cellStyle name="千位分隔 5 12 2 2" xfId="7406"/>
    <cellStyle name="千位分隔 5 12 2 2 2" xfId="15854"/>
    <cellStyle name="千位分隔 5 12 2 2 2 2" xfId="32750"/>
    <cellStyle name="千位分隔 5 12 2 2 3" xfId="24302"/>
    <cellStyle name="千位分隔 5 12 2 3" xfId="11630"/>
    <cellStyle name="千位分隔 5 12 2 3 2" xfId="28526"/>
    <cellStyle name="千位分隔 5 12 2 4" xfId="20078"/>
    <cellStyle name="千位分隔 5 12 3" xfId="5294"/>
    <cellStyle name="千位分隔 5 12 3 2" xfId="13742"/>
    <cellStyle name="千位分隔 5 12 3 2 2" xfId="30638"/>
    <cellStyle name="千位分隔 5 12 3 3" xfId="22190"/>
    <cellStyle name="千位分隔 5 12 4" xfId="9518"/>
    <cellStyle name="千位分隔 5 12 4 2" xfId="26414"/>
    <cellStyle name="千位分隔 5 12 5" xfId="17966"/>
    <cellStyle name="千位分隔 5 13" xfId="2126"/>
    <cellStyle name="千位分隔 5 13 2" xfId="6350"/>
    <cellStyle name="千位分隔 5 13 2 2" xfId="14798"/>
    <cellStyle name="千位分隔 5 13 2 2 2" xfId="31694"/>
    <cellStyle name="千位分隔 5 13 2 3" xfId="23246"/>
    <cellStyle name="千位分隔 5 13 3" xfId="10574"/>
    <cellStyle name="千位分隔 5 13 3 2" xfId="27470"/>
    <cellStyle name="千位分隔 5 13 4" xfId="19022"/>
    <cellStyle name="千位分隔 5 14" xfId="4238"/>
    <cellStyle name="千位分隔 5 14 2" xfId="12686"/>
    <cellStyle name="千位分隔 5 14 2 2" xfId="29582"/>
    <cellStyle name="千位分隔 5 14 3" xfId="21134"/>
    <cellStyle name="千位分隔 5 15" xfId="8462"/>
    <cellStyle name="千位分隔 5 15 2" xfId="25358"/>
    <cellStyle name="千位分隔 5 16" xfId="16910"/>
    <cellStyle name="千位分隔 5 2" xfId="29"/>
    <cellStyle name="千位分隔 5 2 10" xfId="382"/>
    <cellStyle name="千位分隔 5 2 10 2" xfId="1790"/>
    <cellStyle name="千位分隔 5 2 10 2 2" xfId="3902"/>
    <cellStyle name="千位分隔 5 2 10 2 2 2" xfId="8126"/>
    <cellStyle name="千位分隔 5 2 10 2 2 2 2" xfId="16574"/>
    <cellStyle name="千位分隔 5 2 10 2 2 2 2 2" xfId="33470"/>
    <cellStyle name="千位分隔 5 2 10 2 2 2 3" xfId="25022"/>
    <cellStyle name="千位分隔 5 2 10 2 2 3" xfId="12350"/>
    <cellStyle name="千位分隔 5 2 10 2 2 3 2" xfId="29246"/>
    <cellStyle name="千位分隔 5 2 10 2 2 4" xfId="20798"/>
    <cellStyle name="千位分隔 5 2 10 2 3" xfId="6014"/>
    <cellStyle name="千位分隔 5 2 10 2 3 2" xfId="14462"/>
    <cellStyle name="千位分隔 5 2 10 2 3 2 2" xfId="31358"/>
    <cellStyle name="千位分隔 5 2 10 2 3 3" xfId="22910"/>
    <cellStyle name="千位分隔 5 2 10 2 4" xfId="10238"/>
    <cellStyle name="千位分隔 5 2 10 2 4 2" xfId="27134"/>
    <cellStyle name="千位分隔 5 2 10 2 5" xfId="18686"/>
    <cellStyle name="千位分隔 5 2 10 3" xfId="2846"/>
    <cellStyle name="千位分隔 5 2 10 3 2" xfId="7070"/>
    <cellStyle name="千位分隔 5 2 10 3 2 2" xfId="15518"/>
    <cellStyle name="千位分隔 5 2 10 3 2 2 2" xfId="32414"/>
    <cellStyle name="千位分隔 5 2 10 3 2 3" xfId="23966"/>
    <cellStyle name="千位分隔 5 2 10 3 3" xfId="11294"/>
    <cellStyle name="千位分隔 5 2 10 3 3 2" xfId="28190"/>
    <cellStyle name="千位分隔 5 2 10 3 4" xfId="19742"/>
    <cellStyle name="千位分隔 5 2 10 4" xfId="4958"/>
    <cellStyle name="千位分隔 5 2 10 4 2" xfId="13406"/>
    <cellStyle name="千位分隔 5 2 10 4 2 2" xfId="30302"/>
    <cellStyle name="千位分隔 5 2 10 4 3" xfId="21854"/>
    <cellStyle name="千位分隔 5 2 10 5" xfId="9182"/>
    <cellStyle name="千位分隔 5 2 10 5 2" xfId="26078"/>
    <cellStyle name="千位分隔 5 2 10 6" xfId="17630"/>
    <cellStyle name="千位分隔 5 2 11" xfId="1086"/>
    <cellStyle name="千位分隔 5 2 11 2" xfId="3198"/>
    <cellStyle name="千位分隔 5 2 11 2 2" xfId="7422"/>
    <cellStyle name="千位分隔 5 2 11 2 2 2" xfId="15870"/>
    <cellStyle name="千位分隔 5 2 11 2 2 2 2" xfId="32766"/>
    <cellStyle name="千位分隔 5 2 11 2 2 3" xfId="24318"/>
    <cellStyle name="千位分隔 5 2 11 2 3" xfId="11646"/>
    <cellStyle name="千位分隔 5 2 11 2 3 2" xfId="28542"/>
    <cellStyle name="千位分隔 5 2 11 2 4" xfId="20094"/>
    <cellStyle name="千位分隔 5 2 11 3" xfId="5310"/>
    <cellStyle name="千位分隔 5 2 11 3 2" xfId="13758"/>
    <cellStyle name="千位分隔 5 2 11 3 2 2" xfId="30654"/>
    <cellStyle name="千位分隔 5 2 11 3 3" xfId="22206"/>
    <cellStyle name="千位分隔 5 2 11 4" xfId="9534"/>
    <cellStyle name="千位分隔 5 2 11 4 2" xfId="26430"/>
    <cellStyle name="千位分隔 5 2 11 5" xfId="17982"/>
    <cellStyle name="千位分隔 5 2 12" xfId="2142"/>
    <cellStyle name="千位分隔 5 2 12 2" xfId="6366"/>
    <cellStyle name="千位分隔 5 2 12 2 2" xfId="14814"/>
    <cellStyle name="千位分隔 5 2 12 2 2 2" xfId="31710"/>
    <cellStyle name="千位分隔 5 2 12 2 3" xfId="23262"/>
    <cellStyle name="千位分隔 5 2 12 3" xfId="10590"/>
    <cellStyle name="千位分隔 5 2 12 3 2" xfId="27486"/>
    <cellStyle name="千位分隔 5 2 12 4" xfId="19038"/>
    <cellStyle name="千位分隔 5 2 13" xfId="4254"/>
    <cellStyle name="千位分隔 5 2 13 2" xfId="12702"/>
    <cellStyle name="千位分隔 5 2 13 2 2" xfId="29598"/>
    <cellStyle name="千位分隔 5 2 13 3" xfId="21150"/>
    <cellStyle name="千位分隔 5 2 14" xfId="8478"/>
    <cellStyle name="千位分隔 5 2 14 2" xfId="25374"/>
    <cellStyle name="千位分隔 5 2 15" xfId="16926"/>
    <cellStyle name="千位分隔 5 2 2" xfId="62"/>
    <cellStyle name="千位分隔 5 2 2 2" xfId="766"/>
    <cellStyle name="千位分隔 5 2 2 2 2" xfId="1470"/>
    <cellStyle name="千位分隔 5 2 2 2 2 2" xfId="3582"/>
    <cellStyle name="千位分隔 5 2 2 2 2 2 2" xfId="7806"/>
    <cellStyle name="千位分隔 5 2 2 2 2 2 2 2" xfId="16254"/>
    <cellStyle name="千位分隔 5 2 2 2 2 2 2 2 2" xfId="33150"/>
    <cellStyle name="千位分隔 5 2 2 2 2 2 2 3" xfId="24702"/>
    <cellStyle name="千位分隔 5 2 2 2 2 2 3" xfId="12030"/>
    <cellStyle name="千位分隔 5 2 2 2 2 2 3 2" xfId="28926"/>
    <cellStyle name="千位分隔 5 2 2 2 2 2 4" xfId="20478"/>
    <cellStyle name="千位分隔 5 2 2 2 2 3" xfId="5694"/>
    <cellStyle name="千位分隔 5 2 2 2 2 3 2" xfId="14142"/>
    <cellStyle name="千位分隔 5 2 2 2 2 3 2 2" xfId="31038"/>
    <cellStyle name="千位分隔 5 2 2 2 2 3 3" xfId="22590"/>
    <cellStyle name="千位分隔 5 2 2 2 2 4" xfId="9918"/>
    <cellStyle name="千位分隔 5 2 2 2 2 4 2" xfId="26814"/>
    <cellStyle name="千位分隔 5 2 2 2 2 5" xfId="18366"/>
    <cellStyle name="千位分隔 5 2 2 2 3" xfId="2526"/>
    <cellStyle name="千位分隔 5 2 2 2 3 2" xfId="6750"/>
    <cellStyle name="千位分隔 5 2 2 2 3 2 2" xfId="15198"/>
    <cellStyle name="千位分隔 5 2 2 2 3 2 2 2" xfId="32094"/>
    <cellStyle name="千位分隔 5 2 2 2 3 2 3" xfId="23646"/>
    <cellStyle name="千位分隔 5 2 2 2 3 3" xfId="10974"/>
    <cellStyle name="千位分隔 5 2 2 2 3 3 2" xfId="27870"/>
    <cellStyle name="千位分隔 5 2 2 2 3 4" xfId="19422"/>
    <cellStyle name="千位分隔 5 2 2 2 4" xfId="4638"/>
    <cellStyle name="千位分隔 5 2 2 2 4 2" xfId="13086"/>
    <cellStyle name="千位分隔 5 2 2 2 4 2 2" xfId="29982"/>
    <cellStyle name="千位分隔 5 2 2 2 4 3" xfId="21534"/>
    <cellStyle name="千位分隔 5 2 2 2 5" xfId="8862"/>
    <cellStyle name="千位分隔 5 2 2 2 5 2" xfId="25758"/>
    <cellStyle name="千位分隔 5 2 2 2 6" xfId="17310"/>
    <cellStyle name="千位分隔 5 2 2 3" xfId="414"/>
    <cellStyle name="千位分隔 5 2 2 3 2" xfId="1822"/>
    <cellStyle name="千位分隔 5 2 2 3 2 2" xfId="3934"/>
    <cellStyle name="千位分隔 5 2 2 3 2 2 2" xfId="8158"/>
    <cellStyle name="千位分隔 5 2 2 3 2 2 2 2" xfId="16606"/>
    <cellStyle name="千位分隔 5 2 2 3 2 2 2 2 2" xfId="33502"/>
    <cellStyle name="千位分隔 5 2 2 3 2 2 2 3" xfId="25054"/>
    <cellStyle name="千位分隔 5 2 2 3 2 2 3" xfId="12382"/>
    <cellStyle name="千位分隔 5 2 2 3 2 2 3 2" xfId="29278"/>
    <cellStyle name="千位分隔 5 2 2 3 2 2 4" xfId="20830"/>
    <cellStyle name="千位分隔 5 2 2 3 2 3" xfId="6046"/>
    <cellStyle name="千位分隔 5 2 2 3 2 3 2" xfId="14494"/>
    <cellStyle name="千位分隔 5 2 2 3 2 3 2 2" xfId="31390"/>
    <cellStyle name="千位分隔 5 2 2 3 2 3 3" xfId="22942"/>
    <cellStyle name="千位分隔 5 2 2 3 2 4" xfId="10270"/>
    <cellStyle name="千位分隔 5 2 2 3 2 4 2" xfId="27166"/>
    <cellStyle name="千位分隔 5 2 2 3 2 5" xfId="18718"/>
    <cellStyle name="千位分隔 5 2 2 3 3" xfId="2878"/>
    <cellStyle name="千位分隔 5 2 2 3 3 2" xfId="7102"/>
    <cellStyle name="千位分隔 5 2 2 3 3 2 2" xfId="15550"/>
    <cellStyle name="千位分隔 5 2 2 3 3 2 2 2" xfId="32446"/>
    <cellStyle name="千位分隔 5 2 2 3 3 2 3" xfId="23998"/>
    <cellStyle name="千位分隔 5 2 2 3 3 3" xfId="11326"/>
    <cellStyle name="千位分隔 5 2 2 3 3 3 2" xfId="28222"/>
    <cellStyle name="千位分隔 5 2 2 3 3 4" xfId="19774"/>
    <cellStyle name="千位分隔 5 2 2 3 4" xfId="4990"/>
    <cellStyle name="千位分隔 5 2 2 3 4 2" xfId="13438"/>
    <cellStyle name="千位分隔 5 2 2 3 4 2 2" xfId="30334"/>
    <cellStyle name="千位分隔 5 2 2 3 4 3" xfId="21886"/>
    <cellStyle name="千位分隔 5 2 2 3 5" xfId="9214"/>
    <cellStyle name="千位分隔 5 2 2 3 5 2" xfId="26110"/>
    <cellStyle name="千位分隔 5 2 2 3 6" xfId="17662"/>
    <cellStyle name="千位分隔 5 2 2 4" xfId="1118"/>
    <cellStyle name="千位分隔 5 2 2 4 2" xfId="3230"/>
    <cellStyle name="千位分隔 5 2 2 4 2 2" xfId="7454"/>
    <cellStyle name="千位分隔 5 2 2 4 2 2 2" xfId="15902"/>
    <cellStyle name="千位分隔 5 2 2 4 2 2 2 2" xfId="32798"/>
    <cellStyle name="千位分隔 5 2 2 4 2 2 3" xfId="24350"/>
    <cellStyle name="千位分隔 5 2 2 4 2 3" xfId="11678"/>
    <cellStyle name="千位分隔 5 2 2 4 2 3 2" xfId="28574"/>
    <cellStyle name="千位分隔 5 2 2 4 2 4" xfId="20126"/>
    <cellStyle name="千位分隔 5 2 2 4 3" xfId="5342"/>
    <cellStyle name="千位分隔 5 2 2 4 3 2" xfId="13790"/>
    <cellStyle name="千位分隔 5 2 2 4 3 2 2" xfId="30686"/>
    <cellStyle name="千位分隔 5 2 2 4 3 3" xfId="22238"/>
    <cellStyle name="千位分隔 5 2 2 4 4" xfId="9566"/>
    <cellStyle name="千位分隔 5 2 2 4 4 2" xfId="26462"/>
    <cellStyle name="千位分隔 5 2 2 4 5" xfId="18014"/>
    <cellStyle name="千位分隔 5 2 2 5" xfId="2174"/>
    <cellStyle name="千位分隔 5 2 2 5 2" xfId="6398"/>
    <cellStyle name="千位分隔 5 2 2 5 2 2" xfId="14846"/>
    <cellStyle name="千位分隔 5 2 2 5 2 2 2" xfId="31742"/>
    <cellStyle name="千位分隔 5 2 2 5 2 3" xfId="23294"/>
    <cellStyle name="千位分隔 5 2 2 5 3" xfId="10622"/>
    <cellStyle name="千位分隔 5 2 2 5 3 2" xfId="27518"/>
    <cellStyle name="千位分隔 5 2 2 5 4" xfId="19070"/>
    <cellStyle name="千位分隔 5 2 2 6" xfId="4286"/>
    <cellStyle name="千位分隔 5 2 2 6 2" xfId="12734"/>
    <cellStyle name="千位分隔 5 2 2 6 2 2" xfId="29630"/>
    <cellStyle name="千位分隔 5 2 2 6 3" xfId="21182"/>
    <cellStyle name="千位分隔 5 2 2 7" xfId="8510"/>
    <cellStyle name="千位分隔 5 2 2 7 2" xfId="25406"/>
    <cellStyle name="千位分隔 5 2 2 8" xfId="16958"/>
    <cellStyle name="千位分隔 5 2 3" xfId="94"/>
    <cellStyle name="千位分隔 5 2 3 2" xfId="798"/>
    <cellStyle name="千位分隔 5 2 3 2 2" xfId="1502"/>
    <cellStyle name="千位分隔 5 2 3 2 2 2" xfId="3614"/>
    <cellStyle name="千位分隔 5 2 3 2 2 2 2" xfId="7838"/>
    <cellStyle name="千位分隔 5 2 3 2 2 2 2 2" xfId="16286"/>
    <cellStyle name="千位分隔 5 2 3 2 2 2 2 2 2" xfId="33182"/>
    <cellStyle name="千位分隔 5 2 3 2 2 2 2 3" xfId="24734"/>
    <cellStyle name="千位分隔 5 2 3 2 2 2 3" xfId="12062"/>
    <cellStyle name="千位分隔 5 2 3 2 2 2 3 2" xfId="28958"/>
    <cellStyle name="千位分隔 5 2 3 2 2 2 4" xfId="20510"/>
    <cellStyle name="千位分隔 5 2 3 2 2 3" xfId="5726"/>
    <cellStyle name="千位分隔 5 2 3 2 2 3 2" xfId="14174"/>
    <cellStyle name="千位分隔 5 2 3 2 2 3 2 2" xfId="31070"/>
    <cellStyle name="千位分隔 5 2 3 2 2 3 3" xfId="22622"/>
    <cellStyle name="千位分隔 5 2 3 2 2 4" xfId="9950"/>
    <cellStyle name="千位分隔 5 2 3 2 2 4 2" xfId="26846"/>
    <cellStyle name="千位分隔 5 2 3 2 2 5" xfId="18398"/>
    <cellStyle name="千位分隔 5 2 3 2 3" xfId="2558"/>
    <cellStyle name="千位分隔 5 2 3 2 3 2" xfId="6782"/>
    <cellStyle name="千位分隔 5 2 3 2 3 2 2" xfId="15230"/>
    <cellStyle name="千位分隔 5 2 3 2 3 2 2 2" xfId="32126"/>
    <cellStyle name="千位分隔 5 2 3 2 3 2 3" xfId="23678"/>
    <cellStyle name="千位分隔 5 2 3 2 3 3" xfId="11006"/>
    <cellStyle name="千位分隔 5 2 3 2 3 3 2" xfId="27902"/>
    <cellStyle name="千位分隔 5 2 3 2 3 4" xfId="19454"/>
    <cellStyle name="千位分隔 5 2 3 2 4" xfId="4670"/>
    <cellStyle name="千位分隔 5 2 3 2 4 2" xfId="13118"/>
    <cellStyle name="千位分隔 5 2 3 2 4 2 2" xfId="30014"/>
    <cellStyle name="千位分隔 5 2 3 2 4 3" xfId="21566"/>
    <cellStyle name="千位分隔 5 2 3 2 5" xfId="8894"/>
    <cellStyle name="千位分隔 5 2 3 2 5 2" xfId="25790"/>
    <cellStyle name="千位分隔 5 2 3 2 6" xfId="17342"/>
    <cellStyle name="千位分隔 5 2 3 3" xfId="446"/>
    <cellStyle name="千位分隔 5 2 3 3 2" xfId="1854"/>
    <cellStyle name="千位分隔 5 2 3 3 2 2" xfId="3966"/>
    <cellStyle name="千位分隔 5 2 3 3 2 2 2" xfId="8190"/>
    <cellStyle name="千位分隔 5 2 3 3 2 2 2 2" xfId="16638"/>
    <cellStyle name="千位分隔 5 2 3 3 2 2 2 2 2" xfId="33534"/>
    <cellStyle name="千位分隔 5 2 3 3 2 2 2 3" xfId="25086"/>
    <cellStyle name="千位分隔 5 2 3 3 2 2 3" xfId="12414"/>
    <cellStyle name="千位分隔 5 2 3 3 2 2 3 2" xfId="29310"/>
    <cellStyle name="千位分隔 5 2 3 3 2 2 4" xfId="20862"/>
    <cellStyle name="千位分隔 5 2 3 3 2 3" xfId="6078"/>
    <cellStyle name="千位分隔 5 2 3 3 2 3 2" xfId="14526"/>
    <cellStyle name="千位分隔 5 2 3 3 2 3 2 2" xfId="31422"/>
    <cellStyle name="千位分隔 5 2 3 3 2 3 3" xfId="22974"/>
    <cellStyle name="千位分隔 5 2 3 3 2 4" xfId="10302"/>
    <cellStyle name="千位分隔 5 2 3 3 2 4 2" xfId="27198"/>
    <cellStyle name="千位分隔 5 2 3 3 2 5" xfId="18750"/>
    <cellStyle name="千位分隔 5 2 3 3 3" xfId="2910"/>
    <cellStyle name="千位分隔 5 2 3 3 3 2" xfId="7134"/>
    <cellStyle name="千位分隔 5 2 3 3 3 2 2" xfId="15582"/>
    <cellStyle name="千位分隔 5 2 3 3 3 2 2 2" xfId="32478"/>
    <cellStyle name="千位分隔 5 2 3 3 3 2 3" xfId="24030"/>
    <cellStyle name="千位分隔 5 2 3 3 3 3" xfId="11358"/>
    <cellStyle name="千位分隔 5 2 3 3 3 3 2" xfId="28254"/>
    <cellStyle name="千位分隔 5 2 3 3 3 4" xfId="19806"/>
    <cellStyle name="千位分隔 5 2 3 3 4" xfId="5022"/>
    <cellStyle name="千位分隔 5 2 3 3 4 2" xfId="13470"/>
    <cellStyle name="千位分隔 5 2 3 3 4 2 2" xfId="30366"/>
    <cellStyle name="千位分隔 5 2 3 3 4 3" xfId="21918"/>
    <cellStyle name="千位分隔 5 2 3 3 5" xfId="9246"/>
    <cellStyle name="千位分隔 5 2 3 3 5 2" xfId="26142"/>
    <cellStyle name="千位分隔 5 2 3 3 6" xfId="17694"/>
    <cellStyle name="千位分隔 5 2 3 4" xfId="1150"/>
    <cellStyle name="千位分隔 5 2 3 4 2" xfId="3262"/>
    <cellStyle name="千位分隔 5 2 3 4 2 2" xfId="7486"/>
    <cellStyle name="千位分隔 5 2 3 4 2 2 2" xfId="15934"/>
    <cellStyle name="千位分隔 5 2 3 4 2 2 2 2" xfId="32830"/>
    <cellStyle name="千位分隔 5 2 3 4 2 2 3" xfId="24382"/>
    <cellStyle name="千位分隔 5 2 3 4 2 3" xfId="11710"/>
    <cellStyle name="千位分隔 5 2 3 4 2 3 2" xfId="28606"/>
    <cellStyle name="千位分隔 5 2 3 4 2 4" xfId="20158"/>
    <cellStyle name="千位分隔 5 2 3 4 3" xfId="5374"/>
    <cellStyle name="千位分隔 5 2 3 4 3 2" xfId="13822"/>
    <cellStyle name="千位分隔 5 2 3 4 3 2 2" xfId="30718"/>
    <cellStyle name="千位分隔 5 2 3 4 3 3" xfId="22270"/>
    <cellStyle name="千位分隔 5 2 3 4 4" xfId="9598"/>
    <cellStyle name="千位分隔 5 2 3 4 4 2" xfId="26494"/>
    <cellStyle name="千位分隔 5 2 3 4 5" xfId="18046"/>
    <cellStyle name="千位分隔 5 2 3 5" xfId="2206"/>
    <cellStyle name="千位分隔 5 2 3 5 2" xfId="6430"/>
    <cellStyle name="千位分隔 5 2 3 5 2 2" xfId="14878"/>
    <cellStyle name="千位分隔 5 2 3 5 2 2 2" xfId="31774"/>
    <cellStyle name="千位分隔 5 2 3 5 2 3" xfId="23326"/>
    <cellStyle name="千位分隔 5 2 3 5 3" xfId="10654"/>
    <cellStyle name="千位分隔 5 2 3 5 3 2" xfId="27550"/>
    <cellStyle name="千位分隔 5 2 3 5 4" xfId="19102"/>
    <cellStyle name="千位分隔 5 2 3 6" xfId="4318"/>
    <cellStyle name="千位分隔 5 2 3 6 2" xfId="12766"/>
    <cellStyle name="千位分隔 5 2 3 6 2 2" xfId="29662"/>
    <cellStyle name="千位分隔 5 2 3 6 3" xfId="21214"/>
    <cellStyle name="千位分隔 5 2 3 7" xfId="8542"/>
    <cellStyle name="千位分隔 5 2 3 7 2" xfId="25438"/>
    <cellStyle name="千位分隔 5 2 3 8" xfId="16990"/>
    <cellStyle name="千位分隔 5 2 4" xfId="142"/>
    <cellStyle name="千位分隔 5 2 4 2" xfId="846"/>
    <cellStyle name="千位分隔 5 2 4 2 2" xfId="1550"/>
    <cellStyle name="千位分隔 5 2 4 2 2 2" xfId="3662"/>
    <cellStyle name="千位分隔 5 2 4 2 2 2 2" xfId="7886"/>
    <cellStyle name="千位分隔 5 2 4 2 2 2 2 2" xfId="16334"/>
    <cellStyle name="千位分隔 5 2 4 2 2 2 2 2 2" xfId="33230"/>
    <cellStyle name="千位分隔 5 2 4 2 2 2 2 3" xfId="24782"/>
    <cellStyle name="千位分隔 5 2 4 2 2 2 3" xfId="12110"/>
    <cellStyle name="千位分隔 5 2 4 2 2 2 3 2" xfId="29006"/>
    <cellStyle name="千位分隔 5 2 4 2 2 2 4" xfId="20558"/>
    <cellStyle name="千位分隔 5 2 4 2 2 3" xfId="5774"/>
    <cellStyle name="千位分隔 5 2 4 2 2 3 2" xfId="14222"/>
    <cellStyle name="千位分隔 5 2 4 2 2 3 2 2" xfId="31118"/>
    <cellStyle name="千位分隔 5 2 4 2 2 3 3" xfId="22670"/>
    <cellStyle name="千位分隔 5 2 4 2 2 4" xfId="9998"/>
    <cellStyle name="千位分隔 5 2 4 2 2 4 2" xfId="26894"/>
    <cellStyle name="千位分隔 5 2 4 2 2 5" xfId="18446"/>
    <cellStyle name="千位分隔 5 2 4 2 3" xfId="2606"/>
    <cellStyle name="千位分隔 5 2 4 2 3 2" xfId="6830"/>
    <cellStyle name="千位分隔 5 2 4 2 3 2 2" xfId="15278"/>
    <cellStyle name="千位分隔 5 2 4 2 3 2 2 2" xfId="32174"/>
    <cellStyle name="千位分隔 5 2 4 2 3 2 3" xfId="23726"/>
    <cellStyle name="千位分隔 5 2 4 2 3 3" xfId="11054"/>
    <cellStyle name="千位分隔 5 2 4 2 3 3 2" xfId="27950"/>
    <cellStyle name="千位分隔 5 2 4 2 3 4" xfId="19502"/>
    <cellStyle name="千位分隔 5 2 4 2 4" xfId="4718"/>
    <cellStyle name="千位分隔 5 2 4 2 4 2" xfId="13166"/>
    <cellStyle name="千位分隔 5 2 4 2 4 2 2" xfId="30062"/>
    <cellStyle name="千位分隔 5 2 4 2 4 3" xfId="21614"/>
    <cellStyle name="千位分隔 5 2 4 2 5" xfId="8942"/>
    <cellStyle name="千位分隔 5 2 4 2 5 2" xfId="25838"/>
    <cellStyle name="千位分隔 5 2 4 2 6" xfId="17390"/>
    <cellStyle name="千位分隔 5 2 4 3" xfId="494"/>
    <cellStyle name="千位分隔 5 2 4 3 2" xfId="1902"/>
    <cellStyle name="千位分隔 5 2 4 3 2 2" xfId="4014"/>
    <cellStyle name="千位分隔 5 2 4 3 2 2 2" xfId="8238"/>
    <cellStyle name="千位分隔 5 2 4 3 2 2 2 2" xfId="16686"/>
    <cellStyle name="千位分隔 5 2 4 3 2 2 2 2 2" xfId="33582"/>
    <cellStyle name="千位分隔 5 2 4 3 2 2 2 3" xfId="25134"/>
    <cellStyle name="千位分隔 5 2 4 3 2 2 3" xfId="12462"/>
    <cellStyle name="千位分隔 5 2 4 3 2 2 3 2" xfId="29358"/>
    <cellStyle name="千位分隔 5 2 4 3 2 2 4" xfId="20910"/>
    <cellStyle name="千位分隔 5 2 4 3 2 3" xfId="6126"/>
    <cellStyle name="千位分隔 5 2 4 3 2 3 2" xfId="14574"/>
    <cellStyle name="千位分隔 5 2 4 3 2 3 2 2" xfId="31470"/>
    <cellStyle name="千位分隔 5 2 4 3 2 3 3" xfId="23022"/>
    <cellStyle name="千位分隔 5 2 4 3 2 4" xfId="10350"/>
    <cellStyle name="千位分隔 5 2 4 3 2 4 2" xfId="27246"/>
    <cellStyle name="千位分隔 5 2 4 3 2 5" xfId="18798"/>
    <cellStyle name="千位分隔 5 2 4 3 3" xfId="2958"/>
    <cellStyle name="千位分隔 5 2 4 3 3 2" xfId="7182"/>
    <cellStyle name="千位分隔 5 2 4 3 3 2 2" xfId="15630"/>
    <cellStyle name="千位分隔 5 2 4 3 3 2 2 2" xfId="32526"/>
    <cellStyle name="千位分隔 5 2 4 3 3 2 3" xfId="24078"/>
    <cellStyle name="千位分隔 5 2 4 3 3 3" xfId="11406"/>
    <cellStyle name="千位分隔 5 2 4 3 3 3 2" xfId="28302"/>
    <cellStyle name="千位分隔 5 2 4 3 3 4" xfId="19854"/>
    <cellStyle name="千位分隔 5 2 4 3 4" xfId="5070"/>
    <cellStyle name="千位分隔 5 2 4 3 4 2" xfId="13518"/>
    <cellStyle name="千位分隔 5 2 4 3 4 2 2" xfId="30414"/>
    <cellStyle name="千位分隔 5 2 4 3 4 3" xfId="21966"/>
    <cellStyle name="千位分隔 5 2 4 3 5" xfId="9294"/>
    <cellStyle name="千位分隔 5 2 4 3 5 2" xfId="26190"/>
    <cellStyle name="千位分隔 5 2 4 3 6" xfId="17742"/>
    <cellStyle name="千位分隔 5 2 4 4" xfId="1198"/>
    <cellStyle name="千位分隔 5 2 4 4 2" xfId="3310"/>
    <cellStyle name="千位分隔 5 2 4 4 2 2" xfId="7534"/>
    <cellStyle name="千位分隔 5 2 4 4 2 2 2" xfId="15982"/>
    <cellStyle name="千位分隔 5 2 4 4 2 2 2 2" xfId="32878"/>
    <cellStyle name="千位分隔 5 2 4 4 2 2 3" xfId="24430"/>
    <cellStyle name="千位分隔 5 2 4 4 2 3" xfId="11758"/>
    <cellStyle name="千位分隔 5 2 4 4 2 3 2" xfId="28654"/>
    <cellStyle name="千位分隔 5 2 4 4 2 4" xfId="20206"/>
    <cellStyle name="千位分隔 5 2 4 4 3" xfId="5422"/>
    <cellStyle name="千位分隔 5 2 4 4 3 2" xfId="13870"/>
    <cellStyle name="千位分隔 5 2 4 4 3 2 2" xfId="30766"/>
    <cellStyle name="千位分隔 5 2 4 4 3 3" xfId="22318"/>
    <cellStyle name="千位分隔 5 2 4 4 4" xfId="9646"/>
    <cellStyle name="千位分隔 5 2 4 4 4 2" xfId="26542"/>
    <cellStyle name="千位分隔 5 2 4 4 5" xfId="18094"/>
    <cellStyle name="千位分隔 5 2 4 5" xfId="2254"/>
    <cellStyle name="千位分隔 5 2 4 5 2" xfId="6478"/>
    <cellStyle name="千位分隔 5 2 4 5 2 2" xfId="14926"/>
    <cellStyle name="千位分隔 5 2 4 5 2 2 2" xfId="31822"/>
    <cellStyle name="千位分隔 5 2 4 5 2 3" xfId="23374"/>
    <cellStyle name="千位分隔 5 2 4 5 3" xfId="10702"/>
    <cellStyle name="千位分隔 5 2 4 5 3 2" xfId="27598"/>
    <cellStyle name="千位分隔 5 2 4 5 4" xfId="19150"/>
    <cellStyle name="千位分隔 5 2 4 6" xfId="4366"/>
    <cellStyle name="千位分隔 5 2 4 6 2" xfId="12814"/>
    <cellStyle name="千位分隔 5 2 4 6 2 2" xfId="29710"/>
    <cellStyle name="千位分隔 5 2 4 6 3" xfId="21262"/>
    <cellStyle name="千位分隔 5 2 4 7" xfId="8590"/>
    <cellStyle name="千位分隔 5 2 4 7 2" xfId="25486"/>
    <cellStyle name="千位分隔 5 2 4 8" xfId="17038"/>
    <cellStyle name="千位分隔 5 2 5" xfId="190"/>
    <cellStyle name="千位分隔 5 2 5 2" xfId="894"/>
    <cellStyle name="千位分隔 5 2 5 2 2" xfId="1598"/>
    <cellStyle name="千位分隔 5 2 5 2 2 2" xfId="3710"/>
    <cellStyle name="千位分隔 5 2 5 2 2 2 2" xfId="7934"/>
    <cellStyle name="千位分隔 5 2 5 2 2 2 2 2" xfId="16382"/>
    <cellStyle name="千位分隔 5 2 5 2 2 2 2 2 2" xfId="33278"/>
    <cellStyle name="千位分隔 5 2 5 2 2 2 2 3" xfId="24830"/>
    <cellStyle name="千位分隔 5 2 5 2 2 2 3" xfId="12158"/>
    <cellStyle name="千位分隔 5 2 5 2 2 2 3 2" xfId="29054"/>
    <cellStyle name="千位分隔 5 2 5 2 2 2 4" xfId="20606"/>
    <cellStyle name="千位分隔 5 2 5 2 2 3" xfId="5822"/>
    <cellStyle name="千位分隔 5 2 5 2 2 3 2" xfId="14270"/>
    <cellStyle name="千位分隔 5 2 5 2 2 3 2 2" xfId="31166"/>
    <cellStyle name="千位分隔 5 2 5 2 2 3 3" xfId="22718"/>
    <cellStyle name="千位分隔 5 2 5 2 2 4" xfId="10046"/>
    <cellStyle name="千位分隔 5 2 5 2 2 4 2" xfId="26942"/>
    <cellStyle name="千位分隔 5 2 5 2 2 5" xfId="18494"/>
    <cellStyle name="千位分隔 5 2 5 2 3" xfId="2654"/>
    <cellStyle name="千位分隔 5 2 5 2 3 2" xfId="6878"/>
    <cellStyle name="千位分隔 5 2 5 2 3 2 2" xfId="15326"/>
    <cellStyle name="千位分隔 5 2 5 2 3 2 2 2" xfId="32222"/>
    <cellStyle name="千位分隔 5 2 5 2 3 2 3" xfId="23774"/>
    <cellStyle name="千位分隔 5 2 5 2 3 3" xfId="11102"/>
    <cellStyle name="千位分隔 5 2 5 2 3 3 2" xfId="27998"/>
    <cellStyle name="千位分隔 5 2 5 2 3 4" xfId="19550"/>
    <cellStyle name="千位分隔 5 2 5 2 4" xfId="4766"/>
    <cellStyle name="千位分隔 5 2 5 2 4 2" xfId="13214"/>
    <cellStyle name="千位分隔 5 2 5 2 4 2 2" xfId="30110"/>
    <cellStyle name="千位分隔 5 2 5 2 4 3" xfId="21662"/>
    <cellStyle name="千位分隔 5 2 5 2 5" xfId="8990"/>
    <cellStyle name="千位分隔 5 2 5 2 5 2" xfId="25886"/>
    <cellStyle name="千位分隔 5 2 5 2 6" xfId="17438"/>
    <cellStyle name="千位分隔 5 2 5 3" xfId="542"/>
    <cellStyle name="千位分隔 5 2 5 3 2" xfId="1950"/>
    <cellStyle name="千位分隔 5 2 5 3 2 2" xfId="4062"/>
    <cellStyle name="千位分隔 5 2 5 3 2 2 2" xfId="8286"/>
    <cellStyle name="千位分隔 5 2 5 3 2 2 2 2" xfId="16734"/>
    <cellStyle name="千位分隔 5 2 5 3 2 2 2 2 2" xfId="33630"/>
    <cellStyle name="千位分隔 5 2 5 3 2 2 2 3" xfId="25182"/>
    <cellStyle name="千位分隔 5 2 5 3 2 2 3" xfId="12510"/>
    <cellStyle name="千位分隔 5 2 5 3 2 2 3 2" xfId="29406"/>
    <cellStyle name="千位分隔 5 2 5 3 2 2 4" xfId="20958"/>
    <cellStyle name="千位分隔 5 2 5 3 2 3" xfId="6174"/>
    <cellStyle name="千位分隔 5 2 5 3 2 3 2" xfId="14622"/>
    <cellStyle name="千位分隔 5 2 5 3 2 3 2 2" xfId="31518"/>
    <cellStyle name="千位分隔 5 2 5 3 2 3 3" xfId="23070"/>
    <cellStyle name="千位分隔 5 2 5 3 2 4" xfId="10398"/>
    <cellStyle name="千位分隔 5 2 5 3 2 4 2" xfId="27294"/>
    <cellStyle name="千位分隔 5 2 5 3 2 5" xfId="18846"/>
    <cellStyle name="千位分隔 5 2 5 3 3" xfId="3006"/>
    <cellStyle name="千位分隔 5 2 5 3 3 2" xfId="7230"/>
    <cellStyle name="千位分隔 5 2 5 3 3 2 2" xfId="15678"/>
    <cellStyle name="千位分隔 5 2 5 3 3 2 2 2" xfId="32574"/>
    <cellStyle name="千位分隔 5 2 5 3 3 2 3" xfId="24126"/>
    <cellStyle name="千位分隔 5 2 5 3 3 3" xfId="11454"/>
    <cellStyle name="千位分隔 5 2 5 3 3 3 2" xfId="28350"/>
    <cellStyle name="千位分隔 5 2 5 3 3 4" xfId="19902"/>
    <cellStyle name="千位分隔 5 2 5 3 4" xfId="5118"/>
    <cellStyle name="千位分隔 5 2 5 3 4 2" xfId="13566"/>
    <cellStyle name="千位分隔 5 2 5 3 4 2 2" xfId="30462"/>
    <cellStyle name="千位分隔 5 2 5 3 4 3" xfId="22014"/>
    <cellStyle name="千位分隔 5 2 5 3 5" xfId="9342"/>
    <cellStyle name="千位分隔 5 2 5 3 5 2" xfId="26238"/>
    <cellStyle name="千位分隔 5 2 5 3 6" xfId="17790"/>
    <cellStyle name="千位分隔 5 2 5 4" xfId="1246"/>
    <cellStyle name="千位分隔 5 2 5 4 2" xfId="3358"/>
    <cellStyle name="千位分隔 5 2 5 4 2 2" xfId="7582"/>
    <cellStyle name="千位分隔 5 2 5 4 2 2 2" xfId="16030"/>
    <cellStyle name="千位分隔 5 2 5 4 2 2 2 2" xfId="32926"/>
    <cellStyle name="千位分隔 5 2 5 4 2 2 3" xfId="24478"/>
    <cellStyle name="千位分隔 5 2 5 4 2 3" xfId="11806"/>
    <cellStyle name="千位分隔 5 2 5 4 2 3 2" xfId="28702"/>
    <cellStyle name="千位分隔 5 2 5 4 2 4" xfId="20254"/>
    <cellStyle name="千位分隔 5 2 5 4 3" xfId="5470"/>
    <cellStyle name="千位分隔 5 2 5 4 3 2" xfId="13918"/>
    <cellStyle name="千位分隔 5 2 5 4 3 2 2" xfId="30814"/>
    <cellStyle name="千位分隔 5 2 5 4 3 3" xfId="22366"/>
    <cellStyle name="千位分隔 5 2 5 4 4" xfId="9694"/>
    <cellStyle name="千位分隔 5 2 5 4 4 2" xfId="26590"/>
    <cellStyle name="千位分隔 5 2 5 4 5" xfId="18142"/>
    <cellStyle name="千位分隔 5 2 5 5" xfId="2302"/>
    <cellStyle name="千位分隔 5 2 5 5 2" xfId="6526"/>
    <cellStyle name="千位分隔 5 2 5 5 2 2" xfId="14974"/>
    <cellStyle name="千位分隔 5 2 5 5 2 2 2" xfId="31870"/>
    <cellStyle name="千位分隔 5 2 5 5 2 3" xfId="23422"/>
    <cellStyle name="千位分隔 5 2 5 5 3" xfId="10750"/>
    <cellStyle name="千位分隔 5 2 5 5 3 2" xfId="27646"/>
    <cellStyle name="千位分隔 5 2 5 5 4" xfId="19198"/>
    <cellStyle name="千位分隔 5 2 5 6" xfId="4414"/>
    <cellStyle name="千位分隔 5 2 5 6 2" xfId="12862"/>
    <cellStyle name="千位分隔 5 2 5 6 2 2" xfId="29758"/>
    <cellStyle name="千位分隔 5 2 5 6 3" xfId="21310"/>
    <cellStyle name="千位分隔 5 2 5 7" xfId="8638"/>
    <cellStyle name="千位分隔 5 2 5 7 2" xfId="25534"/>
    <cellStyle name="千位分隔 5 2 5 8" xfId="17086"/>
    <cellStyle name="千位分隔 5 2 6" xfId="238"/>
    <cellStyle name="千位分隔 5 2 6 2" xfId="942"/>
    <cellStyle name="千位分隔 5 2 6 2 2" xfId="1646"/>
    <cellStyle name="千位分隔 5 2 6 2 2 2" xfId="3758"/>
    <cellStyle name="千位分隔 5 2 6 2 2 2 2" xfId="7982"/>
    <cellStyle name="千位分隔 5 2 6 2 2 2 2 2" xfId="16430"/>
    <cellStyle name="千位分隔 5 2 6 2 2 2 2 2 2" xfId="33326"/>
    <cellStyle name="千位分隔 5 2 6 2 2 2 2 3" xfId="24878"/>
    <cellStyle name="千位分隔 5 2 6 2 2 2 3" xfId="12206"/>
    <cellStyle name="千位分隔 5 2 6 2 2 2 3 2" xfId="29102"/>
    <cellStyle name="千位分隔 5 2 6 2 2 2 4" xfId="20654"/>
    <cellStyle name="千位分隔 5 2 6 2 2 3" xfId="5870"/>
    <cellStyle name="千位分隔 5 2 6 2 2 3 2" xfId="14318"/>
    <cellStyle name="千位分隔 5 2 6 2 2 3 2 2" xfId="31214"/>
    <cellStyle name="千位分隔 5 2 6 2 2 3 3" xfId="22766"/>
    <cellStyle name="千位分隔 5 2 6 2 2 4" xfId="10094"/>
    <cellStyle name="千位分隔 5 2 6 2 2 4 2" xfId="26990"/>
    <cellStyle name="千位分隔 5 2 6 2 2 5" xfId="18542"/>
    <cellStyle name="千位分隔 5 2 6 2 3" xfId="2702"/>
    <cellStyle name="千位分隔 5 2 6 2 3 2" xfId="6926"/>
    <cellStyle name="千位分隔 5 2 6 2 3 2 2" xfId="15374"/>
    <cellStyle name="千位分隔 5 2 6 2 3 2 2 2" xfId="32270"/>
    <cellStyle name="千位分隔 5 2 6 2 3 2 3" xfId="23822"/>
    <cellStyle name="千位分隔 5 2 6 2 3 3" xfId="11150"/>
    <cellStyle name="千位分隔 5 2 6 2 3 3 2" xfId="28046"/>
    <cellStyle name="千位分隔 5 2 6 2 3 4" xfId="19598"/>
    <cellStyle name="千位分隔 5 2 6 2 4" xfId="4814"/>
    <cellStyle name="千位分隔 5 2 6 2 4 2" xfId="13262"/>
    <cellStyle name="千位分隔 5 2 6 2 4 2 2" xfId="30158"/>
    <cellStyle name="千位分隔 5 2 6 2 4 3" xfId="21710"/>
    <cellStyle name="千位分隔 5 2 6 2 5" xfId="9038"/>
    <cellStyle name="千位分隔 5 2 6 2 5 2" xfId="25934"/>
    <cellStyle name="千位分隔 5 2 6 2 6" xfId="17486"/>
    <cellStyle name="千位分隔 5 2 6 3" xfId="590"/>
    <cellStyle name="千位分隔 5 2 6 3 2" xfId="1998"/>
    <cellStyle name="千位分隔 5 2 6 3 2 2" xfId="4110"/>
    <cellStyle name="千位分隔 5 2 6 3 2 2 2" xfId="8334"/>
    <cellStyle name="千位分隔 5 2 6 3 2 2 2 2" xfId="16782"/>
    <cellStyle name="千位分隔 5 2 6 3 2 2 2 2 2" xfId="33678"/>
    <cellStyle name="千位分隔 5 2 6 3 2 2 2 3" xfId="25230"/>
    <cellStyle name="千位分隔 5 2 6 3 2 2 3" xfId="12558"/>
    <cellStyle name="千位分隔 5 2 6 3 2 2 3 2" xfId="29454"/>
    <cellStyle name="千位分隔 5 2 6 3 2 2 4" xfId="21006"/>
    <cellStyle name="千位分隔 5 2 6 3 2 3" xfId="6222"/>
    <cellStyle name="千位分隔 5 2 6 3 2 3 2" xfId="14670"/>
    <cellStyle name="千位分隔 5 2 6 3 2 3 2 2" xfId="31566"/>
    <cellStyle name="千位分隔 5 2 6 3 2 3 3" xfId="23118"/>
    <cellStyle name="千位分隔 5 2 6 3 2 4" xfId="10446"/>
    <cellStyle name="千位分隔 5 2 6 3 2 4 2" xfId="27342"/>
    <cellStyle name="千位分隔 5 2 6 3 2 5" xfId="18894"/>
    <cellStyle name="千位分隔 5 2 6 3 3" xfId="3054"/>
    <cellStyle name="千位分隔 5 2 6 3 3 2" xfId="7278"/>
    <cellStyle name="千位分隔 5 2 6 3 3 2 2" xfId="15726"/>
    <cellStyle name="千位分隔 5 2 6 3 3 2 2 2" xfId="32622"/>
    <cellStyle name="千位分隔 5 2 6 3 3 2 3" xfId="24174"/>
    <cellStyle name="千位分隔 5 2 6 3 3 3" xfId="11502"/>
    <cellStyle name="千位分隔 5 2 6 3 3 3 2" xfId="28398"/>
    <cellStyle name="千位分隔 5 2 6 3 3 4" xfId="19950"/>
    <cellStyle name="千位分隔 5 2 6 3 4" xfId="5166"/>
    <cellStyle name="千位分隔 5 2 6 3 4 2" xfId="13614"/>
    <cellStyle name="千位分隔 5 2 6 3 4 2 2" xfId="30510"/>
    <cellStyle name="千位分隔 5 2 6 3 4 3" xfId="22062"/>
    <cellStyle name="千位分隔 5 2 6 3 5" xfId="9390"/>
    <cellStyle name="千位分隔 5 2 6 3 5 2" xfId="26286"/>
    <cellStyle name="千位分隔 5 2 6 3 6" xfId="17838"/>
    <cellStyle name="千位分隔 5 2 6 4" xfId="1294"/>
    <cellStyle name="千位分隔 5 2 6 4 2" xfId="3406"/>
    <cellStyle name="千位分隔 5 2 6 4 2 2" xfId="7630"/>
    <cellStyle name="千位分隔 5 2 6 4 2 2 2" xfId="16078"/>
    <cellStyle name="千位分隔 5 2 6 4 2 2 2 2" xfId="32974"/>
    <cellStyle name="千位分隔 5 2 6 4 2 2 3" xfId="24526"/>
    <cellStyle name="千位分隔 5 2 6 4 2 3" xfId="11854"/>
    <cellStyle name="千位分隔 5 2 6 4 2 3 2" xfId="28750"/>
    <cellStyle name="千位分隔 5 2 6 4 2 4" xfId="20302"/>
    <cellStyle name="千位分隔 5 2 6 4 3" xfId="5518"/>
    <cellStyle name="千位分隔 5 2 6 4 3 2" xfId="13966"/>
    <cellStyle name="千位分隔 5 2 6 4 3 2 2" xfId="30862"/>
    <cellStyle name="千位分隔 5 2 6 4 3 3" xfId="22414"/>
    <cellStyle name="千位分隔 5 2 6 4 4" xfId="9742"/>
    <cellStyle name="千位分隔 5 2 6 4 4 2" xfId="26638"/>
    <cellStyle name="千位分隔 5 2 6 4 5" xfId="18190"/>
    <cellStyle name="千位分隔 5 2 6 5" xfId="2350"/>
    <cellStyle name="千位分隔 5 2 6 5 2" xfId="6574"/>
    <cellStyle name="千位分隔 5 2 6 5 2 2" xfId="15022"/>
    <cellStyle name="千位分隔 5 2 6 5 2 2 2" xfId="31918"/>
    <cellStyle name="千位分隔 5 2 6 5 2 3" xfId="23470"/>
    <cellStyle name="千位分隔 5 2 6 5 3" xfId="10798"/>
    <cellStyle name="千位分隔 5 2 6 5 3 2" xfId="27694"/>
    <cellStyle name="千位分隔 5 2 6 5 4" xfId="19246"/>
    <cellStyle name="千位分隔 5 2 6 6" xfId="4462"/>
    <cellStyle name="千位分隔 5 2 6 6 2" xfId="12910"/>
    <cellStyle name="千位分隔 5 2 6 6 2 2" xfId="29806"/>
    <cellStyle name="千位分隔 5 2 6 6 3" xfId="21358"/>
    <cellStyle name="千位分隔 5 2 6 7" xfId="8686"/>
    <cellStyle name="千位分隔 5 2 6 7 2" xfId="25582"/>
    <cellStyle name="千位分隔 5 2 6 8" xfId="17134"/>
    <cellStyle name="千位分隔 5 2 7" xfId="286"/>
    <cellStyle name="千位分隔 5 2 7 2" xfId="990"/>
    <cellStyle name="千位分隔 5 2 7 2 2" xfId="1694"/>
    <cellStyle name="千位分隔 5 2 7 2 2 2" xfId="3806"/>
    <cellStyle name="千位分隔 5 2 7 2 2 2 2" xfId="8030"/>
    <cellStyle name="千位分隔 5 2 7 2 2 2 2 2" xfId="16478"/>
    <cellStyle name="千位分隔 5 2 7 2 2 2 2 2 2" xfId="33374"/>
    <cellStyle name="千位分隔 5 2 7 2 2 2 2 3" xfId="24926"/>
    <cellStyle name="千位分隔 5 2 7 2 2 2 3" xfId="12254"/>
    <cellStyle name="千位分隔 5 2 7 2 2 2 3 2" xfId="29150"/>
    <cellStyle name="千位分隔 5 2 7 2 2 2 4" xfId="20702"/>
    <cellStyle name="千位分隔 5 2 7 2 2 3" xfId="5918"/>
    <cellStyle name="千位分隔 5 2 7 2 2 3 2" xfId="14366"/>
    <cellStyle name="千位分隔 5 2 7 2 2 3 2 2" xfId="31262"/>
    <cellStyle name="千位分隔 5 2 7 2 2 3 3" xfId="22814"/>
    <cellStyle name="千位分隔 5 2 7 2 2 4" xfId="10142"/>
    <cellStyle name="千位分隔 5 2 7 2 2 4 2" xfId="27038"/>
    <cellStyle name="千位分隔 5 2 7 2 2 5" xfId="18590"/>
    <cellStyle name="千位分隔 5 2 7 2 3" xfId="2750"/>
    <cellStyle name="千位分隔 5 2 7 2 3 2" xfId="6974"/>
    <cellStyle name="千位分隔 5 2 7 2 3 2 2" xfId="15422"/>
    <cellStyle name="千位分隔 5 2 7 2 3 2 2 2" xfId="32318"/>
    <cellStyle name="千位分隔 5 2 7 2 3 2 3" xfId="23870"/>
    <cellStyle name="千位分隔 5 2 7 2 3 3" xfId="11198"/>
    <cellStyle name="千位分隔 5 2 7 2 3 3 2" xfId="28094"/>
    <cellStyle name="千位分隔 5 2 7 2 3 4" xfId="19646"/>
    <cellStyle name="千位分隔 5 2 7 2 4" xfId="4862"/>
    <cellStyle name="千位分隔 5 2 7 2 4 2" xfId="13310"/>
    <cellStyle name="千位分隔 5 2 7 2 4 2 2" xfId="30206"/>
    <cellStyle name="千位分隔 5 2 7 2 4 3" xfId="21758"/>
    <cellStyle name="千位分隔 5 2 7 2 5" xfId="9086"/>
    <cellStyle name="千位分隔 5 2 7 2 5 2" xfId="25982"/>
    <cellStyle name="千位分隔 5 2 7 2 6" xfId="17534"/>
    <cellStyle name="千位分隔 5 2 7 3" xfId="638"/>
    <cellStyle name="千位分隔 5 2 7 3 2" xfId="2046"/>
    <cellStyle name="千位分隔 5 2 7 3 2 2" xfId="4158"/>
    <cellStyle name="千位分隔 5 2 7 3 2 2 2" xfId="8382"/>
    <cellStyle name="千位分隔 5 2 7 3 2 2 2 2" xfId="16830"/>
    <cellStyle name="千位分隔 5 2 7 3 2 2 2 2 2" xfId="33726"/>
    <cellStyle name="千位分隔 5 2 7 3 2 2 2 3" xfId="25278"/>
    <cellStyle name="千位分隔 5 2 7 3 2 2 3" xfId="12606"/>
    <cellStyle name="千位分隔 5 2 7 3 2 2 3 2" xfId="29502"/>
    <cellStyle name="千位分隔 5 2 7 3 2 2 4" xfId="21054"/>
    <cellStyle name="千位分隔 5 2 7 3 2 3" xfId="6270"/>
    <cellStyle name="千位分隔 5 2 7 3 2 3 2" xfId="14718"/>
    <cellStyle name="千位分隔 5 2 7 3 2 3 2 2" xfId="31614"/>
    <cellStyle name="千位分隔 5 2 7 3 2 3 3" xfId="23166"/>
    <cellStyle name="千位分隔 5 2 7 3 2 4" xfId="10494"/>
    <cellStyle name="千位分隔 5 2 7 3 2 4 2" xfId="27390"/>
    <cellStyle name="千位分隔 5 2 7 3 2 5" xfId="18942"/>
    <cellStyle name="千位分隔 5 2 7 3 3" xfId="3102"/>
    <cellStyle name="千位分隔 5 2 7 3 3 2" xfId="7326"/>
    <cellStyle name="千位分隔 5 2 7 3 3 2 2" xfId="15774"/>
    <cellStyle name="千位分隔 5 2 7 3 3 2 2 2" xfId="32670"/>
    <cellStyle name="千位分隔 5 2 7 3 3 2 3" xfId="24222"/>
    <cellStyle name="千位分隔 5 2 7 3 3 3" xfId="11550"/>
    <cellStyle name="千位分隔 5 2 7 3 3 3 2" xfId="28446"/>
    <cellStyle name="千位分隔 5 2 7 3 3 4" xfId="19998"/>
    <cellStyle name="千位分隔 5 2 7 3 4" xfId="5214"/>
    <cellStyle name="千位分隔 5 2 7 3 4 2" xfId="13662"/>
    <cellStyle name="千位分隔 5 2 7 3 4 2 2" xfId="30558"/>
    <cellStyle name="千位分隔 5 2 7 3 4 3" xfId="22110"/>
    <cellStyle name="千位分隔 5 2 7 3 5" xfId="9438"/>
    <cellStyle name="千位分隔 5 2 7 3 5 2" xfId="26334"/>
    <cellStyle name="千位分隔 5 2 7 3 6" xfId="17886"/>
    <cellStyle name="千位分隔 5 2 7 4" xfId="1342"/>
    <cellStyle name="千位分隔 5 2 7 4 2" xfId="3454"/>
    <cellStyle name="千位分隔 5 2 7 4 2 2" xfId="7678"/>
    <cellStyle name="千位分隔 5 2 7 4 2 2 2" xfId="16126"/>
    <cellStyle name="千位分隔 5 2 7 4 2 2 2 2" xfId="33022"/>
    <cellStyle name="千位分隔 5 2 7 4 2 2 3" xfId="24574"/>
    <cellStyle name="千位分隔 5 2 7 4 2 3" xfId="11902"/>
    <cellStyle name="千位分隔 5 2 7 4 2 3 2" xfId="28798"/>
    <cellStyle name="千位分隔 5 2 7 4 2 4" xfId="20350"/>
    <cellStyle name="千位分隔 5 2 7 4 3" xfId="5566"/>
    <cellStyle name="千位分隔 5 2 7 4 3 2" xfId="14014"/>
    <cellStyle name="千位分隔 5 2 7 4 3 2 2" xfId="30910"/>
    <cellStyle name="千位分隔 5 2 7 4 3 3" xfId="22462"/>
    <cellStyle name="千位分隔 5 2 7 4 4" xfId="9790"/>
    <cellStyle name="千位分隔 5 2 7 4 4 2" xfId="26686"/>
    <cellStyle name="千位分隔 5 2 7 4 5" xfId="18238"/>
    <cellStyle name="千位分隔 5 2 7 5" xfId="2398"/>
    <cellStyle name="千位分隔 5 2 7 5 2" xfId="6622"/>
    <cellStyle name="千位分隔 5 2 7 5 2 2" xfId="15070"/>
    <cellStyle name="千位分隔 5 2 7 5 2 2 2" xfId="31966"/>
    <cellStyle name="千位分隔 5 2 7 5 2 3" xfId="23518"/>
    <cellStyle name="千位分隔 5 2 7 5 3" xfId="10846"/>
    <cellStyle name="千位分隔 5 2 7 5 3 2" xfId="27742"/>
    <cellStyle name="千位分隔 5 2 7 5 4" xfId="19294"/>
    <cellStyle name="千位分隔 5 2 7 6" xfId="4510"/>
    <cellStyle name="千位分隔 5 2 7 6 2" xfId="12958"/>
    <cellStyle name="千位分隔 5 2 7 6 2 2" xfId="29854"/>
    <cellStyle name="千位分隔 5 2 7 6 3" xfId="21406"/>
    <cellStyle name="千位分隔 5 2 7 7" xfId="8734"/>
    <cellStyle name="千位分隔 5 2 7 7 2" xfId="25630"/>
    <cellStyle name="千位分隔 5 2 7 8" xfId="17182"/>
    <cellStyle name="千位分隔 5 2 8" xfId="334"/>
    <cellStyle name="千位分隔 5 2 8 2" xfId="1038"/>
    <cellStyle name="千位分隔 5 2 8 2 2" xfId="1742"/>
    <cellStyle name="千位分隔 5 2 8 2 2 2" xfId="3854"/>
    <cellStyle name="千位分隔 5 2 8 2 2 2 2" xfId="8078"/>
    <cellStyle name="千位分隔 5 2 8 2 2 2 2 2" xfId="16526"/>
    <cellStyle name="千位分隔 5 2 8 2 2 2 2 2 2" xfId="33422"/>
    <cellStyle name="千位分隔 5 2 8 2 2 2 2 3" xfId="24974"/>
    <cellStyle name="千位分隔 5 2 8 2 2 2 3" xfId="12302"/>
    <cellStyle name="千位分隔 5 2 8 2 2 2 3 2" xfId="29198"/>
    <cellStyle name="千位分隔 5 2 8 2 2 2 4" xfId="20750"/>
    <cellStyle name="千位分隔 5 2 8 2 2 3" xfId="5966"/>
    <cellStyle name="千位分隔 5 2 8 2 2 3 2" xfId="14414"/>
    <cellStyle name="千位分隔 5 2 8 2 2 3 2 2" xfId="31310"/>
    <cellStyle name="千位分隔 5 2 8 2 2 3 3" xfId="22862"/>
    <cellStyle name="千位分隔 5 2 8 2 2 4" xfId="10190"/>
    <cellStyle name="千位分隔 5 2 8 2 2 4 2" xfId="27086"/>
    <cellStyle name="千位分隔 5 2 8 2 2 5" xfId="18638"/>
    <cellStyle name="千位分隔 5 2 8 2 3" xfId="2798"/>
    <cellStyle name="千位分隔 5 2 8 2 3 2" xfId="7022"/>
    <cellStyle name="千位分隔 5 2 8 2 3 2 2" xfId="15470"/>
    <cellStyle name="千位分隔 5 2 8 2 3 2 2 2" xfId="32366"/>
    <cellStyle name="千位分隔 5 2 8 2 3 2 3" xfId="23918"/>
    <cellStyle name="千位分隔 5 2 8 2 3 3" xfId="11246"/>
    <cellStyle name="千位分隔 5 2 8 2 3 3 2" xfId="28142"/>
    <cellStyle name="千位分隔 5 2 8 2 3 4" xfId="19694"/>
    <cellStyle name="千位分隔 5 2 8 2 4" xfId="4910"/>
    <cellStyle name="千位分隔 5 2 8 2 4 2" xfId="13358"/>
    <cellStyle name="千位分隔 5 2 8 2 4 2 2" xfId="30254"/>
    <cellStyle name="千位分隔 5 2 8 2 4 3" xfId="21806"/>
    <cellStyle name="千位分隔 5 2 8 2 5" xfId="9134"/>
    <cellStyle name="千位分隔 5 2 8 2 5 2" xfId="26030"/>
    <cellStyle name="千位分隔 5 2 8 2 6" xfId="17582"/>
    <cellStyle name="千位分隔 5 2 8 3" xfId="686"/>
    <cellStyle name="千位分隔 5 2 8 3 2" xfId="2094"/>
    <cellStyle name="千位分隔 5 2 8 3 2 2" xfId="4206"/>
    <cellStyle name="千位分隔 5 2 8 3 2 2 2" xfId="8430"/>
    <cellStyle name="千位分隔 5 2 8 3 2 2 2 2" xfId="16878"/>
    <cellStyle name="千位分隔 5 2 8 3 2 2 2 2 2" xfId="33774"/>
    <cellStyle name="千位分隔 5 2 8 3 2 2 2 3" xfId="25326"/>
    <cellStyle name="千位分隔 5 2 8 3 2 2 3" xfId="12654"/>
    <cellStyle name="千位分隔 5 2 8 3 2 2 3 2" xfId="29550"/>
    <cellStyle name="千位分隔 5 2 8 3 2 2 4" xfId="21102"/>
    <cellStyle name="千位分隔 5 2 8 3 2 3" xfId="6318"/>
    <cellStyle name="千位分隔 5 2 8 3 2 3 2" xfId="14766"/>
    <cellStyle name="千位分隔 5 2 8 3 2 3 2 2" xfId="31662"/>
    <cellStyle name="千位分隔 5 2 8 3 2 3 3" xfId="23214"/>
    <cellStyle name="千位分隔 5 2 8 3 2 4" xfId="10542"/>
    <cellStyle name="千位分隔 5 2 8 3 2 4 2" xfId="27438"/>
    <cellStyle name="千位分隔 5 2 8 3 2 5" xfId="18990"/>
    <cellStyle name="千位分隔 5 2 8 3 3" xfId="3150"/>
    <cellStyle name="千位分隔 5 2 8 3 3 2" xfId="7374"/>
    <cellStyle name="千位分隔 5 2 8 3 3 2 2" xfId="15822"/>
    <cellStyle name="千位分隔 5 2 8 3 3 2 2 2" xfId="32718"/>
    <cellStyle name="千位分隔 5 2 8 3 3 2 3" xfId="24270"/>
    <cellStyle name="千位分隔 5 2 8 3 3 3" xfId="11598"/>
    <cellStyle name="千位分隔 5 2 8 3 3 3 2" xfId="28494"/>
    <cellStyle name="千位分隔 5 2 8 3 3 4" xfId="20046"/>
    <cellStyle name="千位分隔 5 2 8 3 4" xfId="5262"/>
    <cellStyle name="千位分隔 5 2 8 3 4 2" xfId="13710"/>
    <cellStyle name="千位分隔 5 2 8 3 4 2 2" xfId="30606"/>
    <cellStyle name="千位分隔 5 2 8 3 4 3" xfId="22158"/>
    <cellStyle name="千位分隔 5 2 8 3 5" xfId="9486"/>
    <cellStyle name="千位分隔 5 2 8 3 5 2" xfId="26382"/>
    <cellStyle name="千位分隔 5 2 8 3 6" xfId="17934"/>
    <cellStyle name="千位分隔 5 2 8 4" xfId="1390"/>
    <cellStyle name="千位分隔 5 2 8 4 2" xfId="3502"/>
    <cellStyle name="千位分隔 5 2 8 4 2 2" xfId="7726"/>
    <cellStyle name="千位分隔 5 2 8 4 2 2 2" xfId="16174"/>
    <cellStyle name="千位分隔 5 2 8 4 2 2 2 2" xfId="33070"/>
    <cellStyle name="千位分隔 5 2 8 4 2 2 3" xfId="24622"/>
    <cellStyle name="千位分隔 5 2 8 4 2 3" xfId="11950"/>
    <cellStyle name="千位分隔 5 2 8 4 2 3 2" xfId="28846"/>
    <cellStyle name="千位分隔 5 2 8 4 2 4" xfId="20398"/>
    <cellStyle name="千位分隔 5 2 8 4 3" xfId="5614"/>
    <cellStyle name="千位分隔 5 2 8 4 3 2" xfId="14062"/>
    <cellStyle name="千位分隔 5 2 8 4 3 2 2" xfId="30958"/>
    <cellStyle name="千位分隔 5 2 8 4 3 3" xfId="22510"/>
    <cellStyle name="千位分隔 5 2 8 4 4" xfId="9838"/>
    <cellStyle name="千位分隔 5 2 8 4 4 2" xfId="26734"/>
    <cellStyle name="千位分隔 5 2 8 4 5" xfId="18286"/>
    <cellStyle name="千位分隔 5 2 8 5" xfId="2446"/>
    <cellStyle name="千位分隔 5 2 8 5 2" xfId="6670"/>
    <cellStyle name="千位分隔 5 2 8 5 2 2" xfId="15118"/>
    <cellStyle name="千位分隔 5 2 8 5 2 2 2" xfId="32014"/>
    <cellStyle name="千位分隔 5 2 8 5 2 3" xfId="23566"/>
    <cellStyle name="千位分隔 5 2 8 5 3" xfId="10894"/>
    <cellStyle name="千位分隔 5 2 8 5 3 2" xfId="27790"/>
    <cellStyle name="千位分隔 5 2 8 5 4" xfId="19342"/>
    <cellStyle name="千位分隔 5 2 8 6" xfId="4558"/>
    <cellStyle name="千位分隔 5 2 8 6 2" xfId="13006"/>
    <cellStyle name="千位分隔 5 2 8 6 2 2" xfId="29902"/>
    <cellStyle name="千位分隔 5 2 8 6 3" xfId="21454"/>
    <cellStyle name="千位分隔 5 2 8 7" xfId="8782"/>
    <cellStyle name="千位分隔 5 2 8 7 2" xfId="25678"/>
    <cellStyle name="千位分隔 5 2 8 8" xfId="17230"/>
    <cellStyle name="千位分隔 5 2 9" xfId="734"/>
    <cellStyle name="千位分隔 5 2 9 2" xfId="1438"/>
    <cellStyle name="千位分隔 5 2 9 2 2" xfId="3550"/>
    <cellStyle name="千位分隔 5 2 9 2 2 2" xfId="7774"/>
    <cellStyle name="千位分隔 5 2 9 2 2 2 2" xfId="16222"/>
    <cellStyle name="千位分隔 5 2 9 2 2 2 2 2" xfId="33118"/>
    <cellStyle name="千位分隔 5 2 9 2 2 2 3" xfId="24670"/>
    <cellStyle name="千位分隔 5 2 9 2 2 3" xfId="11998"/>
    <cellStyle name="千位分隔 5 2 9 2 2 3 2" xfId="28894"/>
    <cellStyle name="千位分隔 5 2 9 2 2 4" xfId="20446"/>
    <cellStyle name="千位分隔 5 2 9 2 3" xfId="5662"/>
    <cellStyle name="千位分隔 5 2 9 2 3 2" xfId="14110"/>
    <cellStyle name="千位分隔 5 2 9 2 3 2 2" xfId="31006"/>
    <cellStyle name="千位分隔 5 2 9 2 3 3" xfId="22558"/>
    <cellStyle name="千位分隔 5 2 9 2 4" xfId="9886"/>
    <cellStyle name="千位分隔 5 2 9 2 4 2" xfId="26782"/>
    <cellStyle name="千位分隔 5 2 9 2 5" xfId="18334"/>
    <cellStyle name="千位分隔 5 2 9 3" xfId="2494"/>
    <cellStyle name="千位分隔 5 2 9 3 2" xfId="6718"/>
    <cellStyle name="千位分隔 5 2 9 3 2 2" xfId="15166"/>
    <cellStyle name="千位分隔 5 2 9 3 2 2 2" xfId="32062"/>
    <cellStyle name="千位分隔 5 2 9 3 2 3" xfId="23614"/>
    <cellStyle name="千位分隔 5 2 9 3 3" xfId="10942"/>
    <cellStyle name="千位分隔 5 2 9 3 3 2" xfId="27838"/>
    <cellStyle name="千位分隔 5 2 9 3 4" xfId="19390"/>
    <cellStyle name="千位分隔 5 2 9 4" xfId="4606"/>
    <cellStyle name="千位分隔 5 2 9 4 2" xfId="13054"/>
    <cellStyle name="千位分隔 5 2 9 4 2 2" xfId="29950"/>
    <cellStyle name="千位分隔 5 2 9 4 3" xfId="21502"/>
    <cellStyle name="千位分隔 5 2 9 5" xfId="8830"/>
    <cellStyle name="千位分隔 5 2 9 5 2" xfId="25726"/>
    <cellStyle name="千位分隔 5 2 9 6" xfId="17278"/>
    <cellStyle name="千位分隔 5 3" xfId="46"/>
    <cellStyle name="千位分隔 5 3 10" xfId="1102"/>
    <cellStyle name="千位分隔 5 3 10 2" xfId="3214"/>
    <cellStyle name="千位分隔 5 3 10 2 2" xfId="7438"/>
    <cellStyle name="千位分隔 5 3 10 2 2 2" xfId="15886"/>
    <cellStyle name="千位分隔 5 3 10 2 2 2 2" xfId="32782"/>
    <cellStyle name="千位分隔 5 3 10 2 2 3" xfId="24334"/>
    <cellStyle name="千位分隔 5 3 10 2 3" xfId="11662"/>
    <cellStyle name="千位分隔 5 3 10 2 3 2" xfId="28558"/>
    <cellStyle name="千位分隔 5 3 10 2 4" xfId="20110"/>
    <cellStyle name="千位分隔 5 3 10 3" xfId="5326"/>
    <cellStyle name="千位分隔 5 3 10 3 2" xfId="13774"/>
    <cellStyle name="千位分隔 5 3 10 3 2 2" xfId="30670"/>
    <cellStyle name="千位分隔 5 3 10 3 3" xfId="22222"/>
    <cellStyle name="千位分隔 5 3 10 4" xfId="9550"/>
    <cellStyle name="千位分隔 5 3 10 4 2" xfId="26446"/>
    <cellStyle name="千位分隔 5 3 10 5" xfId="17998"/>
    <cellStyle name="千位分隔 5 3 11" xfId="2158"/>
    <cellStyle name="千位分隔 5 3 11 2" xfId="6382"/>
    <cellStyle name="千位分隔 5 3 11 2 2" xfId="14830"/>
    <cellStyle name="千位分隔 5 3 11 2 2 2" xfId="31726"/>
    <cellStyle name="千位分隔 5 3 11 2 3" xfId="23278"/>
    <cellStyle name="千位分隔 5 3 11 3" xfId="10606"/>
    <cellStyle name="千位分隔 5 3 11 3 2" xfId="27502"/>
    <cellStyle name="千位分隔 5 3 11 4" xfId="19054"/>
    <cellStyle name="千位分隔 5 3 12" xfId="4270"/>
    <cellStyle name="千位分隔 5 3 12 2" xfId="12718"/>
    <cellStyle name="千位分隔 5 3 12 2 2" xfId="29614"/>
    <cellStyle name="千位分隔 5 3 12 3" xfId="21166"/>
    <cellStyle name="千位分隔 5 3 13" xfId="8494"/>
    <cellStyle name="千位分隔 5 3 13 2" xfId="25390"/>
    <cellStyle name="千位分隔 5 3 14" xfId="16942"/>
    <cellStyle name="千位分隔 5 3 2" xfId="110"/>
    <cellStyle name="千位分隔 5 3 2 2" xfId="814"/>
    <cellStyle name="千位分隔 5 3 2 2 2" xfId="1518"/>
    <cellStyle name="千位分隔 5 3 2 2 2 2" xfId="3630"/>
    <cellStyle name="千位分隔 5 3 2 2 2 2 2" xfId="7854"/>
    <cellStyle name="千位分隔 5 3 2 2 2 2 2 2" xfId="16302"/>
    <cellStyle name="千位分隔 5 3 2 2 2 2 2 2 2" xfId="33198"/>
    <cellStyle name="千位分隔 5 3 2 2 2 2 2 3" xfId="24750"/>
    <cellStyle name="千位分隔 5 3 2 2 2 2 3" xfId="12078"/>
    <cellStyle name="千位分隔 5 3 2 2 2 2 3 2" xfId="28974"/>
    <cellStyle name="千位分隔 5 3 2 2 2 2 4" xfId="20526"/>
    <cellStyle name="千位分隔 5 3 2 2 2 3" xfId="5742"/>
    <cellStyle name="千位分隔 5 3 2 2 2 3 2" xfId="14190"/>
    <cellStyle name="千位分隔 5 3 2 2 2 3 2 2" xfId="31086"/>
    <cellStyle name="千位分隔 5 3 2 2 2 3 3" xfId="22638"/>
    <cellStyle name="千位分隔 5 3 2 2 2 4" xfId="9966"/>
    <cellStyle name="千位分隔 5 3 2 2 2 4 2" xfId="26862"/>
    <cellStyle name="千位分隔 5 3 2 2 2 5" xfId="18414"/>
    <cellStyle name="千位分隔 5 3 2 2 3" xfId="2574"/>
    <cellStyle name="千位分隔 5 3 2 2 3 2" xfId="6798"/>
    <cellStyle name="千位分隔 5 3 2 2 3 2 2" xfId="15246"/>
    <cellStyle name="千位分隔 5 3 2 2 3 2 2 2" xfId="32142"/>
    <cellStyle name="千位分隔 5 3 2 2 3 2 3" xfId="23694"/>
    <cellStyle name="千位分隔 5 3 2 2 3 3" xfId="11022"/>
    <cellStyle name="千位分隔 5 3 2 2 3 3 2" xfId="27918"/>
    <cellStyle name="千位分隔 5 3 2 2 3 4" xfId="19470"/>
    <cellStyle name="千位分隔 5 3 2 2 4" xfId="4686"/>
    <cellStyle name="千位分隔 5 3 2 2 4 2" xfId="13134"/>
    <cellStyle name="千位分隔 5 3 2 2 4 2 2" xfId="30030"/>
    <cellStyle name="千位分隔 5 3 2 2 4 3" xfId="21582"/>
    <cellStyle name="千位分隔 5 3 2 2 5" xfId="8910"/>
    <cellStyle name="千位分隔 5 3 2 2 5 2" xfId="25806"/>
    <cellStyle name="千位分隔 5 3 2 2 6" xfId="17358"/>
    <cellStyle name="千位分隔 5 3 2 3" xfId="462"/>
    <cellStyle name="千位分隔 5 3 2 3 2" xfId="1870"/>
    <cellStyle name="千位分隔 5 3 2 3 2 2" xfId="3982"/>
    <cellStyle name="千位分隔 5 3 2 3 2 2 2" xfId="8206"/>
    <cellStyle name="千位分隔 5 3 2 3 2 2 2 2" xfId="16654"/>
    <cellStyle name="千位分隔 5 3 2 3 2 2 2 2 2" xfId="33550"/>
    <cellStyle name="千位分隔 5 3 2 3 2 2 2 3" xfId="25102"/>
    <cellStyle name="千位分隔 5 3 2 3 2 2 3" xfId="12430"/>
    <cellStyle name="千位分隔 5 3 2 3 2 2 3 2" xfId="29326"/>
    <cellStyle name="千位分隔 5 3 2 3 2 2 4" xfId="20878"/>
    <cellStyle name="千位分隔 5 3 2 3 2 3" xfId="6094"/>
    <cellStyle name="千位分隔 5 3 2 3 2 3 2" xfId="14542"/>
    <cellStyle name="千位分隔 5 3 2 3 2 3 2 2" xfId="31438"/>
    <cellStyle name="千位分隔 5 3 2 3 2 3 3" xfId="22990"/>
    <cellStyle name="千位分隔 5 3 2 3 2 4" xfId="10318"/>
    <cellStyle name="千位分隔 5 3 2 3 2 4 2" xfId="27214"/>
    <cellStyle name="千位分隔 5 3 2 3 2 5" xfId="18766"/>
    <cellStyle name="千位分隔 5 3 2 3 3" xfId="2926"/>
    <cellStyle name="千位分隔 5 3 2 3 3 2" xfId="7150"/>
    <cellStyle name="千位分隔 5 3 2 3 3 2 2" xfId="15598"/>
    <cellStyle name="千位分隔 5 3 2 3 3 2 2 2" xfId="32494"/>
    <cellStyle name="千位分隔 5 3 2 3 3 2 3" xfId="24046"/>
    <cellStyle name="千位分隔 5 3 2 3 3 3" xfId="11374"/>
    <cellStyle name="千位分隔 5 3 2 3 3 3 2" xfId="28270"/>
    <cellStyle name="千位分隔 5 3 2 3 3 4" xfId="19822"/>
    <cellStyle name="千位分隔 5 3 2 3 4" xfId="5038"/>
    <cellStyle name="千位分隔 5 3 2 3 4 2" xfId="13486"/>
    <cellStyle name="千位分隔 5 3 2 3 4 2 2" xfId="30382"/>
    <cellStyle name="千位分隔 5 3 2 3 4 3" xfId="21934"/>
    <cellStyle name="千位分隔 5 3 2 3 5" xfId="9262"/>
    <cellStyle name="千位分隔 5 3 2 3 5 2" xfId="26158"/>
    <cellStyle name="千位分隔 5 3 2 3 6" xfId="17710"/>
    <cellStyle name="千位分隔 5 3 2 4" xfId="1166"/>
    <cellStyle name="千位分隔 5 3 2 4 2" xfId="3278"/>
    <cellStyle name="千位分隔 5 3 2 4 2 2" xfId="7502"/>
    <cellStyle name="千位分隔 5 3 2 4 2 2 2" xfId="15950"/>
    <cellStyle name="千位分隔 5 3 2 4 2 2 2 2" xfId="32846"/>
    <cellStyle name="千位分隔 5 3 2 4 2 2 3" xfId="24398"/>
    <cellStyle name="千位分隔 5 3 2 4 2 3" xfId="11726"/>
    <cellStyle name="千位分隔 5 3 2 4 2 3 2" xfId="28622"/>
    <cellStyle name="千位分隔 5 3 2 4 2 4" xfId="20174"/>
    <cellStyle name="千位分隔 5 3 2 4 3" xfId="5390"/>
    <cellStyle name="千位分隔 5 3 2 4 3 2" xfId="13838"/>
    <cellStyle name="千位分隔 5 3 2 4 3 2 2" xfId="30734"/>
    <cellStyle name="千位分隔 5 3 2 4 3 3" xfId="22286"/>
    <cellStyle name="千位分隔 5 3 2 4 4" xfId="9614"/>
    <cellStyle name="千位分隔 5 3 2 4 4 2" xfId="26510"/>
    <cellStyle name="千位分隔 5 3 2 4 5" xfId="18062"/>
    <cellStyle name="千位分隔 5 3 2 5" xfId="2222"/>
    <cellStyle name="千位分隔 5 3 2 5 2" xfId="6446"/>
    <cellStyle name="千位分隔 5 3 2 5 2 2" xfId="14894"/>
    <cellStyle name="千位分隔 5 3 2 5 2 2 2" xfId="31790"/>
    <cellStyle name="千位分隔 5 3 2 5 2 3" xfId="23342"/>
    <cellStyle name="千位分隔 5 3 2 5 3" xfId="10670"/>
    <cellStyle name="千位分隔 5 3 2 5 3 2" xfId="27566"/>
    <cellStyle name="千位分隔 5 3 2 5 4" xfId="19118"/>
    <cellStyle name="千位分隔 5 3 2 6" xfId="4334"/>
    <cellStyle name="千位分隔 5 3 2 6 2" xfId="12782"/>
    <cellStyle name="千位分隔 5 3 2 6 2 2" xfId="29678"/>
    <cellStyle name="千位分隔 5 3 2 6 3" xfId="21230"/>
    <cellStyle name="千位分隔 5 3 2 7" xfId="8558"/>
    <cellStyle name="千位分隔 5 3 2 7 2" xfId="25454"/>
    <cellStyle name="千位分隔 5 3 2 8" xfId="17006"/>
    <cellStyle name="千位分隔 5 3 3" xfId="158"/>
    <cellStyle name="千位分隔 5 3 3 2" xfId="862"/>
    <cellStyle name="千位分隔 5 3 3 2 2" xfId="1566"/>
    <cellStyle name="千位分隔 5 3 3 2 2 2" xfId="3678"/>
    <cellStyle name="千位分隔 5 3 3 2 2 2 2" xfId="7902"/>
    <cellStyle name="千位分隔 5 3 3 2 2 2 2 2" xfId="16350"/>
    <cellStyle name="千位分隔 5 3 3 2 2 2 2 2 2" xfId="33246"/>
    <cellStyle name="千位分隔 5 3 3 2 2 2 2 3" xfId="24798"/>
    <cellStyle name="千位分隔 5 3 3 2 2 2 3" xfId="12126"/>
    <cellStyle name="千位分隔 5 3 3 2 2 2 3 2" xfId="29022"/>
    <cellStyle name="千位分隔 5 3 3 2 2 2 4" xfId="20574"/>
    <cellStyle name="千位分隔 5 3 3 2 2 3" xfId="5790"/>
    <cellStyle name="千位分隔 5 3 3 2 2 3 2" xfId="14238"/>
    <cellStyle name="千位分隔 5 3 3 2 2 3 2 2" xfId="31134"/>
    <cellStyle name="千位分隔 5 3 3 2 2 3 3" xfId="22686"/>
    <cellStyle name="千位分隔 5 3 3 2 2 4" xfId="10014"/>
    <cellStyle name="千位分隔 5 3 3 2 2 4 2" xfId="26910"/>
    <cellStyle name="千位分隔 5 3 3 2 2 5" xfId="18462"/>
    <cellStyle name="千位分隔 5 3 3 2 3" xfId="2622"/>
    <cellStyle name="千位分隔 5 3 3 2 3 2" xfId="6846"/>
    <cellStyle name="千位分隔 5 3 3 2 3 2 2" xfId="15294"/>
    <cellStyle name="千位分隔 5 3 3 2 3 2 2 2" xfId="32190"/>
    <cellStyle name="千位分隔 5 3 3 2 3 2 3" xfId="23742"/>
    <cellStyle name="千位分隔 5 3 3 2 3 3" xfId="11070"/>
    <cellStyle name="千位分隔 5 3 3 2 3 3 2" xfId="27966"/>
    <cellStyle name="千位分隔 5 3 3 2 3 4" xfId="19518"/>
    <cellStyle name="千位分隔 5 3 3 2 4" xfId="4734"/>
    <cellStyle name="千位分隔 5 3 3 2 4 2" xfId="13182"/>
    <cellStyle name="千位分隔 5 3 3 2 4 2 2" xfId="30078"/>
    <cellStyle name="千位分隔 5 3 3 2 4 3" xfId="21630"/>
    <cellStyle name="千位分隔 5 3 3 2 5" xfId="8958"/>
    <cellStyle name="千位分隔 5 3 3 2 5 2" xfId="25854"/>
    <cellStyle name="千位分隔 5 3 3 2 6" xfId="17406"/>
    <cellStyle name="千位分隔 5 3 3 3" xfId="510"/>
    <cellStyle name="千位分隔 5 3 3 3 2" xfId="1918"/>
    <cellStyle name="千位分隔 5 3 3 3 2 2" xfId="4030"/>
    <cellStyle name="千位分隔 5 3 3 3 2 2 2" xfId="8254"/>
    <cellStyle name="千位分隔 5 3 3 3 2 2 2 2" xfId="16702"/>
    <cellStyle name="千位分隔 5 3 3 3 2 2 2 2 2" xfId="33598"/>
    <cellStyle name="千位分隔 5 3 3 3 2 2 2 3" xfId="25150"/>
    <cellStyle name="千位分隔 5 3 3 3 2 2 3" xfId="12478"/>
    <cellStyle name="千位分隔 5 3 3 3 2 2 3 2" xfId="29374"/>
    <cellStyle name="千位分隔 5 3 3 3 2 2 4" xfId="20926"/>
    <cellStyle name="千位分隔 5 3 3 3 2 3" xfId="6142"/>
    <cellStyle name="千位分隔 5 3 3 3 2 3 2" xfId="14590"/>
    <cellStyle name="千位分隔 5 3 3 3 2 3 2 2" xfId="31486"/>
    <cellStyle name="千位分隔 5 3 3 3 2 3 3" xfId="23038"/>
    <cellStyle name="千位分隔 5 3 3 3 2 4" xfId="10366"/>
    <cellStyle name="千位分隔 5 3 3 3 2 4 2" xfId="27262"/>
    <cellStyle name="千位分隔 5 3 3 3 2 5" xfId="18814"/>
    <cellStyle name="千位分隔 5 3 3 3 3" xfId="2974"/>
    <cellStyle name="千位分隔 5 3 3 3 3 2" xfId="7198"/>
    <cellStyle name="千位分隔 5 3 3 3 3 2 2" xfId="15646"/>
    <cellStyle name="千位分隔 5 3 3 3 3 2 2 2" xfId="32542"/>
    <cellStyle name="千位分隔 5 3 3 3 3 2 3" xfId="24094"/>
    <cellStyle name="千位分隔 5 3 3 3 3 3" xfId="11422"/>
    <cellStyle name="千位分隔 5 3 3 3 3 3 2" xfId="28318"/>
    <cellStyle name="千位分隔 5 3 3 3 3 4" xfId="19870"/>
    <cellStyle name="千位分隔 5 3 3 3 4" xfId="5086"/>
    <cellStyle name="千位分隔 5 3 3 3 4 2" xfId="13534"/>
    <cellStyle name="千位分隔 5 3 3 3 4 2 2" xfId="30430"/>
    <cellStyle name="千位分隔 5 3 3 3 4 3" xfId="21982"/>
    <cellStyle name="千位分隔 5 3 3 3 5" xfId="9310"/>
    <cellStyle name="千位分隔 5 3 3 3 5 2" xfId="26206"/>
    <cellStyle name="千位分隔 5 3 3 3 6" xfId="17758"/>
    <cellStyle name="千位分隔 5 3 3 4" xfId="1214"/>
    <cellStyle name="千位分隔 5 3 3 4 2" xfId="3326"/>
    <cellStyle name="千位分隔 5 3 3 4 2 2" xfId="7550"/>
    <cellStyle name="千位分隔 5 3 3 4 2 2 2" xfId="15998"/>
    <cellStyle name="千位分隔 5 3 3 4 2 2 2 2" xfId="32894"/>
    <cellStyle name="千位分隔 5 3 3 4 2 2 3" xfId="24446"/>
    <cellStyle name="千位分隔 5 3 3 4 2 3" xfId="11774"/>
    <cellStyle name="千位分隔 5 3 3 4 2 3 2" xfId="28670"/>
    <cellStyle name="千位分隔 5 3 3 4 2 4" xfId="20222"/>
    <cellStyle name="千位分隔 5 3 3 4 3" xfId="5438"/>
    <cellStyle name="千位分隔 5 3 3 4 3 2" xfId="13886"/>
    <cellStyle name="千位分隔 5 3 3 4 3 2 2" xfId="30782"/>
    <cellStyle name="千位分隔 5 3 3 4 3 3" xfId="22334"/>
    <cellStyle name="千位分隔 5 3 3 4 4" xfId="9662"/>
    <cellStyle name="千位分隔 5 3 3 4 4 2" xfId="26558"/>
    <cellStyle name="千位分隔 5 3 3 4 5" xfId="18110"/>
    <cellStyle name="千位分隔 5 3 3 5" xfId="2270"/>
    <cellStyle name="千位分隔 5 3 3 5 2" xfId="6494"/>
    <cellStyle name="千位分隔 5 3 3 5 2 2" xfId="14942"/>
    <cellStyle name="千位分隔 5 3 3 5 2 2 2" xfId="31838"/>
    <cellStyle name="千位分隔 5 3 3 5 2 3" xfId="23390"/>
    <cellStyle name="千位分隔 5 3 3 5 3" xfId="10718"/>
    <cellStyle name="千位分隔 5 3 3 5 3 2" xfId="27614"/>
    <cellStyle name="千位分隔 5 3 3 5 4" xfId="19166"/>
    <cellStyle name="千位分隔 5 3 3 6" xfId="4382"/>
    <cellStyle name="千位分隔 5 3 3 6 2" xfId="12830"/>
    <cellStyle name="千位分隔 5 3 3 6 2 2" xfId="29726"/>
    <cellStyle name="千位分隔 5 3 3 6 3" xfId="21278"/>
    <cellStyle name="千位分隔 5 3 3 7" xfId="8606"/>
    <cellStyle name="千位分隔 5 3 3 7 2" xfId="25502"/>
    <cellStyle name="千位分隔 5 3 3 8" xfId="17054"/>
    <cellStyle name="千位分隔 5 3 4" xfId="206"/>
    <cellStyle name="千位分隔 5 3 4 2" xfId="910"/>
    <cellStyle name="千位分隔 5 3 4 2 2" xfId="1614"/>
    <cellStyle name="千位分隔 5 3 4 2 2 2" xfId="3726"/>
    <cellStyle name="千位分隔 5 3 4 2 2 2 2" xfId="7950"/>
    <cellStyle name="千位分隔 5 3 4 2 2 2 2 2" xfId="16398"/>
    <cellStyle name="千位分隔 5 3 4 2 2 2 2 2 2" xfId="33294"/>
    <cellStyle name="千位分隔 5 3 4 2 2 2 2 3" xfId="24846"/>
    <cellStyle name="千位分隔 5 3 4 2 2 2 3" xfId="12174"/>
    <cellStyle name="千位分隔 5 3 4 2 2 2 3 2" xfId="29070"/>
    <cellStyle name="千位分隔 5 3 4 2 2 2 4" xfId="20622"/>
    <cellStyle name="千位分隔 5 3 4 2 2 3" xfId="5838"/>
    <cellStyle name="千位分隔 5 3 4 2 2 3 2" xfId="14286"/>
    <cellStyle name="千位分隔 5 3 4 2 2 3 2 2" xfId="31182"/>
    <cellStyle name="千位分隔 5 3 4 2 2 3 3" xfId="22734"/>
    <cellStyle name="千位分隔 5 3 4 2 2 4" xfId="10062"/>
    <cellStyle name="千位分隔 5 3 4 2 2 4 2" xfId="26958"/>
    <cellStyle name="千位分隔 5 3 4 2 2 5" xfId="18510"/>
    <cellStyle name="千位分隔 5 3 4 2 3" xfId="2670"/>
    <cellStyle name="千位分隔 5 3 4 2 3 2" xfId="6894"/>
    <cellStyle name="千位分隔 5 3 4 2 3 2 2" xfId="15342"/>
    <cellStyle name="千位分隔 5 3 4 2 3 2 2 2" xfId="32238"/>
    <cellStyle name="千位分隔 5 3 4 2 3 2 3" xfId="23790"/>
    <cellStyle name="千位分隔 5 3 4 2 3 3" xfId="11118"/>
    <cellStyle name="千位分隔 5 3 4 2 3 3 2" xfId="28014"/>
    <cellStyle name="千位分隔 5 3 4 2 3 4" xfId="19566"/>
    <cellStyle name="千位分隔 5 3 4 2 4" xfId="4782"/>
    <cellStyle name="千位分隔 5 3 4 2 4 2" xfId="13230"/>
    <cellStyle name="千位分隔 5 3 4 2 4 2 2" xfId="30126"/>
    <cellStyle name="千位分隔 5 3 4 2 4 3" xfId="21678"/>
    <cellStyle name="千位分隔 5 3 4 2 5" xfId="9006"/>
    <cellStyle name="千位分隔 5 3 4 2 5 2" xfId="25902"/>
    <cellStyle name="千位分隔 5 3 4 2 6" xfId="17454"/>
    <cellStyle name="千位分隔 5 3 4 3" xfId="558"/>
    <cellStyle name="千位分隔 5 3 4 3 2" xfId="1966"/>
    <cellStyle name="千位分隔 5 3 4 3 2 2" xfId="4078"/>
    <cellStyle name="千位分隔 5 3 4 3 2 2 2" xfId="8302"/>
    <cellStyle name="千位分隔 5 3 4 3 2 2 2 2" xfId="16750"/>
    <cellStyle name="千位分隔 5 3 4 3 2 2 2 2 2" xfId="33646"/>
    <cellStyle name="千位分隔 5 3 4 3 2 2 2 3" xfId="25198"/>
    <cellStyle name="千位分隔 5 3 4 3 2 2 3" xfId="12526"/>
    <cellStyle name="千位分隔 5 3 4 3 2 2 3 2" xfId="29422"/>
    <cellStyle name="千位分隔 5 3 4 3 2 2 4" xfId="20974"/>
    <cellStyle name="千位分隔 5 3 4 3 2 3" xfId="6190"/>
    <cellStyle name="千位分隔 5 3 4 3 2 3 2" xfId="14638"/>
    <cellStyle name="千位分隔 5 3 4 3 2 3 2 2" xfId="31534"/>
    <cellStyle name="千位分隔 5 3 4 3 2 3 3" xfId="23086"/>
    <cellStyle name="千位分隔 5 3 4 3 2 4" xfId="10414"/>
    <cellStyle name="千位分隔 5 3 4 3 2 4 2" xfId="27310"/>
    <cellStyle name="千位分隔 5 3 4 3 2 5" xfId="18862"/>
    <cellStyle name="千位分隔 5 3 4 3 3" xfId="3022"/>
    <cellStyle name="千位分隔 5 3 4 3 3 2" xfId="7246"/>
    <cellStyle name="千位分隔 5 3 4 3 3 2 2" xfId="15694"/>
    <cellStyle name="千位分隔 5 3 4 3 3 2 2 2" xfId="32590"/>
    <cellStyle name="千位分隔 5 3 4 3 3 2 3" xfId="24142"/>
    <cellStyle name="千位分隔 5 3 4 3 3 3" xfId="11470"/>
    <cellStyle name="千位分隔 5 3 4 3 3 3 2" xfId="28366"/>
    <cellStyle name="千位分隔 5 3 4 3 3 4" xfId="19918"/>
    <cellStyle name="千位分隔 5 3 4 3 4" xfId="5134"/>
    <cellStyle name="千位分隔 5 3 4 3 4 2" xfId="13582"/>
    <cellStyle name="千位分隔 5 3 4 3 4 2 2" xfId="30478"/>
    <cellStyle name="千位分隔 5 3 4 3 4 3" xfId="22030"/>
    <cellStyle name="千位分隔 5 3 4 3 5" xfId="9358"/>
    <cellStyle name="千位分隔 5 3 4 3 5 2" xfId="26254"/>
    <cellStyle name="千位分隔 5 3 4 3 6" xfId="17806"/>
    <cellStyle name="千位分隔 5 3 4 4" xfId="1262"/>
    <cellStyle name="千位分隔 5 3 4 4 2" xfId="3374"/>
    <cellStyle name="千位分隔 5 3 4 4 2 2" xfId="7598"/>
    <cellStyle name="千位分隔 5 3 4 4 2 2 2" xfId="16046"/>
    <cellStyle name="千位分隔 5 3 4 4 2 2 2 2" xfId="32942"/>
    <cellStyle name="千位分隔 5 3 4 4 2 2 3" xfId="24494"/>
    <cellStyle name="千位分隔 5 3 4 4 2 3" xfId="11822"/>
    <cellStyle name="千位分隔 5 3 4 4 2 3 2" xfId="28718"/>
    <cellStyle name="千位分隔 5 3 4 4 2 4" xfId="20270"/>
    <cellStyle name="千位分隔 5 3 4 4 3" xfId="5486"/>
    <cellStyle name="千位分隔 5 3 4 4 3 2" xfId="13934"/>
    <cellStyle name="千位分隔 5 3 4 4 3 2 2" xfId="30830"/>
    <cellStyle name="千位分隔 5 3 4 4 3 3" xfId="22382"/>
    <cellStyle name="千位分隔 5 3 4 4 4" xfId="9710"/>
    <cellStyle name="千位分隔 5 3 4 4 4 2" xfId="26606"/>
    <cellStyle name="千位分隔 5 3 4 4 5" xfId="18158"/>
    <cellStyle name="千位分隔 5 3 4 5" xfId="2318"/>
    <cellStyle name="千位分隔 5 3 4 5 2" xfId="6542"/>
    <cellStyle name="千位分隔 5 3 4 5 2 2" xfId="14990"/>
    <cellStyle name="千位分隔 5 3 4 5 2 2 2" xfId="31886"/>
    <cellStyle name="千位分隔 5 3 4 5 2 3" xfId="23438"/>
    <cellStyle name="千位分隔 5 3 4 5 3" xfId="10766"/>
    <cellStyle name="千位分隔 5 3 4 5 3 2" xfId="27662"/>
    <cellStyle name="千位分隔 5 3 4 5 4" xfId="19214"/>
    <cellStyle name="千位分隔 5 3 4 6" xfId="4430"/>
    <cellStyle name="千位分隔 5 3 4 6 2" xfId="12878"/>
    <cellStyle name="千位分隔 5 3 4 6 2 2" xfId="29774"/>
    <cellStyle name="千位分隔 5 3 4 6 3" xfId="21326"/>
    <cellStyle name="千位分隔 5 3 4 7" xfId="8654"/>
    <cellStyle name="千位分隔 5 3 4 7 2" xfId="25550"/>
    <cellStyle name="千位分隔 5 3 4 8" xfId="17102"/>
    <cellStyle name="千位分隔 5 3 5" xfId="254"/>
    <cellStyle name="千位分隔 5 3 5 2" xfId="958"/>
    <cellStyle name="千位分隔 5 3 5 2 2" xfId="1662"/>
    <cellStyle name="千位分隔 5 3 5 2 2 2" xfId="3774"/>
    <cellStyle name="千位分隔 5 3 5 2 2 2 2" xfId="7998"/>
    <cellStyle name="千位分隔 5 3 5 2 2 2 2 2" xfId="16446"/>
    <cellStyle name="千位分隔 5 3 5 2 2 2 2 2 2" xfId="33342"/>
    <cellStyle name="千位分隔 5 3 5 2 2 2 2 3" xfId="24894"/>
    <cellStyle name="千位分隔 5 3 5 2 2 2 3" xfId="12222"/>
    <cellStyle name="千位分隔 5 3 5 2 2 2 3 2" xfId="29118"/>
    <cellStyle name="千位分隔 5 3 5 2 2 2 4" xfId="20670"/>
    <cellStyle name="千位分隔 5 3 5 2 2 3" xfId="5886"/>
    <cellStyle name="千位分隔 5 3 5 2 2 3 2" xfId="14334"/>
    <cellStyle name="千位分隔 5 3 5 2 2 3 2 2" xfId="31230"/>
    <cellStyle name="千位分隔 5 3 5 2 2 3 3" xfId="22782"/>
    <cellStyle name="千位分隔 5 3 5 2 2 4" xfId="10110"/>
    <cellStyle name="千位分隔 5 3 5 2 2 4 2" xfId="27006"/>
    <cellStyle name="千位分隔 5 3 5 2 2 5" xfId="18558"/>
    <cellStyle name="千位分隔 5 3 5 2 3" xfId="2718"/>
    <cellStyle name="千位分隔 5 3 5 2 3 2" xfId="6942"/>
    <cellStyle name="千位分隔 5 3 5 2 3 2 2" xfId="15390"/>
    <cellStyle name="千位分隔 5 3 5 2 3 2 2 2" xfId="32286"/>
    <cellStyle name="千位分隔 5 3 5 2 3 2 3" xfId="23838"/>
    <cellStyle name="千位分隔 5 3 5 2 3 3" xfId="11166"/>
    <cellStyle name="千位分隔 5 3 5 2 3 3 2" xfId="28062"/>
    <cellStyle name="千位分隔 5 3 5 2 3 4" xfId="19614"/>
    <cellStyle name="千位分隔 5 3 5 2 4" xfId="4830"/>
    <cellStyle name="千位分隔 5 3 5 2 4 2" xfId="13278"/>
    <cellStyle name="千位分隔 5 3 5 2 4 2 2" xfId="30174"/>
    <cellStyle name="千位分隔 5 3 5 2 4 3" xfId="21726"/>
    <cellStyle name="千位分隔 5 3 5 2 5" xfId="9054"/>
    <cellStyle name="千位分隔 5 3 5 2 5 2" xfId="25950"/>
    <cellStyle name="千位分隔 5 3 5 2 6" xfId="17502"/>
    <cellStyle name="千位分隔 5 3 5 3" xfId="606"/>
    <cellStyle name="千位分隔 5 3 5 3 2" xfId="2014"/>
    <cellStyle name="千位分隔 5 3 5 3 2 2" xfId="4126"/>
    <cellStyle name="千位分隔 5 3 5 3 2 2 2" xfId="8350"/>
    <cellStyle name="千位分隔 5 3 5 3 2 2 2 2" xfId="16798"/>
    <cellStyle name="千位分隔 5 3 5 3 2 2 2 2 2" xfId="33694"/>
    <cellStyle name="千位分隔 5 3 5 3 2 2 2 3" xfId="25246"/>
    <cellStyle name="千位分隔 5 3 5 3 2 2 3" xfId="12574"/>
    <cellStyle name="千位分隔 5 3 5 3 2 2 3 2" xfId="29470"/>
    <cellStyle name="千位分隔 5 3 5 3 2 2 4" xfId="21022"/>
    <cellStyle name="千位分隔 5 3 5 3 2 3" xfId="6238"/>
    <cellStyle name="千位分隔 5 3 5 3 2 3 2" xfId="14686"/>
    <cellStyle name="千位分隔 5 3 5 3 2 3 2 2" xfId="31582"/>
    <cellStyle name="千位分隔 5 3 5 3 2 3 3" xfId="23134"/>
    <cellStyle name="千位分隔 5 3 5 3 2 4" xfId="10462"/>
    <cellStyle name="千位分隔 5 3 5 3 2 4 2" xfId="27358"/>
    <cellStyle name="千位分隔 5 3 5 3 2 5" xfId="18910"/>
    <cellStyle name="千位分隔 5 3 5 3 3" xfId="3070"/>
    <cellStyle name="千位分隔 5 3 5 3 3 2" xfId="7294"/>
    <cellStyle name="千位分隔 5 3 5 3 3 2 2" xfId="15742"/>
    <cellStyle name="千位分隔 5 3 5 3 3 2 2 2" xfId="32638"/>
    <cellStyle name="千位分隔 5 3 5 3 3 2 3" xfId="24190"/>
    <cellStyle name="千位分隔 5 3 5 3 3 3" xfId="11518"/>
    <cellStyle name="千位分隔 5 3 5 3 3 3 2" xfId="28414"/>
    <cellStyle name="千位分隔 5 3 5 3 3 4" xfId="19966"/>
    <cellStyle name="千位分隔 5 3 5 3 4" xfId="5182"/>
    <cellStyle name="千位分隔 5 3 5 3 4 2" xfId="13630"/>
    <cellStyle name="千位分隔 5 3 5 3 4 2 2" xfId="30526"/>
    <cellStyle name="千位分隔 5 3 5 3 4 3" xfId="22078"/>
    <cellStyle name="千位分隔 5 3 5 3 5" xfId="9406"/>
    <cellStyle name="千位分隔 5 3 5 3 5 2" xfId="26302"/>
    <cellStyle name="千位分隔 5 3 5 3 6" xfId="17854"/>
    <cellStyle name="千位分隔 5 3 5 4" xfId="1310"/>
    <cellStyle name="千位分隔 5 3 5 4 2" xfId="3422"/>
    <cellStyle name="千位分隔 5 3 5 4 2 2" xfId="7646"/>
    <cellStyle name="千位分隔 5 3 5 4 2 2 2" xfId="16094"/>
    <cellStyle name="千位分隔 5 3 5 4 2 2 2 2" xfId="32990"/>
    <cellStyle name="千位分隔 5 3 5 4 2 2 3" xfId="24542"/>
    <cellStyle name="千位分隔 5 3 5 4 2 3" xfId="11870"/>
    <cellStyle name="千位分隔 5 3 5 4 2 3 2" xfId="28766"/>
    <cellStyle name="千位分隔 5 3 5 4 2 4" xfId="20318"/>
    <cellStyle name="千位分隔 5 3 5 4 3" xfId="5534"/>
    <cellStyle name="千位分隔 5 3 5 4 3 2" xfId="13982"/>
    <cellStyle name="千位分隔 5 3 5 4 3 2 2" xfId="30878"/>
    <cellStyle name="千位分隔 5 3 5 4 3 3" xfId="22430"/>
    <cellStyle name="千位分隔 5 3 5 4 4" xfId="9758"/>
    <cellStyle name="千位分隔 5 3 5 4 4 2" xfId="26654"/>
    <cellStyle name="千位分隔 5 3 5 4 5" xfId="18206"/>
    <cellStyle name="千位分隔 5 3 5 5" xfId="2366"/>
    <cellStyle name="千位分隔 5 3 5 5 2" xfId="6590"/>
    <cellStyle name="千位分隔 5 3 5 5 2 2" xfId="15038"/>
    <cellStyle name="千位分隔 5 3 5 5 2 2 2" xfId="31934"/>
    <cellStyle name="千位分隔 5 3 5 5 2 3" xfId="23486"/>
    <cellStyle name="千位分隔 5 3 5 5 3" xfId="10814"/>
    <cellStyle name="千位分隔 5 3 5 5 3 2" xfId="27710"/>
    <cellStyle name="千位分隔 5 3 5 5 4" xfId="19262"/>
    <cellStyle name="千位分隔 5 3 5 6" xfId="4478"/>
    <cellStyle name="千位分隔 5 3 5 6 2" xfId="12926"/>
    <cellStyle name="千位分隔 5 3 5 6 2 2" xfId="29822"/>
    <cellStyle name="千位分隔 5 3 5 6 3" xfId="21374"/>
    <cellStyle name="千位分隔 5 3 5 7" xfId="8702"/>
    <cellStyle name="千位分隔 5 3 5 7 2" xfId="25598"/>
    <cellStyle name="千位分隔 5 3 5 8" xfId="17150"/>
    <cellStyle name="千位分隔 5 3 6" xfId="302"/>
    <cellStyle name="千位分隔 5 3 6 2" xfId="1006"/>
    <cellStyle name="千位分隔 5 3 6 2 2" xfId="1710"/>
    <cellStyle name="千位分隔 5 3 6 2 2 2" xfId="3822"/>
    <cellStyle name="千位分隔 5 3 6 2 2 2 2" xfId="8046"/>
    <cellStyle name="千位分隔 5 3 6 2 2 2 2 2" xfId="16494"/>
    <cellStyle name="千位分隔 5 3 6 2 2 2 2 2 2" xfId="33390"/>
    <cellStyle name="千位分隔 5 3 6 2 2 2 2 3" xfId="24942"/>
    <cellStyle name="千位分隔 5 3 6 2 2 2 3" xfId="12270"/>
    <cellStyle name="千位分隔 5 3 6 2 2 2 3 2" xfId="29166"/>
    <cellStyle name="千位分隔 5 3 6 2 2 2 4" xfId="20718"/>
    <cellStyle name="千位分隔 5 3 6 2 2 3" xfId="5934"/>
    <cellStyle name="千位分隔 5 3 6 2 2 3 2" xfId="14382"/>
    <cellStyle name="千位分隔 5 3 6 2 2 3 2 2" xfId="31278"/>
    <cellStyle name="千位分隔 5 3 6 2 2 3 3" xfId="22830"/>
    <cellStyle name="千位分隔 5 3 6 2 2 4" xfId="10158"/>
    <cellStyle name="千位分隔 5 3 6 2 2 4 2" xfId="27054"/>
    <cellStyle name="千位分隔 5 3 6 2 2 5" xfId="18606"/>
    <cellStyle name="千位分隔 5 3 6 2 3" xfId="2766"/>
    <cellStyle name="千位分隔 5 3 6 2 3 2" xfId="6990"/>
    <cellStyle name="千位分隔 5 3 6 2 3 2 2" xfId="15438"/>
    <cellStyle name="千位分隔 5 3 6 2 3 2 2 2" xfId="32334"/>
    <cellStyle name="千位分隔 5 3 6 2 3 2 3" xfId="23886"/>
    <cellStyle name="千位分隔 5 3 6 2 3 3" xfId="11214"/>
    <cellStyle name="千位分隔 5 3 6 2 3 3 2" xfId="28110"/>
    <cellStyle name="千位分隔 5 3 6 2 3 4" xfId="19662"/>
    <cellStyle name="千位分隔 5 3 6 2 4" xfId="4878"/>
    <cellStyle name="千位分隔 5 3 6 2 4 2" xfId="13326"/>
    <cellStyle name="千位分隔 5 3 6 2 4 2 2" xfId="30222"/>
    <cellStyle name="千位分隔 5 3 6 2 4 3" xfId="21774"/>
    <cellStyle name="千位分隔 5 3 6 2 5" xfId="9102"/>
    <cellStyle name="千位分隔 5 3 6 2 5 2" xfId="25998"/>
    <cellStyle name="千位分隔 5 3 6 2 6" xfId="17550"/>
    <cellStyle name="千位分隔 5 3 6 3" xfId="654"/>
    <cellStyle name="千位分隔 5 3 6 3 2" xfId="2062"/>
    <cellStyle name="千位分隔 5 3 6 3 2 2" xfId="4174"/>
    <cellStyle name="千位分隔 5 3 6 3 2 2 2" xfId="8398"/>
    <cellStyle name="千位分隔 5 3 6 3 2 2 2 2" xfId="16846"/>
    <cellStyle name="千位分隔 5 3 6 3 2 2 2 2 2" xfId="33742"/>
    <cellStyle name="千位分隔 5 3 6 3 2 2 2 3" xfId="25294"/>
    <cellStyle name="千位分隔 5 3 6 3 2 2 3" xfId="12622"/>
    <cellStyle name="千位分隔 5 3 6 3 2 2 3 2" xfId="29518"/>
    <cellStyle name="千位分隔 5 3 6 3 2 2 4" xfId="21070"/>
    <cellStyle name="千位分隔 5 3 6 3 2 3" xfId="6286"/>
    <cellStyle name="千位分隔 5 3 6 3 2 3 2" xfId="14734"/>
    <cellStyle name="千位分隔 5 3 6 3 2 3 2 2" xfId="31630"/>
    <cellStyle name="千位分隔 5 3 6 3 2 3 3" xfId="23182"/>
    <cellStyle name="千位分隔 5 3 6 3 2 4" xfId="10510"/>
    <cellStyle name="千位分隔 5 3 6 3 2 4 2" xfId="27406"/>
    <cellStyle name="千位分隔 5 3 6 3 2 5" xfId="18958"/>
    <cellStyle name="千位分隔 5 3 6 3 3" xfId="3118"/>
    <cellStyle name="千位分隔 5 3 6 3 3 2" xfId="7342"/>
    <cellStyle name="千位分隔 5 3 6 3 3 2 2" xfId="15790"/>
    <cellStyle name="千位分隔 5 3 6 3 3 2 2 2" xfId="32686"/>
    <cellStyle name="千位分隔 5 3 6 3 3 2 3" xfId="24238"/>
    <cellStyle name="千位分隔 5 3 6 3 3 3" xfId="11566"/>
    <cellStyle name="千位分隔 5 3 6 3 3 3 2" xfId="28462"/>
    <cellStyle name="千位分隔 5 3 6 3 3 4" xfId="20014"/>
    <cellStyle name="千位分隔 5 3 6 3 4" xfId="5230"/>
    <cellStyle name="千位分隔 5 3 6 3 4 2" xfId="13678"/>
    <cellStyle name="千位分隔 5 3 6 3 4 2 2" xfId="30574"/>
    <cellStyle name="千位分隔 5 3 6 3 4 3" xfId="22126"/>
    <cellStyle name="千位分隔 5 3 6 3 5" xfId="9454"/>
    <cellStyle name="千位分隔 5 3 6 3 5 2" xfId="26350"/>
    <cellStyle name="千位分隔 5 3 6 3 6" xfId="17902"/>
    <cellStyle name="千位分隔 5 3 6 4" xfId="1358"/>
    <cellStyle name="千位分隔 5 3 6 4 2" xfId="3470"/>
    <cellStyle name="千位分隔 5 3 6 4 2 2" xfId="7694"/>
    <cellStyle name="千位分隔 5 3 6 4 2 2 2" xfId="16142"/>
    <cellStyle name="千位分隔 5 3 6 4 2 2 2 2" xfId="33038"/>
    <cellStyle name="千位分隔 5 3 6 4 2 2 3" xfId="24590"/>
    <cellStyle name="千位分隔 5 3 6 4 2 3" xfId="11918"/>
    <cellStyle name="千位分隔 5 3 6 4 2 3 2" xfId="28814"/>
    <cellStyle name="千位分隔 5 3 6 4 2 4" xfId="20366"/>
    <cellStyle name="千位分隔 5 3 6 4 3" xfId="5582"/>
    <cellStyle name="千位分隔 5 3 6 4 3 2" xfId="14030"/>
    <cellStyle name="千位分隔 5 3 6 4 3 2 2" xfId="30926"/>
    <cellStyle name="千位分隔 5 3 6 4 3 3" xfId="22478"/>
    <cellStyle name="千位分隔 5 3 6 4 4" xfId="9806"/>
    <cellStyle name="千位分隔 5 3 6 4 4 2" xfId="26702"/>
    <cellStyle name="千位分隔 5 3 6 4 5" xfId="18254"/>
    <cellStyle name="千位分隔 5 3 6 5" xfId="2414"/>
    <cellStyle name="千位分隔 5 3 6 5 2" xfId="6638"/>
    <cellStyle name="千位分隔 5 3 6 5 2 2" xfId="15086"/>
    <cellStyle name="千位分隔 5 3 6 5 2 2 2" xfId="31982"/>
    <cellStyle name="千位分隔 5 3 6 5 2 3" xfId="23534"/>
    <cellStyle name="千位分隔 5 3 6 5 3" xfId="10862"/>
    <cellStyle name="千位分隔 5 3 6 5 3 2" xfId="27758"/>
    <cellStyle name="千位分隔 5 3 6 5 4" xfId="19310"/>
    <cellStyle name="千位分隔 5 3 6 6" xfId="4526"/>
    <cellStyle name="千位分隔 5 3 6 6 2" xfId="12974"/>
    <cellStyle name="千位分隔 5 3 6 6 2 2" xfId="29870"/>
    <cellStyle name="千位分隔 5 3 6 6 3" xfId="21422"/>
    <cellStyle name="千位分隔 5 3 6 7" xfId="8750"/>
    <cellStyle name="千位分隔 5 3 6 7 2" xfId="25646"/>
    <cellStyle name="千位分隔 5 3 6 8" xfId="17198"/>
    <cellStyle name="千位分隔 5 3 7" xfId="350"/>
    <cellStyle name="千位分隔 5 3 7 2" xfId="1054"/>
    <cellStyle name="千位分隔 5 3 7 2 2" xfId="1758"/>
    <cellStyle name="千位分隔 5 3 7 2 2 2" xfId="3870"/>
    <cellStyle name="千位分隔 5 3 7 2 2 2 2" xfId="8094"/>
    <cellStyle name="千位分隔 5 3 7 2 2 2 2 2" xfId="16542"/>
    <cellStyle name="千位分隔 5 3 7 2 2 2 2 2 2" xfId="33438"/>
    <cellStyle name="千位分隔 5 3 7 2 2 2 2 3" xfId="24990"/>
    <cellStyle name="千位分隔 5 3 7 2 2 2 3" xfId="12318"/>
    <cellStyle name="千位分隔 5 3 7 2 2 2 3 2" xfId="29214"/>
    <cellStyle name="千位分隔 5 3 7 2 2 2 4" xfId="20766"/>
    <cellStyle name="千位分隔 5 3 7 2 2 3" xfId="5982"/>
    <cellStyle name="千位分隔 5 3 7 2 2 3 2" xfId="14430"/>
    <cellStyle name="千位分隔 5 3 7 2 2 3 2 2" xfId="31326"/>
    <cellStyle name="千位分隔 5 3 7 2 2 3 3" xfId="22878"/>
    <cellStyle name="千位分隔 5 3 7 2 2 4" xfId="10206"/>
    <cellStyle name="千位分隔 5 3 7 2 2 4 2" xfId="27102"/>
    <cellStyle name="千位分隔 5 3 7 2 2 5" xfId="18654"/>
    <cellStyle name="千位分隔 5 3 7 2 3" xfId="2814"/>
    <cellStyle name="千位分隔 5 3 7 2 3 2" xfId="7038"/>
    <cellStyle name="千位分隔 5 3 7 2 3 2 2" xfId="15486"/>
    <cellStyle name="千位分隔 5 3 7 2 3 2 2 2" xfId="32382"/>
    <cellStyle name="千位分隔 5 3 7 2 3 2 3" xfId="23934"/>
    <cellStyle name="千位分隔 5 3 7 2 3 3" xfId="11262"/>
    <cellStyle name="千位分隔 5 3 7 2 3 3 2" xfId="28158"/>
    <cellStyle name="千位分隔 5 3 7 2 3 4" xfId="19710"/>
    <cellStyle name="千位分隔 5 3 7 2 4" xfId="4926"/>
    <cellStyle name="千位分隔 5 3 7 2 4 2" xfId="13374"/>
    <cellStyle name="千位分隔 5 3 7 2 4 2 2" xfId="30270"/>
    <cellStyle name="千位分隔 5 3 7 2 4 3" xfId="21822"/>
    <cellStyle name="千位分隔 5 3 7 2 5" xfId="9150"/>
    <cellStyle name="千位分隔 5 3 7 2 5 2" xfId="26046"/>
    <cellStyle name="千位分隔 5 3 7 2 6" xfId="17598"/>
    <cellStyle name="千位分隔 5 3 7 3" xfId="702"/>
    <cellStyle name="千位分隔 5 3 7 3 2" xfId="2110"/>
    <cellStyle name="千位分隔 5 3 7 3 2 2" xfId="4222"/>
    <cellStyle name="千位分隔 5 3 7 3 2 2 2" xfId="8446"/>
    <cellStyle name="千位分隔 5 3 7 3 2 2 2 2" xfId="16894"/>
    <cellStyle name="千位分隔 5 3 7 3 2 2 2 2 2" xfId="33790"/>
    <cellStyle name="千位分隔 5 3 7 3 2 2 2 3" xfId="25342"/>
    <cellStyle name="千位分隔 5 3 7 3 2 2 3" xfId="12670"/>
    <cellStyle name="千位分隔 5 3 7 3 2 2 3 2" xfId="29566"/>
    <cellStyle name="千位分隔 5 3 7 3 2 2 4" xfId="21118"/>
    <cellStyle name="千位分隔 5 3 7 3 2 3" xfId="6334"/>
    <cellStyle name="千位分隔 5 3 7 3 2 3 2" xfId="14782"/>
    <cellStyle name="千位分隔 5 3 7 3 2 3 2 2" xfId="31678"/>
    <cellStyle name="千位分隔 5 3 7 3 2 3 3" xfId="23230"/>
    <cellStyle name="千位分隔 5 3 7 3 2 4" xfId="10558"/>
    <cellStyle name="千位分隔 5 3 7 3 2 4 2" xfId="27454"/>
    <cellStyle name="千位分隔 5 3 7 3 2 5" xfId="19006"/>
    <cellStyle name="千位分隔 5 3 7 3 3" xfId="3166"/>
    <cellStyle name="千位分隔 5 3 7 3 3 2" xfId="7390"/>
    <cellStyle name="千位分隔 5 3 7 3 3 2 2" xfId="15838"/>
    <cellStyle name="千位分隔 5 3 7 3 3 2 2 2" xfId="32734"/>
    <cellStyle name="千位分隔 5 3 7 3 3 2 3" xfId="24286"/>
    <cellStyle name="千位分隔 5 3 7 3 3 3" xfId="11614"/>
    <cellStyle name="千位分隔 5 3 7 3 3 3 2" xfId="28510"/>
    <cellStyle name="千位分隔 5 3 7 3 3 4" xfId="20062"/>
    <cellStyle name="千位分隔 5 3 7 3 4" xfId="5278"/>
    <cellStyle name="千位分隔 5 3 7 3 4 2" xfId="13726"/>
    <cellStyle name="千位分隔 5 3 7 3 4 2 2" xfId="30622"/>
    <cellStyle name="千位分隔 5 3 7 3 4 3" xfId="22174"/>
    <cellStyle name="千位分隔 5 3 7 3 5" xfId="9502"/>
    <cellStyle name="千位分隔 5 3 7 3 5 2" xfId="26398"/>
    <cellStyle name="千位分隔 5 3 7 3 6" xfId="17950"/>
    <cellStyle name="千位分隔 5 3 7 4" xfId="1406"/>
    <cellStyle name="千位分隔 5 3 7 4 2" xfId="3518"/>
    <cellStyle name="千位分隔 5 3 7 4 2 2" xfId="7742"/>
    <cellStyle name="千位分隔 5 3 7 4 2 2 2" xfId="16190"/>
    <cellStyle name="千位分隔 5 3 7 4 2 2 2 2" xfId="33086"/>
    <cellStyle name="千位分隔 5 3 7 4 2 2 3" xfId="24638"/>
    <cellStyle name="千位分隔 5 3 7 4 2 3" xfId="11966"/>
    <cellStyle name="千位分隔 5 3 7 4 2 3 2" xfId="28862"/>
    <cellStyle name="千位分隔 5 3 7 4 2 4" xfId="20414"/>
    <cellStyle name="千位分隔 5 3 7 4 3" xfId="5630"/>
    <cellStyle name="千位分隔 5 3 7 4 3 2" xfId="14078"/>
    <cellStyle name="千位分隔 5 3 7 4 3 2 2" xfId="30974"/>
    <cellStyle name="千位分隔 5 3 7 4 3 3" xfId="22526"/>
    <cellStyle name="千位分隔 5 3 7 4 4" xfId="9854"/>
    <cellStyle name="千位分隔 5 3 7 4 4 2" xfId="26750"/>
    <cellStyle name="千位分隔 5 3 7 4 5" xfId="18302"/>
    <cellStyle name="千位分隔 5 3 7 5" xfId="2462"/>
    <cellStyle name="千位分隔 5 3 7 5 2" xfId="6686"/>
    <cellStyle name="千位分隔 5 3 7 5 2 2" xfId="15134"/>
    <cellStyle name="千位分隔 5 3 7 5 2 2 2" xfId="32030"/>
    <cellStyle name="千位分隔 5 3 7 5 2 3" xfId="23582"/>
    <cellStyle name="千位分隔 5 3 7 5 3" xfId="10910"/>
    <cellStyle name="千位分隔 5 3 7 5 3 2" xfId="27806"/>
    <cellStyle name="千位分隔 5 3 7 5 4" xfId="19358"/>
    <cellStyle name="千位分隔 5 3 7 6" xfId="4574"/>
    <cellStyle name="千位分隔 5 3 7 6 2" xfId="13022"/>
    <cellStyle name="千位分隔 5 3 7 6 2 2" xfId="29918"/>
    <cellStyle name="千位分隔 5 3 7 6 3" xfId="21470"/>
    <cellStyle name="千位分隔 5 3 7 7" xfId="8798"/>
    <cellStyle name="千位分隔 5 3 7 7 2" xfId="25694"/>
    <cellStyle name="千位分隔 5 3 7 8" xfId="17246"/>
    <cellStyle name="千位分隔 5 3 8" xfId="750"/>
    <cellStyle name="千位分隔 5 3 8 2" xfId="1454"/>
    <cellStyle name="千位分隔 5 3 8 2 2" xfId="3566"/>
    <cellStyle name="千位分隔 5 3 8 2 2 2" xfId="7790"/>
    <cellStyle name="千位分隔 5 3 8 2 2 2 2" xfId="16238"/>
    <cellStyle name="千位分隔 5 3 8 2 2 2 2 2" xfId="33134"/>
    <cellStyle name="千位分隔 5 3 8 2 2 2 3" xfId="24686"/>
    <cellStyle name="千位分隔 5 3 8 2 2 3" xfId="12014"/>
    <cellStyle name="千位分隔 5 3 8 2 2 3 2" xfId="28910"/>
    <cellStyle name="千位分隔 5 3 8 2 2 4" xfId="20462"/>
    <cellStyle name="千位分隔 5 3 8 2 3" xfId="5678"/>
    <cellStyle name="千位分隔 5 3 8 2 3 2" xfId="14126"/>
    <cellStyle name="千位分隔 5 3 8 2 3 2 2" xfId="31022"/>
    <cellStyle name="千位分隔 5 3 8 2 3 3" xfId="22574"/>
    <cellStyle name="千位分隔 5 3 8 2 4" xfId="9902"/>
    <cellStyle name="千位分隔 5 3 8 2 4 2" xfId="26798"/>
    <cellStyle name="千位分隔 5 3 8 2 5" xfId="18350"/>
    <cellStyle name="千位分隔 5 3 8 3" xfId="2510"/>
    <cellStyle name="千位分隔 5 3 8 3 2" xfId="6734"/>
    <cellStyle name="千位分隔 5 3 8 3 2 2" xfId="15182"/>
    <cellStyle name="千位分隔 5 3 8 3 2 2 2" xfId="32078"/>
    <cellStyle name="千位分隔 5 3 8 3 2 3" xfId="23630"/>
    <cellStyle name="千位分隔 5 3 8 3 3" xfId="10958"/>
    <cellStyle name="千位分隔 5 3 8 3 3 2" xfId="27854"/>
    <cellStyle name="千位分隔 5 3 8 3 4" xfId="19406"/>
    <cellStyle name="千位分隔 5 3 8 4" xfId="4622"/>
    <cellStyle name="千位分隔 5 3 8 4 2" xfId="13070"/>
    <cellStyle name="千位分隔 5 3 8 4 2 2" xfId="29966"/>
    <cellStyle name="千位分隔 5 3 8 4 3" xfId="21518"/>
    <cellStyle name="千位分隔 5 3 8 5" xfId="8846"/>
    <cellStyle name="千位分隔 5 3 8 5 2" xfId="25742"/>
    <cellStyle name="千位分隔 5 3 8 6" xfId="17294"/>
    <cellStyle name="千位分隔 5 3 9" xfId="398"/>
    <cellStyle name="千位分隔 5 3 9 2" xfId="1806"/>
    <cellStyle name="千位分隔 5 3 9 2 2" xfId="3918"/>
    <cellStyle name="千位分隔 5 3 9 2 2 2" xfId="8142"/>
    <cellStyle name="千位分隔 5 3 9 2 2 2 2" xfId="16590"/>
    <cellStyle name="千位分隔 5 3 9 2 2 2 2 2" xfId="33486"/>
    <cellStyle name="千位分隔 5 3 9 2 2 2 3" xfId="25038"/>
    <cellStyle name="千位分隔 5 3 9 2 2 3" xfId="12366"/>
    <cellStyle name="千位分隔 5 3 9 2 2 3 2" xfId="29262"/>
    <cellStyle name="千位分隔 5 3 9 2 2 4" xfId="20814"/>
    <cellStyle name="千位分隔 5 3 9 2 3" xfId="6030"/>
    <cellStyle name="千位分隔 5 3 9 2 3 2" xfId="14478"/>
    <cellStyle name="千位分隔 5 3 9 2 3 2 2" xfId="31374"/>
    <cellStyle name="千位分隔 5 3 9 2 3 3" xfId="22926"/>
    <cellStyle name="千位分隔 5 3 9 2 4" xfId="10254"/>
    <cellStyle name="千位分隔 5 3 9 2 4 2" xfId="27150"/>
    <cellStyle name="千位分隔 5 3 9 2 5" xfId="18702"/>
    <cellStyle name="千位分隔 5 3 9 3" xfId="2862"/>
    <cellStyle name="千位分隔 5 3 9 3 2" xfId="7086"/>
    <cellStyle name="千位分隔 5 3 9 3 2 2" xfId="15534"/>
    <cellStyle name="千位分隔 5 3 9 3 2 2 2" xfId="32430"/>
    <cellStyle name="千位分隔 5 3 9 3 2 3" xfId="23982"/>
    <cellStyle name="千位分隔 5 3 9 3 3" xfId="11310"/>
    <cellStyle name="千位分隔 5 3 9 3 3 2" xfId="28206"/>
    <cellStyle name="千位分隔 5 3 9 3 4" xfId="19758"/>
    <cellStyle name="千位分隔 5 3 9 4" xfId="4974"/>
    <cellStyle name="千位分隔 5 3 9 4 2" xfId="13422"/>
    <cellStyle name="千位分隔 5 3 9 4 2 2" xfId="30318"/>
    <cellStyle name="千位分隔 5 3 9 4 3" xfId="21870"/>
    <cellStyle name="千位分隔 5 3 9 5" xfId="9198"/>
    <cellStyle name="千位分隔 5 3 9 5 2" xfId="26094"/>
    <cellStyle name="千位分隔 5 3 9 6" xfId="17646"/>
    <cellStyle name="千位分隔 5 4" xfId="78"/>
    <cellStyle name="千位分隔 5 4 2" xfId="782"/>
    <cellStyle name="千位分隔 5 4 2 2" xfId="1486"/>
    <cellStyle name="千位分隔 5 4 2 2 2" xfId="3598"/>
    <cellStyle name="千位分隔 5 4 2 2 2 2" xfId="7822"/>
    <cellStyle name="千位分隔 5 4 2 2 2 2 2" xfId="16270"/>
    <cellStyle name="千位分隔 5 4 2 2 2 2 2 2" xfId="33166"/>
    <cellStyle name="千位分隔 5 4 2 2 2 2 3" xfId="24718"/>
    <cellStyle name="千位分隔 5 4 2 2 2 3" xfId="12046"/>
    <cellStyle name="千位分隔 5 4 2 2 2 3 2" xfId="28942"/>
    <cellStyle name="千位分隔 5 4 2 2 2 4" xfId="20494"/>
    <cellStyle name="千位分隔 5 4 2 2 3" xfId="5710"/>
    <cellStyle name="千位分隔 5 4 2 2 3 2" xfId="14158"/>
    <cellStyle name="千位分隔 5 4 2 2 3 2 2" xfId="31054"/>
    <cellStyle name="千位分隔 5 4 2 2 3 3" xfId="22606"/>
    <cellStyle name="千位分隔 5 4 2 2 4" xfId="9934"/>
    <cellStyle name="千位分隔 5 4 2 2 4 2" xfId="26830"/>
    <cellStyle name="千位分隔 5 4 2 2 5" xfId="18382"/>
    <cellStyle name="千位分隔 5 4 2 3" xfId="2542"/>
    <cellStyle name="千位分隔 5 4 2 3 2" xfId="6766"/>
    <cellStyle name="千位分隔 5 4 2 3 2 2" xfId="15214"/>
    <cellStyle name="千位分隔 5 4 2 3 2 2 2" xfId="32110"/>
    <cellStyle name="千位分隔 5 4 2 3 2 3" xfId="23662"/>
    <cellStyle name="千位分隔 5 4 2 3 3" xfId="10990"/>
    <cellStyle name="千位分隔 5 4 2 3 3 2" xfId="27886"/>
    <cellStyle name="千位分隔 5 4 2 3 4" xfId="19438"/>
    <cellStyle name="千位分隔 5 4 2 4" xfId="4654"/>
    <cellStyle name="千位分隔 5 4 2 4 2" xfId="13102"/>
    <cellStyle name="千位分隔 5 4 2 4 2 2" xfId="29998"/>
    <cellStyle name="千位分隔 5 4 2 4 3" xfId="21550"/>
    <cellStyle name="千位分隔 5 4 2 5" xfId="8878"/>
    <cellStyle name="千位分隔 5 4 2 5 2" xfId="25774"/>
    <cellStyle name="千位分隔 5 4 2 6" xfId="17326"/>
    <cellStyle name="千位分隔 5 4 3" xfId="430"/>
    <cellStyle name="千位分隔 5 4 3 2" xfId="1838"/>
    <cellStyle name="千位分隔 5 4 3 2 2" xfId="3950"/>
    <cellStyle name="千位分隔 5 4 3 2 2 2" xfId="8174"/>
    <cellStyle name="千位分隔 5 4 3 2 2 2 2" xfId="16622"/>
    <cellStyle name="千位分隔 5 4 3 2 2 2 2 2" xfId="33518"/>
    <cellStyle name="千位分隔 5 4 3 2 2 2 3" xfId="25070"/>
    <cellStyle name="千位分隔 5 4 3 2 2 3" xfId="12398"/>
    <cellStyle name="千位分隔 5 4 3 2 2 3 2" xfId="29294"/>
    <cellStyle name="千位分隔 5 4 3 2 2 4" xfId="20846"/>
    <cellStyle name="千位分隔 5 4 3 2 3" xfId="6062"/>
    <cellStyle name="千位分隔 5 4 3 2 3 2" xfId="14510"/>
    <cellStyle name="千位分隔 5 4 3 2 3 2 2" xfId="31406"/>
    <cellStyle name="千位分隔 5 4 3 2 3 3" xfId="22958"/>
    <cellStyle name="千位分隔 5 4 3 2 4" xfId="10286"/>
    <cellStyle name="千位分隔 5 4 3 2 4 2" xfId="27182"/>
    <cellStyle name="千位分隔 5 4 3 2 5" xfId="18734"/>
    <cellStyle name="千位分隔 5 4 3 3" xfId="2894"/>
    <cellStyle name="千位分隔 5 4 3 3 2" xfId="7118"/>
    <cellStyle name="千位分隔 5 4 3 3 2 2" xfId="15566"/>
    <cellStyle name="千位分隔 5 4 3 3 2 2 2" xfId="32462"/>
    <cellStyle name="千位分隔 5 4 3 3 2 3" xfId="24014"/>
    <cellStyle name="千位分隔 5 4 3 3 3" xfId="11342"/>
    <cellStyle name="千位分隔 5 4 3 3 3 2" xfId="28238"/>
    <cellStyle name="千位分隔 5 4 3 3 4" xfId="19790"/>
    <cellStyle name="千位分隔 5 4 3 4" xfId="5006"/>
    <cellStyle name="千位分隔 5 4 3 4 2" xfId="13454"/>
    <cellStyle name="千位分隔 5 4 3 4 2 2" xfId="30350"/>
    <cellStyle name="千位分隔 5 4 3 4 3" xfId="21902"/>
    <cellStyle name="千位分隔 5 4 3 5" xfId="9230"/>
    <cellStyle name="千位分隔 5 4 3 5 2" xfId="26126"/>
    <cellStyle name="千位分隔 5 4 3 6" xfId="17678"/>
    <cellStyle name="千位分隔 5 4 4" xfId="1134"/>
    <cellStyle name="千位分隔 5 4 4 2" xfId="3246"/>
    <cellStyle name="千位分隔 5 4 4 2 2" xfId="7470"/>
    <cellStyle name="千位分隔 5 4 4 2 2 2" xfId="15918"/>
    <cellStyle name="千位分隔 5 4 4 2 2 2 2" xfId="32814"/>
    <cellStyle name="千位分隔 5 4 4 2 2 3" xfId="24366"/>
    <cellStyle name="千位分隔 5 4 4 2 3" xfId="11694"/>
    <cellStyle name="千位分隔 5 4 4 2 3 2" xfId="28590"/>
    <cellStyle name="千位分隔 5 4 4 2 4" xfId="20142"/>
    <cellStyle name="千位分隔 5 4 4 3" xfId="5358"/>
    <cellStyle name="千位分隔 5 4 4 3 2" xfId="13806"/>
    <cellStyle name="千位分隔 5 4 4 3 2 2" xfId="30702"/>
    <cellStyle name="千位分隔 5 4 4 3 3" xfId="22254"/>
    <cellStyle name="千位分隔 5 4 4 4" xfId="9582"/>
    <cellStyle name="千位分隔 5 4 4 4 2" xfId="26478"/>
    <cellStyle name="千位分隔 5 4 4 5" xfId="18030"/>
    <cellStyle name="千位分隔 5 4 5" xfId="2190"/>
    <cellStyle name="千位分隔 5 4 5 2" xfId="6414"/>
    <cellStyle name="千位分隔 5 4 5 2 2" xfId="14862"/>
    <cellStyle name="千位分隔 5 4 5 2 2 2" xfId="31758"/>
    <cellStyle name="千位分隔 5 4 5 2 3" xfId="23310"/>
    <cellStyle name="千位分隔 5 4 5 3" xfId="10638"/>
    <cellStyle name="千位分隔 5 4 5 3 2" xfId="27534"/>
    <cellStyle name="千位分隔 5 4 5 4" xfId="19086"/>
    <cellStyle name="千位分隔 5 4 6" xfId="4302"/>
    <cellStyle name="千位分隔 5 4 6 2" xfId="12750"/>
    <cellStyle name="千位分隔 5 4 6 2 2" xfId="29646"/>
    <cellStyle name="千位分隔 5 4 6 3" xfId="21198"/>
    <cellStyle name="千位分隔 5 4 7" xfId="8526"/>
    <cellStyle name="千位分隔 5 4 7 2" xfId="25422"/>
    <cellStyle name="千位分隔 5 4 8" xfId="16974"/>
    <cellStyle name="千位分隔 5 5" xfId="126"/>
    <cellStyle name="千位分隔 5 5 2" xfId="830"/>
    <cellStyle name="千位分隔 5 5 2 2" xfId="1534"/>
    <cellStyle name="千位分隔 5 5 2 2 2" xfId="3646"/>
    <cellStyle name="千位分隔 5 5 2 2 2 2" xfId="7870"/>
    <cellStyle name="千位分隔 5 5 2 2 2 2 2" xfId="16318"/>
    <cellStyle name="千位分隔 5 5 2 2 2 2 2 2" xfId="33214"/>
    <cellStyle name="千位分隔 5 5 2 2 2 2 3" xfId="24766"/>
    <cellStyle name="千位分隔 5 5 2 2 2 3" xfId="12094"/>
    <cellStyle name="千位分隔 5 5 2 2 2 3 2" xfId="28990"/>
    <cellStyle name="千位分隔 5 5 2 2 2 4" xfId="20542"/>
    <cellStyle name="千位分隔 5 5 2 2 3" xfId="5758"/>
    <cellStyle name="千位分隔 5 5 2 2 3 2" xfId="14206"/>
    <cellStyle name="千位分隔 5 5 2 2 3 2 2" xfId="31102"/>
    <cellStyle name="千位分隔 5 5 2 2 3 3" xfId="22654"/>
    <cellStyle name="千位分隔 5 5 2 2 4" xfId="9982"/>
    <cellStyle name="千位分隔 5 5 2 2 4 2" xfId="26878"/>
    <cellStyle name="千位分隔 5 5 2 2 5" xfId="18430"/>
    <cellStyle name="千位分隔 5 5 2 3" xfId="2590"/>
    <cellStyle name="千位分隔 5 5 2 3 2" xfId="6814"/>
    <cellStyle name="千位分隔 5 5 2 3 2 2" xfId="15262"/>
    <cellStyle name="千位分隔 5 5 2 3 2 2 2" xfId="32158"/>
    <cellStyle name="千位分隔 5 5 2 3 2 3" xfId="23710"/>
    <cellStyle name="千位分隔 5 5 2 3 3" xfId="11038"/>
    <cellStyle name="千位分隔 5 5 2 3 3 2" xfId="27934"/>
    <cellStyle name="千位分隔 5 5 2 3 4" xfId="19486"/>
    <cellStyle name="千位分隔 5 5 2 4" xfId="4702"/>
    <cellStyle name="千位分隔 5 5 2 4 2" xfId="13150"/>
    <cellStyle name="千位分隔 5 5 2 4 2 2" xfId="30046"/>
    <cellStyle name="千位分隔 5 5 2 4 3" xfId="21598"/>
    <cellStyle name="千位分隔 5 5 2 5" xfId="8926"/>
    <cellStyle name="千位分隔 5 5 2 5 2" xfId="25822"/>
    <cellStyle name="千位分隔 5 5 2 6" xfId="17374"/>
    <cellStyle name="千位分隔 5 5 3" xfId="478"/>
    <cellStyle name="千位分隔 5 5 3 2" xfId="1886"/>
    <cellStyle name="千位分隔 5 5 3 2 2" xfId="3998"/>
    <cellStyle name="千位分隔 5 5 3 2 2 2" xfId="8222"/>
    <cellStyle name="千位分隔 5 5 3 2 2 2 2" xfId="16670"/>
    <cellStyle name="千位分隔 5 5 3 2 2 2 2 2" xfId="33566"/>
    <cellStyle name="千位分隔 5 5 3 2 2 2 3" xfId="25118"/>
    <cellStyle name="千位分隔 5 5 3 2 2 3" xfId="12446"/>
    <cellStyle name="千位分隔 5 5 3 2 2 3 2" xfId="29342"/>
    <cellStyle name="千位分隔 5 5 3 2 2 4" xfId="20894"/>
    <cellStyle name="千位分隔 5 5 3 2 3" xfId="6110"/>
    <cellStyle name="千位分隔 5 5 3 2 3 2" xfId="14558"/>
    <cellStyle name="千位分隔 5 5 3 2 3 2 2" xfId="31454"/>
    <cellStyle name="千位分隔 5 5 3 2 3 3" xfId="23006"/>
    <cellStyle name="千位分隔 5 5 3 2 4" xfId="10334"/>
    <cellStyle name="千位分隔 5 5 3 2 4 2" xfId="27230"/>
    <cellStyle name="千位分隔 5 5 3 2 5" xfId="18782"/>
    <cellStyle name="千位分隔 5 5 3 3" xfId="2942"/>
    <cellStyle name="千位分隔 5 5 3 3 2" xfId="7166"/>
    <cellStyle name="千位分隔 5 5 3 3 2 2" xfId="15614"/>
    <cellStyle name="千位分隔 5 5 3 3 2 2 2" xfId="32510"/>
    <cellStyle name="千位分隔 5 5 3 3 2 3" xfId="24062"/>
    <cellStyle name="千位分隔 5 5 3 3 3" xfId="11390"/>
    <cellStyle name="千位分隔 5 5 3 3 3 2" xfId="28286"/>
    <cellStyle name="千位分隔 5 5 3 3 4" xfId="19838"/>
    <cellStyle name="千位分隔 5 5 3 4" xfId="5054"/>
    <cellStyle name="千位分隔 5 5 3 4 2" xfId="13502"/>
    <cellStyle name="千位分隔 5 5 3 4 2 2" xfId="30398"/>
    <cellStyle name="千位分隔 5 5 3 4 3" xfId="21950"/>
    <cellStyle name="千位分隔 5 5 3 5" xfId="9278"/>
    <cellStyle name="千位分隔 5 5 3 5 2" xfId="26174"/>
    <cellStyle name="千位分隔 5 5 3 6" xfId="17726"/>
    <cellStyle name="千位分隔 5 5 4" xfId="1182"/>
    <cellStyle name="千位分隔 5 5 4 2" xfId="3294"/>
    <cellStyle name="千位分隔 5 5 4 2 2" xfId="7518"/>
    <cellStyle name="千位分隔 5 5 4 2 2 2" xfId="15966"/>
    <cellStyle name="千位分隔 5 5 4 2 2 2 2" xfId="32862"/>
    <cellStyle name="千位分隔 5 5 4 2 2 3" xfId="24414"/>
    <cellStyle name="千位分隔 5 5 4 2 3" xfId="11742"/>
    <cellStyle name="千位分隔 5 5 4 2 3 2" xfId="28638"/>
    <cellStyle name="千位分隔 5 5 4 2 4" xfId="20190"/>
    <cellStyle name="千位分隔 5 5 4 3" xfId="5406"/>
    <cellStyle name="千位分隔 5 5 4 3 2" xfId="13854"/>
    <cellStyle name="千位分隔 5 5 4 3 2 2" xfId="30750"/>
    <cellStyle name="千位分隔 5 5 4 3 3" xfId="22302"/>
    <cellStyle name="千位分隔 5 5 4 4" xfId="9630"/>
    <cellStyle name="千位分隔 5 5 4 4 2" xfId="26526"/>
    <cellStyle name="千位分隔 5 5 4 5" xfId="18078"/>
    <cellStyle name="千位分隔 5 5 5" xfId="2238"/>
    <cellStyle name="千位分隔 5 5 5 2" xfId="6462"/>
    <cellStyle name="千位分隔 5 5 5 2 2" xfId="14910"/>
    <cellStyle name="千位分隔 5 5 5 2 2 2" xfId="31806"/>
    <cellStyle name="千位分隔 5 5 5 2 3" xfId="23358"/>
    <cellStyle name="千位分隔 5 5 5 3" xfId="10686"/>
    <cellStyle name="千位分隔 5 5 5 3 2" xfId="27582"/>
    <cellStyle name="千位分隔 5 5 5 4" xfId="19134"/>
    <cellStyle name="千位分隔 5 5 6" xfId="4350"/>
    <cellStyle name="千位分隔 5 5 6 2" xfId="12798"/>
    <cellStyle name="千位分隔 5 5 6 2 2" xfId="29694"/>
    <cellStyle name="千位分隔 5 5 6 3" xfId="21246"/>
    <cellStyle name="千位分隔 5 5 7" xfId="8574"/>
    <cellStyle name="千位分隔 5 5 7 2" xfId="25470"/>
    <cellStyle name="千位分隔 5 5 8" xfId="17022"/>
    <cellStyle name="千位分隔 5 6" xfId="174"/>
    <cellStyle name="千位分隔 5 6 2" xfId="878"/>
    <cellStyle name="千位分隔 5 6 2 2" xfId="1582"/>
    <cellStyle name="千位分隔 5 6 2 2 2" xfId="3694"/>
    <cellStyle name="千位分隔 5 6 2 2 2 2" xfId="7918"/>
    <cellStyle name="千位分隔 5 6 2 2 2 2 2" xfId="16366"/>
    <cellStyle name="千位分隔 5 6 2 2 2 2 2 2" xfId="33262"/>
    <cellStyle name="千位分隔 5 6 2 2 2 2 3" xfId="24814"/>
    <cellStyle name="千位分隔 5 6 2 2 2 3" xfId="12142"/>
    <cellStyle name="千位分隔 5 6 2 2 2 3 2" xfId="29038"/>
    <cellStyle name="千位分隔 5 6 2 2 2 4" xfId="20590"/>
    <cellStyle name="千位分隔 5 6 2 2 3" xfId="5806"/>
    <cellStyle name="千位分隔 5 6 2 2 3 2" xfId="14254"/>
    <cellStyle name="千位分隔 5 6 2 2 3 2 2" xfId="31150"/>
    <cellStyle name="千位分隔 5 6 2 2 3 3" xfId="22702"/>
    <cellStyle name="千位分隔 5 6 2 2 4" xfId="10030"/>
    <cellStyle name="千位分隔 5 6 2 2 4 2" xfId="26926"/>
    <cellStyle name="千位分隔 5 6 2 2 5" xfId="18478"/>
    <cellStyle name="千位分隔 5 6 2 3" xfId="2638"/>
    <cellStyle name="千位分隔 5 6 2 3 2" xfId="6862"/>
    <cellStyle name="千位分隔 5 6 2 3 2 2" xfId="15310"/>
    <cellStyle name="千位分隔 5 6 2 3 2 2 2" xfId="32206"/>
    <cellStyle name="千位分隔 5 6 2 3 2 3" xfId="23758"/>
    <cellStyle name="千位分隔 5 6 2 3 3" xfId="11086"/>
    <cellStyle name="千位分隔 5 6 2 3 3 2" xfId="27982"/>
    <cellStyle name="千位分隔 5 6 2 3 4" xfId="19534"/>
    <cellStyle name="千位分隔 5 6 2 4" xfId="4750"/>
    <cellStyle name="千位分隔 5 6 2 4 2" xfId="13198"/>
    <cellStyle name="千位分隔 5 6 2 4 2 2" xfId="30094"/>
    <cellStyle name="千位分隔 5 6 2 4 3" xfId="21646"/>
    <cellStyle name="千位分隔 5 6 2 5" xfId="8974"/>
    <cellStyle name="千位分隔 5 6 2 5 2" xfId="25870"/>
    <cellStyle name="千位分隔 5 6 2 6" xfId="17422"/>
    <cellStyle name="千位分隔 5 6 3" xfId="526"/>
    <cellStyle name="千位分隔 5 6 3 2" xfId="1934"/>
    <cellStyle name="千位分隔 5 6 3 2 2" xfId="4046"/>
    <cellStyle name="千位分隔 5 6 3 2 2 2" xfId="8270"/>
    <cellStyle name="千位分隔 5 6 3 2 2 2 2" xfId="16718"/>
    <cellStyle name="千位分隔 5 6 3 2 2 2 2 2" xfId="33614"/>
    <cellStyle name="千位分隔 5 6 3 2 2 2 3" xfId="25166"/>
    <cellStyle name="千位分隔 5 6 3 2 2 3" xfId="12494"/>
    <cellStyle name="千位分隔 5 6 3 2 2 3 2" xfId="29390"/>
    <cellStyle name="千位分隔 5 6 3 2 2 4" xfId="20942"/>
    <cellStyle name="千位分隔 5 6 3 2 3" xfId="6158"/>
    <cellStyle name="千位分隔 5 6 3 2 3 2" xfId="14606"/>
    <cellStyle name="千位分隔 5 6 3 2 3 2 2" xfId="31502"/>
    <cellStyle name="千位分隔 5 6 3 2 3 3" xfId="23054"/>
    <cellStyle name="千位分隔 5 6 3 2 4" xfId="10382"/>
    <cellStyle name="千位分隔 5 6 3 2 4 2" xfId="27278"/>
    <cellStyle name="千位分隔 5 6 3 2 5" xfId="18830"/>
    <cellStyle name="千位分隔 5 6 3 3" xfId="2990"/>
    <cellStyle name="千位分隔 5 6 3 3 2" xfId="7214"/>
    <cellStyle name="千位分隔 5 6 3 3 2 2" xfId="15662"/>
    <cellStyle name="千位分隔 5 6 3 3 2 2 2" xfId="32558"/>
    <cellStyle name="千位分隔 5 6 3 3 2 3" xfId="24110"/>
    <cellStyle name="千位分隔 5 6 3 3 3" xfId="11438"/>
    <cellStyle name="千位分隔 5 6 3 3 3 2" xfId="28334"/>
    <cellStyle name="千位分隔 5 6 3 3 4" xfId="19886"/>
    <cellStyle name="千位分隔 5 6 3 4" xfId="5102"/>
    <cellStyle name="千位分隔 5 6 3 4 2" xfId="13550"/>
    <cellStyle name="千位分隔 5 6 3 4 2 2" xfId="30446"/>
    <cellStyle name="千位分隔 5 6 3 4 3" xfId="21998"/>
    <cellStyle name="千位分隔 5 6 3 5" xfId="9326"/>
    <cellStyle name="千位分隔 5 6 3 5 2" xfId="26222"/>
    <cellStyle name="千位分隔 5 6 3 6" xfId="17774"/>
    <cellStyle name="千位分隔 5 6 4" xfId="1230"/>
    <cellStyle name="千位分隔 5 6 4 2" xfId="3342"/>
    <cellStyle name="千位分隔 5 6 4 2 2" xfId="7566"/>
    <cellStyle name="千位分隔 5 6 4 2 2 2" xfId="16014"/>
    <cellStyle name="千位分隔 5 6 4 2 2 2 2" xfId="32910"/>
    <cellStyle name="千位分隔 5 6 4 2 2 3" xfId="24462"/>
    <cellStyle name="千位分隔 5 6 4 2 3" xfId="11790"/>
    <cellStyle name="千位分隔 5 6 4 2 3 2" xfId="28686"/>
    <cellStyle name="千位分隔 5 6 4 2 4" xfId="20238"/>
    <cellStyle name="千位分隔 5 6 4 3" xfId="5454"/>
    <cellStyle name="千位分隔 5 6 4 3 2" xfId="13902"/>
    <cellStyle name="千位分隔 5 6 4 3 2 2" xfId="30798"/>
    <cellStyle name="千位分隔 5 6 4 3 3" xfId="22350"/>
    <cellStyle name="千位分隔 5 6 4 4" xfId="9678"/>
    <cellStyle name="千位分隔 5 6 4 4 2" xfId="26574"/>
    <cellStyle name="千位分隔 5 6 4 5" xfId="18126"/>
    <cellStyle name="千位分隔 5 6 5" xfId="2286"/>
    <cellStyle name="千位分隔 5 6 5 2" xfId="6510"/>
    <cellStyle name="千位分隔 5 6 5 2 2" xfId="14958"/>
    <cellStyle name="千位分隔 5 6 5 2 2 2" xfId="31854"/>
    <cellStyle name="千位分隔 5 6 5 2 3" xfId="23406"/>
    <cellStyle name="千位分隔 5 6 5 3" xfId="10734"/>
    <cellStyle name="千位分隔 5 6 5 3 2" xfId="27630"/>
    <cellStyle name="千位分隔 5 6 5 4" xfId="19182"/>
    <cellStyle name="千位分隔 5 6 6" xfId="4398"/>
    <cellStyle name="千位分隔 5 6 6 2" xfId="12846"/>
    <cellStyle name="千位分隔 5 6 6 2 2" xfId="29742"/>
    <cellStyle name="千位分隔 5 6 6 3" xfId="21294"/>
    <cellStyle name="千位分隔 5 6 7" xfId="8622"/>
    <cellStyle name="千位分隔 5 6 7 2" xfId="25518"/>
    <cellStyle name="千位分隔 5 6 8" xfId="17070"/>
    <cellStyle name="千位分隔 5 7" xfId="222"/>
    <cellStyle name="千位分隔 5 7 2" xfId="926"/>
    <cellStyle name="千位分隔 5 7 2 2" xfId="1630"/>
    <cellStyle name="千位分隔 5 7 2 2 2" xfId="3742"/>
    <cellStyle name="千位分隔 5 7 2 2 2 2" xfId="7966"/>
    <cellStyle name="千位分隔 5 7 2 2 2 2 2" xfId="16414"/>
    <cellStyle name="千位分隔 5 7 2 2 2 2 2 2" xfId="33310"/>
    <cellStyle name="千位分隔 5 7 2 2 2 2 3" xfId="24862"/>
    <cellStyle name="千位分隔 5 7 2 2 2 3" xfId="12190"/>
    <cellStyle name="千位分隔 5 7 2 2 2 3 2" xfId="29086"/>
    <cellStyle name="千位分隔 5 7 2 2 2 4" xfId="20638"/>
    <cellStyle name="千位分隔 5 7 2 2 3" xfId="5854"/>
    <cellStyle name="千位分隔 5 7 2 2 3 2" xfId="14302"/>
    <cellStyle name="千位分隔 5 7 2 2 3 2 2" xfId="31198"/>
    <cellStyle name="千位分隔 5 7 2 2 3 3" xfId="22750"/>
    <cellStyle name="千位分隔 5 7 2 2 4" xfId="10078"/>
    <cellStyle name="千位分隔 5 7 2 2 4 2" xfId="26974"/>
    <cellStyle name="千位分隔 5 7 2 2 5" xfId="18526"/>
    <cellStyle name="千位分隔 5 7 2 3" xfId="2686"/>
    <cellStyle name="千位分隔 5 7 2 3 2" xfId="6910"/>
    <cellStyle name="千位分隔 5 7 2 3 2 2" xfId="15358"/>
    <cellStyle name="千位分隔 5 7 2 3 2 2 2" xfId="32254"/>
    <cellStyle name="千位分隔 5 7 2 3 2 3" xfId="23806"/>
    <cellStyle name="千位分隔 5 7 2 3 3" xfId="11134"/>
    <cellStyle name="千位分隔 5 7 2 3 3 2" xfId="28030"/>
    <cellStyle name="千位分隔 5 7 2 3 4" xfId="19582"/>
    <cellStyle name="千位分隔 5 7 2 4" xfId="4798"/>
    <cellStyle name="千位分隔 5 7 2 4 2" xfId="13246"/>
    <cellStyle name="千位分隔 5 7 2 4 2 2" xfId="30142"/>
    <cellStyle name="千位分隔 5 7 2 4 3" xfId="21694"/>
    <cellStyle name="千位分隔 5 7 2 5" xfId="9022"/>
    <cellStyle name="千位分隔 5 7 2 5 2" xfId="25918"/>
    <cellStyle name="千位分隔 5 7 2 6" xfId="17470"/>
    <cellStyle name="千位分隔 5 7 3" xfId="574"/>
    <cellStyle name="千位分隔 5 7 3 2" xfId="1982"/>
    <cellStyle name="千位分隔 5 7 3 2 2" xfId="4094"/>
    <cellStyle name="千位分隔 5 7 3 2 2 2" xfId="8318"/>
    <cellStyle name="千位分隔 5 7 3 2 2 2 2" xfId="16766"/>
    <cellStyle name="千位分隔 5 7 3 2 2 2 2 2" xfId="33662"/>
    <cellStyle name="千位分隔 5 7 3 2 2 2 3" xfId="25214"/>
    <cellStyle name="千位分隔 5 7 3 2 2 3" xfId="12542"/>
    <cellStyle name="千位分隔 5 7 3 2 2 3 2" xfId="29438"/>
    <cellStyle name="千位分隔 5 7 3 2 2 4" xfId="20990"/>
    <cellStyle name="千位分隔 5 7 3 2 3" xfId="6206"/>
    <cellStyle name="千位分隔 5 7 3 2 3 2" xfId="14654"/>
    <cellStyle name="千位分隔 5 7 3 2 3 2 2" xfId="31550"/>
    <cellStyle name="千位分隔 5 7 3 2 3 3" xfId="23102"/>
    <cellStyle name="千位分隔 5 7 3 2 4" xfId="10430"/>
    <cellStyle name="千位分隔 5 7 3 2 4 2" xfId="27326"/>
    <cellStyle name="千位分隔 5 7 3 2 5" xfId="18878"/>
    <cellStyle name="千位分隔 5 7 3 3" xfId="3038"/>
    <cellStyle name="千位分隔 5 7 3 3 2" xfId="7262"/>
    <cellStyle name="千位分隔 5 7 3 3 2 2" xfId="15710"/>
    <cellStyle name="千位分隔 5 7 3 3 2 2 2" xfId="32606"/>
    <cellStyle name="千位分隔 5 7 3 3 2 3" xfId="24158"/>
    <cellStyle name="千位分隔 5 7 3 3 3" xfId="11486"/>
    <cellStyle name="千位分隔 5 7 3 3 3 2" xfId="28382"/>
    <cellStyle name="千位分隔 5 7 3 3 4" xfId="19934"/>
    <cellStyle name="千位分隔 5 7 3 4" xfId="5150"/>
    <cellStyle name="千位分隔 5 7 3 4 2" xfId="13598"/>
    <cellStyle name="千位分隔 5 7 3 4 2 2" xfId="30494"/>
    <cellStyle name="千位分隔 5 7 3 4 3" xfId="22046"/>
    <cellStyle name="千位分隔 5 7 3 5" xfId="9374"/>
    <cellStyle name="千位分隔 5 7 3 5 2" xfId="26270"/>
    <cellStyle name="千位分隔 5 7 3 6" xfId="17822"/>
    <cellStyle name="千位分隔 5 7 4" xfId="1278"/>
    <cellStyle name="千位分隔 5 7 4 2" xfId="3390"/>
    <cellStyle name="千位分隔 5 7 4 2 2" xfId="7614"/>
    <cellStyle name="千位分隔 5 7 4 2 2 2" xfId="16062"/>
    <cellStyle name="千位分隔 5 7 4 2 2 2 2" xfId="32958"/>
    <cellStyle name="千位分隔 5 7 4 2 2 3" xfId="24510"/>
    <cellStyle name="千位分隔 5 7 4 2 3" xfId="11838"/>
    <cellStyle name="千位分隔 5 7 4 2 3 2" xfId="28734"/>
    <cellStyle name="千位分隔 5 7 4 2 4" xfId="20286"/>
    <cellStyle name="千位分隔 5 7 4 3" xfId="5502"/>
    <cellStyle name="千位分隔 5 7 4 3 2" xfId="13950"/>
    <cellStyle name="千位分隔 5 7 4 3 2 2" xfId="30846"/>
    <cellStyle name="千位分隔 5 7 4 3 3" xfId="22398"/>
    <cellStyle name="千位分隔 5 7 4 4" xfId="9726"/>
    <cellStyle name="千位分隔 5 7 4 4 2" xfId="26622"/>
    <cellStyle name="千位分隔 5 7 4 5" xfId="18174"/>
    <cellStyle name="千位分隔 5 7 5" xfId="2334"/>
    <cellStyle name="千位分隔 5 7 5 2" xfId="6558"/>
    <cellStyle name="千位分隔 5 7 5 2 2" xfId="15006"/>
    <cellStyle name="千位分隔 5 7 5 2 2 2" xfId="31902"/>
    <cellStyle name="千位分隔 5 7 5 2 3" xfId="23454"/>
    <cellStyle name="千位分隔 5 7 5 3" xfId="10782"/>
    <cellStyle name="千位分隔 5 7 5 3 2" xfId="27678"/>
    <cellStyle name="千位分隔 5 7 5 4" xfId="19230"/>
    <cellStyle name="千位分隔 5 7 6" xfId="4446"/>
    <cellStyle name="千位分隔 5 7 6 2" xfId="12894"/>
    <cellStyle name="千位分隔 5 7 6 2 2" xfId="29790"/>
    <cellStyle name="千位分隔 5 7 6 3" xfId="21342"/>
    <cellStyle name="千位分隔 5 7 7" xfId="8670"/>
    <cellStyle name="千位分隔 5 7 7 2" xfId="25566"/>
    <cellStyle name="千位分隔 5 7 8" xfId="17118"/>
    <cellStyle name="千位分隔 5 8" xfId="270"/>
    <cellStyle name="千位分隔 5 8 2" xfId="974"/>
    <cellStyle name="千位分隔 5 8 2 2" xfId="1678"/>
    <cellStyle name="千位分隔 5 8 2 2 2" xfId="3790"/>
    <cellStyle name="千位分隔 5 8 2 2 2 2" xfId="8014"/>
    <cellStyle name="千位分隔 5 8 2 2 2 2 2" xfId="16462"/>
    <cellStyle name="千位分隔 5 8 2 2 2 2 2 2" xfId="33358"/>
    <cellStyle name="千位分隔 5 8 2 2 2 2 3" xfId="24910"/>
    <cellStyle name="千位分隔 5 8 2 2 2 3" xfId="12238"/>
    <cellStyle name="千位分隔 5 8 2 2 2 3 2" xfId="29134"/>
    <cellStyle name="千位分隔 5 8 2 2 2 4" xfId="20686"/>
    <cellStyle name="千位分隔 5 8 2 2 3" xfId="5902"/>
    <cellStyle name="千位分隔 5 8 2 2 3 2" xfId="14350"/>
    <cellStyle name="千位分隔 5 8 2 2 3 2 2" xfId="31246"/>
    <cellStyle name="千位分隔 5 8 2 2 3 3" xfId="22798"/>
    <cellStyle name="千位分隔 5 8 2 2 4" xfId="10126"/>
    <cellStyle name="千位分隔 5 8 2 2 4 2" xfId="27022"/>
    <cellStyle name="千位分隔 5 8 2 2 5" xfId="18574"/>
    <cellStyle name="千位分隔 5 8 2 3" xfId="2734"/>
    <cellStyle name="千位分隔 5 8 2 3 2" xfId="6958"/>
    <cellStyle name="千位分隔 5 8 2 3 2 2" xfId="15406"/>
    <cellStyle name="千位分隔 5 8 2 3 2 2 2" xfId="32302"/>
    <cellStyle name="千位分隔 5 8 2 3 2 3" xfId="23854"/>
    <cellStyle name="千位分隔 5 8 2 3 3" xfId="11182"/>
    <cellStyle name="千位分隔 5 8 2 3 3 2" xfId="28078"/>
    <cellStyle name="千位分隔 5 8 2 3 4" xfId="19630"/>
    <cellStyle name="千位分隔 5 8 2 4" xfId="4846"/>
    <cellStyle name="千位分隔 5 8 2 4 2" xfId="13294"/>
    <cellStyle name="千位分隔 5 8 2 4 2 2" xfId="30190"/>
    <cellStyle name="千位分隔 5 8 2 4 3" xfId="21742"/>
    <cellStyle name="千位分隔 5 8 2 5" xfId="9070"/>
    <cellStyle name="千位分隔 5 8 2 5 2" xfId="25966"/>
    <cellStyle name="千位分隔 5 8 2 6" xfId="17518"/>
    <cellStyle name="千位分隔 5 8 3" xfId="622"/>
    <cellStyle name="千位分隔 5 8 3 2" xfId="2030"/>
    <cellStyle name="千位分隔 5 8 3 2 2" xfId="4142"/>
    <cellStyle name="千位分隔 5 8 3 2 2 2" xfId="8366"/>
    <cellStyle name="千位分隔 5 8 3 2 2 2 2" xfId="16814"/>
    <cellStyle name="千位分隔 5 8 3 2 2 2 2 2" xfId="33710"/>
    <cellStyle name="千位分隔 5 8 3 2 2 2 3" xfId="25262"/>
    <cellStyle name="千位分隔 5 8 3 2 2 3" xfId="12590"/>
    <cellStyle name="千位分隔 5 8 3 2 2 3 2" xfId="29486"/>
    <cellStyle name="千位分隔 5 8 3 2 2 4" xfId="21038"/>
    <cellStyle name="千位分隔 5 8 3 2 3" xfId="6254"/>
    <cellStyle name="千位分隔 5 8 3 2 3 2" xfId="14702"/>
    <cellStyle name="千位分隔 5 8 3 2 3 2 2" xfId="31598"/>
    <cellStyle name="千位分隔 5 8 3 2 3 3" xfId="23150"/>
    <cellStyle name="千位分隔 5 8 3 2 4" xfId="10478"/>
    <cellStyle name="千位分隔 5 8 3 2 4 2" xfId="27374"/>
    <cellStyle name="千位分隔 5 8 3 2 5" xfId="18926"/>
    <cellStyle name="千位分隔 5 8 3 3" xfId="3086"/>
    <cellStyle name="千位分隔 5 8 3 3 2" xfId="7310"/>
    <cellStyle name="千位分隔 5 8 3 3 2 2" xfId="15758"/>
    <cellStyle name="千位分隔 5 8 3 3 2 2 2" xfId="32654"/>
    <cellStyle name="千位分隔 5 8 3 3 2 3" xfId="24206"/>
    <cellStyle name="千位分隔 5 8 3 3 3" xfId="11534"/>
    <cellStyle name="千位分隔 5 8 3 3 3 2" xfId="28430"/>
    <cellStyle name="千位分隔 5 8 3 3 4" xfId="19982"/>
    <cellStyle name="千位分隔 5 8 3 4" xfId="5198"/>
    <cellStyle name="千位分隔 5 8 3 4 2" xfId="13646"/>
    <cellStyle name="千位分隔 5 8 3 4 2 2" xfId="30542"/>
    <cellStyle name="千位分隔 5 8 3 4 3" xfId="22094"/>
    <cellStyle name="千位分隔 5 8 3 5" xfId="9422"/>
    <cellStyle name="千位分隔 5 8 3 5 2" xfId="26318"/>
    <cellStyle name="千位分隔 5 8 3 6" xfId="17870"/>
    <cellStyle name="千位分隔 5 8 4" xfId="1326"/>
    <cellStyle name="千位分隔 5 8 4 2" xfId="3438"/>
    <cellStyle name="千位分隔 5 8 4 2 2" xfId="7662"/>
    <cellStyle name="千位分隔 5 8 4 2 2 2" xfId="16110"/>
    <cellStyle name="千位分隔 5 8 4 2 2 2 2" xfId="33006"/>
    <cellStyle name="千位分隔 5 8 4 2 2 3" xfId="24558"/>
    <cellStyle name="千位分隔 5 8 4 2 3" xfId="11886"/>
    <cellStyle name="千位分隔 5 8 4 2 3 2" xfId="28782"/>
    <cellStyle name="千位分隔 5 8 4 2 4" xfId="20334"/>
    <cellStyle name="千位分隔 5 8 4 3" xfId="5550"/>
    <cellStyle name="千位分隔 5 8 4 3 2" xfId="13998"/>
    <cellStyle name="千位分隔 5 8 4 3 2 2" xfId="30894"/>
    <cellStyle name="千位分隔 5 8 4 3 3" xfId="22446"/>
    <cellStyle name="千位分隔 5 8 4 4" xfId="9774"/>
    <cellStyle name="千位分隔 5 8 4 4 2" xfId="26670"/>
    <cellStyle name="千位分隔 5 8 4 5" xfId="18222"/>
    <cellStyle name="千位分隔 5 8 5" xfId="2382"/>
    <cellStyle name="千位分隔 5 8 5 2" xfId="6606"/>
    <cellStyle name="千位分隔 5 8 5 2 2" xfId="15054"/>
    <cellStyle name="千位分隔 5 8 5 2 2 2" xfId="31950"/>
    <cellStyle name="千位分隔 5 8 5 2 3" xfId="23502"/>
    <cellStyle name="千位分隔 5 8 5 3" xfId="10830"/>
    <cellStyle name="千位分隔 5 8 5 3 2" xfId="27726"/>
    <cellStyle name="千位分隔 5 8 5 4" xfId="19278"/>
    <cellStyle name="千位分隔 5 8 6" xfId="4494"/>
    <cellStyle name="千位分隔 5 8 6 2" xfId="12942"/>
    <cellStyle name="千位分隔 5 8 6 2 2" xfId="29838"/>
    <cellStyle name="千位分隔 5 8 6 3" xfId="21390"/>
    <cellStyle name="千位分隔 5 8 7" xfId="8718"/>
    <cellStyle name="千位分隔 5 8 7 2" xfId="25614"/>
    <cellStyle name="千位分隔 5 8 8" xfId="17166"/>
    <cellStyle name="千位分隔 5 9" xfId="318"/>
    <cellStyle name="千位分隔 5 9 2" xfId="1022"/>
    <cellStyle name="千位分隔 5 9 2 2" xfId="1726"/>
    <cellStyle name="千位分隔 5 9 2 2 2" xfId="3838"/>
    <cellStyle name="千位分隔 5 9 2 2 2 2" xfId="8062"/>
    <cellStyle name="千位分隔 5 9 2 2 2 2 2" xfId="16510"/>
    <cellStyle name="千位分隔 5 9 2 2 2 2 2 2" xfId="33406"/>
    <cellStyle name="千位分隔 5 9 2 2 2 2 3" xfId="24958"/>
    <cellStyle name="千位分隔 5 9 2 2 2 3" xfId="12286"/>
    <cellStyle name="千位分隔 5 9 2 2 2 3 2" xfId="29182"/>
    <cellStyle name="千位分隔 5 9 2 2 2 4" xfId="20734"/>
    <cellStyle name="千位分隔 5 9 2 2 3" xfId="5950"/>
    <cellStyle name="千位分隔 5 9 2 2 3 2" xfId="14398"/>
    <cellStyle name="千位分隔 5 9 2 2 3 2 2" xfId="31294"/>
    <cellStyle name="千位分隔 5 9 2 2 3 3" xfId="22846"/>
    <cellStyle name="千位分隔 5 9 2 2 4" xfId="10174"/>
    <cellStyle name="千位分隔 5 9 2 2 4 2" xfId="27070"/>
    <cellStyle name="千位分隔 5 9 2 2 5" xfId="18622"/>
    <cellStyle name="千位分隔 5 9 2 3" xfId="2782"/>
    <cellStyle name="千位分隔 5 9 2 3 2" xfId="7006"/>
    <cellStyle name="千位分隔 5 9 2 3 2 2" xfId="15454"/>
    <cellStyle name="千位分隔 5 9 2 3 2 2 2" xfId="32350"/>
    <cellStyle name="千位分隔 5 9 2 3 2 3" xfId="23902"/>
    <cellStyle name="千位分隔 5 9 2 3 3" xfId="11230"/>
    <cellStyle name="千位分隔 5 9 2 3 3 2" xfId="28126"/>
    <cellStyle name="千位分隔 5 9 2 3 4" xfId="19678"/>
    <cellStyle name="千位分隔 5 9 2 4" xfId="4894"/>
    <cellStyle name="千位分隔 5 9 2 4 2" xfId="13342"/>
    <cellStyle name="千位分隔 5 9 2 4 2 2" xfId="30238"/>
    <cellStyle name="千位分隔 5 9 2 4 3" xfId="21790"/>
    <cellStyle name="千位分隔 5 9 2 5" xfId="9118"/>
    <cellStyle name="千位分隔 5 9 2 5 2" xfId="26014"/>
    <cellStyle name="千位分隔 5 9 2 6" xfId="17566"/>
    <cellStyle name="千位分隔 5 9 3" xfId="670"/>
    <cellStyle name="千位分隔 5 9 3 2" xfId="2078"/>
    <cellStyle name="千位分隔 5 9 3 2 2" xfId="4190"/>
    <cellStyle name="千位分隔 5 9 3 2 2 2" xfId="8414"/>
    <cellStyle name="千位分隔 5 9 3 2 2 2 2" xfId="16862"/>
    <cellStyle name="千位分隔 5 9 3 2 2 2 2 2" xfId="33758"/>
    <cellStyle name="千位分隔 5 9 3 2 2 2 3" xfId="25310"/>
    <cellStyle name="千位分隔 5 9 3 2 2 3" xfId="12638"/>
    <cellStyle name="千位分隔 5 9 3 2 2 3 2" xfId="29534"/>
    <cellStyle name="千位分隔 5 9 3 2 2 4" xfId="21086"/>
    <cellStyle name="千位分隔 5 9 3 2 3" xfId="6302"/>
    <cellStyle name="千位分隔 5 9 3 2 3 2" xfId="14750"/>
    <cellStyle name="千位分隔 5 9 3 2 3 2 2" xfId="31646"/>
    <cellStyle name="千位分隔 5 9 3 2 3 3" xfId="23198"/>
    <cellStyle name="千位分隔 5 9 3 2 4" xfId="10526"/>
    <cellStyle name="千位分隔 5 9 3 2 4 2" xfId="27422"/>
    <cellStyle name="千位分隔 5 9 3 2 5" xfId="18974"/>
    <cellStyle name="千位分隔 5 9 3 3" xfId="3134"/>
    <cellStyle name="千位分隔 5 9 3 3 2" xfId="7358"/>
    <cellStyle name="千位分隔 5 9 3 3 2 2" xfId="15806"/>
    <cellStyle name="千位分隔 5 9 3 3 2 2 2" xfId="32702"/>
    <cellStyle name="千位分隔 5 9 3 3 2 3" xfId="24254"/>
    <cellStyle name="千位分隔 5 9 3 3 3" xfId="11582"/>
    <cellStyle name="千位分隔 5 9 3 3 3 2" xfId="28478"/>
    <cellStyle name="千位分隔 5 9 3 3 4" xfId="20030"/>
    <cellStyle name="千位分隔 5 9 3 4" xfId="5246"/>
    <cellStyle name="千位分隔 5 9 3 4 2" xfId="13694"/>
    <cellStyle name="千位分隔 5 9 3 4 2 2" xfId="30590"/>
    <cellStyle name="千位分隔 5 9 3 4 3" xfId="22142"/>
    <cellStyle name="千位分隔 5 9 3 5" xfId="9470"/>
    <cellStyle name="千位分隔 5 9 3 5 2" xfId="26366"/>
    <cellStyle name="千位分隔 5 9 3 6" xfId="17918"/>
    <cellStyle name="千位分隔 5 9 4" xfId="1374"/>
    <cellStyle name="千位分隔 5 9 4 2" xfId="3486"/>
    <cellStyle name="千位分隔 5 9 4 2 2" xfId="7710"/>
    <cellStyle name="千位分隔 5 9 4 2 2 2" xfId="16158"/>
    <cellStyle name="千位分隔 5 9 4 2 2 2 2" xfId="33054"/>
    <cellStyle name="千位分隔 5 9 4 2 2 3" xfId="24606"/>
    <cellStyle name="千位分隔 5 9 4 2 3" xfId="11934"/>
    <cellStyle name="千位分隔 5 9 4 2 3 2" xfId="28830"/>
    <cellStyle name="千位分隔 5 9 4 2 4" xfId="20382"/>
    <cellStyle name="千位分隔 5 9 4 3" xfId="5598"/>
    <cellStyle name="千位分隔 5 9 4 3 2" xfId="14046"/>
    <cellStyle name="千位分隔 5 9 4 3 2 2" xfId="30942"/>
    <cellStyle name="千位分隔 5 9 4 3 3" xfId="22494"/>
    <cellStyle name="千位分隔 5 9 4 4" xfId="9822"/>
    <cellStyle name="千位分隔 5 9 4 4 2" xfId="26718"/>
    <cellStyle name="千位分隔 5 9 4 5" xfId="18270"/>
    <cellStyle name="千位分隔 5 9 5" xfId="2430"/>
    <cellStyle name="千位分隔 5 9 5 2" xfId="6654"/>
    <cellStyle name="千位分隔 5 9 5 2 2" xfId="15102"/>
    <cellStyle name="千位分隔 5 9 5 2 2 2" xfId="31998"/>
    <cellStyle name="千位分隔 5 9 5 2 3" xfId="23550"/>
    <cellStyle name="千位分隔 5 9 5 3" xfId="10878"/>
    <cellStyle name="千位分隔 5 9 5 3 2" xfId="27774"/>
    <cellStyle name="千位分隔 5 9 5 4" xfId="19326"/>
    <cellStyle name="千位分隔 5 9 6" xfId="4542"/>
    <cellStyle name="千位分隔 5 9 6 2" xfId="12990"/>
    <cellStyle name="千位分隔 5 9 6 2 2" xfId="29886"/>
    <cellStyle name="千位分隔 5 9 6 3" xfId="21438"/>
    <cellStyle name="千位分隔 5 9 7" xfId="8766"/>
    <cellStyle name="千位分隔 5 9 7 2" xfId="25662"/>
    <cellStyle name="千位分隔 5 9 8" xfId="17214"/>
    <cellStyle name="千位分隔 6" xfId="15"/>
    <cellStyle name="千位分隔 6 10" xfId="720"/>
    <cellStyle name="千位分隔 6 10 2" xfId="1424"/>
    <cellStyle name="千位分隔 6 10 2 2" xfId="3536"/>
    <cellStyle name="千位分隔 6 10 2 2 2" xfId="7760"/>
    <cellStyle name="千位分隔 6 10 2 2 2 2" xfId="16208"/>
    <cellStyle name="千位分隔 6 10 2 2 2 2 2" xfId="33104"/>
    <cellStyle name="千位分隔 6 10 2 2 2 3" xfId="24656"/>
    <cellStyle name="千位分隔 6 10 2 2 3" xfId="11984"/>
    <cellStyle name="千位分隔 6 10 2 2 3 2" xfId="28880"/>
    <cellStyle name="千位分隔 6 10 2 2 4" xfId="20432"/>
    <cellStyle name="千位分隔 6 10 2 3" xfId="5648"/>
    <cellStyle name="千位分隔 6 10 2 3 2" xfId="14096"/>
    <cellStyle name="千位分隔 6 10 2 3 2 2" xfId="30992"/>
    <cellStyle name="千位分隔 6 10 2 3 3" xfId="22544"/>
    <cellStyle name="千位分隔 6 10 2 4" xfId="9872"/>
    <cellStyle name="千位分隔 6 10 2 4 2" xfId="26768"/>
    <cellStyle name="千位分隔 6 10 2 5" xfId="18320"/>
    <cellStyle name="千位分隔 6 10 3" xfId="2480"/>
    <cellStyle name="千位分隔 6 10 3 2" xfId="6704"/>
    <cellStyle name="千位分隔 6 10 3 2 2" xfId="15152"/>
    <cellStyle name="千位分隔 6 10 3 2 2 2" xfId="32048"/>
    <cellStyle name="千位分隔 6 10 3 2 3" xfId="23600"/>
    <cellStyle name="千位分隔 6 10 3 3" xfId="10928"/>
    <cellStyle name="千位分隔 6 10 3 3 2" xfId="27824"/>
    <cellStyle name="千位分隔 6 10 3 4" xfId="19376"/>
    <cellStyle name="千位分隔 6 10 4" xfId="4592"/>
    <cellStyle name="千位分隔 6 10 4 2" xfId="13040"/>
    <cellStyle name="千位分隔 6 10 4 2 2" xfId="29936"/>
    <cellStyle name="千位分隔 6 10 4 3" xfId="21488"/>
    <cellStyle name="千位分隔 6 10 5" xfId="8816"/>
    <cellStyle name="千位分隔 6 10 5 2" xfId="25712"/>
    <cellStyle name="千位分隔 6 10 6" xfId="17264"/>
    <cellStyle name="千位分隔 6 11" xfId="368"/>
    <cellStyle name="千位分隔 6 11 2" xfId="1776"/>
    <cellStyle name="千位分隔 6 11 2 2" xfId="3888"/>
    <cellStyle name="千位分隔 6 11 2 2 2" xfId="8112"/>
    <cellStyle name="千位分隔 6 11 2 2 2 2" xfId="16560"/>
    <cellStyle name="千位分隔 6 11 2 2 2 2 2" xfId="33456"/>
    <cellStyle name="千位分隔 6 11 2 2 2 3" xfId="25008"/>
    <cellStyle name="千位分隔 6 11 2 2 3" xfId="12336"/>
    <cellStyle name="千位分隔 6 11 2 2 3 2" xfId="29232"/>
    <cellStyle name="千位分隔 6 11 2 2 4" xfId="20784"/>
    <cellStyle name="千位分隔 6 11 2 3" xfId="6000"/>
    <cellStyle name="千位分隔 6 11 2 3 2" xfId="14448"/>
    <cellStyle name="千位分隔 6 11 2 3 2 2" xfId="31344"/>
    <cellStyle name="千位分隔 6 11 2 3 3" xfId="22896"/>
    <cellStyle name="千位分隔 6 11 2 4" xfId="10224"/>
    <cellStyle name="千位分隔 6 11 2 4 2" xfId="27120"/>
    <cellStyle name="千位分隔 6 11 2 5" xfId="18672"/>
    <cellStyle name="千位分隔 6 11 3" xfId="2832"/>
    <cellStyle name="千位分隔 6 11 3 2" xfId="7056"/>
    <cellStyle name="千位分隔 6 11 3 2 2" xfId="15504"/>
    <cellStyle name="千位分隔 6 11 3 2 2 2" xfId="32400"/>
    <cellStyle name="千位分隔 6 11 3 2 3" xfId="23952"/>
    <cellStyle name="千位分隔 6 11 3 3" xfId="11280"/>
    <cellStyle name="千位分隔 6 11 3 3 2" xfId="28176"/>
    <cellStyle name="千位分隔 6 11 3 4" xfId="19728"/>
    <cellStyle name="千位分隔 6 11 4" xfId="4944"/>
    <cellStyle name="千位分隔 6 11 4 2" xfId="13392"/>
    <cellStyle name="千位分隔 6 11 4 2 2" xfId="30288"/>
    <cellStyle name="千位分隔 6 11 4 3" xfId="21840"/>
    <cellStyle name="千位分隔 6 11 5" xfId="9168"/>
    <cellStyle name="千位分隔 6 11 5 2" xfId="26064"/>
    <cellStyle name="千位分隔 6 11 6" xfId="17616"/>
    <cellStyle name="千位分隔 6 12" xfId="1072"/>
    <cellStyle name="千位分隔 6 12 2" xfId="3184"/>
    <cellStyle name="千位分隔 6 12 2 2" xfId="7408"/>
    <cellStyle name="千位分隔 6 12 2 2 2" xfId="15856"/>
    <cellStyle name="千位分隔 6 12 2 2 2 2" xfId="32752"/>
    <cellStyle name="千位分隔 6 12 2 2 3" xfId="24304"/>
    <cellStyle name="千位分隔 6 12 2 3" xfId="11632"/>
    <cellStyle name="千位分隔 6 12 2 3 2" xfId="28528"/>
    <cellStyle name="千位分隔 6 12 2 4" xfId="20080"/>
    <cellStyle name="千位分隔 6 12 3" xfId="5296"/>
    <cellStyle name="千位分隔 6 12 3 2" xfId="13744"/>
    <cellStyle name="千位分隔 6 12 3 2 2" xfId="30640"/>
    <cellStyle name="千位分隔 6 12 3 3" xfId="22192"/>
    <cellStyle name="千位分隔 6 12 4" xfId="9520"/>
    <cellStyle name="千位分隔 6 12 4 2" xfId="26416"/>
    <cellStyle name="千位分隔 6 12 5" xfId="17968"/>
    <cellStyle name="千位分隔 6 13" xfId="2128"/>
    <cellStyle name="千位分隔 6 13 2" xfId="6352"/>
    <cellStyle name="千位分隔 6 13 2 2" xfId="14800"/>
    <cellStyle name="千位分隔 6 13 2 2 2" xfId="31696"/>
    <cellStyle name="千位分隔 6 13 2 3" xfId="23248"/>
    <cellStyle name="千位分隔 6 13 3" xfId="10576"/>
    <cellStyle name="千位分隔 6 13 3 2" xfId="27472"/>
    <cellStyle name="千位分隔 6 13 4" xfId="19024"/>
    <cellStyle name="千位分隔 6 14" xfId="4240"/>
    <cellStyle name="千位分隔 6 14 2" xfId="12688"/>
    <cellStyle name="千位分隔 6 14 2 2" xfId="29584"/>
    <cellStyle name="千位分隔 6 14 3" xfId="21136"/>
    <cellStyle name="千位分隔 6 15" xfId="8464"/>
    <cellStyle name="千位分隔 6 15 2" xfId="25360"/>
    <cellStyle name="千位分隔 6 16" xfId="16912"/>
    <cellStyle name="千位分隔 6 2" xfId="31"/>
    <cellStyle name="千位分隔 6 2 10" xfId="384"/>
    <cellStyle name="千位分隔 6 2 10 2" xfId="1792"/>
    <cellStyle name="千位分隔 6 2 10 2 2" xfId="3904"/>
    <cellStyle name="千位分隔 6 2 10 2 2 2" xfId="8128"/>
    <cellStyle name="千位分隔 6 2 10 2 2 2 2" xfId="16576"/>
    <cellStyle name="千位分隔 6 2 10 2 2 2 2 2" xfId="33472"/>
    <cellStyle name="千位分隔 6 2 10 2 2 2 3" xfId="25024"/>
    <cellStyle name="千位分隔 6 2 10 2 2 3" xfId="12352"/>
    <cellStyle name="千位分隔 6 2 10 2 2 3 2" xfId="29248"/>
    <cellStyle name="千位分隔 6 2 10 2 2 4" xfId="20800"/>
    <cellStyle name="千位分隔 6 2 10 2 3" xfId="6016"/>
    <cellStyle name="千位分隔 6 2 10 2 3 2" xfId="14464"/>
    <cellStyle name="千位分隔 6 2 10 2 3 2 2" xfId="31360"/>
    <cellStyle name="千位分隔 6 2 10 2 3 3" xfId="22912"/>
    <cellStyle name="千位分隔 6 2 10 2 4" xfId="10240"/>
    <cellStyle name="千位分隔 6 2 10 2 4 2" xfId="27136"/>
    <cellStyle name="千位分隔 6 2 10 2 5" xfId="18688"/>
    <cellStyle name="千位分隔 6 2 10 3" xfId="2848"/>
    <cellStyle name="千位分隔 6 2 10 3 2" xfId="7072"/>
    <cellStyle name="千位分隔 6 2 10 3 2 2" xfId="15520"/>
    <cellStyle name="千位分隔 6 2 10 3 2 2 2" xfId="32416"/>
    <cellStyle name="千位分隔 6 2 10 3 2 3" xfId="23968"/>
    <cellStyle name="千位分隔 6 2 10 3 3" xfId="11296"/>
    <cellStyle name="千位分隔 6 2 10 3 3 2" xfId="28192"/>
    <cellStyle name="千位分隔 6 2 10 3 4" xfId="19744"/>
    <cellStyle name="千位分隔 6 2 10 4" xfId="4960"/>
    <cellStyle name="千位分隔 6 2 10 4 2" xfId="13408"/>
    <cellStyle name="千位分隔 6 2 10 4 2 2" xfId="30304"/>
    <cellStyle name="千位分隔 6 2 10 4 3" xfId="21856"/>
    <cellStyle name="千位分隔 6 2 10 5" xfId="9184"/>
    <cellStyle name="千位分隔 6 2 10 5 2" xfId="26080"/>
    <cellStyle name="千位分隔 6 2 10 6" xfId="17632"/>
    <cellStyle name="千位分隔 6 2 11" xfId="1088"/>
    <cellStyle name="千位分隔 6 2 11 2" xfId="3200"/>
    <cellStyle name="千位分隔 6 2 11 2 2" xfId="7424"/>
    <cellStyle name="千位分隔 6 2 11 2 2 2" xfId="15872"/>
    <cellStyle name="千位分隔 6 2 11 2 2 2 2" xfId="32768"/>
    <cellStyle name="千位分隔 6 2 11 2 2 3" xfId="24320"/>
    <cellStyle name="千位分隔 6 2 11 2 3" xfId="11648"/>
    <cellStyle name="千位分隔 6 2 11 2 3 2" xfId="28544"/>
    <cellStyle name="千位分隔 6 2 11 2 4" xfId="20096"/>
    <cellStyle name="千位分隔 6 2 11 3" xfId="5312"/>
    <cellStyle name="千位分隔 6 2 11 3 2" xfId="13760"/>
    <cellStyle name="千位分隔 6 2 11 3 2 2" xfId="30656"/>
    <cellStyle name="千位分隔 6 2 11 3 3" xfId="22208"/>
    <cellStyle name="千位分隔 6 2 11 4" xfId="9536"/>
    <cellStyle name="千位分隔 6 2 11 4 2" xfId="26432"/>
    <cellStyle name="千位分隔 6 2 11 5" xfId="17984"/>
    <cellStyle name="千位分隔 6 2 12" xfId="2144"/>
    <cellStyle name="千位分隔 6 2 12 2" xfId="6368"/>
    <cellStyle name="千位分隔 6 2 12 2 2" xfId="14816"/>
    <cellStyle name="千位分隔 6 2 12 2 2 2" xfId="31712"/>
    <cellStyle name="千位分隔 6 2 12 2 3" xfId="23264"/>
    <cellStyle name="千位分隔 6 2 12 3" xfId="10592"/>
    <cellStyle name="千位分隔 6 2 12 3 2" xfId="27488"/>
    <cellStyle name="千位分隔 6 2 12 4" xfId="19040"/>
    <cellStyle name="千位分隔 6 2 13" xfId="4256"/>
    <cellStyle name="千位分隔 6 2 13 2" xfId="12704"/>
    <cellStyle name="千位分隔 6 2 13 2 2" xfId="29600"/>
    <cellStyle name="千位分隔 6 2 13 3" xfId="21152"/>
    <cellStyle name="千位分隔 6 2 14" xfId="8480"/>
    <cellStyle name="千位分隔 6 2 14 2" xfId="25376"/>
    <cellStyle name="千位分隔 6 2 15" xfId="16928"/>
    <cellStyle name="千位分隔 6 2 2" xfId="64"/>
    <cellStyle name="千位分隔 6 2 2 2" xfId="768"/>
    <cellStyle name="千位分隔 6 2 2 2 2" xfId="1472"/>
    <cellStyle name="千位分隔 6 2 2 2 2 2" xfId="3584"/>
    <cellStyle name="千位分隔 6 2 2 2 2 2 2" xfId="7808"/>
    <cellStyle name="千位分隔 6 2 2 2 2 2 2 2" xfId="16256"/>
    <cellStyle name="千位分隔 6 2 2 2 2 2 2 2 2" xfId="33152"/>
    <cellStyle name="千位分隔 6 2 2 2 2 2 2 3" xfId="24704"/>
    <cellStyle name="千位分隔 6 2 2 2 2 2 3" xfId="12032"/>
    <cellStyle name="千位分隔 6 2 2 2 2 2 3 2" xfId="28928"/>
    <cellStyle name="千位分隔 6 2 2 2 2 2 4" xfId="20480"/>
    <cellStyle name="千位分隔 6 2 2 2 2 3" xfId="5696"/>
    <cellStyle name="千位分隔 6 2 2 2 2 3 2" xfId="14144"/>
    <cellStyle name="千位分隔 6 2 2 2 2 3 2 2" xfId="31040"/>
    <cellStyle name="千位分隔 6 2 2 2 2 3 3" xfId="22592"/>
    <cellStyle name="千位分隔 6 2 2 2 2 4" xfId="9920"/>
    <cellStyle name="千位分隔 6 2 2 2 2 4 2" xfId="26816"/>
    <cellStyle name="千位分隔 6 2 2 2 2 5" xfId="18368"/>
    <cellStyle name="千位分隔 6 2 2 2 3" xfId="2528"/>
    <cellStyle name="千位分隔 6 2 2 2 3 2" xfId="6752"/>
    <cellStyle name="千位分隔 6 2 2 2 3 2 2" xfId="15200"/>
    <cellStyle name="千位分隔 6 2 2 2 3 2 2 2" xfId="32096"/>
    <cellStyle name="千位分隔 6 2 2 2 3 2 3" xfId="23648"/>
    <cellStyle name="千位分隔 6 2 2 2 3 3" xfId="10976"/>
    <cellStyle name="千位分隔 6 2 2 2 3 3 2" xfId="27872"/>
    <cellStyle name="千位分隔 6 2 2 2 3 4" xfId="19424"/>
    <cellStyle name="千位分隔 6 2 2 2 4" xfId="4640"/>
    <cellStyle name="千位分隔 6 2 2 2 4 2" xfId="13088"/>
    <cellStyle name="千位分隔 6 2 2 2 4 2 2" xfId="29984"/>
    <cellStyle name="千位分隔 6 2 2 2 4 3" xfId="21536"/>
    <cellStyle name="千位分隔 6 2 2 2 5" xfId="8864"/>
    <cellStyle name="千位分隔 6 2 2 2 5 2" xfId="25760"/>
    <cellStyle name="千位分隔 6 2 2 2 6" xfId="17312"/>
    <cellStyle name="千位分隔 6 2 2 3" xfId="416"/>
    <cellStyle name="千位分隔 6 2 2 3 2" xfId="1824"/>
    <cellStyle name="千位分隔 6 2 2 3 2 2" xfId="3936"/>
    <cellStyle name="千位分隔 6 2 2 3 2 2 2" xfId="8160"/>
    <cellStyle name="千位分隔 6 2 2 3 2 2 2 2" xfId="16608"/>
    <cellStyle name="千位分隔 6 2 2 3 2 2 2 2 2" xfId="33504"/>
    <cellStyle name="千位分隔 6 2 2 3 2 2 2 3" xfId="25056"/>
    <cellStyle name="千位分隔 6 2 2 3 2 2 3" xfId="12384"/>
    <cellStyle name="千位分隔 6 2 2 3 2 2 3 2" xfId="29280"/>
    <cellStyle name="千位分隔 6 2 2 3 2 2 4" xfId="20832"/>
    <cellStyle name="千位分隔 6 2 2 3 2 3" xfId="6048"/>
    <cellStyle name="千位分隔 6 2 2 3 2 3 2" xfId="14496"/>
    <cellStyle name="千位分隔 6 2 2 3 2 3 2 2" xfId="31392"/>
    <cellStyle name="千位分隔 6 2 2 3 2 3 3" xfId="22944"/>
    <cellStyle name="千位分隔 6 2 2 3 2 4" xfId="10272"/>
    <cellStyle name="千位分隔 6 2 2 3 2 4 2" xfId="27168"/>
    <cellStyle name="千位分隔 6 2 2 3 2 5" xfId="18720"/>
    <cellStyle name="千位分隔 6 2 2 3 3" xfId="2880"/>
    <cellStyle name="千位分隔 6 2 2 3 3 2" xfId="7104"/>
    <cellStyle name="千位分隔 6 2 2 3 3 2 2" xfId="15552"/>
    <cellStyle name="千位分隔 6 2 2 3 3 2 2 2" xfId="32448"/>
    <cellStyle name="千位分隔 6 2 2 3 3 2 3" xfId="24000"/>
    <cellStyle name="千位分隔 6 2 2 3 3 3" xfId="11328"/>
    <cellStyle name="千位分隔 6 2 2 3 3 3 2" xfId="28224"/>
    <cellStyle name="千位分隔 6 2 2 3 3 4" xfId="19776"/>
    <cellStyle name="千位分隔 6 2 2 3 4" xfId="4992"/>
    <cellStyle name="千位分隔 6 2 2 3 4 2" xfId="13440"/>
    <cellStyle name="千位分隔 6 2 2 3 4 2 2" xfId="30336"/>
    <cellStyle name="千位分隔 6 2 2 3 4 3" xfId="21888"/>
    <cellStyle name="千位分隔 6 2 2 3 5" xfId="9216"/>
    <cellStyle name="千位分隔 6 2 2 3 5 2" xfId="26112"/>
    <cellStyle name="千位分隔 6 2 2 3 6" xfId="17664"/>
    <cellStyle name="千位分隔 6 2 2 4" xfId="1120"/>
    <cellStyle name="千位分隔 6 2 2 4 2" xfId="3232"/>
    <cellStyle name="千位分隔 6 2 2 4 2 2" xfId="7456"/>
    <cellStyle name="千位分隔 6 2 2 4 2 2 2" xfId="15904"/>
    <cellStyle name="千位分隔 6 2 2 4 2 2 2 2" xfId="32800"/>
    <cellStyle name="千位分隔 6 2 2 4 2 2 3" xfId="24352"/>
    <cellStyle name="千位分隔 6 2 2 4 2 3" xfId="11680"/>
    <cellStyle name="千位分隔 6 2 2 4 2 3 2" xfId="28576"/>
    <cellStyle name="千位分隔 6 2 2 4 2 4" xfId="20128"/>
    <cellStyle name="千位分隔 6 2 2 4 3" xfId="5344"/>
    <cellStyle name="千位分隔 6 2 2 4 3 2" xfId="13792"/>
    <cellStyle name="千位分隔 6 2 2 4 3 2 2" xfId="30688"/>
    <cellStyle name="千位分隔 6 2 2 4 3 3" xfId="22240"/>
    <cellStyle name="千位分隔 6 2 2 4 4" xfId="9568"/>
    <cellStyle name="千位分隔 6 2 2 4 4 2" xfId="26464"/>
    <cellStyle name="千位分隔 6 2 2 4 5" xfId="18016"/>
    <cellStyle name="千位分隔 6 2 2 5" xfId="2176"/>
    <cellStyle name="千位分隔 6 2 2 5 2" xfId="6400"/>
    <cellStyle name="千位分隔 6 2 2 5 2 2" xfId="14848"/>
    <cellStyle name="千位分隔 6 2 2 5 2 2 2" xfId="31744"/>
    <cellStyle name="千位分隔 6 2 2 5 2 3" xfId="23296"/>
    <cellStyle name="千位分隔 6 2 2 5 3" xfId="10624"/>
    <cellStyle name="千位分隔 6 2 2 5 3 2" xfId="27520"/>
    <cellStyle name="千位分隔 6 2 2 5 4" xfId="19072"/>
    <cellStyle name="千位分隔 6 2 2 6" xfId="4288"/>
    <cellStyle name="千位分隔 6 2 2 6 2" xfId="12736"/>
    <cellStyle name="千位分隔 6 2 2 6 2 2" xfId="29632"/>
    <cellStyle name="千位分隔 6 2 2 6 3" xfId="21184"/>
    <cellStyle name="千位分隔 6 2 2 7" xfId="8512"/>
    <cellStyle name="千位分隔 6 2 2 7 2" xfId="25408"/>
    <cellStyle name="千位分隔 6 2 2 8" xfId="16960"/>
    <cellStyle name="千位分隔 6 2 3" xfId="96"/>
    <cellStyle name="千位分隔 6 2 3 2" xfId="800"/>
    <cellStyle name="千位分隔 6 2 3 2 2" xfId="1504"/>
    <cellStyle name="千位分隔 6 2 3 2 2 2" xfId="3616"/>
    <cellStyle name="千位分隔 6 2 3 2 2 2 2" xfId="7840"/>
    <cellStyle name="千位分隔 6 2 3 2 2 2 2 2" xfId="16288"/>
    <cellStyle name="千位分隔 6 2 3 2 2 2 2 2 2" xfId="33184"/>
    <cellStyle name="千位分隔 6 2 3 2 2 2 2 3" xfId="24736"/>
    <cellStyle name="千位分隔 6 2 3 2 2 2 3" xfId="12064"/>
    <cellStyle name="千位分隔 6 2 3 2 2 2 3 2" xfId="28960"/>
    <cellStyle name="千位分隔 6 2 3 2 2 2 4" xfId="20512"/>
    <cellStyle name="千位分隔 6 2 3 2 2 3" xfId="5728"/>
    <cellStyle name="千位分隔 6 2 3 2 2 3 2" xfId="14176"/>
    <cellStyle name="千位分隔 6 2 3 2 2 3 2 2" xfId="31072"/>
    <cellStyle name="千位分隔 6 2 3 2 2 3 3" xfId="22624"/>
    <cellStyle name="千位分隔 6 2 3 2 2 4" xfId="9952"/>
    <cellStyle name="千位分隔 6 2 3 2 2 4 2" xfId="26848"/>
    <cellStyle name="千位分隔 6 2 3 2 2 5" xfId="18400"/>
    <cellStyle name="千位分隔 6 2 3 2 3" xfId="2560"/>
    <cellStyle name="千位分隔 6 2 3 2 3 2" xfId="6784"/>
    <cellStyle name="千位分隔 6 2 3 2 3 2 2" xfId="15232"/>
    <cellStyle name="千位分隔 6 2 3 2 3 2 2 2" xfId="32128"/>
    <cellStyle name="千位分隔 6 2 3 2 3 2 3" xfId="23680"/>
    <cellStyle name="千位分隔 6 2 3 2 3 3" xfId="11008"/>
    <cellStyle name="千位分隔 6 2 3 2 3 3 2" xfId="27904"/>
    <cellStyle name="千位分隔 6 2 3 2 3 4" xfId="19456"/>
    <cellStyle name="千位分隔 6 2 3 2 4" xfId="4672"/>
    <cellStyle name="千位分隔 6 2 3 2 4 2" xfId="13120"/>
    <cellStyle name="千位分隔 6 2 3 2 4 2 2" xfId="30016"/>
    <cellStyle name="千位分隔 6 2 3 2 4 3" xfId="21568"/>
    <cellStyle name="千位分隔 6 2 3 2 5" xfId="8896"/>
    <cellStyle name="千位分隔 6 2 3 2 5 2" xfId="25792"/>
    <cellStyle name="千位分隔 6 2 3 2 6" xfId="17344"/>
    <cellStyle name="千位分隔 6 2 3 3" xfId="448"/>
    <cellStyle name="千位分隔 6 2 3 3 2" xfId="1856"/>
    <cellStyle name="千位分隔 6 2 3 3 2 2" xfId="3968"/>
    <cellStyle name="千位分隔 6 2 3 3 2 2 2" xfId="8192"/>
    <cellStyle name="千位分隔 6 2 3 3 2 2 2 2" xfId="16640"/>
    <cellStyle name="千位分隔 6 2 3 3 2 2 2 2 2" xfId="33536"/>
    <cellStyle name="千位分隔 6 2 3 3 2 2 2 3" xfId="25088"/>
    <cellStyle name="千位分隔 6 2 3 3 2 2 3" xfId="12416"/>
    <cellStyle name="千位分隔 6 2 3 3 2 2 3 2" xfId="29312"/>
    <cellStyle name="千位分隔 6 2 3 3 2 2 4" xfId="20864"/>
    <cellStyle name="千位分隔 6 2 3 3 2 3" xfId="6080"/>
    <cellStyle name="千位分隔 6 2 3 3 2 3 2" xfId="14528"/>
    <cellStyle name="千位分隔 6 2 3 3 2 3 2 2" xfId="31424"/>
    <cellStyle name="千位分隔 6 2 3 3 2 3 3" xfId="22976"/>
    <cellStyle name="千位分隔 6 2 3 3 2 4" xfId="10304"/>
    <cellStyle name="千位分隔 6 2 3 3 2 4 2" xfId="27200"/>
    <cellStyle name="千位分隔 6 2 3 3 2 5" xfId="18752"/>
    <cellStyle name="千位分隔 6 2 3 3 3" xfId="2912"/>
    <cellStyle name="千位分隔 6 2 3 3 3 2" xfId="7136"/>
    <cellStyle name="千位分隔 6 2 3 3 3 2 2" xfId="15584"/>
    <cellStyle name="千位分隔 6 2 3 3 3 2 2 2" xfId="32480"/>
    <cellStyle name="千位分隔 6 2 3 3 3 2 3" xfId="24032"/>
    <cellStyle name="千位分隔 6 2 3 3 3 3" xfId="11360"/>
    <cellStyle name="千位分隔 6 2 3 3 3 3 2" xfId="28256"/>
    <cellStyle name="千位分隔 6 2 3 3 3 4" xfId="19808"/>
    <cellStyle name="千位分隔 6 2 3 3 4" xfId="5024"/>
    <cellStyle name="千位分隔 6 2 3 3 4 2" xfId="13472"/>
    <cellStyle name="千位分隔 6 2 3 3 4 2 2" xfId="30368"/>
    <cellStyle name="千位分隔 6 2 3 3 4 3" xfId="21920"/>
    <cellStyle name="千位分隔 6 2 3 3 5" xfId="9248"/>
    <cellStyle name="千位分隔 6 2 3 3 5 2" xfId="26144"/>
    <cellStyle name="千位分隔 6 2 3 3 6" xfId="17696"/>
    <cellStyle name="千位分隔 6 2 3 4" xfId="1152"/>
    <cellStyle name="千位分隔 6 2 3 4 2" xfId="3264"/>
    <cellStyle name="千位分隔 6 2 3 4 2 2" xfId="7488"/>
    <cellStyle name="千位分隔 6 2 3 4 2 2 2" xfId="15936"/>
    <cellStyle name="千位分隔 6 2 3 4 2 2 2 2" xfId="32832"/>
    <cellStyle name="千位分隔 6 2 3 4 2 2 3" xfId="24384"/>
    <cellStyle name="千位分隔 6 2 3 4 2 3" xfId="11712"/>
    <cellStyle name="千位分隔 6 2 3 4 2 3 2" xfId="28608"/>
    <cellStyle name="千位分隔 6 2 3 4 2 4" xfId="20160"/>
    <cellStyle name="千位分隔 6 2 3 4 3" xfId="5376"/>
    <cellStyle name="千位分隔 6 2 3 4 3 2" xfId="13824"/>
    <cellStyle name="千位分隔 6 2 3 4 3 2 2" xfId="30720"/>
    <cellStyle name="千位分隔 6 2 3 4 3 3" xfId="22272"/>
    <cellStyle name="千位分隔 6 2 3 4 4" xfId="9600"/>
    <cellStyle name="千位分隔 6 2 3 4 4 2" xfId="26496"/>
    <cellStyle name="千位分隔 6 2 3 4 5" xfId="18048"/>
    <cellStyle name="千位分隔 6 2 3 5" xfId="2208"/>
    <cellStyle name="千位分隔 6 2 3 5 2" xfId="6432"/>
    <cellStyle name="千位分隔 6 2 3 5 2 2" xfId="14880"/>
    <cellStyle name="千位分隔 6 2 3 5 2 2 2" xfId="31776"/>
    <cellStyle name="千位分隔 6 2 3 5 2 3" xfId="23328"/>
    <cellStyle name="千位分隔 6 2 3 5 3" xfId="10656"/>
    <cellStyle name="千位分隔 6 2 3 5 3 2" xfId="27552"/>
    <cellStyle name="千位分隔 6 2 3 5 4" xfId="19104"/>
    <cellStyle name="千位分隔 6 2 3 6" xfId="4320"/>
    <cellStyle name="千位分隔 6 2 3 6 2" xfId="12768"/>
    <cellStyle name="千位分隔 6 2 3 6 2 2" xfId="29664"/>
    <cellStyle name="千位分隔 6 2 3 6 3" xfId="21216"/>
    <cellStyle name="千位分隔 6 2 3 7" xfId="8544"/>
    <cellStyle name="千位分隔 6 2 3 7 2" xfId="25440"/>
    <cellStyle name="千位分隔 6 2 3 8" xfId="16992"/>
    <cellStyle name="千位分隔 6 2 4" xfId="144"/>
    <cellStyle name="千位分隔 6 2 4 2" xfId="848"/>
    <cellStyle name="千位分隔 6 2 4 2 2" xfId="1552"/>
    <cellStyle name="千位分隔 6 2 4 2 2 2" xfId="3664"/>
    <cellStyle name="千位分隔 6 2 4 2 2 2 2" xfId="7888"/>
    <cellStyle name="千位分隔 6 2 4 2 2 2 2 2" xfId="16336"/>
    <cellStyle name="千位分隔 6 2 4 2 2 2 2 2 2" xfId="33232"/>
    <cellStyle name="千位分隔 6 2 4 2 2 2 2 3" xfId="24784"/>
    <cellStyle name="千位分隔 6 2 4 2 2 2 3" xfId="12112"/>
    <cellStyle name="千位分隔 6 2 4 2 2 2 3 2" xfId="29008"/>
    <cellStyle name="千位分隔 6 2 4 2 2 2 4" xfId="20560"/>
    <cellStyle name="千位分隔 6 2 4 2 2 3" xfId="5776"/>
    <cellStyle name="千位分隔 6 2 4 2 2 3 2" xfId="14224"/>
    <cellStyle name="千位分隔 6 2 4 2 2 3 2 2" xfId="31120"/>
    <cellStyle name="千位分隔 6 2 4 2 2 3 3" xfId="22672"/>
    <cellStyle name="千位分隔 6 2 4 2 2 4" xfId="10000"/>
    <cellStyle name="千位分隔 6 2 4 2 2 4 2" xfId="26896"/>
    <cellStyle name="千位分隔 6 2 4 2 2 5" xfId="18448"/>
    <cellStyle name="千位分隔 6 2 4 2 3" xfId="2608"/>
    <cellStyle name="千位分隔 6 2 4 2 3 2" xfId="6832"/>
    <cellStyle name="千位分隔 6 2 4 2 3 2 2" xfId="15280"/>
    <cellStyle name="千位分隔 6 2 4 2 3 2 2 2" xfId="32176"/>
    <cellStyle name="千位分隔 6 2 4 2 3 2 3" xfId="23728"/>
    <cellStyle name="千位分隔 6 2 4 2 3 3" xfId="11056"/>
    <cellStyle name="千位分隔 6 2 4 2 3 3 2" xfId="27952"/>
    <cellStyle name="千位分隔 6 2 4 2 3 4" xfId="19504"/>
    <cellStyle name="千位分隔 6 2 4 2 4" xfId="4720"/>
    <cellStyle name="千位分隔 6 2 4 2 4 2" xfId="13168"/>
    <cellStyle name="千位分隔 6 2 4 2 4 2 2" xfId="30064"/>
    <cellStyle name="千位分隔 6 2 4 2 4 3" xfId="21616"/>
    <cellStyle name="千位分隔 6 2 4 2 5" xfId="8944"/>
    <cellStyle name="千位分隔 6 2 4 2 5 2" xfId="25840"/>
    <cellStyle name="千位分隔 6 2 4 2 6" xfId="17392"/>
    <cellStyle name="千位分隔 6 2 4 3" xfId="496"/>
    <cellStyle name="千位分隔 6 2 4 3 2" xfId="1904"/>
    <cellStyle name="千位分隔 6 2 4 3 2 2" xfId="4016"/>
    <cellStyle name="千位分隔 6 2 4 3 2 2 2" xfId="8240"/>
    <cellStyle name="千位分隔 6 2 4 3 2 2 2 2" xfId="16688"/>
    <cellStyle name="千位分隔 6 2 4 3 2 2 2 2 2" xfId="33584"/>
    <cellStyle name="千位分隔 6 2 4 3 2 2 2 3" xfId="25136"/>
    <cellStyle name="千位分隔 6 2 4 3 2 2 3" xfId="12464"/>
    <cellStyle name="千位分隔 6 2 4 3 2 2 3 2" xfId="29360"/>
    <cellStyle name="千位分隔 6 2 4 3 2 2 4" xfId="20912"/>
    <cellStyle name="千位分隔 6 2 4 3 2 3" xfId="6128"/>
    <cellStyle name="千位分隔 6 2 4 3 2 3 2" xfId="14576"/>
    <cellStyle name="千位分隔 6 2 4 3 2 3 2 2" xfId="31472"/>
    <cellStyle name="千位分隔 6 2 4 3 2 3 3" xfId="23024"/>
    <cellStyle name="千位分隔 6 2 4 3 2 4" xfId="10352"/>
    <cellStyle name="千位分隔 6 2 4 3 2 4 2" xfId="27248"/>
    <cellStyle name="千位分隔 6 2 4 3 2 5" xfId="18800"/>
    <cellStyle name="千位分隔 6 2 4 3 3" xfId="2960"/>
    <cellStyle name="千位分隔 6 2 4 3 3 2" xfId="7184"/>
    <cellStyle name="千位分隔 6 2 4 3 3 2 2" xfId="15632"/>
    <cellStyle name="千位分隔 6 2 4 3 3 2 2 2" xfId="32528"/>
    <cellStyle name="千位分隔 6 2 4 3 3 2 3" xfId="24080"/>
    <cellStyle name="千位分隔 6 2 4 3 3 3" xfId="11408"/>
    <cellStyle name="千位分隔 6 2 4 3 3 3 2" xfId="28304"/>
    <cellStyle name="千位分隔 6 2 4 3 3 4" xfId="19856"/>
    <cellStyle name="千位分隔 6 2 4 3 4" xfId="5072"/>
    <cellStyle name="千位分隔 6 2 4 3 4 2" xfId="13520"/>
    <cellStyle name="千位分隔 6 2 4 3 4 2 2" xfId="30416"/>
    <cellStyle name="千位分隔 6 2 4 3 4 3" xfId="21968"/>
    <cellStyle name="千位分隔 6 2 4 3 5" xfId="9296"/>
    <cellStyle name="千位分隔 6 2 4 3 5 2" xfId="26192"/>
    <cellStyle name="千位分隔 6 2 4 3 6" xfId="17744"/>
    <cellStyle name="千位分隔 6 2 4 4" xfId="1200"/>
    <cellStyle name="千位分隔 6 2 4 4 2" xfId="3312"/>
    <cellStyle name="千位分隔 6 2 4 4 2 2" xfId="7536"/>
    <cellStyle name="千位分隔 6 2 4 4 2 2 2" xfId="15984"/>
    <cellStyle name="千位分隔 6 2 4 4 2 2 2 2" xfId="32880"/>
    <cellStyle name="千位分隔 6 2 4 4 2 2 3" xfId="24432"/>
    <cellStyle name="千位分隔 6 2 4 4 2 3" xfId="11760"/>
    <cellStyle name="千位分隔 6 2 4 4 2 3 2" xfId="28656"/>
    <cellStyle name="千位分隔 6 2 4 4 2 4" xfId="20208"/>
    <cellStyle name="千位分隔 6 2 4 4 3" xfId="5424"/>
    <cellStyle name="千位分隔 6 2 4 4 3 2" xfId="13872"/>
    <cellStyle name="千位分隔 6 2 4 4 3 2 2" xfId="30768"/>
    <cellStyle name="千位分隔 6 2 4 4 3 3" xfId="22320"/>
    <cellStyle name="千位分隔 6 2 4 4 4" xfId="9648"/>
    <cellStyle name="千位分隔 6 2 4 4 4 2" xfId="26544"/>
    <cellStyle name="千位分隔 6 2 4 4 5" xfId="18096"/>
    <cellStyle name="千位分隔 6 2 4 5" xfId="2256"/>
    <cellStyle name="千位分隔 6 2 4 5 2" xfId="6480"/>
    <cellStyle name="千位分隔 6 2 4 5 2 2" xfId="14928"/>
    <cellStyle name="千位分隔 6 2 4 5 2 2 2" xfId="31824"/>
    <cellStyle name="千位分隔 6 2 4 5 2 3" xfId="23376"/>
    <cellStyle name="千位分隔 6 2 4 5 3" xfId="10704"/>
    <cellStyle name="千位分隔 6 2 4 5 3 2" xfId="27600"/>
    <cellStyle name="千位分隔 6 2 4 5 4" xfId="19152"/>
    <cellStyle name="千位分隔 6 2 4 6" xfId="4368"/>
    <cellStyle name="千位分隔 6 2 4 6 2" xfId="12816"/>
    <cellStyle name="千位分隔 6 2 4 6 2 2" xfId="29712"/>
    <cellStyle name="千位分隔 6 2 4 6 3" xfId="21264"/>
    <cellStyle name="千位分隔 6 2 4 7" xfId="8592"/>
    <cellStyle name="千位分隔 6 2 4 7 2" xfId="25488"/>
    <cellStyle name="千位分隔 6 2 4 8" xfId="17040"/>
    <cellStyle name="千位分隔 6 2 5" xfId="192"/>
    <cellStyle name="千位分隔 6 2 5 2" xfId="896"/>
    <cellStyle name="千位分隔 6 2 5 2 2" xfId="1600"/>
    <cellStyle name="千位分隔 6 2 5 2 2 2" xfId="3712"/>
    <cellStyle name="千位分隔 6 2 5 2 2 2 2" xfId="7936"/>
    <cellStyle name="千位分隔 6 2 5 2 2 2 2 2" xfId="16384"/>
    <cellStyle name="千位分隔 6 2 5 2 2 2 2 2 2" xfId="33280"/>
    <cellStyle name="千位分隔 6 2 5 2 2 2 2 3" xfId="24832"/>
    <cellStyle name="千位分隔 6 2 5 2 2 2 3" xfId="12160"/>
    <cellStyle name="千位分隔 6 2 5 2 2 2 3 2" xfId="29056"/>
    <cellStyle name="千位分隔 6 2 5 2 2 2 4" xfId="20608"/>
    <cellStyle name="千位分隔 6 2 5 2 2 3" xfId="5824"/>
    <cellStyle name="千位分隔 6 2 5 2 2 3 2" xfId="14272"/>
    <cellStyle name="千位分隔 6 2 5 2 2 3 2 2" xfId="31168"/>
    <cellStyle name="千位分隔 6 2 5 2 2 3 3" xfId="22720"/>
    <cellStyle name="千位分隔 6 2 5 2 2 4" xfId="10048"/>
    <cellStyle name="千位分隔 6 2 5 2 2 4 2" xfId="26944"/>
    <cellStyle name="千位分隔 6 2 5 2 2 5" xfId="18496"/>
    <cellStyle name="千位分隔 6 2 5 2 3" xfId="2656"/>
    <cellStyle name="千位分隔 6 2 5 2 3 2" xfId="6880"/>
    <cellStyle name="千位分隔 6 2 5 2 3 2 2" xfId="15328"/>
    <cellStyle name="千位分隔 6 2 5 2 3 2 2 2" xfId="32224"/>
    <cellStyle name="千位分隔 6 2 5 2 3 2 3" xfId="23776"/>
    <cellStyle name="千位分隔 6 2 5 2 3 3" xfId="11104"/>
    <cellStyle name="千位分隔 6 2 5 2 3 3 2" xfId="28000"/>
    <cellStyle name="千位分隔 6 2 5 2 3 4" xfId="19552"/>
    <cellStyle name="千位分隔 6 2 5 2 4" xfId="4768"/>
    <cellStyle name="千位分隔 6 2 5 2 4 2" xfId="13216"/>
    <cellStyle name="千位分隔 6 2 5 2 4 2 2" xfId="30112"/>
    <cellStyle name="千位分隔 6 2 5 2 4 3" xfId="21664"/>
    <cellStyle name="千位分隔 6 2 5 2 5" xfId="8992"/>
    <cellStyle name="千位分隔 6 2 5 2 5 2" xfId="25888"/>
    <cellStyle name="千位分隔 6 2 5 2 6" xfId="17440"/>
    <cellStyle name="千位分隔 6 2 5 3" xfId="544"/>
    <cellStyle name="千位分隔 6 2 5 3 2" xfId="1952"/>
    <cellStyle name="千位分隔 6 2 5 3 2 2" xfId="4064"/>
    <cellStyle name="千位分隔 6 2 5 3 2 2 2" xfId="8288"/>
    <cellStyle name="千位分隔 6 2 5 3 2 2 2 2" xfId="16736"/>
    <cellStyle name="千位分隔 6 2 5 3 2 2 2 2 2" xfId="33632"/>
    <cellStyle name="千位分隔 6 2 5 3 2 2 2 3" xfId="25184"/>
    <cellStyle name="千位分隔 6 2 5 3 2 2 3" xfId="12512"/>
    <cellStyle name="千位分隔 6 2 5 3 2 2 3 2" xfId="29408"/>
    <cellStyle name="千位分隔 6 2 5 3 2 2 4" xfId="20960"/>
    <cellStyle name="千位分隔 6 2 5 3 2 3" xfId="6176"/>
    <cellStyle name="千位分隔 6 2 5 3 2 3 2" xfId="14624"/>
    <cellStyle name="千位分隔 6 2 5 3 2 3 2 2" xfId="31520"/>
    <cellStyle name="千位分隔 6 2 5 3 2 3 3" xfId="23072"/>
    <cellStyle name="千位分隔 6 2 5 3 2 4" xfId="10400"/>
    <cellStyle name="千位分隔 6 2 5 3 2 4 2" xfId="27296"/>
    <cellStyle name="千位分隔 6 2 5 3 2 5" xfId="18848"/>
    <cellStyle name="千位分隔 6 2 5 3 3" xfId="3008"/>
    <cellStyle name="千位分隔 6 2 5 3 3 2" xfId="7232"/>
    <cellStyle name="千位分隔 6 2 5 3 3 2 2" xfId="15680"/>
    <cellStyle name="千位分隔 6 2 5 3 3 2 2 2" xfId="32576"/>
    <cellStyle name="千位分隔 6 2 5 3 3 2 3" xfId="24128"/>
    <cellStyle name="千位分隔 6 2 5 3 3 3" xfId="11456"/>
    <cellStyle name="千位分隔 6 2 5 3 3 3 2" xfId="28352"/>
    <cellStyle name="千位分隔 6 2 5 3 3 4" xfId="19904"/>
    <cellStyle name="千位分隔 6 2 5 3 4" xfId="5120"/>
    <cellStyle name="千位分隔 6 2 5 3 4 2" xfId="13568"/>
    <cellStyle name="千位分隔 6 2 5 3 4 2 2" xfId="30464"/>
    <cellStyle name="千位分隔 6 2 5 3 4 3" xfId="22016"/>
    <cellStyle name="千位分隔 6 2 5 3 5" xfId="9344"/>
    <cellStyle name="千位分隔 6 2 5 3 5 2" xfId="26240"/>
    <cellStyle name="千位分隔 6 2 5 3 6" xfId="17792"/>
    <cellStyle name="千位分隔 6 2 5 4" xfId="1248"/>
    <cellStyle name="千位分隔 6 2 5 4 2" xfId="3360"/>
    <cellStyle name="千位分隔 6 2 5 4 2 2" xfId="7584"/>
    <cellStyle name="千位分隔 6 2 5 4 2 2 2" xfId="16032"/>
    <cellStyle name="千位分隔 6 2 5 4 2 2 2 2" xfId="32928"/>
    <cellStyle name="千位分隔 6 2 5 4 2 2 3" xfId="24480"/>
    <cellStyle name="千位分隔 6 2 5 4 2 3" xfId="11808"/>
    <cellStyle name="千位分隔 6 2 5 4 2 3 2" xfId="28704"/>
    <cellStyle name="千位分隔 6 2 5 4 2 4" xfId="20256"/>
    <cellStyle name="千位分隔 6 2 5 4 3" xfId="5472"/>
    <cellStyle name="千位分隔 6 2 5 4 3 2" xfId="13920"/>
    <cellStyle name="千位分隔 6 2 5 4 3 2 2" xfId="30816"/>
    <cellStyle name="千位分隔 6 2 5 4 3 3" xfId="22368"/>
    <cellStyle name="千位分隔 6 2 5 4 4" xfId="9696"/>
    <cellStyle name="千位分隔 6 2 5 4 4 2" xfId="26592"/>
    <cellStyle name="千位分隔 6 2 5 4 5" xfId="18144"/>
    <cellStyle name="千位分隔 6 2 5 5" xfId="2304"/>
    <cellStyle name="千位分隔 6 2 5 5 2" xfId="6528"/>
    <cellStyle name="千位分隔 6 2 5 5 2 2" xfId="14976"/>
    <cellStyle name="千位分隔 6 2 5 5 2 2 2" xfId="31872"/>
    <cellStyle name="千位分隔 6 2 5 5 2 3" xfId="23424"/>
    <cellStyle name="千位分隔 6 2 5 5 3" xfId="10752"/>
    <cellStyle name="千位分隔 6 2 5 5 3 2" xfId="27648"/>
    <cellStyle name="千位分隔 6 2 5 5 4" xfId="19200"/>
    <cellStyle name="千位分隔 6 2 5 6" xfId="4416"/>
    <cellStyle name="千位分隔 6 2 5 6 2" xfId="12864"/>
    <cellStyle name="千位分隔 6 2 5 6 2 2" xfId="29760"/>
    <cellStyle name="千位分隔 6 2 5 6 3" xfId="21312"/>
    <cellStyle name="千位分隔 6 2 5 7" xfId="8640"/>
    <cellStyle name="千位分隔 6 2 5 7 2" xfId="25536"/>
    <cellStyle name="千位分隔 6 2 5 8" xfId="17088"/>
    <cellStyle name="千位分隔 6 2 6" xfId="240"/>
    <cellStyle name="千位分隔 6 2 6 2" xfId="944"/>
    <cellStyle name="千位分隔 6 2 6 2 2" xfId="1648"/>
    <cellStyle name="千位分隔 6 2 6 2 2 2" xfId="3760"/>
    <cellStyle name="千位分隔 6 2 6 2 2 2 2" xfId="7984"/>
    <cellStyle name="千位分隔 6 2 6 2 2 2 2 2" xfId="16432"/>
    <cellStyle name="千位分隔 6 2 6 2 2 2 2 2 2" xfId="33328"/>
    <cellStyle name="千位分隔 6 2 6 2 2 2 2 3" xfId="24880"/>
    <cellStyle name="千位分隔 6 2 6 2 2 2 3" xfId="12208"/>
    <cellStyle name="千位分隔 6 2 6 2 2 2 3 2" xfId="29104"/>
    <cellStyle name="千位分隔 6 2 6 2 2 2 4" xfId="20656"/>
    <cellStyle name="千位分隔 6 2 6 2 2 3" xfId="5872"/>
    <cellStyle name="千位分隔 6 2 6 2 2 3 2" xfId="14320"/>
    <cellStyle name="千位分隔 6 2 6 2 2 3 2 2" xfId="31216"/>
    <cellStyle name="千位分隔 6 2 6 2 2 3 3" xfId="22768"/>
    <cellStyle name="千位分隔 6 2 6 2 2 4" xfId="10096"/>
    <cellStyle name="千位分隔 6 2 6 2 2 4 2" xfId="26992"/>
    <cellStyle name="千位分隔 6 2 6 2 2 5" xfId="18544"/>
    <cellStyle name="千位分隔 6 2 6 2 3" xfId="2704"/>
    <cellStyle name="千位分隔 6 2 6 2 3 2" xfId="6928"/>
    <cellStyle name="千位分隔 6 2 6 2 3 2 2" xfId="15376"/>
    <cellStyle name="千位分隔 6 2 6 2 3 2 2 2" xfId="32272"/>
    <cellStyle name="千位分隔 6 2 6 2 3 2 3" xfId="23824"/>
    <cellStyle name="千位分隔 6 2 6 2 3 3" xfId="11152"/>
    <cellStyle name="千位分隔 6 2 6 2 3 3 2" xfId="28048"/>
    <cellStyle name="千位分隔 6 2 6 2 3 4" xfId="19600"/>
    <cellStyle name="千位分隔 6 2 6 2 4" xfId="4816"/>
    <cellStyle name="千位分隔 6 2 6 2 4 2" xfId="13264"/>
    <cellStyle name="千位分隔 6 2 6 2 4 2 2" xfId="30160"/>
    <cellStyle name="千位分隔 6 2 6 2 4 3" xfId="21712"/>
    <cellStyle name="千位分隔 6 2 6 2 5" xfId="9040"/>
    <cellStyle name="千位分隔 6 2 6 2 5 2" xfId="25936"/>
    <cellStyle name="千位分隔 6 2 6 2 6" xfId="17488"/>
    <cellStyle name="千位分隔 6 2 6 3" xfId="592"/>
    <cellStyle name="千位分隔 6 2 6 3 2" xfId="2000"/>
    <cellStyle name="千位分隔 6 2 6 3 2 2" xfId="4112"/>
    <cellStyle name="千位分隔 6 2 6 3 2 2 2" xfId="8336"/>
    <cellStyle name="千位分隔 6 2 6 3 2 2 2 2" xfId="16784"/>
    <cellStyle name="千位分隔 6 2 6 3 2 2 2 2 2" xfId="33680"/>
    <cellStyle name="千位分隔 6 2 6 3 2 2 2 3" xfId="25232"/>
    <cellStyle name="千位分隔 6 2 6 3 2 2 3" xfId="12560"/>
    <cellStyle name="千位分隔 6 2 6 3 2 2 3 2" xfId="29456"/>
    <cellStyle name="千位分隔 6 2 6 3 2 2 4" xfId="21008"/>
    <cellStyle name="千位分隔 6 2 6 3 2 3" xfId="6224"/>
    <cellStyle name="千位分隔 6 2 6 3 2 3 2" xfId="14672"/>
    <cellStyle name="千位分隔 6 2 6 3 2 3 2 2" xfId="31568"/>
    <cellStyle name="千位分隔 6 2 6 3 2 3 3" xfId="23120"/>
    <cellStyle name="千位分隔 6 2 6 3 2 4" xfId="10448"/>
    <cellStyle name="千位分隔 6 2 6 3 2 4 2" xfId="27344"/>
    <cellStyle name="千位分隔 6 2 6 3 2 5" xfId="18896"/>
    <cellStyle name="千位分隔 6 2 6 3 3" xfId="3056"/>
    <cellStyle name="千位分隔 6 2 6 3 3 2" xfId="7280"/>
    <cellStyle name="千位分隔 6 2 6 3 3 2 2" xfId="15728"/>
    <cellStyle name="千位分隔 6 2 6 3 3 2 2 2" xfId="32624"/>
    <cellStyle name="千位分隔 6 2 6 3 3 2 3" xfId="24176"/>
    <cellStyle name="千位分隔 6 2 6 3 3 3" xfId="11504"/>
    <cellStyle name="千位分隔 6 2 6 3 3 3 2" xfId="28400"/>
    <cellStyle name="千位分隔 6 2 6 3 3 4" xfId="19952"/>
    <cellStyle name="千位分隔 6 2 6 3 4" xfId="5168"/>
    <cellStyle name="千位分隔 6 2 6 3 4 2" xfId="13616"/>
    <cellStyle name="千位分隔 6 2 6 3 4 2 2" xfId="30512"/>
    <cellStyle name="千位分隔 6 2 6 3 4 3" xfId="22064"/>
    <cellStyle name="千位分隔 6 2 6 3 5" xfId="9392"/>
    <cellStyle name="千位分隔 6 2 6 3 5 2" xfId="26288"/>
    <cellStyle name="千位分隔 6 2 6 3 6" xfId="17840"/>
    <cellStyle name="千位分隔 6 2 6 4" xfId="1296"/>
    <cellStyle name="千位分隔 6 2 6 4 2" xfId="3408"/>
    <cellStyle name="千位分隔 6 2 6 4 2 2" xfId="7632"/>
    <cellStyle name="千位分隔 6 2 6 4 2 2 2" xfId="16080"/>
    <cellStyle name="千位分隔 6 2 6 4 2 2 2 2" xfId="32976"/>
    <cellStyle name="千位分隔 6 2 6 4 2 2 3" xfId="24528"/>
    <cellStyle name="千位分隔 6 2 6 4 2 3" xfId="11856"/>
    <cellStyle name="千位分隔 6 2 6 4 2 3 2" xfId="28752"/>
    <cellStyle name="千位分隔 6 2 6 4 2 4" xfId="20304"/>
    <cellStyle name="千位分隔 6 2 6 4 3" xfId="5520"/>
    <cellStyle name="千位分隔 6 2 6 4 3 2" xfId="13968"/>
    <cellStyle name="千位分隔 6 2 6 4 3 2 2" xfId="30864"/>
    <cellStyle name="千位分隔 6 2 6 4 3 3" xfId="22416"/>
    <cellStyle name="千位分隔 6 2 6 4 4" xfId="9744"/>
    <cellStyle name="千位分隔 6 2 6 4 4 2" xfId="26640"/>
    <cellStyle name="千位分隔 6 2 6 4 5" xfId="18192"/>
    <cellStyle name="千位分隔 6 2 6 5" xfId="2352"/>
    <cellStyle name="千位分隔 6 2 6 5 2" xfId="6576"/>
    <cellStyle name="千位分隔 6 2 6 5 2 2" xfId="15024"/>
    <cellStyle name="千位分隔 6 2 6 5 2 2 2" xfId="31920"/>
    <cellStyle name="千位分隔 6 2 6 5 2 3" xfId="23472"/>
    <cellStyle name="千位分隔 6 2 6 5 3" xfId="10800"/>
    <cellStyle name="千位分隔 6 2 6 5 3 2" xfId="27696"/>
    <cellStyle name="千位分隔 6 2 6 5 4" xfId="19248"/>
    <cellStyle name="千位分隔 6 2 6 6" xfId="4464"/>
    <cellStyle name="千位分隔 6 2 6 6 2" xfId="12912"/>
    <cellStyle name="千位分隔 6 2 6 6 2 2" xfId="29808"/>
    <cellStyle name="千位分隔 6 2 6 6 3" xfId="21360"/>
    <cellStyle name="千位分隔 6 2 6 7" xfId="8688"/>
    <cellStyle name="千位分隔 6 2 6 7 2" xfId="25584"/>
    <cellStyle name="千位分隔 6 2 6 8" xfId="17136"/>
    <cellStyle name="千位分隔 6 2 7" xfId="288"/>
    <cellStyle name="千位分隔 6 2 7 2" xfId="992"/>
    <cellStyle name="千位分隔 6 2 7 2 2" xfId="1696"/>
    <cellStyle name="千位分隔 6 2 7 2 2 2" xfId="3808"/>
    <cellStyle name="千位分隔 6 2 7 2 2 2 2" xfId="8032"/>
    <cellStyle name="千位分隔 6 2 7 2 2 2 2 2" xfId="16480"/>
    <cellStyle name="千位分隔 6 2 7 2 2 2 2 2 2" xfId="33376"/>
    <cellStyle name="千位分隔 6 2 7 2 2 2 2 3" xfId="24928"/>
    <cellStyle name="千位分隔 6 2 7 2 2 2 3" xfId="12256"/>
    <cellStyle name="千位分隔 6 2 7 2 2 2 3 2" xfId="29152"/>
    <cellStyle name="千位分隔 6 2 7 2 2 2 4" xfId="20704"/>
    <cellStyle name="千位分隔 6 2 7 2 2 3" xfId="5920"/>
    <cellStyle name="千位分隔 6 2 7 2 2 3 2" xfId="14368"/>
    <cellStyle name="千位分隔 6 2 7 2 2 3 2 2" xfId="31264"/>
    <cellStyle name="千位分隔 6 2 7 2 2 3 3" xfId="22816"/>
    <cellStyle name="千位分隔 6 2 7 2 2 4" xfId="10144"/>
    <cellStyle name="千位分隔 6 2 7 2 2 4 2" xfId="27040"/>
    <cellStyle name="千位分隔 6 2 7 2 2 5" xfId="18592"/>
    <cellStyle name="千位分隔 6 2 7 2 3" xfId="2752"/>
    <cellStyle name="千位分隔 6 2 7 2 3 2" xfId="6976"/>
    <cellStyle name="千位分隔 6 2 7 2 3 2 2" xfId="15424"/>
    <cellStyle name="千位分隔 6 2 7 2 3 2 2 2" xfId="32320"/>
    <cellStyle name="千位分隔 6 2 7 2 3 2 3" xfId="23872"/>
    <cellStyle name="千位分隔 6 2 7 2 3 3" xfId="11200"/>
    <cellStyle name="千位分隔 6 2 7 2 3 3 2" xfId="28096"/>
    <cellStyle name="千位分隔 6 2 7 2 3 4" xfId="19648"/>
    <cellStyle name="千位分隔 6 2 7 2 4" xfId="4864"/>
    <cellStyle name="千位分隔 6 2 7 2 4 2" xfId="13312"/>
    <cellStyle name="千位分隔 6 2 7 2 4 2 2" xfId="30208"/>
    <cellStyle name="千位分隔 6 2 7 2 4 3" xfId="21760"/>
    <cellStyle name="千位分隔 6 2 7 2 5" xfId="9088"/>
    <cellStyle name="千位分隔 6 2 7 2 5 2" xfId="25984"/>
    <cellStyle name="千位分隔 6 2 7 2 6" xfId="17536"/>
    <cellStyle name="千位分隔 6 2 7 3" xfId="640"/>
    <cellStyle name="千位分隔 6 2 7 3 2" xfId="2048"/>
    <cellStyle name="千位分隔 6 2 7 3 2 2" xfId="4160"/>
    <cellStyle name="千位分隔 6 2 7 3 2 2 2" xfId="8384"/>
    <cellStyle name="千位分隔 6 2 7 3 2 2 2 2" xfId="16832"/>
    <cellStyle name="千位分隔 6 2 7 3 2 2 2 2 2" xfId="33728"/>
    <cellStyle name="千位分隔 6 2 7 3 2 2 2 3" xfId="25280"/>
    <cellStyle name="千位分隔 6 2 7 3 2 2 3" xfId="12608"/>
    <cellStyle name="千位分隔 6 2 7 3 2 2 3 2" xfId="29504"/>
    <cellStyle name="千位分隔 6 2 7 3 2 2 4" xfId="21056"/>
    <cellStyle name="千位分隔 6 2 7 3 2 3" xfId="6272"/>
    <cellStyle name="千位分隔 6 2 7 3 2 3 2" xfId="14720"/>
    <cellStyle name="千位分隔 6 2 7 3 2 3 2 2" xfId="31616"/>
    <cellStyle name="千位分隔 6 2 7 3 2 3 3" xfId="23168"/>
    <cellStyle name="千位分隔 6 2 7 3 2 4" xfId="10496"/>
    <cellStyle name="千位分隔 6 2 7 3 2 4 2" xfId="27392"/>
    <cellStyle name="千位分隔 6 2 7 3 2 5" xfId="18944"/>
    <cellStyle name="千位分隔 6 2 7 3 3" xfId="3104"/>
    <cellStyle name="千位分隔 6 2 7 3 3 2" xfId="7328"/>
    <cellStyle name="千位分隔 6 2 7 3 3 2 2" xfId="15776"/>
    <cellStyle name="千位分隔 6 2 7 3 3 2 2 2" xfId="32672"/>
    <cellStyle name="千位分隔 6 2 7 3 3 2 3" xfId="24224"/>
    <cellStyle name="千位分隔 6 2 7 3 3 3" xfId="11552"/>
    <cellStyle name="千位分隔 6 2 7 3 3 3 2" xfId="28448"/>
    <cellStyle name="千位分隔 6 2 7 3 3 4" xfId="20000"/>
    <cellStyle name="千位分隔 6 2 7 3 4" xfId="5216"/>
    <cellStyle name="千位分隔 6 2 7 3 4 2" xfId="13664"/>
    <cellStyle name="千位分隔 6 2 7 3 4 2 2" xfId="30560"/>
    <cellStyle name="千位分隔 6 2 7 3 4 3" xfId="22112"/>
    <cellStyle name="千位分隔 6 2 7 3 5" xfId="9440"/>
    <cellStyle name="千位分隔 6 2 7 3 5 2" xfId="26336"/>
    <cellStyle name="千位分隔 6 2 7 3 6" xfId="17888"/>
    <cellStyle name="千位分隔 6 2 7 4" xfId="1344"/>
    <cellStyle name="千位分隔 6 2 7 4 2" xfId="3456"/>
    <cellStyle name="千位分隔 6 2 7 4 2 2" xfId="7680"/>
    <cellStyle name="千位分隔 6 2 7 4 2 2 2" xfId="16128"/>
    <cellStyle name="千位分隔 6 2 7 4 2 2 2 2" xfId="33024"/>
    <cellStyle name="千位分隔 6 2 7 4 2 2 3" xfId="24576"/>
    <cellStyle name="千位分隔 6 2 7 4 2 3" xfId="11904"/>
    <cellStyle name="千位分隔 6 2 7 4 2 3 2" xfId="28800"/>
    <cellStyle name="千位分隔 6 2 7 4 2 4" xfId="20352"/>
    <cellStyle name="千位分隔 6 2 7 4 3" xfId="5568"/>
    <cellStyle name="千位分隔 6 2 7 4 3 2" xfId="14016"/>
    <cellStyle name="千位分隔 6 2 7 4 3 2 2" xfId="30912"/>
    <cellStyle name="千位分隔 6 2 7 4 3 3" xfId="22464"/>
    <cellStyle name="千位分隔 6 2 7 4 4" xfId="9792"/>
    <cellStyle name="千位分隔 6 2 7 4 4 2" xfId="26688"/>
    <cellStyle name="千位分隔 6 2 7 4 5" xfId="18240"/>
    <cellStyle name="千位分隔 6 2 7 5" xfId="2400"/>
    <cellStyle name="千位分隔 6 2 7 5 2" xfId="6624"/>
    <cellStyle name="千位分隔 6 2 7 5 2 2" xfId="15072"/>
    <cellStyle name="千位分隔 6 2 7 5 2 2 2" xfId="31968"/>
    <cellStyle name="千位分隔 6 2 7 5 2 3" xfId="23520"/>
    <cellStyle name="千位分隔 6 2 7 5 3" xfId="10848"/>
    <cellStyle name="千位分隔 6 2 7 5 3 2" xfId="27744"/>
    <cellStyle name="千位分隔 6 2 7 5 4" xfId="19296"/>
    <cellStyle name="千位分隔 6 2 7 6" xfId="4512"/>
    <cellStyle name="千位分隔 6 2 7 6 2" xfId="12960"/>
    <cellStyle name="千位分隔 6 2 7 6 2 2" xfId="29856"/>
    <cellStyle name="千位分隔 6 2 7 6 3" xfId="21408"/>
    <cellStyle name="千位分隔 6 2 7 7" xfId="8736"/>
    <cellStyle name="千位分隔 6 2 7 7 2" xfId="25632"/>
    <cellStyle name="千位分隔 6 2 7 8" xfId="17184"/>
    <cellStyle name="千位分隔 6 2 8" xfId="336"/>
    <cellStyle name="千位分隔 6 2 8 2" xfId="1040"/>
    <cellStyle name="千位分隔 6 2 8 2 2" xfId="1744"/>
    <cellStyle name="千位分隔 6 2 8 2 2 2" xfId="3856"/>
    <cellStyle name="千位分隔 6 2 8 2 2 2 2" xfId="8080"/>
    <cellStyle name="千位分隔 6 2 8 2 2 2 2 2" xfId="16528"/>
    <cellStyle name="千位分隔 6 2 8 2 2 2 2 2 2" xfId="33424"/>
    <cellStyle name="千位分隔 6 2 8 2 2 2 2 3" xfId="24976"/>
    <cellStyle name="千位分隔 6 2 8 2 2 2 3" xfId="12304"/>
    <cellStyle name="千位分隔 6 2 8 2 2 2 3 2" xfId="29200"/>
    <cellStyle name="千位分隔 6 2 8 2 2 2 4" xfId="20752"/>
    <cellStyle name="千位分隔 6 2 8 2 2 3" xfId="5968"/>
    <cellStyle name="千位分隔 6 2 8 2 2 3 2" xfId="14416"/>
    <cellStyle name="千位分隔 6 2 8 2 2 3 2 2" xfId="31312"/>
    <cellStyle name="千位分隔 6 2 8 2 2 3 3" xfId="22864"/>
    <cellStyle name="千位分隔 6 2 8 2 2 4" xfId="10192"/>
    <cellStyle name="千位分隔 6 2 8 2 2 4 2" xfId="27088"/>
    <cellStyle name="千位分隔 6 2 8 2 2 5" xfId="18640"/>
    <cellStyle name="千位分隔 6 2 8 2 3" xfId="2800"/>
    <cellStyle name="千位分隔 6 2 8 2 3 2" xfId="7024"/>
    <cellStyle name="千位分隔 6 2 8 2 3 2 2" xfId="15472"/>
    <cellStyle name="千位分隔 6 2 8 2 3 2 2 2" xfId="32368"/>
    <cellStyle name="千位分隔 6 2 8 2 3 2 3" xfId="23920"/>
    <cellStyle name="千位分隔 6 2 8 2 3 3" xfId="11248"/>
    <cellStyle name="千位分隔 6 2 8 2 3 3 2" xfId="28144"/>
    <cellStyle name="千位分隔 6 2 8 2 3 4" xfId="19696"/>
    <cellStyle name="千位分隔 6 2 8 2 4" xfId="4912"/>
    <cellStyle name="千位分隔 6 2 8 2 4 2" xfId="13360"/>
    <cellStyle name="千位分隔 6 2 8 2 4 2 2" xfId="30256"/>
    <cellStyle name="千位分隔 6 2 8 2 4 3" xfId="21808"/>
    <cellStyle name="千位分隔 6 2 8 2 5" xfId="9136"/>
    <cellStyle name="千位分隔 6 2 8 2 5 2" xfId="26032"/>
    <cellStyle name="千位分隔 6 2 8 2 6" xfId="17584"/>
    <cellStyle name="千位分隔 6 2 8 3" xfId="688"/>
    <cellStyle name="千位分隔 6 2 8 3 2" xfId="2096"/>
    <cellStyle name="千位分隔 6 2 8 3 2 2" xfId="4208"/>
    <cellStyle name="千位分隔 6 2 8 3 2 2 2" xfId="8432"/>
    <cellStyle name="千位分隔 6 2 8 3 2 2 2 2" xfId="16880"/>
    <cellStyle name="千位分隔 6 2 8 3 2 2 2 2 2" xfId="33776"/>
    <cellStyle name="千位分隔 6 2 8 3 2 2 2 3" xfId="25328"/>
    <cellStyle name="千位分隔 6 2 8 3 2 2 3" xfId="12656"/>
    <cellStyle name="千位分隔 6 2 8 3 2 2 3 2" xfId="29552"/>
    <cellStyle name="千位分隔 6 2 8 3 2 2 4" xfId="21104"/>
    <cellStyle name="千位分隔 6 2 8 3 2 3" xfId="6320"/>
    <cellStyle name="千位分隔 6 2 8 3 2 3 2" xfId="14768"/>
    <cellStyle name="千位分隔 6 2 8 3 2 3 2 2" xfId="31664"/>
    <cellStyle name="千位分隔 6 2 8 3 2 3 3" xfId="23216"/>
    <cellStyle name="千位分隔 6 2 8 3 2 4" xfId="10544"/>
    <cellStyle name="千位分隔 6 2 8 3 2 4 2" xfId="27440"/>
    <cellStyle name="千位分隔 6 2 8 3 2 5" xfId="18992"/>
    <cellStyle name="千位分隔 6 2 8 3 3" xfId="3152"/>
    <cellStyle name="千位分隔 6 2 8 3 3 2" xfId="7376"/>
    <cellStyle name="千位分隔 6 2 8 3 3 2 2" xfId="15824"/>
    <cellStyle name="千位分隔 6 2 8 3 3 2 2 2" xfId="32720"/>
    <cellStyle name="千位分隔 6 2 8 3 3 2 3" xfId="24272"/>
    <cellStyle name="千位分隔 6 2 8 3 3 3" xfId="11600"/>
    <cellStyle name="千位分隔 6 2 8 3 3 3 2" xfId="28496"/>
    <cellStyle name="千位分隔 6 2 8 3 3 4" xfId="20048"/>
    <cellStyle name="千位分隔 6 2 8 3 4" xfId="5264"/>
    <cellStyle name="千位分隔 6 2 8 3 4 2" xfId="13712"/>
    <cellStyle name="千位分隔 6 2 8 3 4 2 2" xfId="30608"/>
    <cellStyle name="千位分隔 6 2 8 3 4 3" xfId="22160"/>
    <cellStyle name="千位分隔 6 2 8 3 5" xfId="9488"/>
    <cellStyle name="千位分隔 6 2 8 3 5 2" xfId="26384"/>
    <cellStyle name="千位分隔 6 2 8 3 6" xfId="17936"/>
    <cellStyle name="千位分隔 6 2 8 4" xfId="1392"/>
    <cellStyle name="千位分隔 6 2 8 4 2" xfId="3504"/>
    <cellStyle name="千位分隔 6 2 8 4 2 2" xfId="7728"/>
    <cellStyle name="千位分隔 6 2 8 4 2 2 2" xfId="16176"/>
    <cellStyle name="千位分隔 6 2 8 4 2 2 2 2" xfId="33072"/>
    <cellStyle name="千位分隔 6 2 8 4 2 2 3" xfId="24624"/>
    <cellStyle name="千位分隔 6 2 8 4 2 3" xfId="11952"/>
    <cellStyle name="千位分隔 6 2 8 4 2 3 2" xfId="28848"/>
    <cellStyle name="千位分隔 6 2 8 4 2 4" xfId="20400"/>
    <cellStyle name="千位分隔 6 2 8 4 3" xfId="5616"/>
    <cellStyle name="千位分隔 6 2 8 4 3 2" xfId="14064"/>
    <cellStyle name="千位分隔 6 2 8 4 3 2 2" xfId="30960"/>
    <cellStyle name="千位分隔 6 2 8 4 3 3" xfId="22512"/>
    <cellStyle name="千位分隔 6 2 8 4 4" xfId="9840"/>
    <cellStyle name="千位分隔 6 2 8 4 4 2" xfId="26736"/>
    <cellStyle name="千位分隔 6 2 8 4 5" xfId="18288"/>
    <cellStyle name="千位分隔 6 2 8 5" xfId="2448"/>
    <cellStyle name="千位分隔 6 2 8 5 2" xfId="6672"/>
    <cellStyle name="千位分隔 6 2 8 5 2 2" xfId="15120"/>
    <cellStyle name="千位分隔 6 2 8 5 2 2 2" xfId="32016"/>
    <cellStyle name="千位分隔 6 2 8 5 2 3" xfId="23568"/>
    <cellStyle name="千位分隔 6 2 8 5 3" xfId="10896"/>
    <cellStyle name="千位分隔 6 2 8 5 3 2" xfId="27792"/>
    <cellStyle name="千位分隔 6 2 8 5 4" xfId="19344"/>
    <cellStyle name="千位分隔 6 2 8 6" xfId="4560"/>
    <cellStyle name="千位分隔 6 2 8 6 2" xfId="13008"/>
    <cellStyle name="千位分隔 6 2 8 6 2 2" xfId="29904"/>
    <cellStyle name="千位分隔 6 2 8 6 3" xfId="21456"/>
    <cellStyle name="千位分隔 6 2 8 7" xfId="8784"/>
    <cellStyle name="千位分隔 6 2 8 7 2" xfId="25680"/>
    <cellStyle name="千位分隔 6 2 8 8" xfId="17232"/>
    <cellStyle name="千位分隔 6 2 9" xfId="736"/>
    <cellStyle name="千位分隔 6 2 9 2" xfId="1440"/>
    <cellStyle name="千位分隔 6 2 9 2 2" xfId="3552"/>
    <cellStyle name="千位分隔 6 2 9 2 2 2" xfId="7776"/>
    <cellStyle name="千位分隔 6 2 9 2 2 2 2" xfId="16224"/>
    <cellStyle name="千位分隔 6 2 9 2 2 2 2 2" xfId="33120"/>
    <cellStyle name="千位分隔 6 2 9 2 2 2 3" xfId="24672"/>
    <cellStyle name="千位分隔 6 2 9 2 2 3" xfId="12000"/>
    <cellStyle name="千位分隔 6 2 9 2 2 3 2" xfId="28896"/>
    <cellStyle name="千位分隔 6 2 9 2 2 4" xfId="20448"/>
    <cellStyle name="千位分隔 6 2 9 2 3" xfId="5664"/>
    <cellStyle name="千位分隔 6 2 9 2 3 2" xfId="14112"/>
    <cellStyle name="千位分隔 6 2 9 2 3 2 2" xfId="31008"/>
    <cellStyle name="千位分隔 6 2 9 2 3 3" xfId="22560"/>
    <cellStyle name="千位分隔 6 2 9 2 4" xfId="9888"/>
    <cellStyle name="千位分隔 6 2 9 2 4 2" xfId="26784"/>
    <cellStyle name="千位分隔 6 2 9 2 5" xfId="18336"/>
    <cellStyle name="千位分隔 6 2 9 3" xfId="2496"/>
    <cellStyle name="千位分隔 6 2 9 3 2" xfId="6720"/>
    <cellStyle name="千位分隔 6 2 9 3 2 2" xfId="15168"/>
    <cellStyle name="千位分隔 6 2 9 3 2 2 2" xfId="32064"/>
    <cellStyle name="千位分隔 6 2 9 3 2 3" xfId="23616"/>
    <cellStyle name="千位分隔 6 2 9 3 3" xfId="10944"/>
    <cellStyle name="千位分隔 6 2 9 3 3 2" xfId="27840"/>
    <cellStyle name="千位分隔 6 2 9 3 4" xfId="19392"/>
    <cellStyle name="千位分隔 6 2 9 4" xfId="4608"/>
    <cellStyle name="千位分隔 6 2 9 4 2" xfId="13056"/>
    <cellStyle name="千位分隔 6 2 9 4 2 2" xfId="29952"/>
    <cellStyle name="千位分隔 6 2 9 4 3" xfId="21504"/>
    <cellStyle name="千位分隔 6 2 9 5" xfId="8832"/>
    <cellStyle name="千位分隔 6 2 9 5 2" xfId="25728"/>
    <cellStyle name="千位分隔 6 2 9 6" xfId="17280"/>
    <cellStyle name="千位分隔 6 3" xfId="48"/>
    <cellStyle name="千位分隔 6 3 10" xfId="1104"/>
    <cellStyle name="千位分隔 6 3 10 2" xfId="3216"/>
    <cellStyle name="千位分隔 6 3 10 2 2" xfId="7440"/>
    <cellStyle name="千位分隔 6 3 10 2 2 2" xfId="15888"/>
    <cellStyle name="千位分隔 6 3 10 2 2 2 2" xfId="32784"/>
    <cellStyle name="千位分隔 6 3 10 2 2 3" xfId="24336"/>
    <cellStyle name="千位分隔 6 3 10 2 3" xfId="11664"/>
    <cellStyle name="千位分隔 6 3 10 2 3 2" xfId="28560"/>
    <cellStyle name="千位分隔 6 3 10 2 4" xfId="20112"/>
    <cellStyle name="千位分隔 6 3 10 3" xfId="5328"/>
    <cellStyle name="千位分隔 6 3 10 3 2" xfId="13776"/>
    <cellStyle name="千位分隔 6 3 10 3 2 2" xfId="30672"/>
    <cellStyle name="千位分隔 6 3 10 3 3" xfId="22224"/>
    <cellStyle name="千位分隔 6 3 10 4" xfId="9552"/>
    <cellStyle name="千位分隔 6 3 10 4 2" xfId="26448"/>
    <cellStyle name="千位分隔 6 3 10 5" xfId="18000"/>
    <cellStyle name="千位分隔 6 3 11" xfId="2160"/>
    <cellStyle name="千位分隔 6 3 11 2" xfId="6384"/>
    <cellStyle name="千位分隔 6 3 11 2 2" xfId="14832"/>
    <cellStyle name="千位分隔 6 3 11 2 2 2" xfId="31728"/>
    <cellStyle name="千位分隔 6 3 11 2 3" xfId="23280"/>
    <cellStyle name="千位分隔 6 3 11 3" xfId="10608"/>
    <cellStyle name="千位分隔 6 3 11 3 2" xfId="27504"/>
    <cellStyle name="千位分隔 6 3 11 4" xfId="19056"/>
    <cellStyle name="千位分隔 6 3 12" xfId="4272"/>
    <cellStyle name="千位分隔 6 3 12 2" xfId="12720"/>
    <cellStyle name="千位分隔 6 3 12 2 2" xfId="29616"/>
    <cellStyle name="千位分隔 6 3 12 3" xfId="21168"/>
    <cellStyle name="千位分隔 6 3 13" xfId="8496"/>
    <cellStyle name="千位分隔 6 3 13 2" xfId="25392"/>
    <cellStyle name="千位分隔 6 3 14" xfId="16944"/>
    <cellStyle name="千位分隔 6 3 2" xfId="112"/>
    <cellStyle name="千位分隔 6 3 2 2" xfId="816"/>
    <cellStyle name="千位分隔 6 3 2 2 2" xfId="1520"/>
    <cellStyle name="千位分隔 6 3 2 2 2 2" xfId="3632"/>
    <cellStyle name="千位分隔 6 3 2 2 2 2 2" xfId="7856"/>
    <cellStyle name="千位分隔 6 3 2 2 2 2 2 2" xfId="16304"/>
    <cellStyle name="千位分隔 6 3 2 2 2 2 2 2 2" xfId="33200"/>
    <cellStyle name="千位分隔 6 3 2 2 2 2 2 3" xfId="24752"/>
    <cellStyle name="千位分隔 6 3 2 2 2 2 3" xfId="12080"/>
    <cellStyle name="千位分隔 6 3 2 2 2 2 3 2" xfId="28976"/>
    <cellStyle name="千位分隔 6 3 2 2 2 2 4" xfId="20528"/>
    <cellStyle name="千位分隔 6 3 2 2 2 3" xfId="5744"/>
    <cellStyle name="千位分隔 6 3 2 2 2 3 2" xfId="14192"/>
    <cellStyle name="千位分隔 6 3 2 2 2 3 2 2" xfId="31088"/>
    <cellStyle name="千位分隔 6 3 2 2 2 3 3" xfId="22640"/>
    <cellStyle name="千位分隔 6 3 2 2 2 4" xfId="9968"/>
    <cellStyle name="千位分隔 6 3 2 2 2 4 2" xfId="26864"/>
    <cellStyle name="千位分隔 6 3 2 2 2 5" xfId="18416"/>
    <cellStyle name="千位分隔 6 3 2 2 3" xfId="2576"/>
    <cellStyle name="千位分隔 6 3 2 2 3 2" xfId="6800"/>
    <cellStyle name="千位分隔 6 3 2 2 3 2 2" xfId="15248"/>
    <cellStyle name="千位分隔 6 3 2 2 3 2 2 2" xfId="32144"/>
    <cellStyle name="千位分隔 6 3 2 2 3 2 3" xfId="23696"/>
    <cellStyle name="千位分隔 6 3 2 2 3 3" xfId="11024"/>
    <cellStyle name="千位分隔 6 3 2 2 3 3 2" xfId="27920"/>
    <cellStyle name="千位分隔 6 3 2 2 3 4" xfId="19472"/>
    <cellStyle name="千位分隔 6 3 2 2 4" xfId="4688"/>
    <cellStyle name="千位分隔 6 3 2 2 4 2" xfId="13136"/>
    <cellStyle name="千位分隔 6 3 2 2 4 2 2" xfId="30032"/>
    <cellStyle name="千位分隔 6 3 2 2 4 3" xfId="21584"/>
    <cellStyle name="千位分隔 6 3 2 2 5" xfId="8912"/>
    <cellStyle name="千位分隔 6 3 2 2 5 2" xfId="25808"/>
    <cellStyle name="千位分隔 6 3 2 2 6" xfId="17360"/>
    <cellStyle name="千位分隔 6 3 2 3" xfId="464"/>
    <cellStyle name="千位分隔 6 3 2 3 2" xfId="1872"/>
    <cellStyle name="千位分隔 6 3 2 3 2 2" xfId="3984"/>
    <cellStyle name="千位分隔 6 3 2 3 2 2 2" xfId="8208"/>
    <cellStyle name="千位分隔 6 3 2 3 2 2 2 2" xfId="16656"/>
    <cellStyle name="千位分隔 6 3 2 3 2 2 2 2 2" xfId="33552"/>
    <cellStyle name="千位分隔 6 3 2 3 2 2 2 3" xfId="25104"/>
    <cellStyle name="千位分隔 6 3 2 3 2 2 3" xfId="12432"/>
    <cellStyle name="千位分隔 6 3 2 3 2 2 3 2" xfId="29328"/>
    <cellStyle name="千位分隔 6 3 2 3 2 2 4" xfId="20880"/>
    <cellStyle name="千位分隔 6 3 2 3 2 3" xfId="6096"/>
    <cellStyle name="千位分隔 6 3 2 3 2 3 2" xfId="14544"/>
    <cellStyle name="千位分隔 6 3 2 3 2 3 2 2" xfId="31440"/>
    <cellStyle name="千位分隔 6 3 2 3 2 3 3" xfId="22992"/>
    <cellStyle name="千位分隔 6 3 2 3 2 4" xfId="10320"/>
    <cellStyle name="千位分隔 6 3 2 3 2 4 2" xfId="27216"/>
    <cellStyle name="千位分隔 6 3 2 3 2 5" xfId="18768"/>
    <cellStyle name="千位分隔 6 3 2 3 3" xfId="2928"/>
    <cellStyle name="千位分隔 6 3 2 3 3 2" xfId="7152"/>
    <cellStyle name="千位分隔 6 3 2 3 3 2 2" xfId="15600"/>
    <cellStyle name="千位分隔 6 3 2 3 3 2 2 2" xfId="32496"/>
    <cellStyle name="千位分隔 6 3 2 3 3 2 3" xfId="24048"/>
    <cellStyle name="千位分隔 6 3 2 3 3 3" xfId="11376"/>
    <cellStyle name="千位分隔 6 3 2 3 3 3 2" xfId="28272"/>
    <cellStyle name="千位分隔 6 3 2 3 3 4" xfId="19824"/>
    <cellStyle name="千位分隔 6 3 2 3 4" xfId="5040"/>
    <cellStyle name="千位分隔 6 3 2 3 4 2" xfId="13488"/>
    <cellStyle name="千位分隔 6 3 2 3 4 2 2" xfId="30384"/>
    <cellStyle name="千位分隔 6 3 2 3 4 3" xfId="21936"/>
    <cellStyle name="千位分隔 6 3 2 3 5" xfId="9264"/>
    <cellStyle name="千位分隔 6 3 2 3 5 2" xfId="26160"/>
    <cellStyle name="千位分隔 6 3 2 3 6" xfId="17712"/>
    <cellStyle name="千位分隔 6 3 2 4" xfId="1168"/>
    <cellStyle name="千位分隔 6 3 2 4 2" xfId="3280"/>
    <cellStyle name="千位分隔 6 3 2 4 2 2" xfId="7504"/>
    <cellStyle name="千位分隔 6 3 2 4 2 2 2" xfId="15952"/>
    <cellStyle name="千位分隔 6 3 2 4 2 2 2 2" xfId="32848"/>
    <cellStyle name="千位分隔 6 3 2 4 2 2 3" xfId="24400"/>
    <cellStyle name="千位分隔 6 3 2 4 2 3" xfId="11728"/>
    <cellStyle name="千位分隔 6 3 2 4 2 3 2" xfId="28624"/>
    <cellStyle name="千位分隔 6 3 2 4 2 4" xfId="20176"/>
    <cellStyle name="千位分隔 6 3 2 4 3" xfId="5392"/>
    <cellStyle name="千位分隔 6 3 2 4 3 2" xfId="13840"/>
    <cellStyle name="千位分隔 6 3 2 4 3 2 2" xfId="30736"/>
    <cellStyle name="千位分隔 6 3 2 4 3 3" xfId="22288"/>
    <cellStyle name="千位分隔 6 3 2 4 4" xfId="9616"/>
    <cellStyle name="千位分隔 6 3 2 4 4 2" xfId="26512"/>
    <cellStyle name="千位分隔 6 3 2 4 5" xfId="18064"/>
    <cellStyle name="千位分隔 6 3 2 5" xfId="2224"/>
    <cellStyle name="千位分隔 6 3 2 5 2" xfId="6448"/>
    <cellStyle name="千位分隔 6 3 2 5 2 2" xfId="14896"/>
    <cellStyle name="千位分隔 6 3 2 5 2 2 2" xfId="31792"/>
    <cellStyle name="千位分隔 6 3 2 5 2 3" xfId="23344"/>
    <cellStyle name="千位分隔 6 3 2 5 3" xfId="10672"/>
    <cellStyle name="千位分隔 6 3 2 5 3 2" xfId="27568"/>
    <cellStyle name="千位分隔 6 3 2 5 4" xfId="19120"/>
    <cellStyle name="千位分隔 6 3 2 6" xfId="4336"/>
    <cellStyle name="千位分隔 6 3 2 6 2" xfId="12784"/>
    <cellStyle name="千位分隔 6 3 2 6 2 2" xfId="29680"/>
    <cellStyle name="千位分隔 6 3 2 6 3" xfId="21232"/>
    <cellStyle name="千位分隔 6 3 2 7" xfId="8560"/>
    <cellStyle name="千位分隔 6 3 2 7 2" xfId="25456"/>
    <cellStyle name="千位分隔 6 3 2 8" xfId="17008"/>
    <cellStyle name="千位分隔 6 3 3" xfId="160"/>
    <cellStyle name="千位分隔 6 3 3 2" xfId="864"/>
    <cellStyle name="千位分隔 6 3 3 2 2" xfId="1568"/>
    <cellStyle name="千位分隔 6 3 3 2 2 2" xfId="3680"/>
    <cellStyle name="千位分隔 6 3 3 2 2 2 2" xfId="7904"/>
    <cellStyle name="千位分隔 6 3 3 2 2 2 2 2" xfId="16352"/>
    <cellStyle name="千位分隔 6 3 3 2 2 2 2 2 2" xfId="33248"/>
    <cellStyle name="千位分隔 6 3 3 2 2 2 2 3" xfId="24800"/>
    <cellStyle name="千位分隔 6 3 3 2 2 2 3" xfId="12128"/>
    <cellStyle name="千位分隔 6 3 3 2 2 2 3 2" xfId="29024"/>
    <cellStyle name="千位分隔 6 3 3 2 2 2 4" xfId="20576"/>
    <cellStyle name="千位分隔 6 3 3 2 2 3" xfId="5792"/>
    <cellStyle name="千位分隔 6 3 3 2 2 3 2" xfId="14240"/>
    <cellStyle name="千位分隔 6 3 3 2 2 3 2 2" xfId="31136"/>
    <cellStyle name="千位分隔 6 3 3 2 2 3 3" xfId="22688"/>
    <cellStyle name="千位分隔 6 3 3 2 2 4" xfId="10016"/>
    <cellStyle name="千位分隔 6 3 3 2 2 4 2" xfId="26912"/>
    <cellStyle name="千位分隔 6 3 3 2 2 5" xfId="18464"/>
    <cellStyle name="千位分隔 6 3 3 2 3" xfId="2624"/>
    <cellStyle name="千位分隔 6 3 3 2 3 2" xfId="6848"/>
    <cellStyle name="千位分隔 6 3 3 2 3 2 2" xfId="15296"/>
    <cellStyle name="千位分隔 6 3 3 2 3 2 2 2" xfId="32192"/>
    <cellStyle name="千位分隔 6 3 3 2 3 2 3" xfId="23744"/>
    <cellStyle name="千位分隔 6 3 3 2 3 3" xfId="11072"/>
    <cellStyle name="千位分隔 6 3 3 2 3 3 2" xfId="27968"/>
    <cellStyle name="千位分隔 6 3 3 2 3 4" xfId="19520"/>
    <cellStyle name="千位分隔 6 3 3 2 4" xfId="4736"/>
    <cellStyle name="千位分隔 6 3 3 2 4 2" xfId="13184"/>
    <cellStyle name="千位分隔 6 3 3 2 4 2 2" xfId="30080"/>
    <cellStyle name="千位分隔 6 3 3 2 4 3" xfId="21632"/>
    <cellStyle name="千位分隔 6 3 3 2 5" xfId="8960"/>
    <cellStyle name="千位分隔 6 3 3 2 5 2" xfId="25856"/>
    <cellStyle name="千位分隔 6 3 3 2 6" xfId="17408"/>
    <cellStyle name="千位分隔 6 3 3 3" xfId="512"/>
    <cellStyle name="千位分隔 6 3 3 3 2" xfId="1920"/>
    <cellStyle name="千位分隔 6 3 3 3 2 2" xfId="4032"/>
    <cellStyle name="千位分隔 6 3 3 3 2 2 2" xfId="8256"/>
    <cellStyle name="千位分隔 6 3 3 3 2 2 2 2" xfId="16704"/>
    <cellStyle name="千位分隔 6 3 3 3 2 2 2 2 2" xfId="33600"/>
    <cellStyle name="千位分隔 6 3 3 3 2 2 2 3" xfId="25152"/>
    <cellStyle name="千位分隔 6 3 3 3 2 2 3" xfId="12480"/>
    <cellStyle name="千位分隔 6 3 3 3 2 2 3 2" xfId="29376"/>
    <cellStyle name="千位分隔 6 3 3 3 2 2 4" xfId="20928"/>
    <cellStyle name="千位分隔 6 3 3 3 2 3" xfId="6144"/>
    <cellStyle name="千位分隔 6 3 3 3 2 3 2" xfId="14592"/>
    <cellStyle name="千位分隔 6 3 3 3 2 3 2 2" xfId="31488"/>
    <cellStyle name="千位分隔 6 3 3 3 2 3 3" xfId="23040"/>
    <cellStyle name="千位分隔 6 3 3 3 2 4" xfId="10368"/>
    <cellStyle name="千位分隔 6 3 3 3 2 4 2" xfId="27264"/>
    <cellStyle name="千位分隔 6 3 3 3 2 5" xfId="18816"/>
    <cellStyle name="千位分隔 6 3 3 3 3" xfId="2976"/>
    <cellStyle name="千位分隔 6 3 3 3 3 2" xfId="7200"/>
    <cellStyle name="千位分隔 6 3 3 3 3 2 2" xfId="15648"/>
    <cellStyle name="千位分隔 6 3 3 3 3 2 2 2" xfId="32544"/>
    <cellStyle name="千位分隔 6 3 3 3 3 2 3" xfId="24096"/>
    <cellStyle name="千位分隔 6 3 3 3 3 3" xfId="11424"/>
    <cellStyle name="千位分隔 6 3 3 3 3 3 2" xfId="28320"/>
    <cellStyle name="千位分隔 6 3 3 3 3 4" xfId="19872"/>
    <cellStyle name="千位分隔 6 3 3 3 4" xfId="5088"/>
    <cellStyle name="千位分隔 6 3 3 3 4 2" xfId="13536"/>
    <cellStyle name="千位分隔 6 3 3 3 4 2 2" xfId="30432"/>
    <cellStyle name="千位分隔 6 3 3 3 4 3" xfId="21984"/>
    <cellStyle name="千位分隔 6 3 3 3 5" xfId="9312"/>
    <cellStyle name="千位分隔 6 3 3 3 5 2" xfId="26208"/>
    <cellStyle name="千位分隔 6 3 3 3 6" xfId="17760"/>
    <cellStyle name="千位分隔 6 3 3 4" xfId="1216"/>
    <cellStyle name="千位分隔 6 3 3 4 2" xfId="3328"/>
    <cellStyle name="千位分隔 6 3 3 4 2 2" xfId="7552"/>
    <cellStyle name="千位分隔 6 3 3 4 2 2 2" xfId="16000"/>
    <cellStyle name="千位分隔 6 3 3 4 2 2 2 2" xfId="32896"/>
    <cellStyle name="千位分隔 6 3 3 4 2 2 3" xfId="24448"/>
    <cellStyle name="千位分隔 6 3 3 4 2 3" xfId="11776"/>
    <cellStyle name="千位分隔 6 3 3 4 2 3 2" xfId="28672"/>
    <cellStyle name="千位分隔 6 3 3 4 2 4" xfId="20224"/>
    <cellStyle name="千位分隔 6 3 3 4 3" xfId="5440"/>
    <cellStyle name="千位分隔 6 3 3 4 3 2" xfId="13888"/>
    <cellStyle name="千位分隔 6 3 3 4 3 2 2" xfId="30784"/>
    <cellStyle name="千位分隔 6 3 3 4 3 3" xfId="22336"/>
    <cellStyle name="千位分隔 6 3 3 4 4" xfId="9664"/>
    <cellStyle name="千位分隔 6 3 3 4 4 2" xfId="26560"/>
    <cellStyle name="千位分隔 6 3 3 4 5" xfId="18112"/>
    <cellStyle name="千位分隔 6 3 3 5" xfId="2272"/>
    <cellStyle name="千位分隔 6 3 3 5 2" xfId="6496"/>
    <cellStyle name="千位分隔 6 3 3 5 2 2" xfId="14944"/>
    <cellStyle name="千位分隔 6 3 3 5 2 2 2" xfId="31840"/>
    <cellStyle name="千位分隔 6 3 3 5 2 3" xfId="23392"/>
    <cellStyle name="千位分隔 6 3 3 5 3" xfId="10720"/>
    <cellStyle name="千位分隔 6 3 3 5 3 2" xfId="27616"/>
    <cellStyle name="千位分隔 6 3 3 5 4" xfId="19168"/>
    <cellStyle name="千位分隔 6 3 3 6" xfId="4384"/>
    <cellStyle name="千位分隔 6 3 3 6 2" xfId="12832"/>
    <cellStyle name="千位分隔 6 3 3 6 2 2" xfId="29728"/>
    <cellStyle name="千位分隔 6 3 3 6 3" xfId="21280"/>
    <cellStyle name="千位分隔 6 3 3 7" xfId="8608"/>
    <cellStyle name="千位分隔 6 3 3 7 2" xfId="25504"/>
    <cellStyle name="千位分隔 6 3 3 8" xfId="17056"/>
    <cellStyle name="千位分隔 6 3 4" xfId="208"/>
    <cellStyle name="千位分隔 6 3 4 2" xfId="912"/>
    <cellStyle name="千位分隔 6 3 4 2 2" xfId="1616"/>
    <cellStyle name="千位分隔 6 3 4 2 2 2" xfId="3728"/>
    <cellStyle name="千位分隔 6 3 4 2 2 2 2" xfId="7952"/>
    <cellStyle name="千位分隔 6 3 4 2 2 2 2 2" xfId="16400"/>
    <cellStyle name="千位分隔 6 3 4 2 2 2 2 2 2" xfId="33296"/>
    <cellStyle name="千位分隔 6 3 4 2 2 2 2 3" xfId="24848"/>
    <cellStyle name="千位分隔 6 3 4 2 2 2 3" xfId="12176"/>
    <cellStyle name="千位分隔 6 3 4 2 2 2 3 2" xfId="29072"/>
    <cellStyle name="千位分隔 6 3 4 2 2 2 4" xfId="20624"/>
    <cellStyle name="千位分隔 6 3 4 2 2 3" xfId="5840"/>
    <cellStyle name="千位分隔 6 3 4 2 2 3 2" xfId="14288"/>
    <cellStyle name="千位分隔 6 3 4 2 2 3 2 2" xfId="31184"/>
    <cellStyle name="千位分隔 6 3 4 2 2 3 3" xfId="22736"/>
    <cellStyle name="千位分隔 6 3 4 2 2 4" xfId="10064"/>
    <cellStyle name="千位分隔 6 3 4 2 2 4 2" xfId="26960"/>
    <cellStyle name="千位分隔 6 3 4 2 2 5" xfId="18512"/>
    <cellStyle name="千位分隔 6 3 4 2 3" xfId="2672"/>
    <cellStyle name="千位分隔 6 3 4 2 3 2" xfId="6896"/>
    <cellStyle name="千位分隔 6 3 4 2 3 2 2" xfId="15344"/>
    <cellStyle name="千位分隔 6 3 4 2 3 2 2 2" xfId="32240"/>
    <cellStyle name="千位分隔 6 3 4 2 3 2 3" xfId="23792"/>
    <cellStyle name="千位分隔 6 3 4 2 3 3" xfId="11120"/>
    <cellStyle name="千位分隔 6 3 4 2 3 3 2" xfId="28016"/>
    <cellStyle name="千位分隔 6 3 4 2 3 4" xfId="19568"/>
    <cellStyle name="千位分隔 6 3 4 2 4" xfId="4784"/>
    <cellStyle name="千位分隔 6 3 4 2 4 2" xfId="13232"/>
    <cellStyle name="千位分隔 6 3 4 2 4 2 2" xfId="30128"/>
    <cellStyle name="千位分隔 6 3 4 2 4 3" xfId="21680"/>
    <cellStyle name="千位分隔 6 3 4 2 5" xfId="9008"/>
    <cellStyle name="千位分隔 6 3 4 2 5 2" xfId="25904"/>
    <cellStyle name="千位分隔 6 3 4 2 6" xfId="17456"/>
    <cellStyle name="千位分隔 6 3 4 3" xfId="560"/>
    <cellStyle name="千位分隔 6 3 4 3 2" xfId="1968"/>
    <cellStyle name="千位分隔 6 3 4 3 2 2" xfId="4080"/>
    <cellStyle name="千位分隔 6 3 4 3 2 2 2" xfId="8304"/>
    <cellStyle name="千位分隔 6 3 4 3 2 2 2 2" xfId="16752"/>
    <cellStyle name="千位分隔 6 3 4 3 2 2 2 2 2" xfId="33648"/>
    <cellStyle name="千位分隔 6 3 4 3 2 2 2 3" xfId="25200"/>
    <cellStyle name="千位分隔 6 3 4 3 2 2 3" xfId="12528"/>
    <cellStyle name="千位分隔 6 3 4 3 2 2 3 2" xfId="29424"/>
    <cellStyle name="千位分隔 6 3 4 3 2 2 4" xfId="20976"/>
    <cellStyle name="千位分隔 6 3 4 3 2 3" xfId="6192"/>
    <cellStyle name="千位分隔 6 3 4 3 2 3 2" xfId="14640"/>
    <cellStyle name="千位分隔 6 3 4 3 2 3 2 2" xfId="31536"/>
    <cellStyle name="千位分隔 6 3 4 3 2 3 3" xfId="23088"/>
    <cellStyle name="千位分隔 6 3 4 3 2 4" xfId="10416"/>
    <cellStyle name="千位分隔 6 3 4 3 2 4 2" xfId="27312"/>
    <cellStyle name="千位分隔 6 3 4 3 2 5" xfId="18864"/>
    <cellStyle name="千位分隔 6 3 4 3 3" xfId="3024"/>
    <cellStyle name="千位分隔 6 3 4 3 3 2" xfId="7248"/>
    <cellStyle name="千位分隔 6 3 4 3 3 2 2" xfId="15696"/>
    <cellStyle name="千位分隔 6 3 4 3 3 2 2 2" xfId="32592"/>
    <cellStyle name="千位分隔 6 3 4 3 3 2 3" xfId="24144"/>
    <cellStyle name="千位分隔 6 3 4 3 3 3" xfId="11472"/>
    <cellStyle name="千位分隔 6 3 4 3 3 3 2" xfId="28368"/>
    <cellStyle name="千位分隔 6 3 4 3 3 4" xfId="19920"/>
    <cellStyle name="千位分隔 6 3 4 3 4" xfId="5136"/>
    <cellStyle name="千位分隔 6 3 4 3 4 2" xfId="13584"/>
    <cellStyle name="千位分隔 6 3 4 3 4 2 2" xfId="30480"/>
    <cellStyle name="千位分隔 6 3 4 3 4 3" xfId="22032"/>
    <cellStyle name="千位分隔 6 3 4 3 5" xfId="9360"/>
    <cellStyle name="千位分隔 6 3 4 3 5 2" xfId="26256"/>
    <cellStyle name="千位分隔 6 3 4 3 6" xfId="17808"/>
    <cellStyle name="千位分隔 6 3 4 4" xfId="1264"/>
    <cellStyle name="千位分隔 6 3 4 4 2" xfId="3376"/>
    <cellStyle name="千位分隔 6 3 4 4 2 2" xfId="7600"/>
    <cellStyle name="千位分隔 6 3 4 4 2 2 2" xfId="16048"/>
    <cellStyle name="千位分隔 6 3 4 4 2 2 2 2" xfId="32944"/>
    <cellStyle name="千位分隔 6 3 4 4 2 2 3" xfId="24496"/>
    <cellStyle name="千位分隔 6 3 4 4 2 3" xfId="11824"/>
    <cellStyle name="千位分隔 6 3 4 4 2 3 2" xfId="28720"/>
    <cellStyle name="千位分隔 6 3 4 4 2 4" xfId="20272"/>
    <cellStyle name="千位分隔 6 3 4 4 3" xfId="5488"/>
    <cellStyle name="千位分隔 6 3 4 4 3 2" xfId="13936"/>
    <cellStyle name="千位分隔 6 3 4 4 3 2 2" xfId="30832"/>
    <cellStyle name="千位分隔 6 3 4 4 3 3" xfId="22384"/>
    <cellStyle name="千位分隔 6 3 4 4 4" xfId="9712"/>
    <cellStyle name="千位分隔 6 3 4 4 4 2" xfId="26608"/>
    <cellStyle name="千位分隔 6 3 4 4 5" xfId="18160"/>
    <cellStyle name="千位分隔 6 3 4 5" xfId="2320"/>
    <cellStyle name="千位分隔 6 3 4 5 2" xfId="6544"/>
    <cellStyle name="千位分隔 6 3 4 5 2 2" xfId="14992"/>
    <cellStyle name="千位分隔 6 3 4 5 2 2 2" xfId="31888"/>
    <cellStyle name="千位分隔 6 3 4 5 2 3" xfId="23440"/>
    <cellStyle name="千位分隔 6 3 4 5 3" xfId="10768"/>
    <cellStyle name="千位分隔 6 3 4 5 3 2" xfId="27664"/>
    <cellStyle name="千位分隔 6 3 4 5 4" xfId="19216"/>
    <cellStyle name="千位分隔 6 3 4 6" xfId="4432"/>
    <cellStyle name="千位分隔 6 3 4 6 2" xfId="12880"/>
    <cellStyle name="千位分隔 6 3 4 6 2 2" xfId="29776"/>
    <cellStyle name="千位分隔 6 3 4 6 3" xfId="21328"/>
    <cellStyle name="千位分隔 6 3 4 7" xfId="8656"/>
    <cellStyle name="千位分隔 6 3 4 7 2" xfId="25552"/>
    <cellStyle name="千位分隔 6 3 4 8" xfId="17104"/>
    <cellStyle name="千位分隔 6 3 5" xfId="256"/>
    <cellStyle name="千位分隔 6 3 5 2" xfId="960"/>
    <cellStyle name="千位分隔 6 3 5 2 2" xfId="1664"/>
    <cellStyle name="千位分隔 6 3 5 2 2 2" xfId="3776"/>
    <cellStyle name="千位分隔 6 3 5 2 2 2 2" xfId="8000"/>
    <cellStyle name="千位分隔 6 3 5 2 2 2 2 2" xfId="16448"/>
    <cellStyle name="千位分隔 6 3 5 2 2 2 2 2 2" xfId="33344"/>
    <cellStyle name="千位分隔 6 3 5 2 2 2 2 3" xfId="24896"/>
    <cellStyle name="千位分隔 6 3 5 2 2 2 3" xfId="12224"/>
    <cellStyle name="千位分隔 6 3 5 2 2 2 3 2" xfId="29120"/>
    <cellStyle name="千位分隔 6 3 5 2 2 2 4" xfId="20672"/>
    <cellStyle name="千位分隔 6 3 5 2 2 3" xfId="5888"/>
    <cellStyle name="千位分隔 6 3 5 2 2 3 2" xfId="14336"/>
    <cellStyle name="千位分隔 6 3 5 2 2 3 2 2" xfId="31232"/>
    <cellStyle name="千位分隔 6 3 5 2 2 3 3" xfId="22784"/>
    <cellStyle name="千位分隔 6 3 5 2 2 4" xfId="10112"/>
    <cellStyle name="千位分隔 6 3 5 2 2 4 2" xfId="27008"/>
    <cellStyle name="千位分隔 6 3 5 2 2 5" xfId="18560"/>
    <cellStyle name="千位分隔 6 3 5 2 3" xfId="2720"/>
    <cellStyle name="千位分隔 6 3 5 2 3 2" xfId="6944"/>
    <cellStyle name="千位分隔 6 3 5 2 3 2 2" xfId="15392"/>
    <cellStyle name="千位分隔 6 3 5 2 3 2 2 2" xfId="32288"/>
    <cellStyle name="千位分隔 6 3 5 2 3 2 3" xfId="23840"/>
    <cellStyle name="千位分隔 6 3 5 2 3 3" xfId="11168"/>
    <cellStyle name="千位分隔 6 3 5 2 3 3 2" xfId="28064"/>
    <cellStyle name="千位分隔 6 3 5 2 3 4" xfId="19616"/>
    <cellStyle name="千位分隔 6 3 5 2 4" xfId="4832"/>
    <cellStyle name="千位分隔 6 3 5 2 4 2" xfId="13280"/>
    <cellStyle name="千位分隔 6 3 5 2 4 2 2" xfId="30176"/>
    <cellStyle name="千位分隔 6 3 5 2 4 3" xfId="21728"/>
    <cellStyle name="千位分隔 6 3 5 2 5" xfId="9056"/>
    <cellStyle name="千位分隔 6 3 5 2 5 2" xfId="25952"/>
    <cellStyle name="千位分隔 6 3 5 2 6" xfId="17504"/>
    <cellStyle name="千位分隔 6 3 5 3" xfId="608"/>
    <cellStyle name="千位分隔 6 3 5 3 2" xfId="2016"/>
    <cellStyle name="千位分隔 6 3 5 3 2 2" xfId="4128"/>
    <cellStyle name="千位分隔 6 3 5 3 2 2 2" xfId="8352"/>
    <cellStyle name="千位分隔 6 3 5 3 2 2 2 2" xfId="16800"/>
    <cellStyle name="千位分隔 6 3 5 3 2 2 2 2 2" xfId="33696"/>
    <cellStyle name="千位分隔 6 3 5 3 2 2 2 3" xfId="25248"/>
    <cellStyle name="千位分隔 6 3 5 3 2 2 3" xfId="12576"/>
    <cellStyle name="千位分隔 6 3 5 3 2 2 3 2" xfId="29472"/>
    <cellStyle name="千位分隔 6 3 5 3 2 2 4" xfId="21024"/>
    <cellStyle name="千位分隔 6 3 5 3 2 3" xfId="6240"/>
    <cellStyle name="千位分隔 6 3 5 3 2 3 2" xfId="14688"/>
    <cellStyle name="千位分隔 6 3 5 3 2 3 2 2" xfId="31584"/>
    <cellStyle name="千位分隔 6 3 5 3 2 3 3" xfId="23136"/>
    <cellStyle name="千位分隔 6 3 5 3 2 4" xfId="10464"/>
    <cellStyle name="千位分隔 6 3 5 3 2 4 2" xfId="27360"/>
    <cellStyle name="千位分隔 6 3 5 3 2 5" xfId="18912"/>
    <cellStyle name="千位分隔 6 3 5 3 3" xfId="3072"/>
    <cellStyle name="千位分隔 6 3 5 3 3 2" xfId="7296"/>
    <cellStyle name="千位分隔 6 3 5 3 3 2 2" xfId="15744"/>
    <cellStyle name="千位分隔 6 3 5 3 3 2 2 2" xfId="32640"/>
    <cellStyle name="千位分隔 6 3 5 3 3 2 3" xfId="24192"/>
    <cellStyle name="千位分隔 6 3 5 3 3 3" xfId="11520"/>
    <cellStyle name="千位分隔 6 3 5 3 3 3 2" xfId="28416"/>
    <cellStyle name="千位分隔 6 3 5 3 3 4" xfId="19968"/>
    <cellStyle name="千位分隔 6 3 5 3 4" xfId="5184"/>
    <cellStyle name="千位分隔 6 3 5 3 4 2" xfId="13632"/>
    <cellStyle name="千位分隔 6 3 5 3 4 2 2" xfId="30528"/>
    <cellStyle name="千位分隔 6 3 5 3 4 3" xfId="22080"/>
    <cellStyle name="千位分隔 6 3 5 3 5" xfId="9408"/>
    <cellStyle name="千位分隔 6 3 5 3 5 2" xfId="26304"/>
    <cellStyle name="千位分隔 6 3 5 3 6" xfId="17856"/>
    <cellStyle name="千位分隔 6 3 5 4" xfId="1312"/>
    <cellStyle name="千位分隔 6 3 5 4 2" xfId="3424"/>
    <cellStyle name="千位分隔 6 3 5 4 2 2" xfId="7648"/>
    <cellStyle name="千位分隔 6 3 5 4 2 2 2" xfId="16096"/>
    <cellStyle name="千位分隔 6 3 5 4 2 2 2 2" xfId="32992"/>
    <cellStyle name="千位分隔 6 3 5 4 2 2 3" xfId="24544"/>
    <cellStyle name="千位分隔 6 3 5 4 2 3" xfId="11872"/>
    <cellStyle name="千位分隔 6 3 5 4 2 3 2" xfId="28768"/>
    <cellStyle name="千位分隔 6 3 5 4 2 4" xfId="20320"/>
    <cellStyle name="千位分隔 6 3 5 4 3" xfId="5536"/>
    <cellStyle name="千位分隔 6 3 5 4 3 2" xfId="13984"/>
    <cellStyle name="千位分隔 6 3 5 4 3 2 2" xfId="30880"/>
    <cellStyle name="千位分隔 6 3 5 4 3 3" xfId="22432"/>
    <cellStyle name="千位分隔 6 3 5 4 4" xfId="9760"/>
    <cellStyle name="千位分隔 6 3 5 4 4 2" xfId="26656"/>
    <cellStyle name="千位分隔 6 3 5 4 5" xfId="18208"/>
    <cellStyle name="千位分隔 6 3 5 5" xfId="2368"/>
    <cellStyle name="千位分隔 6 3 5 5 2" xfId="6592"/>
    <cellStyle name="千位分隔 6 3 5 5 2 2" xfId="15040"/>
    <cellStyle name="千位分隔 6 3 5 5 2 2 2" xfId="31936"/>
    <cellStyle name="千位分隔 6 3 5 5 2 3" xfId="23488"/>
    <cellStyle name="千位分隔 6 3 5 5 3" xfId="10816"/>
    <cellStyle name="千位分隔 6 3 5 5 3 2" xfId="27712"/>
    <cellStyle name="千位分隔 6 3 5 5 4" xfId="19264"/>
    <cellStyle name="千位分隔 6 3 5 6" xfId="4480"/>
    <cellStyle name="千位分隔 6 3 5 6 2" xfId="12928"/>
    <cellStyle name="千位分隔 6 3 5 6 2 2" xfId="29824"/>
    <cellStyle name="千位分隔 6 3 5 6 3" xfId="21376"/>
    <cellStyle name="千位分隔 6 3 5 7" xfId="8704"/>
    <cellStyle name="千位分隔 6 3 5 7 2" xfId="25600"/>
    <cellStyle name="千位分隔 6 3 5 8" xfId="17152"/>
    <cellStyle name="千位分隔 6 3 6" xfId="304"/>
    <cellStyle name="千位分隔 6 3 6 2" xfId="1008"/>
    <cellStyle name="千位分隔 6 3 6 2 2" xfId="1712"/>
    <cellStyle name="千位分隔 6 3 6 2 2 2" xfId="3824"/>
    <cellStyle name="千位分隔 6 3 6 2 2 2 2" xfId="8048"/>
    <cellStyle name="千位分隔 6 3 6 2 2 2 2 2" xfId="16496"/>
    <cellStyle name="千位分隔 6 3 6 2 2 2 2 2 2" xfId="33392"/>
    <cellStyle name="千位分隔 6 3 6 2 2 2 2 3" xfId="24944"/>
    <cellStyle name="千位分隔 6 3 6 2 2 2 3" xfId="12272"/>
    <cellStyle name="千位分隔 6 3 6 2 2 2 3 2" xfId="29168"/>
    <cellStyle name="千位分隔 6 3 6 2 2 2 4" xfId="20720"/>
    <cellStyle name="千位分隔 6 3 6 2 2 3" xfId="5936"/>
    <cellStyle name="千位分隔 6 3 6 2 2 3 2" xfId="14384"/>
    <cellStyle name="千位分隔 6 3 6 2 2 3 2 2" xfId="31280"/>
    <cellStyle name="千位分隔 6 3 6 2 2 3 3" xfId="22832"/>
    <cellStyle name="千位分隔 6 3 6 2 2 4" xfId="10160"/>
    <cellStyle name="千位分隔 6 3 6 2 2 4 2" xfId="27056"/>
    <cellStyle name="千位分隔 6 3 6 2 2 5" xfId="18608"/>
    <cellStyle name="千位分隔 6 3 6 2 3" xfId="2768"/>
    <cellStyle name="千位分隔 6 3 6 2 3 2" xfId="6992"/>
    <cellStyle name="千位分隔 6 3 6 2 3 2 2" xfId="15440"/>
    <cellStyle name="千位分隔 6 3 6 2 3 2 2 2" xfId="32336"/>
    <cellStyle name="千位分隔 6 3 6 2 3 2 3" xfId="23888"/>
    <cellStyle name="千位分隔 6 3 6 2 3 3" xfId="11216"/>
    <cellStyle name="千位分隔 6 3 6 2 3 3 2" xfId="28112"/>
    <cellStyle name="千位分隔 6 3 6 2 3 4" xfId="19664"/>
    <cellStyle name="千位分隔 6 3 6 2 4" xfId="4880"/>
    <cellStyle name="千位分隔 6 3 6 2 4 2" xfId="13328"/>
    <cellStyle name="千位分隔 6 3 6 2 4 2 2" xfId="30224"/>
    <cellStyle name="千位分隔 6 3 6 2 4 3" xfId="21776"/>
    <cellStyle name="千位分隔 6 3 6 2 5" xfId="9104"/>
    <cellStyle name="千位分隔 6 3 6 2 5 2" xfId="26000"/>
    <cellStyle name="千位分隔 6 3 6 2 6" xfId="17552"/>
    <cellStyle name="千位分隔 6 3 6 3" xfId="656"/>
    <cellStyle name="千位分隔 6 3 6 3 2" xfId="2064"/>
    <cellStyle name="千位分隔 6 3 6 3 2 2" xfId="4176"/>
    <cellStyle name="千位分隔 6 3 6 3 2 2 2" xfId="8400"/>
    <cellStyle name="千位分隔 6 3 6 3 2 2 2 2" xfId="16848"/>
    <cellStyle name="千位分隔 6 3 6 3 2 2 2 2 2" xfId="33744"/>
    <cellStyle name="千位分隔 6 3 6 3 2 2 2 3" xfId="25296"/>
    <cellStyle name="千位分隔 6 3 6 3 2 2 3" xfId="12624"/>
    <cellStyle name="千位分隔 6 3 6 3 2 2 3 2" xfId="29520"/>
    <cellStyle name="千位分隔 6 3 6 3 2 2 4" xfId="21072"/>
    <cellStyle name="千位分隔 6 3 6 3 2 3" xfId="6288"/>
    <cellStyle name="千位分隔 6 3 6 3 2 3 2" xfId="14736"/>
    <cellStyle name="千位分隔 6 3 6 3 2 3 2 2" xfId="31632"/>
    <cellStyle name="千位分隔 6 3 6 3 2 3 3" xfId="23184"/>
    <cellStyle name="千位分隔 6 3 6 3 2 4" xfId="10512"/>
    <cellStyle name="千位分隔 6 3 6 3 2 4 2" xfId="27408"/>
    <cellStyle name="千位分隔 6 3 6 3 2 5" xfId="18960"/>
    <cellStyle name="千位分隔 6 3 6 3 3" xfId="3120"/>
    <cellStyle name="千位分隔 6 3 6 3 3 2" xfId="7344"/>
    <cellStyle name="千位分隔 6 3 6 3 3 2 2" xfId="15792"/>
    <cellStyle name="千位分隔 6 3 6 3 3 2 2 2" xfId="32688"/>
    <cellStyle name="千位分隔 6 3 6 3 3 2 3" xfId="24240"/>
    <cellStyle name="千位分隔 6 3 6 3 3 3" xfId="11568"/>
    <cellStyle name="千位分隔 6 3 6 3 3 3 2" xfId="28464"/>
    <cellStyle name="千位分隔 6 3 6 3 3 4" xfId="20016"/>
    <cellStyle name="千位分隔 6 3 6 3 4" xfId="5232"/>
    <cellStyle name="千位分隔 6 3 6 3 4 2" xfId="13680"/>
    <cellStyle name="千位分隔 6 3 6 3 4 2 2" xfId="30576"/>
    <cellStyle name="千位分隔 6 3 6 3 4 3" xfId="22128"/>
    <cellStyle name="千位分隔 6 3 6 3 5" xfId="9456"/>
    <cellStyle name="千位分隔 6 3 6 3 5 2" xfId="26352"/>
    <cellStyle name="千位分隔 6 3 6 3 6" xfId="17904"/>
    <cellStyle name="千位分隔 6 3 6 4" xfId="1360"/>
    <cellStyle name="千位分隔 6 3 6 4 2" xfId="3472"/>
    <cellStyle name="千位分隔 6 3 6 4 2 2" xfId="7696"/>
    <cellStyle name="千位分隔 6 3 6 4 2 2 2" xfId="16144"/>
    <cellStyle name="千位分隔 6 3 6 4 2 2 2 2" xfId="33040"/>
    <cellStyle name="千位分隔 6 3 6 4 2 2 3" xfId="24592"/>
    <cellStyle name="千位分隔 6 3 6 4 2 3" xfId="11920"/>
    <cellStyle name="千位分隔 6 3 6 4 2 3 2" xfId="28816"/>
    <cellStyle name="千位分隔 6 3 6 4 2 4" xfId="20368"/>
    <cellStyle name="千位分隔 6 3 6 4 3" xfId="5584"/>
    <cellStyle name="千位分隔 6 3 6 4 3 2" xfId="14032"/>
    <cellStyle name="千位分隔 6 3 6 4 3 2 2" xfId="30928"/>
    <cellStyle name="千位分隔 6 3 6 4 3 3" xfId="22480"/>
    <cellStyle name="千位分隔 6 3 6 4 4" xfId="9808"/>
    <cellStyle name="千位分隔 6 3 6 4 4 2" xfId="26704"/>
    <cellStyle name="千位分隔 6 3 6 4 5" xfId="18256"/>
    <cellStyle name="千位分隔 6 3 6 5" xfId="2416"/>
    <cellStyle name="千位分隔 6 3 6 5 2" xfId="6640"/>
    <cellStyle name="千位分隔 6 3 6 5 2 2" xfId="15088"/>
    <cellStyle name="千位分隔 6 3 6 5 2 2 2" xfId="31984"/>
    <cellStyle name="千位分隔 6 3 6 5 2 3" xfId="23536"/>
    <cellStyle name="千位分隔 6 3 6 5 3" xfId="10864"/>
    <cellStyle name="千位分隔 6 3 6 5 3 2" xfId="27760"/>
    <cellStyle name="千位分隔 6 3 6 5 4" xfId="19312"/>
    <cellStyle name="千位分隔 6 3 6 6" xfId="4528"/>
    <cellStyle name="千位分隔 6 3 6 6 2" xfId="12976"/>
    <cellStyle name="千位分隔 6 3 6 6 2 2" xfId="29872"/>
    <cellStyle name="千位分隔 6 3 6 6 3" xfId="21424"/>
    <cellStyle name="千位分隔 6 3 6 7" xfId="8752"/>
    <cellStyle name="千位分隔 6 3 6 7 2" xfId="25648"/>
    <cellStyle name="千位分隔 6 3 6 8" xfId="17200"/>
    <cellStyle name="千位分隔 6 3 7" xfId="352"/>
    <cellStyle name="千位分隔 6 3 7 2" xfId="1056"/>
    <cellStyle name="千位分隔 6 3 7 2 2" xfId="1760"/>
    <cellStyle name="千位分隔 6 3 7 2 2 2" xfId="3872"/>
    <cellStyle name="千位分隔 6 3 7 2 2 2 2" xfId="8096"/>
    <cellStyle name="千位分隔 6 3 7 2 2 2 2 2" xfId="16544"/>
    <cellStyle name="千位分隔 6 3 7 2 2 2 2 2 2" xfId="33440"/>
    <cellStyle name="千位分隔 6 3 7 2 2 2 2 3" xfId="24992"/>
    <cellStyle name="千位分隔 6 3 7 2 2 2 3" xfId="12320"/>
    <cellStyle name="千位分隔 6 3 7 2 2 2 3 2" xfId="29216"/>
    <cellStyle name="千位分隔 6 3 7 2 2 2 4" xfId="20768"/>
    <cellStyle name="千位分隔 6 3 7 2 2 3" xfId="5984"/>
    <cellStyle name="千位分隔 6 3 7 2 2 3 2" xfId="14432"/>
    <cellStyle name="千位分隔 6 3 7 2 2 3 2 2" xfId="31328"/>
    <cellStyle name="千位分隔 6 3 7 2 2 3 3" xfId="22880"/>
    <cellStyle name="千位分隔 6 3 7 2 2 4" xfId="10208"/>
    <cellStyle name="千位分隔 6 3 7 2 2 4 2" xfId="27104"/>
    <cellStyle name="千位分隔 6 3 7 2 2 5" xfId="18656"/>
    <cellStyle name="千位分隔 6 3 7 2 3" xfId="2816"/>
    <cellStyle name="千位分隔 6 3 7 2 3 2" xfId="7040"/>
    <cellStyle name="千位分隔 6 3 7 2 3 2 2" xfId="15488"/>
    <cellStyle name="千位分隔 6 3 7 2 3 2 2 2" xfId="32384"/>
    <cellStyle name="千位分隔 6 3 7 2 3 2 3" xfId="23936"/>
    <cellStyle name="千位分隔 6 3 7 2 3 3" xfId="11264"/>
    <cellStyle name="千位分隔 6 3 7 2 3 3 2" xfId="28160"/>
    <cellStyle name="千位分隔 6 3 7 2 3 4" xfId="19712"/>
    <cellStyle name="千位分隔 6 3 7 2 4" xfId="4928"/>
    <cellStyle name="千位分隔 6 3 7 2 4 2" xfId="13376"/>
    <cellStyle name="千位分隔 6 3 7 2 4 2 2" xfId="30272"/>
    <cellStyle name="千位分隔 6 3 7 2 4 3" xfId="21824"/>
    <cellStyle name="千位分隔 6 3 7 2 5" xfId="9152"/>
    <cellStyle name="千位分隔 6 3 7 2 5 2" xfId="26048"/>
    <cellStyle name="千位分隔 6 3 7 2 6" xfId="17600"/>
    <cellStyle name="千位分隔 6 3 7 3" xfId="704"/>
    <cellStyle name="千位分隔 6 3 7 3 2" xfId="2112"/>
    <cellStyle name="千位分隔 6 3 7 3 2 2" xfId="4224"/>
    <cellStyle name="千位分隔 6 3 7 3 2 2 2" xfId="8448"/>
    <cellStyle name="千位分隔 6 3 7 3 2 2 2 2" xfId="16896"/>
    <cellStyle name="千位分隔 6 3 7 3 2 2 2 2 2" xfId="33792"/>
    <cellStyle name="千位分隔 6 3 7 3 2 2 2 3" xfId="25344"/>
    <cellStyle name="千位分隔 6 3 7 3 2 2 3" xfId="12672"/>
    <cellStyle name="千位分隔 6 3 7 3 2 2 3 2" xfId="29568"/>
    <cellStyle name="千位分隔 6 3 7 3 2 2 4" xfId="21120"/>
    <cellStyle name="千位分隔 6 3 7 3 2 3" xfId="6336"/>
    <cellStyle name="千位分隔 6 3 7 3 2 3 2" xfId="14784"/>
    <cellStyle name="千位分隔 6 3 7 3 2 3 2 2" xfId="31680"/>
    <cellStyle name="千位分隔 6 3 7 3 2 3 3" xfId="23232"/>
    <cellStyle name="千位分隔 6 3 7 3 2 4" xfId="10560"/>
    <cellStyle name="千位分隔 6 3 7 3 2 4 2" xfId="27456"/>
    <cellStyle name="千位分隔 6 3 7 3 2 5" xfId="19008"/>
    <cellStyle name="千位分隔 6 3 7 3 3" xfId="3168"/>
    <cellStyle name="千位分隔 6 3 7 3 3 2" xfId="7392"/>
    <cellStyle name="千位分隔 6 3 7 3 3 2 2" xfId="15840"/>
    <cellStyle name="千位分隔 6 3 7 3 3 2 2 2" xfId="32736"/>
    <cellStyle name="千位分隔 6 3 7 3 3 2 3" xfId="24288"/>
    <cellStyle name="千位分隔 6 3 7 3 3 3" xfId="11616"/>
    <cellStyle name="千位分隔 6 3 7 3 3 3 2" xfId="28512"/>
    <cellStyle name="千位分隔 6 3 7 3 3 4" xfId="20064"/>
    <cellStyle name="千位分隔 6 3 7 3 4" xfId="5280"/>
    <cellStyle name="千位分隔 6 3 7 3 4 2" xfId="13728"/>
    <cellStyle name="千位分隔 6 3 7 3 4 2 2" xfId="30624"/>
    <cellStyle name="千位分隔 6 3 7 3 4 3" xfId="22176"/>
    <cellStyle name="千位分隔 6 3 7 3 5" xfId="9504"/>
    <cellStyle name="千位分隔 6 3 7 3 5 2" xfId="26400"/>
    <cellStyle name="千位分隔 6 3 7 3 6" xfId="17952"/>
    <cellStyle name="千位分隔 6 3 7 4" xfId="1408"/>
    <cellStyle name="千位分隔 6 3 7 4 2" xfId="3520"/>
    <cellStyle name="千位分隔 6 3 7 4 2 2" xfId="7744"/>
    <cellStyle name="千位分隔 6 3 7 4 2 2 2" xfId="16192"/>
    <cellStyle name="千位分隔 6 3 7 4 2 2 2 2" xfId="33088"/>
    <cellStyle name="千位分隔 6 3 7 4 2 2 3" xfId="24640"/>
    <cellStyle name="千位分隔 6 3 7 4 2 3" xfId="11968"/>
    <cellStyle name="千位分隔 6 3 7 4 2 3 2" xfId="28864"/>
    <cellStyle name="千位分隔 6 3 7 4 2 4" xfId="20416"/>
    <cellStyle name="千位分隔 6 3 7 4 3" xfId="5632"/>
    <cellStyle name="千位分隔 6 3 7 4 3 2" xfId="14080"/>
    <cellStyle name="千位分隔 6 3 7 4 3 2 2" xfId="30976"/>
    <cellStyle name="千位分隔 6 3 7 4 3 3" xfId="22528"/>
    <cellStyle name="千位分隔 6 3 7 4 4" xfId="9856"/>
    <cellStyle name="千位分隔 6 3 7 4 4 2" xfId="26752"/>
    <cellStyle name="千位分隔 6 3 7 4 5" xfId="18304"/>
    <cellStyle name="千位分隔 6 3 7 5" xfId="2464"/>
    <cellStyle name="千位分隔 6 3 7 5 2" xfId="6688"/>
    <cellStyle name="千位分隔 6 3 7 5 2 2" xfId="15136"/>
    <cellStyle name="千位分隔 6 3 7 5 2 2 2" xfId="32032"/>
    <cellStyle name="千位分隔 6 3 7 5 2 3" xfId="23584"/>
    <cellStyle name="千位分隔 6 3 7 5 3" xfId="10912"/>
    <cellStyle name="千位分隔 6 3 7 5 3 2" xfId="27808"/>
    <cellStyle name="千位分隔 6 3 7 5 4" xfId="19360"/>
    <cellStyle name="千位分隔 6 3 7 6" xfId="4576"/>
    <cellStyle name="千位分隔 6 3 7 6 2" xfId="13024"/>
    <cellStyle name="千位分隔 6 3 7 6 2 2" xfId="29920"/>
    <cellStyle name="千位分隔 6 3 7 6 3" xfId="21472"/>
    <cellStyle name="千位分隔 6 3 7 7" xfId="8800"/>
    <cellStyle name="千位分隔 6 3 7 7 2" xfId="25696"/>
    <cellStyle name="千位分隔 6 3 7 8" xfId="17248"/>
    <cellStyle name="千位分隔 6 3 8" xfId="752"/>
    <cellStyle name="千位分隔 6 3 8 2" xfId="1456"/>
    <cellStyle name="千位分隔 6 3 8 2 2" xfId="3568"/>
    <cellStyle name="千位分隔 6 3 8 2 2 2" xfId="7792"/>
    <cellStyle name="千位分隔 6 3 8 2 2 2 2" xfId="16240"/>
    <cellStyle name="千位分隔 6 3 8 2 2 2 2 2" xfId="33136"/>
    <cellStyle name="千位分隔 6 3 8 2 2 2 3" xfId="24688"/>
    <cellStyle name="千位分隔 6 3 8 2 2 3" xfId="12016"/>
    <cellStyle name="千位分隔 6 3 8 2 2 3 2" xfId="28912"/>
    <cellStyle name="千位分隔 6 3 8 2 2 4" xfId="20464"/>
    <cellStyle name="千位分隔 6 3 8 2 3" xfId="5680"/>
    <cellStyle name="千位分隔 6 3 8 2 3 2" xfId="14128"/>
    <cellStyle name="千位分隔 6 3 8 2 3 2 2" xfId="31024"/>
    <cellStyle name="千位分隔 6 3 8 2 3 3" xfId="22576"/>
    <cellStyle name="千位分隔 6 3 8 2 4" xfId="9904"/>
    <cellStyle name="千位分隔 6 3 8 2 4 2" xfId="26800"/>
    <cellStyle name="千位分隔 6 3 8 2 5" xfId="18352"/>
    <cellStyle name="千位分隔 6 3 8 3" xfId="2512"/>
    <cellStyle name="千位分隔 6 3 8 3 2" xfId="6736"/>
    <cellStyle name="千位分隔 6 3 8 3 2 2" xfId="15184"/>
    <cellStyle name="千位分隔 6 3 8 3 2 2 2" xfId="32080"/>
    <cellStyle name="千位分隔 6 3 8 3 2 3" xfId="23632"/>
    <cellStyle name="千位分隔 6 3 8 3 3" xfId="10960"/>
    <cellStyle name="千位分隔 6 3 8 3 3 2" xfId="27856"/>
    <cellStyle name="千位分隔 6 3 8 3 4" xfId="19408"/>
    <cellStyle name="千位分隔 6 3 8 4" xfId="4624"/>
    <cellStyle name="千位分隔 6 3 8 4 2" xfId="13072"/>
    <cellStyle name="千位分隔 6 3 8 4 2 2" xfId="29968"/>
    <cellStyle name="千位分隔 6 3 8 4 3" xfId="21520"/>
    <cellStyle name="千位分隔 6 3 8 5" xfId="8848"/>
    <cellStyle name="千位分隔 6 3 8 5 2" xfId="25744"/>
    <cellStyle name="千位分隔 6 3 8 6" xfId="17296"/>
    <cellStyle name="千位分隔 6 3 9" xfId="400"/>
    <cellStyle name="千位分隔 6 3 9 2" xfId="1808"/>
    <cellStyle name="千位分隔 6 3 9 2 2" xfId="3920"/>
    <cellStyle name="千位分隔 6 3 9 2 2 2" xfId="8144"/>
    <cellStyle name="千位分隔 6 3 9 2 2 2 2" xfId="16592"/>
    <cellStyle name="千位分隔 6 3 9 2 2 2 2 2" xfId="33488"/>
    <cellStyle name="千位分隔 6 3 9 2 2 2 3" xfId="25040"/>
    <cellStyle name="千位分隔 6 3 9 2 2 3" xfId="12368"/>
    <cellStyle name="千位分隔 6 3 9 2 2 3 2" xfId="29264"/>
    <cellStyle name="千位分隔 6 3 9 2 2 4" xfId="20816"/>
    <cellStyle name="千位分隔 6 3 9 2 3" xfId="6032"/>
    <cellStyle name="千位分隔 6 3 9 2 3 2" xfId="14480"/>
    <cellStyle name="千位分隔 6 3 9 2 3 2 2" xfId="31376"/>
    <cellStyle name="千位分隔 6 3 9 2 3 3" xfId="22928"/>
    <cellStyle name="千位分隔 6 3 9 2 4" xfId="10256"/>
    <cellStyle name="千位分隔 6 3 9 2 4 2" xfId="27152"/>
    <cellStyle name="千位分隔 6 3 9 2 5" xfId="18704"/>
    <cellStyle name="千位分隔 6 3 9 3" xfId="2864"/>
    <cellStyle name="千位分隔 6 3 9 3 2" xfId="7088"/>
    <cellStyle name="千位分隔 6 3 9 3 2 2" xfId="15536"/>
    <cellStyle name="千位分隔 6 3 9 3 2 2 2" xfId="32432"/>
    <cellStyle name="千位分隔 6 3 9 3 2 3" xfId="23984"/>
    <cellStyle name="千位分隔 6 3 9 3 3" xfId="11312"/>
    <cellStyle name="千位分隔 6 3 9 3 3 2" xfId="28208"/>
    <cellStyle name="千位分隔 6 3 9 3 4" xfId="19760"/>
    <cellStyle name="千位分隔 6 3 9 4" xfId="4976"/>
    <cellStyle name="千位分隔 6 3 9 4 2" xfId="13424"/>
    <cellStyle name="千位分隔 6 3 9 4 2 2" xfId="30320"/>
    <cellStyle name="千位分隔 6 3 9 4 3" xfId="21872"/>
    <cellStyle name="千位分隔 6 3 9 5" xfId="9200"/>
    <cellStyle name="千位分隔 6 3 9 5 2" xfId="26096"/>
    <cellStyle name="千位分隔 6 3 9 6" xfId="17648"/>
    <cellStyle name="千位分隔 6 4" xfId="80"/>
    <cellStyle name="千位分隔 6 4 2" xfId="784"/>
    <cellStyle name="千位分隔 6 4 2 2" xfId="1488"/>
    <cellStyle name="千位分隔 6 4 2 2 2" xfId="3600"/>
    <cellStyle name="千位分隔 6 4 2 2 2 2" xfId="7824"/>
    <cellStyle name="千位分隔 6 4 2 2 2 2 2" xfId="16272"/>
    <cellStyle name="千位分隔 6 4 2 2 2 2 2 2" xfId="33168"/>
    <cellStyle name="千位分隔 6 4 2 2 2 2 3" xfId="24720"/>
    <cellStyle name="千位分隔 6 4 2 2 2 3" xfId="12048"/>
    <cellStyle name="千位分隔 6 4 2 2 2 3 2" xfId="28944"/>
    <cellStyle name="千位分隔 6 4 2 2 2 4" xfId="20496"/>
    <cellStyle name="千位分隔 6 4 2 2 3" xfId="5712"/>
    <cellStyle name="千位分隔 6 4 2 2 3 2" xfId="14160"/>
    <cellStyle name="千位分隔 6 4 2 2 3 2 2" xfId="31056"/>
    <cellStyle name="千位分隔 6 4 2 2 3 3" xfId="22608"/>
    <cellStyle name="千位分隔 6 4 2 2 4" xfId="9936"/>
    <cellStyle name="千位分隔 6 4 2 2 4 2" xfId="26832"/>
    <cellStyle name="千位分隔 6 4 2 2 5" xfId="18384"/>
    <cellStyle name="千位分隔 6 4 2 3" xfId="2544"/>
    <cellStyle name="千位分隔 6 4 2 3 2" xfId="6768"/>
    <cellStyle name="千位分隔 6 4 2 3 2 2" xfId="15216"/>
    <cellStyle name="千位分隔 6 4 2 3 2 2 2" xfId="32112"/>
    <cellStyle name="千位分隔 6 4 2 3 2 3" xfId="23664"/>
    <cellStyle name="千位分隔 6 4 2 3 3" xfId="10992"/>
    <cellStyle name="千位分隔 6 4 2 3 3 2" xfId="27888"/>
    <cellStyle name="千位分隔 6 4 2 3 4" xfId="19440"/>
    <cellStyle name="千位分隔 6 4 2 4" xfId="4656"/>
    <cellStyle name="千位分隔 6 4 2 4 2" xfId="13104"/>
    <cellStyle name="千位分隔 6 4 2 4 2 2" xfId="30000"/>
    <cellStyle name="千位分隔 6 4 2 4 3" xfId="21552"/>
    <cellStyle name="千位分隔 6 4 2 5" xfId="8880"/>
    <cellStyle name="千位分隔 6 4 2 5 2" xfId="25776"/>
    <cellStyle name="千位分隔 6 4 2 6" xfId="17328"/>
    <cellStyle name="千位分隔 6 4 3" xfId="432"/>
    <cellStyle name="千位分隔 6 4 3 2" xfId="1840"/>
    <cellStyle name="千位分隔 6 4 3 2 2" xfId="3952"/>
    <cellStyle name="千位分隔 6 4 3 2 2 2" xfId="8176"/>
    <cellStyle name="千位分隔 6 4 3 2 2 2 2" xfId="16624"/>
    <cellStyle name="千位分隔 6 4 3 2 2 2 2 2" xfId="33520"/>
    <cellStyle name="千位分隔 6 4 3 2 2 2 3" xfId="25072"/>
    <cellStyle name="千位分隔 6 4 3 2 2 3" xfId="12400"/>
    <cellStyle name="千位分隔 6 4 3 2 2 3 2" xfId="29296"/>
    <cellStyle name="千位分隔 6 4 3 2 2 4" xfId="20848"/>
    <cellStyle name="千位分隔 6 4 3 2 3" xfId="6064"/>
    <cellStyle name="千位分隔 6 4 3 2 3 2" xfId="14512"/>
    <cellStyle name="千位分隔 6 4 3 2 3 2 2" xfId="31408"/>
    <cellStyle name="千位分隔 6 4 3 2 3 3" xfId="22960"/>
    <cellStyle name="千位分隔 6 4 3 2 4" xfId="10288"/>
    <cellStyle name="千位分隔 6 4 3 2 4 2" xfId="27184"/>
    <cellStyle name="千位分隔 6 4 3 2 5" xfId="18736"/>
    <cellStyle name="千位分隔 6 4 3 3" xfId="2896"/>
    <cellStyle name="千位分隔 6 4 3 3 2" xfId="7120"/>
    <cellStyle name="千位分隔 6 4 3 3 2 2" xfId="15568"/>
    <cellStyle name="千位分隔 6 4 3 3 2 2 2" xfId="32464"/>
    <cellStyle name="千位分隔 6 4 3 3 2 3" xfId="24016"/>
    <cellStyle name="千位分隔 6 4 3 3 3" xfId="11344"/>
    <cellStyle name="千位分隔 6 4 3 3 3 2" xfId="28240"/>
    <cellStyle name="千位分隔 6 4 3 3 4" xfId="19792"/>
    <cellStyle name="千位分隔 6 4 3 4" xfId="5008"/>
    <cellStyle name="千位分隔 6 4 3 4 2" xfId="13456"/>
    <cellStyle name="千位分隔 6 4 3 4 2 2" xfId="30352"/>
    <cellStyle name="千位分隔 6 4 3 4 3" xfId="21904"/>
    <cellStyle name="千位分隔 6 4 3 5" xfId="9232"/>
    <cellStyle name="千位分隔 6 4 3 5 2" xfId="26128"/>
    <cellStyle name="千位分隔 6 4 3 6" xfId="17680"/>
    <cellStyle name="千位分隔 6 4 4" xfId="1136"/>
    <cellStyle name="千位分隔 6 4 4 2" xfId="3248"/>
    <cellStyle name="千位分隔 6 4 4 2 2" xfId="7472"/>
    <cellStyle name="千位分隔 6 4 4 2 2 2" xfId="15920"/>
    <cellStyle name="千位分隔 6 4 4 2 2 2 2" xfId="32816"/>
    <cellStyle name="千位分隔 6 4 4 2 2 3" xfId="24368"/>
    <cellStyle name="千位分隔 6 4 4 2 3" xfId="11696"/>
    <cellStyle name="千位分隔 6 4 4 2 3 2" xfId="28592"/>
    <cellStyle name="千位分隔 6 4 4 2 4" xfId="20144"/>
    <cellStyle name="千位分隔 6 4 4 3" xfId="5360"/>
    <cellStyle name="千位分隔 6 4 4 3 2" xfId="13808"/>
    <cellStyle name="千位分隔 6 4 4 3 2 2" xfId="30704"/>
    <cellStyle name="千位分隔 6 4 4 3 3" xfId="22256"/>
    <cellStyle name="千位分隔 6 4 4 4" xfId="9584"/>
    <cellStyle name="千位分隔 6 4 4 4 2" xfId="26480"/>
    <cellStyle name="千位分隔 6 4 4 5" xfId="18032"/>
    <cellStyle name="千位分隔 6 4 5" xfId="2192"/>
    <cellStyle name="千位分隔 6 4 5 2" xfId="6416"/>
    <cellStyle name="千位分隔 6 4 5 2 2" xfId="14864"/>
    <cellStyle name="千位分隔 6 4 5 2 2 2" xfId="31760"/>
    <cellStyle name="千位分隔 6 4 5 2 3" xfId="23312"/>
    <cellStyle name="千位分隔 6 4 5 3" xfId="10640"/>
    <cellStyle name="千位分隔 6 4 5 3 2" xfId="27536"/>
    <cellStyle name="千位分隔 6 4 5 4" xfId="19088"/>
    <cellStyle name="千位分隔 6 4 6" xfId="4304"/>
    <cellStyle name="千位分隔 6 4 6 2" xfId="12752"/>
    <cellStyle name="千位分隔 6 4 6 2 2" xfId="29648"/>
    <cellStyle name="千位分隔 6 4 6 3" xfId="21200"/>
    <cellStyle name="千位分隔 6 4 7" xfId="8528"/>
    <cellStyle name="千位分隔 6 4 7 2" xfId="25424"/>
    <cellStyle name="千位分隔 6 4 8" xfId="16976"/>
    <cellStyle name="千位分隔 6 5" xfId="128"/>
    <cellStyle name="千位分隔 6 5 2" xfId="832"/>
    <cellStyle name="千位分隔 6 5 2 2" xfId="1536"/>
    <cellStyle name="千位分隔 6 5 2 2 2" xfId="3648"/>
    <cellStyle name="千位分隔 6 5 2 2 2 2" xfId="7872"/>
    <cellStyle name="千位分隔 6 5 2 2 2 2 2" xfId="16320"/>
    <cellStyle name="千位分隔 6 5 2 2 2 2 2 2" xfId="33216"/>
    <cellStyle name="千位分隔 6 5 2 2 2 2 3" xfId="24768"/>
    <cellStyle name="千位分隔 6 5 2 2 2 3" xfId="12096"/>
    <cellStyle name="千位分隔 6 5 2 2 2 3 2" xfId="28992"/>
    <cellStyle name="千位分隔 6 5 2 2 2 4" xfId="20544"/>
    <cellStyle name="千位分隔 6 5 2 2 3" xfId="5760"/>
    <cellStyle name="千位分隔 6 5 2 2 3 2" xfId="14208"/>
    <cellStyle name="千位分隔 6 5 2 2 3 2 2" xfId="31104"/>
    <cellStyle name="千位分隔 6 5 2 2 3 3" xfId="22656"/>
    <cellStyle name="千位分隔 6 5 2 2 4" xfId="9984"/>
    <cellStyle name="千位分隔 6 5 2 2 4 2" xfId="26880"/>
    <cellStyle name="千位分隔 6 5 2 2 5" xfId="18432"/>
    <cellStyle name="千位分隔 6 5 2 3" xfId="2592"/>
    <cellStyle name="千位分隔 6 5 2 3 2" xfId="6816"/>
    <cellStyle name="千位分隔 6 5 2 3 2 2" xfId="15264"/>
    <cellStyle name="千位分隔 6 5 2 3 2 2 2" xfId="32160"/>
    <cellStyle name="千位分隔 6 5 2 3 2 3" xfId="23712"/>
    <cellStyle name="千位分隔 6 5 2 3 3" xfId="11040"/>
    <cellStyle name="千位分隔 6 5 2 3 3 2" xfId="27936"/>
    <cellStyle name="千位分隔 6 5 2 3 4" xfId="19488"/>
    <cellStyle name="千位分隔 6 5 2 4" xfId="4704"/>
    <cellStyle name="千位分隔 6 5 2 4 2" xfId="13152"/>
    <cellStyle name="千位分隔 6 5 2 4 2 2" xfId="30048"/>
    <cellStyle name="千位分隔 6 5 2 4 3" xfId="21600"/>
    <cellStyle name="千位分隔 6 5 2 5" xfId="8928"/>
    <cellStyle name="千位分隔 6 5 2 5 2" xfId="25824"/>
    <cellStyle name="千位分隔 6 5 2 6" xfId="17376"/>
    <cellStyle name="千位分隔 6 5 3" xfId="480"/>
    <cellStyle name="千位分隔 6 5 3 2" xfId="1888"/>
    <cellStyle name="千位分隔 6 5 3 2 2" xfId="4000"/>
    <cellStyle name="千位分隔 6 5 3 2 2 2" xfId="8224"/>
    <cellStyle name="千位分隔 6 5 3 2 2 2 2" xfId="16672"/>
    <cellStyle name="千位分隔 6 5 3 2 2 2 2 2" xfId="33568"/>
    <cellStyle name="千位分隔 6 5 3 2 2 2 3" xfId="25120"/>
    <cellStyle name="千位分隔 6 5 3 2 2 3" xfId="12448"/>
    <cellStyle name="千位分隔 6 5 3 2 2 3 2" xfId="29344"/>
    <cellStyle name="千位分隔 6 5 3 2 2 4" xfId="20896"/>
    <cellStyle name="千位分隔 6 5 3 2 3" xfId="6112"/>
    <cellStyle name="千位分隔 6 5 3 2 3 2" xfId="14560"/>
    <cellStyle name="千位分隔 6 5 3 2 3 2 2" xfId="31456"/>
    <cellStyle name="千位分隔 6 5 3 2 3 3" xfId="23008"/>
    <cellStyle name="千位分隔 6 5 3 2 4" xfId="10336"/>
    <cellStyle name="千位分隔 6 5 3 2 4 2" xfId="27232"/>
    <cellStyle name="千位分隔 6 5 3 2 5" xfId="18784"/>
    <cellStyle name="千位分隔 6 5 3 3" xfId="2944"/>
    <cellStyle name="千位分隔 6 5 3 3 2" xfId="7168"/>
    <cellStyle name="千位分隔 6 5 3 3 2 2" xfId="15616"/>
    <cellStyle name="千位分隔 6 5 3 3 2 2 2" xfId="32512"/>
    <cellStyle name="千位分隔 6 5 3 3 2 3" xfId="24064"/>
    <cellStyle name="千位分隔 6 5 3 3 3" xfId="11392"/>
    <cellStyle name="千位分隔 6 5 3 3 3 2" xfId="28288"/>
    <cellStyle name="千位分隔 6 5 3 3 4" xfId="19840"/>
    <cellStyle name="千位分隔 6 5 3 4" xfId="5056"/>
    <cellStyle name="千位分隔 6 5 3 4 2" xfId="13504"/>
    <cellStyle name="千位分隔 6 5 3 4 2 2" xfId="30400"/>
    <cellStyle name="千位分隔 6 5 3 4 3" xfId="21952"/>
    <cellStyle name="千位分隔 6 5 3 5" xfId="9280"/>
    <cellStyle name="千位分隔 6 5 3 5 2" xfId="26176"/>
    <cellStyle name="千位分隔 6 5 3 6" xfId="17728"/>
    <cellStyle name="千位分隔 6 5 4" xfId="1184"/>
    <cellStyle name="千位分隔 6 5 4 2" xfId="3296"/>
    <cellStyle name="千位分隔 6 5 4 2 2" xfId="7520"/>
    <cellStyle name="千位分隔 6 5 4 2 2 2" xfId="15968"/>
    <cellStyle name="千位分隔 6 5 4 2 2 2 2" xfId="32864"/>
    <cellStyle name="千位分隔 6 5 4 2 2 3" xfId="24416"/>
    <cellStyle name="千位分隔 6 5 4 2 3" xfId="11744"/>
    <cellStyle name="千位分隔 6 5 4 2 3 2" xfId="28640"/>
    <cellStyle name="千位分隔 6 5 4 2 4" xfId="20192"/>
    <cellStyle name="千位分隔 6 5 4 3" xfId="5408"/>
    <cellStyle name="千位分隔 6 5 4 3 2" xfId="13856"/>
    <cellStyle name="千位分隔 6 5 4 3 2 2" xfId="30752"/>
    <cellStyle name="千位分隔 6 5 4 3 3" xfId="22304"/>
    <cellStyle name="千位分隔 6 5 4 4" xfId="9632"/>
    <cellStyle name="千位分隔 6 5 4 4 2" xfId="26528"/>
    <cellStyle name="千位分隔 6 5 4 5" xfId="18080"/>
    <cellStyle name="千位分隔 6 5 5" xfId="2240"/>
    <cellStyle name="千位分隔 6 5 5 2" xfId="6464"/>
    <cellStyle name="千位分隔 6 5 5 2 2" xfId="14912"/>
    <cellStyle name="千位分隔 6 5 5 2 2 2" xfId="31808"/>
    <cellStyle name="千位分隔 6 5 5 2 3" xfId="23360"/>
    <cellStyle name="千位分隔 6 5 5 3" xfId="10688"/>
    <cellStyle name="千位分隔 6 5 5 3 2" xfId="27584"/>
    <cellStyle name="千位分隔 6 5 5 4" xfId="19136"/>
    <cellStyle name="千位分隔 6 5 6" xfId="4352"/>
    <cellStyle name="千位分隔 6 5 6 2" xfId="12800"/>
    <cellStyle name="千位分隔 6 5 6 2 2" xfId="29696"/>
    <cellStyle name="千位分隔 6 5 6 3" xfId="21248"/>
    <cellStyle name="千位分隔 6 5 7" xfId="8576"/>
    <cellStyle name="千位分隔 6 5 7 2" xfId="25472"/>
    <cellStyle name="千位分隔 6 5 8" xfId="17024"/>
    <cellStyle name="千位分隔 6 6" xfId="176"/>
    <cellStyle name="千位分隔 6 6 2" xfId="880"/>
    <cellStyle name="千位分隔 6 6 2 2" xfId="1584"/>
    <cellStyle name="千位分隔 6 6 2 2 2" xfId="3696"/>
    <cellStyle name="千位分隔 6 6 2 2 2 2" xfId="7920"/>
    <cellStyle name="千位分隔 6 6 2 2 2 2 2" xfId="16368"/>
    <cellStyle name="千位分隔 6 6 2 2 2 2 2 2" xfId="33264"/>
    <cellStyle name="千位分隔 6 6 2 2 2 2 3" xfId="24816"/>
    <cellStyle name="千位分隔 6 6 2 2 2 3" xfId="12144"/>
    <cellStyle name="千位分隔 6 6 2 2 2 3 2" xfId="29040"/>
    <cellStyle name="千位分隔 6 6 2 2 2 4" xfId="20592"/>
    <cellStyle name="千位分隔 6 6 2 2 3" xfId="5808"/>
    <cellStyle name="千位分隔 6 6 2 2 3 2" xfId="14256"/>
    <cellStyle name="千位分隔 6 6 2 2 3 2 2" xfId="31152"/>
    <cellStyle name="千位分隔 6 6 2 2 3 3" xfId="22704"/>
    <cellStyle name="千位分隔 6 6 2 2 4" xfId="10032"/>
    <cellStyle name="千位分隔 6 6 2 2 4 2" xfId="26928"/>
    <cellStyle name="千位分隔 6 6 2 2 5" xfId="18480"/>
    <cellStyle name="千位分隔 6 6 2 3" xfId="2640"/>
    <cellStyle name="千位分隔 6 6 2 3 2" xfId="6864"/>
    <cellStyle name="千位分隔 6 6 2 3 2 2" xfId="15312"/>
    <cellStyle name="千位分隔 6 6 2 3 2 2 2" xfId="32208"/>
    <cellStyle name="千位分隔 6 6 2 3 2 3" xfId="23760"/>
    <cellStyle name="千位分隔 6 6 2 3 3" xfId="11088"/>
    <cellStyle name="千位分隔 6 6 2 3 3 2" xfId="27984"/>
    <cellStyle name="千位分隔 6 6 2 3 4" xfId="19536"/>
    <cellStyle name="千位分隔 6 6 2 4" xfId="4752"/>
    <cellStyle name="千位分隔 6 6 2 4 2" xfId="13200"/>
    <cellStyle name="千位分隔 6 6 2 4 2 2" xfId="30096"/>
    <cellStyle name="千位分隔 6 6 2 4 3" xfId="21648"/>
    <cellStyle name="千位分隔 6 6 2 5" xfId="8976"/>
    <cellStyle name="千位分隔 6 6 2 5 2" xfId="25872"/>
    <cellStyle name="千位分隔 6 6 2 6" xfId="17424"/>
    <cellStyle name="千位分隔 6 6 3" xfId="528"/>
    <cellStyle name="千位分隔 6 6 3 2" xfId="1936"/>
    <cellStyle name="千位分隔 6 6 3 2 2" xfId="4048"/>
    <cellStyle name="千位分隔 6 6 3 2 2 2" xfId="8272"/>
    <cellStyle name="千位分隔 6 6 3 2 2 2 2" xfId="16720"/>
    <cellStyle name="千位分隔 6 6 3 2 2 2 2 2" xfId="33616"/>
    <cellStyle name="千位分隔 6 6 3 2 2 2 3" xfId="25168"/>
    <cellStyle name="千位分隔 6 6 3 2 2 3" xfId="12496"/>
    <cellStyle name="千位分隔 6 6 3 2 2 3 2" xfId="29392"/>
    <cellStyle name="千位分隔 6 6 3 2 2 4" xfId="20944"/>
    <cellStyle name="千位分隔 6 6 3 2 3" xfId="6160"/>
    <cellStyle name="千位分隔 6 6 3 2 3 2" xfId="14608"/>
    <cellStyle name="千位分隔 6 6 3 2 3 2 2" xfId="31504"/>
    <cellStyle name="千位分隔 6 6 3 2 3 3" xfId="23056"/>
    <cellStyle name="千位分隔 6 6 3 2 4" xfId="10384"/>
    <cellStyle name="千位分隔 6 6 3 2 4 2" xfId="27280"/>
    <cellStyle name="千位分隔 6 6 3 2 5" xfId="18832"/>
    <cellStyle name="千位分隔 6 6 3 3" xfId="2992"/>
    <cellStyle name="千位分隔 6 6 3 3 2" xfId="7216"/>
    <cellStyle name="千位分隔 6 6 3 3 2 2" xfId="15664"/>
    <cellStyle name="千位分隔 6 6 3 3 2 2 2" xfId="32560"/>
    <cellStyle name="千位分隔 6 6 3 3 2 3" xfId="24112"/>
    <cellStyle name="千位分隔 6 6 3 3 3" xfId="11440"/>
    <cellStyle name="千位分隔 6 6 3 3 3 2" xfId="28336"/>
    <cellStyle name="千位分隔 6 6 3 3 4" xfId="19888"/>
    <cellStyle name="千位分隔 6 6 3 4" xfId="5104"/>
    <cellStyle name="千位分隔 6 6 3 4 2" xfId="13552"/>
    <cellStyle name="千位分隔 6 6 3 4 2 2" xfId="30448"/>
    <cellStyle name="千位分隔 6 6 3 4 3" xfId="22000"/>
    <cellStyle name="千位分隔 6 6 3 5" xfId="9328"/>
    <cellStyle name="千位分隔 6 6 3 5 2" xfId="26224"/>
    <cellStyle name="千位分隔 6 6 3 6" xfId="17776"/>
    <cellStyle name="千位分隔 6 6 4" xfId="1232"/>
    <cellStyle name="千位分隔 6 6 4 2" xfId="3344"/>
    <cellStyle name="千位分隔 6 6 4 2 2" xfId="7568"/>
    <cellStyle name="千位分隔 6 6 4 2 2 2" xfId="16016"/>
    <cellStyle name="千位分隔 6 6 4 2 2 2 2" xfId="32912"/>
    <cellStyle name="千位分隔 6 6 4 2 2 3" xfId="24464"/>
    <cellStyle name="千位分隔 6 6 4 2 3" xfId="11792"/>
    <cellStyle name="千位分隔 6 6 4 2 3 2" xfId="28688"/>
    <cellStyle name="千位分隔 6 6 4 2 4" xfId="20240"/>
    <cellStyle name="千位分隔 6 6 4 3" xfId="5456"/>
    <cellStyle name="千位分隔 6 6 4 3 2" xfId="13904"/>
    <cellStyle name="千位分隔 6 6 4 3 2 2" xfId="30800"/>
    <cellStyle name="千位分隔 6 6 4 3 3" xfId="22352"/>
    <cellStyle name="千位分隔 6 6 4 4" xfId="9680"/>
    <cellStyle name="千位分隔 6 6 4 4 2" xfId="26576"/>
    <cellStyle name="千位分隔 6 6 4 5" xfId="18128"/>
    <cellStyle name="千位分隔 6 6 5" xfId="2288"/>
    <cellStyle name="千位分隔 6 6 5 2" xfId="6512"/>
    <cellStyle name="千位分隔 6 6 5 2 2" xfId="14960"/>
    <cellStyle name="千位分隔 6 6 5 2 2 2" xfId="31856"/>
    <cellStyle name="千位分隔 6 6 5 2 3" xfId="23408"/>
    <cellStyle name="千位分隔 6 6 5 3" xfId="10736"/>
    <cellStyle name="千位分隔 6 6 5 3 2" xfId="27632"/>
    <cellStyle name="千位分隔 6 6 5 4" xfId="19184"/>
    <cellStyle name="千位分隔 6 6 6" xfId="4400"/>
    <cellStyle name="千位分隔 6 6 6 2" xfId="12848"/>
    <cellStyle name="千位分隔 6 6 6 2 2" xfId="29744"/>
    <cellStyle name="千位分隔 6 6 6 3" xfId="21296"/>
    <cellStyle name="千位分隔 6 6 7" xfId="8624"/>
    <cellStyle name="千位分隔 6 6 7 2" xfId="25520"/>
    <cellStyle name="千位分隔 6 6 8" xfId="17072"/>
    <cellStyle name="千位分隔 6 7" xfId="224"/>
    <cellStyle name="千位分隔 6 7 2" xfId="928"/>
    <cellStyle name="千位分隔 6 7 2 2" xfId="1632"/>
    <cellStyle name="千位分隔 6 7 2 2 2" xfId="3744"/>
    <cellStyle name="千位分隔 6 7 2 2 2 2" xfId="7968"/>
    <cellStyle name="千位分隔 6 7 2 2 2 2 2" xfId="16416"/>
    <cellStyle name="千位分隔 6 7 2 2 2 2 2 2" xfId="33312"/>
    <cellStyle name="千位分隔 6 7 2 2 2 2 3" xfId="24864"/>
    <cellStyle name="千位分隔 6 7 2 2 2 3" xfId="12192"/>
    <cellStyle name="千位分隔 6 7 2 2 2 3 2" xfId="29088"/>
    <cellStyle name="千位分隔 6 7 2 2 2 4" xfId="20640"/>
    <cellStyle name="千位分隔 6 7 2 2 3" xfId="5856"/>
    <cellStyle name="千位分隔 6 7 2 2 3 2" xfId="14304"/>
    <cellStyle name="千位分隔 6 7 2 2 3 2 2" xfId="31200"/>
    <cellStyle name="千位分隔 6 7 2 2 3 3" xfId="22752"/>
    <cellStyle name="千位分隔 6 7 2 2 4" xfId="10080"/>
    <cellStyle name="千位分隔 6 7 2 2 4 2" xfId="26976"/>
    <cellStyle name="千位分隔 6 7 2 2 5" xfId="18528"/>
    <cellStyle name="千位分隔 6 7 2 3" xfId="2688"/>
    <cellStyle name="千位分隔 6 7 2 3 2" xfId="6912"/>
    <cellStyle name="千位分隔 6 7 2 3 2 2" xfId="15360"/>
    <cellStyle name="千位分隔 6 7 2 3 2 2 2" xfId="32256"/>
    <cellStyle name="千位分隔 6 7 2 3 2 3" xfId="23808"/>
    <cellStyle name="千位分隔 6 7 2 3 3" xfId="11136"/>
    <cellStyle name="千位分隔 6 7 2 3 3 2" xfId="28032"/>
    <cellStyle name="千位分隔 6 7 2 3 4" xfId="19584"/>
    <cellStyle name="千位分隔 6 7 2 4" xfId="4800"/>
    <cellStyle name="千位分隔 6 7 2 4 2" xfId="13248"/>
    <cellStyle name="千位分隔 6 7 2 4 2 2" xfId="30144"/>
    <cellStyle name="千位分隔 6 7 2 4 3" xfId="21696"/>
    <cellStyle name="千位分隔 6 7 2 5" xfId="9024"/>
    <cellStyle name="千位分隔 6 7 2 5 2" xfId="25920"/>
    <cellStyle name="千位分隔 6 7 2 6" xfId="17472"/>
    <cellStyle name="千位分隔 6 7 3" xfId="576"/>
    <cellStyle name="千位分隔 6 7 3 2" xfId="1984"/>
    <cellStyle name="千位分隔 6 7 3 2 2" xfId="4096"/>
    <cellStyle name="千位分隔 6 7 3 2 2 2" xfId="8320"/>
    <cellStyle name="千位分隔 6 7 3 2 2 2 2" xfId="16768"/>
    <cellStyle name="千位分隔 6 7 3 2 2 2 2 2" xfId="33664"/>
    <cellStyle name="千位分隔 6 7 3 2 2 2 3" xfId="25216"/>
    <cellStyle name="千位分隔 6 7 3 2 2 3" xfId="12544"/>
    <cellStyle name="千位分隔 6 7 3 2 2 3 2" xfId="29440"/>
    <cellStyle name="千位分隔 6 7 3 2 2 4" xfId="20992"/>
    <cellStyle name="千位分隔 6 7 3 2 3" xfId="6208"/>
    <cellStyle name="千位分隔 6 7 3 2 3 2" xfId="14656"/>
    <cellStyle name="千位分隔 6 7 3 2 3 2 2" xfId="31552"/>
    <cellStyle name="千位分隔 6 7 3 2 3 3" xfId="23104"/>
    <cellStyle name="千位分隔 6 7 3 2 4" xfId="10432"/>
    <cellStyle name="千位分隔 6 7 3 2 4 2" xfId="27328"/>
    <cellStyle name="千位分隔 6 7 3 2 5" xfId="18880"/>
    <cellStyle name="千位分隔 6 7 3 3" xfId="3040"/>
    <cellStyle name="千位分隔 6 7 3 3 2" xfId="7264"/>
    <cellStyle name="千位分隔 6 7 3 3 2 2" xfId="15712"/>
    <cellStyle name="千位分隔 6 7 3 3 2 2 2" xfId="32608"/>
    <cellStyle name="千位分隔 6 7 3 3 2 3" xfId="24160"/>
    <cellStyle name="千位分隔 6 7 3 3 3" xfId="11488"/>
    <cellStyle name="千位分隔 6 7 3 3 3 2" xfId="28384"/>
    <cellStyle name="千位分隔 6 7 3 3 4" xfId="19936"/>
    <cellStyle name="千位分隔 6 7 3 4" xfId="5152"/>
    <cellStyle name="千位分隔 6 7 3 4 2" xfId="13600"/>
    <cellStyle name="千位分隔 6 7 3 4 2 2" xfId="30496"/>
    <cellStyle name="千位分隔 6 7 3 4 3" xfId="22048"/>
    <cellStyle name="千位分隔 6 7 3 5" xfId="9376"/>
    <cellStyle name="千位分隔 6 7 3 5 2" xfId="26272"/>
    <cellStyle name="千位分隔 6 7 3 6" xfId="17824"/>
    <cellStyle name="千位分隔 6 7 4" xfId="1280"/>
    <cellStyle name="千位分隔 6 7 4 2" xfId="3392"/>
    <cellStyle name="千位分隔 6 7 4 2 2" xfId="7616"/>
    <cellStyle name="千位分隔 6 7 4 2 2 2" xfId="16064"/>
    <cellStyle name="千位分隔 6 7 4 2 2 2 2" xfId="32960"/>
    <cellStyle name="千位分隔 6 7 4 2 2 3" xfId="24512"/>
    <cellStyle name="千位分隔 6 7 4 2 3" xfId="11840"/>
    <cellStyle name="千位分隔 6 7 4 2 3 2" xfId="28736"/>
    <cellStyle name="千位分隔 6 7 4 2 4" xfId="20288"/>
    <cellStyle name="千位分隔 6 7 4 3" xfId="5504"/>
    <cellStyle name="千位分隔 6 7 4 3 2" xfId="13952"/>
    <cellStyle name="千位分隔 6 7 4 3 2 2" xfId="30848"/>
    <cellStyle name="千位分隔 6 7 4 3 3" xfId="22400"/>
    <cellStyle name="千位分隔 6 7 4 4" xfId="9728"/>
    <cellStyle name="千位分隔 6 7 4 4 2" xfId="26624"/>
    <cellStyle name="千位分隔 6 7 4 5" xfId="18176"/>
    <cellStyle name="千位分隔 6 7 5" xfId="2336"/>
    <cellStyle name="千位分隔 6 7 5 2" xfId="6560"/>
    <cellStyle name="千位分隔 6 7 5 2 2" xfId="15008"/>
    <cellStyle name="千位分隔 6 7 5 2 2 2" xfId="31904"/>
    <cellStyle name="千位分隔 6 7 5 2 3" xfId="23456"/>
    <cellStyle name="千位分隔 6 7 5 3" xfId="10784"/>
    <cellStyle name="千位分隔 6 7 5 3 2" xfId="27680"/>
    <cellStyle name="千位分隔 6 7 5 4" xfId="19232"/>
    <cellStyle name="千位分隔 6 7 6" xfId="4448"/>
    <cellStyle name="千位分隔 6 7 6 2" xfId="12896"/>
    <cellStyle name="千位分隔 6 7 6 2 2" xfId="29792"/>
    <cellStyle name="千位分隔 6 7 6 3" xfId="21344"/>
    <cellStyle name="千位分隔 6 7 7" xfId="8672"/>
    <cellStyle name="千位分隔 6 7 7 2" xfId="25568"/>
    <cellStyle name="千位分隔 6 7 8" xfId="17120"/>
    <cellStyle name="千位分隔 6 8" xfId="272"/>
    <cellStyle name="千位分隔 6 8 2" xfId="976"/>
    <cellStyle name="千位分隔 6 8 2 2" xfId="1680"/>
    <cellStyle name="千位分隔 6 8 2 2 2" xfId="3792"/>
    <cellStyle name="千位分隔 6 8 2 2 2 2" xfId="8016"/>
    <cellStyle name="千位分隔 6 8 2 2 2 2 2" xfId="16464"/>
    <cellStyle name="千位分隔 6 8 2 2 2 2 2 2" xfId="33360"/>
    <cellStyle name="千位分隔 6 8 2 2 2 2 3" xfId="24912"/>
    <cellStyle name="千位分隔 6 8 2 2 2 3" xfId="12240"/>
    <cellStyle name="千位分隔 6 8 2 2 2 3 2" xfId="29136"/>
    <cellStyle name="千位分隔 6 8 2 2 2 4" xfId="20688"/>
    <cellStyle name="千位分隔 6 8 2 2 3" xfId="5904"/>
    <cellStyle name="千位分隔 6 8 2 2 3 2" xfId="14352"/>
    <cellStyle name="千位分隔 6 8 2 2 3 2 2" xfId="31248"/>
    <cellStyle name="千位分隔 6 8 2 2 3 3" xfId="22800"/>
    <cellStyle name="千位分隔 6 8 2 2 4" xfId="10128"/>
    <cellStyle name="千位分隔 6 8 2 2 4 2" xfId="27024"/>
    <cellStyle name="千位分隔 6 8 2 2 5" xfId="18576"/>
    <cellStyle name="千位分隔 6 8 2 3" xfId="2736"/>
    <cellStyle name="千位分隔 6 8 2 3 2" xfId="6960"/>
    <cellStyle name="千位分隔 6 8 2 3 2 2" xfId="15408"/>
    <cellStyle name="千位分隔 6 8 2 3 2 2 2" xfId="32304"/>
    <cellStyle name="千位分隔 6 8 2 3 2 3" xfId="23856"/>
    <cellStyle name="千位分隔 6 8 2 3 3" xfId="11184"/>
    <cellStyle name="千位分隔 6 8 2 3 3 2" xfId="28080"/>
    <cellStyle name="千位分隔 6 8 2 3 4" xfId="19632"/>
    <cellStyle name="千位分隔 6 8 2 4" xfId="4848"/>
    <cellStyle name="千位分隔 6 8 2 4 2" xfId="13296"/>
    <cellStyle name="千位分隔 6 8 2 4 2 2" xfId="30192"/>
    <cellStyle name="千位分隔 6 8 2 4 3" xfId="21744"/>
    <cellStyle name="千位分隔 6 8 2 5" xfId="9072"/>
    <cellStyle name="千位分隔 6 8 2 5 2" xfId="25968"/>
    <cellStyle name="千位分隔 6 8 2 6" xfId="17520"/>
    <cellStyle name="千位分隔 6 8 3" xfId="624"/>
    <cellStyle name="千位分隔 6 8 3 2" xfId="2032"/>
    <cellStyle name="千位分隔 6 8 3 2 2" xfId="4144"/>
    <cellStyle name="千位分隔 6 8 3 2 2 2" xfId="8368"/>
    <cellStyle name="千位分隔 6 8 3 2 2 2 2" xfId="16816"/>
    <cellStyle name="千位分隔 6 8 3 2 2 2 2 2" xfId="33712"/>
    <cellStyle name="千位分隔 6 8 3 2 2 2 3" xfId="25264"/>
    <cellStyle name="千位分隔 6 8 3 2 2 3" xfId="12592"/>
    <cellStyle name="千位分隔 6 8 3 2 2 3 2" xfId="29488"/>
    <cellStyle name="千位分隔 6 8 3 2 2 4" xfId="21040"/>
    <cellStyle name="千位分隔 6 8 3 2 3" xfId="6256"/>
    <cellStyle name="千位分隔 6 8 3 2 3 2" xfId="14704"/>
    <cellStyle name="千位分隔 6 8 3 2 3 2 2" xfId="31600"/>
    <cellStyle name="千位分隔 6 8 3 2 3 3" xfId="23152"/>
    <cellStyle name="千位分隔 6 8 3 2 4" xfId="10480"/>
    <cellStyle name="千位分隔 6 8 3 2 4 2" xfId="27376"/>
    <cellStyle name="千位分隔 6 8 3 2 5" xfId="18928"/>
    <cellStyle name="千位分隔 6 8 3 3" xfId="3088"/>
    <cellStyle name="千位分隔 6 8 3 3 2" xfId="7312"/>
    <cellStyle name="千位分隔 6 8 3 3 2 2" xfId="15760"/>
    <cellStyle name="千位分隔 6 8 3 3 2 2 2" xfId="32656"/>
    <cellStyle name="千位分隔 6 8 3 3 2 3" xfId="24208"/>
    <cellStyle name="千位分隔 6 8 3 3 3" xfId="11536"/>
    <cellStyle name="千位分隔 6 8 3 3 3 2" xfId="28432"/>
    <cellStyle name="千位分隔 6 8 3 3 4" xfId="19984"/>
    <cellStyle name="千位分隔 6 8 3 4" xfId="5200"/>
    <cellStyle name="千位分隔 6 8 3 4 2" xfId="13648"/>
    <cellStyle name="千位分隔 6 8 3 4 2 2" xfId="30544"/>
    <cellStyle name="千位分隔 6 8 3 4 3" xfId="22096"/>
    <cellStyle name="千位分隔 6 8 3 5" xfId="9424"/>
    <cellStyle name="千位分隔 6 8 3 5 2" xfId="26320"/>
    <cellStyle name="千位分隔 6 8 3 6" xfId="17872"/>
    <cellStyle name="千位分隔 6 8 4" xfId="1328"/>
    <cellStyle name="千位分隔 6 8 4 2" xfId="3440"/>
    <cellStyle name="千位分隔 6 8 4 2 2" xfId="7664"/>
    <cellStyle name="千位分隔 6 8 4 2 2 2" xfId="16112"/>
    <cellStyle name="千位分隔 6 8 4 2 2 2 2" xfId="33008"/>
    <cellStyle name="千位分隔 6 8 4 2 2 3" xfId="24560"/>
    <cellStyle name="千位分隔 6 8 4 2 3" xfId="11888"/>
    <cellStyle name="千位分隔 6 8 4 2 3 2" xfId="28784"/>
    <cellStyle name="千位分隔 6 8 4 2 4" xfId="20336"/>
    <cellStyle name="千位分隔 6 8 4 3" xfId="5552"/>
    <cellStyle name="千位分隔 6 8 4 3 2" xfId="14000"/>
    <cellStyle name="千位分隔 6 8 4 3 2 2" xfId="30896"/>
    <cellStyle name="千位分隔 6 8 4 3 3" xfId="22448"/>
    <cellStyle name="千位分隔 6 8 4 4" xfId="9776"/>
    <cellStyle name="千位分隔 6 8 4 4 2" xfId="26672"/>
    <cellStyle name="千位分隔 6 8 4 5" xfId="18224"/>
    <cellStyle name="千位分隔 6 8 5" xfId="2384"/>
    <cellStyle name="千位分隔 6 8 5 2" xfId="6608"/>
    <cellStyle name="千位分隔 6 8 5 2 2" xfId="15056"/>
    <cellStyle name="千位分隔 6 8 5 2 2 2" xfId="31952"/>
    <cellStyle name="千位分隔 6 8 5 2 3" xfId="23504"/>
    <cellStyle name="千位分隔 6 8 5 3" xfId="10832"/>
    <cellStyle name="千位分隔 6 8 5 3 2" xfId="27728"/>
    <cellStyle name="千位分隔 6 8 5 4" xfId="19280"/>
    <cellStyle name="千位分隔 6 8 6" xfId="4496"/>
    <cellStyle name="千位分隔 6 8 6 2" xfId="12944"/>
    <cellStyle name="千位分隔 6 8 6 2 2" xfId="29840"/>
    <cellStyle name="千位分隔 6 8 6 3" xfId="21392"/>
    <cellStyle name="千位分隔 6 8 7" xfId="8720"/>
    <cellStyle name="千位分隔 6 8 7 2" xfId="25616"/>
    <cellStyle name="千位分隔 6 8 8" xfId="17168"/>
    <cellStyle name="千位分隔 6 9" xfId="320"/>
    <cellStyle name="千位分隔 6 9 2" xfId="1024"/>
    <cellStyle name="千位分隔 6 9 2 2" xfId="1728"/>
    <cellStyle name="千位分隔 6 9 2 2 2" xfId="3840"/>
    <cellStyle name="千位分隔 6 9 2 2 2 2" xfId="8064"/>
    <cellStyle name="千位分隔 6 9 2 2 2 2 2" xfId="16512"/>
    <cellStyle name="千位分隔 6 9 2 2 2 2 2 2" xfId="33408"/>
    <cellStyle name="千位分隔 6 9 2 2 2 2 3" xfId="24960"/>
    <cellStyle name="千位分隔 6 9 2 2 2 3" xfId="12288"/>
    <cellStyle name="千位分隔 6 9 2 2 2 3 2" xfId="29184"/>
    <cellStyle name="千位分隔 6 9 2 2 2 4" xfId="20736"/>
    <cellStyle name="千位分隔 6 9 2 2 3" xfId="5952"/>
    <cellStyle name="千位分隔 6 9 2 2 3 2" xfId="14400"/>
    <cellStyle name="千位分隔 6 9 2 2 3 2 2" xfId="31296"/>
    <cellStyle name="千位分隔 6 9 2 2 3 3" xfId="22848"/>
    <cellStyle name="千位分隔 6 9 2 2 4" xfId="10176"/>
    <cellStyle name="千位分隔 6 9 2 2 4 2" xfId="27072"/>
    <cellStyle name="千位分隔 6 9 2 2 5" xfId="18624"/>
    <cellStyle name="千位分隔 6 9 2 3" xfId="2784"/>
    <cellStyle name="千位分隔 6 9 2 3 2" xfId="7008"/>
    <cellStyle name="千位分隔 6 9 2 3 2 2" xfId="15456"/>
    <cellStyle name="千位分隔 6 9 2 3 2 2 2" xfId="32352"/>
    <cellStyle name="千位分隔 6 9 2 3 2 3" xfId="23904"/>
    <cellStyle name="千位分隔 6 9 2 3 3" xfId="11232"/>
    <cellStyle name="千位分隔 6 9 2 3 3 2" xfId="28128"/>
    <cellStyle name="千位分隔 6 9 2 3 4" xfId="19680"/>
    <cellStyle name="千位分隔 6 9 2 4" xfId="4896"/>
    <cellStyle name="千位分隔 6 9 2 4 2" xfId="13344"/>
    <cellStyle name="千位分隔 6 9 2 4 2 2" xfId="30240"/>
    <cellStyle name="千位分隔 6 9 2 4 3" xfId="21792"/>
    <cellStyle name="千位分隔 6 9 2 5" xfId="9120"/>
    <cellStyle name="千位分隔 6 9 2 5 2" xfId="26016"/>
    <cellStyle name="千位分隔 6 9 2 6" xfId="17568"/>
    <cellStyle name="千位分隔 6 9 3" xfId="672"/>
    <cellStyle name="千位分隔 6 9 3 2" xfId="2080"/>
    <cellStyle name="千位分隔 6 9 3 2 2" xfId="4192"/>
    <cellStyle name="千位分隔 6 9 3 2 2 2" xfId="8416"/>
    <cellStyle name="千位分隔 6 9 3 2 2 2 2" xfId="16864"/>
    <cellStyle name="千位分隔 6 9 3 2 2 2 2 2" xfId="33760"/>
    <cellStyle name="千位分隔 6 9 3 2 2 2 3" xfId="25312"/>
    <cellStyle name="千位分隔 6 9 3 2 2 3" xfId="12640"/>
    <cellStyle name="千位分隔 6 9 3 2 2 3 2" xfId="29536"/>
    <cellStyle name="千位分隔 6 9 3 2 2 4" xfId="21088"/>
    <cellStyle name="千位分隔 6 9 3 2 3" xfId="6304"/>
    <cellStyle name="千位分隔 6 9 3 2 3 2" xfId="14752"/>
    <cellStyle name="千位分隔 6 9 3 2 3 2 2" xfId="31648"/>
    <cellStyle name="千位分隔 6 9 3 2 3 3" xfId="23200"/>
    <cellStyle name="千位分隔 6 9 3 2 4" xfId="10528"/>
    <cellStyle name="千位分隔 6 9 3 2 4 2" xfId="27424"/>
    <cellStyle name="千位分隔 6 9 3 2 5" xfId="18976"/>
    <cellStyle name="千位分隔 6 9 3 3" xfId="3136"/>
    <cellStyle name="千位分隔 6 9 3 3 2" xfId="7360"/>
    <cellStyle name="千位分隔 6 9 3 3 2 2" xfId="15808"/>
    <cellStyle name="千位分隔 6 9 3 3 2 2 2" xfId="32704"/>
    <cellStyle name="千位分隔 6 9 3 3 2 3" xfId="24256"/>
    <cellStyle name="千位分隔 6 9 3 3 3" xfId="11584"/>
    <cellStyle name="千位分隔 6 9 3 3 3 2" xfId="28480"/>
    <cellStyle name="千位分隔 6 9 3 3 4" xfId="20032"/>
    <cellStyle name="千位分隔 6 9 3 4" xfId="5248"/>
    <cellStyle name="千位分隔 6 9 3 4 2" xfId="13696"/>
    <cellStyle name="千位分隔 6 9 3 4 2 2" xfId="30592"/>
    <cellStyle name="千位分隔 6 9 3 4 3" xfId="22144"/>
    <cellStyle name="千位分隔 6 9 3 5" xfId="9472"/>
    <cellStyle name="千位分隔 6 9 3 5 2" xfId="26368"/>
    <cellStyle name="千位分隔 6 9 3 6" xfId="17920"/>
    <cellStyle name="千位分隔 6 9 4" xfId="1376"/>
    <cellStyle name="千位分隔 6 9 4 2" xfId="3488"/>
    <cellStyle name="千位分隔 6 9 4 2 2" xfId="7712"/>
    <cellStyle name="千位分隔 6 9 4 2 2 2" xfId="16160"/>
    <cellStyle name="千位分隔 6 9 4 2 2 2 2" xfId="33056"/>
    <cellStyle name="千位分隔 6 9 4 2 2 3" xfId="24608"/>
    <cellStyle name="千位分隔 6 9 4 2 3" xfId="11936"/>
    <cellStyle name="千位分隔 6 9 4 2 3 2" xfId="28832"/>
    <cellStyle name="千位分隔 6 9 4 2 4" xfId="20384"/>
    <cellStyle name="千位分隔 6 9 4 3" xfId="5600"/>
    <cellStyle name="千位分隔 6 9 4 3 2" xfId="14048"/>
    <cellStyle name="千位分隔 6 9 4 3 2 2" xfId="30944"/>
    <cellStyle name="千位分隔 6 9 4 3 3" xfId="22496"/>
    <cellStyle name="千位分隔 6 9 4 4" xfId="9824"/>
    <cellStyle name="千位分隔 6 9 4 4 2" xfId="26720"/>
    <cellStyle name="千位分隔 6 9 4 5" xfId="18272"/>
    <cellStyle name="千位分隔 6 9 5" xfId="2432"/>
    <cellStyle name="千位分隔 6 9 5 2" xfId="6656"/>
    <cellStyle name="千位分隔 6 9 5 2 2" xfId="15104"/>
    <cellStyle name="千位分隔 6 9 5 2 2 2" xfId="32000"/>
    <cellStyle name="千位分隔 6 9 5 2 3" xfId="23552"/>
    <cellStyle name="千位分隔 6 9 5 3" xfId="10880"/>
    <cellStyle name="千位分隔 6 9 5 3 2" xfId="27776"/>
    <cellStyle name="千位分隔 6 9 5 4" xfId="19328"/>
    <cellStyle name="千位分隔 6 9 6" xfId="4544"/>
    <cellStyle name="千位分隔 6 9 6 2" xfId="12992"/>
    <cellStyle name="千位分隔 6 9 6 2 2" xfId="29888"/>
    <cellStyle name="千位分隔 6 9 6 3" xfId="21440"/>
    <cellStyle name="千位分隔 6 9 7" xfId="8768"/>
    <cellStyle name="千位分隔 6 9 7 2" xfId="25664"/>
    <cellStyle name="千位分隔 6 9 8" xfId="17216"/>
    <cellStyle name="千位分隔 7" xfId="17"/>
    <cellStyle name="千位分隔 7 10" xfId="722"/>
    <cellStyle name="千位分隔 7 10 2" xfId="1426"/>
    <cellStyle name="千位分隔 7 10 2 2" xfId="3538"/>
    <cellStyle name="千位分隔 7 10 2 2 2" xfId="7762"/>
    <cellStyle name="千位分隔 7 10 2 2 2 2" xfId="16210"/>
    <cellStyle name="千位分隔 7 10 2 2 2 2 2" xfId="33106"/>
    <cellStyle name="千位分隔 7 10 2 2 2 3" xfId="24658"/>
    <cellStyle name="千位分隔 7 10 2 2 3" xfId="11986"/>
    <cellStyle name="千位分隔 7 10 2 2 3 2" xfId="28882"/>
    <cellStyle name="千位分隔 7 10 2 2 4" xfId="20434"/>
    <cellStyle name="千位分隔 7 10 2 3" xfId="5650"/>
    <cellStyle name="千位分隔 7 10 2 3 2" xfId="14098"/>
    <cellStyle name="千位分隔 7 10 2 3 2 2" xfId="30994"/>
    <cellStyle name="千位分隔 7 10 2 3 3" xfId="22546"/>
    <cellStyle name="千位分隔 7 10 2 4" xfId="9874"/>
    <cellStyle name="千位分隔 7 10 2 4 2" xfId="26770"/>
    <cellStyle name="千位分隔 7 10 2 5" xfId="18322"/>
    <cellStyle name="千位分隔 7 10 3" xfId="2482"/>
    <cellStyle name="千位分隔 7 10 3 2" xfId="6706"/>
    <cellStyle name="千位分隔 7 10 3 2 2" xfId="15154"/>
    <cellStyle name="千位分隔 7 10 3 2 2 2" xfId="32050"/>
    <cellStyle name="千位分隔 7 10 3 2 3" xfId="23602"/>
    <cellStyle name="千位分隔 7 10 3 3" xfId="10930"/>
    <cellStyle name="千位分隔 7 10 3 3 2" xfId="27826"/>
    <cellStyle name="千位分隔 7 10 3 4" xfId="19378"/>
    <cellStyle name="千位分隔 7 10 4" xfId="4594"/>
    <cellStyle name="千位分隔 7 10 4 2" xfId="13042"/>
    <cellStyle name="千位分隔 7 10 4 2 2" xfId="29938"/>
    <cellStyle name="千位分隔 7 10 4 3" xfId="21490"/>
    <cellStyle name="千位分隔 7 10 5" xfId="8818"/>
    <cellStyle name="千位分隔 7 10 5 2" xfId="25714"/>
    <cellStyle name="千位分隔 7 10 6" xfId="17266"/>
    <cellStyle name="千位分隔 7 11" xfId="370"/>
    <cellStyle name="千位分隔 7 11 2" xfId="1778"/>
    <cellStyle name="千位分隔 7 11 2 2" xfId="3890"/>
    <cellStyle name="千位分隔 7 11 2 2 2" xfId="8114"/>
    <cellStyle name="千位分隔 7 11 2 2 2 2" xfId="16562"/>
    <cellStyle name="千位分隔 7 11 2 2 2 2 2" xfId="33458"/>
    <cellStyle name="千位分隔 7 11 2 2 2 3" xfId="25010"/>
    <cellStyle name="千位分隔 7 11 2 2 3" xfId="12338"/>
    <cellStyle name="千位分隔 7 11 2 2 3 2" xfId="29234"/>
    <cellStyle name="千位分隔 7 11 2 2 4" xfId="20786"/>
    <cellStyle name="千位分隔 7 11 2 3" xfId="6002"/>
    <cellStyle name="千位分隔 7 11 2 3 2" xfId="14450"/>
    <cellStyle name="千位分隔 7 11 2 3 2 2" xfId="31346"/>
    <cellStyle name="千位分隔 7 11 2 3 3" xfId="22898"/>
    <cellStyle name="千位分隔 7 11 2 4" xfId="10226"/>
    <cellStyle name="千位分隔 7 11 2 4 2" xfId="27122"/>
    <cellStyle name="千位分隔 7 11 2 5" xfId="18674"/>
    <cellStyle name="千位分隔 7 11 3" xfId="2834"/>
    <cellStyle name="千位分隔 7 11 3 2" xfId="7058"/>
    <cellStyle name="千位分隔 7 11 3 2 2" xfId="15506"/>
    <cellStyle name="千位分隔 7 11 3 2 2 2" xfId="32402"/>
    <cellStyle name="千位分隔 7 11 3 2 3" xfId="23954"/>
    <cellStyle name="千位分隔 7 11 3 3" xfId="11282"/>
    <cellStyle name="千位分隔 7 11 3 3 2" xfId="28178"/>
    <cellStyle name="千位分隔 7 11 3 4" xfId="19730"/>
    <cellStyle name="千位分隔 7 11 4" xfId="4946"/>
    <cellStyle name="千位分隔 7 11 4 2" xfId="13394"/>
    <cellStyle name="千位分隔 7 11 4 2 2" xfId="30290"/>
    <cellStyle name="千位分隔 7 11 4 3" xfId="21842"/>
    <cellStyle name="千位分隔 7 11 5" xfId="9170"/>
    <cellStyle name="千位分隔 7 11 5 2" xfId="26066"/>
    <cellStyle name="千位分隔 7 11 6" xfId="17618"/>
    <cellStyle name="千位分隔 7 12" xfId="1074"/>
    <cellStyle name="千位分隔 7 12 2" xfId="3186"/>
    <cellStyle name="千位分隔 7 12 2 2" xfId="7410"/>
    <cellStyle name="千位分隔 7 12 2 2 2" xfId="15858"/>
    <cellStyle name="千位分隔 7 12 2 2 2 2" xfId="32754"/>
    <cellStyle name="千位分隔 7 12 2 2 3" xfId="24306"/>
    <cellStyle name="千位分隔 7 12 2 3" xfId="11634"/>
    <cellStyle name="千位分隔 7 12 2 3 2" xfId="28530"/>
    <cellStyle name="千位分隔 7 12 2 4" xfId="20082"/>
    <cellStyle name="千位分隔 7 12 3" xfId="5298"/>
    <cellStyle name="千位分隔 7 12 3 2" xfId="13746"/>
    <cellStyle name="千位分隔 7 12 3 2 2" xfId="30642"/>
    <cellStyle name="千位分隔 7 12 3 3" xfId="22194"/>
    <cellStyle name="千位分隔 7 12 4" xfId="9522"/>
    <cellStyle name="千位分隔 7 12 4 2" xfId="26418"/>
    <cellStyle name="千位分隔 7 12 5" xfId="17970"/>
    <cellStyle name="千位分隔 7 13" xfId="2130"/>
    <cellStyle name="千位分隔 7 13 2" xfId="6354"/>
    <cellStyle name="千位分隔 7 13 2 2" xfId="14802"/>
    <cellStyle name="千位分隔 7 13 2 2 2" xfId="31698"/>
    <cellStyle name="千位分隔 7 13 2 3" xfId="23250"/>
    <cellStyle name="千位分隔 7 13 3" xfId="10578"/>
    <cellStyle name="千位分隔 7 13 3 2" xfId="27474"/>
    <cellStyle name="千位分隔 7 13 4" xfId="19026"/>
    <cellStyle name="千位分隔 7 14" xfId="4242"/>
    <cellStyle name="千位分隔 7 14 2" xfId="12690"/>
    <cellStyle name="千位分隔 7 14 2 2" xfId="29586"/>
    <cellStyle name="千位分隔 7 14 3" xfId="21138"/>
    <cellStyle name="千位分隔 7 15" xfId="8466"/>
    <cellStyle name="千位分隔 7 15 2" xfId="25362"/>
    <cellStyle name="千位分隔 7 16" xfId="16914"/>
    <cellStyle name="千位分隔 7 2" xfId="33"/>
    <cellStyle name="千位分隔 7 2 10" xfId="386"/>
    <cellStyle name="千位分隔 7 2 10 2" xfId="1794"/>
    <cellStyle name="千位分隔 7 2 10 2 2" xfId="3906"/>
    <cellStyle name="千位分隔 7 2 10 2 2 2" xfId="8130"/>
    <cellStyle name="千位分隔 7 2 10 2 2 2 2" xfId="16578"/>
    <cellStyle name="千位分隔 7 2 10 2 2 2 2 2" xfId="33474"/>
    <cellStyle name="千位分隔 7 2 10 2 2 2 3" xfId="25026"/>
    <cellStyle name="千位分隔 7 2 10 2 2 3" xfId="12354"/>
    <cellStyle name="千位分隔 7 2 10 2 2 3 2" xfId="29250"/>
    <cellStyle name="千位分隔 7 2 10 2 2 4" xfId="20802"/>
    <cellStyle name="千位分隔 7 2 10 2 3" xfId="6018"/>
    <cellStyle name="千位分隔 7 2 10 2 3 2" xfId="14466"/>
    <cellStyle name="千位分隔 7 2 10 2 3 2 2" xfId="31362"/>
    <cellStyle name="千位分隔 7 2 10 2 3 3" xfId="22914"/>
    <cellStyle name="千位分隔 7 2 10 2 4" xfId="10242"/>
    <cellStyle name="千位分隔 7 2 10 2 4 2" xfId="27138"/>
    <cellStyle name="千位分隔 7 2 10 2 5" xfId="18690"/>
    <cellStyle name="千位分隔 7 2 10 3" xfId="2850"/>
    <cellStyle name="千位分隔 7 2 10 3 2" xfId="7074"/>
    <cellStyle name="千位分隔 7 2 10 3 2 2" xfId="15522"/>
    <cellStyle name="千位分隔 7 2 10 3 2 2 2" xfId="32418"/>
    <cellStyle name="千位分隔 7 2 10 3 2 3" xfId="23970"/>
    <cellStyle name="千位分隔 7 2 10 3 3" xfId="11298"/>
    <cellStyle name="千位分隔 7 2 10 3 3 2" xfId="28194"/>
    <cellStyle name="千位分隔 7 2 10 3 4" xfId="19746"/>
    <cellStyle name="千位分隔 7 2 10 4" xfId="4962"/>
    <cellStyle name="千位分隔 7 2 10 4 2" xfId="13410"/>
    <cellStyle name="千位分隔 7 2 10 4 2 2" xfId="30306"/>
    <cellStyle name="千位分隔 7 2 10 4 3" xfId="21858"/>
    <cellStyle name="千位分隔 7 2 10 5" xfId="9186"/>
    <cellStyle name="千位分隔 7 2 10 5 2" xfId="26082"/>
    <cellStyle name="千位分隔 7 2 10 6" xfId="17634"/>
    <cellStyle name="千位分隔 7 2 11" xfId="1090"/>
    <cellStyle name="千位分隔 7 2 11 2" xfId="3202"/>
    <cellStyle name="千位分隔 7 2 11 2 2" xfId="7426"/>
    <cellStyle name="千位分隔 7 2 11 2 2 2" xfId="15874"/>
    <cellStyle name="千位分隔 7 2 11 2 2 2 2" xfId="32770"/>
    <cellStyle name="千位分隔 7 2 11 2 2 3" xfId="24322"/>
    <cellStyle name="千位分隔 7 2 11 2 3" xfId="11650"/>
    <cellStyle name="千位分隔 7 2 11 2 3 2" xfId="28546"/>
    <cellStyle name="千位分隔 7 2 11 2 4" xfId="20098"/>
    <cellStyle name="千位分隔 7 2 11 3" xfId="5314"/>
    <cellStyle name="千位分隔 7 2 11 3 2" xfId="13762"/>
    <cellStyle name="千位分隔 7 2 11 3 2 2" xfId="30658"/>
    <cellStyle name="千位分隔 7 2 11 3 3" xfId="22210"/>
    <cellStyle name="千位分隔 7 2 11 4" xfId="9538"/>
    <cellStyle name="千位分隔 7 2 11 4 2" xfId="26434"/>
    <cellStyle name="千位分隔 7 2 11 5" xfId="17986"/>
    <cellStyle name="千位分隔 7 2 12" xfId="2146"/>
    <cellStyle name="千位分隔 7 2 12 2" xfId="6370"/>
    <cellStyle name="千位分隔 7 2 12 2 2" xfId="14818"/>
    <cellStyle name="千位分隔 7 2 12 2 2 2" xfId="31714"/>
    <cellStyle name="千位分隔 7 2 12 2 3" xfId="23266"/>
    <cellStyle name="千位分隔 7 2 12 3" xfId="10594"/>
    <cellStyle name="千位分隔 7 2 12 3 2" xfId="27490"/>
    <cellStyle name="千位分隔 7 2 12 4" xfId="19042"/>
    <cellStyle name="千位分隔 7 2 13" xfId="4258"/>
    <cellStyle name="千位分隔 7 2 13 2" xfId="12706"/>
    <cellStyle name="千位分隔 7 2 13 2 2" xfId="29602"/>
    <cellStyle name="千位分隔 7 2 13 3" xfId="21154"/>
    <cellStyle name="千位分隔 7 2 14" xfId="8482"/>
    <cellStyle name="千位分隔 7 2 14 2" xfId="25378"/>
    <cellStyle name="千位分隔 7 2 15" xfId="16930"/>
    <cellStyle name="千位分隔 7 2 2" xfId="66"/>
    <cellStyle name="千位分隔 7 2 2 2" xfId="770"/>
    <cellStyle name="千位分隔 7 2 2 2 2" xfId="1474"/>
    <cellStyle name="千位分隔 7 2 2 2 2 2" xfId="3586"/>
    <cellStyle name="千位分隔 7 2 2 2 2 2 2" xfId="7810"/>
    <cellStyle name="千位分隔 7 2 2 2 2 2 2 2" xfId="16258"/>
    <cellStyle name="千位分隔 7 2 2 2 2 2 2 2 2" xfId="33154"/>
    <cellStyle name="千位分隔 7 2 2 2 2 2 2 3" xfId="24706"/>
    <cellStyle name="千位分隔 7 2 2 2 2 2 3" xfId="12034"/>
    <cellStyle name="千位分隔 7 2 2 2 2 2 3 2" xfId="28930"/>
    <cellStyle name="千位分隔 7 2 2 2 2 2 4" xfId="20482"/>
    <cellStyle name="千位分隔 7 2 2 2 2 3" xfId="5698"/>
    <cellStyle name="千位分隔 7 2 2 2 2 3 2" xfId="14146"/>
    <cellStyle name="千位分隔 7 2 2 2 2 3 2 2" xfId="31042"/>
    <cellStyle name="千位分隔 7 2 2 2 2 3 3" xfId="22594"/>
    <cellStyle name="千位分隔 7 2 2 2 2 4" xfId="9922"/>
    <cellStyle name="千位分隔 7 2 2 2 2 4 2" xfId="26818"/>
    <cellStyle name="千位分隔 7 2 2 2 2 5" xfId="18370"/>
    <cellStyle name="千位分隔 7 2 2 2 3" xfId="2530"/>
    <cellStyle name="千位分隔 7 2 2 2 3 2" xfId="6754"/>
    <cellStyle name="千位分隔 7 2 2 2 3 2 2" xfId="15202"/>
    <cellStyle name="千位分隔 7 2 2 2 3 2 2 2" xfId="32098"/>
    <cellStyle name="千位分隔 7 2 2 2 3 2 3" xfId="23650"/>
    <cellStyle name="千位分隔 7 2 2 2 3 3" xfId="10978"/>
    <cellStyle name="千位分隔 7 2 2 2 3 3 2" xfId="27874"/>
    <cellStyle name="千位分隔 7 2 2 2 3 4" xfId="19426"/>
    <cellStyle name="千位分隔 7 2 2 2 4" xfId="4642"/>
    <cellStyle name="千位分隔 7 2 2 2 4 2" xfId="13090"/>
    <cellStyle name="千位分隔 7 2 2 2 4 2 2" xfId="29986"/>
    <cellStyle name="千位分隔 7 2 2 2 4 3" xfId="21538"/>
    <cellStyle name="千位分隔 7 2 2 2 5" xfId="8866"/>
    <cellStyle name="千位分隔 7 2 2 2 5 2" xfId="25762"/>
    <cellStyle name="千位分隔 7 2 2 2 6" xfId="17314"/>
    <cellStyle name="千位分隔 7 2 2 3" xfId="418"/>
    <cellStyle name="千位分隔 7 2 2 3 2" xfId="1826"/>
    <cellStyle name="千位分隔 7 2 2 3 2 2" xfId="3938"/>
    <cellStyle name="千位分隔 7 2 2 3 2 2 2" xfId="8162"/>
    <cellStyle name="千位分隔 7 2 2 3 2 2 2 2" xfId="16610"/>
    <cellStyle name="千位分隔 7 2 2 3 2 2 2 2 2" xfId="33506"/>
    <cellStyle name="千位分隔 7 2 2 3 2 2 2 3" xfId="25058"/>
    <cellStyle name="千位分隔 7 2 2 3 2 2 3" xfId="12386"/>
    <cellStyle name="千位分隔 7 2 2 3 2 2 3 2" xfId="29282"/>
    <cellStyle name="千位分隔 7 2 2 3 2 2 4" xfId="20834"/>
    <cellStyle name="千位分隔 7 2 2 3 2 3" xfId="6050"/>
    <cellStyle name="千位分隔 7 2 2 3 2 3 2" xfId="14498"/>
    <cellStyle name="千位分隔 7 2 2 3 2 3 2 2" xfId="31394"/>
    <cellStyle name="千位分隔 7 2 2 3 2 3 3" xfId="22946"/>
    <cellStyle name="千位分隔 7 2 2 3 2 4" xfId="10274"/>
    <cellStyle name="千位分隔 7 2 2 3 2 4 2" xfId="27170"/>
    <cellStyle name="千位分隔 7 2 2 3 2 5" xfId="18722"/>
    <cellStyle name="千位分隔 7 2 2 3 3" xfId="2882"/>
    <cellStyle name="千位分隔 7 2 2 3 3 2" xfId="7106"/>
    <cellStyle name="千位分隔 7 2 2 3 3 2 2" xfId="15554"/>
    <cellStyle name="千位分隔 7 2 2 3 3 2 2 2" xfId="32450"/>
    <cellStyle name="千位分隔 7 2 2 3 3 2 3" xfId="24002"/>
    <cellStyle name="千位分隔 7 2 2 3 3 3" xfId="11330"/>
    <cellStyle name="千位分隔 7 2 2 3 3 3 2" xfId="28226"/>
    <cellStyle name="千位分隔 7 2 2 3 3 4" xfId="19778"/>
    <cellStyle name="千位分隔 7 2 2 3 4" xfId="4994"/>
    <cellStyle name="千位分隔 7 2 2 3 4 2" xfId="13442"/>
    <cellStyle name="千位分隔 7 2 2 3 4 2 2" xfId="30338"/>
    <cellStyle name="千位分隔 7 2 2 3 4 3" xfId="21890"/>
    <cellStyle name="千位分隔 7 2 2 3 5" xfId="9218"/>
    <cellStyle name="千位分隔 7 2 2 3 5 2" xfId="26114"/>
    <cellStyle name="千位分隔 7 2 2 3 6" xfId="17666"/>
    <cellStyle name="千位分隔 7 2 2 4" xfId="1122"/>
    <cellStyle name="千位分隔 7 2 2 4 2" xfId="3234"/>
    <cellStyle name="千位分隔 7 2 2 4 2 2" xfId="7458"/>
    <cellStyle name="千位分隔 7 2 2 4 2 2 2" xfId="15906"/>
    <cellStyle name="千位分隔 7 2 2 4 2 2 2 2" xfId="32802"/>
    <cellStyle name="千位分隔 7 2 2 4 2 2 3" xfId="24354"/>
    <cellStyle name="千位分隔 7 2 2 4 2 3" xfId="11682"/>
    <cellStyle name="千位分隔 7 2 2 4 2 3 2" xfId="28578"/>
    <cellStyle name="千位分隔 7 2 2 4 2 4" xfId="20130"/>
    <cellStyle name="千位分隔 7 2 2 4 3" xfId="5346"/>
    <cellStyle name="千位分隔 7 2 2 4 3 2" xfId="13794"/>
    <cellStyle name="千位分隔 7 2 2 4 3 2 2" xfId="30690"/>
    <cellStyle name="千位分隔 7 2 2 4 3 3" xfId="22242"/>
    <cellStyle name="千位分隔 7 2 2 4 4" xfId="9570"/>
    <cellStyle name="千位分隔 7 2 2 4 4 2" xfId="26466"/>
    <cellStyle name="千位分隔 7 2 2 4 5" xfId="18018"/>
    <cellStyle name="千位分隔 7 2 2 5" xfId="2178"/>
    <cellStyle name="千位分隔 7 2 2 5 2" xfId="6402"/>
    <cellStyle name="千位分隔 7 2 2 5 2 2" xfId="14850"/>
    <cellStyle name="千位分隔 7 2 2 5 2 2 2" xfId="31746"/>
    <cellStyle name="千位分隔 7 2 2 5 2 3" xfId="23298"/>
    <cellStyle name="千位分隔 7 2 2 5 3" xfId="10626"/>
    <cellStyle name="千位分隔 7 2 2 5 3 2" xfId="27522"/>
    <cellStyle name="千位分隔 7 2 2 5 4" xfId="19074"/>
    <cellStyle name="千位分隔 7 2 2 6" xfId="4290"/>
    <cellStyle name="千位分隔 7 2 2 6 2" xfId="12738"/>
    <cellStyle name="千位分隔 7 2 2 6 2 2" xfId="29634"/>
    <cellStyle name="千位分隔 7 2 2 6 3" xfId="21186"/>
    <cellStyle name="千位分隔 7 2 2 7" xfId="8514"/>
    <cellStyle name="千位分隔 7 2 2 7 2" xfId="25410"/>
    <cellStyle name="千位分隔 7 2 2 8" xfId="16962"/>
    <cellStyle name="千位分隔 7 2 3" xfId="98"/>
    <cellStyle name="千位分隔 7 2 3 2" xfId="802"/>
    <cellStyle name="千位分隔 7 2 3 2 2" xfId="1506"/>
    <cellStyle name="千位分隔 7 2 3 2 2 2" xfId="3618"/>
    <cellStyle name="千位分隔 7 2 3 2 2 2 2" xfId="7842"/>
    <cellStyle name="千位分隔 7 2 3 2 2 2 2 2" xfId="16290"/>
    <cellStyle name="千位分隔 7 2 3 2 2 2 2 2 2" xfId="33186"/>
    <cellStyle name="千位分隔 7 2 3 2 2 2 2 3" xfId="24738"/>
    <cellStyle name="千位分隔 7 2 3 2 2 2 3" xfId="12066"/>
    <cellStyle name="千位分隔 7 2 3 2 2 2 3 2" xfId="28962"/>
    <cellStyle name="千位分隔 7 2 3 2 2 2 4" xfId="20514"/>
    <cellStyle name="千位分隔 7 2 3 2 2 3" xfId="5730"/>
    <cellStyle name="千位分隔 7 2 3 2 2 3 2" xfId="14178"/>
    <cellStyle name="千位分隔 7 2 3 2 2 3 2 2" xfId="31074"/>
    <cellStyle name="千位分隔 7 2 3 2 2 3 3" xfId="22626"/>
    <cellStyle name="千位分隔 7 2 3 2 2 4" xfId="9954"/>
    <cellStyle name="千位分隔 7 2 3 2 2 4 2" xfId="26850"/>
    <cellStyle name="千位分隔 7 2 3 2 2 5" xfId="18402"/>
    <cellStyle name="千位分隔 7 2 3 2 3" xfId="2562"/>
    <cellStyle name="千位分隔 7 2 3 2 3 2" xfId="6786"/>
    <cellStyle name="千位分隔 7 2 3 2 3 2 2" xfId="15234"/>
    <cellStyle name="千位分隔 7 2 3 2 3 2 2 2" xfId="32130"/>
    <cellStyle name="千位分隔 7 2 3 2 3 2 3" xfId="23682"/>
    <cellStyle name="千位分隔 7 2 3 2 3 3" xfId="11010"/>
    <cellStyle name="千位分隔 7 2 3 2 3 3 2" xfId="27906"/>
    <cellStyle name="千位分隔 7 2 3 2 3 4" xfId="19458"/>
    <cellStyle name="千位分隔 7 2 3 2 4" xfId="4674"/>
    <cellStyle name="千位分隔 7 2 3 2 4 2" xfId="13122"/>
    <cellStyle name="千位分隔 7 2 3 2 4 2 2" xfId="30018"/>
    <cellStyle name="千位分隔 7 2 3 2 4 3" xfId="21570"/>
    <cellStyle name="千位分隔 7 2 3 2 5" xfId="8898"/>
    <cellStyle name="千位分隔 7 2 3 2 5 2" xfId="25794"/>
    <cellStyle name="千位分隔 7 2 3 2 6" xfId="17346"/>
    <cellStyle name="千位分隔 7 2 3 3" xfId="450"/>
    <cellStyle name="千位分隔 7 2 3 3 2" xfId="1858"/>
    <cellStyle name="千位分隔 7 2 3 3 2 2" xfId="3970"/>
    <cellStyle name="千位分隔 7 2 3 3 2 2 2" xfId="8194"/>
    <cellStyle name="千位分隔 7 2 3 3 2 2 2 2" xfId="16642"/>
    <cellStyle name="千位分隔 7 2 3 3 2 2 2 2 2" xfId="33538"/>
    <cellStyle name="千位分隔 7 2 3 3 2 2 2 3" xfId="25090"/>
    <cellStyle name="千位分隔 7 2 3 3 2 2 3" xfId="12418"/>
    <cellStyle name="千位分隔 7 2 3 3 2 2 3 2" xfId="29314"/>
    <cellStyle name="千位分隔 7 2 3 3 2 2 4" xfId="20866"/>
    <cellStyle name="千位分隔 7 2 3 3 2 3" xfId="6082"/>
    <cellStyle name="千位分隔 7 2 3 3 2 3 2" xfId="14530"/>
    <cellStyle name="千位分隔 7 2 3 3 2 3 2 2" xfId="31426"/>
    <cellStyle name="千位分隔 7 2 3 3 2 3 3" xfId="22978"/>
    <cellStyle name="千位分隔 7 2 3 3 2 4" xfId="10306"/>
    <cellStyle name="千位分隔 7 2 3 3 2 4 2" xfId="27202"/>
    <cellStyle name="千位分隔 7 2 3 3 2 5" xfId="18754"/>
    <cellStyle name="千位分隔 7 2 3 3 3" xfId="2914"/>
    <cellStyle name="千位分隔 7 2 3 3 3 2" xfId="7138"/>
    <cellStyle name="千位分隔 7 2 3 3 3 2 2" xfId="15586"/>
    <cellStyle name="千位分隔 7 2 3 3 3 2 2 2" xfId="32482"/>
    <cellStyle name="千位分隔 7 2 3 3 3 2 3" xfId="24034"/>
    <cellStyle name="千位分隔 7 2 3 3 3 3" xfId="11362"/>
    <cellStyle name="千位分隔 7 2 3 3 3 3 2" xfId="28258"/>
    <cellStyle name="千位分隔 7 2 3 3 3 4" xfId="19810"/>
    <cellStyle name="千位分隔 7 2 3 3 4" xfId="5026"/>
    <cellStyle name="千位分隔 7 2 3 3 4 2" xfId="13474"/>
    <cellStyle name="千位分隔 7 2 3 3 4 2 2" xfId="30370"/>
    <cellStyle name="千位分隔 7 2 3 3 4 3" xfId="21922"/>
    <cellStyle name="千位分隔 7 2 3 3 5" xfId="9250"/>
    <cellStyle name="千位分隔 7 2 3 3 5 2" xfId="26146"/>
    <cellStyle name="千位分隔 7 2 3 3 6" xfId="17698"/>
    <cellStyle name="千位分隔 7 2 3 4" xfId="1154"/>
    <cellStyle name="千位分隔 7 2 3 4 2" xfId="3266"/>
    <cellStyle name="千位分隔 7 2 3 4 2 2" xfId="7490"/>
    <cellStyle name="千位分隔 7 2 3 4 2 2 2" xfId="15938"/>
    <cellStyle name="千位分隔 7 2 3 4 2 2 2 2" xfId="32834"/>
    <cellStyle name="千位分隔 7 2 3 4 2 2 3" xfId="24386"/>
    <cellStyle name="千位分隔 7 2 3 4 2 3" xfId="11714"/>
    <cellStyle name="千位分隔 7 2 3 4 2 3 2" xfId="28610"/>
    <cellStyle name="千位分隔 7 2 3 4 2 4" xfId="20162"/>
    <cellStyle name="千位分隔 7 2 3 4 3" xfId="5378"/>
    <cellStyle name="千位分隔 7 2 3 4 3 2" xfId="13826"/>
    <cellStyle name="千位分隔 7 2 3 4 3 2 2" xfId="30722"/>
    <cellStyle name="千位分隔 7 2 3 4 3 3" xfId="22274"/>
    <cellStyle name="千位分隔 7 2 3 4 4" xfId="9602"/>
    <cellStyle name="千位分隔 7 2 3 4 4 2" xfId="26498"/>
    <cellStyle name="千位分隔 7 2 3 4 5" xfId="18050"/>
    <cellStyle name="千位分隔 7 2 3 5" xfId="2210"/>
    <cellStyle name="千位分隔 7 2 3 5 2" xfId="6434"/>
    <cellStyle name="千位分隔 7 2 3 5 2 2" xfId="14882"/>
    <cellStyle name="千位分隔 7 2 3 5 2 2 2" xfId="31778"/>
    <cellStyle name="千位分隔 7 2 3 5 2 3" xfId="23330"/>
    <cellStyle name="千位分隔 7 2 3 5 3" xfId="10658"/>
    <cellStyle name="千位分隔 7 2 3 5 3 2" xfId="27554"/>
    <cellStyle name="千位分隔 7 2 3 5 4" xfId="19106"/>
    <cellStyle name="千位分隔 7 2 3 6" xfId="4322"/>
    <cellStyle name="千位分隔 7 2 3 6 2" xfId="12770"/>
    <cellStyle name="千位分隔 7 2 3 6 2 2" xfId="29666"/>
    <cellStyle name="千位分隔 7 2 3 6 3" xfId="21218"/>
    <cellStyle name="千位分隔 7 2 3 7" xfId="8546"/>
    <cellStyle name="千位分隔 7 2 3 7 2" xfId="25442"/>
    <cellStyle name="千位分隔 7 2 3 8" xfId="16994"/>
    <cellStyle name="千位分隔 7 2 4" xfId="146"/>
    <cellStyle name="千位分隔 7 2 4 2" xfId="850"/>
    <cellStyle name="千位分隔 7 2 4 2 2" xfId="1554"/>
    <cellStyle name="千位分隔 7 2 4 2 2 2" xfId="3666"/>
    <cellStyle name="千位分隔 7 2 4 2 2 2 2" xfId="7890"/>
    <cellStyle name="千位分隔 7 2 4 2 2 2 2 2" xfId="16338"/>
    <cellStyle name="千位分隔 7 2 4 2 2 2 2 2 2" xfId="33234"/>
    <cellStyle name="千位分隔 7 2 4 2 2 2 2 3" xfId="24786"/>
    <cellStyle name="千位分隔 7 2 4 2 2 2 3" xfId="12114"/>
    <cellStyle name="千位分隔 7 2 4 2 2 2 3 2" xfId="29010"/>
    <cellStyle name="千位分隔 7 2 4 2 2 2 4" xfId="20562"/>
    <cellStyle name="千位分隔 7 2 4 2 2 3" xfId="5778"/>
    <cellStyle name="千位分隔 7 2 4 2 2 3 2" xfId="14226"/>
    <cellStyle name="千位分隔 7 2 4 2 2 3 2 2" xfId="31122"/>
    <cellStyle name="千位分隔 7 2 4 2 2 3 3" xfId="22674"/>
    <cellStyle name="千位分隔 7 2 4 2 2 4" xfId="10002"/>
    <cellStyle name="千位分隔 7 2 4 2 2 4 2" xfId="26898"/>
    <cellStyle name="千位分隔 7 2 4 2 2 5" xfId="18450"/>
    <cellStyle name="千位分隔 7 2 4 2 3" xfId="2610"/>
    <cellStyle name="千位分隔 7 2 4 2 3 2" xfId="6834"/>
    <cellStyle name="千位分隔 7 2 4 2 3 2 2" xfId="15282"/>
    <cellStyle name="千位分隔 7 2 4 2 3 2 2 2" xfId="32178"/>
    <cellStyle name="千位分隔 7 2 4 2 3 2 3" xfId="23730"/>
    <cellStyle name="千位分隔 7 2 4 2 3 3" xfId="11058"/>
    <cellStyle name="千位分隔 7 2 4 2 3 3 2" xfId="27954"/>
    <cellStyle name="千位分隔 7 2 4 2 3 4" xfId="19506"/>
    <cellStyle name="千位分隔 7 2 4 2 4" xfId="4722"/>
    <cellStyle name="千位分隔 7 2 4 2 4 2" xfId="13170"/>
    <cellStyle name="千位分隔 7 2 4 2 4 2 2" xfId="30066"/>
    <cellStyle name="千位分隔 7 2 4 2 4 3" xfId="21618"/>
    <cellStyle name="千位分隔 7 2 4 2 5" xfId="8946"/>
    <cellStyle name="千位分隔 7 2 4 2 5 2" xfId="25842"/>
    <cellStyle name="千位分隔 7 2 4 2 6" xfId="17394"/>
    <cellStyle name="千位分隔 7 2 4 3" xfId="498"/>
    <cellStyle name="千位分隔 7 2 4 3 2" xfId="1906"/>
    <cellStyle name="千位分隔 7 2 4 3 2 2" xfId="4018"/>
    <cellStyle name="千位分隔 7 2 4 3 2 2 2" xfId="8242"/>
    <cellStyle name="千位分隔 7 2 4 3 2 2 2 2" xfId="16690"/>
    <cellStyle name="千位分隔 7 2 4 3 2 2 2 2 2" xfId="33586"/>
    <cellStyle name="千位分隔 7 2 4 3 2 2 2 3" xfId="25138"/>
    <cellStyle name="千位分隔 7 2 4 3 2 2 3" xfId="12466"/>
    <cellStyle name="千位分隔 7 2 4 3 2 2 3 2" xfId="29362"/>
    <cellStyle name="千位分隔 7 2 4 3 2 2 4" xfId="20914"/>
    <cellStyle name="千位分隔 7 2 4 3 2 3" xfId="6130"/>
    <cellStyle name="千位分隔 7 2 4 3 2 3 2" xfId="14578"/>
    <cellStyle name="千位分隔 7 2 4 3 2 3 2 2" xfId="31474"/>
    <cellStyle name="千位分隔 7 2 4 3 2 3 3" xfId="23026"/>
    <cellStyle name="千位分隔 7 2 4 3 2 4" xfId="10354"/>
    <cellStyle name="千位分隔 7 2 4 3 2 4 2" xfId="27250"/>
    <cellStyle name="千位分隔 7 2 4 3 2 5" xfId="18802"/>
    <cellStyle name="千位分隔 7 2 4 3 3" xfId="2962"/>
    <cellStyle name="千位分隔 7 2 4 3 3 2" xfId="7186"/>
    <cellStyle name="千位分隔 7 2 4 3 3 2 2" xfId="15634"/>
    <cellStyle name="千位分隔 7 2 4 3 3 2 2 2" xfId="32530"/>
    <cellStyle name="千位分隔 7 2 4 3 3 2 3" xfId="24082"/>
    <cellStyle name="千位分隔 7 2 4 3 3 3" xfId="11410"/>
    <cellStyle name="千位分隔 7 2 4 3 3 3 2" xfId="28306"/>
    <cellStyle name="千位分隔 7 2 4 3 3 4" xfId="19858"/>
    <cellStyle name="千位分隔 7 2 4 3 4" xfId="5074"/>
    <cellStyle name="千位分隔 7 2 4 3 4 2" xfId="13522"/>
    <cellStyle name="千位分隔 7 2 4 3 4 2 2" xfId="30418"/>
    <cellStyle name="千位分隔 7 2 4 3 4 3" xfId="21970"/>
    <cellStyle name="千位分隔 7 2 4 3 5" xfId="9298"/>
    <cellStyle name="千位分隔 7 2 4 3 5 2" xfId="26194"/>
    <cellStyle name="千位分隔 7 2 4 3 6" xfId="17746"/>
    <cellStyle name="千位分隔 7 2 4 4" xfId="1202"/>
    <cellStyle name="千位分隔 7 2 4 4 2" xfId="3314"/>
    <cellStyle name="千位分隔 7 2 4 4 2 2" xfId="7538"/>
    <cellStyle name="千位分隔 7 2 4 4 2 2 2" xfId="15986"/>
    <cellStyle name="千位分隔 7 2 4 4 2 2 2 2" xfId="32882"/>
    <cellStyle name="千位分隔 7 2 4 4 2 2 3" xfId="24434"/>
    <cellStyle name="千位分隔 7 2 4 4 2 3" xfId="11762"/>
    <cellStyle name="千位分隔 7 2 4 4 2 3 2" xfId="28658"/>
    <cellStyle name="千位分隔 7 2 4 4 2 4" xfId="20210"/>
    <cellStyle name="千位分隔 7 2 4 4 3" xfId="5426"/>
    <cellStyle name="千位分隔 7 2 4 4 3 2" xfId="13874"/>
    <cellStyle name="千位分隔 7 2 4 4 3 2 2" xfId="30770"/>
    <cellStyle name="千位分隔 7 2 4 4 3 3" xfId="22322"/>
    <cellStyle name="千位分隔 7 2 4 4 4" xfId="9650"/>
    <cellStyle name="千位分隔 7 2 4 4 4 2" xfId="26546"/>
    <cellStyle name="千位分隔 7 2 4 4 5" xfId="18098"/>
    <cellStyle name="千位分隔 7 2 4 5" xfId="2258"/>
    <cellStyle name="千位分隔 7 2 4 5 2" xfId="6482"/>
    <cellStyle name="千位分隔 7 2 4 5 2 2" xfId="14930"/>
    <cellStyle name="千位分隔 7 2 4 5 2 2 2" xfId="31826"/>
    <cellStyle name="千位分隔 7 2 4 5 2 3" xfId="23378"/>
    <cellStyle name="千位分隔 7 2 4 5 3" xfId="10706"/>
    <cellStyle name="千位分隔 7 2 4 5 3 2" xfId="27602"/>
    <cellStyle name="千位分隔 7 2 4 5 4" xfId="19154"/>
    <cellStyle name="千位分隔 7 2 4 6" xfId="4370"/>
    <cellStyle name="千位分隔 7 2 4 6 2" xfId="12818"/>
    <cellStyle name="千位分隔 7 2 4 6 2 2" xfId="29714"/>
    <cellStyle name="千位分隔 7 2 4 6 3" xfId="21266"/>
    <cellStyle name="千位分隔 7 2 4 7" xfId="8594"/>
    <cellStyle name="千位分隔 7 2 4 7 2" xfId="25490"/>
    <cellStyle name="千位分隔 7 2 4 8" xfId="17042"/>
    <cellStyle name="千位分隔 7 2 5" xfId="194"/>
    <cellStyle name="千位分隔 7 2 5 2" xfId="898"/>
    <cellStyle name="千位分隔 7 2 5 2 2" xfId="1602"/>
    <cellStyle name="千位分隔 7 2 5 2 2 2" xfId="3714"/>
    <cellStyle name="千位分隔 7 2 5 2 2 2 2" xfId="7938"/>
    <cellStyle name="千位分隔 7 2 5 2 2 2 2 2" xfId="16386"/>
    <cellStyle name="千位分隔 7 2 5 2 2 2 2 2 2" xfId="33282"/>
    <cellStyle name="千位分隔 7 2 5 2 2 2 2 3" xfId="24834"/>
    <cellStyle name="千位分隔 7 2 5 2 2 2 3" xfId="12162"/>
    <cellStyle name="千位分隔 7 2 5 2 2 2 3 2" xfId="29058"/>
    <cellStyle name="千位分隔 7 2 5 2 2 2 4" xfId="20610"/>
    <cellStyle name="千位分隔 7 2 5 2 2 3" xfId="5826"/>
    <cellStyle name="千位分隔 7 2 5 2 2 3 2" xfId="14274"/>
    <cellStyle name="千位分隔 7 2 5 2 2 3 2 2" xfId="31170"/>
    <cellStyle name="千位分隔 7 2 5 2 2 3 3" xfId="22722"/>
    <cellStyle name="千位分隔 7 2 5 2 2 4" xfId="10050"/>
    <cellStyle name="千位分隔 7 2 5 2 2 4 2" xfId="26946"/>
    <cellStyle name="千位分隔 7 2 5 2 2 5" xfId="18498"/>
    <cellStyle name="千位分隔 7 2 5 2 3" xfId="2658"/>
    <cellStyle name="千位分隔 7 2 5 2 3 2" xfId="6882"/>
    <cellStyle name="千位分隔 7 2 5 2 3 2 2" xfId="15330"/>
    <cellStyle name="千位分隔 7 2 5 2 3 2 2 2" xfId="32226"/>
    <cellStyle name="千位分隔 7 2 5 2 3 2 3" xfId="23778"/>
    <cellStyle name="千位分隔 7 2 5 2 3 3" xfId="11106"/>
    <cellStyle name="千位分隔 7 2 5 2 3 3 2" xfId="28002"/>
    <cellStyle name="千位分隔 7 2 5 2 3 4" xfId="19554"/>
    <cellStyle name="千位分隔 7 2 5 2 4" xfId="4770"/>
    <cellStyle name="千位分隔 7 2 5 2 4 2" xfId="13218"/>
    <cellStyle name="千位分隔 7 2 5 2 4 2 2" xfId="30114"/>
    <cellStyle name="千位分隔 7 2 5 2 4 3" xfId="21666"/>
    <cellStyle name="千位分隔 7 2 5 2 5" xfId="8994"/>
    <cellStyle name="千位分隔 7 2 5 2 5 2" xfId="25890"/>
    <cellStyle name="千位分隔 7 2 5 2 6" xfId="17442"/>
    <cellStyle name="千位分隔 7 2 5 3" xfId="546"/>
    <cellStyle name="千位分隔 7 2 5 3 2" xfId="1954"/>
    <cellStyle name="千位分隔 7 2 5 3 2 2" xfId="4066"/>
    <cellStyle name="千位分隔 7 2 5 3 2 2 2" xfId="8290"/>
    <cellStyle name="千位分隔 7 2 5 3 2 2 2 2" xfId="16738"/>
    <cellStyle name="千位分隔 7 2 5 3 2 2 2 2 2" xfId="33634"/>
    <cellStyle name="千位分隔 7 2 5 3 2 2 2 3" xfId="25186"/>
    <cellStyle name="千位分隔 7 2 5 3 2 2 3" xfId="12514"/>
    <cellStyle name="千位分隔 7 2 5 3 2 2 3 2" xfId="29410"/>
    <cellStyle name="千位分隔 7 2 5 3 2 2 4" xfId="20962"/>
    <cellStyle name="千位分隔 7 2 5 3 2 3" xfId="6178"/>
    <cellStyle name="千位分隔 7 2 5 3 2 3 2" xfId="14626"/>
    <cellStyle name="千位分隔 7 2 5 3 2 3 2 2" xfId="31522"/>
    <cellStyle name="千位分隔 7 2 5 3 2 3 3" xfId="23074"/>
    <cellStyle name="千位分隔 7 2 5 3 2 4" xfId="10402"/>
    <cellStyle name="千位分隔 7 2 5 3 2 4 2" xfId="27298"/>
    <cellStyle name="千位分隔 7 2 5 3 2 5" xfId="18850"/>
    <cellStyle name="千位分隔 7 2 5 3 3" xfId="3010"/>
    <cellStyle name="千位分隔 7 2 5 3 3 2" xfId="7234"/>
    <cellStyle name="千位分隔 7 2 5 3 3 2 2" xfId="15682"/>
    <cellStyle name="千位分隔 7 2 5 3 3 2 2 2" xfId="32578"/>
    <cellStyle name="千位分隔 7 2 5 3 3 2 3" xfId="24130"/>
    <cellStyle name="千位分隔 7 2 5 3 3 3" xfId="11458"/>
    <cellStyle name="千位分隔 7 2 5 3 3 3 2" xfId="28354"/>
    <cellStyle name="千位分隔 7 2 5 3 3 4" xfId="19906"/>
    <cellStyle name="千位分隔 7 2 5 3 4" xfId="5122"/>
    <cellStyle name="千位分隔 7 2 5 3 4 2" xfId="13570"/>
    <cellStyle name="千位分隔 7 2 5 3 4 2 2" xfId="30466"/>
    <cellStyle name="千位分隔 7 2 5 3 4 3" xfId="22018"/>
    <cellStyle name="千位分隔 7 2 5 3 5" xfId="9346"/>
    <cellStyle name="千位分隔 7 2 5 3 5 2" xfId="26242"/>
    <cellStyle name="千位分隔 7 2 5 3 6" xfId="17794"/>
    <cellStyle name="千位分隔 7 2 5 4" xfId="1250"/>
    <cellStyle name="千位分隔 7 2 5 4 2" xfId="3362"/>
    <cellStyle name="千位分隔 7 2 5 4 2 2" xfId="7586"/>
    <cellStyle name="千位分隔 7 2 5 4 2 2 2" xfId="16034"/>
    <cellStyle name="千位分隔 7 2 5 4 2 2 2 2" xfId="32930"/>
    <cellStyle name="千位分隔 7 2 5 4 2 2 3" xfId="24482"/>
    <cellStyle name="千位分隔 7 2 5 4 2 3" xfId="11810"/>
    <cellStyle name="千位分隔 7 2 5 4 2 3 2" xfId="28706"/>
    <cellStyle name="千位分隔 7 2 5 4 2 4" xfId="20258"/>
    <cellStyle name="千位分隔 7 2 5 4 3" xfId="5474"/>
    <cellStyle name="千位分隔 7 2 5 4 3 2" xfId="13922"/>
    <cellStyle name="千位分隔 7 2 5 4 3 2 2" xfId="30818"/>
    <cellStyle name="千位分隔 7 2 5 4 3 3" xfId="22370"/>
    <cellStyle name="千位分隔 7 2 5 4 4" xfId="9698"/>
    <cellStyle name="千位分隔 7 2 5 4 4 2" xfId="26594"/>
    <cellStyle name="千位分隔 7 2 5 4 5" xfId="18146"/>
    <cellStyle name="千位分隔 7 2 5 5" xfId="2306"/>
    <cellStyle name="千位分隔 7 2 5 5 2" xfId="6530"/>
    <cellStyle name="千位分隔 7 2 5 5 2 2" xfId="14978"/>
    <cellStyle name="千位分隔 7 2 5 5 2 2 2" xfId="31874"/>
    <cellStyle name="千位分隔 7 2 5 5 2 3" xfId="23426"/>
    <cellStyle name="千位分隔 7 2 5 5 3" xfId="10754"/>
    <cellStyle name="千位分隔 7 2 5 5 3 2" xfId="27650"/>
    <cellStyle name="千位分隔 7 2 5 5 4" xfId="19202"/>
    <cellStyle name="千位分隔 7 2 5 6" xfId="4418"/>
    <cellStyle name="千位分隔 7 2 5 6 2" xfId="12866"/>
    <cellStyle name="千位分隔 7 2 5 6 2 2" xfId="29762"/>
    <cellStyle name="千位分隔 7 2 5 6 3" xfId="21314"/>
    <cellStyle name="千位分隔 7 2 5 7" xfId="8642"/>
    <cellStyle name="千位分隔 7 2 5 7 2" xfId="25538"/>
    <cellStyle name="千位分隔 7 2 5 8" xfId="17090"/>
    <cellStyle name="千位分隔 7 2 6" xfId="242"/>
    <cellStyle name="千位分隔 7 2 6 2" xfId="946"/>
    <cellStyle name="千位分隔 7 2 6 2 2" xfId="1650"/>
    <cellStyle name="千位分隔 7 2 6 2 2 2" xfId="3762"/>
    <cellStyle name="千位分隔 7 2 6 2 2 2 2" xfId="7986"/>
    <cellStyle name="千位分隔 7 2 6 2 2 2 2 2" xfId="16434"/>
    <cellStyle name="千位分隔 7 2 6 2 2 2 2 2 2" xfId="33330"/>
    <cellStyle name="千位分隔 7 2 6 2 2 2 2 3" xfId="24882"/>
    <cellStyle name="千位分隔 7 2 6 2 2 2 3" xfId="12210"/>
    <cellStyle name="千位分隔 7 2 6 2 2 2 3 2" xfId="29106"/>
    <cellStyle name="千位分隔 7 2 6 2 2 2 4" xfId="20658"/>
    <cellStyle name="千位分隔 7 2 6 2 2 3" xfId="5874"/>
    <cellStyle name="千位分隔 7 2 6 2 2 3 2" xfId="14322"/>
    <cellStyle name="千位分隔 7 2 6 2 2 3 2 2" xfId="31218"/>
    <cellStyle name="千位分隔 7 2 6 2 2 3 3" xfId="22770"/>
    <cellStyle name="千位分隔 7 2 6 2 2 4" xfId="10098"/>
    <cellStyle name="千位分隔 7 2 6 2 2 4 2" xfId="26994"/>
    <cellStyle name="千位分隔 7 2 6 2 2 5" xfId="18546"/>
    <cellStyle name="千位分隔 7 2 6 2 3" xfId="2706"/>
    <cellStyle name="千位分隔 7 2 6 2 3 2" xfId="6930"/>
    <cellStyle name="千位分隔 7 2 6 2 3 2 2" xfId="15378"/>
    <cellStyle name="千位分隔 7 2 6 2 3 2 2 2" xfId="32274"/>
    <cellStyle name="千位分隔 7 2 6 2 3 2 3" xfId="23826"/>
    <cellStyle name="千位分隔 7 2 6 2 3 3" xfId="11154"/>
    <cellStyle name="千位分隔 7 2 6 2 3 3 2" xfId="28050"/>
    <cellStyle name="千位分隔 7 2 6 2 3 4" xfId="19602"/>
    <cellStyle name="千位分隔 7 2 6 2 4" xfId="4818"/>
    <cellStyle name="千位分隔 7 2 6 2 4 2" xfId="13266"/>
    <cellStyle name="千位分隔 7 2 6 2 4 2 2" xfId="30162"/>
    <cellStyle name="千位分隔 7 2 6 2 4 3" xfId="21714"/>
    <cellStyle name="千位分隔 7 2 6 2 5" xfId="9042"/>
    <cellStyle name="千位分隔 7 2 6 2 5 2" xfId="25938"/>
    <cellStyle name="千位分隔 7 2 6 2 6" xfId="17490"/>
    <cellStyle name="千位分隔 7 2 6 3" xfId="594"/>
    <cellStyle name="千位分隔 7 2 6 3 2" xfId="2002"/>
    <cellStyle name="千位分隔 7 2 6 3 2 2" xfId="4114"/>
    <cellStyle name="千位分隔 7 2 6 3 2 2 2" xfId="8338"/>
    <cellStyle name="千位分隔 7 2 6 3 2 2 2 2" xfId="16786"/>
    <cellStyle name="千位分隔 7 2 6 3 2 2 2 2 2" xfId="33682"/>
    <cellStyle name="千位分隔 7 2 6 3 2 2 2 3" xfId="25234"/>
    <cellStyle name="千位分隔 7 2 6 3 2 2 3" xfId="12562"/>
    <cellStyle name="千位分隔 7 2 6 3 2 2 3 2" xfId="29458"/>
    <cellStyle name="千位分隔 7 2 6 3 2 2 4" xfId="21010"/>
    <cellStyle name="千位分隔 7 2 6 3 2 3" xfId="6226"/>
    <cellStyle name="千位分隔 7 2 6 3 2 3 2" xfId="14674"/>
    <cellStyle name="千位分隔 7 2 6 3 2 3 2 2" xfId="31570"/>
    <cellStyle name="千位分隔 7 2 6 3 2 3 3" xfId="23122"/>
    <cellStyle name="千位分隔 7 2 6 3 2 4" xfId="10450"/>
    <cellStyle name="千位分隔 7 2 6 3 2 4 2" xfId="27346"/>
    <cellStyle name="千位分隔 7 2 6 3 2 5" xfId="18898"/>
    <cellStyle name="千位分隔 7 2 6 3 3" xfId="3058"/>
    <cellStyle name="千位分隔 7 2 6 3 3 2" xfId="7282"/>
    <cellStyle name="千位分隔 7 2 6 3 3 2 2" xfId="15730"/>
    <cellStyle name="千位分隔 7 2 6 3 3 2 2 2" xfId="32626"/>
    <cellStyle name="千位分隔 7 2 6 3 3 2 3" xfId="24178"/>
    <cellStyle name="千位分隔 7 2 6 3 3 3" xfId="11506"/>
    <cellStyle name="千位分隔 7 2 6 3 3 3 2" xfId="28402"/>
    <cellStyle name="千位分隔 7 2 6 3 3 4" xfId="19954"/>
    <cellStyle name="千位分隔 7 2 6 3 4" xfId="5170"/>
    <cellStyle name="千位分隔 7 2 6 3 4 2" xfId="13618"/>
    <cellStyle name="千位分隔 7 2 6 3 4 2 2" xfId="30514"/>
    <cellStyle name="千位分隔 7 2 6 3 4 3" xfId="22066"/>
    <cellStyle name="千位分隔 7 2 6 3 5" xfId="9394"/>
    <cellStyle name="千位分隔 7 2 6 3 5 2" xfId="26290"/>
    <cellStyle name="千位分隔 7 2 6 3 6" xfId="17842"/>
    <cellStyle name="千位分隔 7 2 6 4" xfId="1298"/>
    <cellStyle name="千位分隔 7 2 6 4 2" xfId="3410"/>
    <cellStyle name="千位分隔 7 2 6 4 2 2" xfId="7634"/>
    <cellStyle name="千位分隔 7 2 6 4 2 2 2" xfId="16082"/>
    <cellStyle name="千位分隔 7 2 6 4 2 2 2 2" xfId="32978"/>
    <cellStyle name="千位分隔 7 2 6 4 2 2 3" xfId="24530"/>
    <cellStyle name="千位分隔 7 2 6 4 2 3" xfId="11858"/>
    <cellStyle name="千位分隔 7 2 6 4 2 3 2" xfId="28754"/>
    <cellStyle name="千位分隔 7 2 6 4 2 4" xfId="20306"/>
    <cellStyle name="千位分隔 7 2 6 4 3" xfId="5522"/>
    <cellStyle name="千位分隔 7 2 6 4 3 2" xfId="13970"/>
    <cellStyle name="千位分隔 7 2 6 4 3 2 2" xfId="30866"/>
    <cellStyle name="千位分隔 7 2 6 4 3 3" xfId="22418"/>
    <cellStyle name="千位分隔 7 2 6 4 4" xfId="9746"/>
    <cellStyle name="千位分隔 7 2 6 4 4 2" xfId="26642"/>
    <cellStyle name="千位分隔 7 2 6 4 5" xfId="18194"/>
    <cellStyle name="千位分隔 7 2 6 5" xfId="2354"/>
    <cellStyle name="千位分隔 7 2 6 5 2" xfId="6578"/>
    <cellStyle name="千位分隔 7 2 6 5 2 2" xfId="15026"/>
    <cellStyle name="千位分隔 7 2 6 5 2 2 2" xfId="31922"/>
    <cellStyle name="千位分隔 7 2 6 5 2 3" xfId="23474"/>
    <cellStyle name="千位分隔 7 2 6 5 3" xfId="10802"/>
    <cellStyle name="千位分隔 7 2 6 5 3 2" xfId="27698"/>
    <cellStyle name="千位分隔 7 2 6 5 4" xfId="19250"/>
    <cellStyle name="千位分隔 7 2 6 6" xfId="4466"/>
    <cellStyle name="千位分隔 7 2 6 6 2" xfId="12914"/>
    <cellStyle name="千位分隔 7 2 6 6 2 2" xfId="29810"/>
    <cellStyle name="千位分隔 7 2 6 6 3" xfId="21362"/>
    <cellStyle name="千位分隔 7 2 6 7" xfId="8690"/>
    <cellStyle name="千位分隔 7 2 6 7 2" xfId="25586"/>
    <cellStyle name="千位分隔 7 2 6 8" xfId="17138"/>
    <cellStyle name="千位分隔 7 2 7" xfId="290"/>
    <cellStyle name="千位分隔 7 2 7 2" xfId="994"/>
    <cellStyle name="千位分隔 7 2 7 2 2" xfId="1698"/>
    <cellStyle name="千位分隔 7 2 7 2 2 2" xfId="3810"/>
    <cellStyle name="千位分隔 7 2 7 2 2 2 2" xfId="8034"/>
    <cellStyle name="千位分隔 7 2 7 2 2 2 2 2" xfId="16482"/>
    <cellStyle name="千位分隔 7 2 7 2 2 2 2 2 2" xfId="33378"/>
    <cellStyle name="千位分隔 7 2 7 2 2 2 2 3" xfId="24930"/>
    <cellStyle name="千位分隔 7 2 7 2 2 2 3" xfId="12258"/>
    <cellStyle name="千位分隔 7 2 7 2 2 2 3 2" xfId="29154"/>
    <cellStyle name="千位分隔 7 2 7 2 2 2 4" xfId="20706"/>
    <cellStyle name="千位分隔 7 2 7 2 2 3" xfId="5922"/>
    <cellStyle name="千位分隔 7 2 7 2 2 3 2" xfId="14370"/>
    <cellStyle name="千位分隔 7 2 7 2 2 3 2 2" xfId="31266"/>
    <cellStyle name="千位分隔 7 2 7 2 2 3 3" xfId="22818"/>
    <cellStyle name="千位分隔 7 2 7 2 2 4" xfId="10146"/>
    <cellStyle name="千位分隔 7 2 7 2 2 4 2" xfId="27042"/>
    <cellStyle name="千位分隔 7 2 7 2 2 5" xfId="18594"/>
    <cellStyle name="千位分隔 7 2 7 2 3" xfId="2754"/>
    <cellStyle name="千位分隔 7 2 7 2 3 2" xfId="6978"/>
    <cellStyle name="千位分隔 7 2 7 2 3 2 2" xfId="15426"/>
    <cellStyle name="千位分隔 7 2 7 2 3 2 2 2" xfId="32322"/>
    <cellStyle name="千位分隔 7 2 7 2 3 2 3" xfId="23874"/>
    <cellStyle name="千位分隔 7 2 7 2 3 3" xfId="11202"/>
    <cellStyle name="千位分隔 7 2 7 2 3 3 2" xfId="28098"/>
    <cellStyle name="千位分隔 7 2 7 2 3 4" xfId="19650"/>
    <cellStyle name="千位分隔 7 2 7 2 4" xfId="4866"/>
    <cellStyle name="千位分隔 7 2 7 2 4 2" xfId="13314"/>
    <cellStyle name="千位分隔 7 2 7 2 4 2 2" xfId="30210"/>
    <cellStyle name="千位分隔 7 2 7 2 4 3" xfId="21762"/>
    <cellStyle name="千位分隔 7 2 7 2 5" xfId="9090"/>
    <cellStyle name="千位分隔 7 2 7 2 5 2" xfId="25986"/>
    <cellStyle name="千位分隔 7 2 7 2 6" xfId="17538"/>
    <cellStyle name="千位分隔 7 2 7 3" xfId="642"/>
    <cellStyle name="千位分隔 7 2 7 3 2" xfId="2050"/>
    <cellStyle name="千位分隔 7 2 7 3 2 2" xfId="4162"/>
    <cellStyle name="千位分隔 7 2 7 3 2 2 2" xfId="8386"/>
    <cellStyle name="千位分隔 7 2 7 3 2 2 2 2" xfId="16834"/>
    <cellStyle name="千位分隔 7 2 7 3 2 2 2 2 2" xfId="33730"/>
    <cellStyle name="千位分隔 7 2 7 3 2 2 2 3" xfId="25282"/>
    <cellStyle name="千位分隔 7 2 7 3 2 2 3" xfId="12610"/>
    <cellStyle name="千位分隔 7 2 7 3 2 2 3 2" xfId="29506"/>
    <cellStyle name="千位分隔 7 2 7 3 2 2 4" xfId="21058"/>
    <cellStyle name="千位分隔 7 2 7 3 2 3" xfId="6274"/>
    <cellStyle name="千位分隔 7 2 7 3 2 3 2" xfId="14722"/>
    <cellStyle name="千位分隔 7 2 7 3 2 3 2 2" xfId="31618"/>
    <cellStyle name="千位分隔 7 2 7 3 2 3 3" xfId="23170"/>
    <cellStyle name="千位分隔 7 2 7 3 2 4" xfId="10498"/>
    <cellStyle name="千位分隔 7 2 7 3 2 4 2" xfId="27394"/>
    <cellStyle name="千位分隔 7 2 7 3 2 5" xfId="18946"/>
    <cellStyle name="千位分隔 7 2 7 3 3" xfId="3106"/>
    <cellStyle name="千位分隔 7 2 7 3 3 2" xfId="7330"/>
    <cellStyle name="千位分隔 7 2 7 3 3 2 2" xfId="15778"/>
    <cellStyle name="千位分隔 7 2 7 3 3 2 2 2" xfId="32674"/>
    <cellStyle name="千位分隔 7 2 7 3 3 2 3" xfId="24226"/>
    <cellStyle name="千位分隔 7 2 7 3 3 3" xfId="11554"/>
    <cellStyle name="千位分隔 7 2 7 3 3 3 2" xfId="28450"/>
    <cellStyle name="千位分隔 7 2 7 3 3 4" xfId="20002"/>
    <cellStyle name="千位分隔 7 2 7 3 4" xfId="5218"/>
    <cellStyle name="千位分隔 7 2 7 3 4 2" xfId="13666"/>
    <cellStyle name="千位分隔 7 2 7 3 4 2 2" xfId="30562"/>
    <cellStyle name="千位分隔 7 2 7 3 4 3" xfId="22114"/>
    <cellStyle name="千位分隔 7 2 7 3 5" xfId="9442"/>
    <cellStyle name="千位分隔 7 2 7 3 5 2" xfId="26338"/>
    <cellStyle name="千位分隔 7 2 7 3 6" xfId="17890"/>
    <cellStyle name="千位分隔 7 2 7 4" xfId="1346"/>
    <cellStyle name="千位分隔 7 2 7 4 2" xfId="3458"/>
    <cellStyle name="千位分隔 7 2 7 4 2 2" xfId="7682"/>
    <cellStyle name="千位分隔 7 2 7 4 2 2 2" xfId="16130"/>
    <cellStyle name="千位分隔 7 2 7 4 2 2 2 2" xfId="33026"/>
    <cellStyle name="千位分隔 7 2 7 4 2 2 3" xfId="24578"/>
    <cellStyle name="千位分隔 7 2 7 4 2 3" xfId="11906"/>
    <cellStyle name="千位分隔 7 2 7 4 2 3 2" xfId="28802"/>
    <cellStyle name="千位分隔 7 2 7 4 2 4" xfId="20354"/>
    <cellStyle name="千位分隔 7 2 7 4 3" xfId="5570"/>
    <cellStyle name="千位分隔 7 2 7 4 3 2" xfId="14018"/>
    <cellStyle name="千位分隔 7 2 7 4 3 2 2" xfId="30914"/>
    <cellStyle name="千位分隔 7 2 7 4 3 3" xfId="22466"/>
    <cellStyle name="千位分隔 7 2 7 4 4" xfId="9794"/>
    <cellStyle name="千位分隔 7 2 7 4 4 2" xfId="26690"/>
    <cellStyle name="千位分隔 7 2 7 4 5" xfId="18242"/>
    <cellStyle name="千位分隔 7 2 7 5" xfId="2402"/>
    <cellStyle name="千位分隔 7 2 7 5 2" xfId="6626"/>
    <cellStyle name="千位分隔 7 2 7 5 2 2" xfId="15074"/>
    <cellStyle name="千位分隔 7 2 7 5 2 2 2" xfId="31970"/>
    <cellStyle name="千位分隔 7 2 7 5 2 3" xfId="23522"/>
    <cellStyle name="千位分隔 7 2 7 5 3" xfId="10850"/>
    <cellStyle name="千位分隔 7 2 7 5 3 2" xfId="27746"/>
    <cellStyle name="千位分隔 7 2 7 5 4" xfId="19298"/>
    <cellStyle name="千位分隔 7 2 7 6" xfId="4514"/>
    <cellStyle name="千位分隔 7 2 7 6 2" xfId="12962"/>
    <cellStyle name="千位分隔 7 2 7 6 2 2" xfId="29858"/>
    <cellStyle name="千位分隔 7 2 7 6 3" xfId="21410"/>
    <cellStyle name="千位分隔 7 2 7 7" xfId="8738"/>
    <cellStyle name="千位分隔 7 2 7 7 2" xfId="25634"/>
    <cellStyle name="千位分隔 7 2 7 8" xfId="17186"/>
    <cellStyle name="千位分隔 7 2 8" xfId="338"/>
    <cellStyle name="千位分隔 7 2 8 2" xfId="1042"/>
    <cellStyle name="千位分隔 7 2 8 2 2" xfId="1746"/>
    <cellStyle name="千位分隔 7 2 8 2 2 2" xfId="3858"/>
    <cellStyle name="千位分隔 7 2 8 2 2 2 2" xfId="8082"/>
    <cellStyle name="千位分隔 7 2 8 2 2 2 2 2" xfId="16530"/>
    <cellStyle name="千位分隔 7 2 8 2 2 2 2 2 2" xfId="33426"/>
    <cellStyle name="千位分隔 7 2 8 2 2 2 2 3" xfId="24978"/>
    <cellStyle name="千位分隔 7 2 8 2 2 2 3" xfId="12306"/>
    <cellStyle name="千位分隔 7 2 8 2 2 2 3 2" xfId="29202"/>
    <cellStyle name="千位分隔 7 2 8 2 2 2 4" xfId="20754"/>
    <cellStyle name="千位分隔 7 2 8 2 2 3" xfId="5970"/>
    <cellStyle name="千位分隔 7 2 8 2 2 3 2" xfId="14418"/>
    <cellStyle name="千位分隔 7 2 8 2 2 3 2 2" xfId="31314"/>
    <cellStyle name="千位分隔 7 2 8 2 2 3 3" xfId="22866"/>
    <cellStyle name="千位分隔 7 2 8 2 2 4" xfId="10194"/>
    <cellStyle name="千位分隔 7 2 8 2 2 4 2" xfId="27090"/>
    <cellStyle name="千位分隔 7 2 8 2 2 5" xfId="18642"/>
    <cellStyle name="千位分隔 7 2 8 2 3" xfId="2802"/>
    <cellStyle name="千位分隔 7 2 8 2 3 2" xfId="7026"/>
    <cellStyle name="千位分隔 7 2 8 2 3 2 2" xfId="15474"/>
    <cellStyle name="千位分隔 7 2 8 2 3 2 2 2" xfId="32370"/>
    <cellStyle name="千位分隔 7 2 8 2 3 2 3" xfId="23922"/>
    <cellStyle name="千位分隔 7 2 8 2 3 3" xfId="11250"/>
    <cellStyle name="千位分隔 7 2 8 2 3 3 2" xfId="28146"/>
    <cellStyle name="千位分隔 7 2 8 2 3 4" xfId="19698"/>
    <cellStyle name="千位分隔 7 2 8 2 4" xfId="4914"/>
    <cellStyle name="千位分隔 7 2 8 2 4 2" xfId="13362"/>
    <cellStyle name="千位分隔 7 2 8 2 4 2 2" xfId="30258"/>
    <cellStyle name="千位分隔 7 2 8 2 4 3" xfId="21810"/>
    <cellStyle name="千位分隔 7 2 8 2 5" xfId="9138"/>
    <cellStyle name="千位分隔 7 2 8 2 5 2" xfId="26034"/>
    <cellStyle name="千位分隔 7 2 8 2 6" xfId="17586"/>
    <cellStyle name="千位分隔 7 2 8 3" xfId="690"/>
    <cellStyle name="千位分隔 7 2 8 3 2" xfId="2098"/>
    <cellStyle name="千位分隔 7 2 8 3 2 2" xfId="4210"/>
    <cellStyle name="千位分隔 7 2 8 3 2 2 2" xfId="8434"/>
    <cellStyle name="千位分隔 7 2 8 3 2 2 2 2" xfId="16882"/>
    <cellStyle name="千位分隔 7 2 8 3 2 2 2 2 2" xfId="33778"/>
    <cellStyle name="千位分隔 7 2 8 3 2 2 2 3" xfId="25330"/>
    <cellStyle name="千位分隔 7 2 8 3 2 2 3" xfId="12658"/>
    <cellStyle name="千位分隔 7 2 8 3 2 2 3 2" xfId="29554"/>
    <cellStyle name="千位分隔 7 2 8 3 2 2 4" xfId="21106"/>
    <cellStyle name="千位分隔 7 2 8 3 2 3" xfId="6322"/>
    <cellStyle name="千位分隔 7 2 8 3 2 3 2" xfId="14770"/>
    <cellStyle name="千位分隔 7 2 8 3 2 3 2 2" xfId="31666"/>
    <cellStyle name="千位分隔 7 2 8 3 2 3 3" xfId="23218"/>
    <cellStyle name="千位分隔 7 2 8 3 2 4" xfId="10546"/>
    <cellStyle name="千位分隔 7 2 8 3 2 4 2" xfId="27442"/>
    <cellStyle name="千位分隔 7 2 8 3 2 5" xfId="18994"/>
    <cellStyle name="千位分隔 7 2 8 3 3" xfId="3154"/>
    <cellStyle name="千位分隔 7 2 8 3 3 2" xfId="7378"/>
    <cellStyle name="千位分隔 7 2 8 3 3 2 2" xfId="15826"/>
    <cellStyle name="千位分隔 7 2 8 3 3 2 2 2" xfId="32722"/>
    <cellStyle name="千位分隔 7 2 8 3 3 2 3" xfId="24274"/>
    <cellStyle name="千位分隔 7 2 8 3 3 3" xfId="11602"/>
    <cellStyle name="千位分隔 7 2 8 3 3 3 2" xfId="28498"/>
    <cellStyle name="千位分隔 7 2 8 3 3 4" xfId="20050"/>
    <cellStyle name="千位分隔 7 2 8 3 4" xfId="5266"/>
    <cellStyle name="千位分隔 7 2 8 3 4 2" xfId="13714"/>
    <cellStyle name="千位分隔 7 2 8 3 4 2 2" xfId="30610"/>
    <cellStyle name="千位分隔 7 2 8 3 4 3" xfId="22162"/>
    <cellStyle name="千位分隔 7 2 8 3 5" xfId="9490"/>
    <cellStyle name="千位分隔 7 2 8 3 5 2" xfId="26386"/>
    <cellStyle name="千位分隔 7 2 8 3 6" xfId="17938"/>
    <cellStyle name="千位分隔 7 2 8 4" xfId="1394"/>
    <cellStyle name="千位分隔 7 2 8 4 2" xfId="3506"/>
    <cellStyle name="千位分隔 7 2 8 4 2 2" xfId="7730"/>
    <cellStyle name="千位分隔 7 2 8 4 2 2 2" xfId="16178"/>
    <cellStyle name="千位分隔 7 2 8 4 2 2 2 2" xfId="33074"/>
    <cellStyle name="千位分隔 7 2 8 4 2 2 3" xfId="24626"/>
    <cellStyle name="千位分隔 7 2 8 4 2 3" xfId="11954"/>
    <cellStyle name="千位分隔 7 2 8 4 2 3 2" xfId="28850"/>
    <cellStyle name="千位分隔 7 2 8 4 2 4" xfId="20402"/>
    <cellStyle name="千位分隔 7 2 8 4 3" xfId="5618"/>
    <cellStyle name="千位分隔 7 2 8 4 3 2" xfId="14066"/>
    <cellStyle name="千位分隔 7 2 8 4 3 2 2" xfId="30962"/>
    <cellStyle name="千位分隔 7 2 8 4 3 3" xfId="22514"/>
    <cellStyle name="千位分隔 7 2 8 4 4" xfId="9842"/>
    <cellStyle name="千位分隔 7 2 8 4 4 2" xfId="26738"/>
    <cellStyle name="千位分隔 7 2 8 4 5" xfId="18290"/>
    <cellStyle name="千位分隔 7 2 8 5" xfId="2450"/>
    <cellStyle name="千位分隔 7 2 8 5 2" xfId="6674"/>
    <cellStyle name="千位分隔 7 2 8 5 2 2" xfId="15122"/>
    <cellStyle name="千位分隔 7 2 8 5 2 2 2" xfId="32018"/>
    <cellStyle name="千位分隔 7 2 8 5 2 3" xfId="23570"/>
    <cellStyle name="千位分隔 7 2 8 5 3" xfId="10898"/>
    <cellStyle name="千位分隔 7 2 8 5 3 2" xfId="27794"/>
    <cellStyle name="千位分隔 7 2 8 5 4" xfId="19346"/>
    <cellStyle name="千位分隔 7 2 8 6" xfId="4562"/>
    <cellStyle name="千位分隔 7 2 8 6 2" xfId="13010"/>
    <cellStyle name="千位分隔 7 2 8 6 2 2" xfId="29906"/>
    <cellStyle name="千位分隔 7 2 8 6 3" xfId="21458"/>
    <cellStyle name="千位分隔 7 2 8 7" xfId="8786"/>
    <cellStyle name="千位分隔 7 2 8 7 2" xfId="25682"/>
    <cellStyle name="千位分隔 7 2 8 8" xfId="17234"/>
    <cellStyle name="千位分隔 7 2 9" xfId="738"/>
    <cellStyle name="千位分隔 7 2 9 2" xfId="1442"/>
    <cellStyle name="千位分隔 7 2 9 2 2" xfId="3554"/>
    <cellStyle name="千位分隔 7 2 9 2 2 2" xfId="7778"/>
    <cellStyle name="千位分隔 7 2 9 2 2 2 2" xfId="16226"/>
    <cellStyle name="千位分隔 7 2 9 2 2 2 2 2" xfId="33122"/>
    <cellStyle name="千位分隔 7 2 9 2 2 2 3" xfId="24674"/>
    <cellStyle name="千位分隔 7 2 9 2 2 3" xfId="12002"/>
    <cellStyle name="千位分隔 7 2 9 2 2 3 2" xfId="28898"/>
    <cellStyle name="千位分隔 7 2 9 2 2 4" xfId="20450"/>
    <cellStyle name="千位分隔 7 2 9 2 3" xfId="5666"/>
    <cellStyle name="千位分隔 7 2 9 2 3 2" xfId="14114"/>
    <cellStyle name="千位分隔 7 2 9 2 3 2 2" xfId="31010"/>
    <cellStyle name="千位分隔 7 2 9 2 3 3" xfId="22562"/>
    <cellStyle name="千位分隔 7 2 9 2 4" xfId="9890"/>
    <cellStyle name="千位分隔 7 2 9 2 4 2" xfId="26786"/>
    <cellStyle name="千位分隔 7 2 9 2 5" xfId="18338"/>
    <cellStyle name="千位分隔 7 2 9 3" xfId="2498"/>
    <cellStyle name="千位分隔 7 2 9 3 2" xfId="6722"/>
    <cellStyle name="千位分隔 7 2 9 3 2 2" xfId="15170"/>
    <cellStyle name="千位分隔 7 2 9 3 2 2 2" xfId="32066"/>
    <cellStyle name="千位分隔 7 2 9 3 2 3" xfId="23618"/>
    <cellStyle name="千位分隔 7 2 9 3 3" xfId="10946"/>
    <cellStyle name="千位分隔 7 2 9 3 3 2" xfId="27842"/>
    <cellStyle name="千位分隔 7 2 9 3 4" xfId="19394"/>
    <cellStyle name="千位分隔 7 2 9 4" xfId="4610"/>
    <cellStyle name="千位分隔 7 2 9 4 2" xfId="13058"/>
    <cellStyle name="千位分隔 7 2 9 4 2 2" xfId="29954"/>
    <cellStyle name="千位分隔 7 2 9 4 3" xfId="21506"/>
    <cellStyle name="千位分隔 7 2 9 5" xfId="8834"/>
    <cellStyle name="千位分隔 7 2 9 5 2" xfId="25730"/>
    <cellStyle name="千位分隔 7 2 9 6" xfId="17282"/>
    <cellStyle name="千位分隔 7 3" xfId="50"/>
    <cellStyle name="千位分隔 7 3 10" xfId="1106"/>
    <cellStyle name="千位分隔 7 3 10 2" xfId="3218"/>
    <cellStyle name="千位分隔 7 3 10 2 2" xfId="7442"/>
    <cellStyle name="千位分隔 7 3 10 2 2 2" xfId="15890"/>
    <cellStyle name="千位分隔 7 3 10 2 2 2 2" xfId="32786"/>
    <cellStyle name="千位分隔 7 3 10 2 2 3" xfId="24338"/>
    <cellStyle name="千位分隔 7 3 10 2 3" xfId="11666"/>
    <cellStyle name="千位分隔 7 3 10 2 3 2" xfId="28562"/>
    <cellStyle name="千位分隔 7 3 10 2 4" xfId="20114"/>
    <cellStyle name="千位分隔 7 3 10 3" xfId="5330"/>
    <cellStyle name="千位分隔 7 3 10 3 2" xfId="13778"/>
    <cellStyle name="千位分隔 7 3 10 3 2 2" xfId="30674"/>
    <cellStyle name="千位分隔 7 3 10 3 3" xfId="22226"/>
    <cellStyle name="千位分隔 7 3 10 4" xfId="9554"/>
    <cellStyle name="千位分隔 7 3 10 4 2" xfId="26450"/>
    <cellStyle name="千位分隔 7 3 10 5" xfId="18002"/>
    <cellStyle name="千位分隔 7 3 11" xfId="2162"/>
    <cellStyle name="千位分隔 7 3 11 2" xfId="6386"/>
    <cellStyle name="千位分隔 7 3 11 2 2" xfId="14834"/>
    <cellStyle name="千位分隔 7 3 11 2 2 2" xfId="31730"/>
    <cellStyle name="千位分隔 7 3 11 2 3" xfId="23282"/>
    <cellStyle name="千位分隔 7 3 11 3" xfId="10610"/>
    <cellStyle name="千位分隔 7 3 11 3 2" xfId="27506"/>
    <cellStyle name="千位分隔 7 3 11 4" xfId="19058"/>
    <cellStyle name="千位分隔 7 3 12" xfId="4274"/>
    <cellStyle name="千位分隔 7 3 12 2" xfId="12722"/>
    <cellStyle name="千位分隔 7 3 12 2 2" xfId="29618"/>
    <cellStyle name="千位分隔 7 3 12 3" xfId="21170"/>
    <cellStyle name="千位分隔 7 3 13" xfId="8498"/>
    <cellStyle name="千位分隔 7 3 13 2" xfId="25394"/>
    <cellStyle name="千位分隔 7 3 14" xfId="16946"/>
    <cellStyle name="千位分隔 7 3 2" xfId="114"/>
    <cellStyle name="千位分隔 7 3 2 2" xfId="818"/>
    <cellStyle name="千位分隔 7 3 2 2 2" xfId="1522"/>
    <cellStyle name="千位分隔 7 3 2 2 2 2" xfId="3634"/>
    <cellStyle name="千位分隔 7 3 2 2 2 2 2" xfId="7858"/>
    <cellStyle name="千位分隔 7 3 2 2 2 2 2 2" xfId="16306"/>
    <cellStyle name="千位分隔 7 3 2 2 2 2 2 2 2" xfId="33202"/>
    <cellStyle name="千位分隔 7 3 2 2 2 2 2 3" xfId="24754"/>
    <cellStyle name="千位分隔 7 3 2 2 2 2 3" xfId="12082"/>
    <cellStyle name="千位分隔 7 3 2 2 2 2 3 2" xfId="28978"/>
    <cellStyle name="千位分隔 7 3 2 2 2 2 4" xfId="20530"/>
    <cellStyle name="千位分隔 7 3 2 2 2 3" xfId="5746"/>
    <cellStyle name="千位分隔 7 3 2 2 2 3 2" xfId="14194"/>
    <cellStyle name="千位分隔 7 3 2 2 2 3 2 2" xfId="31090"/>
    <cellStyle name="千位分隔 7 3 2 2 2 3 3" xfId="22642"/>
    <cellStyle name="千位分隔 7 3 2 2 2 4" xfId="9970"/>
    <cellStyle name="千位分隔 7 3 2 2 2 4 2" xfId="26866"/>
    <cellStyle name="千位分隔 7 3 2 2 2 5" xfId="18418"/>
    <cellStyle name="千位分隔 7 3 2 2 3" xfId="2578"/>
    <cellStyle name="千位分隔 7 3 2 2 3 2" xfId="6802"/>
    <cellStyle name="千位分隔 7 3 2 2 3 2 2" xfId="15250"/>
    <cellStyle name="千位分隔 7 3 2 2 3 2 2 2" xfId="32146"/>
    <cellStyle name="千位分隔 7 3 2 2 3 2 3" xfId="23698"/>
    <cellStyle name="千位分隔 7 3 2 2 3 3" xfId="11026"/>
    <cellStyle name="千位分隔 7 3 2 2 3 3 2" xfId="27922"/>
    <cellStyle name="千位分隔 7 3 2 2 3 4" xfId="19474"/>
    <cellStyle name="千位分隔 7 3 2 2 4" xfId="4690"/>
    <cellStyle name="千位分隔 7 3 2 2 4 2" xfId="13138"/>
    <cellStyle name="千位分隔 7 3 2 2 4 2 2" xfId="30034"/>
    <cellStyle name="千位分隔 7 3 2 2 4 3" xfId="21586"/>
    <cellStyle name="千位分隔 7 3 2 2 5" xfId="8914"/>
    <cellStyle name="千位分隔 7 3 2 2 5 2" xfId="25810"/>
    <cellStyle name="千位分隔 7 3 2 2 6" xfId="17362"/>
    <cellStyle name="千位分隔 7 3 2 3" xfId="466"/>
    <cellStyle name="千位分隔 7 3 2 3 2" xfId="1874"/>
    <cellStyle name="千位分隔 7 3 2 3 2 2" xfId="3986"/>
    <cellStyle name="千位分隔 7 3 2 3 2 2 2" xfId="8210"/>
    <cellStyle name="千位分隔 7 3 2 3 2 2 2 2" xfId="16658"/>
    <cellStyle name="千位分隔 7 3 2 3 2 2 2 2 2" xfId="33554"/>
    <cellStyle name="千位分隔 7 3 2 3 2 2 2 3" xfId="25106"/>
    <cellStyle name="千位分隔 7 3 2 3 2 2 3" xfId="12434"/>
    <cellStyle name="千位分隔 7 3 2 3 2 2 3 2" xfId="29330"/>
    <cellStyle name="千位分隔 7 3 2 3 2 2 4" xfId="20882"/>
    <cellStyle name="千位分隔 7 3 2 3 2 3" xfId="6098"/>
    <cellStyle name="千位分隔 7 3 2 3 2 3 2" xfId="14546"/>
    <cellStyle name="千位分隔 7 3 2 3 2 3 2 2" xfId="31442"/>
    <cellStyle name="千位分隔 7 3 2 3 2 3 3" xfId="22994"/>
    <cellStyle name="千位分隔 7 3 2 3 2 4" xfId="10322"/>
    <cellStyle name="千位分隔 7 3 2 3 2 4 2" xfId="27218"/>
    <cellStyle name="千位分隔 7 3 2 3 2 5" xfId="18770"/>
    <cellStyle name="千位分隔 7 3 2 3 3" xfId="2930"/>
    <cellStyle name="千位分隔 7 3 2 3 3 2" xfId="7154"/>
    <cellStyle name="千位分隔 7 3 2 3 3 2 2" xfId="15602"/>
    <cellStyle name="千位分隔 7 3 2 3 3 2 2 2" xfId="32498"/>
    <cellStyle name="千位分隔 7 3 2 3 3 2 3" xfId="24050"/>
    <cellStyle name="千位分隔 7 3 2 3 3 3" xfId="11378"/>
    <cellStyle name="千位分隔 7 3 2 3 3 3 2" xfId="28274"/>
    <cellStyle name="千位分隔 7 3 2 3 3 4" xfId="19826"/>
    <cellStyle name="千位分隔 7 3 2 3 4" xfId="5042"/>
    <cellStyle name="千位分隔 7 3 2 3 4 2" xfId="13490"/>
    <cellStyle name="千位分隔 7 3 2 3 4 2 2" xfId="30386"/>
    <cellStyle name="千位分隔 7 3 2 3 4 3" xfId="21938"/>
    <cellStyle name="千位分隔 7 3 2 3 5" xfId="9266"/>
    <cellStyle name="千位分隔 7 3 2 3 5 2" xfId="26162"/>
    <cellStyle name="千位分隔 7 3 2 3 6" xfId="17714"/>
    <cellStyle name="千位分隔 7 3 2 4" xfId="1170"/>
    <cellStyle name="千位分隔 7 3 2 4 2" xfId="3282"/>
    <cellStyle name="千位分隔 7 3 2 4 2 2" xfId="7506"/>
    <cellStyle name="千位分隔 7 3 2 4 2 2 2" xfId="15954"/>
    <cellStyle name="千位分隔 7 3 2 4 2 2 2 2" xfId="32850"/>
    <cellStyle name="千位分隔 7 3 2 4 2 2 3" xfId="24402"/>
    <cellStyle name="千位分隔 7 3 2 4 2 3" xfId="11730"/>
    <cellStyle name="千位分隔 7 3 2 4 2 3 2" xfId="28626"/>
    <cellStyle name="千位分隔 7 3 2 4 2 4" xfId="20178"/>
    <cellStyle name="千位分隔 7 3 2 4 3" xfId="5394"/>
    <cellStyle name="千位分隔 7 3 2 4 3 2" xfId="13842"/>
    <cellStyle name="千位分隔 7 3 2 4 3 2 2" xfId="30738"/>
    <cellStyle name="千位分隔 7 3 2 4 3 3" xfId="22290"/>
    <cellStyle name="千位分隔 7 3 2 4 4" xfId="9618"/>
    <cellStyle name="千位分隔 7 3 2 4 4 2" xfId="26514"/>
    <cellStyle name="千位分隔 7 3 2 4 5" xfId="18066"/>
    <cellStyle name="千位分隔 7 3 2 5" xfId="2226"/>
    <cellStyle name="千位分隔 7 3 2 5 2" xfId="6450"/>
    <cellStyle name="千位分隔 7 3 2 5 2 2" xfId="14898"/>
    <cellStyle name="千位分隔 7 3 2 5 2 2 2" xfId="31794"/>
    <cellStyle name="千位分隔 7 3 2 5 2 3" xfId="23346"/>
    <cellStyle name="千位分隔 7 3 2 5 3" xfId="10674"/>
    <cellStyle name="千位分隔 7 3 2 5 3 2" xfId="27570"/>
    <cellStyle name="千位分隔 7 3 2 5 4" xfId="19122"/>
    <cellStyle name="千位分隔 7 3 2 6" xfId="4338"/>
    <cellStyle name="千位分隔 7 3 2 6 2" xfId="12786"/>
    <cellStyle name="千位分隔 7 3 2 6 2 2" xfId="29682"/>
    <cellStyle name="千位分隔 7 3 2 6 3" xfId="21234"/>
    <cellStyle name="千位分隔 7 3 2 7" xfId="8562"/>
    <cellStyle name="千位分隔 7 3 2 7 2" xfId="25458"/>
    <cellStyle name="千位分隔 7 3 2 8" xfId="17010"/>
    <cellStyle name="千位分隔 7 3 3" xfId="162"/>
    <cellStyle name="千位分隔 7 3 3 2" xfId="866"/>
    <cellStyle name="千位分隔 7 3 3 2 2" xfId="1570"/>
    <cellStyle name="千位分隔 7 3 3 2 2 2" xfId="3682"/>
    <cellStyle name="千位分隔 7 3 3 2 2 2 2" xfId="7906"/>
    <cellStyle name="千位分隔 7 3 3 2 2 2 2 2" xfId="16354"/>
    <cellStyle name="千位分隔 7 3 3 2 2 2 2 2 2" xfId="33250"/>
    <cellStyle name="千位分隔 7 3 3 2 2 2 2 3" xfId="24802"/>
    <cellStyle name="千位分隔 7 3 3 2 2 2 3" xfId="12130"/>
    <cellStyle name="千位分隔 7 3 3 2 2 2 3 2" xfId="29026"/>
    <cellStyle name="千位分隔 7 3 3 2 2 2 4" xfId="20578"/>
    <cellStyle name="千位分隔 7 3 3 2 2 3" xfId="5794"/>
    <cellStyle name="千位分隔 7 3 3 2 2 3 2" xfId="14242"/>
    <cellStyle name="千位分隔 7 3 3 2 2 3 2 2" xfId="31138"/>
    <cellStyle name="千位分隔 7 3 3 2 2 3 3" xfId="22690"/>
    <cellStyle name="千位分隔 7 3 3 2 2 4" xfId="10018"/>
    <cellStyle name="千位分隔 7 3 3 2 2 4 2" xfId="26914"/>
    <cellStyle name="千位分隔 7 3 3 2 2 5" xfId="18466"/>
    <cellStyle name="千位分隔 7 3 3 2 3" xfId="2626"/>
    <cellStyle name="千位分隔 7 3 3 2 3 2" xfId="6850"/>
    <cellStyle name="千位分隔 7 3 3 2 3 2 2" xfId="15298"/>
    <cellStyle name="千位分隔 7 3 3 2 3 2 2 2" xfId="32194"/>
    <cellStyle name="千位分隔 7 3 3 2 3 2 3" xfId="23746"/>
    <cellStyle name="千位分隔 7 3 3 2 3 3" xfId="11074"/>
    <cellStyle name="千位分隔 7 3 3 2 3 3 2" xfId="27970"/>
    <cellStyle name="千位分隔 7 3 3 2 3 4" xfId="19522"/>
    <cellStyle name="千位分隔 7 3 3 2 4" xfId="4738"/>
    <cellStyle name="千位分隔 7 3 3 2 4 2" xfId="13186"/>
    <cellStyle name="千位分隔 7 3 3 2 4 2 2" xfId="30082"/>
    <cellStyle name="千位分隔 7 3 3 2 4 3" xfId="21634"/>
    <cellStyle name="千位分隔 7 3 3 2 5" xfId="8962"/>
    <cellStyle name="千位分隔 7 3 3 2 5 2" xfId="25858"/>
    <cellStyle name="千位分隔 7 3 3 2 6" xfId="17410"/>
    <cellStyle name="千位分隔 7 3 3 3" xfId="514"/>
    <cellStyle name="千位分隔 7 3 3 3 2" xfId="1922"/>
    <cellStyle name="千位分隔 7 3 3 3 2 2" xfId="4034"/>
    <cellStyle name="千位分隔 7 3 3 3 2 2 2" xfId="8258"/>
    <cellStyle name="千位分隔 7 3 3 3 2 2 2 2" xfId="16706"/>
    <cellStyle name="千位分隔 7 3 3 3 2 2 2 2 2" xfId="33602"/>
    <cellStyle name="千位分隔 7 3 3 3 2 2 2 3" xfId="25154"/>
    <cellStyle name="千位分隔 7 3 3 3 2 2 3" xfId="12482"/>
    <cellStyle name="千位分隔 7 3 3 3 2 2 3 2" xfId="29378"/>
    <cellStyle name="千位分隔 7 3 3 3 2 2 4" xfId="20930"/>
    <cellStyle name="千位分隔 7 3 3 3 2 3" xfId="6146"/>
    <cellStyle name="千位分隔 7 3 3 3 2 3 2" xfId="14594"/>
    <cellStyle name="千位分隔 7 3 3 3 2 3 2 2" xfId="31490"/>
    <cellStyle name="千位分隔 7 3 3 3 2 3 3" xfId="23042"/>
    <cellStyle name="千位分隔 7 3 3 3 2 4" xfId="10370"/>
    <cellStyle name="千位分隔 7 3 3 3 2 4 2" xfId="27266"/>
    <cellStyle name="千位分隔 7 3 3 3 2 5" xfId="18818"/>
    <cellStyle name="千位分隔 7 3 3 3 3" xfId="2978"/>
    <cellStyle name="千位分隔 7 3 3 3 3 2" xfId="7202"/>
    <cellStyle name="千位分隔 7 3 3 3 3 2 2" xfId="15650"/>
    <cellStyle name="千位分隔 7 3 3 3 3 2 2 2" xfId="32546"/>
    <cellStyle name="千位分隔 7 3 3 3 3 2 3" xfId="24098"/>
    <cellStyle name="千位分隔 7 3 3 3 3 3" xfId="11426"/>
    <cellStyle name="千位分隔 7 3 3 3 3 3 2" xfId="28322"/>
    <cellStyle name="千位分隔 7 3 3 3 3 4" xfId="19874"/>
    <cellStyle name="千位分隔 7 3 3 3 4" xfId="5090"/>
    <cellStyle name="千位分隔 7 3 3 3 4 2" xfId="13538"/>
    <cellStyle name="千位分隔 7 3 3 3 4 2 2" xfId="30434"/>
    <cellStyle name="千位分隔 7 3 3 3 4 3" xfId="21986"/>
    <cellStyle name="千位分隔 7 3 3 3 5" xfId="9314"/>
    <cellStyle name="千位分隔 7 3 3 3 5 2" xfId="26210"/>
    <cellStyle name="千位分隔 7 3 3 3 6" xfId="17762"/>
    <cellStyle name="千位分隔 7 3 3 4" xfId="1218"/>
    <cellStyle name="千位分隔 7 3 3 4 2" xfId="3330"/>
    <cellStyle name="千位分隔 7 3 3 4 2 2" xfId="7554"/>
    <cellStyle name="千位分隔 7 3 3 4 2 2 2" xfId="16002"/>
    <cellStyle name="千位分隔 7 3 3 4 2 2 2 2" xfId="32898"/>
    <cellStyle name="千位分隔 7 3 3 4 2 2 3" xfId="24450"/>
    <cellStyle name="千位分隔 7 3 3 4 2 3" xfId="11778"/>
    <cellStyle name="千位分隔 7 3 3 4 2 3 2" xfId="28674"/>
    <cellStyle name="千位分隔 7 3 3 4 2 4" xfId="20226"/>
    <cellStyle name="千位分隔 7 3 3 4 3" xfId="5442"/>
    <cellStyle name="千位分隔 7 3 3 4 3 2" xfId="13890"/>
    <cellStyle name="千位分隔 7 3 3 4 3 2 2" xfId="30786"/>
    <cellStyle name="千位分隔 7 3 3 4 3 3" xfId="22338"/>
    <cellStyle name="千位分隔 7 3 3 4 4" xfId="9666"/>
    <cellStyle name="千位分隔 7 3 3 4 4 2" xfId="26562"/>
    <cellStyle name="千位分隔 7 3 3 4 5" xfId="18114"/>
    <cellStyle name="千位分隔 7 3 3 5" xfId="2274"/>
    <cellStyle name="千位分隔 7 3 3 5 2" xfId="6498"/>
    <cellStyle name="千位分隔 7 3 3 5 2 2" xfId="14946"/>
    <cellStyle name="千位分隔 7 3 3 5 2 2 2" xfId="31842"/>
    <cellStyle name="千位分隔 7 3 3 5 2 3" xfId="23394"/>
    <cellStyle name="千位分隔 7 3 3 5 3" xfId="10722"/>
    <cellStyle name="千位分隔 7 3 3 5 3 2" xfId="27618"/>
    <cellStyle name="千位分隔 7 3 3 5 4" xfId="19170"/>
    <cellStyle name="千位分隔 7 3 3 6" xfId="4386"/>
    <cellStyle name="千位分隔 7 3 3 6 2" xfId="12834"/>
    <cellStyle name="千位分隔 7 3 3 6 2 2" xfId="29730"/>
    <cellStyle name="千位分隔 7 3 3 6 3" xfId="21282"/>
    <cellStyle name="千位分隔 7 3 3 7" xfId="8610"/>
    <cellStyle name="千位分隔 7 3 3 7 2" xfId="25506"/>
    <cellStyle name="千位分隔 7 3 3 8" xfId="17058"/>
    <cellStyle name="千位分隔 7 3 4" xfId="210"/>
    <cellStyle name="千位分隔 7 3 4 2" xfId="914"/>
    <cellStyle name="千位分隔 7 3 4 2 2" xfId="1618"/>
    <cellStyle name="千位分隔 7 3 4 2 2 2" xfId="3730"/>
    <cellStyle name="千位分隔 7 3 4 2 2 2 2" xfId="7954"/>
    <cellStyle name="千位分隔 7 3 4 2 2 2 2 2" xfId="16402"/>
    <cellStyle name="千位分隔 7 3 4 2 2 2 2 2 2" xfId="33298"/>
    <cellStyle name="千位分隔 7 3 4 2 2 2 2 3" xfId="24850"/>
    <cellStyle name="千位分隔 7 3 4 2 2 2 3" xfId="12178"/>
    <cellStyle name="千位分隔 7 3 4 2 2 2 3 2" xfId="29074"/>
    <cellStyle name="千位分隔 7 3 4 2 2 2 4" xfId="20626"/>
    <cellStyle name="千位分隔 7 3 4 2 2 3" xfId="5842"/>
    <cellStyle name="千位分隔 7 3 4 2 2 3 2" xfId="14290"/>
    <cellStyle name="千位分隔 7 3 4 2 2 3 2 2" xfId="31186"/>
    <cellStyle name="千位分隔 7 3 4 2 2 3 3" xfId="22738"/>
    <cellStyle name="千位分隔 7 3 4 2 2 4" xfId="10066"/>
    <cellStyle name="千位分隔 7 3 4 2 2 4 2" xfId="26962"/>
    <cellStyle name="千位分隔 7 3 4 2 2 5" xfId="18514"/>
    <cellStyle name="千位分隔 7 3 4 2 3" xfId="2674"/>
    <cellStyle name="千位分隔 7 3 4 2 3 2" xfId="6898"/>
    <cellStyle name="千位分隔 7 3 4 2 3 2 2" xfId="15346"/>
    <cellStyle name="千位分隔 7 3 4 2 3 2 2 2" xfId="32242"/>
    <cellStyle name="千位分隔 7 3 4 2 3 2 3" xfId="23794"/>
    <cellStyle name="千位分隔 7 3 4 2 3 3" xfId="11122"/>
    <cellStyle name="千位分隔 7 3 4 2 3 3 2" xfId="28018"/>
    <cellStyle name="千位分隔 7 3 4 2 3 4" xfId="19570"/>
    <cellStyle name="千位分隔 7 3 4 2 4" xfId="4786"/>
    <cellStyle name="千位分隔 7 3 4 2 4 2" xfId="13234"/>
    <cellStyle name="千位分隔 7 3 4 2 4 2 2" xfId="30130"/>
    <cellStyle name="千位分隔 7 3 4 2 4 3" xfId="21682"/>
    <cellStyle name="千位分隔 7 3 4 2 5" xfId="9010"/>
    <cellStyle name="千位分隔 7 3 4 2 5 2" xfId="25906"/>
    <cellStyle name="千位分隔 7 3 4 2 6" xfId="17458"/>
    <cellStyle name="千位分隔 7 3 4 3" xfId="562"/>
    <cellStyle name="千位分隔 7 3 4 3 2" xfId="1970"/>
    <cellStyle name="千位分隔 7 3 4 3 2 2" xfId="4082"/>
    <cellStyle name="千位分隔 7 3 4 3 2 2 2" xfId="8306"/>
    <cellStyle name="千位分隔 7 3 4 3 2 2 2 2" xfId="16754"/>
    <cellStyle name="千位分隔 7 3 4 3 2 2 2 2 2" xfId="33650"/>
    <cellStyle name="千位分隔 7 3 4 3 2 2 2 3" xfId="25202"/>
    <cellStyle name="千位分隔 7 3 4 3 2 2 3" xfId="12530"/>
    <cellStyle name="千位分隔 7 3 4 3 2 2 3 2" xfId="29426"/>
    <cellStyle name="千位分隔 7 3 4 3 2 2 4" xfId="20978"/>
    <cellStyle name="千位分隔 7 3 4 3 2 3" xfId="6194"/>
    <cellStyle name="千位分隔 7 3 4 3 2 3 2" xfId="14642"/>
    <cellStyle name="千位分隔 7 3 4 3 2 3 2 2" xfId="31538"/>
    <cellStyle name="千位分隔 7 3 4 3 2 3 3" xfId="23090"/>
    <cellStyle name="千位分隔 7 3 4 3 2 4" xfId="10418"/>
    <cellStyle name="千位分隔 7 3 4 3 2 4 2" xfId="27314"/>
    <cellStyle name="千位分隔 7 3 4 3 2 5" xfId="18866"/>
    <cellStyle name="千位分隔 7 3 4 3 3" xfId="3026"/>
    <cellStyle name="千位分隔 7 3 4 3 3 2" xfId="7250"/>
    <cellStyle name="千位分隔 7 3 4 3 3 2 2" xfId="15698"/>
    <cellStyle name="千位分隔 7 3 4 3 3 2 2 2" xfId="32594"/>
    <cellStyle name="千位分隔 7 3 4 3 3 2 3" xfId="24146"/>
    <cellStyle name="千位分隔 7 3 4 3 3 3" xfId="11474"/>
    <cellStyle name="千位分隔 7 3 4 3 3 3 2" xfId="28370"/>
    <cellStyle name="千位分隔 7 3 4 3 3 4" xfId="19922"/>
    <cellStyle name="千位分隔 7 3 4 3 4" xfId="5138"/>
    <cellStyle name="千位分隔 7 3 4 3 4 2" xfId="13586"/>
    <cellStyle name="千位分隔 7 3 4 3 4 2 2" xfId="30482"/>
    <cellStyle name="千位分隔 7 3 4 3 4 3" xfId="22034"/>
    <cellStyle name="千位分隔 7 3 4 3 5" xfId="9362"/>
    <cellStyle name="千位分隔 7 3 4 3 5 2" xfId="26258"/>
    <cellStyle name="千位分隔 7 3 4 3 6" xfId="17810"/>
    <cellStyle name="千位分隔 7 3 4 4" xfId="1266"/>
    <cellStyle name="千位分隔 7 3 4 4 2" xfId="3378"/>
    <cellStyle name="千位分隔 7 3 4 4 2 2" xfId="7602"/>
    <cellStyle name="千位分隔 7 3 4 4 2 2 2" xfId="16050"/>
    <cellStyle name="千位分隔 7 3 4 4 2 2 2 2" xfId="32946"/>
    <cellStyle name="千位分隔 7 3 4 4 2 2 3" xfId="24498"/>
    <cellStyle name="千位分隔 7 3 4 4 2 3" xfId="11826"/>
    <cellStyle name="千位分隔 7 3 4 4 2 3 2" xfId="28722"/>
    <cellStyle name="千位分隔 7 3 4 4 2 4" xfId="20274"/>
    <cellStyle name="千位分隔 7 3 4 4 3" xfId="5490"/>
    <cellStyle name="千位分隔 7 3 4 4 3 2" xfId="13938"/>
    <cellStyle name="千位分隔 7 3 4 4 3 2 2" xfId="30834"/>
    <cellStyle name="千位分隔 7 3 4 4 3 3" xfId="22386"/>
    <cellStyle name="千位分隔 7 3 4 4 4" xfId="9714"/>
    <cellStyle name="千位分隔 7 3 4 4 4 2" xfId="26610"/>
    <cellStyle name="千位分隔 7 3 4 4 5" xfId="18162"/>
    <cellStyle name="千位分隔 7 3 4 5" xfId="2322"/>
    <cellStyle name="千位分隔 7 3 4 5 2" xfId="6546"/>
    <cellStyle name="千位分隔 7 3 4 5 2 2" xfId="14994"/>
    <cellStyle name="千位分隔 7 3 4 5 2 2 2" xfId="31890"/>
    <cellStyle name="千位分隔 7 3 4 5 2 3" xfId="23442"/>
    <cellStyle name="千位分隔 7 3 4 5 3" xfId="10770"/>
    <cellStyle name="千位分隔 7 3 4 5 3 2" xfId="27666"/>
    <cellStyle name="千位分隔 7 3 4 5 4" xfId="19218"/>
    <cellStyle name="千位分隔 7 3 4 6" xfId="4434"/>
    <cellStyle name="千位分隔 7 3 4 6 2" xfId="12882"/>
    <cellStyle name="千位分隔 7 3 4 6 2 2" xfId="29778"/>
    <cellStyle name="千位分隔 7 3 4 6 3" xfId="21330"/>
    <cellStyle name="千位分隔 7 3 4 7" xfId="8658"/>
    <cellStyle name="千位分隔 7 3 4 7 2" xfId="25554"/>
    <cellStyle name="千位分隔 7 3 4 8" xfId="17106"/>
    <cellStyle name="千位分隔 7 3 5" xfId="258"/>
    <cellStyle name="千位分隔 7 3 5 2" xfId="962"/>
    <cellStyle name="千位分隔 7 3 5 2 2" xfId="1666"/>
    <cellStyle name="千位分隔 7 3 5 2 2 2" xfId="3778"/>
    <cellStyle name="千位分隔 7 3 5 2 2 2 2" xfId="8002"/>
    <cellStyle name="千位分隔 7 3 5 2 2 2 2 2" xfId="16450"/>
    <cellStyle name="千位分隔 7 3 5 2 2 2 2 2 2" xfId="33346"/>
    <cellStyle name="千位分隔 7 3 5 2 2 2 2 3" xfId="24898"/>
    <cellStyle name="千位分隔 7 3 5 2 2 2 3" xfId="12226"/>
    <cellStyle name="千位分隔 7 3 5 2 2 2 3 2" xfId="29122"/>
    <cellStyle name="千位分隔 7 3 5 2 2 2 4" xfId="20674"/>
    <cellStyle name="千位分隔 7 3 5 2 2 3" xfId="5890"/>
    <cellStyle name="千位分隔 7 3 5 2 2 3 2" xfId="14338"/>
    <cellStyle name="千位分隔 7 3 5 2 2 3 2 2" xfId="31234"/>
    <cellStyle name="千位分隔 7 3 5 2 2 3 3" xfId="22786"/>
    <cellStyle name="千位分隔 7 3 5 2 2 4" xfId="10114"/>
    <cellStyle name="千位分隔 7 3 5 2 2 4 2" xfId="27010"/>
    <cellStyle name="千位分隔 7 3 5 2 2 5" xfId="18562"/>
    <cellStyle name="千位分隔 7 3 5 2 3" xfId="2722"/>
    <cellStyle name="千位分隔 7 3 5 2 3 2" xfId="6946"/>
    <cellStyle name="千位分隔 7 3 5 2 3 2 2" xfId="15394"/>
    <cellStyle name="千位分隔 7 3 5 2 3 2 2 2" xfId="32290"/>
    <cellStyle name="千位分隔 7 3 5 2 3 2 3" xfId="23842"/>
    <cellStyle name="千位分隔 7 3 5 2 3 3" xfId="11170"/>
    <cellStyle name="千位分隔 7 3 5 2 3 3 2" xfId="28066"/>
    <cellStyle name="千位分隔 7 3 5 2 3 4" xfId="19618"/>
    <cellStyle name="千位分隔 7 3 5 2 4" xfId="4834"/>
    <cellStyle name="千位分隔 7 3 5 2 4 2" xfId="13282"/>
    <cellStyle name="千位分隔 7 3 5 2 4 2 2" xfId="30178"/>
    <cellStyle name="千位分隔 7 3 5 2 4 3" xfId="21730"/>
    <cellStyle name="千位分隔 7 3 5 2 5" xfId="9058"/>
    <cellStyle name="千位分隔 7 3 5 2 5 2" xfId="25954"/>
    <cellStyle name="千位分隔 7 3 5 2 6" xfId="17506"/>
    <cellStyle name="千位分隔 7 3 5 3" xfId="610"/>
    <cellStyle name="千位分隔 7 3 5 3 2" xfId="2018"/>
    <cellStyle name="千位分隔 7 3 5 3 2 2" xfId="4130"/>
    <cellStyle name="千位分隔 7 3 5 3 2 2 2" xfId="8354"/>
    <cellStyle name="千位分隔 7 3 5 3 2 2 2 2" xfId="16802"/>
    <cellStyle name="千位分隔 7 3 5 3 2 2 2 2 2" xfId="33698"/>
    <cellStyle name="千位分隔 7 3 5 3 2 2 2 3" xfId="25250"/>
    <cellStyle name="千位分隔 7 3 5 3 2 2 3" xfId="12578"/>
    <cellStyle name="千位分隔 7 3 5 3 2 2 3 2" xfId="29474"/>
    <cellStyle name="千位分隔 7 3 5 3 2 2 4" xfId="21026"/>
    <cellStyle name="千位分隔 7 3 5 3 2 3" xfId="6242"/>
    <cellStyle name="千位分隔 7 3 5 3 2 3 2" xfId="14690"/>
    <cellStyle name="千位分隔 7 3 5 3 2 3 2 2" xfId="31586"/>
    <cellStyle name="千位分隔 7 3 5 3 2 3 3" xfId="23138"/>
    <cellStyle name="千位分隔 7 3 5 3 2 4" xfId="10466"/>
    <cellStyle name="千位分隔 7 3 5 3 2 4 2" xfId="27362"/>
    <cellStyle name="千位分隔 7 3 5 3 2 5" xfId="18914"/>
    <cellStyle name="千位分隔 7 3 5 3 3" xfId="3074"/>
    <cellStyle name="千位分隔 7 3 5 3 3 2" xfId="7298"/>
    <cellStyle name="千位分隔 7 3 5 3 3 2 2" xfId="15746"/>
    <cellStyle name="千位分隔 7 3 5 3 3 2 2 2" xfId="32642"/>
    <cellStyle name="千位分隔 7 3 5 3 3 2 3" xfId="24194"/>
    <cellStyle name="千位分隔 7 3 5 3 3 3" xfId="11522"/>
    <cellStyle name="千位分隔 7 3 5 3 3 3 2" xfId="28418"/>
    <cellStyle name="千位分隔 7 3 5 3 3 4" xfId="19970"/>
    <cellStyle name="千位分隔 7 3 5 3 4" xfId="5186"/>
    <cellStyle name="千位分隔 7 3 5 3 4 2" xfId="13634"/>
    <cellStyle name="千位分隔 7 3 5 3 4 2 2" xfId="30530"/>
    <cellStyle name="千位分隔 7 3 5 3 4 3" xfId="22082"/>
    <cellStyle name="千位分隔 7 3 5 3 5" xfId="9410"/>
    <cellStyle name="千位分隔 7 3 5 3 5 2" xfId="26306"/>
    <cellStyle name="千位分隔 7 3 5 3 6" xfId="17858"/>
    <cellStyle name="千位分隔 7 3 5 4" xfId="1314"/>
    <cellStyle name="千位分隔 7 3 5 4 2" xfId="3426"/>
    <cellStyle name="千位分隔 7 3 5 4 2 2" xfId="7650"/>
    <cellStyle name="千位分隔 7 3 5 4 2 2 2" xfId="16098"/>
    <cellStyle name="千位分隔 7 3 5 4 2 2 2 2" xfId="32994"/>
    <cellStyle name="千位分隔 7 3 5 4 2 2 3" xfId="24546"/>
    <cellStyle name="千位分隔 7 3 5 4 2 3" xfId="11874"/>
    <cellStyle name="千位分隔 7 3 5 4 2 3 2" xfId="28770"/>
    <cellStyle name="千位分隔 7 3 5 4 2 4" xfId="20322"/>
    <cellStyle name="千位分隔 7 3 5 4 3" xfId="5538"/>
    <cellStyle name="千位分隔 7 3 5 4 3 2" xfId="13986"/>
    <cellStyle name="千位分隔 7 3 5 4 3 2 2" xfId="30882"/>
    <cellStyle name="千位分隔 7 3 5 4 3 3" xfId="22434"/>
    <cellStyle name="千位分隔 7 3 5 4 4" xfId="9762"/>
    <cellStyle name="千位分隔 7 3 5 4 4 2" xfId="26658"/>
    <cellStyle name="千位分隔 7 3 5 4 5" xfId="18210"/>
    <cellStyle name="千位分隔 7 3 5 5" xfId="2370"/>
    <cellStyle name="千位分隔 7 3 5 5 2" xfId="6594"/>
    <cellStyle name="千位分隔 7 3 5 5 2 2" xfId="15042"/>
    <cellStyle name="千位分隔 7 3 5 5 2 2 2" xfId="31938"/>
    <cellStyle name="千位分隔 7 3 5 5 2 3" xfId="23490"/>
    <cellStyle name="千位分隔 7 3 5 5 3" xfId="10818"/>
    <cellStyle name="千位分隔 7 3 5 5 3 2" xfId="27714"/>
    <cellStyle name="千位分隔 7 3 5 5 4" xfId="19266"/>
    <cellStyle name="千位分隔 7 3 5 6" xfId="4482"/>
    <cellStyle name="千位分隔 7 3 5 6 2" xfId="12930"/>
    <cellStyle name="千位分隔 7 3 5 6 2 2" xfId="29826"/>
    <cellStyle name="千位分隔 7 3 5 6 3" xfId="21378"/>
    <cellStyle name="千位分隔 7 3 5 7" xfId="8706"/>
    <cellStyle name="千位分隔 7 3 5 7 2" xfId="25602"/>
    <cellStyle name="千位分隔 7 3 5 8" xfId="17154"/>
    <cellStyle name="千位分隔 7 3 6" xfId="306"/>
    <cellStyle name="千位分隔 7 3 6 2" xfId="1010"/>
    <cellStyle name="千位分隔 7 3 6 2 2" xfId="1714"/>
    <cellStyle name="千位分隔 7 3 6 2 2 2" xfId="3826"/>
    <cellStyle name="千位分隔 7 3 6 2 2 2 2" xfId="8050"/>
    <cellStyle name="千位分隔 7 3 6 2 2 2 2 2" xfId="16498"/>
    <cellStyle name="千位分隔 7 3 6 2 2 2 2 2 2" xfId="33394"/>
    <cellStyle name="千位分隔 7 3 6 2 2 2 2 3" xfId="24946"/>
    <cellStyle name="千位分隔 7 3 6 2 2 2 3" xfId="12274"/>
    <cellStyle name="千位分隔 7 3 6 2 2 2 3 2" xfId="29170"/>
    <cellStyle name="千位分隔 7 3 6 2 2 2 4" xfId="20722"/>
    <cellStyle name="千位分隔 7 3 6 2 2 3" xfId="5938"/>
    <cellStyle name="千位分隔 7 3 6 2 2 3 2" xfId="14386"/>
    <cellStyle name="千位分隔 7 3 6 2 2 3 2 2" xfId="31282"/>
    <cellStyle name="千位分隔 7 3 6 2 2 3 3" xfId="22834"/>
    <cellStyle name="千位分隔 7 3 6 2 2 4" xfId="10162"/>
    <cellStyle name="千位分隔 7 3 6 2 2 4 2" xfId="27058"/>
    <cellStyle name="千位分隔 7 3 6 2 2 5" xfId="18610"/>
    <cellStyle name="千位分隔 7 3 6 2 3" xfId="2770"/>
    <cellStyle name="千位分隔 7 3 6 2 3 2" xfId="6994"/>
    <cellStyle name="千位分隔 7 3 6 2 3 2 2" xfId="15442"/>
    <cellStyle name="千位分隔 7 3 6 2 3 2 2 2" xfId="32338"/>
    <cellStyle name="千位分隔 7 3 6 2 3 2 3" xfId="23890"/>
    <cellStyle name="千位分隔 7 3 6 2 3 3" xfId="11218"/>
    <cellStyle name="千位分隔 7 3 6 2 3 3 2" xfId="28114"/>
    <cellStyle name="千位分隔 7 3 6 2 3 4" xfId="19666"/>
    <cellStyle name="千位分隔 7 3 6 2 4" xfId="4882"/>
    <cellStyle name="千位分隔 7 3 6 2 4 2" xfId="13330"/>
    <cellStyle name="千位分隔 7 3 6 2 4 2 2" xfId="30226"/>
    <cellStyle name="千位分隔 7 3 6 2 4 3" xfId="21778"/>
    <cellStyle name="千位分隔 7 3 6 2 5" xfId="9106"/>
    <cellStyle name="千位分隔 7 3 6 2 5 2" xfId="26002"/>
    <cellStyle name="千位分隔 7 3 6 2 6" xfId="17554"/>
    <cellStyle name="千位分隔 7 3 6 3" xfId="658"/>
    <cellStyle name="千位分隔 7 3 6 3 2" xfId="2066"/>
    <cellStyle name="千位分隔 7 3 6 3 2 2" xfId="4178"/>
    <cellStyle name="千位分隔 7 3 6 3 2 2 2" xfId="8402"/>
    <cellStyle name="千位分隔 7 3 6 3 2 2 2 2" xfId="16850"/>
    <cellStyle name="千位分隔 7 3 6 3 2 2 2 2 2" xfId="33746"/>
    <cellStyle name="千位分隔 7 3 6 3 2 2 2 3" xfId="25298"/>
    <cellStyle name="千位分隔 7 3 6 3 2 2 3" xfId="12626"/>
    <cellStyle name="千位分隔 7 3 6 3 2 2 3 2" xfId="29522"/>
    <cellStyle name="千位分隔 7 3 6 3 2 2 4" xfId="21074"/>
    <cellStyle name="千位分隔 7 3 6 3 2 3" xfId="6290"/>
    <cellStyle name="千位分隔 7 3 6 3 2 3 2" xfId="14738"/>
    <cellStyle name="千位分隔 7 3 6 3 2 3 2 2" xfId="31634"/>
    <cellStyle name="千位分隔 7 3 6 3 2 3 3" xfId="23186"/>
    <cellStyle name="千位分隔 7 3 6 3 2 4" xfId="10514"/>
    <cellStyle name="千位分隔 7 3 6 3 2 4 2" xfId="27410"/>
    <cellStyle name="千位分隔 7 3 6 3 2 5" xfId="18962"/>
    <cellStyle name="千位分隔 7 3 6 3 3" xfId="3122"/>
    <cellStyle name="千位分隔 7 3 6 3 3 2" xfId="7346"/>
    <cellStyle name="千位分隔 7 3 6 3 3 2 2" xfId="15794"/>
    <cellStyle name="千位分隔 7 3 6 3 3 2 2 2" xfId="32690"/>
    <cellStyle name="千位分隔 7 3 6 3 3 2 3" xfId="24242"/>
    <cellStyle name="千位分隔 7 3 6 3 3 3" xfId="11570"/>
    <cellStyle name="千位分隔 7 3 6 3 3 3 2" xfId="28466"/>
    <cellStyle name="千位分隔 7 3 6 3 3 4" xfId="20018"/>
    <cellStyle name="千位分隔 7 3 6 3 4" xfId="5234"/>
    <cellStyle name="千位分隔 7 3 6 3 4 2" xfId="13682"/>
    <cellStyle name="千位分隔 7 3 6 3 4 2 2" xfId="30578"/>
    <cellStyle name="千位分隔 7 3 6 3 4 3" xfId="22130"/>
    <cellStyle name="千位分隔 7 3 6 3 5" xfId="9458"/>
    <cellStyle name="千位分隔 7 3 6 3 5 2" xfId="26354"/>
    <cellStyle name="千位分隔 7 3 6 3 6" xfId="17906"/>
    <cellStyle name="千位分隔 7 3 6 4" xfId="1362"/>
    <cellStyle name="千位分隔 7 3 6 4 2" xfId="3474"/>
    <cellStyle name="千位分隔 7 3 6 4 2 2" xfId="7698"/>
    <cellStyle name="千位分隔 7 3 6 4 2 2 2" xfId="16146"/>
    <cellStyle name="千位分隔 7 3 6 4 2 2 2 2" xfId="33042"/>
    <cellStyle name="千位分隔 7 3 6 4 2 2 3" xfId="24594"/>
    <cellStyle name="千位分隔 7 3 6 4 2 3" xfId="11922"/>
    <cellStyle name="千位分隔 7 3 6 4 2 3 2" xfId="28818"/>
    <cellStyle name="千位分隔 7 3 6 4 2 4" xfId="20370"/>
    <cellStyle name="千位分隔 7 3 6 4 3" xfId="5586"/>
    <cellStyle name="千位分隔 7 3 6 4 3 2" xfId="14034"/>
    <cellStyle name="千位分隔 7 3 6 4 3 2 2" xfId="30930"/>
    <cellStyle name="千位分隔 7 3 6 4 3 3" xfId="22482"/>
    <cellStyle name="千位分隔 7 3 6 4 4" xfId="9810"/>
    <cellStyle name="千位分隔 7 3 6 4 4 2" xfId="26706"/>
    <cellStyle name="千位分隔 7 3 6 4 5" xfId="18258"/>
    <cellStyle name="千位分隔 7 3 6 5" xfId="2418"/>
    <cellStyle name="千位分隔 7 3 6 5 2" xfId="6642"/>
    <cellStyle name="千位分隔 7 3 6 5 2 2" xfId="15090"/>
    <cellStyle name="千位分隔 7 3 6 5 2 2 2" xfId="31986"/>
    <cellStyle name="千位分隔 7 3 6 5 2 3" xfId="23538"/>
    <cellStyle name="千位分隔 7 3 6 5 3" xfId="10866"/>
    <cellStyle name="千位分隔 7 3 6 5 3 2" xfId="27762"/>
    <cellStyle name="千位分隔 7 3 6 5 4" xfId="19314"/>
    <cellStyle name="千位分隔 7 3 6 6" xfId="4530"/>
    <cellStyle name="千位分隔 7 3 6 6 2" xfId="12978"/>
    <cellStyle name="千位分隔 7 3 6 6 2 2" xfId="29874"/>
    <cellStyle name="千位分隔 7 3 6 6 3" xfId="21426"/>
    <cellStyle name="千位分隔 7 3 6 7" xfId="8754"/>
    <cellStyle name="千位分隔 7 3 6 7 2" xfId="25650"/>
    <cellStyle name="千位分隔 7 3 6 8" xfId="17202"/>
    <cellStyle name="千位分隔 7 3 7" xfId="354"/>
    <cellStyle name="千位分隔 7 3 7 2" xfId="1058"/>
    <cellStyle name="千位分隔 7 3 7 2 2" xfId="1762"/>
    <cellStyle name="千位分隔 7 3 7 2 2 2" xfId="3874"/>
    <cellStyle name="千位分隔 7 3 7 2 2 2 2" xfId="8098"/>
    <cellStyle name="千位分隔 7 3 7 2 2 2 2 2" xfId="16546"/>
    <cellStyle name="千位分隔 7 3 7 2 2 2 2 2 2" xfId="33442"/>
    <cellStyle name="千位分隔 7 3 7 2 2 2 2 3" xfId="24994"/>
    <cellStyle name="千位分隔 7 3 7 2 2 2 3" xfId="12322"/>
    <cellStyle name="千位分隔 7 3 7 2 2 2 3 2" xfId="29218"/>
    <cellStyle name="千位分隔 7 3 7 2 2 2 4" xfId="20770"/>
    <cellStyle name="千位分隔 7 3 7 2 2 3" xfId="5986"/>
    <cellStyle name="千位分隔 7 3 7 2 2 3 2" xfId="14434"/>
    <cellStyle name="千位分隔 7 3 7 2 2 3 2 2" xfId="31330"/>
    <cellStyle name="千位分隔 7 3 7 2 2 3 3" xfId="22882"/>
    <cellStyle name="千位分隔 7 3 7 2 2 4" xfId="10210"/>
    <cellStyle name="千位分隔 7 3 7 2 2 4 2" xfId="27106"/>
    <cellStyle name="千位分隔 7 3 7 2 2 5" xfId="18658"/>
    <cellStyle name="千位分隔 7 3 7 2 3" xfId="2818"/>
    <cellStyle name="千位分隔 7 3 7 2 3 2" xfId="7042"/>
    <cellStyle name="千位分隔 7 3 7 2 3 2 2" xfId="15490"/>
    <cellStyle name="千位分隔 7 3 7 2 3 2 2 2" xfId="32386"/>
    <cellStyle name="千位分隔 7 3 7 2 3 2 3" xfId="23938"/>
    <cellStyle name="千位分隔 7 3 7 2 3 3" xfId="11266"/>
    <cellStyle name="千位分隔 7 3 7 2 3 3 2" xfId="28162"/>
    <cellStyle name="千位分隔 7 3 7 2 3 4" xfId="19714"/>
    <cellStyle name="千位分隔 7 3 7 2 4" xfId="4930"/>
    <cellStyle name="千位分隔 7 3 7 2 4 2" xfId="13378"/>
    <cellStyle name="千位分隔 7 3 7 2 4 2 2" xfId="30274"/>
    <cellStyle name="千位分隔 7 3 7 2 4 3" xfId="21826"/>
    <cellStyle name="千位分隔 7 3 7 2 5" xfId="9154"/>
    <cellStyle name="千位分隔 7 3 7 2 5 2" xfId="26050"/>
    <cellStyle name="千位分隔 7 3 7 2 6" xfId="17602"/>
    <cellStyle name="千位分隔 7 3 7 3" xfId="706"/>
    <cellStyle name="千位分隔 7 3 7 3 2" xfId="2114"/>
    <cellStyle name="千位分隔 7 3 7 3 2 2" xfId="4226"/>
    <cellStyle name="千位分隔 7 3 7 3 2 2 2" xfId="8450"/>
    <cellStyle name="千位分隔 7 3 7 3 2 2 2 2" xfId="16898"/>
    <cellStyle name="千位分隔 7 3 7 3 2 2 2 2 2" xfId="33794"/>
    <cellStyle name="千位分隔 7 3 7 3 2 2 2 3" xfId="25346"/>
    <cellStyle name="千位分隔 7 3 7 3 2 2 3" xfId="12674"/>
    <cellStyle name="千位分隔 7 3 7 3 2 2 3 2" xfId="29570"/>
    <cellStyle name="千位分隔 7 3 7 3 2 2 4" xfId="21122"/>
    <cellStyle name="千位分隔 7 3 7 3 2 3" xfId="6338"/>
    <cellStyle name="千位分隔 7 3 7 3 2 3 2" xfId="14786"/>
    <cellStyle name="千位分隔 7 3 7 3 2 3 2 2" xfId="31682"/>
    <cellStyle name="千位分隔 7 3 7 3 2 3 3" xfId="23234"/>
    <cellStyle name="千位分隔 7 3 7 3 2 4" xfId="10562"/>
    <cellStyle name="千位分隔 7 3 7 3 2 4 2" xfId="27458"/>
    <cellStyle name="千位分隔 7 3 7 3 2 5" xfId="19010"/>
    <cellStyle name="千位分隔 7 3 7 3 3" xfId="3170"/>
    <cellStyle name="千位分隔 7 3 7 3 3 2" xfId="7394"/>
    <cellStyle name="千位分隔 7 3 7 3 3 2 2" xfId="15842"/>
    <cellStyle name="千位分隔 7 3 7 3 3 2 2 2" xfId="32738"/>
    <cellStyle name="千位分隔 7 3 7 3 3 2 3" xfId="24290"/>
    <cellStyle name="千位分隔 7 3 7 3 3 3" xfId="11618"/>
    <cellStyle name="千位分隔 7 3 7 3 3 3 2" xfId="28514"/>
    <cellStyle name="千位分隔 7 3 7 3 3 4" xfId="20066"/>
    <cellStyle name="千位分隔 7 3 7 3 4" xfId="5282"/>
    <cellStyle name="千位分隔 7 3 7 3 4 2" xfId="13730"/>
    <cellStyle name="千位分隔 7 3 7 3 4 2 2" xfId="30626"/>
    <cellStyle name="千位分隔 7 3 7 3 4 3" xfId="22178"/>
    <cellStyle name="千位分隔 7 3 7 3 5" xfId="9506"/>
    <cellStyle name="千位分隔 7 3 7 3 5 2" xfId="26402"/>
    <cellStyle name="千位分隔 7 3 7 3 6" xfId="17954"/>
    <cellStyle name="千位分隔 7 3 7 4" xfId="1410"/>
    <cellStyle name="千位分隔 7 3 7 4 2" xfId="3522"/>
    <cellStyle name="千位分隔 7 3 7 4 2 2" xfId="7746"/>
    <cellStyle name="千位分隔 7 3 7 4 2 2 2" xfId="16194"/>
    <cellStyle name="千位分隔 7 3 7 4 2 2 2 2" xfId="33090"/>
    <cellStyle name="千位分隔 7 3 7 4 2 2 3" xfId="24642"/>
    <cellStyle name="千位分隔 7 3 7 4 2 3" xfId="11970"/>
    <cellStyle name="千位分隔 7 3 7 4 2 3 2" xfId="28866"/>
    <cellStyle name="千位分隔 7 3 7 4 2 4" xfId="20418"/>
    <cellStyle name="千位分隔 7 3 7 4 3" xfId="5634"/>
    <cellStyle name="千位分隔 7 3 7 4 3 2" xfId="14082"/>
    <cellStyle name="千位分隔 7 3 7 4 3 2 2" xfId="30978"/>
    <cellStyle name="千位分隔 7 3 7 4 3 3" xfId="22530"/>
    <cellStyle name="千位分隔 7 3 7 4 4" xfId="9858"/>
    <cellStyle name="千位分隔 7 3 7 4 4 2" xfId="26754"/>
    <cellStyle name="千位分隔 7 3 7 4 5" xfId="18306"/>
    <cellStyle name="千位分隔 7 3 7 5" xfId="2466"/>
    <cellStyle name="千位分隔 7 3 7 5 2" xfId="6690"/>
    <cellStyle name="千位分隔 7 3 7 5 2 2" xfId="15138"/>
    <cellStyle name="千位分隔 7 3 7 5 2 2 2" xfId="32034"/>
    <cellStyle name="千位分隔 7 3 7 5 2 3" xfId="23586"/>
    <cellStyle name="千位分隔 7 3 7 5 3" xfId="10914"/>
    <cellStyle name="千位分隔 7 3 7 5 3 2" xfId="27810"/>
    <cellStyle name="千位分隔 7 3 7 5 4" xfId="19362"/>
    <cellStyle name="千位分隔 7 3 7 6" xfId="4578"/>
    <cellStyle name="千位分隔 7 3 7 6 2" xfId="13026"/>
    <cellStyle name="千位分隔 7 3 7 6 2 2" xfId="29922"/>
    <cellStyle name="千位分隔 7 3 7 6 3" xfId="21474"/>
    <cellStyle name="千位分隔 7 3 7 7" xfId="8802"/>
    <cellStyle name="千位分隔 7 3 7 7 2" xfId="25698"/>
    <cellStyle name="千位分隔 7 3 7 8" xfId="17250"/>
    <cellStyle name="千位分隔 7 3 8" xfId="754"/>
    <cellStyle name="千位分隔 7 3 8 2" xfId="1458"/>
    <cellStyle name="千位分隔 7 3 8 2 2" xfId="3570"/>
    <cellStyle name="千位分隔 7 3 8 2 2 2" xfId="7794"/>
    <cellStyle name="千位分隔 7 3 8 2 2 2 2" xfId="16242"/>
    <cellStyle name="千位分隔 7 3 8 2 2 2 2 2" xfId="33138"/>
    <cellStyle name="千位分隔 7 3 8 2 2 2 3" xfId="24690"/>
    <cellStyle name="千位分隔 7 3 8 2 2 3" xfId="12018"/>
    <cellStyle name="千位分隔 7 3 8 2 2 3 2" xfId="28914"/>
    <cellStyle name="千位分隔 7 3 8 2 2 4" xfId="20466"/>
    <cellStyle name="千位分隔 7 3 8 2 3" xfId="5682"/>
    <cellStyle name="千位分隔 7 3 8 2 3 2" xfId="14130"/>
    <cellStyle name="千位分隔 7 3 8 2 3 2 2" xfId="31026"/>
    <cellStyle name="千位分隔 7 3 8 2 3 3" xfId="22578"/>
    <cellStyle name="千位分隔 7 3 8 2 4" xfId="9906"/>
    <cellStyle name="千位分隔 7 3 8 2 4 2" xfId="26802"/>
    <cellStyle name="千位分隔 7 3 8 2 5" xfId="18354"/>
    <cellStyle name="千位分隔 7 3 8 3" xfId="2514"/>
    <cellStyle name="千位分隔 7 3 8 3 2" xfId="6738"/>
    <cellStyle name="千位分隔 7 3 8 3 2 2" xfId="15186"/>
    <cellStyle name="千位分隔 7 3 8 3 2 2 2" xfId="32082"/>
    <cellStyle name="千位分隔 7 3 8 3 2 3" xfId="23634"/>
    <cellStyle name="千位分隔 7 3 8 3 3" xfId="10962"/>
    <cellStyle name="千位分隔 7 3 8 3 3 2" xfId="27858"/>
    <cellStyle name="千位分隔 7 3 8 3 4" xfId="19410"/>
    <cellStyle name="千位分隔 7 3 8 4" xfId="4626"/>
    <cellStyle name="千位分隔 7 3 8 4 2" xfId="13074"/>
    <cellStyle name="千位分隔 7 3 8 4 2 2" xfId="29970"/>
    <cellStyle name="千位分隔 7 3 8 4 3" xfId="21522"/>
    <cellStyle name="千位分隔 7 3 8 5" xfId="8850"/>
    <cellStyle name="千位分隔 7 3 8 5 2" xfId="25746"/>
    <cellStyle name="千位分隔 7 3 8 6" xfId="17298"/>
    <cellStyle name="千位分隔 7 3 9" xfId="402"/>
    <cellStyle name="千位分隔 7 3 9 2" xfId="1810"/>
    <cellStyle name="千位分隔 7 3 9 2 2" xfId="3922"/>
    <cellStyle name="千位分隔 7 3 9 2 2 2" xfId="8146"/>
    <cellStyle name="千位分隔 7 3 9 2 2 2 2" xfId="16594"/>
    <cellStyle name="千位分隔 7 3 9 2 2 2 2 2" xfId="33490"/>
    <cellStyle name="千位分隔 7 3 9 2 2 2 3" xfId="25042"/>
    <cellStyle name="千位分隔 7 3 9 2 2 3" xfId="12370"/>
    <cellStyle name="千位分隔 7 3 9 2 2 3 2" xfId="29266"/>
    <cellStyle name="千位分隔 7 3 9 2 2 4" xfId="20818"/>
    <cellStyle name="千位分隔 7 3 9 2 3" xfId="6034"/>
    <cellStyle name="千位分隔 7 3 9 2 3 2" xfId="14482"/>
    <cellStyle name="千位分隔 7 3 9 2 3 2 2" xfId="31378"/>
    <cellStyle name="千位分隔 7 3 9 2 3 3" xfId="22930"/>
    <cellStyle name="千位分隔 7 3 9 2 4" xfId="10258"/>
    <cellStyle name="千位分隔 7 3 9 2 4 2" xfId="27154"/>
    <cellStyle name="千位分隔 7 3 9 2 5" xfId="18706"/>
    <cellStyle name="千位分隔 7 3 9 3" xfId="2866"/>
    <cellStyle name="千位分隔 7 3 9 3 2" xfId="7090"/>
    <cellStyle name="千位分隔 7 3 9 3 2 2" xfId="15538"/>
    <cellStyle name="千位分隔 7 3 9 3 2 2 2" xfId="32434"/>
    <cellStyle name="千位分隔 7 3 9 3 2 3" xfId="23986"/>
    <cellStyle name="千位分隔 7 3 9 3 3" xfId="11314"/>
    <cellStyle name="千位分隔 7 3 9 3 3 2" xfId="28210"/>
    <cellStyle name="千位分隔 7 3 9 3 4" xfId="19762"/>
    <cellStyle name="千位分隔 7 3 9 4" xfId="4978"/>
    <cellStyle name="千位分隔 7 3 9 4 2" xfId="13426"/>
    <cellStyle name="千位分隔 7 3 9 4 2 2" xfId="30322"/>
    <cellStyle name="千位分隔 7 3 9 4 3" xfId="21874"/>
    <cellStyle name="千位分隔 7 3 9 5" xfId="9202"/>
    <cellStyle name="千位分隔 7 3 9 5 2" xfId="26098"/>
    <cellStyle name="千位分隔 7 3 9 6" xfId="17650"/>
    <cellStyle name="千位分隔 7 4" xfId="82"/>
    <cellStyle name="千位分隔 7 4 2" xfId="786"/>
    <cellStyle name="千位分隔 7 4 2 2" xfId="1490"/>
    <cellStyle name="千位分隔 7 4 2 2 2" xfId="3602"/>
    <cellStyle name="千位分隔 7 4 2 2 2 2" xfId="7826"/>
    <cellStyle name="千位分隔 7 4 2 2 2 2 2" xfId="16274"/>
    <cellStyle name="千位分隔 7 4 2 2 2 2 2 2" xfId="33170"/>
    <cellStyle name="千位分隔 7 4 2 2 2 2 3" xfId="24722"/>
    <cellStyle name="千位分隔 7 4 2 2 2 3" xfId="12050"/>
    <cellStyle name="千位分隔 7 4 2 2 2 3 2" xfId="28946"/>
    <cellStyle name="千位分隔 7 4 2 2 2 4" xfId="20498"/>
    <cellStyle name="千位分隔 7 4 2 2 3" xfId="5714"/>
    <cellStyle name="千位分隔 7 4 2 2 3 2" xfId="14162"/>
    <cellStyle name="千位分隔 7 4 2 2 3 2 2" xfId="31058"/>
    <cellStyle name="千位分隔 7 4 2 2 3 3" xfId="22610"/>
    <cellStyle name="千位分隔 7 4 2 2 4" xfId="9938"/>
    <cellStyle name="千位分隔 7 4 2 2 4 2" xfId="26834"/>
    <cellStyle name="千位分隔 7 4 2 2 5" xfId="18386"/>
    <cellStyle name="千位分隔 7 4 2 3" xfId="2546"/>
    <cellStyle name="千位分隔 7 4 2 3 2" xfId="6770"/>
    <cellStyle name="千位分隔 7 4 2 3 2 2" xfId="15218"/>
    <cellStyle name="千位分隔 7 4 2 3 2 2 2" xfId="32114"/>
    <cellStyle name="千位分隔 7 4 2 3 2 3" xfId="23666"/>
    <cellStyle name="千位分隔 7 4 2 3 3" xfId="10994"/>
    <cellStyle name="千位分隔 7 4 2 3 3 2" xfId="27890"/>
    <cellStyle name="千位分隔 7 4 2 3 4" xfId="19442"/>
    <cellStyle name="千位分隔 7 4 2 4" xfId="4658"/>
    <cellStyle name="千位分隔 7 4 2 4 2" xfId="13106"/>
    <cellStyle name="千位分隔 7 4 2 4 2 2" xfId="30002"/>
    <cellStyle name="千位分隔 7 4 2 4 3" xfId="21554"/>
    <cellStyle name="千位分隔 7 4 2 5" xfId="8882"/>
    <cellStyle name="千位分隔 7 4 2 5 2" xfId="25778"/>
    <cellStyle name="千位分隔 7 4 2 6" xfId="17330"/>
    <cellStyle name="千位分隔 7 4 3" xfId="434"/>
    <cellStyle name="千位分隔 7 4 3 2" xfId="1842"/>
    <cellStyle name="千位分隔 7 4 3 2 2" xfId="3954"/>
    <cellStyle name="千位分隔 7 4 3 2 2 2" xfId="8178"/>
    <cellStyle name="千位分隔 7 4 3 2 2 2 2" xfId="16626"/>
    <cellStyle name="千位分隔 7 4 3 2 2 2 2 2" xfId="33522"/>
    <cellStyle name="千位分隔 7 4 3 2 2 2 3" xfId="25074"/>
    <cellStyle name="千位分隔 7 4 3 2 2 3" xfId="12402"/>
    <cellStyle name="千位分隔 7 4 3 2 2 3 2" xfId="29298"/>
    <cellStyle name="千位分隔 7 4 3 2 2 4" xfId="20850"/>
    <cellStyle name="千位分隔 7 4 3 2 3" xfId="6066"/>
    <cellStyle name="千位分隔 7 4 3 2 3 2" xfId="14514"/>
    <cellStyle name="千位分隔 7 4 3 2 3 2 2" xfId="31410"/>
    <cellStyle name="千位分隔 7 4 3 2 3 3" xfId="22962"/>
    <cellStyle name="千位分隔 7 4 3 2 4" xfId="10290"/>
    <cellStyle name="千位分隔 7 4 3 2 4 2" xfId="27186"/>
    <cellStyle name="千位分隔 7 4 3 2 5" xfId="18738"/>
    <cellStyle name="千位分隔 7 4 3 3" xfId="2898"/>
    <cellStyle name="千位分隔 7 4 3 3 2" xfId="7122"/>
    <cellStyle name="千位分隔 7 4 3 3 2 2" xfId="15570"/>
    <cellStyle name="千位分隔 7 4 3 3 2 2 2" xfId="32466"/>
    <cellStyle name="千位分隔 7 4 3 3 2 3" xfId="24018"/>
    <cellStyle name="千位分隔 7 4 3 3 3" xfId="11346"/>
    <cellStyle name="千位分隔 7 4 3 3 3 2" xfId="28242"/>
    <cellStyle name="千位分隔 7 4 3 3 4" xfId="19794"/>
    <cellStyle name="千位分隔 7 4 3 4" xfId="5010"/>
    <cellStyle name="千位分隔 7 4 3 4 2" xfId="13458"/>
    <cellStyle name="千位分隔 7 4 3 4 2 2" xfId="30354"/>
    <cellStyle name="千位分隔 7 4 3 4 3" xfId="21906"/>
    <cellStyle name="千位分隔 7 4 3 5" xfId="9234"/>
    <cellStyle name="千位分隔 7 4 3 5 2" xfId="26130"/>
    <cellStyle name="千位分隔 7 4 3 6" xfId="17682"/>
    <cellStyle name="千位分隔 7 4 4" xfId="1138"/>
    <cellStyle name="千位分隔 7 4 4 2" xfId="3250"/>
    <cellStyle name="千位分隔 7 4 4 2 2" xfId="7474"/>
    <cellStyle name="千位分隔 7 4 4 2 2 2" xfId="15922"/>
    <cellStyle name="千位分隔 7 4 4 2 2 2 2" xfId="32818"/>
    <cellStyle name="千位分隔 7 4 4 2 2 3" xfId="24370"/>
    <cellStyle name="千位分隔 7 4 4 2 3" xfId="11698"/>
    <cellStyle name="千位分隔 7 4 4 2 3 2" xfId="28594"/>
    <cellStyle name="千位分隔 7 4 4 2 4" xfId="20146"/>
    <cellStyle name="千位分隔 7 4 4 3" xfId="5362"/>
    <cellStyle name="千位分隔 7 4 4 3 2" xfId="13810"/>
    <cellStyle name="千位分隔 7 4 4 3 2 2" xfId="30706"/>
    <cellStyle name="千位分隔 7 4 4 3 3" xfId="22258"/>
    <cellStyle name="千位分隔 7 4 4 4" xfId="9586"/>
    <cellStyle name="千位分隔 7 4 4 4 2" xfId="26482"/>
    <cellStyle name="千位分隔 7 4 4 5" xfId="18034"/>
    <cellStyle name="千位分隔 7 4 5" xfId="2194"/>
    <cellStyle name="千位分隔 7 4 5 2" xfId="6418"/>
    <cellStyle name="千位分隔 7 4 5 2 2" xfId="14866"/>
    <cellStyle name="千位分隔 7 4 5 2 2 2" xfId="31762"/>
    <cellStyle name="千位分隔 7 4 5 2 3" xfId="23314"/>
    <cellStyle name="千位分隔 7 4 5 3" xfId="10642"/>
    <cellStyle name="千位分隔 7 4 5 3 2" xfId="27538"/>
    <cellStyle name="千位分隔 7 4 5 4" xfId="19090"/>
    <cellStyle name="千位分隔 7 4 6" xfId="4306"/>
    <cellStyle name="千位分隔 7 4 6 2" xfId="12754"/>
    <cellStyle name="千位分隔 7 4 6 2 2" xfId="29650"/>
    <cellStyle name="千位分隔 7 4 6 3" xfId="21202"/>
    <cellStyle name="千位分隔 7 4 7" xfId="8530"/>
    <cellStyle name="千位分隔 7 4 7 2" xfId="25426"/>
    <cellStyle name="千位分隔 7 4 8" xfId="16978"/>
    <cellStyle name="千位分隔 7 5" xfId="130"/>
    <cellStyle name="千位分隔 7 5 2" xfId="834"/>
    <cellStyle name="千位分隔 7 5 2 2" xfId="1538"/>
    <cellStyle name="千位分隔 7 5 2 2 2" xfId="3650"/>
    <cellStyle name="千位分隔 7 5 2 2 2 2" xfId="7874"/>
    <cellStyle name="千位分隔 7 5 2 2 2 2 2" xfId="16322"/>
    <cellStyle name="千位分隔 7 5 2 2 2 2 2 2" xfId="33218"/>
    <cellStyle name="千位分隔 7 5 2 2 2 2 3" xfId="24770"/>
    <cellStyle name="千位分隔 7 5 2 2 2 3" xfId="12098"/>
    <cellStyle name="千位分隔 7 5 2 2 2 3 2" xfId="28994"/>
    <cellStyle name="千位分隔 7 5 2 2 2 4" xfId="20546"/>
    <cellStyle name="千位分隔 7 5 2 2 3" xfId="5762"/>
    <cellStyle name="千位分隔 7 5 2 2 3 2" xfId="14210"/>
    <cellStyle name="千位分隔 7 5 2 2 3 2 2" xfId="31106"/>
    <cellStyle name="千位分隔 7 5 2 2 3 3" xfId="22658"/>
    <cellStyle name="千位分隔 7 5 2 2 4" xfId="9986"/>
    <cellStyle name="千位分隔 7 5 2 2 4 2" xfId="26882"/>
    <cellStyle name="千位分隔 7 5 2 2 5" xfId="18434"/>
    <cellStyle name="千位分隔 7 5 2 3" xfId="2594"/>
    <cellStyle name="千位分隔 7 5 2 3 2" xfId="6818"/>
    <cellStyle name="千位分隔 7 5 2 3 2 2" xfId="15266"/>
    <cellStyle name="千位分隔 7 5 2 3 2 2 2" xfId="32162"/>
    <cellStyle name="千位分隔 7 5 2 3 2 3" xfId="23714"/>
    <cellStyle name="千位分隔 7 5 2 3 3" xfId="11042"/>
    <cellStyle name="千位分隔 7 5 2 3 3 2" xfId="27938"/>
    <cellStyle name="千位分隔 7 5 2 3 4" xfId="19490"/>
    <cellStyle name="千位分隔 7 5 2 4" xfId="4706"/>
    <cellStyle name="千位分隔 7 5 2 4 2" xfId="13154"/>
    <cellStyle name="千位分隔 7 5 2 4 2 2" xfId="30050"/>
    <cellStyle name="千位分隔 7 5 2 4 3" xfId="21602"/>
    <cellStyle name="千位分隔 7 5 2 5" xfId="8930"/>
    <cellStyle name="千位分隔 7 5 2 5 2" xfId="25826"/>
    <cellStyle name="千位分隔 7 5 2 6" xfId="17378"/>
    <cellStyle name="千位分隔 7 5 3" xfId="482"/>
    <cellStyle name="千位分隔 7 5 3 2" xfId="1890"/>
    <cellStyle name="千位分隔 7 5 3 2 2" xfId="4002"/>
    <cellStyle name="千位分隔 7 5 3 2 2 2" xfId="8226"/>
    <cellStyle name="千位分隔 7 5 3 2 2 2 2" xfId="16674"/>
    <cellStyle name="千位分隔 7 5 3 2 2 2 2 2" xfId="33570"/>
    <cellStyle name="千位分隔 7 5 3 2 2 2 3" xfId="25122"/>
    <cellStyle name="千位分隔 7 5 3 2 2 3" xfId="12450"/>
    <cellStyle name="千位分隔 7 5 3 2 2 3 2" xfId="29346"/>
    <cellStyle name="千位分隔 7 5 3 2 2 4" xfId="20898"/>
    <cellStyle name="千位分隔 7 5 3 2 3" xfId="6114"/>
    <cellStyle name="千位分隔 7 5 3 2 3 2" xfId="14562"/>
    <cellStyle name="千位分隔 7 5 3 2 3 2 2" xfId="31458"/>
    <cellStyle name="千位分隔 7 5 3 2 3 3" xfId="23010"/>
    <cellStyle name="千位分隔 7 5 3 2 4" xfId="10338"/>
    <cellStyle name="千位分隔 7 5 3 2 4 2" xfId="27234"/>
    <cellStyle name="千位分隔 7 5 3 2 5" xfId="18786"/>
    <cellStyle name="千位分隔 7 5 3 3" xfId="2946"/>
    <cellStyle name="千位分隔 7 5 3 3 2" xfId="7170"/>
    <cellStyle name="千位分隔 7 5 3 3 2 2" xfId="15618"/>
    <cellStyle name="千位分隔 7 5 3 3 2 2 2" xfId="32514"/>
    <cellStyle name="千位分隔 7 5 3 3 2 3" xfId="24066"/>
    <cellStyle name="千位分隔 7 5 3 3 3" xfId="11394"/>
    <cellStyle name="千位分隔 7 5 3 3 3 2" xfId="28290"/>
    <cellStyle name="千位分隔 7 5 3 3 4" xfId="19842"/>
    <cellStyle name="千位分隔 7 5 3 4" xfId="5058"/>
    <cellStyle name="千位分隔 7 5 3 4 2" xfId="13506"/>
    <cellStyle name="千位分隔 7 5 3 4 2 2" xfId="30402"/>
    <cellStyle name="千位分隔 7 5 3 4 3" xfId="21954"/>
    <cellStyle name="千位分隔 7 5 3 5" xfId="9282"/>
    <cellStyle name="千位分隔 7 5 3 5 2" xfId="26178"/>
    <cellStyle name="千位分隔 7 5 3 6" xfId="17730"/>
    <cellStyle name="千位分隔 7 5 4" xfId="1186"/>
    <cellStyle name="千位分隔 7 5 4 2" xfId="3298"/>
    <cellStyle name="千位分隔 7 5 4 2 2" xfId="7522"/>
    <cellStyle name="千位分隔 7 5 4 2 2 2" xfId="15970"/>
    <cellStyle name="千位分隔 7 5 4 2 2 2 2" xfId="32866"/>
    <cellStyle name="千位分隔 7 5 4 2 2 3" xfId="24418"/>
    <cellStyle name="千位分隔 7 5 4 2 3" xfId="11746"/>
    <cellStyle name="千位分隔 7 5 4 2 3 2" xfId="28642"/>
    <cellStyle name="千位分隔 7 5 4 2 4" xfId="20194"/>
    <cellStyle name="千位分隔 7 5 4 3" xfId="5410"/>
    <cellStyle name="千位分隔 7 5 4 3 2" xfId="13858"/>
    <cellStyle name="千位分隔 7 5 4 3 2 2" xfId="30754"/>
    <cellStyle name="千位分隔 7 5 4 3 3" xfId="22306"/>
    <cellStyle name="千位分隔 7 5 4 4" xfId="9634"/>
    <cellStyle name="千位分隔 7 5 4 4 2" xfId="26530"/>
    <cellStyle name="千位分隔 7 5 4 5" xfId="18082"/>
    <cellStyle name="千位分隔 7 5 5" xfId="2242"/>
    <cellStyle name="千位分隔 7 5 5 2" xfId="6466"/>
    <cellStyle name="千位分隔 7 5 5 2 2" xfId="14914"/>
    <cellStyle name="千位分隔 7 5 5 2 2 2" xfId="31810"/>
    <cellStyle name="千位分隔 7 5 5 2 3" xfId="23362"/>
    <cellStyle name="千位分隔 7 5 5 3" xfId="10690"/>
    <cellStyle name="千位分隔 7 5 5 3 2" xfId="27586"/>
    <cellStyle name="千位分隔 7 5 5 4" xfId="19138"/>
    <cellStyle name="千位分隔 7 5 6" xfId="4354"/>
    <cellStyle name="千位分隔 7 5 6 2" xfId="12802"/>
    <cellStyle name="千位分隔 7 5 6 2 2" xfId="29698"/>
    <cellStyle name="千位分隔 7 5 6 3" xfId="21250"/>
    <cellStyle name="千位分隔 7 5 7" xfId="8578"/>
    <cellStyle name="千位分隔 7 5 7 2" xfId="25474"/>
    <cellStyle name="千位分隔 7 5 8" xfId="17026"/>
    <cellStyle name="千位分隔 7 6" xfId="178"/>
    <cellStyle name="千位分隔 7 6 2" xfId="882"/>
    <cellStyle name="千位分隔 7 6 2 2" xfId="1586"/>
    <cellStyle name="千位分隔 7 6 2 2 2" xfId="3698"/>
    <cellStyle name="千位分隔 7 6 2 2 2 2" xfId="7922"/>
    <cellStyle name="千位分隔 7 6 2 2 2 2 2" xfId="16370"/>
    <cellStyle name="千位分隔 7 6 2 2 2 2 2 2" xfId="33266"/>
    <cellStyle name="千位分隔 7 6 2 2 2 2 3" xfId="24818"/>
    <cellStyle name="千位分隔 7 6 2 2 2 3" xfId="12146"/>
    <cellStyle name="千位分隔 7 6 2 2 2 3 2" xfId="29042"/>
    <cellStyle name="千位分隔 7 6 2 2 2 4" xfId="20594"/>
    <cellStyle name="千位分隔 7 6 2 2 3" xfId="5810"/>
    <cellStyle name="千位分隔 7 6 2 2 3 2" xfId="14258"/>
    <cellStyle name="千位分隔 7 6 2 2 3 2 2" xfId="31154"/>
    <cellStyle name="千位分隔 7 6 2 2 3 3" xfId="22706"/>
    <cellStyle name="千位分隔 7 6 2 2 4" xfId="10034"/>
    <cellStyle name="千位分隔 7 6 2 2 4 2" xfId="26930"/>
    <cellStyle name="千位分隔 7 6 2 2 5" xfId="18482"/>
    <cellStyle name="千位分隔 7 6 2 3" xfId="2642"/>
    <cellStyle name="千位分隔 7 6 2 3 2" xfId="6866"/>
    <cellStyle name="千位分隔 7 6 2 3 2 2" xfId="15314"/>
    <cellStyle name="千位分隔 7 6 2 3 2 2 2" xfId="32210"/>
    <cellStyle name="千位分隔 7 6 2 3 2 3" xfId="23762"/>
    <cellStyle name="千位分隔 7 6 2 3 3" xfId="11090"/>
    <cellStyle name="千位分隔 7 6 2 3 3 2" xfId="27986"/>
    <cellStyle name="千位分隔 7 6 2 3 4" xfId="19538"/>
    <cellStyle name="千位分隔 7 6 2 4" xfId="4754"/>
    <cellStyle name="千位分隔 7 6 2 4 2" xfId="13202"/>
    <cellStyle name="千位分隔 7 6 2 4 2 2" xfId="30098"/>
    <cellStyle name="千位分隔 7 6 2 4 3" xfId="21650"/>
    <cellStyle name="千位分隔 7 6 2 5" xfId="8978"/>
    <cellStyle name="千位分隔 7 6 2 5 2" xfId="25874"/>
    <cellStyle name="千位分隔 7 6 2 6" xfId="17426"/>
    <cellStyle name="千位分隔 7 6 3" xfId="530"/>
    <cellStyle name="千位分隔 7 6 3 2" xfId="1938"/>
    <cellStyle name="千位分隔 7 6 3 2 2" xfId="4050"/>
    <cellStyle name="千位分隔 7 6 3 2 2 2" xfId="8274"/>
    <cellStyle name="千位分隔 7 6 3 2 2 2 2" xfId="16722"/>
    <cellStyle name="千位分隔 7 6 3 2 2 2 2 2" xfId="33618"/>
    <cellStyle name="千位分隔 7 6 3 2 2 2 3" xfId="25170"/>
    <cellStyle name="千位分隔 7 6 3 2 2 3" xfId="12498"/>
    <cellStyle name="千位分隔 7 6 3 2 2 3 2" xfId="29394"/>
    <cellStyle name="千位分隔 7 6 3 2 2 4" xfId="20946"/>
    <cellStyle name="千位分隔 7 6 3 2 3" xfId="6162"/>
    <cellStyle name="千位分隔 7 6 3 2 3 2" xfId="14610"/>
    <cellStyle name="千位分隔 7 6 3 2 3 2 2" xfId="31506"/>
    <cellStyle name="千位分隔 7 6 3 2 3 3" xfId="23058"/>
    <cellStyle name="千位分隔 7 6 3 2 4" xfId="10386"/>
    <cellStyle name="千位分隔 7 6 3 2 4 2" xfId="27282"/>
    <cellStyle name="千位分隔 7 6 3 2 5" xfId="18834"/>
    <cellStyle name="千位分隔 7 6 3 3" xfId="2994"/>
    <cellStyle name="千位分隔 7 6 3 3 2" xfId="7218"/>
    <cellStyle name="千位分隔 7 6 3 3 2 2" xfId="15666"/>
    <cellStyle name="千位分隔 7 6 3 3 2 2 2" xfId="32562"/>
    <cellStyle name="千位分隔 7 6 3 3 2 3" xfId="24114"/>
    <cellStyle name="千位分隔 7 6 3 3 3" xfId="11442"/>
    <cellStyle name="千位分隔 7 6 3 3 3 2" xfId="28338"/>
    <cellStyle name="千位分隔 7 6 3 3 4" xfId="19890"/>
    <cellStyle name="千位分隔 7 6 3 4" xfId="5106"/>
    <cellStyle name="千位分隔 7 6 3 4 2" xfId="13554"/>
    <cellStyle name="千位分隔 7 6 3 4 2 2" xfId="30450"/>
    <cellStyle name="千位分隔 7 6 3 4 3" xfId="22002"/>
    <cellStyle name="千位分隔 7 6 3 5" xfId="9330"/>
    <cellStyle name="千位分隔 7 6 3 5 2" xfId="26226"/>
    <cellStyle name="千位分隔 7 6 3 6" xfId="17778"/>
    <cellStyle name="千位分隔 7 6 4" xfId="1234"/>
    <cellStyle name="千位分隔 7 6 4 2" xfId="3346"/>
    <cellStyle name="千位分隔 7 6 4 2 2" xfId="7570"/>
    <cellStyle name="千位分隔 7 6 4 2 2 2" xfId="16018"/>
    <cellStyle name="千位分隔 7 6 4 2 2 2 2" xfId="32914"/>
    <cellStyle name="千位分隔 7 6 4 2 2 3" xfId="24466"/>
    <cellStyle name="千位分隔 7 6 4 2 3" xfId="11794"/>
    <cellStyle name="千位分隔 7 6 4 2 3 2" xfId="28690"/>
    <cellStyle name="千位分隔 7 6 4 2 4" xfId="20242"/>
    <cellStyle name="千位分隔 7 6 4 3" xfId="5458"/>
    <cellStyle name="千位分隔 7 6 4 3 2" xfId="13906"/>
    <cellStyle name="千位分隔 7 6 4 3 2 2" xfId="30802"/>
    <cellStyle name="千位分隔 7 6 4 3 3" xfId="22354"/>
    <cellStyle name="千位分隔 7 6 4 4" xfId="9682"/>
    <cellStyle name="千位分隔 7 6 4 4 2" xfId="26578"/>
    <cellStyle name="千位分隔 7 6 4 5" xfId="18130"/>
    <cellStyle name="千位分隔 7 6 5" xfId="2290"/>
    <cellStyle name="千位分隔 7 6 5 2" xfId="6514"/>
    <cellStyle name="千位分隔 7 6 5 2 2" xfId="14962"/>
    <cellStyle name="千位分隔 7 6 5 2 2 2" xfId="31858"/>
    <cellStyle name="千位分隔 7 6 5 2 3" xfId="23410"/>
    <cellStyle name="千位分隔 7 6 5 3" xfId="10738"/>
    <cellStyle name="千位分隔 7 6 5 3 2" xfId="27634"/>
    <cellStyle name="千位分隔 7 6 5 4" xfId="19186"/>
    <cellStyle name="千位分隔 7 6 6" xfId="4402"/>
    <cellStyle name="千位分隔 7 6 6 2" xfId="12850"/>
    <cellStyle name="千位分隔 7 6 6 2 2" xfId="29746"/>
    <cellStyle name="千位分隔 7 6 6 3" xfId="21298"/>
    <cellStyle name="千位分隔 7 6 7" xfId="8626"/>
    <cellStyle name="千位分隔 7 6 7 2" xfId="25522"/>
    <cellStyle name="千位分隔 7 6 8" xfId="17074"/>
    <cellStyle name="千位分隔 7 7" xfId="226"/>
    <cellStyle name="千位分隔 7 7 2" xfId="930"/>
    <cellStyle name="千位分隔 7 7 2 2" xfId="1634"/>
    <cellStyle name="千位分隔 7 7 2 2 2" xfId="3746"/>
    <cellStyle name="千位分隔 7 7 2 2 2 2" xfId="7970"/>
    <cellStyle name="千位分隔 7 7 2 2 2 2 2" xfId="16418"/>
    <cellStyle name="千位分隔 7 7 2 2 2 2 2 2" xfId="33314"/>
    <cellStyle name="千位分隔 7 7 2 2 2 2 3" xfId="24866"/>
    <cellStyle name="千位分隔 7 7 2 2 2 3" xfId="12194"/>
    <cellStyle name="千位分隔 7 7 2 2 2 3 2" xfId="29090"/>
    <cellStyle name="千位分隔 7 7 2 2 2 4" xfId="20642"/>
    <cellStyle name="千位分隔 7 7 2 2 3" xfId="5858"/>
    <cellStyle name="千位分隔 7 7 2 2 3 2" xfId="14306"/>
    <cellStyle name="千位分隔 7 7 2 2 3 2 2" xfId="31202"/>
    <cellStyle name="千位分隔 7 7 2 2 3 3" xfId="22754"/>
    <cellStyle name="千位分隔 7 7 2 2 4" xfId="10082"/>
    <cellStyle name="千位分隔 7 7 2 2 4 2" xfId="26978"/>
    <cellStyle name="千位分隔 7 7 2 2 5" xfId="18530"/>
    <cellStyle name="千位分隔 7 7 2 3" xfId="2690"/>
    <cellStyle name="千位分隔 7 7 2 3 2" xfId="6914"/>
    <cellStyle name="千位分隔 7 7 2 3 2 2" xfId="15362"/>
    <cellStyle name="千位分隔 7 7 2 3 2 2 2" xfId="32258"/>
    <cellStyle name="千位分隔 7 7 2 3 2 3" xfId="23810"/>
    <cellStyle name="千位分隔 7 7 2 3 3" xfId="11138"/>
    <cellStyle name="千位分隔 7 7 2 3 3 2" xfId="28034"/>
    <cellStyle name="千位分隔 7 7 2 3 4" xfId="19586"/>
    <cellStyle name="千位分隔 7 7 2 4" xfId="4802"/>
    <cellStyle name="千位分隔 7 7 2 4 2" xfId="13250"/>
    <cellStyle name="千位分隔 7 7 2 4 2 2" xfId="30146"/>
    <cellStyle name="千位分隔 7 7 2 4 3" xfId="21698"/>
    <cellStyle name="千位分隔 7 7 2 5" xfId="9026"/>
    <cellStyle name="千位分隔 7 7 2 5 2" xfId="25922"/>
    <cellStyle name="千位分隔 7 7 2 6" xfId="17474"/>
    <cellStyle name="千位分隔 7 7 3" xfId="578"/>
    <cellStyle name="千位分隔 7 7 3 2" xfId="1986"/>
    <cellStyle name="千位分隔 7 7 3 2 2" xfId="4098"/>
    <cellStyle name="千位分隔 7 7 3 2 2 2" xfId="8322"/>
    <cellStyle name="千位分隔 7 7 3 2 2 2 2" xfId="16770"/>
    <cellStyle name="千位分隔 7 7 3 2 2 2 2 2" xfId="33666"/>
    <cellStyle name="千位分隔 7 7 3 2 2 2 3" xfId="25218"/>
    <cellStyle name="千位分隔 7 7 3 2 2 3" xfId="12546"/>
    <cellStyle name="千位分隔 7 7 3 2 2 3 2" xfId="29442"/>
    <cellStyle name="千位分隔 7 7 3 2 2 4" xfId="20994"/>
    <cellStyle name="千位分隔 7 7 3 2 3" xfId="6210"/>
    <cellStyle name="千位分隔 7 7 3 2 3 2" xfId="14658"/>
    <cellStyle name="千位分隔 7 7 3 2 3 2 2" xfId="31554"/>
    <cellStyle name="千位分隔 7 7 3 2 3 3" xfId="23106"/>
    <cellStyle name="千位分隔 7 7 3 2 4" xfId="10434"/>
    <cellStyle name="千位分隔 7 7 3 2 4 2" xfId="27330"/>
    <cellStyle name="千位分隔 7 7 3 2 5" xfId="18882"/>
    <cellStyle name="千位分隔 7 7 3 3" xfId="3042"/>
    <cellStyle name="千位分隔 7 7 3 3 2" xfId="7266"/>
    <cellStyle name="千位分隔 7 7 3 3 2 2" xfId="15714"/>
    <cellStyle name="千位分隔 7 7 3 3 2 2 2" xfId="32610"/>
    <cellStyle name="千位分隔 7 7 3 3 2 3" xfId="24162"/>
    <cellStyle name="千位分隔 7 7 3 3 3" xfId="11490"/>
    <cellStyle name="千位分隔 7 7 3 3 3 2" xfId="28386"/>
    <cellStyle name="千位分隔 7 7 3 3 4" xfId="19938"/>
    <cellStyle name="千位分隔 7 7 3 4" xfId="5154"/>
    <cellStyle name="千位分隔 7 7 3 4 2" xfId="13602"/>
    <cellStyle name="千位分隔 7 7 3 4 2 2" xfId="30498"/>
    <cellStyle name="千位分隔 7 7 3 4 3" xfId="22050"/>
    <cellStyle name="千位分隔 7 7 3 5" xfId="9378"/>
    <cellStyle name="千位分隔 7 7 3 5 2" xfId="26274"/>
    <cellStyle name="千位分隔 7 7 3 6" xfId="17826"/>
    <cellStyle name="千位分隔 7 7 4" xfId="1282"/>
    <cellStyle name="千位分隔 7 7 4 2" xfId="3394"/>
    <cellStyle name="千位分隔 7 7 4 2 2" xfId="7618"/>
    <cellStyle name="千位分隔 7 7 4 2 2 2" xfId="16066"/>
    <cellStyle name="千位分隔 7 7 4 2 2 2 2" xfId="32962"/>
    <cellStyle name="千位分隔 7 7 4 2 2 3" xfId="24514"/>
    <cellStyle name="千位分隔 7 7 4 2 3" xfId="11842"/>
    <cellStyle name="千位分隔 7 7 4 2 3 2" xfId="28738"/>
    <cellStyle name="千位分隔 7 7 4 2 4" xfId="20290"/>
    <cellStyle name="千位分隔 7 7 4 3" xfId="5506"/>
    <cellStyle name="千位分隔 7 7 4 3 2" xfId="13954"/>
    <cellStyle name="千位分隔 7 7 4 3 2 2" xfId="30850"/>
    <cellStyle name="千位分隔 7 7 4 3 3" xfId="22402"/>
    <cellStyle name="千位分隔 7 7 4 4" xfId="9730"/>
    <cellStyle name="千位分隔 7 7 4 4 2" xfId="26626"/>
    <cellStyle name="千位分隔 7 7 4 5" xfId="18178"/>
    <cellStyle name="千位分隔 7 7 5" xfId="2338"/>
    <cellStyle name="千位分隔 7 7 5 2" xfId="6562"/>
    <cellStyle name="千位分隔 7 7 5 2 2" xfId="15010"/>
    <cellStyle name="千位分隔 7 7 5 2 2 2" xfId="31906"/>
    <cellStyle name="千位分隔 7 7 5 2 3" xfId="23458"/>
    <cellStyle name="千位分隔 7 7 5 3" xfId="10786"/>
    <cellStyle name="千位分隔 7 7 5 3 2" xfId="27682"/>
    <cellStyle name="千位分隔 7 7 5 4" xfId="19234"/>
    <cellStyle name="千位分隔 7 7 6" xfId="4450"/>
    <cellStyle name="千位分隔 7 7 6 2" xfId="12898"/>
    <cellStyle name="千位分隔 7 7 6 2 2" xfId="29794"/>
    <cellStyle name="千位分隔 7 7 6 3" xfId="21346"/>
    <cellStyle name="千位分隔 7 7 7" xfId="8674"/>
    <cellStyle name="千位分隔 7 7 7 2" xfId="25570"/>
    <cellStyle name="千位分隔 7 7 8" xfId="17122"/>
    <cellStyle name="千位分隔 7 8" xfId="274"/>
    <cellStyle name="千位分隔 7 8 2" xfId="978"/>
    <cellStyle name="千位分隔 7 8 2 2" xfId="1682"/>
    <cellStyle name="千位分隔 7 8 2 2 2" xfId="3794"/>
    <cellStyle name="千位分隔 7 8 2 2 2 2" xfId="8018"/>
    <cellStyle name="千位分隔 7 8 2 2 2 2 2" xfId="16466"/>
    <cellStyle name="千位分隔 7 8 2 2 2 2 2 2" xfId="33362"/>
    <cellStyle name="千位分隔 7 8 2 2 2 2 3" xfId="24914"/>
    <cellStyle name="千位分隔 7 8 2 2 2 3" xfId="12242"/>
    <cellStyle name="千位分隔 7 8 2 2 2 3 2" xfId="29138"/>
    <cellStyle name="千位分隔 7 8 2 2 2 4" xfId="20690"/>
    <cellStyle name="千位分隔 7 8 2 2 3" xfId="5906"/>
    <cellStyle name="千位分隔 7 8 2 2 3 2" xfId="14354"/>
    <cellStyle name="千位分隔 7 8 2 2 3 2 2" xfId="31250"/>
    <cellStyle name="千位分隔 7 8 2 2 3 3" xfId="22802"/>
    <cellStyle name="千位分隔 7 8 2 2 4" xfId="10130"/>
    <cellStyle name="千位分隔 7 8 2 2 4 2" xfId="27026"/>
    <cellStyle name="千位分隔 7 8 2 2 5" xfId="18578"/>
    <cellStyle name="千位分隔 7 8 2 3" xfId="2738"/>
    <cellStyle name="千位分隔 7 8 2 3 2" xfId="6962"/>
    <cellStyle name="千位分隔 7 8 2 3 2 2" xfId="15410"/>
    <cellStyle name="千位分隔 7 8 2 3 2 2 2" xfId="32306"/>
    <cellStyle name="千位分隔 7 8 2 3 2 3" xfId="23858"/>
    <cellStyle name="千位分隔 7 8 2 3 3" xfId="11186"/>
    <cellStyle name="千位分隔 7 8 2 3 3 2" xfId="28082"/>
    <cellStyle name="千位分隔 7 8 2 3 4" xfId="19634"/>
    <cellStyle name="千位分隔 7 8 2 4" xfId="4850"/>
    <cellStyle name="千位分隔 7 8 2 4 2" xfId="13298"/>
    <cellStyle name="千位分隔 7 8 2 4 2 2" xfId="30194"/>
    <cellStyle name="千位分隔 7 8 2 4 3" xfId="21746"/>
    <cellStyle name="千位分隔 7 8 2 5" xfId="9074"/>
    <cellStyle name="千位分隔 7 8 2 5 2" xfId="25970"/>
    <cellStyle name="千位分隔 7 8 2 6" xfId="17522"/>
    <cellStyle name="千位分隔 7 8 3" xfId="626"/>
    <cellStyle name="千位分隔 7 8 3 2" xfId="2034"/>
    <cellStyle name="千位分隔 7 8 3 2 2" xfId="4146"/>
    <cellStyle name="千位分隔 7 8 3 2 2 2" xfId="8370"/>
    <cellStyle name="千位分隔 7 8 3 2 2 2 2" xfId="16818"/>
    <cellStyle name="千位分隔 7 8 3 2 2 2 2 2" xfId="33714"/>
    <cellStyle name="千位分隔 7 8 3 2 2 2 3" xfId="25266"/>
    <cellStyle name="千位分隔 7 8 3 2 2 3" xfId="12594"/>
    <cellStyle name="千位分隔 7 8 3 2 2 3 2" xfId="29490"/>
    <cellStyle name="千位分隔 7 8 3 2 2 4" xfId="21042"/>
    <cellStyle name="千位分隔 7 8 3 2 3" xfId="6258"/>
    <cellStyle name="千位分隔 7 8 3 2 3 2" xfId="14706"/>
    <cellStyle name="千位分隔 7 8 3 2 3 2 2" xfId="31602"/>
    <cellStyle name="千位分隔 7 8 3 2 3 3" xfId="23154"/>
    <cellStyle name="千位分隔 7 8 3 2 4" xfId="10482"/>
    <cellStyle name="千位分隔 7 8 3 2 4 2" xfId="27378"/>
    <cellStyle name="千位分隔 7 8 3 2 5" xfId="18930"/>
    <cellStyle name="千位分隔 7 8 3 3" xfId="3090"/>
    <cellStyle name="千位分隔 7 8 3 3 2" xfId="7314"/>
    <cellStyle name="千位分隔 7 8 3 3 2 2" xfId="15762"/>
    <cellStyle name="千位分隔 7 8 3 3 2 2 2" xfId="32658"/>
    <cellStyle name="千位分隔 7 8 3 3 2 3" xfId="24210"/>
    <cellStyle name="千位分隔 7 8 3 3 3" xfId="11538"/>
    <cellStyle name="千位分隔 7 8 3 3 3 2" xfId="28434"/>
    <cellStyle name="千位分隔 7 8 3 3 4" xfId="19986"/>
    <cellStyle name="千位分隔 7 8 3 4" xfId="5202"/>
    <cellStyle name="千位分隔 7 8 3 4 2" xfId="13650"/>
    <cellStyle name="千位分隔 7 8 3 4 2 2" xfId="30546"/>
    <cellStyle name="千位分隔 7 8 3 4 3" xfId="22098"/>
    <cellStyle name="千位分隔 7 8 3 5" xfId="9426"/>
    <cellStyle name="千位分隔 7 8 3 5 2" xfId="26322"/>
    <cellStyle name="千位分隔 7 8 3 6" xfId="17874"/>
    <cellStyle name="千位分隔 7 8 4" xfId="1330"/>
    <cellStyle name="千位分隔 7 8 4 2" xfId="3442"/>
    <cellStyle name="千位分隔 7 8 4 2 2" xfId="7666"/>
    <cellStyle name="千位分隔 7 8 4 2 2 2" xfId="16114"/>
    <cellStyle name="千位分隔 7 8 4 2 2 2 2" xfId="33010"/>
    <cellStyle name="千位分隔 7 8 4 2 2 3" xfId="24562"/>
    <cellStyle name="千位分隔 7 8 4 2 3" xfId="11890"/>
    <cellStyle name="千位分隔 7 8 4 2 3 2" xfId="28786"/>
    <cellStyle name="千位分隔 7 8 4 2 4" xfId="20338"/>
    <cellStyle name="千位分隔 7 8 4 3" xfId="5554"/>
    <cellStyle name="千位分隔 7 8 4 3 2" xfId="14002"/>
    <cellStyle name="千位分隔 7 8 4 3 2 2" xfId="30898"/>
    <cellStyle name="千位分隔 7 8 4 3 3" xfId="22450"/>
    <cellStyle name="千位分隔 7 8 4 4" xfId="9778"/>
    <cellStyle name="千位分隔 7 8 4 4 2" xfId="26674"/>
    <cellStyle name="千位分隔 7 8 4 5" xfId="18226"/>
    <cellStyle name="千位分隔 7 8 5" xfId="2386"/>
    <cellStyle name="千位分隔 7 8 5 2" xfId="6610"/>
    <cellStyle name="千位分隔 7 8 5 2 2" xfId="15058"/>
    <cellStyle name="千位分隔 7 8 5 2 2 2" xfId="31954"/>
    <cellStyle name="千位分隔 7 8 5 2 3" xfId="23506"/>
    <cellStyle name="千位分隔 7 8 5 3" xfId="10834"/>
    <cellStyle name="千位分隔 7 8 5 3 2" xfId="27730"/>
    <cellStyle name="千位分隔 7 8 5 4" xfId="19282"/>
    <cellStyle name="千位分隔 7 8 6" xfId="4498"/>
    <cellStyle name="千位分隔 7 8 6 2" xfId="12946"/>
    <cellStyle name="千位分隔 7 8 6 2 2" xfId="29842"/>
    <cellStyle name="千位分隔 7 8 6 3" xfId="21394"/>
    <cellStyle name="千位分隔 7 8 7" xfId="8722"/>
    <cellStyle name="千位分隔 7 8 7 2" xfId="25618"/>
    <cellStyle name="千位分隔 7 8 8" xfId="17170"/>
    <cellStyle name="千位分隔 7 9" xfId="322"/>
    <cellStyle name="千位分隔 7 9 2" xfId="1026"/>
    <cellStyle name="千位分隔 7 9 2 2" xfId="1730"/>
    <cellStyle name="千位分隔 7 9 2 2 2" xfId="3842"/>
    <cellStyle name="千位分隔 7 9 2 2 2 2" xfId="8066"/>
    <cellStyle name="千位分隔 7 9 2 2 2 2 2" xfId="16514"/>
    <cellStyle name="千位分隔 7 9 2 2 2 2 2 2" xfId="33410"/>
    <cellStyle name="千位分隔 7 9 2 2 2 2 3" xfId="24962"/>
    <cellStyle name="千位分隔 7 9 2 2 2 3" xfId="12290"/>
    <cellStyle name="千位分隔 7 9 2 2 2 3 2" xfId="29186"/>
    <cellStyle name="千位分隔 7 9 2 2 2 4" xfId="20738"/>
    <cellStyle name="千位分隔 7 9 2 2 3" xfId="5954"/>
    <cellStyle name="千位分隔 7 9 2 2 3 2" xfId="14402"/>
    <cellStyle name="千位分隔 7 9 2 2 3 2 2" xfId="31298"/>
    <cellStyle name="千位分隔 7 9 2 2 3 3" xfId="22850"/>
    <cellStyle name="千位分隔 7 9 2 2 4" xfId="10178"/>
    <cellStyle name="千位分隔 7 9 2 2 4 2" xfId="27074"/>
    <cellStyle name="千位分隔 7 9 2 2 5" xfId="18626"/>
    <cellStyle name="千位分隔 7 9 2 3" xfId="2786"/>
    <cellStyle name="千位分隔 7 9 2 3 2" xfId="7010"/>
    <cellStyle name="千位分隔 7 9 2 3 2 2" xfId="15458"/>
    <cellStyle name="千位分隔 7 9 2 3 2 2 2" xfId="32354"/>
    <cellStyle name="千位分隔 7 9 2 3 2 3" xfId="23906"/>
    <cellStyle name="千位分隔 7 9 2 3 3" xfId="11234"/>
    <cellStyle name="千位分隔 7 9 2 3 3 2" xfId="28130"/>
    <cellStyle name="千位分隔 7 9 2 3 4" xfId="19682"/>
    <cellStyle name="千位分隔 7 9 2 4" xfId="4898"/>
    <cellStyle name="千位分隔 7 9 2 4 2" xfId="13346"/>
    <cellStyle name="千位分隔 7 9 2 4 2 2" xfId="30242"/>
    <cellStyle name="千位分隔 7 9 2 4 3" xfId="21794"/>
    <cellStyle name="千位分隔 7 9 2 5" xfId="9122"/>
    <cellStyle name="千位分隔 7 9 2 5 2" xfId="26018"/>
    <cellStyle name="千位分隔 7 9 2 6" xfId="17570"/>
    <cellStyle name="千位分隔 7 9 3" xfId="674"/>
    <cellStyle name="千位分隔 7 9 3 2" xfId="2082"/>
    <cellStyle name="千位分隔 7 9 3 2 2" xfId="4194"/>
    <cellStyle name="千位分隔 7 9 3 2 2 2" xfId="8418"/>
    <cellStyle name="千位分隔 7 9 3 2 2 2 2" xfId="16866"/>
    <cellStyle name="千位分隔 7 9 3 2 2 2 2 2" xfId="33762"/>
    <cellStyle name="千位分隔 7 9 3 2 2 2 3" xfId="25314"/>
    <cellStyle name="千位分隔 7 9 3 2 2 3" xfId="12642"/>
    <cellStyle name="千位分隔 7 9 3 2 2 3 2" xfId="29538"/>
    <cellStyle name="千位分隔 7 9 3 2 2 4" xfId="21090"/>
    <cellStyle name="千位分隔 7 9 3 2 3" xfId="6306"/>
    <cellStyle name="千位分隔 7 9 3 2 3 2" xfId="14754"/>
    <cellStyle name="千位分隔 7 9 3 2 3 2 2" xfId="31650"/>
    <cellStyle name="千位分隔 7 9 3 2 3 3" xfId="23202"/>
    <cellStyle name="千位分隔 7 9 3 2 4" xfId="10530"/>
    <cellStyle name="千位分隔 7 9 3 2 4 2" xfId="27426"/>
    <cellStyle name="千位分隔 7 9 3 2 5" xfId="18978"/>
    <cellStyle name="千位分隔 7 9 3 3" xfId="3138"/>
    <cellStyle name="千位分隔 7 9 3 3 2" xfId="7362"/>
    <cellStyle name="千位分隔 7 9 3 3 2 2" xfId="15810"/>
    <cellStyle name="千位分隔 7 9 3 3 2 2 2" xfId="32706"/>
    <cellStyle name="千位分隔 7 9 3 3 2 3" xfId="24258"/>
    <cellStyle name="千位分隔 7 9 3 3 3" xfId="11586"/>
    <cellStyle name="千位分隔 7 9 3 3 3 2" xfId="28482"/>
    <cellStyle name="千位分隔 7 9 3 3 4" xfId="20034"/>
    <cellStyle name="千位分隔 7 9 3 4" xfId="5250"/>
    <cellStyle name="千位分隔 7 9 3 4 2" xfId="13698"/>
    <cellStyle name="千位分隔 7 9 3 4 2 2" xfId="30594"/>
    <cellStyle name="千位分隔 7 9 3 4 3" xfId="22146"/>
    <cellStyle name="千位分隔 7 9 3 5" xfId="9474"/>
    <cellStyle name="千位分隔 7 9 3 5 2" xfId="26370"/>
    <cellStyle name="千位分隔 7 9 3 6" xfId="17922"/>
    <cellStyle name="千位分隔 7 9 4" xfId="1378"/>
    <cellStyle name="千位分隔 7 9 4 2" xfId="3490"/>
    <cellStyle name="千位分隔 7 9 4 2 2" xfId="7714"/>
    <cellStyle name="千位分隔 7 9 4 2 2 2" xfId="16162"/>
    <cellStyle name="千位分隔 7 9 4 2 2 2 2" xfId="33058"/>
    <cellStyle name="千位分隔 7 9 4 2 2 3" xfId="24610"/>
    <cellStyle name="千位分隔 7 9 4 2 3" xfId="11938"/>
    <cellStyle name="千位分隔 7 9 4 2 3 2" xfId="28834"/>
    <cellStyle name="千位分隔 7 9 4 2 4" xfId="20386"/>
    <cellStyle name="千位分隔 7 9 4 3" xfId="5602"/>
    <cellStyle name="千位分隔 7 9 4 3 2" xfId="14050"/>
    <cellStyle name="千位分隔 7 9 4 3 2 2" xfId="30946"/>
    <cellStyle name="千位分隔 7 9 4 3 3" xfId="22498"/>
    <cellStyle name="千位分隔 7 9 4 4" xfId="9826"/>
    <cellStyle name="千位分隔 7 9 4 4 2" xfId="26722"/>
    <cellStyle name="千位分隔 7 9 4 5" xfId="18274"/>
    <cellStyle name="千位分隔 7 9 5" xfId="2434"/>
    <cellStyle name="千位分隔 7 9 5 2" xfId="6658"/>
    <cellStyle name="千位分隔 7 9 5 2 2" xfId="15106"/>
    <cellStyle name="千位分隔 7 9 5 2 2 2" xfId="32002"/>
    <cellStyle name="千位分隔 7 9 5 2 3" xfId="23554"/>
    <cellStyle name="千位分隔 7 9 5 3" xfId="10882"/>
    <cellStyle name="千位分隔 7 9 5 3 2" xfId="27778"/>
    <cellStyle name="千位分隔 7 9 5 4" xfId="19330"/>
    <cellStyle name="千位分隔 7 9 6" xfId="4546"/>
    <cellStyle name="千位分隔 7 9 6 2" xfId="12994"/>
    <cellStyle name="千位分隔 7 9 6 2 2" xfId="29890"/>
    <cellStyle name="千位分隔 7 9 6 3" xfId="21442"/>
    <cellStyle name="千位分隔 7 9 7" xfId="8770"/>
    <cellStyle name="千位分隔 7 9 7 2" xfId="25666"/>
    <cellStyle name="千位分隔 7 9 8" xfId="17218"/>
    <cellStyle name="千位分隔 8" xfId="19"/>
    <cellStyle name="千位分隔 8 10" xfId="724"/>
    <cellStyle name="千位分隔 8 10 2" xfId="1428"/>
    <cellStyle name="千位分隔 8 10 2 2" xfId="3540"/>
    <cellStyle name="千位分隔 8 10 2 2 2" xfId="7764"/>
    <cellStyle name="千位分隔 8 10 2 2 2 2" xfId="16212"/>
    <cellStyle name="千位分隔 8 10 2 2 2 2 2" xfId="33108"/>
    <cellStyle name="千位分隔 8 10 2 2 2 3" xfId="24660"/>
    <cellStyle name="千位分隔 8 10 2 2 3" xfId="11988"/>
    <cellStyle name="千位分隔 8 10 2 2 3 2" xfId="28884"/>
    <cellStyle name="千位分隔 8 10 2 2 4" xfId="20436"/>
    <cellStyle name="千位分隔 8 10 2 3" xfId="5652"/>
    <cellStyle name="千位分隔 8 10 2 3 2" xfId="14100"/>
    <cellStyle name="千位分隔 8 10 2 3 2 2" xfId="30996"/>
    <cellStyle name="千位分隔 8 10 2 3 3" xfId="22548"/>
    <cellStyle name="千位分隔 8 10 2 4" xfId="9876"/>
    <cellStyle name="千位分隔 8 10 2 4 2" xfId="26772"/>
    <cellStyle name="千位分隔 8 10 2 5" xfId="18324"/>
    <cellStyle name="千位分隔 8 10 3" xfId="2484"/>
    <cellStyle name="千位分隔 8 10 3 2" xfId="6708"/>
    <cellStyle name="千位分隔 8 10 3 2 2" xfId="15156"/>
    <cellStyle name="千位分隔 8 10 3 2 2 2" xfId="32052"/>
    <cellStyle name="千位分隔 8 10 3 2 3" xfId="23604"/>
    <cellStyle name="千位分隔 8 10 3 3" xfId="10932"/>
    <cellStyle name="千位分隔 8 10 3 3 2" xfId="27828"/>
    <cellStyle name="千位分隔 8 10 3 4" xfId="19380"/>
    <cellStyle name="千位分隔 8 10 4" xfId="4596"/>
    <cellStyle name="千位分隔 8 10 4 2" xfId="13044"/>
    <cellStyle name="千位分隔 8 10 4 2 2" xfId="29940"/>
    <cellStyle name="千位分隔 8 10 4 3" xfId="21492"/>
    <cellStyle name="千位分隔 8 10 5" xfId="8820"/>
    <cellStyle name="千位分隔 8 10 5 2" xfId="25716"/>
    <cellStyle name="千位分隔 8 10 6" xfId="17268"/>
    <cellStyle name="千位分隔 8 11" xfId="372"/>
    <cellStyle name="千位分隔 8 11 2" xfId="1780"/>
    <cellStyle name="千位分隔 8 11 2 2" xfId="3892"/>
    <cellStyle name="千位分隔 8 11 2 2 2" xfId="8116"/>
    <cellStyle name="千位分隔 8 11 2 2 2 2" xfId="16564"/>
    <cellStyle name="千位分隔 8 11 2 2 2 2 2" xfId="33460"/>
    <cellStyle name="千位分隔 8 11 2 2 2 3" xfId="25012"/>
    <cellStyle name="千位分隔 8 11 2 2 3" xfId="12340"/>
    <cellStyle name="千位分隔 8 11 2 2 3 2" xfId="29236"/>
    <cellStyle name="千位分隔 8 11 2 2 4" xfId="20788"/>
    <cellStyle name="千位分隔 8 11 2 3" xfId="6004"/>
    <cellStyle name="千位分隔 8 11 2 3 2" xfId="14452"/>
    <cellStyle name="千位分隔 8 11 2 3 2 2" xfId="31348"/>
    <cellStyle name="千位分隔 8 11 2 3 3" xfId="22900"/>
    <cellStyle name="千位分隔 8 11 2 4" xfId="10228"/>
    <cellStyle name="千位分隔 8 11 2 4 2" xfId="27124"/>
    <cellStyle name="千位分隔 8 11 2 5" xfId="18676"/>
    <cellStyle name="千位分隔 8 11 3" xfId="2836"/>
    <cellStyle name="千位分隔 8 11 3 2" xfId="7060"/>
    <cellStyle name="千位分隔 8 11 3 2 2" xfId="15508"/>
    <cellStyle name="千位分隔 8 11 3 2 2 2" xfId="32404"/>
    <cellStyle name="千位分隔 8 11 3 2 3" xfId="23956"/>
    <cellStyle name="千位分隔 8 11 3 3" xfId="11284"/>
    <cellStyle name="千位分隔 8 11 3 3 2" xfId="28180"/>
    <cellStyle name="千位分隔 8 11 3 4" xfId="19732"/>
    <cellStyle name="千位分隔 8 11 4" xfId="4948"/>
    <cellStyle name="千位分隔 8 11 4 2" xfId="13396"/>
    <cellStyle name="千位分隔 8 11 4 2 2" xfId="30292"/>
    <cellStyle name="千位分隔 8 11 4 3" xfId="21844"/>
    <cellStyle name="千位分隔 8 11 5" xfId="9172"/>
    <cellStyle name="千位分隔 8 11 5 2" xfId="26068"/>
    <cellStyle name="千位分隔 8 11 6" xfId="17620"/>
    <cellStyle name="千位分隔 8 12" xfId="1076"/>
    <cellStyle name="千位分隔 8 12 2" xfId="3188"/>
    <cellStyle name="千位分隔 8 12 2 2" xfId="7412"/>
    <cellStyle name="千位分隔 8 12 2 2 2" xfId="15860"/>
    <cellStyle name="千位分隔 8 12 2 2 2 2" xfId="32756"/>
    <cellStyle name="千位分隔 8 12 2 2 3" xfId="24308"/>
    <cellStyle name="千位分隔 8 12 2 3" xfId="11636"/>
    <cellStyle name="千位分隔 8 12 2 3 2" xfId="28532"/>
    <cellStyle name="千位分隔 8 12 2 4" xfId="20084"/>
    <cellStyle name="千位分隔 8 12 3" xfId="5300"/>
    <cellStyle name="千位分隔 8 12 3 2" xfId="13748"/>
    <cellStyle name="千位分隔 8 12 3 2 2" xfId="30644"/>
    <cellStyle name="千位分隔 8 12 3 3" xfId="22196"/>
    <cellStyle name="千位分隔 8 12 4" xfId="9524"/>
    <cellStyle name="千位分隔 8 12 4 2" xfId="26420"/>
    <cellStyle name="千位分隔 8 12 5" xfId="17972"/>
    <cellStyle name="千位分隔 8 13" xfId="2132"/>
    <cellStyle name="千位分隔 8 13 2" xfId="6356"/>
    <cellStyle name="千位分隔 8 13 2 2" xfId="14804"/>
    <cellStyle name="千位分隔 8 13 2 2 2" xfId="31700"/>
    <cellStyle name="千位分隔 8 13 2 3" xfId="23252"/>
    <cellStyle name="千位分隔 8 13 3" xfId="10580"/>
    <cellStyle name="千位分隔 8 13 3 2" xfId="27476"/>
    <cellStyle name="千位分隔 8 13 4" xfId="19028"/>
    <cellStyle name="千位分隔 8 14" xfId="4244"/>
    <cellStyle name="千位分隔 8 14 2" xfId="12692"/>
    <cellStyle name="千位分隔 8 14 2 2" xfId="29588"/>
    <cellStyle name="千位分隔 8 14 3" xfId="21140"/>
    <cellStyle name="千位分隔 8 15" xfId="8468"/>
    <cellStyle name="千位分隔 8 15 2" xfId="25364"/>
    <cellStyle name="千位分隔 8 16" xfId="16916"/>
    <cellStyle name="千位分隔 8 2" xfId="36"/>
    <cellStyle name="千位分隔 8 2 10" xfId="388"/>
    <cellStyle name="千位分隔 8 2 10 2" xfId="1796"/>
    <cellStyle name="千位分隔 8 2 10 2 2" xfId="3908"/>
    <cellStyle name="千位分隔 8 2 10 2 2 2" xfId="8132"/>
    <cellStyle name="千位分隔 8 2 10 2 2 2 2" xfId="16580"/>
    <cellStyle name="千位分隔 8 2 10 2 2 2 2 2" xfId="33476"/>
    <cellStyle name="千位分隔 8 2 10 2 2 2 3" xfId="25028"/>
    <cellStyle name="千位分隔 8 2 10 2 2 3" xfId="12356"/>
    <cellStyle name="千位分隔 8 2 10 2 2 3 2" xfId="29252"/>
    <cellStyle name="千位分隔 8 2 10 2 2 4" xfId="20804"/>
    <cellStyle name="千位分隔 8 2 10 2 3" xfId="6020"/>
    <cellStyle name="千位分隔 8 2 10 2 3 2" xfId="14468"/>
    <cellStyle name="千位分隔 8 2 10 2 3 2 2" xfId="31364"/>
    <cellStyle name="千位分隔 8 2 10 2 3 3" xfId="22916"/>
    <cellStyle name="千位分隔 8 2 10 2 4" xfId="10244"/>
    <cellStyle name="千位分隔 8 2 10 2 4 2" xfId="27140"/>
    <cellStyle name="千位分隔 8 2 10 2 5" xfId="18692"/>
    <cellStyle name="千位分隔 8 2 10 3" xfId="2852"/>
    <cellStyle name="千位分隔 8 2 10 3 2" xfId="7076"/>
    <cellStyle name="千位分隔 8 2 10 3 2 2" xfId="15524"/>
    <cellStyle name="千位分隔 8 2 10 3 2 2 2" xfId="32420"/>
    <cellStyle name="千位分隔 8 2 10 3 2 3" xfId="23972"/>
    <cellStyle name="千位分隔 8 2 10 3 3" xfId="11300"/>
    <cellStyle name="千位分隔 8 2 10 3 3 2" xfId="28196"/>
    <cellStyle name="千位分隔 8 2 10 3 4" xfId="19748"/>
    <cellStyle name="千位分隔 8 2 10 4" xfId="4964"/>
    <cellStyle name="千位分隔 8 2 10 4 2" xfId="13412"/>
    <cellStyle name="千位分隔 8 2 10 4 2 2" xfId="30308"/>
    <cellStyle name="千位分隔 8 2 10 4 3" xfId="21860"/>
    <cellStyle name="千位分隔 8 2 10 5" xfId="9188"/>
    <cellStyle name="千位分隔 8 2 10 5 2" xfId="26084"/>
    <cellStyle name="千位分隔 8 2 10 6" xfId="17636"/>
    <cellStyle name="千位分隔 8 2 11" xfId="1092"/>
    <cellStyle name="千位分隔 8 2 11 2" xfId="3204"/>
    <cellStyle name="千位分隔 8 2 11 2 2" xfId="7428"/>
    <cellStyle name="千位分隔 8 2 11 2 2 2" xfId="15876"/>
    <cellStyle name="千位分隔 8 2 11 2 2 2 2" xfId="32772"/>
    <cellStyle name="千位分隔 8 2 11 2 2 3" xfId="24324"/>
    <cellStyle name="千位分隔 8 2 11 2 3" xfId="11652"/>
    <cellStyle name="千位分隔 8 2 11 2 3 2" xfId="28548"/>
    <cellStyle name="千位分隔 8 2 11 2 4" xfId="20100"/>
    <cellStyle name="千位分隔 8 2 11 3" xfId="5316"/>
    <cellStyle name="千位分隔 8 2 11 3 2" xfId="13764"/>
    <cellStyle name="千位分隔 8 2 11 3 2 2" xfId="30660"/>
    <cellStyle name="千位分隔 8 2 11 3 3" xfId="22212"/>
    <cellStyle name="千位分隔 8 2 11 4" xfId="9540"/>
    <cellStyle name="千位分隔 8 2 11 4 2" xfId="26436"/>
    <cellStyle name="千位分隔 8 2 11 5" xfId="17988"/>
    <cellStyle name="千位分隔 8 2 12" xfId="2148"/>
    <cellStyle name="千位分隔 8 2 12 2" xfId="6372"/>
    <cellStyle name="千位分隔 8 2 12 2 2" xfId="14820"/>
    <cellStyle name="千位分隔 8 2 12 2 2 2" xfId="31716"/>
    <cellStyle name="千位分隔 8 2 12 2 3" xfId="23268"/>
    <cellStyle name="千位分隔 8 2 12 3" xfId="10596"/>
    <cellStyle name="千位分隔 8 2 12 3 2" xfId="27492"/>
    <cellStyle name="千位分隔 8 2 12 4" xfId="19044"/>
    <cellStyle name="千位分隔 8 2 13" xfId="4260"/>
    <cellStyle name="千位分隔 8 2 13 2" xfId="12708"/>
    <cellStyle name="千位分隔 8 2 13 2 2" xfId="29604"/>
    <cellStyle name="千位分隔 8 2 13 3" xfId="21156"/>
    <cellStyle name="千位分隔 8 2 14" xfId="8484"/>
    <cellStyle name="千位分隔 8 2 14 2" xfId="25380"/>
    <cellStyle name="千位分隔 8 2 15" xfId="16932"/>
    <cellStyle name="千位分隔 8 2 2" xfId="68"/>
    <cellStyle name="千位分隔 8 2 2 2" xfId="772"/>
    <cellStyle name="千位分隔 8 2 2 2 2" xfId="1476"/>
    <cellStyle name="千位分隔 8 2 2 2 2 2" xfId="3588"/>
    <cellStyle name="千位分隔 8 2 2 2 2 2 2" xfId="7812"/>
    <cellStyle name="千位分隔 8 2 2 2 2 2 2 2" xfId="16260"/>
    <cellStyle name="千位分隔 8 2 2 2 2 2 2 2 2" xfId="33156"/>
    <cellStyle name="千位分隔 8 2 2 2 2 2 2 3" xfId="24708"/>
    <cellStyle name="千位分隔 8 2 2 2 2 2 3" xfId="12036"/>
    <cellStyle name="千位分隔 8 2 2 2 2 2 3 2" xfId="28932"/>
    <cellStyle name="千位分隔 8 2 2 2 2 2 4" xfId="20484"/>
    <cellStyle name="千位分隔 8 2 2 2 2 3" xfId="5700"/>
    <cellStyle name="千位分隔 8 2 2 2 2 3 2" xfId="14148"/>
    <cellStyle name="千位分隔 8 2 2 2 2 3 2 2" xfId="31044"/>
    <cellStyle name="千位分隔 8 2 2 2 2 3 3" xfId="22596"/>
    <cellStyle name="千位分隔 8 2 2 2 2 4" xfId="9924"/>
    <cellStyle name="千位分隔 8 2 2 2 2 4 2" xfId="26820"/>
    <cellStyle name="千位分隔 8 2 2 2 2 5" xfId="18372"/>
    <cellStyle name="千位分隔 8 2 2 2 3" xfId="2532"/>
    <cellStyle name="千位分隔 8 2 2 2 3 2" xfId="6756"/>
    <cellStyle name="千位分隔 8 2 2 2 3 2 2" xfId="15204"/>
    <cellStyle name="千位分隔 8 2 2 2 3 2 2 2" xfId="32100"/>
    <cellStyle name="千位分隔 8 2 2 2 3 2 3" xfId="23652"/>
    <cellStyle name="千位分隔 8 2 2 2 3 3" xfId="10980"/>
    <cellStyle name="千位分隔 8 2 2 2 3 3 2" xfId="27876"/>
    <cellStyle name="千位分隔 8 2 2 2 3 4" xfId="19428"/>
    <cellStyle name="千位分隔 8 2 2 2 4" xfId="4644"/>
    <cellStyle name="千位分隔 8 2 2 2 4 2" xfId="13092"/>
    <cellStyle name="千位分隔 8 2 2 2 4 2 2" xfId="29988"/>
    <cellStyle name="千位分隔 8 2 2 2 4 3" xfId="21540"/>
    <cellStyle name="千位分隔 8 2 2 2 5" xfId="8868"/>
    <cellStyle name="千位分隔 8 2 2 2 5 2" xfId="25764"/>
    <cellStyle name="千位分隔 8 2 2 2 6" xfId="17316"/>
    <cellStyle name="千位分隔 8 2 2 3" xfId="420"/>
    <cellStyle name="千位分隔 8 2 2 3 2" xfId="1828"/>
    <cellStyle name="千位分隔 8 2 2 3 2 2" xfId="3940"/>
    <cellStyle name="千位分隔 8 2 2 3 2 2 2" xfId="8164"/>
    <cellStyle name="千位分隔 8 2 2 3 2 2 2 2" xfId="16612"/>
    <cellStyle name="千位分隔 8 2 2 3 2 2 2 2 2" xfId="33508"/>
    <cellStyle name="千位分隔 8 2 2 3 2 2 2 3" xfId="25060"/>
    <cellStyle name="千位分隔 8 2 2 3 2 2 3" xfId="12388"/>
    <cellStyle name="千位分隔 8 2 2 3 2 2 3 2" xfId="29284"/>
    <cellStyle name="千位分隔 8 2 2 3 2 2 4" xfId="20836"/>
    <cellStyle name="千位分隔 8 2 2 3 2 3" xfId="6052"/>
    <cellStyle name="千位分隔 8 2 2 3 2 3 2" xfId="14500"/>
    <cellStyle name="千位分隔 8 2 2 3 2 3 2 2" xfId="31396"/>
    <cellStyle name="千位分隔 8 2 2 3 2 3 3" xfId="22948"/>
    <cellStyle name="千位分隔 8 2 2 3 2 4" xfId="10276"/>
    <cellStyle name="千位分隔 8 2 2 3 2 4 2" xfId="27172"/>
    <cellStyle name="千位分隔 8 2 2 3 2 5" xfId="18724"/>
    <cellStyle name="千位分隔 8 2 2 3 3" xfId="2884"/>
    <cellStyle name="千位分隔 8 2 2 3 3 2" xfId="7108"/>
    <cellStyle name="千位分隔 8 2 2 3 3 2 2" xfId="15556"/>
    <cellStyle name="千位分隔 8 2 2 3 3 2 2 2" xfId="32452"/>
    <cellStyle name="千位分隔 8 2 2 3 3 2 3" xfId="24004"/>
    <cellStyle name="千位分隔 8 2 2 3 3 3" xfId="11332"/>
    <cellStyle name="千位分隔 8 2 2 3 3 3 2" xfId="28228"/>
    <cellStyle name="千位分隔 8 2 2 3 3 4" xfId="19780"/>
    <cellStyle name="千位分隔 8 2 2 3 4" xfId="4996"/>
    <cellStyle name="千位分隔 8 2 2 3 4 2" xfId="13444"/>
    <cellStyle name="千位分隔 8 2 2 3 4 2 2" xfId="30340"/>
    <cellStyle name="千位分隔 8 2 2 3 4 3" xfId="21892"/>
    <cellStyle name="千位分隔 8 2 2 3 5" xfId="9220"/>
    <cellStyle name="千位分隔 8 2 2 3 5 2" xfId="26116"/>
    <cellStyle name="千位分隔 8 2 2 3 6" xfId="17668"/>
    <cellStyle name="千位分隔 8 2 2 4" xfId="1124"/>
    <cellStyle name="千位分隔 8 2 2 4 2" xfId="3236"/>
    <cellStyle name="千位分隔 8 2 2 4 2 2" xfId="7460"/>
    <cellStyle name="千位分隔 8 2 2 4 2 2 2" xfId="15908"/>
    <cellStyle name="千位分隔 8 2 2 4 2 2 2 2" xfId="32804"/>
    <cellStyle name="千位分隔 8 2 2 4 2 2 3" xfId="24356"/>
    <cellStyle name="千位分隔 8 2 2 4 2 3" xfId="11684"/>
    <cellStyle name="千位分隔 8 2 2 4 2 3 2" xfId="28580"/>
    <cellStyle name="千位分隔 8 2 2 4 2 4" xfId="20132"/>
    <cellStyle name="千位分隔 8 2 2 4 3" xfId="5348"/>
    <cellStyle name="千位分隔 8 2 2 4 3 2" xfId="13796"/>
    <cellStyle name="千位分隔 8 2 2 4 3 2 2" xfId="30692"/>
    <cellStyle name="千位分隔 8 2 2 4 3 3" xfId="22244"/>
    <cellStyle name="千位分隔 8 2 2 4 4" xfId="9572"/>
    <cellStyle name="千位分隔 8 2 2 4 4 2" xfId="26468"/>
    <cellStyle name="千位分隔 8 2 2 4 5" xfId="18020"/>
    <cellStyle name="千位分隔 8 2 2 5" xfId="2180"/>
    <cellStyle name="千位分隔 8 2 2 5 2" xfId="6404"/>
    <cellStyle name="千位分隔 8 2 2 5 2 2" xfId="14852"/>
    <cellStyle name="千位分隔 8 2 2 5 2 2 2" xfId="31748"/>
    <cellStyle name="千位分隔 8 2 2 5 2 3" xfId="23300"/>
    <cellStyle name="千位分隔 8 2 2 5 3" xfId="10628"/>
    <cellStyle name="千位分隔 8 2 2 5 3 2" xfId="27524"/>
    <cellStyle name="千位分隔 8 2 2 5 4" xfId="19076"/>
    <cellStyle name="千位分隔 8 2 2 6" xfId="4292"/>
    <cellStyle name="千位分隔 8 2 2 6 2" xfId="12740"/>
    <cellStyle name="千位分隔 8 2 2 6 2 2" xfId="29636"/>
    <cellStyle name="千位分隔 8 2 2 6 3" xfId="21188"/>
    <cellStyle name="千位分隔 8 2 2 7" xfId="8516"/>
    <cellStyle name="千位分隔 8 2 2 7 2" xfId="25412"/>
    <cellStyle name="千位分隔 8 2 2 8" xfId="16964"/>
    <cellStyle name="千位分隔 8 2 3" xfId="100"/>
    <cellStyle name="千位分隔 8 2 3 2" xfId="804"/>
    <cellStyle name="千位分隔 8 2 3 2 2" xfId="1508"/>
    <cellStyle name="千位分隔 8 2 3 2 2 2" xfId="3620"/>
    <cellStyle name="千位分隔 8 2 3 2 2 2 2" xfId="7844"/>
    <cellStyle name="千位分隔 8 2 3 2 2 2 2 2" xfId="16292"/>
    <cellStyle name="千位分隔 8 2 3 2 2 2 2 2 2" xfId="33188"/>
    <cellStyle name="千位分隔 8 2 3 2 2 2 2 3" xfId="24740"/>
    <cellStyle name="千位分隔 8 2 3 2 2 2 3" xfId="12068"/>
    <cellStyle name="千位分隔 8 2 3 2 2 2 3 2" xfId="28964"/>
    <cellStyle name="千位分隔 8 2 3 2 2 2 4" xfId="20516"/>
    <cellStyle name="千位分隔 8 2 3 2 2 3" xfId="5732"/>
    <cellStyle name="千位分隔 8 2 3 2 2 3 2" xfId="14180"/>
    <cellStyle name="千位分隔 8 2 3 2 2 3 2 2" xfId="31076"/>
    <cellStyle name="千位分隔 8 2 3 2 2 3 3" xfId="22628"/>
    <cellStyle name="千位分隔 8 2 3 2 2 4" xfId="9956"/>
    <cellStyle name="千位分隔 8 2 3 2 2 4 2" xfId="26852"/>
    <cellStyle name="千位分隔 8 2 3 2 2 5" xfId="18404"/>
    <cellStyle name="千位分隔 8 2 3 2 3" xfId="2564"/>
    <cellStyle name="千位分隔 8 2 3 2 3 2" xfId="6788"/>
    <cellStyle name="千位分隔 8 2 3 2 3 2 2" xfId="15236"/>
    <cellStyle name="千位分隔 8 2 3 2 3 2 2 2" xfId="32132"/>
    <cellStyle name="千位分隔 8 2 3 2 3 2 3" xfId="23684"/>
    <cellStyle name="千位分隔 8 2 3 2 3 3" xfId="11012"/>
    <cellStyle name="千位分隔 8 2 3 2 3 3 2" xfId="27908"/>
    <cellStyle name="千位分隔 8 2 3 2 3 4" xfId="19460"/>
    <cellStyle name="千位分隔 8 2 3 2 4" xfId="4676"/>
    <cellStyle name="千位分隔 8 2 3 2 4 2" xfId="13124"/>
    <cellStyle name="千位分隔 8 2 3 2 4 2 2" xfId="30020"/>
    <cellStyle name="千位分隔 8 2 3 2 4 3" xfId="21572"/>
    <cellStyle name="千位分隔 8 2 3 2 5" xfId="8900"/>
    <cellStyle name="千位分隔 8 2 3 2 5 2" xfId="25796"/>
    <cellStyle name="千位分隔 8 2 3 2 6" xfId="17348"/>
    <cellStyle name="千位分隔 8 2 3 3" xfId="452"/>
    <cellStyle name="千位分隔 8 2 3 3 2" xfId="1860"/>
    <cellStyle name="千位分隔 8 2 3 3 2 2" xfId="3972"/>
    <cellStyle name="千位分隔 8 2 3 3 2 2 2" xfId="8196"/>
    <cellStyle name="千位分隔 8 2 3 3 2 2 2 2" xfId="16644"/>
    <cellStyle name="千位分隔 8 2 3 3 2 2 2 2 2" xfId="33540"/>
    <cellStyle name="千位分隔 8 2 3 3 2 2 2 3" xfId="25092"/>
    <cellStyle name="千位分隔 8 2 3 3 2 2 3" xfId="12420"/>
    <cellStyle name="千位分隔 8 2 3 3 2 2 3 2" xfId="29316"/>
    <cellStyle name="千位分隔 8 2 3 3 2 2 4" xfId="20868"/>
    <cellStyle name="千位分隔 8 2 3 3 2 3" xfId="6084"/>
    <cellStyle name="千位分隔 8 2 3 3 2 3 2" xfId="14532"/>
    <cellStyle name="千位分隔 8 2 3 3 2 3 2 2" xfId="31428"/>
    <cellStyle name="千位分隔 8 2 3 3 2 3 3" xfId="22980"/>
    <cellStyle name="千位分隔 8 2 3 3 2 4" xfId="10308"/>
    <cellStyle name="千位分隔 8 2 3 3 2 4 2" xfId="27204"/>
    <cellStyle name="千位分隔 8 2 3 3 2 5" xfId="18756"/>
    <cellStyle name="千位分隔 8 2 3 3 3" xfId="2916"/>
    <cellStyle name="千位分隔 8 2 3 3 3 2" xfId="7140"/>
    <cellStyle name="千位分隔 8 2 3 3 3 2 2" xfId="15588"/>
    <cellStyle name="千位分隔 8 2 3 3 3 2 2 2" xfId="32484"/>
    <cellStyle name="千位分隔 8 2 3 3 3 2 3" xfId="24036"/>
    <cellStyle name="千位分隔 8 2 3 3 3 3" xfId="11364"/>
    <cellStyle name="千位分隔 8 2 3 3 3 3 2" xfId="28260"/>
    <cellStyle name="千位分隔 8 2 3 3 3 4" xfId="19812"/>
    <cellStyle name="千位分隔 8 2 3 3 4" xfId="5028"/>
    <cellStyle name="千位分隔 8 2 3 3 4 2" xfId="13476"/>
    <cellStyle name="千位分隔 8 2 3 3 4 2 2" xfId="30372"/>
    <cellStyle name="千位分隔 8 2 3 3 4 3" xfId="21924"/>
    <cellStyle name="千位分隔 8 2 3 3 5" xfId="9252"/>
    <cellStyle name="千位分隔 8 2 3 3 5 2" xfId="26148"/>
    <cellStyle name="千位分隔 8 2 3 3 6" xfId="17700"/>
    <cellStyle name="千位分隔 8 2 3 4" xfId="1156"/>
    <cellStyle name="千位分隔 8 2 3 4 2" xfId="3268"/>
    <cellStyle name="千位分隔 8 2 3 4 2 2" xfId="7492"/>
    <cellStyle name="千位分隔 8 2 3 4 2 2 2" xfId="15940"/>
    <cellStyle name="千位分隔 8 2 3 4 2 2 2 2" xfId="32836"/>
    <cellStyle name="千位分隔 8 2 3 4 2 2 3" xfId="24388"/>
    <cellStyle name="千位分隔 8 2 3 4 2 3" xfId="11716"/>
    <cellStyle name="千位分隔 8 2 3 4 2 3 2" xfId="28612"/>
    <cellStyle name="千位分隔 8 2 3 4 2 4" xfId="20164"/>
    <cellStyle name="千位分隔 8 2 3 4 3" xfId="5380"/>
    <cellStyle name="千位分隔 8 2 3 4 3 2" xfId="13828"/>
    <cellStyle name="千位分隔 8 2 3 4 3 2 2" xfId="30724"/>
    <cellStyle name="千位分隔 8 2 3 4 3 3" xfId="22276"/>
    <cellStyle name="千位分隔 8 2 3 4 4" xfId="9604"/>
    <cellStyle name="千位分隔 8 2 3 4 4 2" xfId="26500"/>
    <cellStyle name="千位分隔 8 2 3 4 5" xfId="18052"/>
    <cellStyle name="千位分隔 8 2 3 5" xfId="2212"/>
    <cellStyle name="千位分隔 8 2 3 5 2" xfId="6436"/>
    <cellStyle name="千位分隔 8 2 3 5 2 2" xfId="14884"/>
    <cellStyle name="千位分隔 8 2 3 5 2 2 2" xfId="31780"/>
    <cellStyle name="千位分隔 8 2 3 5 2 3" xfId="23332"/>
    <cellStyle name="千位分隔 8 2 3 5 3" xfId="10660"/>
    <cellStyle name="千位分隔 8 2 3 5 3 2" xfId="27556"/>
    <cellStyle name="千位分隔 8 2 3 5 4" xfId="19108"/>
    <cellStyle name="千位分隔 8 2 3 6" xfId="4324"/>
    <cellStyle name="千位分隔 8 2 3 6 2" xfId="12772"/>
    <cellStyle name="千位分隔 8 2 3 6 2 2" xfId="29668"/>
    <cellStyle name="千位分隔 8 2 3 6 3" xfId="21220"/>
    <cellStyle name="千位分隔 8 2 3 7" xfId="8548"/>
    <cellStyle name="千位分隔 8 2 3 7 2" xfId="25444"/>
    <cellStyle name="千位分隔 8 2 3 8" xfId="16996"/>
    <cellStyle name="千位分隔 8 2 4" xfId="148"/>
    <cellStyle name="千位分隔 8 2 4 2" xfId="852"/>
    <cellStyle name="千位分隔 8 2 4 2 2" xfId="1556"/>
    <cellStyle name="千位分隔 8 2 4 2 2 2" xfId="3668"/>
    <cellStyle name="千位分隔 8 2 4 2 2 2 2" xfId="7892"/>
    <cellStyle name="千位分隔 8 2 4 2 2 2 2 2" xfId="16340"/>
    <cellStyle name="千位分隔 8 2 4 2 2 2 2 2 2" xfId="33236"/>
    <cellStyle name="千位分隔 8 2 4 2 2 2 2 3" xfId="24788"/>
    <cellStyle name="千位分隔 8 2 4 2 2 2 3" xfId="12116"/>
    <cellStyle name="千位分隔 8 2 4 2 2 2 3 2" xfId="29012"/>
    <cellStyle name="千位分隔 8 2 4 2 2 2 4" xfId="20564"/>
    <cellStyle name="千位分隔 8 2 4 2 2 3" xfId="5780"/>
    <cellStyle name="千位分隔 8 2 4 2 2 3 2" xfId="14228"/>
    <cellStyle name="千位分隔 8 2 4 2 2 3 2 2" xfId="31124"/>
    <cellStyle name="千位分隔 8 2 4 2 2 3 3" xfId="22676"/>
    <cellStyle name="千位分隔 8 2 4 2 2 4" xfId="10004"/>
    <cellStyle name="千位分隔 8 2 4 2 2 4 2" xfId="26900"/>
    <cellStyle name="千位分隔 8 2 4 2 2 5" xfId="18452"/>
    <cellStyle name="千位分隔 8 2 4 2 3" xfId="2612"/>
    <cellStyle name="千位分隔 8 2 4 2 3 2" xfId="6836"/>
    <cellStyle name="千位分隔 8 2 4 2 3 2 2" xfId="15284"/>
    <cellStyle name="千位分隔 8 2 4 2 3 2 2 2" xfId="32180"/>
    <cellStyle name="千位分隔 8 2 4 2 3 2 3" xfId="23732"/>
    <cellStyle name="千位分隔 8 2 4 2 3 3" xfId="11060"/>
    <cellStyle name="千位分隔 8 2 4 2 3 3 2" xfId="27956"/>
    <cellStyle name="千位分隔 8 2 4 2 3 4" xfId="19508"/>
    <cellStyle name="千位分隔 8 2 4 2 4" xfId="4724"/>
    <cellStyle name="千位分隔 8 2 4 2 4 2" xfId="13172"/>
    <cellStyle name="千位分隔 8 2 4 2 4 2 2" xfId="30068"/>
    <cellStyle name="千位分隔 8 2 4 2 4 3" xfId="21620"/>
    <cellStyle name="千位分隔 8 2 4 2 5" xfId="8948"/>
    <cellStyle name="千位分隔 8 2 4 2 5 2" xfId="25844"/>
    <cellStyle name="千位分隔 8 2 4 2 6" xfId="17396"/>
    <cellStyle name="千位分隔 8 2 4 3" xfId="500"/>
    <cellStyle name="千位分隔 8 2 4 3 2" xfId="1908"/>
    <cellStyle name="千位分隔 8 2 4 3 2 2" xfId="4020"/>
    <cellStyle name="千位分隔 8 2 4 3 2 2 2" xfId="8244"/>
    <cellStyle name="千位分隔 8 2 4 3 2 2 2 2" xfId="16692"/>
    <cellStyle name="千位分隔 8 2 4 3 2 2 2 2 2" xfId="33588"/>
    <cellStyle name="千位分隔 8 2 4 3 2 2 2 3" xfId="25140"/>
    <cellStyle name="千位分隔 8 2 4 3 2 2 3" xfId="12468"/>
    <cellStyle name="千位分隔 8 2 4 3 2 2 3 2" xfId="29364"/>
    <cellStyle name="千位分隔 8 2 4 3 2 2 4" xfId="20916"/>
    <cellStyle name="千位分隔 8 2 4 3 2 3" xfId="6132"/>
    <cellStyle name="千位分隔 8 2 4 3 2 3 2" xfId="14580"/>
    <cellStyle name="千位分隔 8 2 4 3 2 3 2 2" xfId="31476"/>
    <cellStyle name="千位分隔 8 2 4 3 2 3 3" xfId="23028"/>
    <cellStyle name="千位分隔 8 2 4 3 2 4" xfId="10356"/>
    <cellStyle name="千位分隔 8 2 4 3 2 4 2" xfId="27252"/>
    <cellStyle name="千位分隔 8 2 4 3 2 5" xfId="18804"/>
    <cellStyle name="千位分隔 8 2 4 3 3" xfId="2964"/>
    <cellStyle name="千位分隔 8 2 4 3 3 2" xfId="7188"/>
    <cellStyle name="千位分隔 8 2 4 3 3 2 2" xfId="15636"/>
    <cellStyle name="千位分隔 8 2 4 3 3 2 2 2" xfId="32532"/>
    <cellStyle name="千位分隔 8 2 4 3 3 2 3" xfId="24084"/>
    <cellStyle name="千位分隔 8 2 4 3 3 3" xfId="11412"/>
    <cellStyle name="千位分隔 8 2 4 3 3 3 2" xfId="28308"/>
    <cellStyle name="千位分隔 8 2 4 3 3 4" xfId="19860"/>
    <cellStyle name="千位分隔 8 2 4 3 4" xfId="5076"/>
    <cellStyle name="千位分隔 8 2 4 3 4 2" xfId="13524"/>
    <cellStyle name="千位分隔 8 2 4 3 4 2 2" xfId="30420"/>
    <cellStyle name="千位分隔 8 2 4 3 4 3" xfId="21972"/>
    <cellStyle name="千位分隔 8 2 4 3 5" xfId="9300"/>
    <cellStyle name="千位分隔 8 2 4 3 5 2" xfId="26196"/>
    <cellStyle name="千位分隔 8 2 4 3 6" xfId="17748"/>
    <cellStyle name="千位分隔 8 2 4 4" xfId="1204"/>
    <cellStyle name="千位分隔 8 2 4 4 2" xfId="3316"/>
    <cellStyle name="千位分隔 8 2 4 4 2 2" xfId="7540"/>
    <cellStyle name="千位分隔 8 2 4 4 2 2 2" xfId="15988"/>
    <cellStyle name="千位分隔 8 2 4 4 2 2 2 2" xfId="32884"/>
    <cellStyle name="千位分隔 8 2 4 4 2 2 3" xfId="24436"/>
    <cellStyle name="千位分隔 8 2 4 4 2 3" xfId="11764"/>
    <cellStyle name="千位分隔 8 2 4 4 2 3 2" xfId="28660"/>
    <cellStyle name="千位分隔 8 2 4 4 2 4" xfId="20212"/>
    <cellStyle name="千位分隔 8 2 4 4 3" xfId="5428"/>
    <cellStyle name="千位分隔 8 2 4 4 3 2" xfId="13876"/>
    <cellStyle name="千位分隔 8 2 4 4 3 2 2" xfId="30772"/>
    <cellStyle name="千位分隔 8 2 4 4 3 3" xfId="22324"/>
    <cellStyle name="千位分隔 8 2 4 4 4" xfId="9652"/>
    <cellStyle name="千位分隔 8 2 4 4 4 2" xfId="26548"/>
    <cellStyle name="千位分隔 8 2 4 4 5" xfId="18100"/>
    <cellStyle name="千位分隔 8 2 4 5" xfId="2260"/>
    <cellStyle name="千位分隔 8 2 4 5 2" xfId="6484"/>
    <cellStyle name="千位分隔 8 2 4 5 2 2" xfId="14932"/>
    <cellStyle name="千位分隔 8 2 4 5 2 2 2" xfId="31828"/>
    <cellStyle name="千位分隔 8 2 4 5 2 3" xfId="23380"/>
    <cellStyle name="千位分隔 8 2 4 5 3" xfId="10708"/>
    <cellStyle name="千位分隔 8 2 4 5 3 2" xfId="27604"/>
    <cellStyle name="千位分隔 8 2 4 5 4" xfId="19156"/>
    <cellStyle name="千位分隔 8 2 4 6" xfId="4372"/>
    <cellStyle name="千位分隔 8 2 4 6 2" xfId="12820"/>
    <cellStyle name="千位分隔 8 2 4 6 2 2" xfId="29716"/>
    <cellStyle name="千位分隔 8 2 4 6 3" xfId="21268"/>
    <cellStyle name="千位分隔 8 2 4 7" xfId="8596"/>
    <cellStyle name="千位分隔 8 2 4 7 2" xfId="25492"/>
    <cellStyle name="千位分隔 8 2 4 8" xfId="17044"/>
    <cellStyle name="千位分隔 8 2 5" xfId="196"/>
    <cellStyle name="千位分隔 8 2 5 2" xfId="900"/>
    <cellStyle name="千位分隔 8 2 5 2 2" xfId="1604"/>
    <cellStyle name="千位分隔 8 2 5 2 2 2" xfId="3716"/>
    <cellStyle name="千位分隔 8 2 5 2 2 2 2" xfId="7940"/>
    <cellStyle name="千位分隔 8 2 5 2 2 2 2 2" xfId="16388"/>
    <cellStyle name="千位分隔 8 2 5 2 2 2 2 2 2" xfId="33284"/>
    <cellStyle name="千位分隔 8 2 5 2 2 2 2 3" xfId="24836"/>
    <cellStyle name="千位分隔 8 2 5 2 2 2 3" xfId="12164"/>
    <cellStyle name="千位分隔 8 2 5 2 2 2 3 2" xfId="29060"/>
    <cellStyle name="千位分隔 8 2 5 2 2 2 4" xfId="20612"/>
    <cellStyle name="千位分隔 8 2 5 2 2 3" xfId="5828"/>
    <cellStyle name="千位分隔 8 2 5 2 2 3 2" xfId="14276"/>
    <cellStyle name="千位分隔 8 2 5 2 2 3 2 2" xfId="31172"/>
    <cellStyle name="千位分隔 8 2 5 2 2 3 3" xfId="22724"/>
    <cellStyle name="千位分隔 8 2 5 2 2 4" xfId="10052"/>
    <cellStyle name="千位分隔 8 2 5 2 2 4 2" xfId="26948"/>
    <cellStyle name="千位分隔 8 2 5 2 2 5" xfId="18500"/>
    <cellStyle name="千位分隔 8 2 5 2 3" xfId="2660"/>
    <cellStyle name="千位分隔 8 2 5 2 3 2" xfId="6884"/>
    <cellStyle name="千位分隔 8 2 5 2 3 2 2" xfId="15332"/>
    <cellStyle name="千位分隔 8 2 5 2 3 2 2 2" xfId="32228"/>
    <cellStyle name="千位分隔 8 2 5 2 3 2 3" xfId="23780"/>
    <cellStyle name="千位分隔 8 2 5 2 3 3" xfId="11108"/>
    <cellStyle name="千位分隔 8 2 5 2 3 3 2" xfId="28004"/>
    <cellStyle name="千位分隔 8 2 5 2 3 4" xfId="19556"/>
    <cellStyle name="千位分隔 8 2 5 2 4" xfId="4772"/>
    <cellStyle name="千位分隔 8 2 5 2 4 2" xfId="13220"/>
    <cellStyle name="千位分隔 8 2 5 2 4 2 2" xfId="30116"/>
    <cellStyle name="千位分隔 8 2 5 2 4 3" xfId="21668"/>
    <cellStyle name="千位分隔 8 2 5 2 5" xfId="8996"/>
    <cellStyle name="千位分隔 8 2 5 2 5 2" xfId="25892"/>
    <cellStyle name="千位分隔 8 2 5 2 6" xfId="17444"/>
    <cellStyle name="千位分隔 8 2 5 3" xfId="548"/>
    <cellStyle name="千位分隔 8 2 5 3 2" xfId="1956"/>
    <cellStyle name="千位分隔 8 2 5 3 2 2" xfId="4068"/>
    <cellStyle name="千位分隔 8 2 5 3 2 2 2" xfId="8292"/>
    <cellStyle name="千位分隔 8 2 5 3 2 2 2 2" xfId="16740"/>
    <cellStyle name="千位分隔 8 2 5 3 2 2 2 2 2" xfId="33636"/>
    <cellStyle name="千位分隔 8 2 5 3 2 2 2 3" xfId="25188"/>
    <cellStyle name="千位分隔 8 2 5 3 2 2 3" xfId="12516"/>
    <cellStyle name="千位分隔 8 2 5 3 2 2 3 2" xfId="29412"/>
    <cellStyle name="千位分隔 8 2 5 3 2 2 4" xfId="20964"/>
    <cellStyle name="千位分隔 8 2 5 3 2 3" xfId="6180"/>
    <cellStyle name="千位分隔 8 2 5 3 2 3 2" xfId="14628"/>
    <cellStyle name="千位分隔 8 2 5 3 2 3 2 2" xfId="31524"/>
    <cellStyle name="千位分隔 8 2 5 3 2 3 3" xfId="23076"/>
    <cellStyle name="千位分隔 8 2 5 3 2 4" xfId="10404"/>
    <cellStyle name="千位分隔 8 2 5 3 2 4 2" xfId="27300"/>
    <cellStyle name="千位分隔 8 2 5 3 2 5" xfId="18852"/>
    <cellStyle name="千位分隔 8 2 5 3 3" xfId="3012"/>
    <cellStyle name="千位分隔 8 2 5 3 3 2" xfId="7236"/>
    <cellStyle name="千位分隔 8 2 5 3 3 2 2" xfId="15684"/>
    <cellStyle name="千位分隔 8 2 5 3 3 2 2 2" xfId="32580"/>
    <cellStyle name="千位分隔 8 2 5 3 3 2 3" xfId="24132"/>
    <cellStyle name="千位分隔 8 2 5 3 3 3" xfId="11460"/>
    <cellStyle name="千位分隔 8 2 5 3 3 3 2" xfId="28356"/>
    <cellStyle name="千位分隔 8 2 5 3 3 4" xfId="19908"/>
    <cellStyle name="千位分隔 8 2 5 3 4" xfId="5124"/>
    <cellStyle name="千位分隔 8 2 5 3 4 2" xfId="13572"/>
    <cellStyle name="千位分隔 8 2 5 3 4 2 2" xfId="30468"/>
    <cellStyle name="千位分隔 8 2 5 3 4 3" xfId="22020"/>
    <cellStyle name="千位分隔 8 2 5 3 5" xfId="9348"/>
    <cellStyle name="千位分隔 8 2 5 3 5 2" xfId="26244"/>
    <cellStyle name="千位分隔 8 2 5 3 6" xfId="17796"/>
    <cellStyle name="千位分隔 8 2 5 4" xfId="1252"/>
    <cellStyle name="千位分隔 8 2 5 4 2" xfId="3364"/>
    <cellStyle name="千位分隔 8 2 5 4 2 2" xfId="7588"/>
    <cellStyle name="千位分隔 8 2 5 4 2 2 2" xfId="16036"/>
    <cellStyle name="千位分隔 8 2 5 4 2 2 2 2" xfId="32932"/>
    <cellStyle name="千位分隔 8 2 5 4 2 2 3" xfId="24484"/>
    <cellStyle name="千位分隔 8 2 5 4 2 3" xfId="11812"/>
    <cellStyle name="千位分隔 8 2 5 4 2 3 2" xfId="28708"/>
    <cellStyle name="千位分隔 8 2 5 4 2 4" xfId="20260"/>
    <cellStyle name="千位分隔 8 2 5 4 3" xfId="5476"/>
    <cellStyle name="千位分隔 8 2 5 4 3 2" xfId="13924"/>
    <cellStyle name="千位分隔 8 2 5 4 3 2 2" xfId="30820"/>
    <cellStyle name="千位分隔 8 2 5 4 3 3" xfId="22372"/>
    <cellStyle name="千位分隔 8 2 5 4 4" xfId="9700"/>
    <cellStyle name="千位分隔 8 2 5 4 4 2" xfId="26596"/>
    <cellStyle name="千位分隔 8 2 5 4 5" xfId="18148"/>
    <cellStyle name="千位分隔 8 2 5 5" xfId="2308"/>
    <cellStyle name="千位分隔 8 2 5 5 2" xfId="6532"/>
    <cellStyle name="千位分隔 8 2 5 5 2 2" xfId="14980"/>
    <cellStyle name="千位分隔 8 2 5 5 2 2 2" xfId="31876"/>
    <cellStyle name="千位分隔 8 2 5 5 2 3" xfId="23428"/>
    <cellStyle name="千位分隔 8 2 5 5 3" xfId="10756"/>
    <cellStyle name="千位分隔 8 2 5 5 3 2" xfId="27652"/>
    <cellStyle name="千位分隔 8 2 5 5 4" xfId="19204"/>
    <cellStyle name="千位分隔 8 2 5 6" xfId="4420"/>
    <cellStyle name="千位分隔 8 2 5 6 2" xfId="12868"/>
    <cellStyle name="千位分隔 8 2 5 6 2 2" xfId="29764"/>
    <cellStyle name="千位分隔 8 2 5 6 3" xfId="21316"/>
    <cellStyle name="千位分隔 8 2 5 7" xfId="8644"/>
    <cellStyle name="千位分隔 8 2 5 7 2" xfId="25540"/>
    <cellStyle name="千位分隔 8 2 5 8" xfId="17092"/>
    <cellStyle name="千位分隔 8 2 6" xfId="244"/>
    <cellStyle name="千位分隔 8 2 6 2" xfId="948"/>
    <cellStyle name="千位分隔 8 2 6 2 2" xfId="1652"/>
    <cellStyle name="千位分隔 8 2 6 2 2 2" xfId="3764"/>
    <cellStyle name="千位分隔 8 2 6 2 2 2 2" xfId="7988"/>
    <cellStyle name="千位分隔 8 2 6 2 2 2 2 2" xfId="16436"/>
    <cellStyle name="千位分隔 8 2 6 2 2 2 2 2 2" xfId="33332"/>
    <cellStyle name="千位分隔 8 2 6 2 2 2 2 3" xfId="24884"/>
    <cellStyle name="千位分隔 8 2 6 2 2 2 3" xfId="12212"/>
    <cellStyle name="千位分隔 8 2 6 2 2 2 3 2" xfId="29108"/>
    <cellStyle name="千位分隔 8 2 6 2 2 2 4" xfId="20660"/>
    <cellStyle name="千位分隔 8 2 6 2 2 3" xfId="5876"/>
    <cellStyle name="千位分隔 8 2 6 2 2 3 2" xfId="14324"/>
    <cellStyle name="千位分隔 8 2 6 2 2 3 2 2" xfId="31220"/>
    <cellStyle name="千位分隔 8 2 6 2 2 3 3" xfId="22772"/>
    <cellStyle name="千位分隔 8 2 6 2 2 4" xfId="10100"/>
    <cellStyle name="千位分隔 8 2 6 2 2 4 2" xfId="26996"/>
    <cellStyle name="千位分隔 8 2 6 2 2 5" xfId="18548"/>
    <cellStyle name="千位分隔 8 2 6 2 3" xfId="2708"/>
    <cellStyle name="千位分隔 8 2 6 2 3 2" xfId="6932"/>
    <cellStyle name="千位分隔 8 2 6 2 3 2 2" xfId="15380"/>
    <cellStyle name="千位分隔 8 2 6 2 3 2 2 2" xfId="32276"/>
    <cellStyle name="千位分隔 8 2 6 2 3 2 3" xfId="23828"/>
    <cellStyle name="千位分隔 8 2 6 2 3 3" xfId="11156"/>
    <cellStyle name="千位分隔 8 2 6 2 3 3 2" xfId="28052"/>
    <cellStyle name="千位分隔 8 2 6 2 3 4" xfId="19604"/>
    <cellStyle name="千位分隔 8 2 6 2 4" xfId="4820"/>
    <cellStyle name="千位分隔 8 2 6 2 4 2" xfId="13268"/>
    <cellStyle name="千位分隔 8 2 6 2 4 2 2" xfId="30164"/>
    <cellStyle name="千位分隔 8 2 6 2 4 3" xfId="21716"/>
    <cellStyle name="千位分隔 8 2 6 2 5" xfId="9044"/>
    <cellStyle name="千位分隔 8 2 6 2 5 2" xfId="25940"/>
    <cellStyle name="千位分隔 8 2 6 2 6" xfId="17492"/>
    <cellStyle name="千位分隔 8 2 6 3" xfId="596"/>
    <cellStyle name="千位分隔 8 2 6 3 2" xfId="2004"/>
    <cellStyle name="千位分隔 8 2 6 3 2 2" xfId="4116"/>
    <cellStyle name="千位分隔 8 2 6 3 2 2 2" xfId="8340"/>
    <cellStyle name="千位分隔 8 2 6 3 2 2 2 2" xfId="16788"/>
    <cellStyle name="千位分隔 8 2 6 3 2 2 2 2 2" xfId="33684"/>
    <cellStyle name="千位分隔 8 2 6 3 2 2 2 3" xfId="25236"/>
    <cellStyle name="千位分隔 8 2 6 3 2 2 3" xfId="12564"/>
    <cellStyle name="千位分隔 8 2 6 3 2 2 3 2" xfId="29460"/>
    <cellStyle name="千位分隔 8 2 6 3 2 2 4" xfId="21012"/>
    <cellStyle name="千位分隔 8 2 6 3 2 3" xfId="6228"/>
    <cellStyle name="千位分隔 8 2 6 3 2 3 2" xfId="14676"/>
    <cellStyle name="千位分隔 8 2 6 3 2 3 2 2" xfId="31572"/>
    <cellStyle name="千位分隔 8 2 6 3 2 3 3" xfId="23124"/>
    <cellStyle name="千位分隔 8 2 6 3 2 4" xfId="10452"/>
    <cellStyle name="千位分隔 8 2 6 3 2 4 2" xfId="27348"/>
    <cellStyle name="千位分隔 8 2 6 3 2 5" xfId="18900"/>
    <cellStyle name="千位分隔 8 2 6 3 3" xfId="3060"/>
    <cellStyle name="千位分隔 8 2 6 3 3 2" xfId="7284"/>
    <cellStyle name="千位分隔 8 2 6 3 3 2 2" xfId="15732"/>
    <cellStyle name="千位分隔 8 2 6 3 3 2 2 2" xfId="32628"/>
    <cellStyle name="千位分隔 8 2 6 3 3 2 3" xfId="24180"/>
    <cellStyle name="千位分隔 8 2 6 3 3 3" xfId="11508"/>
    <cellStyle name="千位分隔 8 2 6 3 3 3 2" xfId="28404"/>
    <cellStyle name="千位分隔 8 2 6 3 3 4" xfId="19956"/>
    <cellStyle name="千位分隔 8 2 6 3 4" xfId="5172"/>
    <cellStyle name="千位分隔 8 2 6 3 4 2" xfId="13620"/>
    <cellStyle name="千位分隔 8 2 6 3 4 2 2" xfId="30516"/>
    <cellStyle name="千位分隔 8 2 6 3 4 3" xfId="22068"/>
    <cellStyle name="千位分隔 8 2 6 3 5" xfId="9396"/>
    <cellStyle name="千位分隔 8 2 6 3 5 2" xfId="26292"/>
    <cellStyle name="千位分隔 8 2 6 3 6" xfId="17844"/>
    <cellStyle name="千位分隔 8 2 6 4" xfId="1300"/>
    <cellStyle name="千位分隔 8 2 6 4 2" xfId="3412"/>
    <cellStyle name="千位分隔 8 2 6 4 2 2" xfId="7636"/>
    <cellStyle name="千位分隔 8 2 6 4 2 2 2" xfId="16084"/>
    <cellStyle name="千位分隔 8 2 6 4 2 2 2 2" xfId="32980"/>
    <cellStyle name="千位分隔 8 2 6 4 2 2 3" xfId="24532"/>
    <cellStyle name="千位分隔 8 2 6 4 2 3" xfId="11860"/>
    <cellStyle name="千位分隔 8 2 6 4 2 3 2" xfId="28756"/>
    <cellStyle name="千位分隔 8 2 6 4 2 4" xfId="20308"/>
    <cellStyle name="千位分隔 8 2 6 4 3" xfId="5524"/>
    <cellStyle name="千位分隔 8 2 6 4 3 2" xfId="13972"/>
    <cellStyle name="千位分隔 8 2 6 4 3 2 2" xfId="30868"/>
    <cellStyle name="千位分隔 8 2 6 4 3 3" xfId="22420"/>
    <cellStyle name="千位分隔 8 2 6 4 4" xfId="9748"/>
    <cellStyle name="千位分隔 8 2 6 4 4 2" xfId="26644"/>
    <cellStyle name="千位分隔 8 2 6 4 5" xfId="18196"/>
    <cellStyle name="千位分隔 8 2 6 5" xfId="2356"/>
    <cellStyle name="千位分隔 8 2 6 5 2" xfId="6580"/>
    <cellStyle name="千位分隔 8 2 6 5 2 2" xfId="15028"/>
    <cellStyle name="千位分隔 8 2 6 5 2 2 2" xfId="31924"/>
    <cellStyle name="千位分隔 8 2 6 5 2 3" xfId="23476"/>
    <cellStyle name="千位分隔 8 2 6 5 3" xfId="10804"/>
    <cellStyle name="千位分隔 8 2 6 5 3 2" xfId="27700"/>
    <cellStyle name="千位分隔 8 2 6 5 4" xfId="19252"/>
    <cellStyle name="千位分隔 8 2 6 6" xfId="4468"/>
    <cellStyle name="千位分隔 8 2 6 6 2" xfId="12916"/>
    <cellStyle name="千位分隔 8 2 6 6 2 2" xfId="29812"/>
    <cellStyle name="千位分隔 8 2 6 6 3" xfId="21364"/>
    <cellStyle name="千位分隔 8 2 6 7" xfId="8692"/>
    <cellStyle name="千位分隔 8 2 6 7 2" xfId="25588"/>
    <cellStyle name="千位分隔 8 2 6 8" xfId="17140"/>
    <cellStyle name="千位分隔 8 2 7" xfId="292"/>
    <cellStyle name="千位分隔 8 2 7 2" xfId="996"/>
    <cellStyle name="千位分隔 8 2 7 2 2" xfId="1700"/>
    <cellStyle name="千位分隔 8 2 7 2 2 2" xfId="3812"/>
    <cellStyle name="千位分隔 8 2 7 2 2 2 2" xfId="8036"/>
    <cellStyle name="千位分隔 8 2 7 2 2 2 2 2" xfId="16484"/>
    <cellStyle name="千位分隔 8 2 7 2 2 2 2 2 2" xfId="33380"/>
    <cellStyle name="千位分隔 8 2 7 2 2 2 2 3" xfId="24932"/>
    <cellStyle name="千位分隔 8 2 7 2 2 2 3" xfId="12260"/>
    <cellStyle name="千位分隔 8 2 7 2 2 2 3 2" xfId="29156"/>
    <cellStyle name="千位分隔 8 2 7 2 2 2 4" xfId="20708"/>
    <cellStyle name="千位分隔 8 2 7 2 2 3" xfId="5924"/>
    <cellStyle name="千位分隔 8 2 7 2 2 3 2" xfId="14372"/>
    <cellStyle name="千位分隔 8 2 7 2 2 3 2 2" xfId="31268"/>
    <cellStyle name="千位分隔 8 2 7 2 2 3 3" xfId="22820"/>
    <cellStyle name="千位分隔 8 2 7 2 2 4" xfId="10148"/>
    <cellStyle name="千位分隔 8 2 7 2 2 4 2" xfId="27044"/>
    <cellStyle name="千位分隔 8 2 7 2 2 5" xfId="18596"/>
    <cellStyle name="千位分隔 8 2 7 2 3" xfId="2756"/>
    <cellStyle name="千位分隔 8 2 7 2 3 2" xfId="6980"/>
    <cellStyle name="千位分隔 8 2 7 2 3 2 2" xfId="15428"/>
    <cellStyle name="千位分隔 8 2 7 2 3 2 2 2" xfId="32324"/>
    <cellStyle name="千位分隔 8 2 7 2 3 2 3" xfId="23876"/>
    <cellStyle name="千位分隔 8 2 7 2 3 3" xfId="11204"/>
    <cellStyle name="千位分隔 8 2 7 2 3 3 2" xfId="28100"/>
    <cellStyle name="千位分隔 8 2 7 2 3 4" xfId="19652"/>
    <cellStyle name="千位分隔 8 2 7 2 4" xfId="4868"/>
    <cellStyle name="千位分隔 8 2 7 2 4 2" xfId="13316"/>
    <cellStyle name="千位分隔 8 2 7 2 4 2 2" xfId="30212"/>
    <cellStyle name="千位分隔 8 2 7 2 4 3" xfId="21764"/>
    <cellStyle name="千位分隔 8 2 7 2 5" xfId="9092"/>
    <cellStyle name="千位分隔 8 2 7 2 5 2" xfId="25988"/>
    <cellStyle name="千位分隔 8 2 7 2 6" xfId="17540"/>
    <cellStyle name="千位分隔 8 2 7 3" xfId="644"/>
    <cellStyle name="千位分隔 8 2 7 3 2" xfId="2052"/>
    <cellStyle name="千位分隔 8 2 7 3 2 2" xfId="4164"/>
    <cellStyle name="千位分隔 8 2 7 3 2 2 2" xfId="8388"/>
    <cellStyle name="千位分隔 8 2 7 3 2 2 2 2" xfId="16836"/>
    <cellStyle name="千位分隔 8 2 7 3 2 2 2 2 2" xfId="33732"/>
    <cellStyle name="千位分隔 8 2 7 3 2 2 2 3" xfId="25284"/>
    <cellStyle name="千位分隔 8 2 7 3 2 2 3" xfId="12612"/>
    <cellStyle name="千位分隔 8 2 7 3 2 2 3 2" xfId="29508"/>
    <cellStyle name="千位分隔 8 2 7 3 2 2 4" xfId="21060"/>
    <cellStyle name="千位分隔 8 2 7 3 2 3" xfId="6276"/>
    <cellStyle name="千位分隔 8 2 7 3 2 3 2" xfId="14724"/>
    <cellStyle name="千位分隔 8 2 7 3 2 3 2 2" xfId="31620"/>
    <cellStyle name="千位分隔 8 2 7 3 2 3 3" xfId="23172"/>
    <cellStyle name="千位分隔 8 2 7 3 2 4" xfId="10500"/>
    <cellStyle name="千位分隔 8 2 7 3 2 4 2" xfId="27396"/>
    <cellStyle name="千位分隔 8 2 7 3 2 5" xfId="18948"/>
    <cellStyle name="千位分隔 8 2 7 3 3" xfId="3108"/>
    <cellStyle name="千位分隔 8 2 7 3 3 2" xfId="7332"/>
    <cellStyle name="千位分隔 8 2 7 3 3 2 2" xfId="15780"/>
    <cellStyle name="千位分隔 8 2 7 3 3 2 2 2" xfId="32676"/>
    <cellStyle name="千位分隔 8 2 7 3 3 2 3" xfId="24228"/>
    <cellStyle name="千位分隔 8 2 7 3 3 3" xfId="11556"/>
    <cellStyle name="千位分隔 8 2 7 3 3 3 2" xfId="28452"/>
    <cellStyle name="千位分隔 8 2 7 3 3 4" xfId="20004"/>
    <cellStyle name="千位分隔 8 2 7 3 4" xfId="5220"/>
    <cellStyle name="千位分隔 8 2 7 3 4 2" xfId="13668"/>
    <cellStyle name="千位分隔 8 2 7 3 4 2 2" xfId="30564"/>
    <cellStyle name="千位分隔 8 2 7 3 4 3" xfId="22116"/>
    <cellStyle name="千位分隔 8 2 7 3 5" xfId="9444"/>
    <cellStyle name="千位分隔 8 2 7 3 5 2" xfId="26340"/>
    <cellStyle name="千位分隔 8 2 7 3 6" xfId="17892"/>
    <cellStyle name="千位分隔 8 2 7 4" xfId="1348"/>
    <cellStyle name="千位分隔 8 2 7 4 2" xfId="3460"/>
    <cellStyle name="千位分隔 8 2 7 4 2 2" xfId="7684"/>
    <cellStyle name="千位分隔 8 2 7 4 2 2 2" xfId="16132"/>
    <cellStyle name="千位分隔 8 2 7 4 2 2 2 2" xfId="33028"/>
    <cellStyle name="千位分隔 8 2 7 4 2 2 3" xfId="24580"/>
    <cellStyle name="千位分隔 8 2 7 4 2 3" xfId="11908"/>
    <cellStyle name="千位分隔 8 2 7 4 2 3 2" xfId="28804"/>
    <cellStyle name="千位分隔 8 2 7 4 2 4" xfId="20356"/>
    <cellStyle name="千位分隔 8 2 7 4 3" xfId="5572"/>
    <cellStyle name="千位分隔 8 2 7 4 3 2" xfId="14020"/>
    <cellStyle name="千位分隔 8 2 7 4 3 2 2" xfId="30916"/>
    <cellStyle name="千位分隔 8 2 7 4 3 3" xfId="22468"/>
    <cellStyle name="千位分隔 8 2 7 4 4" xfId="9796"/>
    <cellStyle name="千位分隔 8 2 7 4 4 2" xfId="26692"/>
    <cellStyle name="千位分隔 8 2 7 4 5" xfId="18244"/>
    <cellStyle name="千位分隔 8 2 7 5" xfId="2404"/>
    <cellStyle name="千位分隔 8 2 7 5 2" xfId="6628"/>
    <cellStyle name="千位分隔 8 2 7 5 2 2" xfId="15076"/>
    <cellStyle name="千位分隔 8 2 7 5 2 2 2" xfId="31972"/>
    <cellStyle name="千位分隔 8 2 7 5 2 3" xfId="23524"/>
    <cellStyle name="千位分隔 8 2 7 5 3" xfId="10852"/>
    <cellStyle name="千位分隔 8 2 7 5 3 2" xfId="27748"/>
    <cellStyle name="千位分隔 8 2 7 5 4" xfId="19300"/>
    <cellStyle name="千位分隔 8 2 7 6" xfId="4516"/>
    <cellStyle name="千位分隔 8 2 7 6 2" xfId="12964"/>
    <cellStyle name="千位分隔 8 2 7 6 2 2" xfId="29860"/>
    <cellStyle name="千位分隔 8 2 7 6 3" xfId="21412"/>
    <cellStyle name="千位分隔 8 2 7 7" xfId="8740"/>
    <cellStyle name="千位分隔 8 2 7 7 2" xfId="25636"/>
    <cellStyle name="千位分隔 8 2 7 8" xfId="17188"/>
    <cellStyle name="千位分隔 8 2 8" xfId="340"/>
    <cellStyle name="千位分隔 8 2 8 2" xfId="1044"/>
    <cellStyle name="千位分隔 8 2 8 2 2" xfId="1748"/>
    <cellStyle name="千位分隔 8 2 8 2 2 2" xfId="3860"/>
    <cellStyle name="千位分隔 8 2 8 2 2 2 2" xfId="8084"/>
    <cellStyle name="千位分隔 8 2 8 2 2 2 2 2" xfId="16532"/>
    <cellStyle name="千位分隔 8 2 8 2 2 2 2 2 2" xfId="33428"/>
    <cellStyle name="千位分隔 8 2 8 2 2 2 2 3" xfId="24980"/>
    <cellStyle name="千位分隔 8 2 8 2 2 2 3" xfId="12308"/>
    <cellStyle name="千位分隔 8 2 8 2 2 2 3 2" xfId="29204"/>
    <cellStyle name="千位分隔 8 2 8 2 2 2 4" xfId="20756"/>
    <cellStyle name="千位分隔 8 2 8 2 2 3" xfId="5972"/>
    <cellStyle name="千位分隔 8 2 8 2 2 3 2" xfId="14420"/>
    <cellStyle name="千位分隔 8 2 8 2 2 3 2 2" xfId="31316"/>
    <cellStyle name="千位分隔 8 2 8 2 2 3 3" xfId="22868"/>
    <cellStyle name="千位分隔 8 2 8 2 2 4" xfId="10196"/>
    <cellStyle name="千位分隔 8 2 8 2 2 4 2" xfId="27092"/>
    <cellStyle name="千位分隔 8 2 8 2 2 5" xfId="18644"/>
    <cellStyle name="千位分隔 8 2 8 2 3" xfId="2804"/>
    <cellStyle name="千位分隔 8 2 8 2 3 2" xfId="7028"/>
    <cellStyle name="千位分隔 8 2 8 2 3 2 2" xfId="15476"/>
    <cellStyle name="千位分隔 8 2 8 2 3 2 2 2" xfId="32372"/>
    <cellStyle name="千位分隔 8 2 8 2 3 2 3" xfId="23924"/>
    <cellStyle name="千位分隔 8 2 8 2 3 3" xfId="11252"/>
    <cellStyle name="千位分隔 8 2 8 2 3 3 2" xfId="28148"/>
    <cellStyle name="千位分隔 8 2 8 2 3 4" xfId="19700"/>
    <cellStyle name="千位分隔 8 2 8 2 4" xfId="4916"/>
    <cellStyle name="千位分隔 8 2 8 2 4 2" xfId="13364"/>
    <cellStyle name="千位分隔 8 2 8 2 4 2 2" xfId="30260"/>
    <cellStyle name="千位分隔 8 2 8 2 4 3" xfId="21812"/>
    <cellStyle name="千位分隔 8 2 8 2 5" xfId="9140"/>
    <cellStyle name="千位分隔 8 2 8 2 5 2" xfId="26036"/>
    <cellStyle name="千位分隔 8 2 8 2 6" xfId="17588"/>
    <cellStyle name="千位分隔 8 2 8 3" xfId="692"/>
    <cellStyle name="千位分隔 8 2 8 3 2" xfId="2100"/>
    <cellStyle name="千位分隔 8 2 8 3 2 2" xfId="4212"/>
    <cellStyle name="千位分隔 8 2 8 3 2 2 2" xfId="8436"/>
    <cellStyle name="千位分隔 8 2 8 3 2 2 2 2" xfId="16884"/>
    <cellStyle name="千位分隔 8 2 8 3 2 2 2 2 2" xfId="33780"/>
    <cellStyle name="千位分隔 8 2 8 3 2 2 2 3" xfId="25332"/>
    <cellStyle name="千位分隔 8 2 8 3 2 2 3" xfId="12660"/>
    <cellStyle name="千位分隔 8 2 8 3 2 2 3 2" xfId="29556"/>
    <cellStyle name="千位分隔 8 2 8 3 2 2 4" xfId="21108"/>
    <cellStyle name="千位分隔 8 2 8 3 2 3" xfId="6324"/>
    <cellStyle name="千位分隔 8 2 8 3 2 3 2" xfId="14772"/>
    <cellStyle name="千位分隔 8 2 8 3 2 3 2 2" xfId="31668"/>
    <cellStyle name="千位分隔 8 2 8 3 2 3 3" xfId="23220"/>
    <cellStyle name="千位分隔 8 2 8 3 2 4" xfId="10548"/>
    <cellStyle name="千位分隔 8 2 8 3 2 4 2" xfId="27444"/>
    <cellStyle name="千位分隔 8 2 8 3 2 5" xfId="18996"/>
    <cellStyle name="千位分隔 8 2 8 3 3" xfId="3156"/>
    <cellStyle name="千位分隔 8 2 8 3 3 2" xfId="7380"/>
    <cellStyle name="千位分隔 8 2 8 3 3 2 2" xfId="15828"/>
    <cellStyle name="千位分隔 8 2 8 3 3 2 2 2" xfId="32724"/>
    <cellStyle name="千位分隔 8 2 8 3 3 2 3" xfId="24276"/>
    <cellStyle name="千位分隔 8 2 8 3 3 3" xfId="11604"/>
    <cellStyle name="千位分隔 8 2 8 3 3 3 2" xfId="28500"/>
    <cellStyle name="千位分隔 8 2 8 3 3 4" xfId="20052"/>
    <cellStyle name="千位分隔 8 2 8 3 4" xfId="5268"/>
    <cellStyle name="千位分隔 8 2 8 3 4 2" xfId="13716"/>
    <cellStyle name="千位分隔 8 2 8 3 4 2 2" xfId="30612"/>
    <cellStyle name="千位分隔 8 2 8 3 4 3" xfId="22164"/>
    <cellStyle name="千位分隔 8 2 8 3 5" xfId="9492"/>
    <cellStyle name="千位分隔 8 2 8 3 5 2" xfId="26388"/>
    <cellStyle name="千位分隔 8 2 8 3 6" xfId="17940"/>
    <cellStyle name="千位分隔 8 2 8 4" xfId="1396"/>
    <cellStyle name="千位分隔 8 2 8 4 2" xfId="3508"/>
    <cellStyle name="千位分隔 8 2 8 4 2 2" xfId="7732"/>
    <cellStyle name="千位分隔 8 2 8 4 2 2 2" xfId="16180"/>
    <cellStyle name="千位分隔 8 2 8 4 2 2 2 2" xfId="33076"/>
    <cellStyle name="千位分隔 8 2 8 4 2 2 3" xfId="24628"/>
    <cellStyle name="千位分隔 8 2 8 4 2 3" xfId="11956"/>
    <cellStyle name="千位分隔 8 2 8 4 2 3 2" xfId="28852"/>
    <cellStyle name="千位分隔 8 2 8 4 2 4" xfId="20404"/>
    <cellStyle name="千位分隔 8 2 8 4 3" xfId="5620"/>
    <cellStyle name="千位分隔 8 2 8 4 3 2" xfId="14068"/>
    <cellStyle name="千位分隔 8 2 8 4 3 2 2" xfId="30964"/>
    <cellStyle name="千位分隔 8 2 8 4 3 3" xfId="22516"/>
    <cellStyle name="千位分隔 8 2 8 4 4" xfId="9844"/>
    <cellStyle name="千位分隔 8 2 8 4 4 2" xfId="26740"/>
    <cellStyle name="千位分隔 8 2 8 4 5" xfId="18292"/>
    <cellStyle name="千位分隔 8 2 8 5" xfId="2452"/>
    <cellStyle name="千位分隔 8 2 8 5 2" xfId="6676"/>
    <cellStyle name="千位分隔 8 2 8 5 2 2" xfId="15124"/>
    <cellStyle name="千位分隔 8 2 8 5 2 2 2" xfId="32020"/>
    <cellStyle name="千位分隔 8 2 8 5 2 3" xfId="23572"/>
    <cellStyle name="千位分隔 8 2 8 5 3" xfId="10900"/>
    <cellStyle name="千位分隔 8 2 8 5 3 2" xfId="27796"/>
    <cellStyle name="千位分隔 8 2 8 5 4" xfId="19348"/>
    <cellStyle name="千位分隔 8 2 8 6" xfId="4564"/>
    <cellStyle name="千位分隔 8 2 8 6 2" xfId="13012"/>
    <cellStyle name="千位分隔 8 2 8 6 2 2" xfId="29908"/>
    <cellStyle name="千位分隔 8 2 8 6 3" xfId="21460"/>
    <cellStyle name="千位分隔 8 2 8 7" xfId="8788"/>
    <cellStyle name="千位分隔 8 2 8 7 2" xfId="25684"/>
    <cellStyle name="千位分隔 8 2 8 8" xfId="17236"/>
    <cellStyle name="千位分隔 8 2 9" xfId="740"/>
    <cellStyle name="千位分隔 8 2 9 2" xfId="1444"/>
    <cellStyle name="千位分隔 8 2 9 2 2" xfId="3556"/>
    <cellStyle name="千位分隔 8 2 9 2 2 2" xfId="7780"/>
    <cellStyle name="千位分隔 8 2 9 2 2 2 2" xfId="16228"/>
    <cellStyle name="千位分隔 8 2 9 2 2 2 2 2" xfId="33124"/>
    <cellStyle name="千位分隔 8 2 9 2 2 2 3" xfId="24676"/>
    <cellStyle name="千位分隔 8 2 9 2 2 3" xfId="12004"/>
    <cellStyle name="千位分隔 8 2 9 2 2 3 2" xfId="28900"/>
    <cellStyle name="千位分隔 8 2 9 2 2 4" xfId="20452"/>
    <cellStyle name="千位分隔 8 2 9 2 3" xfId="5668"/>
    <cellStyle name="千位分隔 8 2 9 2 3 2" xfId="14116"/>
    <cellStyle name="千位分隔 8 2 9 2 3 2 2" xfId="31012"/>
    <cellStyle name="千位分隔 8 2 9 2 3 3" xfId="22564"/>
    <cellStyle name="千位分隔 8 2 9 2 4" xfId="9892"/>
    <cellStyle name="千位分隔 8 2 9 2 4 2" xfId="26788"/>
    <cellStyle name="千位分隔 8 2 9 2 5" xfId="18340"/>
    <cellStyle name="千位分隔 8 2 9 3" xfId="2500"/>
    <cellStyle name="千位分隔 8 2 9 3 2" xfId="6724"/>
    <cellStyle name="千位分隔 8 2 9 3 2 2" xfId="15172"/>
    <cellStyle name="千位分隔 8 2 9 3 2 2 2" xfId="32068"/>
    <cellStyle name="千位分隔 8 2 9 3 2 3" xfId="23620"/>
    <cellStyle name="千位分隔 8 2 9 3 3" xfId="10948"/>
    <cellStyle name="千位分隔 8 2 9 3 3 2" xfId="27844"/>
    <cellStyle name="千位分隔 8 2 9 3 4" xfId="19396"/>
    <cellStyle name="千位分隔 8 2 9 4" xfId="4612"/>
    <cellStyle name="千位分隔 8 2 9 4 2" xfId="13060"/>
    <cellStyle name="千位分隔 8 2 9 4 2 2" xfId="29956"/>
    <cellStyle name="千位分隔 8 2 9 4 3" xfId="21508"/>
    <cellStyle name="千位分隔 8 2 9 5" xfId="8836"/>
    <cellStyle name="千位分隔 8 2 9 5 2" xfId="25732"/>
    <cellStyle name="千位分隔 8 2 9 6" xfId="17284"/>
    <cellStyle name="千位分隔 8 3" xfId="52"/>
    <cellStyle name="千位分隔 8 3 10" xfId="1108"/>
    <cellStyle name="千位分隔 8 3 10 2" xfId="3220"/>
    <cellStyle name="千位分隔 8 3 10 2 2" xfId="7444"/>
    <cellStyle name="千位分隔 8 3 10 2 2 2" xfId="15892"/>
    <cellStyle name="千位分隔 8 3 10 2 2 2 2" xfId="32788"/>
    <cellStyle name="千位分隔 8 3 10 2 2 3" xfId="24340"/>
    <cellStyle name="千位分隔 8 3 10 2 3" xfId="11668"/>
    <cellStyle name="千位分隔 8 3 10 2 3 2" xfId="28564"/>
    <cellStyle name="千位分隔 8 3 10 2 4" xfId="20116"/>
    <cellStyle name="千位分隔 8 3 10 3" xfId="5332"/>
    <cellStyle name="千位分隔 8 3 10 3 2" xfId="13780"/>
    <cellStyle name="千位分隔 8 3 10 3 2 2" xfId="30676"/>
    <cellStyle name="千位分隔 8 3 10 3 3" xfId="22228"/>
    <cellStyle name="千位分隔 8 3 10 4" xfId="9556"/>
    <cellStyle name="千位分隔 8 3 10 4 2" xfId="26452"/>
    <cellStyle name="千位分隔 8 3 10 5" xfId="18004"/>
    <cellStyle name="千位分隔 8 3 11" xfId="2164"/>
    <cellStyle name="千位分隔 8 3 11 2" xfId="6388"/>
    <cellStyle name="千位分隔 8 3 11 2 2" xfId="14836"/>
    <cellStyle name="千位分隔 8 3 11 2 2 2" xfId="31732"/>
    <cellStyle name="千位分隔 8 3 11 2 3" xfId="23284"/>
    <cellStyle name="千位分隔 8 3 11 3" xfId="10612"/>
    <cellStyle name="千位分隔 8 3 11 3 2" xfId="27508"/>
    <cellStyle name="千位分隔 8 3 11 4" xfId="19060"/>
    <cellStyle name="千位分隔 8 3 12" xfId="4276"/>
    <cellStyle name="千位分隔 8 3 12 2" xfId="12724"/>
    <cellStyle name="千位分隔 8 3 12 2 2" xfId="29620"/>
    <cellStyle name="千位分隔 8 3 12 3" xfId="21172"/>
    <cellStyle name="千位分隔 8 3 13" xfId="8500"/>
    <cellStyle name="千位分隔 8 3 13 2" xfId="25396"/>
    <cellStyle name="千位分隔 8 3 14" xfId="16948"/>
    <cellStyle name="千位分隔 8 3 2" xfId="116"/>
    <cellStyle name="千位分隔 8 3 2 2" xfId="820"/>
    <cellStyle name="千位分隔 8 3 2 2 2" xfId="1524"/>
    <cellStyle name="千位分隔 8 3 2 2 2 2" xfId="3636"/>
    <cellStyle name="千位分隔 8 3 2 2 2 2 2" xfId="7860"/>
    <cellStyle name="千位分隔 8 3 2 2 2 2 2 2" xfId="16308"/>
    <cellStyle name="千位分隔 8 3 2 2 2 2 2 2 2" xfId="33204"/>
    <cellStyle name="千位分隔 8 3 2 2 2 2 2 3" xfId="24756"/>
    <cellStyle name="千位分隔 8 3 2 2 2 2 3" xfId="12084"/>
    <cellStyle name="千位分隔 8 3 2 2 2 2 3 2" xfId="28980"/>
    <cellStyle name="千位分隔 8 3 2 2 2 2 4" xfId="20532"/>
    <cellStyle name="千位分隔 8 3 2 2 2 3" xfId="5748"/>
    <cellStyle name="千位分隔 8 3 2 2 2 3 2" xfId="14196"/>
    <cellStyle name="千位分隔 8 3 2 2 2 3 2 2" xfId="31092"/>
    <cellStyle name="千位分隔 8 3 2 2 2 3 3" xfId="22644"/>
    <cellStyle name="千位分隔 8 3 2 2 2 4" xfId="9972"/>
    <cellStyle name="千位分隔 8 3 2 2 2 4 2" xfId="26868"/>
    <cellStyle name="千位分隔 8 3 2 2 2 5" xfId="18420"/>
    <cellStyle name="千位分隔 8 3 2 2 3" xfId="2580"/>
    <cellStyle name="千位分隔 8 3 2 2 3 2" xfId="6804"/>
    <cellStyle name="千位分隔 8 3 2 2 3 2 2" xfId="15252"/>
    <cellStyle name="千位分隔 8 3 2 2 3 2 2 2" xfId="32148"/>
    <cellStyle name="千位分隔 8 3 2 2 3 2 3" xfId="23700"/>
    <cellStyle name="千位分隔 8 3 2 2 3 3" xfId="11028"/>
    <cellStyle name="千位分隔 8 3 2 2 3 3 2" xfId="27924"/>
    <cellStyle name="千位分隔 8 3 2 2 3 4" xfId="19476"/>
    <cellStyle name="千位分隔 8 3 2 2 4" xfId="4692"/>
    <cellStyle name="千位分隔 8 3 2 2 4 2" xfId="13140"/>
    <cellStyle name="千位分隔 8 3 2 2 4 2 2" xfId="30036"/>
    <cellStyle name="千位分隔 8 3 2 2 4 3" xfId="21588"/>
    <cellStyle name="千位分隔 8 3 2 2 5" xfId="8916"/>
    <cellStyle name="千位分隔 8 3 2 2 5 2" xfId="25812"/>
    <cellStyle name="千位分隔 8 3 2 2 6" xfId="17364"/>
    <cellStyle name="千位分隔 8 3 2 3" xfId="468"/>
    <cellStyle name="千位分隔 8 3 2 3 2" xfId="1876"/>
    <cellStyle name="千位分隔 8 3 2 3 2 2" xfId="3988"/>
    <cellStyle name="千位分隔 8 3 2 3 2 2 2" xfId="8212"/>
    <cellStyle name="千位分隔 8 3 2 3 2 2 2 2" xfId="16660"/>
    <cellStyle name="千位分隔 8 3 2 3 2 2 2 2 2" xfId="33556"/>
    <cellStyle name="千位分隔 8 3 2 3 2 2 2 3" xfId="25108"/>
    <cellStyle name="千位分隔 8 3 2 3 2 2 3" xfId="12436"/>
    <cellStyle name="千位分隔 8 3 2 3 2 2 3 2" xfId="29332"/>
    <cellStyle name="千位分隔 8 3 2 3 2 2 4" xfId="20884"/>
    <cellStyle name="千位分隔 8 3 2 3 2 3" xfId="6100"/>
    <cellStyle name="千位分隔 8 3 2 3 2 3 2" xfId="14548"/>
    <cellStyle name="千位分隔 8 3 2 3 2 3 2 2" xfId="31444"/>
    <cellStyle name="千位分隔 8 3 2 3 2 3 3" xfId="22996"/>
    <cellStyle name="千位分隔 8 3 2 3 2 4" xfId="10324"/>
    <cellStyle name="千位分隔 8 3 2 3 2 4 2" xfId="27220"/>
    <cellStyle name="千位分隔 8 3 2 3 2 5" xfId="18772"/>
    <cellStyle name="千位分隔 8 3 2 3 3" xfId="2932"/>
    <cellStyle name="千位分隔 8 3 2 3 3 2" xfId="7156"/>
    <cellStyle name="千位分隔 8 3 2 3 3 2 2" xfId="15604"/>
    <cellStyle name="千位分隔 8 3 2 3 3 2 2 2" xfId="32500"/>
    <cellStyle name="千位分隔 8 3 2 3 3 2 3" xfId="24052"/>
    <cellStyle name="千位分隔 8 3 2 3 3 3" xfId="11380"/>
    <cellStyle name="千位分隔 8 3 2 3 3 3 2" xfId="28276"/>
    <cellStyle name="千位分隔 8 3 2 3 3 4" xfId="19828"/>
    <cellStyle name="千位分隔 8 3 2 3 4" xfId="5044"/>
    <cellStyle name="千位分隔 8 3 2 3 4 2" xfId="13492"/>
    <cellStyle name="千位分隔 8 3 2 3 4 2 2" xfId="30388"/>
    <cellStyle name="千位分隔 8 3 2 3 4 3" xfId="21940"/>
    <cellStyle name="千位分隔 8 3 2 3 5" xfId="9268"/>
    <cellStyle name="千位分隔 8 3 2 3 5 2" xfId="26164"/>
    <cellStyle name="千位分隔 8 3 2 3 6" xfId="17716"/>
    <cellStyle name="千位分隔 8 3 2 4" xfId="1172"/>
    <cellStyle name="千位分隔 8 3 2 4 2" xfId="3284"/>
    <cellStyle name="千位分隔 8 3 2 4 2 2" xfId="7508"/>
    <cellStyle name="千位分隔 8 3 2 4 2 2 2" xfId="15956"/>
    <cellStyle name="千位分隔 8 3 2 4 2 2 2 2" xfId="32852"/>
    <cellStyle name="千位分隔 8 3 2 4 2 2 3" xfId="24404"/>
    <cellStyle name="千位分隔 8 3 2 4 2 3" xfId="11732"/>
    <cellStyle name="千位分隔 8 3 2 4 2 3 2" xfId="28628"/>
    <cellStyle name="千位分隔 8 3 2 4 2 4" xfId="20180"/>
    <cellStyle name="千位分隔 8 3 2 4 3" xfId="5396"/>
    <cellStyle name="千位分隔 8 3 2 4 3 2" xfId="13844"/>
    <cellStyle name="千位分隔 8 3 2 4 3 2 2" xfId="30740"/>
    <cellStyle name="千位分隔 8 3 2 4 3 3" xfId="22292"/>
    <cellStyle name="千位分隔 8 3 2 4 4" xfId="9620"/>
    <cellStyle name="千位分隔 8 3 2 4 4 2" xfId="26516"/>
    <cellStyle name="千位分隔 8 3 2 4 5" xfId="18068"/>
    <cellStyle name="千位分隔 8 3 2 5" xfId="2228"/>
    <cellStyle name="千位分隔 8 3 2 5 2" xfId="6452"/>
    <cellStyle name="千位分隔 8 3 2 5 2 2" xfId="14900"/>
    <cellStyle name="千位分隔 8 3 2 5 2 2 2" xfId="31796"/>
    <cellStyle name="千位分隔 8 3 2 5 2 3" xfId="23348"/>
    <cellStyle name="千位分隔 8 3 2 5 3" xfId="10676"/>
    <cellStyle name="千位分隔 8 3 2 5 3 2" xfId="27572"/>
    <cellStyle name="千位分隔 8 3 2 5 4" xfId="19124"/>
    <cellStyle name="千位分隔 8 3 2 6" xfId="4340"/>
    <cellStyle name="千位分隔 8 3 2 6 2" xfId="12788"/>
    <cellStyle name="千位分隔 8 3 2 6 2 2" xfId="29684"/>
    <cellStyle name="千位分隔 8 3 2 6 3" xfId="21236"/>
    <cellStyle name="千位分隔 8 3 2 7" xfId="8564"/>
    <cellStyle name="千位分隔 8 3 2 7 2" xfId="25460"/>
    <cellStyle name="千位分隔 8 3 2 8" xfId="17012"/>
    <cellStyle name="千位分隔 8 3 3" xfId="164"/>
    <cellStyle name="千位分隔 8 3 3 2" xfId="868"/>
    <cellStyle name="千位分隔 8 3 3 2 2" xfId="1572"/>
    <cellStyle name="千位分隔 8 3 3 2 2 2" xfId="3684"/>
    <cellStyle name="千位分隔 8 3 3 2 2 2 2" xfId="7908"/>
    <cellStyle name="千位分隔 8 3 3 2 2 2 2 2" xfId="16356"/>
    <cellStyle name="千位分隔 8 3 3 2 2 2 2 2 2" xfId="33252"/>
    <cellStyle name="千位分隔 8 3 3 2 2 2 2 3" xfId="24804"/>
    <cellStyle name="千位分隔 8 3 3 2 2 2 3" xfId="12132"/>
    <cellStyle name="千位分隔 8 3 3 2 2 2 3 2" xfId="29028"/>
    <cellStyle name="千位分隔 8 3 3 2 2 2 4" xfId="20580"/>
    <cellStyle name="千位分隔 8 3 3 2 2 3" xfId="5796"/>
    <cellStyle name="千位分隔 8 3 3 2 2 3 2" xfId="14244"/>
    <cellStyle name="千位分隔 8 3 3 2 2 3 2 2" xfId="31140"/>
    <cellStyle name="千位分隔 8 3 3 2 2 3 3" xfId="22692"/>
    <cellStyle name="千位分隔 8 3 3 2 2 4" xfId="10020"/>
    <cellStyle name="千位分隔 8 3 3 2 2 4 2" xfId="26916"/>
    <cellStyle name="千位分隔 8 3 3 2 2 5" xfId="18468"/>
    <cellStyle name="千位分隔 8 3 3 2 3" xfId="2628"/>
    <cellStyle name="千位分隔 8 3 3 2 3 2" xfId="6852"/>
    <cellStyle name="千位分隔 8 3 3 2 3 2 2" xfId="15300"/>
    <cellStyle name="千位分隔 8 3 3 2 3 2 2 2" xfId="32196"/>
    <cellStyle name="千位分隔 8 3 3 2 3 2 3" xfId="23748"/>
    <cellStyle name="千位分隔 8 3 3 2 3 3" xfId="11076"/>
    <cellStyle name="千位分隔 8 3 3 2 3 3 2" xfId="27972"/>
    <cellStyle name="千位分隔 8 3 3 2 3 4" xfId="19524"/>
    <cellStyle name="千位分隔 8 3 3 2 4" xfId="4740"/>
    <cellStyle name="千位分隔 8 3 3 2 4 2" xfId="13188"/>
    <cellStyle name="千位分隔 8 3 3 2 4 2 2" xfId="30084"/>
    <cellStyle name="千位分隔 8 3 3 2 4 3" xfId="21636"/>
    <cellStyle name="千位分隔 8 3 3 2 5" xfId="8964"/>
    <cellStyle name="千位分隔 8 3 3 2 5 2" xfId="25860"/>
    <cellStyle name="千位分隔 8 3 3 2 6" xfId="17412"/>
    <cellStyle name="千位分隔 8 3 3 3" xfId="516"/>
    <cellStyle name="千位分隔 8 3 3 3 2" xfId="1924"/>
    <cellStyle name="千位分隔 8 3 3 3 2 2" xfId="4036"/>
    <cellStyle name="千位分隔 8 3 3 3 2 2 2" xfId="8260"/>
    <cellStyle name="千位分隔 8 3 3 3 2 2 2 2" xfId="16708"/>
    <cellStyle name="千位分隔 8 3 3 3 2 2 2 2 2" xfId="33604"/>
    <cellStyle name="千位分隔 8 3 3 3 2 2 2 3" xfId="25156"/>
    <cellStyle name="千位分隔 8 3 3 3 2 2 3" xfId="12484"/>
    <cellStyle name="千位分隔 8 3 3 3 2 2 3 2" xfId="29380"/>
    <cellStyle name="千位分隔 8 3 3 3 2 2 4" xfId="20932"/>
    <cellStyle name="千位分隔 8 3 3 3 2 3" xfId="6148"/>
    <cellStyle name="千位分隔 8 3 3 3 2 3 2" xfId="14596"/>
    <cellStyle name="千位分隔 8 3 3 3 2 3 2 2" xfId="31492"/>
    <cellStyle name="千位分隔 8 3 3 3 2 3 3" xfId="23044"/>
    <cellStyle name="千位分隔 8 3 3 3 2 4" xfId="10372"/>
    <cellStyle name="千位分隔 8 3 3 3 2 4 2" xfId="27268"/>
    <cellStyle name="千位分隔 8 3 3 3 2 5" xfId="18820"/>
    <cellStyle name="千位分隔 8 3 3 3 3" xfId="2980"/>
    <cellStyle name="千位分隔 8 3 3 3 3 2" xfId="7204"/>
    <cellStyle name="千位分隔 8 3 3 3 3 2 2" xfId="15652"/>
    <cellStyle name="千位分隔 8 3 3 3 3 2 2 2" xfId="32548"/>
    <cellStyle name="千位分隔 8 3 3 3 3 2 3" xfId="24100"/>
    <cellStyle name="千位分隔 8 3 3 3 3 3" xfId="11428"/>
    <cellStyle name="千位分隔 8 3 3 3 3 3 2" xfId="28324"/>
    <cellStyle name="千位分隔 8 3 3 3 3 4" xfId="19876"/>
    <cellStyle name="千位分隔 8 3 3 3 4" xfId="5092"/>
    <cellStyle name="千位分隔 8 3 3 3 4 2" xfId="13540"/>
    <cellStyle name="千位分隔 8 3 3 3 4 2 2" xfId="30436"/>
    <cellStyle name="千位分隔 8 3 3 3 4 3" xfId="21988"/>
    <cellStyle name="千位分隔 8 3 3 3 5" xfId="9316"/>
    <cellStyle name="千位分隔 8 3 3 3 5 2" xfId="26212"/>
    <cellStyle name="千位分隔 8 3 3 3 6" xfId="17764"/>
    <cellStyle name="千位分隔 8 3 3 4" xfId="1220"/>
    <cellStyle name="千位分隔 8 3 3 4 2" xfId="3332"/>
    <cellStyle name="千位分隔 8 3 3 4 2 2" xfId="7556"/>
    <cellStyle name="千位分隔 8 3 3 4 2 2 2" xfId="16004"/>
    <cellStyle name="千位分隔 8 3 3 4 2 2 2 2" xfId="32900"/>
    <cellStyle name="千位分隔 8 3 3 4 2 2 3" xfId="24452"/>
    <cellStyle name="千位分隔 8 3 3 4 2 3" xfId="11780"/>
    <cellStyle name="千位分隔 8 3 3 4 2 3 2" xfId="28676"/>
    <cellStyle name="千位分隔 8 3 3 4 2 4" xfId="20228"/>
    <cellStyle name="千位分隔 8 3 3 4 3" xfId="5444"/>
    <cellStyle name="千位分隔 8 3 3 4 3 2" xfId="13892"/>
    <cellStyle name="千位分隔 8 3 3 4 3 2 2" xfId="30788"/>
    <cellStyle name="千位分隔 8 3 3 4 3 3" xfId="22340"/>
    <cellStyle name="千位分隔 8 3 3 4 4" xfId="9668"/>
    <cellStyle name="千位分隔 8 3 3 4 4 2" xfId="26564"/>
    <cellStyle name="千位分隔 8 3 3 4 5" xfId="18116"/>
    <cellStyle name="千位分隔 8 3 3 5" xfId="2276"/>
    <cellStyle name="千位分隔 8 3 3 5 2" xfId="6500"/>
    <cellStyle name="千位分隔 8 3 3 5 2 2" xfId="14948"/>
    <cellStyle name="千位分隔 8 3 3 5 2 2 2" xfId="31844"/>
    <cellStyle name="千位分隔 8 3 3 5 2 3" xfId="23396"/>
    <cellStyle name="千位分隔 8 3 3 5 3" xfId="10724"/>
    <cellStyle name="千位分隔 8 3 3 5 3 2" xfId="27620"/>
    <cellStyle name="千位分隔 8 3 3 5 4" xfId="19172"/>
    <cellStyle name="千位分隔 8 3 3 6" xfId="4388"/>
    <cellStyle name="千位分隔 8 3 3 6 2" xfId="12836"/>
    <cellStyle name="千位分隔 8 3 3 6 2 2" xfId="29732"/>
    <cellStyle name="千位分隔 8 3 3 6 3" xfId="21284"/>
    <cellStyle name="千位分隔 8 3 3 7" xfId="8612"/>
    <cellStyle name="千位分隔 8 3 3 7 2" xfId="25508"/>
    <cellStyle name="千位分隔 8 3 3 8" xfId="17060"/>
    <cellStyle name="千位分隔 8 3 4" xfId="212"/>
    <cellStyle name="千位分隔 8 3 4 2" xfId="916"/>
    <cellStyle name="千位分隔 8 3 4 2 2" xfId="1620"/>
    <cellStyle name="千位分隔 8 3 4 2 2 2" xfId="3732"/>
    <cellStyle name="千位分隔 8 3 4 2 2 2 2" xfId="7956"/>
    <cellStyle name="千位分隔 8 3 4 2 2 2 2 2" xfId="16404"/>
    <cellStyle name="千位分隔 8 3 4 2 2 2 2 2 2" xfId="33300"/>
    <cellStyle name="千位分隔 8 3 4 2 2 2 2 3" xfId="24852"/>
    <cellStyle name="千位分隔 8 3 4 2 2 2 3" xfId="12180"/>
    <cellStyle name="千位分隔 8 3 4 2 2 2 3 2" xfId="29076"/>
    <cellStyle name="千位分隔 8 3 4 2 2 2 4" xfId="20628"/>
    <cellStyle name="千位分隔 8 3 4 2 2 3" xfId="5844"/>
    <cellStyle name="千位分隔 8 3 4 2 2 3 2" xfId="14292"/>
    <cellStyle name="千位分隔 8 3 4 2 2 3 2 2" xfId="31188"/>
    <cellStyle name="千位分隔 8 3 4 2 2 3 3" xfId="22740"/>
    <cellStyle name="千位分隔 8 3 4 2 2 4" xfId="10068"/>
    <cellStyle name="千位分隔 8 3 4 2 2 4 2" xfId="26964"/>
    <cellStyle name="千位分隔 8 3 4 2 2 5" xfId="18516"/>
    <cellStyle name="千位分隔 8 3 4 2 3" xfId="2676"/>
    <cellStyle name="千位分隔 8 3 4 2 3 2" xfId="6900"/>
    <cellStyle name="千位分隔 8 3 4 2 3 2 2" xfId="15348"/>
    <cellStyle name="千位分隔 8 3 4 2 3 2 2 2" xfId="32244"/>
    <cellStyle name="千位分隔 8 3 4 2 3 2 3" xfId="23796"/>
    <cellStyle name="千位分隔 8 3 4 2 3 3" xfId="11124"/>
    <cellStyle name="千位分隔 8 3 4 2 3 3 2" xfId="28020"/>
    <cellStyle name="千位分隔 8 3 4 2 3 4" xfId="19572"/>
    <cellStyle name="千位分隔 8 3 4 2 4" xfId="4788"/>
    <cellStyle name="千位分隔 8 3 4 2 4 2" xfId="13236"/>
    <cellStyle name="千位分隔 8 3 4 2 4 2 2" xfId="30132"/>
    <cellStyle name="千位分隔 8 3 4 2 4 3" xfId="21684"/>
    <cellStyle name="千位分隔 8 3 4 2 5" xfId="9012"/>
    <cellStyle name="千位分隔 8 3 4 2 5 2" xfId="25908"/>
    <cellStyle name="千位分隔 8 3 4 2 6" xfId="17460"/>
    <cellStyle name="千位分隔 8 3 4 3" xfId="564"/>
    <cellStyle name="千位分隔 8 3 4 3 2" xfId="1972"/>
    <cellStyle name="千位分隔 8 3 4 3 2 2" xfId="4084"/>
    <cellStyle name="千位分隔 8 3 4 3 2 2 2" xfId="8308"/>
    <cellStyle name="千位分隔 8 3 4 3 2 2 2 2" xfId="16756"/>
    <cellStyle name="千位分隔 8 3 4 3 2 2 2 2 2" xfId="33652"/>
    <cellStyle name="千位分隔 8 3 4 3 2 2 2 3" xfId="25204"/>
    <cellStyle name="千位分隔 8 3 4 3 2 2 3" xfId="12532"/>
    <cellStyle name="千位分隔 8 3 4 3 2 2 3 2" xfId="29428"/>
    <cellStyle name="千位分隔 8 3 4 3 2 2 4" xfId="20980"/>
    <cellStyle name="千位分隔 8 3 4 3 2 3" xfId="6196"/>
    <cellStyle name="千位分隔 8 3 4 3 2 3 2" xfId="14644"/>
    <cellStyle name="千位分隔 8 3 4 3 2 3 2 2" xfId="31540"/>
    <cellStyle name="千位分隔 8 3 4 3 2 3 3" xfId="23092"/>
    <cellStyle name="千位分隔 8 3 4 3 2 4" xfId="10420"/>
    <cellStyle name="千位分隔 8 3 4 3 2 4 2" xfId="27316"/>
    <cellStyle name="千位分隔 8 3 4 3 2 5" xfId="18868"/>
    <cellStyle name="千位分隔 8 3 4 3 3" xfId="3028"/>
    <cellStyle name="千位分隔 8 3 4 3 3 2" xfId="7252"/>
    <cellStyle name="千位分隔 8 3 4 3 3 2 2" xfId="15700"/>
    <cellStyle name="千位分隔 8 3 4 3 3 2 2 2" xfId="32596"/>
    <cellStyle name="千位分隔 8 3 4 3 3 2 3" xfId="24148"/>
    <cellStyle name="千位分隔 8 3 4 3 3 3" xfId="11476"/>
    <cellStyle name="千位分隔 8 3 4 3 3 3 2" xfId="28372"/>
    <cellStyle name="千位分隔 8 3 4 3 3 4" xfId="19924"/>
    <cellStyle name="千位分隔 8 3 4 3 4" xfId="5140"/>
    <cellStyle name="千位分隔 8 3 4 3 4 2" xfId="13588"/>
    <cellStyle name="千位分隔 8 3 4 3 4 2 2" xfId="30484"/>
    <cellStyle name="千位分隔 8 3 4 3 4 3" xfId="22036"/>
    <cellStyle name="千位分隔 8 3 4 3 5" xfId="9364"/>
    <cellStyle name="千位分隔 8 3 4 3 5 2" xfId="26260"/>
    <cellStyle name="千位分隔 8 3 4 3 6" xfId="17812"/>
    <cellStyle name="千位分隔 8 3 4 4" xfId="1268"/>
    <cellStyle name="千位分隔 8 3 4 4 2" xfId="3380"/>
    <cellStyle name="千位分隔 8 3 4 4 2 2" xfId="7604"/>
    <cellStyle name="千位分隔 8 3 4 4 2 2 2" xfId="16052"/>
    <cellStyle name="千位分隔 8 3 4 4 2 2 2 2" xfId="32948"/>
    <cellStyle name="千位分隔 8 3 4 4 2 2 3" xfId="24500"/>
    <cellStyle name="千位分隔 8 3 4 4 2 3" xfId="11828"/>
    <cellStyle name="千位分隔 8 3 4 4 2 3 2" xfId="28724"/>
    <cellStyle name="千位分隔 8 3 4 4 2 4" xfId="20276"/>
    <cellStyle name="千位分隔 8 3 4 4 3" xfId="5492"/>
    <cellStyle name="千位分隔 8 3 4 4 3 2" xfId="13940"/>
    <cellStyle name="千位分隔 8 3 4 4 3 2 2" xfId="30836"/>
    <cellStyle name="千位分隔 8 3 4 4 3 3" xfId="22388"/>
    <cellStyle name="千位分隔 8 3 4 4 4" xfId="9716"/>
    <cellStyle name="千位分隔 8 3 4 4 4 2" xfId="26612"/>
    <cellStyle name="千位分隔 8 3 4 4 5" xfId="18164"/>
    <cellStyle name="千位分隔 8 3 4 5" xfId="2324"/>
    <cellStyle name="千位分隔 8 3 4 5 2" xfId="6548"/>
    <cellStyle name="千位分隔 8 3 4 5 2 2" xfId="14996"/>
    <cellStyle name="千位分隔 8 3 4 5 2 2 2" xfId="31892"/>
    <cellStyle name="千位分隔 8 3 4 5 2 3" xfId="23444"/>
    <cellStyle name="千位分隔 8 3 4 5 3" xfId="10772"/>
    <cellStyle name="千位分隔 8 3 4 5 3 2" xfId="27668"/>
    <cellStyle name="千位分隔 8 3 4 5 4" xfId="19220"/>
    <cellStyle name="千位分隔 8 3 4 6" xfId="4436"/>
    <cellStyle name="千位分隔 8 3 4 6 2" xfId="12884"/>
    <cellStyle name="千位分隔 8 3 4 6 2 2" xfId="29780"/>
    <cellStyle name="千位分隔 8 3 4 6 3" xfId="21332"/>
    <cellStyle name="千位分隔 8 3 4 7" xfId="8660"/>
    <cellStyle name="千位分隔 8 3 4 7 2" xfId="25556"/>
    <cellStyle name="千位分隔 8 3 4 8" xfId="17108"/>
    <cellStyle name="千位分隔 8 3 5" xfId="260"/>
    <cellStyle name="千位分隔 8 3 5 2" xfId="964"/>
    <cellStyle name="千位分隔 8 3 5 2 2" xfId="1668"/>
    <cellStyle name="千位分隔 8 3 5 2 2 2" xfId="3780"/>
    <cellStyle name="千位分隔 8 3 5 2 2 2 2" xfId="8004"/>
    <cellStyle name="千位分隔 8 3 5 2 2 2 2 2" xfId="16452"/>
    <cellStyle name="千位分隔 8 3 5 2 2 2 2 2 2" xfId="33348"/>
    <cellStyle name="千位分隔 8 3 5 2 2 2 2 3" xfId="24900"/>
    <cellStyle name="千位分隔 8 3 5 2 2 2 3" xfId="12228"/>
    <cellStyle name="千位分隔 8 3 5 2 2 2 3 2" xfId="29124"/>
    <cellStyle name="千位分隔 8 3 5 2 2 2 4" xfId="20676"/>
    <cellStyle name="千位分隔 8 3 5 2 2 3" xfId="5892"/>
    <cellStyle name="千位分隔 8 3 5 2 2 3 2" xfId="14340"/>
    <cellStyle name="千位分隔 8 3 5 2 2 3 2 2" xfId="31236"/>
    <cellStyle name="千位分隔 8 3 5 2 2 3 3" xfId="22788"/>
    <cellStyle name="千位分隔 8 3 5 2 2 4" xfId="10116"/>
    <cellStyle name="千位分隔 8 3 5 2 2 4 2" xfId="27012"/>
    <cellStyle name="千位分隔 8 3 5 2 2 5" xfId="18564"/>
    <cellStyle name="千位分隔 8 3 5 2 3" xfId="2724"/>
    <cellStyle name="千位分隔 8 3 5 2 3 2" xfId="6948"/>
    <cellStyle name="千位分隔 8 3 5 2 3 2 2" xfId="15396"/>
    <cellStyle name="千位分隔 8 3 5 2 3 2 2 2" xfId="32292"/>
    <cellStyle name="千位分隔 8 3 5 2 3 2 3" xfId="23844"/>
    <cellStyle name="千位分隔 8 3 5 2 3 3" xfId="11172"/>
    <cellStyle name="千位分隔 8 3 5 2 3 3 2" xfId="28068"/>
    <cellStyle name="千位分隔 8 3 5 2 3 4" xfId="19620"/>
    <cellStyle name="千位分隔 8 3 5 2 4" xfId="4836"/>
    <cellStyle name="千位分隔 8 3 5 2 4 2" xfId="13284"/>
    <cellStyle name="千位分隔 8 3 5 2 4 2 2" xfId="30180"/>
    <cellStyle name="千位分隔 8 3 5 2 4 3" xfId="21732"/>
    <cellStyle name="千位分隔 8 3 5 2 5" xfId="9060"/>
    <cellStyle name="千位分隔 8 3 5 2 5 2" xfId="25956"/>
    <cellStyle name="千位分隔 8 3 5 2 6" xfId="17508"/>
    <cellStyle name="千位分隔 8 3 5 3" xfId="612"/>
    <cellStyle name="千位分隔 8 3 5 3 2" xfId="2020"/>
    <cellStyle name="千位分隔 8 3 5 3 2 2" xfId="4132"/>
    <cellStyle name="千位分隔 8 3 5 3 2 2 2" xfId="8356"/>
    <cellStyle name="千位分隔 8 3 5 3 2 2 2 2" xfId="16804"/>
    <cellStyle name="千位分隔 8 3 5 3 2 2 2 2 2" xfId="33700"/>
    <cellStyle name="千位分隔 8 3 5 3 2 2 2 3" xfId="25252"/>
    <cellStyle name="千位分隔 8 3 5 3 2 2 3" xfId="12580"/>
    <cellStyle name="千位分隔 8 3 5 3 2 2 3 2" xfId="29476"/>
    <cellStyle name="千位分隔 8 3 5 3 2 2 4" xfId="21028"/>
    <cellStyle name="千位分隔 8 3 5 3 2 3" xfId="6244"/>
    <cellStyle name="千位分隔 8 3 5 3 2 3 2" xfId="14692"/>
    <cellStyle name="千位分隔 8 3 5 3 2 3 2 2" xfId="31588"/>
    <cellStyle name="千位分隔 8 3 5 3 2 3 3" xfId="23140"/>
    <cellStyle name="千位分隔 8 3 5 3 2 4" xfId="10468"/>
    <cellStyle name="千位分隔 8 3 5 3 2 4 2" xfId="27364"/>
    <cellStyle name="千位分隔 8 3 5 3 2 5" xfId="18916"/>
    <cellStyle name="千位分隔 8 3 5 3 3" xfId="3076"/>
    <cellStyle name="千位分隔 8 3 5 3 3 2" xfId="7300"/>
    <cellStyle name="千位分隔 8 3 5 3 3 2 2" xfId="15748"/>
    <cellStyle name="千位分隔 8 3 5 3 3 2 2 2" xfId="32644"/>
    <cellStyle name="千位分隔 8 3 5 3 3 2 3" xfId="24196"/>
    <cellStyle name="千位分隔 8 3 5 3 3 3" xfId="11524"/>
    <cellStyle name="千位分隔 8 3 5 3 3 3 2" xfId="28420"/>
    <cellStyle name="千位分隔 8 3 5 3 3 4" xfId="19972"/>
    <cellStyle name="千位分隔 8 3 5 3 4" xfId="5188"/>
    <cellStyle name="千位分隔 8 3 5 3 4 2" xfId="13636"/>
    <cellStyle name="千位分隔 8 3 5 3 4 2 2" xfId="30532"/>
    <cellStyle name="千位分隔 8 3 5 3 4 3" xfId="22084"/>
    <cellStyle name="千位分隔 8 3 5 3 5" xfId="9412"/>
    <cellStyle name="千位分隔 8 3 5 3 5 2" xfId="26308"/>
    <cellStyle name="千位分隔 8 3 5 3 6" xfId="17860"/>
    <cellStyle name="千位分隔 8 3 5 4" xfId="1316"/>
    <cellStyle name="千位分隔 8 3 5 4 2" xfId="3428"/>
    <cellStyle name="千位分隔 8 3 5 4 2 2" xfId="7652"/>
    <cellStyle name="千位分隔 8 3 5 4 2 2 2" xfId="16100"/>
    <cellStyle name="千位分隔 8 3 5 4 2 2 2 2" xfId="32996"/>
    <cellStyle name="千位分隔 8 3 5 4 2 2 3" xfId="24548"/>
    <cellStyle name="千位分隔 8 3 5 4 2 3" xfId="11876"/>
    <cellStyle name="千位分隔 8 3 5 4 2 3 2" xfId="28772"/>
    <cellStyle name="千位分隔 8 3 5 4 2 4" xfId="20324"/>
    <cellStyle name="千位分隔 8 3 5 4 3" xfId="5540"/>
    <cellStyle name="千位分隔 8 3 5 4 3 2" xfId="13988"/>
    <cellStyle name="千位分隔 8 3 5 4 3 2 2" xfId="30884"/>
    <cellStyle name="千位分隔 8 3 5 4 3 3" xfId="22436"/>
    <cellStyle name="千位分隔 8 3 5 4 4" xfId="9764"/>
    <cellStyle name="千位分隔 8 3 5 4 4 2" xfId="26660"/>
    <cellStyle name="千位分隔 8 3 5 4 5" xfId="18212"/>
    <cellStyle name="千位分隔 8 3 5 5" xfId="2372"/>
    <cellStyle name="千位分隔 8 3 5 5 2" xfId="6596"/>
    <cellStyle name="千位分隔 8 3 5 5 2 2" xfId="15044"/>
    <cellStyle name="千位分隔 8 3 5 5 2 2 2" xfId="31940"/>
    <cellStyle name="千位分隔 8 3 5 5 2 3" xfId="23492"/>
    <cellStyle name="千位分隔 8 3 5 5 3" xfId="10820"/>
    <cellStyle name="千位分隔 8 3 5 5 3 2" xfId="27716"/>
    <cellStyle name="千位分隔 8 3 5 5 4" xfId="19268"/>
    <cellStyle name="千位分隔 8 3 5 6" xfId="4484"/>
    <cellStyle name="千位分隔 8 3 5 6 2" xfId="12932"/>
    <cellStyle name="千位分隔 8 3 5 6 2 2" xfId="29828"/>
    <cellStyle name="千位分隔 8 3 5 6 3" xfId="21380"/>
    <cellStyle name="千位分隔 8 3 5 7" xfId="8708"/>
    <cellStyle name="千位分隔 8 3 5 7 2" xfId="25604"/>
    <cellStyle name="千位分隔 8 3 5 8" xfId="17156"/>
    <cellStyle name="千位分隔 8 3 6" xfId="308"/>
    <cellStyle name="千位分隔 8 3 6 2" xfId="1012"/>
    <cellStyle name="千位分隔 8 3 6 2 2" xfId="1716"/>
    <cellStyle name="千位分隔 8 3 6 2 2 2" xfId="3828"/>
    <cellStyle name="千位分隔 8 3 6 2 2 2 2" xfId="8052"/>
    <cellStyle name="千位分隔 8 3 6 2 2 2 2 2" xfId="16500"/>
    <cellStyle name="千位分隔 8 3 6 2 2 2 2 2 2" xfId="33396"/>
    <cellStyle name="千位分隔 8 3 6 2 2 2 2 3" xfId="24948"/>
    <cellStyle name="千位分隔 8 3 6 2 2 2 3" xfId="12276"/>
    <cellStyle name="千位分隔 8 3 6 2 2 2 3 2" xfId="29172"/>
    <cellStyle name="千位分隔 8 3 6 2 2 2 4" xfId="20724"/>
    <cellStyle name="千位分隔 8 3 6 2 2 3" xfId="5940"/>
    <cellStyle name="千位分隔 8 3 6 2 2 3 2" xfId="14388"/>
    <cellStyle name="千位分隔 8 3 6 2 2 3 2 2" xfId="31284"/>
    <cellStyle name="千位分隔 8 3 6 2 2 3 3" xfId="22836"/>
    <cellStyle name="千位分隔 8 3 6 2 2 4" xfId="10164"/>
    <cellStyle name="千位分隔 8 3 6 2 2 4 2" xfId="27060"/>
    <cellStyle name="千位分隔 8 3 6 2 2 5" xfId="18612"/>
    <cellStyle name="千位分隔 8 3 6 2 3" xfId="2772"/>
    <cellStyle name="千位分隔 8 3 6 2 3 2" xfId="6996"/>
    <cellStyle name="千位分隔 8 3 6 2 3 2 2" xfId="15444"/>
    <cellStyle name="千位分隔 8 3 6 2 3 2 2 2" xfId="32340"/>
    <cellStyle name="千位分隔 8 3 6 2 3 2 3" xfId="23892"/>
    <cellStyle name="千位分隔 8 3 6 2 3 3" xfId="11220"/>
    <cellStyle name="千位分隔 8 3 6 2 3 3 2" xfId="28116"/>
    <cellStyle name="千位分隔 8 3 6 2 3 4" xfId="19668"/>
    <cellStyle name="千位分隔 8 3 6 2 4" xfId="4884"/>
    <cellStyle name="千位分隔 8 3 6 2 4 2" xfId="13332"/>
    <cellStyle name="千位分隔 8 3 6 2 4 2 2" xfId="30228"/>
    <cellStyle name="千位分隔 8 3 6 2 4 3" xfId="21780"/>
    <cellStyle name="千位分隔 8 3 6 2 5" xfId="9108"/>
    <cellStyle name="千位分隔 8 3 6 2 5 2" xfId="26004"/>
    <cellStyle name="千位分隔 8 3 6 2 6" xfId="17556"/>
    <cellStyle name="千位分隔 8 3 6 3" xfId="660"/>
    <cellStyle name="千位分隔 8 3 6 3 2" xfId="2068"/>
    <cellStyle name="千位分隔 8 3 6 3 2 2" xfId="4180"/>
    <cellStyle name="千位分隔 8 3 6 3 2 2 2" xfId="8404"/>
    <cellStyle name="千位分隔 8 3 6 3 2 2 2 2" xfId="16852"/>
    <cellStyle name="千位分隔 8 3 6 3 2 2 2 2 2" xfId="33748"/>
    <cellStyle name="千位分隔 8 3 6 3 2 2 2 3" xfId="25300"/>
    <cellStyle name="千位分隔 8 3 6 3 2 2 3" xfId="12628"/>
    <cellStyle name="千位分隔 8 3 6 3 2 2 3 2" xfId="29524"/>
    <cellStyle name="千位分隔 8 3 6 3 2 2 4" xfId="21076"/>
    <cellStyle name="千位分隔 8 3 6 3 2 3" xfId="6292"/>
    <cellStyle name="千位分隔 8 3 6 3 2 3 2" xfId="14740"/>
    <cellStyle name="千位分隔 8 3 6 3 2 3 2 2" xfId="31636"/>
    <cellStyle name="千位分隔 8 3 6 3 2 3 3" xfId="23188"/>
    <cellStyle name="千位分隔 8 3 6 3 2 4" xfId="10516"/>
    <cellStyle name="千位分隔 8 3 6 3 2 4 2" xfId="27412"/>
    <cellStyle name="千位分隔 8 3 6 3 2 5" xfId="18964"/>
    <cellStyle name="千位分隔 8 3 6 3 3" xfId="3124"/>
    <cellStyle name="千位分隔 8 3 6 3 3 2" xfId="7348"/>
    <cellStyle name="千位分隔 8 3 6 3 3 2 2" xfId="15796"/>
    <cellStyle name="千位分隔 8 3 6 3 3 2 2 2" xfId="32692"/>
    <cellStyle name="千位分隔 8 3 6 3 3 2 3" xfId="24244"/>
    <cellStyle name="千位分隔 8 3 6 3 3 3" xfId="11572"/>
    <cellStyle name="千位分隔 8 3 6 3 3 3 2" xfId="28468"/>
    <cellStyle name="千位分隔 8 3 6 3 3 4" xfId="20020"/>
    <cellStyle name="千位分隔 8 3 6 3 4" xfId="5236"/>
    <cellStyle name="千位分隔 8 3 6 3 4 2" xfId="13684"/>
    <cellStyle name="千位分隔 8 3 6 3 4 2 2" xfId="30580"/>
    <cellStyle name="千位分隔 8 3 6 3 4 3" xfId="22132"/>
    <cellStyle name="千位分隔 8 3 6 3 5" xfId="9460"/>
    <cellStyle name="千位分隔 8 3 6 3 5 2" xfId="26356"/>
    <cellStyle name="千位分隔 8 3 6 3 6" xfId="17908"/>
    <cellStyle name="千位分隔 8 3 6 4" xfId="1364"/>
    <cellStyle name="千位分隔 8 3 6 4 2" xfId="3476"/>
    <cellStyle name="千位分隔 8 3 6 4 2 2" xfId="7700"/>
    <cellStyle name="千位分隔 8 3 6 4 2 2 2" xfId="16148"/>
    <cellStyle name="千位分隔 8 3 6 4 2 2 2 2" xfId="33044"/>
    <cellStyle name="千位分隔 8 3 6 4 2 2 3" xfId="24596"/>
    <cellStyle name="千位分隔 8 3 6 4 2 3" xfId="11924"/>
    <cellStyle name="千位分隔 8 3 6 4 2 3 2" xfId="28820"/>
    <cellStyle name="千位分隔 8 3 6 4 2 4" xfId="20372"/>
    <cellStyle name="千位分隔 8 3 6 4 3" xfId="5588"/>
    <cellStyle name="千位分隔 8 3 6 4 3 2" xfId="14036"/>
    <cellStyle name="千位分隔 8 3 6 4 3 2 2" xfId="30932"/>
    <cellStyle name="千位分隔 8 3 6 4 3 3" xfId="22484"/>
    <cellStyle name="千位分隔 8 3 6 4 4" xfId="9812"/>
    <cellStyle name="千位分隔 8 3 6 4 4 2" xfId="26708"/>
    <cellStyle name="千位分隔 8 3 6 4 5" xfId="18260"/>
    <cellStyle name="千位分隔 8 3 6 5" xfId="2420"/>
    <cellStyle name="千位分隔 8 3 6 5 2" xfId="6644"/>
    <cellStyle name="千位分隔 8 3 6 5 2 2" xfId="15092"/>
    <cellStyle name="千位分隔 8 3 6 5 2 2 2" xfId="31988"/>
    <cellStyle name="千位分隔 8 3 6 5 2 3" xfId="23540"/>
    <cellStyle name="千位分隔 8 3 6 5 3" xfId="10868"/>
    <cellStyle name="千位分隔 8 3 6 5 3 2" xfId="27764"/>
    <cellStyle name="千位分隔 8 3 6 5 4" xfId="19316"/>
    <cellStyle name="千位分隔 8 3 6 6" xfId="4532"/>
    <cellStyle name="千位分隔 8 3 6 6 2" xfId="12980"/>
    <cellStyle name="千位分隔 8 3 6 6 2 2" xfId="29876"/>
    <cellStyle name="千位分隔 8 3 6 6 3" xfId="21428"/>
    <cellStyle name="千位分隔 8 3 6 7" xfId="8756"/>
    <cellStyle name="千位分隔 8 3 6 7 2" xfId="25652"/>
    <cellStyle name="千位分隔 8 3 6 8" xfId="17204"/>
    <cellStyle name="千位分隔 8 3 7" xfId="356"/>
    <cellStyle name="千位分隔 8 3 7 2" xfId="1060"/>
    <cellStyle name="千位分隔 8 3 7 2 2" xfId="1764"/>
    <cellStyle name="千位分隔 8 3 7 2 2 2" xfId="3876"/>
    <cellStyle name="千位分隔 8 3 7 2 2 2 2" xfId="8100"/>
    <cellStyle name="千位分隔 8 3 7 2 2 2 2 2" xfId="16548"/>
    <cellStyle name="千位分隔 8 3 7 2 2 2 2 2 2" xfId="33444"/>
    <cellStyle name="千位分隔 8 3 7 2 2 2 2 3" xfId="24996"/>
    <cellStyle name="千位分隔 8 3 7 2 2 2 3" xfId="12324"/>
    <cellStyle name="千位分隔 8 3 7 2 2 2 3 2" xfId="29220"/>
    <cellStyle name="千位分隔 8 3 7 2 2 2 4" xfId="20772"/>
    <cellStyle name="千位分隔 8 3 7 2 2 3" xfId="5988"/>
    <cellStyle name="千位分隔 8 3 7 2 2 3 2" xfId="14436"/>
    <cellStyle name="千位分隔 8 3 7 2 2 3 2 2" xfId="31332"/>
    <cellStyle name="千位分隔 8 3 7 2 2 3 3" xfId="22884"/>
    <cellStyle name="千位分隔 8 3 7 2 2 4" xfId="10212"/>
    <cellStyle name="千位分隔 8 3 7 2 2 4 2" xfId="27108"/>
    <cellStyle name="千位分隔 8 3 7 2 2 5" xfId="18660"/>
    <cellStyle name="千位分隔 8 3 7 2 3" xfId="2820"/>
    <cellStyle name="千位分隔 8 3 7 2 3 2" xfId="7044"/>
    <cellStyle name="千位分隔 8 3 7 2 3 2 2" xfId="15492"/>
    <cellStyle name="千位分隔 8 3 7 2 3 2 2 2" xfId="32388"/>
    <cellStyle name="千位分隔 8 3 7 2 3 2 3" xfId="23940"/>
    <cellStyle name="千位分隔 8 3 7 2 3 3" xfId="11268"/>
    <cellStyle name="千位分隔 8 3 7 2 3 3 2" xfId="28164"/>
    <cellStyle name="千位分隔 8 3 7 2 3 4" xfId="19716"/>
    <cellStyle name="千位分隔 8 3 7 2 4" xfId="4932"/>
    <cellStyle name="千位分隔 8 3 7 2 4 2" xfId="13380"/>
    <cellStyle name="千位分隔 8 3 7 2 4 2 2" xfId="30276"/>
    <cellStyle name="千位分隔 8 3 7 2 4 3" xfId="21828"/>
    <cellStyle name="千位分隔 8 3 7 2 5" xfId="9156"/>
    <cellStyle name="千位分隔 8 3 7 2 5 2" xfId="26052"/>
    <cellStyle name="千位分隔 8 3 7 2 6" xfId="17604"/>
    <cellStyle name="千位分隔 8 3 7 3" xfId="708"/>
    <cellStyle name="千位分隔 8 3 7 3 2" xfId="2116"/>
    <cellStyle name="千位分隔 8 3 7 3 2 2" xfId="4228"/>
    <cellStyle name="千位分隔 8 3 7 3 2 2 2" xfId="8452"/>
    <cellStyle name="千位分隔 8 3 7 3 2 2 2 2" xfId="16900"/>
    <cellStyle name="千位分隔 8 3 7 3 2 2 2 2 2" xfId="33796"/>
    <cellStyle name="千位分隔 8 3 7 3 2 2 2 3" xfId="25348"/>
    <cellStyle name="千位分隔 8 3 7 3 2 2 3" xfId="12676"/>
    <cellStyle name="千位分隔 8 3 7 3 2 2 3 2" xfId="29572"/>
    <cellStyle name="千位分隔 8 3 7 3 2 2 4" xfId="21124"/>
    <cellStyle name="千位分隔 8 3 7 3 2 3" xfId="6340"/>
    <cellStyle name="千位分隔 8 3 7 3 2 3 2" xfId="14788"/>
    <cellStyle name="千位分隔 8 3 7 3 2 3 2 2" xfId="31684"/>
    <cellStyle name="千位分隔 8 3 7 3 2 3 3" xfId="23236"/>
    <cellStyle name="千位分隔 8 3 7 3 2 4" xfId="10564"/>
    <cellStyle name="千位分隔 8 3 7 3 2 4 2" xfId="27460"/>
    <cellStyle name="千位分隔 8 3 7 3 2 5" xfId="19012"/>
    <cellStyle name="千位分隔 8 3 7 3 3" xfId="3172"/>
    <cellStyle name="千位分隔 8 3 7 3 3 2" xfId="7396"/>
    <cellStyle name="千位分隔 8 3 7 3 3 2 2" xfId="15844"/>
    <cellStyle name="千位分隔 8 3 7 3 3 2 2 2" xfId="32740"/>
    <cellStyle name="千位分隔 8 3 7 3 3 2 3" xfId="24292"/>
    <cellStyle name="千位分隔 8 3 7 3 3 3" xfId="11620"/>
    <cellStyle name="千位分隔 8 3 7 3 3 3 2" xfId="28516"/>
    <cellStyle name="千位分隔 8 3 7 3 3 4" xfId="20068"/>
    <cellStyle name="千位分隔 8 3 7 3 4" xfId="5284"/>
    <cellStyle name="千位分隔 8 3 7 3 4 2" xfId="13732"/>
    <cellStyle name="千位分隔 8 3 7 3 4 2 2" xfId="30628"/>
    <cellStyle name="千位分隔 8 3 7 3 4 3" xfId="22180"/>
    <cellStyle name="千位分隔 8 3 7 3 5" xfId="9508"/>
    <cellStyle name="千位分隔 8 3 7 3 5 2" xfId="26404"/>
    <cellStyle name="千位分隔 8 3 7 3 6" xfId="17956"/>
    <cellStyle name="千位分隔 8 3 7 4" xfId="1412"/>
    <cellStyle name="千位分隔 8 3 7 4 2" xfId="3524"/>
    <cellStyle name="千位分隔 8 3 7 4 2 2" xfId="7748"/>
    <cellStyle name="千位分隔 8 3 7 4 2 2 2" xfId="16196"/>
    <cellStyle name="千位分隔 8 3 7 4 2 2 2 2" xfId="33092"/>
    <cellStyle name="千位分隔 8 3 7 4 2 2 3" xfId="24644"/>
    <cellStyle name="千位分隔 8 3 7 4 2 3" xfId="11972"/>
    <cellStyle name="千位分隔 8 3 7 4 2 3 2" xfId="28868"/>
    <cellStyle name="千位分隔 8 3 7 4 2 4" xfId="20420"/>
    <cellStyle name="千位分隔 8 3 7 4 3" xfId="5636"/>
    <cellStyle name="千位分隔 8 3 7 4 3 2" xfId="14084"/>
    <cellStyle name="千位分隔 8 3 7 4 3 2 2" xfId="30980"/>
    <cellStyle name="千位分隔 8 3 7 4 3 3" xfId="22532"/>
    <cellStyle name="千位分隔 8 3 7 4 4" xfId="9860"/>
    <cellStyle name="千位分隔 8 3 7 4 4 2" xfId="26756"/>
    <cellStyle name="千位分隔 8 3 7 4 5" xfId="18308"/>
    <cellStyle name="千位分隔 8 3 7 5" xfId="2468"/>
    <cellStyle name="千位分隔 8 3 7 5 2" xfId="6692"/>
    <cellStyle name="千位分隔 8 3 7 5 2 2" xfId="15140"/>
    <cellStyle name="千位分隔 8 3 7 5 2 2 2" xfId="32036"/>
    <cellStyle name="千位分隔 8 3 7 5 2 3" xfId="23588"/>
    <cellStyle name="千位分隔 8 3 7 5 3" xfId="10916"/>
    <cellStyle name="千位分隔 8 3 7 5 3 2" xfId="27812"/>
    <cellStyle name="千位分隔 8 3 7 5 4" xfId="19364"/>
    <cellStyle name="千位分隔 8 3 7 6" xfId="4580"/>
    <cellStyle name="千位分隔 8 3 7 6 2" xfId="13028"/>
    <cellStyle name="千位分隔 8 3 7 6 2 2" xfId="29924"/>
    <cellStyle name="千位分隔 8 3 7 6 3" xfId="21476"/>
    <cellStyle name="千位分隔 8 3 7 7" xfId="8804"/>
    <cellStyle name="千位分隔 8 3 7 7 2" xfId="25700"/>
    <cellStyle name="千位分隔 8 3 7 8" xfId="17252"/>
    <cellStyle name="千位分隔 8 3 8" xfId="756"/>
    <cellStyle name="千位分隔 8 3 8 2" xfId="1460"/>
    <cellStyle name="千位分隔 8 3 8 2 2" xfId="3572"/>
    <cellStyle name="千位分隔 8 3 8 2 2 2" xfId="7796"/>
    <cellStyle name="千位分隔 8 3 8 2 2 2 2" xfId="16244"/>
    <cellStyle name="千位分隔 8 3 8 2 2 2 2 2" xfId="33140"/>
    <cellStyle name="千位分隔 8 3 8 2 2 2 3" xfId="24692"/>
    <cellStyle name="千位分隔 8 3 8 2 2 3" xfId="12020"/>
    <cellStyle name="千位分隔 8 3 8 2 2 3 2" xfId="28916"/>
    <cellStyle name="千位分隔 8 3 8 2 2 4" xfId="20468"/>
    <cellStyle name="千位分隔 8 3 8 2 3" xfId="5684"/>
    <cellStyle name="千位分隔 8 3 8 2 3 2" xfId="14132"/>
    <cellStyle name="千位分隔 8 3 8 2 3 2 2" xfId="31028"/>
    <cellStyle name="千位分隔 8 3 8 2 3 3" xfId="22580"/>
    <cellStyle name="千位分隔 8 3 8 2 4" xfId="9908"/>
    <cellStyle name="千位分隔 8 3 8 2 4 2" xfId="26804"/>
    <cellStyle name="千位分隔 8 3 8 2 5" xfId="18356"/>
    <cellStyle name="千位分隔 8 3 8 3" xfId="2516"/>
    <cellStyle name="千位分隔 8 3 8 3 2" xfId="6740"/>
    <cellStyle name="千位分隔 8 3 8 3 2 2" xfId="15188"/>
    <cellStyle name="千位分隔 8 3 8 3 2 2 2" xfId="32084"/>
    <cellStyle name="千位分隔 8 3 8 3 2 3" xfId="23636"/>
    <cellStyle name="千位分隔 8 3 8 3 3" xfId="10964"/>
    <cellStyle name="千位分隔 8 3 8 3 3 2" xfId="27860"/>
    <cellStyle name="千位分隔 8 3 8 3 4" xfId="19412"/>
    <cellStyle name="千位分隔 8 3 8 4" xfId="4628"/>
    <cellStyle name="千位分隔 8 3 8 4 2" xfId="13076"/>
    <cellStyle name="千位分隔 8 3 8 4 2 2" xfId="29972"/>
    <cellStyle name="千位分隔 8 3 8 4 3" xfId="21524"/>
    <cellStyle name="千位分隔 8 3 8 5" xfId="8852"/>
    <cellStyle name="千位分隔 8 3 8 5 2" xfId="25748"/>
    <cellStyle name="千位分隔 8 3 8 6" xfId="17300"/>
    <cellStyle name="千位分隔 8 3 9" xfId="404"/>
    <cellStyle name="千位分隔 8 3 9 2" xfId="1812"/>
    <cellStyle name="千位分隔 8 3 9 2 2" xfId="3924"/>
    <cellStyle name="千位分隔 8 3 9 2 2 2" xfId="8148"/>
    <cellStyle name="千位分隔 8 3 9 2 2 2 2" xfId="16596"/>
    <cellStyle name="千位分隔 8 3 9 2 2 2 2 2" xfId="33492"/>
    <cellStyle name="千位分隔 8 3 9 2 2 2 3" xfId="25044"/>
    <cellStyle name="千位分隔 8 3 9 2 2 3" xfId="12372"/>
    <cellStyle name="千位分隔 8 3 9 2 2 3 2" xfId="29268"/>
    <cellStyle name="千位分隔 8 3 9 2 2 4" xfId="20820"/>
    <cellStyle name="千位分隔 8 3 9 2 3" xfId="6036"/>
    <cellStyle name="千位分隔 8 3 9 2 3 2" xfId="14484"/>
    <cellStyle name="千位分隔 8 3 9 2 3 2 2" xfId="31380"/>
    <cellStyle name="千位分隔 8 3 9 2 3 3" xfId="22932"/>
    <cellStyle name="千位分隔 8 3 9 2 4" xfId="10260"/>
    <cellStyle name="千位分隔 8 3 9 2 4 2" xfId="27156"/>
    <cellStyle name="千位分隔 8 3 9 2 5" xfId="18708"/>
    <cellStyle name="千位分隔 8 3 9 3" xfId="2868"/>
    <cellStyle name="千位分隔 8 3 9 3 2" xfId="7092"/>
    <cellStyle name="千位分隔 8 3 9 3 2 2" xfId="15540"/>
    <cellStyle name="千位分隔 8 3 9 3 2 2 2" xfId="32436"/>
    <cellStyle name="千位分隔 8 3 9 3 2 3" xfId="23988"/>
    <cellStyle name="千位分隔 8 3 9 3 3" xfId="11316"/>
    <cellStyle name="千位分隔 8 3 9 3 3 2" xfId="28212"/>
    <cellStyle name="千位分隔 8 3 9 3 4" xfId="19764"/>
    <cellStyle name="千位分隔 8 3 9 4" xfId="4980"/>
    <cellStyle name="千位分隔 8 3 9 4 2" xfId="13428"/>
    <cellStyle name="千位分隔 8 3 9 4 2 2" xfId="30324"/>
    <cellStyle name="千位分隔 8 3 9 4 3" xfId="21876"/>
    <cellStyle name="千位分隔 8 3 9 5" xfId="9204"/>
    <cellStyle name="千位分隔 8 3 9 5 2" xfId="26100"/>
    <cellStyle name="千位分隔 8 3 9 6" xfId="17652"/>
    <cellStyle name="千位分隔 8 4" xfId="84"/>
    <cellStyle name="千位分隔 8 4 2" xfId="788"/>
    <cellStyle name="千位分隔 8 4 2 2" xfId="1492"/>
    <cellStyle name="千位分隔 8 4 2 2 2" xfId="3604"/>
    <cellStyle name="千位分隔 8 4 2 2 2 2" xfId="7828"/>
    <cellStyle name="千位分隔 8 4 2 2 2 2 2" xfId="16276"/>
    <cellStyle name="千位分隔 8 4 2 2 2 2 2 2" xfId="33172"/>
    <cellStyle name="千位分隔 8 4 2 2 2 2 3" xfId="24724"/>
    <cellStyle name="千位分隔 8 4 2 2 2 3" xfId="12052"/>
    <cellStyle name="千位分隔 8 4 2 2 2 3 2" xfId="28948"/>
    <cellStyle name="千位分隔 8 4 2 2 2 4" xfId="20500"/>
    <cellStyle name="千位分隔 8 4 2 2 3" xfId="5716"/>
    <cellStyle name="千位分隔 8 4 2 2 3 2" xfId="14164"/>
    <cellStyle name="千位分隔 8 4 2 2 3 2 2" xfId="31060"/>
    <cellStyle name="千位分隔 8 4 2 2 3 3" xfId="22612"/>
    <cellStyle name="千位分隔 8 4 2 2 4" xfId="9940"/>
    <cellStyle name="千位分隔 8 4 2 2 4 2" xfId="26836"/>
    <cellStyle name="千位分隔 8 4 2 2 5" xfId="18388"/>
    <cellStyle name="千位分隔 8 4 2 3" xfId="2548"/>
    <cellStyle name="千位分隔 8 4 2 3 2" xfId="6772"/>
    <cellStyle name="千位分隔 8 4 2 3 2 2" xfId="15220"/>
    <cellStyle name="千位分隔 8 4 2 3 2 2 2" xfId="32116"/>
    <cellStyle name="千位分隔 8 4 2 3 2 3" xfId="23668"/>
    <cellStyle name="千位分隔 8 4 2 3 3" xfId="10996"/>
    <cellStyle name="千位分隔 8 4 2 3 3 2" xfId="27892"/>
    <cellStyle name="千位分隔 8 4 2 3 4" xfId="19444"/>
    <cellStyle name="千位分隔 8 4 2 4" xfId="4660"/>
    <cellStyle name="千位分隔 8 4 2 4 2" xfId="13108"/>
    <cellStyle name="千位分隔 8 4 2 4 2 2" xfId="30004"/>
    <cellStyle name="千位分隔 8 4 2 4 3" xfId="21556"/>
    <cellStyle name="千位分隔 8 4 2 5" xfId="8884"/>
    <cellStyle name="千位分隔 8 4 2 5 2" xfId="25780"/>
    <cellStyle name="千位分隔 8 4 2 6" xfId="17332"/>
    <cellStyle name="千位分隔 8 4 3" xfId="436"/>
    <cellStyle name="千位分隔 8 4 3 2" xfId="1844"/>
    <cellStyle name="千位分隔 8 4 3 2 2" xfId="3956"/>
    <cellStyle name="千位分隔 8 4 3 2 2 2" xfId="8180"/>
    <cellStyle name="千位分隔 8 4 3 2 2 2 2" xfId="16628"/>
    <cellStyle name="千位分隔 8 4 3 2 2 2 2 2" xfId="33524"/>
    <cellStyle name="千位分隔 8 4 3 2 2 2 3" xfId="25076"/>
    <cellStyle name="千位分隔 8 4 3 2 2 3" xfId="12404"/>
    <cellStyle name="千位分隔 8 4 3 2 2 3 2" xfId="29300"/>
    <cellStyle name="千位分隔 8 4 3 2 2 4" xfId="20852"/>
    <cellStyle name="千位分隔 8 4 3 2 3" xfId="6068"/>
    <cellStyle name="千位分隔 8 4 3 2 3 2" xfId="14516"/>
    <cellStyle name="千位分隔 8 4 3 2 3 2 2" xfId="31412"/>
    <cellStyle name="千位分隔 8 4 3 2 3 3" xfId="22964"/>
    <cellStyle name="千位分隔 8 4 3 2 4" xfId="10292"/>
    <cellStyle name="千位分隔 8 4 3 2 4 2" xfId="27188"/>
    <cellStyle name="千位分隔 8 4 3 2 5" xfId="18740"/>
    <cellStyle name="千位分隔 8 4 3 3" xfId="2900"/>
    <cellStyle name="千位分隔 8 4 3 3 2" xfId="7124"/>
    <cellStyle name="千位分隔 8 4 3 3 2 2" xfId="15572"/>
    <cellStyle name="千位分隔 8 4 3 3 2 2 2" xfId="32468"/>
    <cellStyle name="千位分隔 8 4 3 3 2 3" xfId="24020"/>
    <cellStyle name="千位分隔 8 4 3 3 3" xfId="11348"/>
    <cellStyle name="千位分隔 8 4 3 3 3 2" xfId="28244"/>
    <cellStyle name="千位分隔 8 4 3 3 4" xfId="19796"/>
    <cellStyle name="千位分隔 8 4 3 4" xfId="5012"/>
    <cellStyle name="千位分隔 8 4 3 4 2" xfId="13460"/>
    <cellStyle name="千位分隔 8 4 3 4 2 2" xfId="30356"/>
    <cellStyle name="千位分隔 8 4 3 4 3" xfId="21908"/>
    <cellStyle name="千位分隔 8 4 3 5" xfId="9236"/>
    <cellStyle name="千位分隔 8 4 3 5 2" xfId="26132"/>
    <cellStyle name="千位分隔 8 4 3 6" xfId="17684"/>
    <cellStyle name="千位分隔 8 4 4" xfId="1140"/>
    <cellStyle name="千位分隔 8 4 4 2" xfId="3252"/>
    <cellStyle name="千位分隔 8 4 4 2 2" xfId="7476"/>
    <cellStyle name="千位分隔 8 4 4 2 2 2" xfId="15924"/>
    <cellStyle name="千位分隔 8 4 4 2 2 2 2" xfId="32820"/>
    <cellStyle name="千位分隔 8 4 4 2 2 3" xfId="24372"/>
    <cellStyle name="千位分隔 8 4 4 2 3" xfId="11700"/>
    <cellStyle name="千位分隔 8 4 4 2 3 2" xfId="28596"/>
    <cellStyle name="千位分隔 8 4 4 2 4" xfId="20148"/>
    <cellStyle name="千位分隔 8 4 4 3" xfId="5364"/>
    <cellStyle name="千位分隔 8 4 4 3 2" xfId="13812"/>
    <cellStyle name="千位分隔 8 4 4 3 2 2" xfId="30708"/>
    <cellStyle name="千位分隔 8 4 4 3 3" xfId="22260"/>
    <cellStyle name="千位分隔 8 4 4 4" xfId="9588"/>
    <cellStyle name="千位分隔 8 4 4 4 2" xfId="26484"/>
    <cellStyle name="千位分隔 8 4 4 5" xfId="18036"/>
    <cellStyle name="千位分隔 8 4 5" xfId="2196"/>
    <cellStyle name="千位分隔 8 4 5 2" xfId="6420"/>
    <cellStyle name="千位分隔 8 4 5 2 2" xfId="14868"/>
    <cellStyle name="千位分隔 8 4 5 2 2 2" xfId="31764"/>
    <cellStyle name="千位分隔 8 4 5 2 3" xfId="23316"/>
    <cellStyle name="千位分隔 8 4 5 3" xfId="10644"/>
    <cellStyle name="千位分隔 8 4 5 3 2" xfId="27540"/>
    <cellStyle name="千位分隔 8 4 5 4" xfId="19092"/>
    <cellStyle name="千位分隔 8 4 6" xfId="4308"/>
    <cellStyle name="千位分隔 8 4 6 2" xfId="12756"/>
    <cellStyle name="千位分隔 8 4 6 2 2" xfId="29652"/>
    <cellStyle name="千位分隔 8 4 6 3" xfId="21204"/>
    <cellStyle name="千位分隔 8 4 7" xfId="8532"/>
    <cellStyle name="千位分隔 8 4 7 2" xfId="25428"/>
    <cellStyle name="千位分隔 8 4 8" xfId="16980"/>
    <cellStyle name="千位分隔 8 5" xfId="132"/>
    <cellStyle name="千位分隔 8 5 2" xfId="836"/>
    <cellStyle name="千位分隔 8 5 2 2" xfId="1540"/>
    <cellStyle name="千位分隔 8 5 2 2 2" xfId="3652"/>
    <cellStyle name="千位分隔 8 5 2 2 2 2" xfId="7876"/>
    <cellStyle name="千位分隔 8 5 2 2 2 2 2" xfId="16324"/>
    <cellStyle name="千位分隔 8 5 2 2 2 2 2 2" xfId="33220"/>
    <cellStyle name="千位分隔 8 5 2 2 2 2 3" xfId="24772"/>
    <cellStyle name="千位分隔 8 5 2 2 2 3" xfId="12100"/>
    <cellStyle name="千位分隔 8 5 2 2 2 3 2" xfId="28996"/>
    <cellStyle name="千位分隔 8 5 2 2 2 4" xfId="20548"/>
    <cellStyle name="千位分隔 8 5 2 2 3" xfId="5764"/>
    <cellStyle name="千位分隔 8 5 2 2 3 2" xfId="14212"/>
    <cellStyle name="千位分隔 8 5 2 2 3 2 2" xfId="31108"/>
    <cellStyle name="千位分隔 8 5 2 2 3 3" xfId="22660"/>
    <cellStyle name="千位分隔 8 5 2 2 4" xfId="9988"/>
    <cellStyle name="千位分隔 8 5 2 2 4 2" xfId="26884"/>
    <cellStyle name="千位分隔 8 5 2 2 5" xfId="18436"/>
    <cellStyle name="千位分隔 8 5 2 3" xfId="2596"/>
    <cellStyle name="千位分隔 8 5 2 3 2" xfId="6820"/>
    <cellStyle name="千位分隔 8 5 2 3 2 2" xfId="15268"/>
    <cellStyle name="千位分隔 8 5 2 3 2 2 2" xfId="32164"/>
    <cellStyle name="千位分隔 8 5 2 3 2 3" xfId="23716"/>
    <cellStyle name="千位分隔 8 5 2 3 3" xfId="11044"/>
    <cellStyle name="千位分隔 8 5 2 3 3 2" xfId="27940"/>
    <cellStyle name="千位分隔 8 5 2 3 4" xfId="19492"/>
    <cellStyle name="千位分隔 8 5 2 4" xfId="4708"/>
    <cellStyle name="千位分隔 8 5 2 4 2" xfId="13156"/>
    <cellStyle name="千位分隔 8 5 2 4 2 2" xfId="30052"/>
    <cellStyle name="千位分隔 8 5 2 4 3" xfId="21604"/>
    <cellStyle name="千位分隔 8 5 2 5" xfId="8932"/>
    <cellStyle name="千位分隔 8 5 2 5 2" xfId="25828"/>
    <cellStyle name="千位分隔 8 5 2 6" xfId="17380"/>
    <cellStyle name="千位分隔 8 5 3" xfId="484"/>
    <cellStyle name="千位分隔 8 5 3 2" xfId="1892"/>
    <cellStyle name="千位分隔 8 5 3 2 2" xfId="4004"/>
    <cellStyle name="千位分隔 8 5 3 2 2 2" xfId="8228"/>
    <cellStyle name="千位分隔 8 5 3 2 2 2 2" xfId="16676"/>
    <cellStyle name="千位分隔 8 5 3 2 2 2 2 2" xfId="33572"/>
    <cellStyle name="千位分隔 8 5 3 2 2 2 3" xfId="25124"/>
    <cellStyle name="千位分隔 8 5 3 2 2 3" xfId="12452"/>
    <cellStyle name="千位分隔 8 5 3 2 2 3 2" xfId="29348"/>
    <cellStyle name="千位分隔 8 5 3 2 2 4" xfId="20900"/>
    <cellStyle name="千位分隔 8 5 3 2 3" xfId="6116"/>
    <cellStyle name="千位分隔 8 5 3 2 3 2" xfId="14564"/>
    <cellStyle name="千位分隔 8 5 3 2 3 2 2" xfId="31460"/>
    <cellStyle name="千位分隔 8 5 3 2 3 3" xfId="23012"/>
    <cellStyle name="千位分隔 8 5 3 2 4" xfId="10340"/>
    <cellStyle name="千位分隔 8 5 3 2 4 2" xfId="27236"/>
    <cellStyle name="千位分隔 8 5 3 2 5" xfId="18788"/>
    <cellStyle name="千位分隔 8 5 3 3" xfId="2948"/>
    <cellStyle name="千位分隔 8 5 3 3 2" xfId="7172"/>
    <cellStyle name="千位分隔 8 5 3 3 2 2" xfId="15620"/>
    <cellStyle name="千位分隔 8 5 3 3 2 2 2" xfId="32516"/>
    <cellStyle name="千位分隔 8 5 3 3 2 3" xfId="24068"/>
    <cellStyle name="千位分隔 8 5 3 3 3" xfId="11396"/>
    <cellStyle name="千位分隔 8 5 3 3 3 2" xfId="28292"/>
    <cellStyle name="千位分隔 8 5 3 3 4" xfId="19844"/>
    <cellStyle name="千位分隔 8 5 3 4" xfId="5060"/>
    <cellStyle name="千位分隔 8 5 3 4 2" xfId="13508"/>
    <cellStyle name="千位分隔 8 5 3 4 2 2" xfId="30404"/>
    <cellStyle name="千位分隔 8 5 3 4 3" xfId="21956"/>
    <cellStyle name="千位分隔 8 5 3 5" xfId="9284"/>
    <cellStyle name="千位分隔 8 5 3 5 2" xfId="26180"/>
    <cellStyle name="千位分隔 8 5 3 6" xfId="17732"/>
    <cellStyle name="千位分隔 8 5 4" xfId="1188"/>
    <cellStyle name="千位分隔 8 5 4 2" xfId="3300"/>
    <cellStyle name="千位分隔 8 5 4 2 2" xfId="7524"/>
    <cellStyle name="千位分隔 8 5 4 2 2 2" xfId="15972"/>
    <cellStyle name="千位分隔 8 5 4 2 2 2 2" xfId="32868"/>
    <cellStyle name="千位分隔 8 5 4 2 2 3" xfId="24420"/>
    <cellStyle name="千位分隔 8 5 4 2 3" xfId="11748"/>
    <cellStyle name="千位分隔 8 5 4 2 3 2" xfId="28644"/>
    <cellStyle name="千位分隔 8 5 4 2 4" xfId="20196"/>
    <cellStyle name="千位分隔 8 5 4 3" xfId="5412"/>
    <cellStyle name="千位分隔 8 5 4 3 2" xfId="13860"/>
    <cellStyle name="千位分隔 8 5 4 3 2 2" xfId="30756"/>
    <cellStyle name="千位分隔 8 5 4 3 3" xfId="22308"/>
    <cellStyle name="千位分隔 8 5 4 4" xfId="9636"/>
    <cellStyle name="千位分隔 8 5 4 4 2" xfId="26532"/>
    <cellStyle name="千位分隔 8 5 4 5" xfId="18084"/>
    <cellStyle name="千位分隔 8 5 5" xfId="2244"/>
    <cellStyle name="千位分隔 8 5 5 2" xfId="6468"/>
    <cellStyle name="千位分隔 8 5 5 2 2" xfId="14916"/>
    <cellStyle name="千位分隔 8 5 5 2 2 2" xfId="31812"/>
    <cellStyle name="千位分隔 8 5 5 2 3" xfId="23364"/>
    <cellStyle name="千位分隔 8 5 5 3" xfId="10692"/>
    <cellStyle name="千位分隔 8 5 5 3 2" xfId="27588"/>
    <cellStyle name="千位分隔 8 5 5 4" xfId="19140"/>
    <cellStyle name="千位分隔 8 5 6" xfId="4356"/>
    <cellStyle name="千位分隔 8 5 6 2" xfId="12804"/>
    <cellStyle name="千位分隔 8 5 6 2 2" xfId="29700"/>
    <cellStyle name="千位分隔 8 5 6 3" xfId="21252"/>
    <cellStyle name="千位分隔 8 5 7" xfId="8580"/>
    <cellStyle name="千位分隔 8 5 7 2" xfId="25476"/>
    <cellStyle name="千位分隔 8 5 8" xfId="17028"/>
    <cellStyle name="千位分隔 8 6" xfId="180"/>
    <cellStyle name="千位分隔 8 6 2" xfId="884"/>
    <cellStyle name="千位分隔 8 6 2 2" xfId="1588"/>
    <cellStyle name="千位分隔 8 6 2 2 2" xfId="3700"/>
    <cellStyle name="千位分隔 8 6 2 2 2 2" xfId="7924"/>
    <cellStyle name="千位分隔 8 6 2 2 2 2 2" xfId="16372"/>
    <cellStyle name="千位分隔 8 6 2 2 2 2 2 2" xfId="33268"/>
    <cellStyle name="千位分隔 8 6 2 2 2 2 3" xfId="24820"/>
    <cellStyle name="千位分隔 8 6 2 2 2 3" xfId="12148"/>
    <cellStyle name="千位分隔 8 6 2 2 2 3 2" xfId="29044"/>
    <cellStyle name="千位分隔 8 6 2 2 2 4" xfId="20596"/>
    <cellStyle name="千位分隔 8 6 2 2 3" xfId="5812"/>
    <cellStyle name="千位分隔 8 6 2 2 3 2" xfId="14260"/>
    <cellStyle name="千位分隔 8 6 2 2 3 2 2" xfId="31156"/>
    <cellStyle name="千位分隔 8 6 2 2 3 3" xfId="22708"/>
    <cellStyle name="千位分隔 8 6 2 2 4" xfId="10036"/>
    <cellStyle name="千位分隔 8 6 2 2 4 2" xfId="26932"/>
    <cellStyle name="千位分隔 8 6 2 2 5" xfId="18484"/>
    <cellStyle name="千位分隔 8 6 2 3" xfId="2644"/>
    <cellStyle name="千位分隔 8 6 2 3 2" xfId="6868"/>
    <cellStyle name="千位分隔 8 6 2 3 2 2" xfId="15316"/>
    <cellStyle name="千位分隔 8 6 2 3 2 2 2" xfId="32212"/>
    <cellStyle name="千位分隔 8 6 2 3 2 3" xfId="23764"/>
    <cellStyle name="千位分隔 8 6 2 3 3" xfId="11092"/>
    <cellStyle name="千位分隔 8 6 2 3 3 2" xfId="27988"/>
    <cellStyle name="千位分隔 8 6 2 3 4" xfId="19540"/>
    <cellStyle name="千位分隔 8 6 2 4" xfId="4756"/>
    <cellStyle name="千位分隔 8 6 2 4 2" xfId="13204"/>
    <cellStyle name="千位分隔 8 6 2 4 2 2" xfId="30100"/>
    <cellStyle name="千位分隔 8 6 2 4 3" xfId="21652"/>
    <cellStyle name="千位分隔 8 6 2 5" xfId="8980"/>
    <cellStyle name="千位分隔 8 6 2 5 2" xfId="25876"/>
    <cellStyle name="千位分隔 8 6 2 6" xfId="17428"/>
    <cellStyle name="千位分隔 8 6 3" xfId="532"/>
    <cellStyle name="千位分隔 8 6 3 2" xfId="1940"/>
    <cellStyle name="千位分隔 8 6 3 2 2" xfId="4052"/>
    <cellStyle name="千位分隔 8 6 3 2 2 2" xfId="8276"/>
    <cellStyle name="千位分隔 8 6 3 2 2 2 2" xfId="16724"/>
    <cellStyle name="千位分隔 8 6 3 2 2 2 2 2" xfId="33620"/>
    <cellStyle name="千位分隔 8 6 3 2 2 2 3" xfId="25172"/>
    <cellStyle name="千位分隔 8 6 3 2 2 3" xfId="12500"/>
    <cellStyle name="千位分隔 8 6 3 2 2 3 2" xfId="29396"/>
    <cellStyle name="千位分隔 8 6 3 2 2 4" xfId="20948"/>
    <cellStyle name="千位分隔 8 6 3 2 3" xfId="6164"/>
    <cellStyle name="千位分隔 8 6 3 2 3 2" xfId="14612"/>
    <cellStyle name="千位分隔 8 6 3 2 3 2 2" xfId="31508"/>
    <cellStyle name="千位分隔 8 6 3 2 3 3" xfId="23060"/>
    <cellStyle name="千位分隔 8 6 3 2 4" xfId="10388"/>
    <cellStyle name="千位分隔 8 6 3 2 4 2" xfId="27284"/>
    <cellStyle name="千位分隔 8 6 3 2 5" xfId="18836"/>
    <cellStyle name="千位分隔 8 6 3 3" xfId="2996"/>
    <cellStyle name="千位分隔 8 6 3 3 2" xfId="7220"/>
    <cellStyle name="千位分隔 8 6 3 3 2 2" xfId="15668"/>
    <cellStyle name="千位分隔 8 6 3 3 2 2 2" xfId="32564"/>
    <cellStyle name="千位分隔 8 6 3 3 2 3" xfId="24116"/>
    <cellStyle name="千位分隔 8 6 3 3 3" xfId="11444"/>
    <cellStyle name="千位分隔 8 6 3 3 3 2" xfId="28340"/>
    <cellStyle name="千位分隔 8 6 3 3 4" xfId="19892"/>
    <cellStyle name="千位分隔 8 6 3 4" xfId="5108"/>
    <cellStyle name="千位分隔 8 6 3 4 2" xfId="13556"/>
    <cellStyle name="千位分隔 8 6 3 4 2 2" xfId="30452"/>
    <cellStyle name="千位分隔 8 6 3 4 3" xfId="22004"/>
    <cellStyle name="千位分隔 8 6 3 5" xfId="9332"/>
    <cellStyle name="千位分隔 8 6 3 5 2" xfId="26228"/>
    <cellStyle name="千位分隔 8 6 3 6" xfId="17780"/>
    <cellStyle name="千位分隔 8 6 4" xfId="1236"/>
    <cellStyle name="千位分隔 8 6 4 2" xfId="3348"/>
    <cellStyle name="千位分隔 8 6 4 2 2" xfId="7572"/>
    <cellStyle name="千位分隔 8 6 4 2 2 2" xfId="16020"/>
    <cellStyle name="千位分隔 8 6 4 2 2 2 2" xfId="32916"/>
    <cellStyle name="千位分隔 8 6 4 2 2 3" xfId="24468"/>
    <cellStyle name="千位分隔 8 6 4 2 3" xfId="11796"/>
    <cellStyle name="千位分隔 8 6 4 2 3 2" xfId="28692"/>
    <cellStyle name="千位分隔 8 6 4 2 4" xfId="20244"/>
    <cellStyle name="千位分隔 8 6 4 3" xfId="5460"/>
    <cellStyle name="千位分隔 8 6 4 3 2" xfId="13908"/>
    <cellStyle name="千位分隔 8 6 4 3 2 2" xfId="30804"/>
    <cellStyle name="千位分隔 8 6 4 3 3" xfId="22356"/>
    <cellStyle name="千位分隔 8 6 4 4" xfId="9684"/>
    <cellStyle name="千位分隔 8 6 4 4 2" xfId="26580"/>
    <cellStyle name="千位分隔 8 6 4 5" xfId="18132"/>
    <cellStyle name="千位分隔 8 6 5" xfId="2292"/>
    <cellStyle name="千位分隔 8 6 5 2" xfId="6516"/>
    <cellStyle name="千位分隔 8 6 5 2 2" xfId="14964"/>
    <cellStyle name="千位分隔 8 6 5 2 2 2" xfId="31860"/>
    <cellStyle name="千位分隔 8 6 5 2 3" xfId="23412"/>
    <cellStyle name="千位分隔 8 6 5 3" xfId="10740"/>
    <cellStyle name="千位分隔 8 6 5 3 2" xfId="27636"/>
    <cellStyle name="千位分隔 8 6 5 4" xfId="19188"/>
    <cellStyle name="千位分隔 8 6 6" xfId="4404"/>
    <cellStyle name="千位分隔 8 6 6 2" xfId="12852"/>
    <cellStyle name="千位分隔 8 6 6 2 2" xfId="29748"/>
    <cellStyle name="千位分隔 8 6 6 3" xfId="21300"/>
    <cellStyle name="千位分隔 8 6 7" xfId="8628"/>
    <cellStyle name="千位分隔 8 6 7 2" xfId="25524"/>
    <cellStyle name="千位分隔 8 6 8" xfId="17076"/>
    <cellStyle name="千位分隔 8 7" xfId="228"/>
    <cellStyle name="千位分隔 8 7 2" xfId="932"/>
    <cellStyle name="千位分隔 8 7 2 2" xfId="1636"/>
    <cellStyle name="千位分隔 8 7 2 2 2" xfId="3748"/>
    <cellStyle name="千位分隔 8 7 2 2 2 2" xfId="7972"/>
    <cellStyle name="千位分隔 8 7 2 2 2 2 2" xfId="16420"/>
    <cellStyle name="千位分隔 8 7 2 2 2 2 2 2" xfId="33316"/>
    <cellStyle name="千位分隔 8 7 2 2 2 2 3" xfId="24868"/>
    <cellStyle name="千位分隔 8 7 2 2 2 3" xfId="12196"/>
    <cellStyle name="千位分隔 8 7 2 2 2 3 2" xfId="29092"/>
    <cellStyle name="千位分隔 8 7 2 2 2 4" xfId="20644"/>
    <cellStyle name="千位分隔 8 7 2 2 3" xfId="5860"/>
    <cellStyle name="千位分隔 8 7 2 2 3 2" xfId="14308"/>
    <cellStyle name="千位分隔 8 7 2 2 3 2 2" xfId="31204"/>
    <cellStyle name="千位分隔 8 7 2 2 3 3" xfId="22756"/>
    <cellStyle name="千位分隔 8 7 2 2 4" xfId="10084"/>
    <cellStyle name="千位分隔 8 7 2 2 4 2" xfId="26980"/>
    <cellStyle name="千位分隔 8 7 2 2 5" xfId="18532"/>
    <cellStyle name="千位分隔 8 7 2 3" xfId="2692"/>
    <cellStyle name="千位分隔 8 7 2 3 2" xfId="6916"/>
    <cellStyle name="千位分隔 8 7 2 3 2 2" xfId="15364"/>
    <cellStyle name="千位分隔 8 7 2 3 2 2 2" xfId="32260"/>
    <cellStyle name="千位分隔 8 7 2 3 2 3" xfId="23812"/>
    <cellStyle name="千位分隔 8 7 2 3 3" xfId="11140"/>
    <cellStyle name="千位分隔 8 7 2 3 3 2" xfId="28036"/>
    <cellStyle name="千位分隔 8 7 2 3 4" xfId="19588"/>
    <cellStyle name="千位分隔 8 7 2 4" xfId="4804"/>
    <cellStyle name="千位分隔 8 7 2 4 2" xfId="13252"/>
    <cellStyle name="千位分隔 8 7 2 4 2 2" xfId="30148"/>
    <cellStyle name="千位分隔 8 7 2 4 3" xfId="21700"/>
    <cellStyle name="千位分隔 8 7 2 5" xfId="9028"/>
    <cellStyle name="千位分隔 8 7 2 5 2" xfId="25924"/>
    <cellStyle name="千位分隔 8 7 2 6" xfId="17476"/>
    <cellStyle name="千位分隔 8 7 3" xfId="580"/>
    <cellStyle name="千位分隔 8 7 3 2" xfId="1988"/>
    <cellStyle name="千位分隔 8 7 3 2 2" xfId="4100"/>
    <cellStyle name="千位分隔 8 7 3 2 2 2" xfId="8324"/>
    <cellStyle name="千位分隔 8 7 3 2 2 2 2" xfId="16772"/>
    <cellStyle name="千位分隔 8 7 3 2 2 2 2 2" xfId="33668"/>
    <cellStyle name="千位分隔 8 7 3 2 2 2 3" xfId="25220"/>
    <cellStyle name="千位分隔 8 7 3 2 2 3" xfId="12548"/>
    <cellStyle name="千位分隔 8 7 3 2 2 3 2" xfId="29444"/>
    <cellStyle name="千位分隔 8 7 3 2 2 4" xfId="20996"/>
    <cellStyle name="千位分隔 8 7 3 2 3" xfId="6212"/>
    <cellStyle name="千位分隔 8 7 3 2 3 2" xfId="14660"/>
    <cellStyle name="千位分隔 8 7 3 2 3 2 2" xfId="31556"/>
    <cellStyle name="千位分隔 8 7 3 2 3 3" xfId="23108"/>
    <cellStyle name="千位分隔 8 7 3 2 4" xfId="10436"/>
    <cellStyle name="千位分隔 8 7 3 2 4 2" xfId="27332"/>
    <cellStyle name="千位分隔 8 7 3 2 5" xfId="18884"/>
    <cellStyle name="千位分隔 8 7 3 3" xfId="3044"/>
    <cellStyle name="千位分隔 8 7 3 3 2" xfId="7268"/>
    <cellStyle name="千位分隔 8 7 3 3 2 2" xfId="15716"/>
    <cellStyle name="千位分隔 8 7 3 3 2 2 2" xfId="32612"/>
    <cellStyle name="千位分隔 8 7 3 3 2 3" xfId="24164"/>
    <cellStyle name="千位分隔 8 7 3 3 3" xfId="11492"/>
    <cellStyle name="千位分隔 8 7 3 3 3 2" xfId="28388"/>
    <cellStyle name="千位分隔 8 7 3 3 4" xfId="19940"/>
    <cellStyle name="千位分隔 8 7 3 4" xfId="5156"/>
    <cellStyle name="千位分隔 8 7 3 4 2" xfId="13604"/>
    <cellStyle name="千位分隔 8 7 3 4 2 2" xfId="30500"/>
    <cellStyle name="千位分隔 8 7 3 4 3" xfId="22052"/>
    <cellStyle name="千位分隔 8 7 3 5" xfId="9380"/>
    <cellStyle name="千位分隔 8 7 3 5 2" xfId="26276"/>
    <cellStyle name="千位分隔 8 7 3 6" xfId="17828"/>
    <cellStyle name="千位分隔 8 7 4" xfId="1284"/>
    <cellStyle name="千位分隔 8 7 4 2" xfId="3396"/>
    <cellStyle name="千位分隔 8 7 4 2 2" xfId="7620"/>
    <cellStyle name="千位分隔 8 7 4 2 2 2" xfId="16068"/>
    <cellStyle name="千位分隔 8 7 4 2 2 2 2" xfId="32964"/>
    <cellStyle name="千位分隔 8 7 4 2 2 3" xfId="24516"/>
    <cellStyle name="千位分隔 8 7 4 2 3" xfId="11844"/>
    <cellStyle name="千位分隔 8 7 4 2 3 2" xfId="28740"/>
    <cellStyle name="千位分隔 8 7 4 2 4" xfId="20292"/>
    <cellStyle name="千位分隔 8 7 4 3" xfId="5508"/>
    <cellStyle name="千位分隔 8 7 4 3 2" xfId="13956"/>
    <cellStyle name="千位分隔 8 7 4 3 2 2" xfId="30852"/>
    <cellStyle name="千位分隔 8 7 4 3 3" xfId="22404"/>
    <cellStyle name="千位分隔 8 7 4 4" xfId="9732"/>
    <cellStyle name="千位分隔 8 7 4 4 2" xfId="26628"/>
    <cellStyle name="千位分隔 8 7 4 5" xfId="18180"/>
    <cellStyle name="千位分隔 8 7 5" xfId="2340"/>
    <cellStyle name="千位分隔 8 7 5 2" xfId="6564"/>
    <cellStyle name="千位分隔 8 7 5 2 2" xfId="15012"/>
    <cellStyle name="千位分隔 8 7 5 2 2 2" xfId="31908"/>
    <cellStyle name="千位分隔 8 7 5 2 3" xfId="23460"/>
    <cellStyle name="千位分隔 8 7 5 3" xfId="10788"/>
    <cellStyle name="千位分隔 8 7 5 3 2" xfId="27684"/>
    <cellStyle name="千位分隔 8 7 5 4" xfId="19236"/>
    <cellStyle name="千位分隔 8 7 6" xfId="4452"/>
    <cellStyle name="千位分隔 8 7 6 2" xfId="12900"/>
    <cellStyle name="千位分隔 8 7 6 2 2" xfId="29796"/>
    <cellStyle name="千位分隔 8 7 6 3" xfId="21348"/>
    <cellStyle name="千位分隔 8 7 7" xfId="8676"/>
    <cellStyle name="千位分隔 8 7 7 2" xfId="25572"/>
    <cellStyle name="千位分隔 8 7 8" xfId="17124"/>
    <cellStyle name="千位分隔 8 8" xfId="276"/>
    <cellStyle name="千位分隔 8 8 2" xfId="980"/>
    <cellStyle name="千位分隔 8 8 2 2" xfId="1684"/>
    <cellStyle name="千位分隔 8 8 2 2 2" xfId="3796"/>
    <cellStyle name="千位分隔 8 8 2 2 2 2" xfId="8020"/>
    <cellStyle name="千位分隔 8 8 2 2 2 2 2" xfId="16468"/>
    <cellStyle name="千位分隔 8 8 2 2 2 2 2 2" xfId="33364"/>
    <cellStyle name="千位分隔 8 8 2 2 2 2 3" xfId="24916"/>
    <cellStyle name="千位分隔 8 8 2 2 2 3" xfId="12244"/>
    <cellStyle name="千位分隔 8 8 2 2 2 3 2" xfId="29140"/>
    <cellStyle name="千位分隔 8 8 2 2 2 4" xfId="20692"/>
    <cellStyle name="千位分隔 8 8 2 2 3" xfId="5908"/>
    <cellStyle name="千位分隔 8 8 2 2 3 2" xfId="14356"/>
    <cellStyle name="千位分隔 8 8 2 2 3 2 2" xfId="31252"/>
    <cellStyle name="千位分隔 8 8 2 2 3 3" xfId="22804"/>
    <cellStyle name="千位分隔 8 8 2 2 4" xfId="10132"/>
    <cellStyle name="千位分隔 8 8 2 2 4 2" xfId="27028"/>
    <cellStyle name="千位分隔 8 8 2 2 5" xfId="18580"/>
    <cellStyle name="千位分隔 8 8 2 3" xfId="2740"/>
    <cellStyle name="千位分隔 8 8 2 3 2" xfId="6964"/>
    <cellStyle name="千位分隔 8 8 2 3 2 2" xfId="15412"/>
    <cellStyle name="千位分隔 8 8 2 3 2 2 2" xfId="32308"/>
    <cellStyle name="千位分隔 8 8 2 3 2 3" xfId="23860"/>
    <cellStyle name="千位分隔 8 8 2 3 3" xfId="11188"/>
    <cellStyle name="千位分隔 8 8 2 3 3 2" xfId="28084"/>
    <cellStyle name="千位分隔 8 8 2 3 4" xfId="19636"/>
    <cellStyle name="千位分隔 8 8 2 4" xfId="4852"/>
    <cellStyle name="千位分隔 8 8 2 4 2" xfId="13300"/>
    <cellStyle name="千位分隔 8 8 2 4 2 2" xfId="30196"/>
    <cellStyle name="千位分隔 8 8 2 4 3" xfId="21748"/>
    <cellStyle name="千位分隔 8 8 2 5" xfId="9076"/>
    <cellStyle name="千位分隔 8 8 2 5 2" xfId="25972"/>
    <cellStyle name="千位分隔 8 8 2 6" xfId="17524"/>
    <cellStyle name="千位分隔 8 8 3" xfId="628"/>
    <cellStyle name="千位分隔 8 8 3 2" xfId="2036"/>
    <cellStyle name="千位分隔 8 8 3 2 2" xfId="4148"/>
    <cellStyle name="千位分隔 8 8 3 2 2 2" xfId="8372"/>
    <cellStyle name="千位分隔 8 8 3 2 2 2 2" xfId="16820"/>
    <cellStyle name="千位分隔 8 8 3 2 2 2 2 2" xfId="33716"/>
    <cellStyle name="千位分隔 8 8 3 2 2 2 3" xfId="25268"/>
    <cellStyle name="千位分隔 8 8 3 2 2 3" xfId="12596"/>
    <cellStyle name="千位分隔 8 8 3 2 2 3 2" xfId="29492"/>
    <cellStyle name="千位分隔 8 8 3 2 2 4" xfId="21044"/>
    <cellStyle name="千位分隔 8 8 3 2 3" xfId="6260"/>
    <cellStyle name="千位分隔 8 8 3 2 3 2" xfId="14708"/>
    <cellStyle name="千位分隔 8 8 3 2 3 2 2" xfId="31604"/>
    <cellStyle name="千位分隔 8 8 3 2 3 3" xfId="23156"/>
    <cellStyle name="千位分隔 8 8 3 2 4" xfId="10484"/>
    <cellStyle name="千位分隔 8 8 3 2 4 2" xfId="27380"/>
    <cellStyle name="千位分隔 8 8 3 2 5" xfId="18932"/>
    <cellStyle name="千位分隔 8 8 3 3" xfId="3092"/>
    <cellStyle name="千位分隔 8 8 3 3 2" xfId="7316"/>
    <cellStyle name="千位分隔 8 8 3 3 2 2" xfId="15764"/>
    <cellStyle name="千位分隔 8 8 3 3 2 2 2" xfId="32660"/>
    <cellStyle name="千位分隔 8 8 3 3 2 3" xfId="24212"/>
    <cellStyle name="千位分隔 8 8 3 3 3" xfId="11540"/>
    <cellStyle name="千位分隔 8 8 3 3 3 2" xfId="28436"/>
    <cellStyle name="千位分隔 8 8 3 3 4" xfId="19988"/>
    <cellStyle name="千位分隔 8 8 3 4" xfId="5204"/>
    <cellStyle name="千位分隔 8 8 3 4 2" xfId="13652"/>
    <cellStyle name="千位分隔 8 8 3 4 2 2" xfId="30548"/>
    <cellStyle name="千位分隔 8 8 3 4 3" xfId="22100"/>
    <cellStyle name="千位分隔 8 8 3 5" xfId="9428"/>
    <cellStyle name="千位分隔 8 8 3 5 2" xfId="26324"/>
    <cellStyle name="千位分隔 8 8 3 6" xfId="17876"/>
    <cellStyle name="千位分隔 8 8 4" xfId="1332"/>
    <cellStyle name="千位分隔 8 8 4 2" xfId="3444"/>
    <cellStyle name="千位分隔 8 8 4 2 2" xfId="7668"/>
    <cellStyle name="千位分隔 8 8 4 2 2 2" xfId="16116"/>
    <cellStyle name="千位分隔 8 8 4 2 2 2 2" xfId="33012"/>
    <cellStyle name="千位分隔 8 8 4 2 2 3" xfId="24564"/>
    <cellStyle name="千位分隔 8 8 4 2 3" xfId="11892"/>
    <cellStyle name="千位分隔 8 8 4 2 3 2" xfId="28788"/>
    <cellStyle name="千位分隔 8 8 4 2 4" xfId="20340"/>
    <cellStyle name="千位分隔 8 8 4 3" xfId="5556"/>
    <cellStyle name="千位分隔 8 8 4 3 2" xfId="14004"/>
    <cellStyle name="千位分隔 8 8 4 3 2 2" xfId="30900"/>
    <cellStyle name="千位分隔 8 8 4 3 3" xfId="22452"/>
    <cellStyle name="千位分隔 8 8 4 4" xfId="9780"/>
    <cellStyle name="千位分隔 8 8 4 4 2" xfId="26676"/>
    <cellStyle name="千位分隔 8 8 4 5" xfId="18228"/>
    <cellStyle name="千位分隔 8 8 5" xfId="2388"/>
    <cellStyle name="千位分隔 8 8 5 2" xfId="6612"/>
    <cellStyle name="千位分隔 8 8 5 2 2" xfId="15060"/>
    <cellStyle name="千位分隔 8 8 5 2 2 2" xfId="31956"/>
    <cellStyle name="千位分隔 8 8 5 2 3" xfId="23508"/>
    <cellStyle name="千位分隔 8 8 5 3" xfId="10836"/>
    <cellStyle name="千位分隔 8 8 5 3 2" xfId="27732"/>
    <cellStyle name="千位分隔 8 8 5 4" xfId="19284"/>
    <cellStyle name="千位分隔 8 8 6" xfId="4500"/>
    <cellStyle name="千位分隔 8 8 6 2" xfId="12948"/>
    <cellStyle name="千位分隔 8 8 6 2 2" xfId="29844"/>
    <cellStyle name="千位分隔 8 8 6 3" xfId="21396"/>
    <cellStyle name="千位分隔 8 8 7" xfId="8724"/>
    <cellStyle name="千位分隔 8 8 7 2" xfId="25620"/>
    <cellStyle name="千位分隔 8 8 8" xfId="17172"/>
    <cellStyle name="千位分隔 8 9" xfId="324"/>
    <cellStyle name="千位分隔 8 9 2" xfId="1028"/>
    <cellStyle name="千位分隔 8 9 2 2" xfId="1732"/>
    <cellStyle name="千位分隔 8 9 2 2 2" xfId="3844"/>
    <cellStyle name="千位分隔 8 9 2 2 2 2" xfId="8068"/>
    <cellStyle name="千位分隔 8 9 2 2 2 2 2" xfId="16516"/>
    <cellStyle name="千位分隔 8 9 2 2 2 2 2 2" xfId="33412"/>
    <cellStyle name="千位分隔 8 9 2 2 2 2 3" xfId="24964"/>
    <cellStyle name="千位分隔 8 9 2 2 2 3" xfId="12292"/>
    <cellStyle name="千位分隔 8 9 2 2 2 3 2" xfId="29188"/>
    <cellStyle name="千位分隔 8 9 2 2 2 4" xfId="20740"/>
    <cellStyle name="千位分隔 8 9 2 2 3" xfId="5956"/>
    <cellStyle name="千位分隔 8 9 2 2 3 2" xfId="14404"/>
    <cellStyle name="千位分隔 8 9 2 2 3 2 2" xfId="31300"/>
    <cellStyle name="千位分隔 8 9 2 2 3 3" xfId="22852"/>
    <cellStyle name="千位分隔 8 9 2 2 4" xfId="10180"/>
    <cellStyle name="千位分隔 8 9 2 2 4 2" xfId="27076"/>
    <cellStyle name="千位分隔 8 9 2 2 5" xfId="18628"/>
    <cellStyle name="千位分隔 8 9 2 3" xfId="2788"/>
    <cellStyle name="千位分隔 8 9 2 3 2" xfId="7012"/>
    <cellStyle name="千位分隔 8 9 2 3 2 2" xfId="15460"/>
    <cellStyle name="千位分隔 8 9 2 3 2 2 2" xfId="32356"/>
    <cellStyle name="千位分隔 8 9 2 3 2 3" xfId="23908"/>
    <cellStyle name="千位分隔 8 9 2 3 3" xfId="11236"/>
    <cellStyle name="千位分隔 8 9 2 3 3 2" xfId="28132"/>
    <cellStyle name="千位分隔 8 9 2 3 4" xfId="19684"/>
    <cellStyle name="千位分隔 8 9 2 4" xfId="4900"/>
    <cellStyle name="千位分隔 8 9 2 4 2" xfId="13348"/>
    <cellStyle name="千位分隔 8 9 2 4 2 2" xfId="30244"/>
    <cellStyle name="千位分隔 8 9 2 4 3" xfId="21796"/>
    <cellStyle name="千位分隔 8 9 2 5" xfId="9124"/>
    <cellStyle name="千位分隔 8 9 2 5 2" xfId="26020"/>
    <cellStyle name="千位分隔 8 9 2 6" xfId="17572"/>
    <cellStyle name="千位分隔 8 9 3" xfId="676"/>
    <cellStyle name="千位分隔 8 9 3 2" xfId="2084"/>
    <cellStyle name="千位分隔 8 9 3 2 2" xfId="4196"/>
    <cellStyle name="千位分隔 8 9 3 2 2 2" xfId="8420"/>
    <cellStyle name="千位分隔 8 9 3 2 2 2 2" xfId="16868"/>
    <cellStyle name="千位分隔 8 9 3 2 2 2 2 2" xfId="33764"/>
    <cellStyle name="千位分隔 8 9 3 2 2 2 3" xfId="25316"/>
    <cellStyle name="千位分隔 8 9 3 2 2 3" xfId="12644"/>
    <cellStyle name="千位分隔 8 9 3 2 2 3 2" xfId="29540"/>
    <cellStyle name="千位分隔 8 9 3 2 2 4" xfId="21092"/>
    <cellStyle name="千位分隔 8 9 3 2 3" xfId="6308"/>
    <cellStyle name="千位分隔 8 9 3 2 3 2" xfId="14756"/>
    <cellStyle name="千位分隔 8 9 3 2 3 2 2" xfId="31652"/>
    <cellStyle name="千位分隔 8 9 3 2 3 3" xfId="23204"/>
    <cellStyle name="千位分隔 8 9 3 2 4" xfId="10532"/>
    <cellStyle name="千位分隔 8 9 3 2 4 2" xfId="27428"/>
    <cellStyle name="千位分隔 8 9 3 2 5" xfId="18980"/>
    <cellStyle name="千位分隔 8 9 3 3" xfId="3140"/>
    <cellStyle name="千位分隔 8 9 3 3 2" xfId="7364"/>
    <cellStyle name="千位分隔 8 9 3 3 2 2" xfId="15812"/>
    <cellStyle name="千位分隔 8 9 3 3 2 2 2" xfId="32708"/>
    <cellStyle name="千位分隔 8 9 3 3 2 3" xfId="24260"/>
    <cellStyle name="千位分隔 8 9 3 3 3" xfId="11588"/>
    <cellStyle name="千位分隔 8 9 3 3 3 2" xfId="28484"/>
    <cellStyle name="千位分隔 8 9 3 3 4" xfId="20036"/>
    <cellStyle name="千位分隔 8 9 3 4" xfId="5252"/>
    <cellStyle name="千位分隔 8 9 3 4 2" xfId="13700"/>
    <cellStyle name="千位分隔 8 9 3 4 2 2" xfId="30596"/>
    <cellStyle name="千位分隔 8 9 3 4 3" xfId="22148"/>
    <cellStyle name="千位分隔 8 9 3 5" xfId="9476"/>
    <cellStyle name="千位分隔 8 9 3 5 2" xfId="26372"/>
    <cellStyle name="千位分隔 8 9 3 6" xfId="17924"/>
    <cellStyle name="千位分隔 8 9 4" xfId="1380"/>
    <cellStyle name="千位分隔 8 9 4 2" xfId="3492"/>
    <cellStyle name="千位分隔 8 9 4 2 2" xfId="7716"/>
    <cellStyle name="千位分隔 8 9 4 2 2 2" xfId="16164"/>
    <cellStyle name="千位分隔 8 9 4 2 2 2 2" xfId="33060"/>
    <cellStyle name="千位分隔 8 9 4 2 2 3" xfId="24612"/>
    <cellStyle name="千位分隔 8 9 4 2 3" xfId="11940"/>
    <cellStyle name="千位分隔 8 9 4 2 3 2" xfId="28836"/>
    <cellStyle name="千位分隔 8 9 4 2 4" xfId="20388"/>
    <cellStyle name="千位分隔 8 9 4 3" xfId="5604"/>
    <cellStyle name="千位分隔 8 9 4 3 2" xfId="14052"/>
    <cellStyle name="千位分隔 8 9 4 3 2 2" xfId="30948"/>
    <cellStyle name="千位分隔 8 9 4 3 3" xfId="22500"/>
    <cellStyle name="千位分隔 8 9 4 4" xfId="9828"/>
    <cellStyle name="千位分隔 8 9 4 4 2" xfId="26724"/>
    <cellStyle name="千位分隔 8 9 4 5" xfId="18276"/>
    <cellStyle name="千位分隔 8 9 5" xfId="2436"/>
    <cellStyle name="千位分隔 8 9 5 2" xfId="6660"/>
    <cellStyle name="千位分隔 8 9 5 2 2" xfId="15108"/>
    <cellStyle name="千位分隔 8 9 5 2 2 2" xfId="32004"/>
    <cellStyle name="千位分隔 8 9 5 2 3" xfId="23556"/>
    <cellStyle name="千位分隔 8 9 5 3" xfId="10884"/>
    <cellStyle name="千位分隔 8 9 5 3 2" xfId="27780"/>
    <cellStyle name="千位分隔 8 9 5 4" xfId="19332"/>
    <cellStyle name="千位分隔 8 9 6" xfId="4548"/>
    <cellStyle name="千位分隔 8 9 6 2" xfId="12996"/>
    <cellStyle name="千位分隔 8 9 6 2 2" xfId="29892"/>
    <cellStyle name="千位分隔 8 9 6 3" xfId="21444"/>
    <cellStyle name="千位分隔 8 9 7" xfId="8772"/>
    <cellStyle name="千位分隔 8 9 7 2" xfId="25668"/>
    <cellStyle name="千位分隔 8 9 8" xfId="17220"/>
    <cellStyle name="千位分隔 9" xfId="21"/>
    <cellStyle name="千位分隔 9 10" xfId="726"/>
    <cellStyle name="千位分隔 9 10 2" xfId="1430"/>
    <cellStyle name="千位分隔 9 10 2 2" xfId="3542"/>
    <cellStyle name="千位分隔 9 10 2 2 2" xfId="7766"/>
    <cellStyle name="千位分隔 9 10 2 2 2 2" xfId="16214"/>
    <cellStyle name="千位分隔 9 10 2 2 2 2 2" xfId="33110"/>
    <cellStyle name="千位分隔 9 10 2 2 2 3" xfId="24662"/>
    <cellStyle name="千位分隔 9 10 2 2 3" xfId="11990"/>
    <cellStyle name="千位分隔 9 10 2 2 3 2" xfId="28886"/>
    <cellStyle name="千位分隔 9 10 2 2 4" xfId="20438"/>
    <cellStyle name="千位分隔 9 10 2 3" xfId="5654"/>
    <cellStyle name="千位分隔 9 10 2 3 2" xfId="14102"/>
    <cellStyle name="千位分隔 9 10 2 3 2 2" xfId="30998"/>
    <cellStyle name="千位分隔 9 10 2 3 3" xfId="22550"/>
    <cellStyle name="千位分隔 9 10 2 4" xfId="9878"/>
    <cellStyle name="千位分隔 9 10 2 4 2" xfId="26774"/>
    <cellStyle name="千位分隔 9 10 2 5" xfId="18326"/>
    <cellStyle name="千位分隔 9 10 3" xfId="2486"/>
    <cellStyle name="千位分隔 9 10 3 2" xfId="6710"/>
    <cellStyle name="千位分隔 9 10 3 2 2" xfId="15158"/>
    <cellStyle name="千位分隔 9 10 3 2 2 2" xfId="32054"/>
    <cellStyle name="千位分隔 9 10 3 2 3" xfId="23606"/>
    <cellStyle name="千位分隔 9 10 3 3" xfId="10934"/>
    <cellStyle name="千位分隔 9 10 3 3 2" xfId="27830"/>
    <cellStyle name="千位分隔 9 10 3 4" xfId="19382"/>
    <cellStyle name="千位分隔 9 10 4" xfId="4598"/>
    <cellStyle name="千位分隔 9 10 4 2" xfId="13046"/>
    <cellStyle name="千位分隔 9 10 4 2 2" xfId="29942"/>
    <cellStyle name="千位分隔 9 10 4 3" xfId="21494"/>
    <cellStyle name="千位分隔 9 10 5" xfId="8822"/>
    <cellStyle name="千位分隔 9 10 5 2" xfId="25718"/>
    <cellStyle name="千位分隔 9 10 6" xfId="17270"/>
    <cellStyle name="千位分隔 9 11" xfId="374"/>
    <cellStyle name="千位分隔 9 11 2" xfId="1782"/>
    <cellStyle name="千位分隔 9 11 2 2" xfId="3894"/>
    <cellStyle name="千位分隔 9 11 2 2 2" xfId="8118"/>
    <cellStyle name="千位分隔 9 11 2 2 2 2" xfId="16566"/>
    <cellStyle name="千位分隔 9 11 2 2 2 2 2" xfId="33462"/>
    <cellStyle name="千位分隔 9 11 2 2 2 3" xfId="25014"/>
    <cellStyle name="千位分隔 9 11 2 2 3" xfId="12342"/>
    <cellStyle name="千位分隔 9 11 2 2 3 2" xfId="29238"/>
    <cellStyle name="千位分隔 9 11 2 2 4" xfId="20790"/>
    <cellStyle name="千位分隔 9 11 2 3" xfId="6006"/>
    <cellStyle name="千位分隔 9 11 2 3 2" xfId="14454"/>
    <cellStyle name="千位分隔 9 11 2 3 2 2" xfId="31350"/>
    <cellStyle name="千位分隔 9 11 2 3 3" xfId="22902"/>
    <cellStyle name="千位分隔 9 11 2 4" xfId="10230"/>
    <cellStyle name="千位分隔 9 11 2 4 2" xfId="27126"/>
    <cellStyle name="千位分隔 9 11 2 5" xfId="18678"/>
    <cellStyle name="千位分隔 9 11 3" xfId="2838"/>
    <cellStyle name="千位分隔 9 11 3 2" xfId="7062"/>
    <cellStyle name="千位分隔 9 11 3 2 2" xfId="15510"/>
    <cellStyle name="千位分隔 9 11 3 2 2 2" xfId="32406"/>
    <cellStyle name="千位分隔 9 11 3 2 3" xfId="23958"/>
    <cellStyle name="千位分隔 9 11 3 3" xfId="11286"/>
    <cellStyle name="千位分隔 9 11 3 3 2" xfId="28182"/>
    <cellStyle name="千位分隔 9 11 3 4" xfId="19734"/>
    <cellStyle name="千位分隔 9 11 4" xfId="4950"/>
    <cellStyle name="千位分隔 9 11 4 2" xfId="13398"/>
    <cellStyle name="千位分隔 9 11 4 2 2" xfId="30294"/>
    <cellStyle name="千位分隔 9 11 4 3" xfId="21846"/>
    <cellStyle name="千位分隔 9 11 5" xfId="9174"/>
    <cellStyle name="千位分隔 9 11 5 2" xfId="26070"/>
    <cellStyle name="千位分隔 9 11 6" xfId="17622"/>
    <cellStyle name="千位分隔 9 12" xfId="1078"/>
    <cellStyle name="千位分隔 9 12 2" xfId="3190"/>
    <cellStyle name="千位分隔 9 12 2 2" xfId="7414"/>
    <cellStyle name="千位分隔 9 12 2 2 2" xfId="15862"/>
    <cellStyle name="千位分隔 9 12 2 2 2 2" xfId="32758"/>
    <cellStyle name="千位分隔 9 12 2 2 3" xfId="24310"/>
    <cellStyle name="千位分隔 9 12 2 3" xfId="11638"/>
    <cellStyle name="千位分隔 9 12 2 3 2" xfId="28534"/>
    <cellStyle name="千位分隔 9 12 2 4" xfId="20086"/>
    <cellStyle name="千位分隔 9 12 3" xfId="5302"/>
    <cellStyle name="千位分隔 9 12 3 2" xfId="13750"/>
    <cellStyle name="千位分隔 9 12 3 2 2" xfId="30646"/>
    <cellStyle name="千位分隔 9 12 3 3" xfId="22198"/>
    <cellStyle name="千位分隔 9 12 4" xfId="9526"/>
    <cellStyle name="千位分隔 9 12 4 2" xfId="26422"/>
    <cellStyle name="千位分隔 9 12 5" xfId="17974"/>
    <cellStyle name="千位分隔 9 13" xfId="2134"/>
    <cellStyle name="千位分隔 9 13 2" xfId="6358"/>
    <cellStyle name="千位分隔 9 13 2 2" xfId="14806"/>
    <cellStyle name="千位分隔 9 13 2 2 2" xfId="31702"/>
    <cellStyle name="千位分隔 9 13 2 3" xfId="23254"/>
    <cellStyle name="千位分隔 9 13 3" xfId="10582"/>
    <cellStyle name="千位分隔 9 13 3 2" xfId="27478"/>
    <cellStyle name="千位分隔 9 13 4" xfId="19030"/>
    <cellStyle name="千位分隔 9 14" xfId="4246"/>
    <cellStyle name="千位分隔 9 14 2" xfId="12694"/>
    <cellStyle name="千位分隔 9 14 2 2" xfId="29590"/>
    <cellStyle name="千位分隔 9 14 3" xfId="21142"/>
    <cellStyle name="千位分隔 9 15" xfId="8470"/>
    <cellStyle name="千位分隔 9 15 2" xfId="25366"/>
    <cellStyle name="千位分隔 9 16" xfId="16918"/>
    <cellStyle name="千位分隔 9 2" xfId="38"/>
    <cellStyle name="千位分隔 9 2 10" xfId="390"/>
    <cellStyle name="千位分隔 9 2 10 2" xfId="1798"/>
    <cellStyle name="千位分隔 9 2 10 2 2" xfId="3910"/>
    <cellStyle name="千位分隔 9 2 10 2 2 2" xfId="8134"/>
    <cellStyle name="千位分隔 9 2 10 2 2 2 2" xfId="16582"/>
    <cellStyle name="千位分隔 9 2 10 2 2 2 2 2" xfId="33478"/>
    <cellStyle name="千位分隔 9 2 10 2 2 2 3" xfId="25030"/>
    <cellStyle name="千位分隔 9 2 10 2 2 3" xfId="12358"/>
    <cellStyle name="千位分隔 9 2 10 2 2 3 2" xfId="29254"/>
    <cellStyle name="千位分隔 9 2 10 2 2 4" xfId="20806"/>
    <cellStyle name="千位分隔 9 2 10 2 3" xfId="6022"/>
    <cellStyle name="千位分隔 9 2 10 2 3 2" xfId="14470"/>
    <cellStyle name="千位分隔 9 2 10 2 3 2 2" xfId="31366"/>
    <cellStyle name="千位分隔 9 2 10 2 3 3" xfId="22918"/>
    <cellStyle name="千位分隔 9 2 10 2 4" xfId="10246"/>
    <cellStyle name="千位分隔 9 2 10 2 4 2" xfId="27142"/>
    <cellStyle name="千位分隔 9 2 10 2 5" xfId="18694"/>
    <cellStyle name="千位分隔 9 2 10 3" xfId="2854"/>
    <cellStyle name="千位分隔 9 2 10 3 2" xfId="7078"/>
    <cellStyle name="千位分隔 9 2 10 3 2 2" xfId="15526"/>
    <cellStyle name="千位分隔 9 2 10 3 2 2 2" xfId="32422"/>
    <cellStyle name="千位分隔 9 2 10 3 2 3" xfId="23974"/>
    <cellStyle name="千位分隔 9 2 10 3 3" xfId="11302"/>
    <cellStyle name="千位分隔 9 2 10 3 3 2" xfId="28198"/>
    <cellStyle name="千位分隔 9 2 10 3 4" xfId="19750"/>
    <cellStyle name="千位分隔 9 2 10 4" xfId="4966"/>
    <cellStyle name="千位分隔 9 2 10 4 2" xfId="13414"/>
    <cellStyle name="千位分隔 9 2 10 4 2 2" xfId="30310"/>
    <cellStyle name="千位分隔 9 2 10 4 3" xfId="21862"/>
    <cellStyle name="千位分隔 9 2 10 5" xfId="9190"/>
    <cellStyle name="千位分隔 9 2 10 5 2" xfId="26086"/>
    <cellStyle name="千位分隔 9 2 10 6" xfId="17638"/>
    <cellStyle name="千位分隔 9 2 11" xfId="1094"/>
    <cellStyle name="千位分隔 9 2 11 2" xfId="3206"/>
    <cellStyle name="千位分隔 9 2 11 2 2" xfId="7430"/>
    <cellStyle name="千位分隔 9 2 11 2 2 2" xfId="15878"/>
    <cellStyle name="千位分隔 9 2 11 2 2 2 2" xfId="32774"/>
    <cellStyle name="千位分隔 9 2 11 2 2 3" xfId="24326"/>
    <cellStyle name="千位分隔 9 2 11 2 3" xfId="11654"/>
    <cellStyle name="千位分隔 9 2 11 2 3 2" xfId="28550"/>
    <cellStyle name="千位分隔 9 2 11 2 4" xfId="20102"/>
    <cellStyle name="千位分隔 9 2 11 3" xfId="5318"/>
    <cellStyle name="千位分隔 9 2 11 3 2" xfId="13766"/>
    <cellStyle name="千位分隔 9 2 11 3 2 2" xfId="30662"/>
    <cellStyle name="千位分隔 9 2 11 3 3" xfId="22214"/>
    <cellStyle name="千位分隔 9 2 11 4" xfId="9542"/>
    <cellStyle name="千位分隔 9 2 11 4 2" xfId="26438"/>
    <cellStyle name="千位分隔 9 2 11 5" xfId="17990"/>
    <cellStyle name="千位分隔 9 2 12" xfId="2150"/>
    <cellStyle name="千位分隔 9 2 12 2" xfId="6374"/>
    <cellStyle name="千位分隔 9 2 12 2 2" xfId="14822"/>
    <cellStyle name="千位分隔 9 2 12 2 2 2" xfId="31718"/>
    <cellStyle name="千位分隔 9 2 12 2 3" xfId="23270"/>
    <cellStyle name="千位分隔 9 2 12 3" xfId="10598"/>
    <cellStyle name="千位分隔 9 2 12 3 2" xfId="27494"/>
    <cellStyle name="千位分隔 9 2 12 4" xfId="19046"/>
    <cellStyle name="千位分隔 9 2 13" xfId="4262"/>
    <cellStyle name="千位分隔 9 2 13 2" xfId="12710"/>
    <cellStyle name="千位分隔 9 2 13 2 2" xfId="29606"/>
    <cellStyle name="千位分隔 9 2 13 3" xfId="21158"/>
    <cellStyle name="千位分隔 9 2 14" xfId="8486"/>
    <cellStyle name="千位分隔 9 2 14 2" xfId="25382"/>
    <cellStyle name="千位分隔 9 2 15" xfId="16934"/>
    <cellStyle name="千位分隔 9 2 2" xfId="70"/>
    <cellStyle name="千位分隔 9 2 2 2" xfId="774"/>
    <cellStyle name="千位分隔 9 2 2 2 2" xfId="1478"/>
    <cellStyle name="千位分隔 9 2 2 2 2 2" xfId="3590"/>
    <cellStyle name="千位分隔 9 2 2 2 2 2 2" xfId="7814"/>
    <cellStyle name="千位分隔 9 2 2 2 2 2 2 2" xfId="16262"/>
    <cellStyle name="千位分隔 9 2 2 2 2 2 2 2 2" xfId="33158"/>
    <cellStyle name="千位分隔 9 2 2 2 2 2 2 3" xfId="24710"/>
    <cellStyle name="千位分隔 9 2 2 2 2 2 3" xfId="12038"/>
    <cellStyle name="千位分隔 9 2 2 2 2 2 3 2" xfId="28934"/>
    <cellStyle name="千位分隔 9 2 2 2 2 2 4" xfId="20486"/>
    <cellStyle name="千位分隔 9 2 2 2 2 3" xfId="5702"/>
    <cellStyle name="千位分隔 9 2 2 2 2 3 2" xfId="14150"/>
    <cellStyle name="千位分隔 9 2 2 2 2 3 2 2" xfId="31046"/>
    <cellStyle name="千位分隔 9 2 2 2 2 3 3" xfId="22598"/>
    <cellStyle name="千位分隔 9 2 2 2 2 4" xfId="9926"/>
    <cellStyle name="千位分隔 9 2 2 2 2 4 2" xfId="26822"/>
    <cellStyle name="千位分隔 9 2 2 2 2 5" xfId="18374"/>
    <cellStyle name="千位分隔 9 2 2 2 3" xfId="2534"/>
    <cellStyle name="千位分隔 9 2 2 2 3 2" xfId="6758"/>
    <cellStyle name="千位分隔 9 2 2 2 3 2 2" xfId="15206"/>
    <cellStyle name="千位分隔 9 2 2 2 3 2 2 2" xfId="32102"/>
    <cellStyle name="千位分隔 9 2 2 2 3 2 3" xfId="23654"/>
    <cellStyle name="千位分隔 9 2 2 2 3 3" xfId="10982"/>
    <cellStyle name="千位分隔 9 2 2 2 3 3 2" xfId="27878"/>
    <cellStyle name="千位分隔 9 2 2 2 3 4" xfId="19430"/>
    <cellStyle name="千位分隔 9 2 2 2 4" xfId="4646"/>
    <cellStyle name="千位分隔 9 2 2 2 4 2" xfId="13094"/>
    <cellStyle name="千位分隔 9 2 2 2 4 2 2" xfId="29990"/>
    <cellStyle name="千位分隔 9 2 2 2 4 3" xfId="21542"/>
    <cellStyle name="千位分隔 9 2 2 2 5" xfId="8870"/>
    <cellStyle name="千位分隔 9 2 2 2 5 2" xfId="25766"/>
    <cellStyle name="千位分隔 9 2 2 2 6" xfId="17318"/>
    <cellStyle name="千位分隔 9 2 2 3" xfId="422"/>
    <cellStyle name="千位分隔 9 2 2 3 2" xfId="1830"/>
    <cellStyle name="千位分隔 9 2 2 3 2 2" xfId="3942"/>
    <cellStyle name="千位分隔 9 2 2 3 2 2 2" xfId="8166"/>
    <cellStyle name="千位分隔 9 2 2 3 2 2 2 2" xfId="16614"/>
    <cellStyle name="千位分隔 9 2 2 3 2 2 2 2 2" xfId="33510"/>
    <cellStyle name="千位分隔 9 2 2 3 2 2 2 3" xfId="25062"/>
    <cellStyle name="千位分隔 9 2 2 3 2 2 3" xfId="12390"/>
    <cellStyle name="千位分隔 9 2 2 3 2 2 3 2" xfId="29286"/>
    <cellStyle name="千位分隔 9 2 2 3 2 2 4" xfId="20838"/>
    <cellStyle name="千位分隔 9 2 2 3 2 3" xfId="6054"/>
    <cellStyle name="千位分隔 9 2 2 3 2 3 2" xfId="14502"/>
    <cellStyle name="千位分隔 9 2 2 3 2 3 2 2" xfId="31398"/>
    <cellStyle name="千位分隔 9 2 2 3 2 3 3" xfId="22950"/>
    <cellStyle name="千位分隔 9 2 2 3 2 4" xfId="10278"/>
    <cellStyle name="千位分隔 9 2 2 3 2 4 2" xfId="27174"/>
    <cellStyle name="千位分隔 9 2 2 3 2 5" xfId="18726"/>
    <cellStyle name="千位分隔 9 2 2 3 3" xfId="2886"/>
    <cellStyle name="千位分隔 9 2 2 3 3 2" xfId="7110"/>
    <cellStyle name="千位分隔 9 2 2 3 3 2 2" xfId="15558"/>
    <cellStyle name="千位分隔 9 2 2 3 3 2 2 2" xfId="32454"/>
    <cellStyle name="千位分隔 9 2 2 3 3 2 3" xfId="24006"/>
    <cellStyle name="千位分隔 9 2 2 3 3 3" xfId="11334"/>
    <cellStyle name="千位分隔 9 2 2 3 3 3 2" xfId="28230"/>
    <cellStyle name="千位分隔 9 2 2 3 3 4" xfId="19782"/>
    <cellStyle name="千位分隔 9 2 2 3 4" xfId="4998"/>
    <cellStyle name="千位分隔 9 2 2 3 4 2" xfId="13446"/>
    <cellStyle name="千位分隔 9 2 2 3 4 2 2" xfId="30342"/>
    <cellStyle name="千位分隔 9 2 2 3 4 3" xfId="21894"/>
    <cellStyle name="千位分隔 9 2 2 3 5" xfId="9222"/>
    <cellStyle name="千位分隔 9 2 2 3 5 2" xfId="26118"/>
    <cellStyle name="千位分隔 9 2 2 3 6" xfId="17670"/>
    <cellStyle name="千位分隔 9 2 2 4" xfId="1126"/>
    <cellStyle name="千位分隔 9 2 2 4 2" xfId="3238"/>
    <cellStyle name="千位分隔 9 2 2 4 2 2" xfId="7462"/>
    <cellStyle name="千位分隔 9 2 2 4 2 2 2" xfId="15910"/>
    <cellStyle name="千位分隔 9 2 2 4 2 2 2 2" xfId="32806"/>
    <cellStyle name="千位分隔 9 2 2 4 2 2 3" xfId="24358"/>
    <cellStyle name="千位分隔 9 2 2 4 2 3" xfId="11686"/>
    <cellStyle name="千位分隔 9 2 2 4 2 3 2" xfId="28582"/>
    <cellStyle name="千位分隔 9 2 2 4 2 4" xfId="20134"/>
    <cellStyle name="千位分隔 9 2 2 4 3" xfId="5350"/>
    <cellStyle name="千位分隔 9 2 2 4 3 2" xfId="13798"/>
    <cellStyle name="千位分隔 9 2 2 4 3 2 2" xfId="30694"/>
    <cellStyle name="千位分隔 9 2 2 4 3 3" xfId="22246"/>
    <cellStyle name="千位分隔 9 2 2 4 4" xfId="9574"/>
    <cellStyle name="千位分隔 9 2 2 4 4 2" xfId="26470"/>
    <cellStyle name="千位分隔 9 2 2 4 5" xfId="18022"/>
    <cellStyle name="千位分隔 9 2 2 5" xfId="2182"/>
    <cellStyle name="千位分隔 9 2 2 5 2" xfId="6406"/>
    <cellStyle name="千位分隔 9 2 2 5 2 2" xfId="14854"/>
    <cellStyle name="千位分隔 9 2 2 5 2 2 2" xfId="31750"/>
    <cellStyle name="千位分隔 9 2 2 5 2 3" xfId="23302"/>
    <cellStyle name="千位分隔 9 2 2 5 3" xfId="10630"/>
    <cellStyle name="千位分隔 9 2 2 5 3 2" xfId="27526"/>
    <cellStyle name="千位分隔 9 2 2 5 4" xfId="19078"/>
    <cellStyle name="千位分隔 9 2 2 6" xfId="4294"/>
    <cellStyle name="千位分隔 9 2 2 6 2" xfId="12742"/>
    <cellStyle name="千位分隔 9 2 2 6 2 2" xfId="29638"/>
    <cellStyle name="千位分隔 9 2 2 6 3" xfId="21190"/>
    <cellStyle name="千位分隔 9 2 2 7" xfId="8518"/>
    <cellStyle name="千位分隔 9 2 2 7 2" xfId="25414"/>
    <cellStyle name="千位分隔 9 2 2 8" xfId="16966"/>
    <cellStyle name="千位分隔 9 2 3" xfId="102"/>
    <cellStyle name="千位分隔 9 2 3 2" xfId="806"/>
    <cellStyle name="千位分隔 9 2 3 2 2" xfId="1510"/>
    <cellStyle name="千位分隔 9 2 3 2 2 2" xfId="3622"/>
    <cellStyle name="千位分隔 9 2 3 2 2 2 2" xfId="7846"/>
    <cellStyle name="千位分隔 9 2 3 2 2 2 2 2" xfId="16294"/>
    <cellStyle name="千位分隔 9 2 3 2 2 2 2 2 2" xfId="33190"/>
    <cellStyle name="千位分隔 9 2 3 2 2 2 2 3" xfId="24742"/>
    <cellStyle name="千位分隔 9 2 3 2 2 2 3" xfId="12070"/>
    <cellStyle name="千位分隔 9 2 3 2 2 2 3 2" xfId="28966"/>
    <cellStyle name="千位分隔 9 2 3 2 2 2 4" xfId="20518"/>
    <cellStyle name="千位分隔 9 2 3 2 2 3" xfId="5734"/>
    <cellStyle name="千位分隔 9 2 3 2 2 3 2" xfId="14182"/>
    <cellStyle name="千位分隔 9 2 3 2 2 3 2 2" xfId="31078"/>
    <cellStyle name="千位分隔 9 2 3 2 2 3 3" xfId="22630"/>
    <cellStyle name="千位分隔 9 2 3 2 2 4" xfId="9958"/>
    <cellStyle name="千位分隔 9 2 3 2 2 4 2" xfId="26854"/>
    <cellStyle name="千位分隔 9 2 3 2 2 5" xfId="18406"/>
    <cellStyle name="千位分隔 9 2 3 2 3" xfId="2566"/>
    <cellStyle name="千位分隔 9 2 3 2 3 2" xfId="6790"/>
    <cellStyle name="千位分隔 9 2 3 2 3 2 2" xfId="15238"/>
    <cellStyle name="千位分隔 9 2 3 2 3 2 2 2" xfId="32134"/>
    <cellStyle name="千位分隔 9 2 3 2 3 2 3" xfId="23686"/>
    <cellStyle name="千位分隔 9 2 3 2 3 3" xfId="11014"/>
    <cellStyle name="千位分隔 9 2 3 2 3 3 2" xfId="27910"/>
    <cellStyle name="千位分隔 9 2 3 2 3 4" xfId="19462"/>
    <cellStyle name="千位分隔 9 2 3 2 4" xfId="4678"/>
    <cellStyle name="千位分隔 9 2 3 2 4 2" xfId="13126"/>
    <cellStyle name="千位分隔 9 2 3 2 4 2 2" xfId="30022"/>
    <cellStyle name="千位分隔 9 2 3 2 4 3" xfId="21574"/>
    <cellStyle name="千位分隔 9 2 3 2 5" xfId="8902"/>
    <cellStyle name="千位分隔 9 2 3 2 5 2" xfId="25798"/>
    <cellStyle name="千位分隔 9 2 3 2 6" xfId="17350"/>
    <cellStyle name="千位分隔 9 2 3 3" xfId="454"/>
    <cellStyle name="千位分隔 9 2 3 3 2" xfId="1862"/>
    <cellStyle name="千位分隔 9 2 3 3 2 2" xfId="3974"/>
    <cellStyle name="千位分隔 9 2 3 3 2 2 2" xfId="8198"/>
    <cellStyle name="千位分隔 9 2 3 3 2 2 2 2" xfId="16646"/>
    <cellStyle name="千位分隔 9 2 3 3 2 2 2 2 2" xfId="33542"/>
    <cellStyle name="千位分隔 9 2 3 3 2 2 2 3" xfId="25094"/>
    <cellStyle name="千位分隔 9 2 3 3 2 2 3" xfId="12422"/>
    <cellStyle name="千位分隔 9 2 3 3 2 2 3 2" xfId="29318"/>
    <cellStyle name="千位分隔 9 2 3 3 2 2 4" xfId="20870"/>
    <cellStyle name="千位分隔 9 2 3 3 2 3" xfId="6086"/>
    <cellStyle name="千位分隔 9 2 3 3 2 3 2" xfId="14534"/>
    <cellStyle name="千位分隔 9 2 3 3 2 3 2 2" xfId="31430"/>
    <cellStyle name="千位分隔 9 2 3 3 2 3 3" xfId="22982"/>
    <cellStyle name="千位分隔 9 2 3 3 2 4" xfId="10310"/>
    <cellStyle name="千位分隔 9 2 3 3 2 4 2" xfId="27206"/>
    <cellStyle name="千位分隔 9 2 3 3 2 5" xfId="18758"/>
    <cellStyle name="千位分隔 9 2 3 3 3" xfId="2918"/>
    <cellStyle name="千位分隔 9 2 3 3 3 2" xfId="7142"/>
    <cellStyle name="千位分隔 9 2 3 3 3 2 2" xfId="15590"/>
    <cellStyle name="千位分隔 9 2 3 3 3 2 2 2" xfId="32486"/>
    <cellStyle name="千位分隔 9 2 3 3 3 2 3" xfId="24038"/>
    <cellStyle name="千位分隔 9 2 3 3 3 3" xfId="11366"/>
    <cellStyle name="千位分隔 9 2 3 3 3 3 2" xfId="28262"/>
    <cellStyle name="千位分隔 9 2 3 3 3 4" xfId="19814"/>
    <cellStyle name="千位分隔 9 2 3 3 4" xfId="5030"/>
    <cellStyle name="千位分隔 9 2 3 3 4 2" xfId="13478"/>
    <cellStyle name="千位分隔 9 2 3 3 4 2 2" xfId="30374"/>
    <cellStyle name="千位分隔 9 2 3 3 4 3" xfId="21926"/>
    <cellStyle name="千位分隔 9 2 3 3 5" xfId="9254"/>
    <cellStyle name="千位分隔 9 2 3 3 5 2" xfId="26150"/>
    <cellStyle name="千位分隔 9 2 3 3 6" xfId="17702"/>
    <cellStyle name="千位分隔 9 2 3 4" xfId="1158"/>
    <cellStyle name="千位分隔 9 2 3 4 2" xfId="3270"/>
    <cellStyle name="千位分隔 9 2 3 4 2 2" xfId="7494"/>
    <cellStyle name="千位分隔 9 2 3 4 2 2 2" xfId="15942"/>
    <cellStyle name="千位分隔 9 2 3 4 2 2 2 2" xfId="32838"/>
    <cellStyle name="千位分隔 9 2 3 4 2 2 3" xfId="24390"/>
    <cellStyle name="千位分隔 9 2 3 4 2 3" xfId="11718"/>
    <cellStyle name="千位分隔 9 2 3 4 2 3 2" xfId="28614"/>
    <cellStyle name="千位分隔 9 2 3 4 2 4" xfId="20166"/>
    <cellStyle name="千位分隔 9 2 3 4 3" xfId="5382"/>
    <cellStyle name="千位分隔 9 2 3 4 3 2" xfId="13830"/>
    <cellStyle name="千位分隔 9 2 3 4 3 2 2" xfId="30726"/>
    <cellStyle name="千位分隔 9 2 3 4 3 3" xfId="22278"/>
    <cellStyle name="千位分隔 9 2 3 4 4" xfId="9606"/>
    <cellStyle name="千位分隔 9 2 3 4 4 2" xfId="26502"/>
    <cellStyle name="千位分隔 9 2 3 4 5" xfId="18054"/>
    <cellStyle name="千位分隔 9 2 3 5" xfId="2214"/>
    <cellStyle name="千位分隔 9 2 3 5 2" xfId="6438"/>
    <cellStyle name="千位分隔 9 2 3 5 2 2" xfId="14886"/>
    <cellStyle name="千位分隔 9 2 3 5 2 2 2" xfId="31782"/>
    <cellStyle name="千位分隔 9 2 3 5 2 3" xfId="23334"/>
    <cellStyle name="千位分隔 9 2 3 5 3" xfId="10662"/>
    <cellStyle name="千位分隔 9 2 3 5 3 2" xfId="27558"/>
    <cellStyle name="千位分隔 9 2 3 5 4" xfId="19110"/>
    <cellStyle name="千位分隔 9 2 3 6" xfId="4326"/>
    <cellStyle name="千位分隔 9 2 3 6 2" xfId="12774"/>
    <cellStyle name="千位分隔 9 2 3 6 2 2" xfId="29670"/>
    <cellStyle name="千位分隔 9 2 3 6 3" xfId="21222"/>
    <cellStyle name="千位分隔 9 2 3 7" xfId="8550"/>
    <cellStyle name="千位分隔 9 2 3 7 2" xfId="25446"/>
    <cellStyle name="千位分隔 9 2 3 8" xfId="16998"/>
    <cellStyle name="千位分隔 9 2 4" xfId="150"/>
    <cellStyle name="千位分隔 9 2 4 2" xfId="854"/>
    <cellStyle name="千位分隔 9 2 4 2 2" xfId="1558"/>
    <cellStyle name="千位分隔 9 2 4 2 2 2" xfId="3670"/>
    <cellStyle name="千位分隔 9 2 4 2 2 2 2" xfId="7894"/>
    <cellStyle name="千位分隔 9 2 4 2 2 2 2 2" xfId="16342"/>
    <cellStyle name="千位分隔 9 2 4 2 2 2 2 2 2" xfId="33238"/>
    <cellStyle name="千位分隔 9 2 4 2 2 2 2 3" xfId="24790"/>
    <cellStyle name="千位分隔 9 2 4 2 2 2 3" xfId="12118"/>
    <cellStyle name="千位分隔 9 2 4 2 2 2 3 2" xfId="29014"/>
    <cellStyle name="千位分隔 9 2 4 2 2 2 4" xfId="20566"/>
    <cellStyle name="千位分隔 9 2 4 2 2 3" xfId="5782"/>
    <cellStyle name="千位分隔 9 2 4 2 2 3 2" xfId="14230"/>
    <cellStyle name="千位分隔 9 2 4 2 2 3 2 2" xfId="31126"/>
    <cellStyle name="千位分隔 9 2 4 2 2 3 3" xfId="22678"/>
    <cellStyle name="千位分隔 9 2 4 2 2 4" xfId="10006"/>
    <cellStyle name="千位分隔 9 2 4 2 2 4 2" xfId="26902"/>
    <cellStyle name="千位分隔 9 2 4 2 2 5" xfId="18454"/>
    <cellStyle name="千位分隔 9 2 4 2 3" xfId="2614"/>
    <cellStyle name="千位分隔 9 2 4 2 3 2" xfId="6838"/>
    <cellStyle name="千位分隔 9 2 4 2 3 2 2" xfId="15286"/>
    <cellStyle name="千位分隔 9 2 4 2 3 2 2 2" xfId="32182"/>
    <cellStyle name="千位分隔 9 2 4 2 3 2 3" xfId="23734"/>
    <cellStyle name="千位分隔 9 2 4 2 3 3" xfId="11062"/>
    <cellStyle name="千位分隔 9 2 4 2 3 3 2" xfId="27958"/>
    <cellStyle name="千位分隔 9 2 4 2 3 4" xfId="19510"/>
    <cellStyle name="千位分隔 9 2 4 2 4" xfId="4726"/>
    <cellStyle name="千位分隔 9 2 4 2 4 2" xfId="13174"/>
    <cellStyle name="千位分隔 9 2 4 2 4 2 2" xfId="30070"/>
    <cellStyle name="千位分隔 9 2 4 2 4 3" xfId="21622"/>
    <cellStyle name="千位分隔 9 2 4 2 5" xfId="8950"/>
    <cellStyle name="千位分隔 9 2 4 2 5 2" xfId="25846"/>
    <cellStyle name="千位分隔 9 2 4 2 6" xfId="17398"/>
    <cellStyle name="千位分隔 9 2 4 3" xfId="502"/>
    <cellStyle name="千位分隔 9 2 4 3 2" xfId="1910"/>
    <cellStyle name="千位分隔 9 2 4 3 2 2" xfId="4022"/>
    <cellStyle name="千位分隔 9 2 4 3 2 2 2" xfId="8246"/>
    <cellStyle name="千位分隔 9 2 4 3 2 2 2 2" xfId="16694"/>
    <cellStyle name="千位分隔 9 2 4 3 2 2 2 2 2" xfId="33590"/>
    <cellStyle name="千位分隔 9 2 4 3 2 2 2 3" xfId="25142"/>
    <cellStyle name="千位分隔 9 2 4 3 2 2 3" xfId="12470"/>
    <cellStyle name="千位分隔 9 2 4 3 2 2 3 2" xfId="29366"/>
    <cellStyle name="千位分隔 9 2 4 3 2 2 4" xfId="20918"/>
    <cellStyle name="千位分隔 9 2 4 3 2 3" xfId="6134"/>
    <cellStyle name="千位分隔 9 2 4 3 2 3 2" xfId="14582"/>
    <cellStyle name="千位分隔 9 2 4 3 2 3 2 2" xfId="31478"/>
    <cellStyle name="千位分隔 9 2 4 3 2 3 3" xfId="23030"/>
    <cellStyle name="千位分隔 9 2 4 3 2 4" xfId="10358"/>
    <cellStyle name="千位分隔 9 2 4 3 2 4 2" xfId="27254"/>
    <cellStyle name="千位分隔 9 2 4 3 2 5" xfId="18806"/>
    <cellStyle name="千位分隔 9 2 4 3 3" xfId="2966"/>
    <cellStyle name="千位分隔 9 2 4 3 3 2" xfId="7190"/>
    <cellStyle name="千位分隔 9 2 4 3 3 2 2" xfId="15638"/>
    <cellStyle name="千位分隔 9 2 4 3 3 2 2 2" xfId="32534"/>
    <cellStyle name="千位分隔 9 2 4 3 3 2 3" xfId="24086"/>
    <cellStyle name="千位分隔 9 2 4 3 3 3" xfId="11414"/>
    <cellStyle name="千位分隔 9 2 4 3 3 3 2" xfId="28310"/>
    <cellStyle name="千位分隔 9 2 4 3 3 4" xfId="19862"/>
    <cellStyle name="千位分隔 9 2 4 3 4" xfId="5078"/>
    <cellStyle name="千位分隔 9 2 4 3 4 2" xfId="13526"/>
    <cellStyle name="千位分隔 9 2 4 3 4 2 2" xfId="30422"/>
    <cellStyle name="千位分隔 9 2 4 3 4 3" xfId="21974"/>
    <cellStyle name="千位分隔 9 2 4 3 5" xfId="9302"/>
    <cellStyle name="千位分隔 9 2 4 3 5 2" xfId="26198"/>
    <cellStyle name="千位分隔 9 2 4 3 6" xfId="17750"/>
    <cellStyle name="千位分隔 9 2 4 4" xfId="1206"/>
    <cellStyle name="千位分隔 9 2 4 4 2" xfId="3318"/>
    <cellStyle name="千位分隔 9 2 4 4 2 2" xfId="7542"/>
    <cellStyle name="千位分隔 9 2 4 4 2 2 2" xfId="15990"/>
    <cellStyle name="千位分隔 9 2 4 4 2 2 2 2" xfId="32886"/>
    <cellStyle name="千位分隔 9 2 4 4 2 2 3" xfId="24438"/>
    <cellStyle name="千位分隔 9 2 4 4 2 3" xfId="11766"/>
    <cellStyle name="千位分隔 9 2 4 4 2 3 2" xfId="28662"/>
    <cellStyle name="千位分隔 9 2 4 4 2 4" xfId="20214"/>
    <cellStyle name="千位分隔 9 2 4 4 3" xfId="5430"/>
    <cellStyle name="千位分隔 9 2 4 4 3 2" xfId="13878"/>
    <cellStyle name="千位分隔 9 2 4 4 3 2 2" xfId="30774"/>
    <cellStyle name="千位分隔 9 2 4 4 3 3" xfId="22326"/>
    <cellStyle name="千位分隔 9 2 4 4 4" xfId="9654"/>
    <cellStyle name="千位分隔 9 2 4 4 4 2" xfId="26550"/>
    <cellStyle name="千位分隔 9 2 4 4 5" xfId="18102"/>
    <cellStyle name="千位分隔 9 2 4 5" xfId="2262"/>
    <cellStyle name="千位分隔 9 2 4 5 2" xfId="6486"/>
    <cellStyle name="千位分隔 9 2 4 5 2 2" xfId="14934"/>
    <cellStyle name="千位分隔 9 2 4 5 2 2 2" xfId="31830"/>
    <cellStyle name="千位分隔 9 2 4 5 2 3" xfId="23382"/>
    <cellStyle name="千位分隔 9 2 4 5 3" xfId="10710"/>
    <cellStyle name="千位分隔 9 2 4 5 3 2" xfId="27606"/>
    <cellStyle name="千位分隔 9 2 4 5 4" xfId="19158"/>
    <cellStyle name="千位分隔 9 2 4 6" xfId="4374"/>
    <cellStyle name="千位分隔 9 2 4 6 2" xfId="12822"/>
    <cellStyle name="千位分隔 9 2 4 6 2 2" xfId="29718"/>
    <cellStyle name="千位分隔 9 2 4 6 3" xfId="21270"/>
    <cellStyle name="千位分隔 9 2 4 7" xfId="8598"/>
    <cellStyle name="千位分隔 9 2 4 7 2" xfId="25494"/>
    <cellStyle name="千位分隔 9 2 4 8" xfId="17046"/>
    <cellStyle name="千位分隔 9 2 5" xfId="198"/>
    <cellStyle name="千位分隔 9 2 5 2" xfId="902"/>
    <cellStyle name="千位分隔 9 2 5 2 2" xfId="1606"/>
    <cellStyle name="千位分隔 9 2 5 2 2 2" xfId="3718"/>
    <cellStyle name="千位分隔 9 2 5 2 2 2 2" xfId="7942"/>
    <cellStyle name="千位分隔 9 2 5 2 2 2 2 2" xfId="16390"/>
    <cellStyle name="千位分隔 9 2 5 2 2 2 2 2 2" xfId="33286"/>
    <cellStyle name="千位分隔 9 2 5 2 2 2 2 3" xfId="24838"/>
    <cellStyle name="千位分隔 9 2 5 2 2 2 3" xfId="12166"/>
    <cellStyle name="千位分隔 9 2 5 2 2 2 3 2" xfId="29062"/>
    <cellStyle name="千位分隔 9 2 5 2 2 2 4" xfId="20614"/>
    <cellStyle name="千位分隔 9 2 5 2 2 3" xfId="5830"/>
    <cellStyle name="千位分隔 9 2 5 2 2 3 2" xfId="14278"/>
    <cellStyle name="千位分隔 9 2 5 2 2 3 2 2" xfId="31174"/>
    <cellStyle name="千位分隔 9 2 5 2 2 3 3" xfId="22726"/>
    <cellStyle name="千位分隔 9 2 5 2 2 4" xfId="10054"/>
    <cellStyle name="千位分隔 9 2 5 2 2 4 2" xfId="26950"/>
    <cellStyle name="千位分隔 9 2 5 2 2 5" xfId="18502"/>
    <cellStyle name="千位分隔 9 2 5 2 3" xfId="2662"/>
    <cellStyle name="千位分隔 9 2 5 2 3 2" xfId="6886"/>
    <cellStyle name="千位分隔 9 2 5 2 3 2 2" xfId="15334"/>
    <cellStyle name="千位分隔 9 2 5 2 3 2 2 2" xfId="32230"/>
    <cellStyle name="千位分隔 9 2 5 2 3 2 3" xfId="23782"/>
    <cellStyle name="千位分隔 9 2 5 2 3 3" xfId="11110"/>
    <cellStyle name="千位分隔 9 2 5 2 3 3 2" xfId="28006"/>
    <cellStyle name="千位分隔 9 2 5 2 3 4" xfId="19558"/>
    <cellStyle name="千位分隔 9 2 5 2 4" xfId="4774"/>
    <cellStyle name="千位分隔 9 2 5 2 4 2" xfId="13222"/>
    <cellStyle name="千位分隔 9 2 5 2 4 2 2" xfId="30118"/>
    <cellStyle name="千位分隔 9 2 5 2 4 3" xfId="21670"/>
    <cellStyle name="千位分隔 9 2 5 2 5" xfId="8998"/>
    <cellStyle name="千位分隔 9 2 5 2 5 2" xfId="25894"/>
    <cellStyle name="千位分隔 9 2 5 2 6" xfId="17446"/>
    <cellStyle name="千位分隔 9 2 5 3" xfId="550"/>
    <cellStyle name="千位分隔 9 2 5 3 2" xfId="1958"/>
    <cellStyle name="千位分隔 9 2 5 3 2 2" xfId="4070"/>
    <cellStyle name="千位分隔 9 2 5 3 2 2 2" xfId="8294"/>
    <cellStyle name="千位分隔 9 2 5 3 2 2 2 2" xfId="16742"/>
    <cellStyle name="千位分隔 9 2 5 3 2 2 2 2 2" xfId="33638"/>
    <cellStyle name="千位分隔 9 2 5 3 2 2 2 3" xfId="25190"/>
    <cellStyle name="千位分隔 9 2 5 3 2 2 3" xfId="12518"/>
    <cellStyle name="千位分隔 9 2 5 3 2 2 3 2" xfId="29414"/>
    <cellStyle name="千位分隔 9 2 5 3 2 2 4" xfId="20966"/>
    <cellStyle name="千位分隔 9 2 5 3 2 3" xfId="6182"/>
    <cellStyle name="千位分隔 9 2 5 3 2 3 2" xfId="14630"/>
    <cellStyle name="千位分隔 9 2 5 3 2 3 2 2" xfId="31526"/>
    <cellStyle name="千位分隔 9 2 5 3 2 3 3" xfId="23078"/>
    <cellStyle name="千位分隔 9 2 5 3 2 4" xfId="10406"/>
    <cellStyle name="千位分隔 9 2 5 3 2 4 2" xfId="27302"/>
    <cellStyle name="千位分隔 9 2 5 3 2 5" xfId="18854"/>
    <cellStyle name="千位分隔 9 2 5 3 3" xfId="3014"/>
    <cellStyle name="千位分隔 9 2 5 3 3 2" xfId="7238"/>
    <cellStyle name="千位分隔 9 2 5 3 3 2 2" xfId="15686"/>
    <cellStyle name="千位分隔 9 2 5 3 3 2 2 2" xfId="32582"/>
    <cellStyle name="千位分隔 9 2 5 3 3 2 3" xfId="24134"/>
    <cellStyle name="千位分隔 9 2 5 3 3 3" xfId="11462"/>
    <cellStyle name="千位分隔 9 2 5 3 3 3 2" xfId="28358"/>
    <cellStyle name="千位分隔 9 2 5 3 3 4" xfId="19910"/>
    <cellStyle name="千位分隔 9 2 5 3 4" xfId="5126"/>
    <cellStyle name="千位分隔 9 2 5 3 4 2" xfId="13574"/>
    <cellStyle name="千位分隔 9 2 5 3 4 2 2" xfId="30470"/>
    <cellStyle name="千位分隔 9 2 5 3 4 3" xfId="22022"/>
    <cellStyle name="千位分隔 9 2 5 3 5" xfId="9350"/>
    <cellStyle name="千位分隔 9 2 5 3 5 2" xfId="26246"/>
    <cellStyle name="千位分隔 9 2 5 3 6" xfId="17798"/>
    <cellStyle name="千位分隔 9 2 5 4" xfId="1254"/>
    <cellStyle name="千位分隔 9 2 5 4 2" xfId="3366"/>
    <cellStyle name="千位分隔 9 2 5 4 2 2" xfId="7590"/>
    <cellStyle name="千位分隔 9 2 5 4 2 2 2" xfId="16038"/>
    <cellStyle name="千位分隔 9 2 5 4 2 2 2 2" xfId="32934"/>
    <cellStyle name="千位分隔 9 2 5 4 2 2 3" xfId="24486"/>
    <cellStyle name="千位分隔 9 2 5 4 2 3" xfId="11814"/>
    <cellStyle name="千位分隔 9 2 5 4 2 3 2" xfId="28710"/>
    <cellStyle name="千位分隔 9 2 5 4 2 4" xfId="20262"/>
    <cellStyle name="千位分隔 9 2 5 4 3" xfId="5478"/>
    <cellStyle name="千位分隔 9 2 5 4 3 2" xfId="13926"/>
    <cellStyle name="千位分隔 9 2 5 4 3 2 2" xfId="30822"/>
    <cellStyle name="千位分隔 9 2 5 4 3 3" xfId="22374"/>
    <cellStyle name="千位分隔 9 2 5 4 4" xfId="9702"/>
    <cellStyle name="千位分隔 9 2 5 4 4 2" xfId="26598"/>
    <cellStyle name="千位分隔 9 2 5 4 5" xfId="18150"/>
    <cellStyle name="千位分隔 9 2 5 5" xfId="2310"/>
    <cellStyle name="千位分隔 9 2 5 5 2" xfId="6534"/>
    <cellStyle name="千位分隔 9 2 5 5 2 2" xfId="14982"/>
    <cellStyle name="千位分隔 9 2 5 5 2 2 2" xfId="31878"/>
    <cellStyle name="千位分隔 9 2 5 5 2 3" xfId="23430"/>
    <cellStyle name="千位分隔 9 2 5 5 3" xfId="10758"/>
    <cellStyle name="千位分隔 9 2 5 5 3 2" xfId="27654"/>
    <cellStyle name="千位分隔 9 2 5 5 4" xfId="19206"/>
    <cellStyle name="千位分隔 9 2 5 6" xfId="4422"/>
    <cellStyle name="千位分隔 9 2 5 6 2" xfId="12870"/>
    <cellStyle name="千位分隔 9 2 5 6 2 2" xfId="29766"/>
    <cellStyle name="千位分隔 9 2 5 6 3" xfId="21318"/>
    <cellStyle name="千位分隔 9 2 5 7" xfId="8646"/>
    <cellStyle name="千位分隔 9 2 5 7 2" xfId="25542"/>
    <cellStyle name="千位分隔 9 2 5 8" xfId="17094"/>
    <cellStyle name="千位分隔 9 2 6" xfId="246"/>
    <cellStyle name="千位分隔 9 2 6 2" xfId="950"/>
    <cellStyle name="千位分隔 9 2 6 2 2" xfId="1654"/>
    <cellStyle name="千位分隔 9 2 6 2 2 2" xfId="3766"/>
    <cellStyle name="千位分隔 9 2 6 2 2 2 2" xfId="7990"/>
    <cellStyle name="千位分隔 9 2 6 2 2 2 2 2" xfId="16438"/>
    <cellStyle name="千位分隔 9 2 6 2 2 2 2 2 2" xfId="33334"/>
    <cellStyle name="千位分隔 9 2 6 2 2 2 2 3" xfId="24886"/>
    <cellStyle name="千位分隔 9 2 6 2 2 2 3" xfId="12214"/>
    <cellStyle name="千位分隔 9 2 6 2 2 2 3 2" xfId="29110"/>
    <cellStyle name="千位分隔 9 2 6 2 2 2 4" xfId="20662"/>
    <cellStyle name="千位分隔 9 2 6 2 2 3" xfId="5878"/>
    <cellStyle name="千位分隔 9 2 6 2 2 3 2" xfId="14326"/>
    <cellStyle name="千位分隔 9 2 6 2 2 3 2 2" xfId="31222"/>
    <cellStyle name="千位分隔 9 2 6 2 2 3 3" xfId="22774"/>
    <cellStyle name="千位分隔 9 2 6 2 2 4" xfId="10102"/>
    <cellStyle name="千位分隔 9 2 6 2 2 4 2" xfId="26998"/>
    <cellStyle name="千位分隔 9 2 6 2 2 5" xfId="18550"/>
    <cellStyle name="千位分隔 9 2 6 2 3" xfId="2710"/>
    <cellStyle name="千位分隔 9 2 6 2 3 2" xfId="6934"/>
    <cellStyle name="千位分隔 9 2 6 2 3 2 2" xfId="15382"/>
    <cellStyle name="千位分隔 9 2 6 2 3 2 2 2" xfId="32278"/>
    <cellStyle name="千位分隔 9 2 6 2 3 2 3" xfId="23830"/>
    <cellStyle name="千位分隔 9 2 6 2 3 3" xfId="11158"/>
    <cellStyle name="千位分隔 9 2 6 2 3 3 2" xfId="28054"/>
    <cellStyle name="千位分隔 9 2 6 2 3 4" xfId="19606"/>
    <cellStyle name="千位分隔 9 2 6 2 4" xfId="4822"/>
    <cellStyle name="千位分隔 9 2 6 2 4 2" xfId="13270"/>
    <cellStyle name="千位分隔 9 2 6 2 4 2 2" xfId="30166"/>
    <cellStyle name="千位分隔 9 2 6 2 4 3" xfId="21718"/>
    <cellStyle name="千位分隔 9 2 6 2 5" xfId="9046"/>
    <cellStyle name="千位分隔 9 2 6 2 5 2" xfId="25942"/>
    <cellStyle name="千位分隔 9 2 6 2 6" xfId="17494"/>
    <cellStyle name="千位分隔 9 2 6 3" xfId="598"/>
    <cellStyle name="千位分隔 9 2 6 3 2" xfId="2006"/>
    <cellStyle name="千位分隔 9 2 6 3 2 2" xfId="4118"/>
    <cellStyle name="千位分隔 9 2 6 3 2 2 2" xfId="8342"/>
    <cellStyle name="千位分隔 9 2 6 3 2 2 2 2" xfId="16790"/>
    <cellStyle name="千位分隔 9 2 6 3 2 2 2 2 2" xfId="33686"/>
    <cellStyle name="千位分隔 9 2 6 3 2 2 2 3" xfId="25238"/>
    <cellStyle name="千位分隔 9 2 6 3 2 2 3" xfId="12566"/>
    <cellStyle name="千位分隔 9 2 6 3 2 2 3 2" xfId="29462"/>
    <cellStyle name="千位分隔 9 2 6 3 2 2 4" xfId="21014"/>
    <cellStyle name="千位分隔 9 2 6 3 2 3" xfId="6230"/>
    <cellStyle name="千位分隔 9 2 6 3 2 3 2" xfId="14678"/>
    <cellStyle name="千位分隔 9 2 6 3 2 3 2 2" xfId="31574"/>
    <cellStyle name="千位分隔 9 2 6 3 2 3 3" xfId="23126"/>
    <cellStyle name="千位分隔 9 2 6 3 2 4" xfId="10454"/>
    <cellStyle name="千位分隔 9 2 6 3 2 4 2" xfId="27350"/>
    <cellStyle name="千位分隔 9 2 6 3 2 5" xfId="18902"/>
    <cellStyle name="千位分隔 9 2 6 3 3" xfId="3062"/>
    <cellStyle name="千位分隔 9 2 6 3 3 2" xfId="7286"/>
    <cellStyle name="千位分隔 9 2 6 3 3 2 2" xfId="15734"/>
    <cellStyle name="千位分隔 9 2 6 3 3 2 2 2" xfId="32630"/>
    <cellStyle name="千位分隔 9 2 6 3 3 2 3" xfId="24182"/>
    <cellStyle name="千位分隔 9 2 6 3 3 3" xfId="11510"/>
    <cellStyle name="千位分隔 9 2 6 3 3 3 2" xfId="28406"/>
    <cellStyle name="千位分隔 9 2 6 3 3 4" xfId="19958"/>
    <cellStyle name="千位分隔 9 2 6 3 4" xfId="5174"/>
    <cellStyle name="千位分隔 9 2 6 3 4 2" xfId="13622"/>
    <cellStyle name="千位分隔 9 2 6 3 4 2 2" xfId="30518"/>
    <cellStyle name="千位分隔 9 2 6 3 4 3" xfId="22070"/>
    <cellStyle name="千位分隔 9 2 6 3 5" xfId="9398"/>
    <cellStyle name="千位分隔 9 2 6 3 5 2" xfId="26294"/>
    <cellStyle name="千位分隔 9 2 6 3 6" xfId="17846"/>
    <cellStyle name="千位分隔 9 2 6 4" xfId="1302"/>
    <cellStyle name="千位分隔 9 2 6 4 2" xfId="3414"/>
    <cellStyle name="千位分隔 9 2 6 4 2 2" xfId="7638"/>
    <cellStyle name="千位分隔 9 2 6 4 2 2 2" xfId="16086"/>
    <cellStyle name="千位分隔 9 2 6 4 2 2 2 2" xfId="32982"/>
    <cellStyle name="千位分隔 9 2 6 4 2 2 3" xfId="24534"/>
    <cellStyle name="千位分隔 9 2 6 4 2 3" xfId="11862"/>
    <cellStyle name="千位分隔 9 2 6 4 2 3 2" xfId="28758"/>
    <cellStyle name="千位分隔 9 2 6 4 2 4" xfId="20310"/>
    <cellStyle name="千位分隔 9 2 6 4 3" xfId="5526"/>
    <cellStyle name="千位分隔 9 2 6 4 3 2" xfId="13974"/>
    <cellStyle name="千位分隔 9 2 6 4 3 2 2" xfId="30870"/>
    <cellStyle name="千位分隔 9 2 6 4 3 3" xfId="22422"/>
    <cellStyle name="千位分隔 9 2 6 4 4" xfId="9750"/>
    <cellStyle name="千位分隔 9 2 6 4 4 2" xfId="26646"/>
    <cellStyle name="千位分隔 9 2 6 4 5" xfId="18198"/>
    <cellStyle name="千位分隔 9 2 6 5" xfId="2358"/>
    <cellStyle name="千位分隔 9 2 6 5 2" xfId="6582"/>
    <cellStyle name="千位分隔 9 2 6 5 2 2" xfId="15030"/>
    <cellStyle name="千位分隔 9 2 6 5 2 2 2" xfId="31926"/>
    <cellStyle name="千位分隔 9 2 6 5 2 3" xfId="23478"/>
    <cellStyle name="千位分隔 9 2 6 5 3" xfId="10806"/>
    <cellStyle name="千位分隔 9 2 6 5 3 2" xfId="27702"/>
    <cellStyle name="千位分隔 9 2 6 5 4" xfId="19254"/>
    <cellStyle name="千位分隔 9 2 6 6" xfId="4470"/>
    <cellStyle name="千位分隔 9 2 6 6 2" xfId="12918"/>
    <cellStyle name="千位分隔 9 2 6 6 2 2" xfId="29814"/>
    <cellStyle name="千位分隔 9 2 6 6 3" xfId="21366"/>
    <cellStyle name="千位分隔 9 2 6 7" xfId="8694"/>
    <cellStyle name="千位分隔 9 2 6 7 2" xfId="25590"/>
    <cellStyle name="千位分隔 9 2 6 8" xfId="17142"/>
    <cellStyle name="千位分隔 9 2 7" xfId="294"/>
    <cellStyle name="千位分隔 9 2 7 2" xfId="998"/>
    <cellStyle name="千位分隔 9 2 7 2 2" xfId="1702"/>
    <cellStyle name="千位分隔 9 2 7 2 2 2" xfId="3814"/>
    <cellStyle name="千位分隔 9 2 7 2 2 2 2" xfId="8038"/>
    <cellStyle name="千位分隔 9 2 7 2 2 2 2 2" xfId="16486"/>
    <cellStyle name="千位分隔 9 2 7 2 2 2 2 2 2" xfId="33382"/>
    <cellStyle name="千位分隔 9 2 7 2 2 2 2 3" xfId="24934"/>
    <cellStyle name="千位分隔 9 2 7 2 2 2 3" xfId="12262"/>
    <cellStyle name="千位分隔 9 2 7 2 2 2 3 2" xfId="29158"/>
    <cellStyle name="千位分隔 9 2 7 2 2 2 4" xfId="20710"/>
    <cellStyle name="千位分隔 9 2 7 2 2 3" xfId="5926"/>
    <cellStyle name="千位分隔 9 2 7 2 2 3 2" xfId="14374"/>
    <cellStyle name="千位分隔 9 2 7 2 2 3 2 2" xfId="31270"/>
    <cellStyle name="千位分隔 9 2 7 2 2 3 3" xfId="22822"/>
    <cellStyle name="千位分隔 9 2 7 2 2 4" xfId="10150"/>
    <cellStyle name="千位分隔 9 2 7 2 2 4 2" xfId="27046"/>
    <cellStyle name="千位分隔 9 2 7 2 2 5" xfId="18598"/>
    <cellStyle name="千位分隔 9 2 7 2 3" xfId="2758"/>
    <cellStyle name="千位分隔 9 2 7 2 3 2" xfId="6982"/>
    <cellStyle name="千位分隔 9 2 7 2 3 2 2" xfId="15430"/>
    <cellStyle name="千位分隔 9 2 7 2 3 2 2 2" xfId="32326"/>
    <cellStyle name="千位分隔 9 2 7 2 3 2 3" xfId="23878"/>
    <cellStyle name="千位分隔 9 2 7 2 3 3" xfId="11206"/>
    <cellStyle name="千位分隔 9 2 7 2 3 3 2" xfId="28102"/>
    <cellStyle name="千位分隔 9 2 7 2 3 4" xfId="19654"/>
    <cellStyle name="千位分隔 9 2 7 2 4" xfId="4870"/>
    <cellStyle name="千位分隔 9 2 7 2 4 2" xfId="13318"/>
    <cellStyle name="千位分隔 9 2 7 2 4 2 2" xfId="30214"/>
    <cellStyle name="千位分隔 9 2 7 2 4 3" xfId="21766"/>
    <cellStyle name="千位分隔 9 2 7 2 5" xfId="9094"/>
    <cellStyle name="千位分隔 9 2 7 2 5 2" xfId="25990"/>
    <cellStyle name="千位分隔 9 2 7 2 6" xfId="17542"/>
    <cellStyle name="千位分隔 9 2 7 3" xfId="646"/>
    <cellStyle name="千位分隔 9 2 7 3 2" xfId="2054"/>
    <cellStyle name="千位分隔 9 2 7 3 2 2" xfId="4166"/>
    <cellStyle name="千位分隔 9 2 7 3 2 2 2" xfId="8390"/>
    <cellStyle name="千位分隔 9 2 7 3 2 2 2 2" xfId="16838"/>
    <cellStyle name="千位分隔 9 2 7 3 2 2 2 2 2" xfId="33734"/>
    <cellStyle name="千位分隔 9 2 7 3 2 2 2 3" xfId="25286"/>
    <cellStyle name="千位分隔 9 2 7 3 2 2 3" xfId="12614"/>
    <cellStyle name="千位分隔 9 2 7 3 2 2 3 2" xfId="29510"/>
    <cellStyle name="千位分隔 9 2 7 3 2 2 4" xfId="21062"/>
    <cellStyle name="千位分隔 9 2 7 3 2 3" xfId="6278"/>
    <cellStyle name="千位分隔 9 2 7 3 2 3 2" xfId="14726"/>
    <cellStyle name="千位分隔 9 2 7 3 2 3 2 2" xfId="31622"/>
    <cellStyle name="千位分隔 9 2 7 3 2 3 3" xfId="23174"/>
    <cellStyle name="千位分隔 9 2 7 3 2 4" xfId="10502"/>
    <cellStyle name="千位分隔 9 2 7 3 2 4 2" xfId="27398"/>
    <cellStyle name="千位分隔 9 2 7 3 2 5" xfId="18950"/>
    <cellStyle name="千位分隔 9 2 7 3 3" xfId="3110"/>
    <cellStyle name="千位分隔 9 2 7 3 3 2" xfId="7334"/>
    <cellStyle name="千位分隔 9 2 7 3 3 2 2" xfId="15782"/>
    <cellStyle name="千位分隔 9 2 7 3 3 2 2 2" xfId="32678"/>
    <cellStyle name="千位分隔 9 2 7 3 3 2 3" xfId="24230"/>
    <cellStyle name="千位分隔 9 2 7 3 3 3" xfId="11558"/>
    <cellStyle name="千位分隔 9 2 7 3 3 3 2" xfId="28454"/>
    <cellStyle name="千位分隔 9 2 7 3 3 4" xfId="20006"/>
    <cellStyle name="千位分隔 9 2 7 3 4" xfId="5222"/>
    <cellStyle name="千位分隔 9 2 7 3 4 2" xfId="13670"/>
    <cellStyle name="千位分隔 9 2 7 3 4 2 2" xfId="30566"/>
    <cellStyle name="千位分隔 9 2 7 3 4 3" xfId="22118"/>
    <cellStyle name="千位分隔 9 2 7 3 5" xfId="9446"/>
    <cellStyle name="千位分隔 9 2 7 3 5 2" xfId="26342"/>
    <cellStyle name="千位分隔 9 2 7 3 6" xfId="17894"/>
    <cellStyle name="千位分隔 9 2 7 4" xfId="1350"/>
    <cellStyle name="千位分隔 9 2 7 4 2" xfId="3462"/>
    <cellStyle name="千位分隔 9 2 7 4 2 2" xfId="7686"/>
    <cellStyle name="千位分隔 9 2 7 4 2 2 2" xfId="16134"/>
    <cellStyle name="千位分隔 9 2 7 4 2 2 2 2" xfId="33030"/>
    <cellStyle name="千位分隔 9 2 7 4 2 2 3" xfId="24582"/>
    <cellStyle name="千位分隔 9 2 7 4 2 3" xfId="11910"/>
    <cellStyle name="千位分隔 9 2 7 4 2 3 2" xfId="28806"/>
    <cellStyle name="千位分隔 9 2 7 4 2 4" xfId="20358"/>
    <cellStyle name="千位分隔 9 2 7 4 3" xfId="5574"/>
    <cellStyle name="千位分隔 9 2 7 4 3 2" xfId="14022"/>
    <cellStyle name="千位分隔 9 2 7 4 3 2 2" xfId="30918"/>
    <cellStyle name="千位分隔 9 2 7 4 3 3" xfId="22470"/>
    <cellStyle name="千位分隔 9 2 7 4 4" xfId="9798"/>
    <cellStyle name="千位分隔 9 2 7 4 4 2" xfId="26694"/>
    <cellStyle name="千位分隔 9 2 7 4 5" xfId="18246"/>
    <cellStyle name="千位分隔 9 2 7 5" xfId="2406"/>
    <cellStyle name="千位分隔 9 2 7 5 2" xfId="6630"/>
    <cellStyle name="千位分隔 9 2 7 5 2 2" xfId="15078"/>
    <cellStyle name="千位分隔 9 2 7 5 2 2 2" xfId="31974"/>
    <cellStyle name="千位分隔 9 2 7 5 2 3" xfId="23526"/>
    <cellStyle name="千位分隔 9 2 7 5 3" xfId="10854"/>
    <cellStyle name="千位分隔 9 2 7 5 3 2" xfId="27750"/>
    <cellStyle name="千位分隔 9 2 7 5 4" xfId="19302"/>
    <cellStyle name="千位分隔 9 2 7 6" xfId="4518"/>
    <cellStyle name="千位分隔 9 2 7 6 2" xfId="12966"/>
    <cellStyle name="千位分隔 9 2 7 6 2 2" xfId="29862"/>
    <cellStyle name="千位分隔 9 2 7 6 3" xfId="21414"/>
    <cellStyle name="千位分隔 9 2 7 7" xfId="8742"/>
    <cellStyle name="千位分隔 9 2 7 7 2" xfId="25638"/>
    <cellStyle name="千位分隔 9 2 7 8" xfId="17190"/>
    <cellStyle name="千位分隔 9 2 8" xfId="342"/>
    <cellStyle name="千位分隔 9 2 8 2" xfId="1046"/>
    <cellStyle name="千位分隔 9 2 8 2 2" xfId="1750"/>
    <cellStyle name="千位分隔 9 2 8 2 2 2" xfId="3862"/>
    <cellStyle name="千位分隔 9 2 8 2 2 2 2" xfId="8086"/>
    <cellStyle name="千位分隔 9 2 8 2 2 2 2 2" xfId="16534"/>
    <cellStyle name="千位分隔 9 2 8 2 2 2 2 2 2" xfId="33430"/>
    <cellStyle name="千位分隔 9 2 8 2 2 2 2 3" xfId="24982"/>
    <cellStyle name="千位分隔 9 2 8 2 2 2 3" xfId="12310"/>
    <cellStyle name="千位分隔 9 2 8 2 2 2 3 2" xfId="29206"/>
    <cellStyle name="千位分隔 9 2 8 2 2 2 4" xfId="20758"/>
    <cellStyle name="千位分隔 9 2 8 2 2 3" xfId="5974"/>
    <cellStyle name="千位分隔 9 2 8 2 2 3 2" xfId="14422"/>
    <cellStyle name="千位分隔 9 2 8 2 2 3 2 2" xfId="31318"/>
    <cellStyle name="千位分隔 9 2 8 2 2 3 3" xfId="22870"/>
    <cellStyle name="千位分隔 9 2 8 2 2 4" xfId="10198"/>
    <cellStyle name="千位分隔 9 2 8 2 2 4 2" xfId="27094"/>
    <cellStyle name="千位分隔 9 2 8 2 2 5" xfId="18646"/>
    <cellStyle name="千位分隔 9 2 8 2 3" xfId="2806"/>
    <cellStyle name="千位分隔 9 2 8 2 3 2" xfId="7030"/>
    <cellStyle name="千位分隔 9 2 8 2 3 2 2" xfId="15478"/>
    <cellStyle name="千位分隔 9 2 8 2 3 2 2 2" xfId="32374"/>
    <cellStyle name="千位分隔 9 2 8 2 3 2 3" xfId="23926"/>
    <cellStyle name="千位分隔 9 2 8 2 3 3" xfId="11254"/>
    <cellStyle name="千位分隔 9 2 8 2 3 3 2" xfId="28150"/>
    <cellStyle name="千位分隔 9 2 8 2 3 4" xfId="19702"/>
    <cellStyle name="千位分隔 9 2 8 2 4" xfId="4918"/>
    <cellStyle name="千位分隔 9 2 8 2 4 2" xfId="13366"/>
    <cellStyle name="千位分隔 9 2 8 2 4 2 2" xfId="30262"/>
    <cellStyle name="千位分隔 9 2 8 2 4 3" xfId="21814"/>
    <cellStyle name="千位分隔 9 2 8 2 5" xfId="9142"/>
    <cellStyle name="千位分隔 9 2 8 2 5 2" xfId="26038"/>
    <cellStyle name="千位分隔 9 2 8 2 6" xfId="17590"/>
    <cellStyle name="千位分隔 9 2 8 3" xfId="694"/>
    <cellStyle name="千位分隔 9 2 8 3 2" xfId="2102"/>
    <cellStyle name="千位分隔 9 2 8 3 2 2" xfId="4214"/>
    <cellStyle name="千位分隔 9 2 8 3 2 2 2" xfId="8438"/>
    <cellStyle name="千位分隔 9 2 8 3 2 2 2 2" xfId="16886"/>
    <cellStyle name="千位分隔 9 2 8 3 2 2 2 2 2" xfId="33782"/>
    <cellStyle name="千位分隔 9 2 8 3 2 2 2 3" xfId="25334"/>
    <cellStyle name="千位分隔 9 2 8 3 2 2 3" xfId="12662"/>
    <cellStyle name="千位分隔 9 2 8 3 2 2 3 2" xfId="29558"/>
    <cellStyle name="千位分隔 9 2 8 3 2 2 4" xfId="21110"/>
    <cellStyle name="千位分隔 9 2 8 3 2 3" xfId="6326"/>
    <cellStyle name="千位分隔 9 2 8 3 2 3 2" xfId="14774"/>
    <cellStyle name="千位分隔 9 2 8 3 2 3 2 2" xfId="31670"/>
    <cellStyle name="千位分隔 9 2 8 3 2 3 3" xfId="23222"/>
    <cellStyle name="千位分隔 9 2 8 3 2 4" xfId="10550"/>
    <cellStyle name="千位分隔 9 2 8 3 2 4 2" xfId="27446"/>
    <cellStyle name="千位分隔 9 2 8 3 2 5" xfId="18998"/>
    <cellStyle name="千位分隔 9 2 8 3 3" xfId="3158"/>
    <cellStyle name="千位分隔 9 2 8 3 3 2" xfId="7382"/>
    <cellStyle name="千位分隔 9 2 8 3 3 2 2" xfId="15830"/>
    <cellStyle name="千位分隔 9 2 8 3 3 2 2 2" xfId="32726"/>
    <cellStyle name="千位分隔 9 2 8 3 3 2 3" xfId="24278"/>
    <cellStyle name="千位分隔 9 2 8 3 3 3" xfId="11606"/>
    <cellStyle name="千位分隔 9 2 8 3 3 3 2" xfId="28502"/>
    <cellStyle name="千位分隔 9 2 8 3 3 4" xfId="20054"/>
    <cellStyle name="千位分隔 9 2 8 3 4" xfId="5270"/>
    <cellStyle name="千位分隔 9 2 8 3 4 2" xfId="13718"/>
    <cellStyle name="千位分隔 9 2 8 3 4 2 2" xfId="30614"/>
    <cellStyle name="千位分隔 9 2 8 3 4 3" xfId="22166"/>
    <cellStyle name="千位分隔 9 2 8 3 5" xfId="9494"/>
    <cellStyle name="千位分隔 9 2 8 3 5 2" xfId="26390"/>
    <cellStyle name="千位分隔 9 2 8 3 6" xfId="17942"/>
    <cellStyle name="千位分隔 9 2 8 4" xfId="1398"/>
    <cellStyle name="千位分隔 9 2 8 4 2" xfId="3510"/>
    <cellStyle name="千位分隔 9 2 8 4 2 2" xfId="7734"/>
    <cellStyle name="千位分隔 9 2 8 4 2 2 2" xfId="16182"/>
    <cellStyle name="千位分隔 9 2 8 4 2 2 2 2" xfId="33078"/>
    <cellStyle name="千位分隔 9 2 8 4 2 2 3" xfId="24630"/>
    <cellStyle name="千位分隔 9 2 8 4 2 3" xfId="11958"/>
    <cellStyle name="千位分隔 9 2 8 4 2 3 2" xfId="28854"/>
    <cellStyle name="千位分隔 9 2 8 4 2 4" xfId="20406"/>
    <cellStyle name="千位分隔 9 2 8 4 3" xfId="5622"/>
    <cellStyle name="千位分隔 9 2 8 4 3 2" xfId="14070"/>
    <cellStyle name="千位分隔 9 2 8 4 3 2 2" xfId="30966"/>
    <cellStyle name="千位分隔 9 2 8 4 3 3" xfId="22518"/>
    <cellStyle name="千位分隔 9 2 8 4 4" xfId="9846"/>
    <cellStyle name="千位分隔 9 2 8 4 4 2" xfId="26742"/>
    <cellStyle name="千位分隔 9 2 8 4 5" xfId="18294"/>
    <cellStyle name="千位分隔 9 2 8 5" xfId="2454"/>
    <cellStyle name="千位分隔 9 2 8 5 2" xfId="6678"/>
    <cellStyle name="千位分隔 9 2 8 5 2 2" xfId="15126"/>
    <cellStyle name="千位分隔 9 2 8 5 2 2 2" xfId="32022"/>
    <cellStyle name="千位分隔 9 2 8 5 2 3" xfId="23574"/>
    <cellStyle name="千位分隔 9 2 8 5 3" xfId="10902"/>
    <cellStyle name="千位分隔 9 2 8 5 3 2" xfId="27798"/>
    <cellStyle name="千位分隔 9 2 8 5 4" xfId="19350"/>
    <cellStyle name="千位分隔 9 2 8 6" xfId="4566"/>
    <cellStyle name="千位分隔 9 2 8 6 2" xfId="13014"/>
    <cellStyle name="千位分隔 9 2 8 6 2 2" xfId="29910"/>
    <cellStyle name="千位分隔 9 2 8 6 3" xfId="21462"/>
    <cellStyle name="千位分隔 9 2 8 7" xfId="8790"/>
    <cellStyle name="千位分隔 9 2 8 7 2" xfId="25686"/>
    <cellStyle name="千位分隔 9 2 8 8" xfId="17238"/>
    <cellStyle name="千位分隔 9 2 9" xfId="742"/>
    <cellStyle name="千位分隔 9 2 9 2" xfId="1446"/>
    <cellStyle name="千位分隔 9 2 9 2 2" xfId="3558"/>
    <cellStyle name="千位分隔 9 2 9 2 2 2" xfId="7782"/>
    <cellStyle name="千位分隔 9 2 9 2 2 2 2" xfId="16230"/>
    <cellStyle name="千位分隔 9 2 9 2 2 2 2 2" xfId="33126"/>
    <cellStyle name="千位分隔 9 2 9 2 2 2 3" xfId="24678"/>
    <cellStyle name="千位分隔 9 2 9 2 2 3" xfId="12006"/>
    <cellStyle name="千位分隔 9 2 9 2 2 3 2" xfId="28902"/>
    <cellStyle name="千位分隔 9 2 9 2 2 4" xfId="20454"/>
    <cellStyle name="千位分隔 9 2 9 2 3" xfId="5670"/>
    <cellStyle name="千位分隔 9 2 9 2 3 2" xfId="14118"/>
    <cellStyle name="千位分隔 9 2 9 2 3 2 2" xfId="31014"/>
    <cellStyle name="千位分隔 9 2 9 2 3 3" xfId="22566"/>
    <cellStyle name="千位分隔 9 2 9 2 4" xfId="9894"/>
    <cellStyle name="千位分隔 9 2 9 2 4 2" xfId="26790"/>
    <cellStyle name="千位分隔 9 2 9 2 5" xfId="18342"/>
    <cellStyle name="千位分隔 9 2 9 3" xfId="2502"/>
    <cellStyle name="千位分隔 9 2 9 3 2" xfId="6726"/>
    <cellStyle name="千位分隔 9 2 9 3 2 2" xfId="15174"/>
    <cellStyle name="千位分隔 9 2 9 3 2 2 2" xfId="32070"/>
    <cellStyle name="千位分隔 9 2 9 3 2 3" xfId="23622"/>
    <cellStyle name="千位分隔 9 2 9 3 3" xfId="10950"/>
    <cellStyle name="千位分隔 9 2 9 3 3 2" xfId="27846"/>
    <cellStyle name="千位分隔 9 2 9 3 4" xfId="19398"/>
    <cellStyle name="千位分隔 9 2 9 4" xfId="4614"/>
    <cellStyle name="千位分隔 9 2 9 4 2" xfId="13062"/>
    <cellStyle name="千位分隔 9 2 9 4 2 2" xfId="29958"/>
    <cellStyle name="千位分隔 9 2 9 4 3" xfId="21510"/>
    <cellStyle name="千位分隔 9 2 9 5" xfId="8838"/>
    <cellStyle name="千位分隔 9 2 9 5 2" xfId="25734"/>
    <cellStyle name="千位分隔 9 2 9 6" xfId="17286"/>
    <cellStyle name="千位分隔 9 3" xfId="54"/>
    <cellStyle name="千位分隔 9 3 10" xfId="1110"/>
    <cellStyle name="千位分隔 9 3 10 2" xfId="3222"/>
    <cellStyle name="千位分隔 9 3 10 2 2" xfId="7446"/>
    <cellStyle name="千位分隔 9 3 10 2 2 2" xfId="15894"/>
    <cellStyle name="千位分隔 9 3 10 2 2 2 2" xfId="32790"/>
    <cellStyle name="千位分隔 9 3 10 2 2 3" xfId="24342"/>
    <cellStyle name="千位分隔 9 3 10 2 3" xfId="11670"/>
    <cellStyle name="千位分隔 9 3 10 2 3 2" xfId="28566"/>
    <cellStyle name="千位分隔 9 3 10 2 4" xfId="20118"/>
    <cellStyle name="千位分隔 9 3 10 3" xfId="5334"/>
    <cellStyle name="千位分隔 9 3 10 3 2" xfId="13782"/>
    <cellStyle name="千位分隔 9 3 10 3 2 2" xfId="30678"/>
    <cellStyle name="千位分隔 9 3 10 3 3" xfId="22230"/>
    <cellStyle name="千位分隔 9 3 10 4" xfId="9558"/>
    <cellStyle name="千位分隔 9 3 10 4 2" xfId="26454"/>
    <cellStyle name="千位分隔 9 3 10 5" xfId="18006"/>
    <cellStyle name="千位分隔 9 3 11" xfId="2166"/>
    <cellStyle name="千位分隔 9 3 11 2" xfId="6390"/>
    <cellStyle name="千位分隔 9 3 11 2 2" xfId="14838"/>
    <cellStyle name="千位分隔 9 3 11 2 2 2" xfId="31734"/>
    <cellStyle name="千位分隔 9 3 11 2 3" xfId="23286"/>
    <cellStyle name="千位分隔 9 3 11 3" xfId="10614"/>
    <cellStyle name="千位分隔 9 3 11 3 2" xfId="27510"/>
    <cellStyle name="千位分隔 9 3 11 4" xfId="19062"/>
    <cellStyle name="千位分隔 9 3 12" xfId="4278"/>
    <cellStyle name="千位分隔 9 3 12 2" xfId="12726"/>
    <cellStyle name="千位分隔 9 3 12 2 2" xfId="29622"/>
    <cellStyle name="千位分隔 9 3 12 3" xfId="21174"/>
    <cellStyle name="千位分隔 9 3 13" xfId="8502"/>
    <cellStyle name="千位分隔 9 3 13 2" xfId="25398"/>
    <cellStyle name="千位分隔 9 3 14" xfId="16950"/>
    <cellStyle name="千位分隔 9 3 2" xfId="118"/>
    <cellStyle name="千位分隔 9 3 2 2" xfId="822"/>
    <cellStyle name="千位分隔 9 3 2 2 2" xfId="1526"/>
    <cellStyle name="千位分隔 9 3 2 2 2 2" xfId="3638"/>
    <cellStyle name="千位分隔 9 3 2 2 2 2 2" xfId="7862"/>
    <cellStyle name="千位分隔 9 3 2 2 2 2 2 2" xfId="16310"/>
    <cellStyle name="千位分隔 9 3 2 2 2 2 2 2 2" xfId="33206"/>
    <cellStyle name="千位分隔 9 3 2 2 2 2 2 3" xfId="24758"/>
    <cellStyle name="千位分隔 9 3 2 2 2 2 3" xfId="12086"/>
    <cellStyle name="千位分隔 9 3 2 2 2 2 3 2" xfId="28982"/>
    <cellStyle name="千位分隔 9 3 2 2 2 2 4" xfId="20534"/>
    <cellStyle name="千位分隔 9 3 2 2 2 3" xfId="5750"/>
    <cellStyle name="千位分隔 9 3 2 2 2 3 2" xfId="14198"/>
    <cellStyle name="千位分隔 9 3 2 2 2 3 2 2" xfId="31094"/>
    <cellStyle name="千位分隔 9 3 2 2 2 3 3" xfId="22646"/>
    <cellStyle name="千位分隔 9 3 2 2 2 4" xfId="9974"/>
    <cellStyle name="千位分隔 9 3 2 2 2 4 2" xfId="26870"/>
    <cellStyle name="千位分隔 9 3 2 2 2 5" xfId="18422"/>
    <cellStyle name="千位分隔 9 3 2 2 3" xfId="2582"/>
    <cellStyle name="千位分隔 9 3 2 2 3 2" xfId="6806"/>
    <cellStyle name="千位分隔 9 3 2 2 3 2 2" xfId="15254"/>
    <cellStyle name="千位分隔 9 3 2 2 3 2 2 2" xfId="32150"/>
    <cellStyle name="千位分隔 9 3 2 2 3 2 3" xfId="23702"/>
    <cellStyle name="千位分隔 9 3 2 2 3 3" xfId="11030"/>
    <cellStyle name="千位分隔 9 3 2 2 3 3 2" xfId="27926"/>
    <cellStyle name="千位分隔 9 3 2 2 3 4" xfId="19478"/>
    <cellStyle name="千位分隔 9 3 2 2 4" xfId="4694"/>
    <cellStyle name="千位分隔 9 3 2 2 4 2" xfId="13142"/>
    <cellStyle name="千位分隔 9 3 2 2 4 2 2" xfId="30038"/>
    <cellStyle name="千位分隔 9 3 2 2 4 3" xfId="21590"/>
    <cellStyle name="千位分隔 9 3 2 2 5" xfId="8918"/>
    <cellStyle name="千位分隔 9 3 2 2 5 2" xfId="25814"/>
    <cellStyle name="千位分隔 9 3 2 2 6" xfId="17366"/>
    <cellStyle name="千位分隔 9 3 2 3" xfId="470"/>
    <cellStyle name="千位分隔 9 3 2 3 2" xfId="1878"/>
    <cellStyle name="千位分隔 9 3 2 3 2 2" xfId="3990"/>
    <cellStyle name="千位分隔 9 3 2 3 2 2 2" xfId="8214"/>
    <cellStyle name="千位分隔 9 3 2 3 2 2 2 2" xfId="16662"/>
    <cellStyle name="千位分隔 9 3 2 3 2 2 2 2 2" xfId="33558"/>
    <cellStyle name="千位分隔 9 3 2 3 2 2 2 3" xfId="25110"/>
    <cellStyle name="千位分隔 9 3 2 3 2 2 3" xfId="12438"/>
    <cellStyle name="千位分隔 9 3 2 3 2 2 3 2" xfId="29334"/>
    <cellStyle name="千位分隔 9 3 2 3 2 2 4" xfId="20886"/>
    <cellStyle name="千位分隔 9 3 2 3 2 3" xfId="6102"/>
    <cellStyle name="千位分隔 9 3 2 3 2 3 2" xfId="14550"/>
    <cellStyle name="千位分隔 9 3 2 3 2 3 2 2" xfId="31446"/>
    <cellStyle name="千位分隔 9 3 2 3 2 3 3" xfId="22998"/>
    <cellStyle name="千位分隔 9 3 2 3 2 4" xfId="10326"/>
    <cellStyle name="千位分隔 9 3 2 3 2 4 2" xfId="27222"/>
    <cellStyle name="千位分隔 9 3 2 3 2 5" xfId="18774"/>
    <cellStyle name="千位分隔 9 3 2 3 3" xfId="2934"/>
    <cellStyle name="千位分隔 9 3 2 3 3 2" xfId="7158"/>
    <cellStyle name="千位分隔 9 3 2 3 3 2 2" xfId="15606"/>
    <cellStyle name="千位分隔 9 3 2 3 3 2 2 2" xfId="32502"/>
    <cellStyle name="千位分隔 9 3 2 3 3 2 3" xfId="24054"/>
    <cellStyle name="千位分隔 9 3 2 3 3 3" xfId="11382"/>
    <cellStyle name="千位分隔 9 3 2 3 3 3 2" xfId="28278"/>
    <cellStyle name="千位分隔 9 3 2 3 3 4" xfId="19830"/>
    <cellStyle name="千位分隔 9 3 2 3 4" xfId="5046"/>
    <cellStyle name="千位分隔 9 3 2 3 4 2" xfId="13494"/>
    <cellStyle name="千位分隔 9 3 2 3 4 2 2" xfId="30390"/>
    <cellStyle name="千位分隔 9 3 2 3 4 3" xfId="21942"/>
    <cellStyle name="千位分隔 9 3 2 3 5" xfId="9270"/>
    <cellStyle name="千位分隔 9 3 2 3 5 2" xfId="26166"/>
    <cellStyle name="千位分隔 9 3 2 3 6" xfId="17718"/>
    <cellStyle name="千位分隔 9 3 2 4" xfId="1174"/>
    <cellStyle name="千位分隔 9 3 2 4 2" xfId="3286"/>
    <cellStyle name="千位分隔 9 3 2 4 2 2" xfId="7510"/>
    <cellStyle name="千位分隔 9 3 2 4 2 2 2" xfId="15958"/>
    <cellStyle name="千位分隔 9 3 2 4 2 2 2 2" xfId="32854"/>
    <cellStyle name="千位分隔 9 3 2 4 2 2 3" xfId="24406"/>
    <cellStyle name="千位分隔 9 3 2 4 2 3" xfId="11734"/>
    <cellStyle name="千位分隔 9 3 2 4 2 3 2" xfId="28630"/>
    <cellStyle name="千位分隔 9 3 2 4 2 4" xfId="20182"/>
    <cellStyle name="千位分隔 9 3 2 4 3" xfId="5398"/>
    <cellStyle name="千位分隔 9 3 2 4 3 2" xfId="13846"/>
    <cellStyle name="千位分隔 9 3 2 4 3 2 2" xfId="30742"/>
    <cellStyle name="千位分隔 9 3 2 4 3 3" xfId="22294"/>
    <cellStyle name="千位分隔 9 3 2 4 4" xfId="9622"/>
    <cellStyle name="千位分隔 9 3 2 4 4 2" xfId="26518"/>
    <cellStyle name="千位分隔 9 3 2 4 5" xfId="18070"/>
    <cellStyle name="千位分隔 9 3 2 5" xfId="2230"/>
    <cellStyle name="千位分隔 9 3 2 5 2" xfId="6454"/>
    <cellStyle name="千位分隔 9 3 2 5 2 2" xfId="14902"/>
    <cellStyle name="千位分隔 9 3 2 5 2 2 2" xfId="31798"/>
    <cellStyle name="千位分隔 9 3 2 5 2 3" xfId="23350"/>
    <cellStyle name="千位分隔 9 3 2 5 3" xfId="10678"/>
    <cellStyle name="千位分隔 9 3 2 5 3 2" xfId="27574"/>
    <cellStyle name="千位分隔 9 3 2 5 4" xfId="19126"/>
    <cellStyle name="千位分隔 9 3 2 6" xfId="4342"/>
    <cellStyle name="千位分隔 9 3 2 6 2" xfId="12790"/>
    <cellStyle name="千位分隔 9 3 2 6 2 2" xfId="29686"/>
    <cellStyle name="千位分隔 9 3 2 6 3" xfId="21238"/>
    <cellStyle name="千位分隔 9 3 2 7" xfId="8566"/>
    <cellStyle name="千位分隔 9 3 2 7 2" xfId="25462"/>
    <cellStyle name="千位分隔 9 3 2 8" xfId="17014"/>
    <cellStyle name="千位分隔 9 3 3" xfId="166"/>
    <cellStyle name="千位分隔 9 3 3 2" xfId="870"/>
    <cellStyle name="千位分隔 9 3 3 2 2" xfId="1574"/>
    <cellStyle name="千位分隔 9 3 3 2 2 2" xfId="3686"/>
    <cellStyle name="千位分隔 9 3 3 2 2 2 2" xfId="7910"/>
    <cellStyle name="千位分隔 9 3 3 2 2 2 2 2" xfId="16358"/>
    <cellStyle name="千位分隔 9 3 3 2 2 2 2 2 2" xfId="33254"/>
    <cellStyle name="千位分隔 9 3 3 2 2 2 2 3" xfId="24806"/>
    <cellStyle name="千位分隔 9 3 3 2 2 2 3" xfId="12134"/>
    <cellStyle name="千位分隔 9 3 3 2 2 2 3 2" xfId="29030"/>
    <cellStyle name="千位分隔 9 3 3 2 2 2 4" xfId="20582"/>
    <cellStyle name="千位分隔 9 3 3 2 2 3" xfId="5798"/>
    <cellStyle name="千位分隔 9 3 3 2 2 3 2" xfId="14246"/>
    <cellStyle name="千位分隔 9 3 3 2 2 3 2 2" xfId="31142"/>
    <cellStyle name="千位分隔 9 3 3 2 2 3 3" xfId="22694"/>
    <cellStyle name="千位分隔 9 3 3 2 2 4" xfId="10022"/>
    <cellStyle name="千位分隔 9 3 3 2 2 4 2" xfId="26918"/>
    <cellStyle name="千位分隔 9 3 3 2 2 5" xfId="18470"/>
    <cellStyle name="千位分隔 9 3 3 2 3" xfId="2630"/>
    <cellStyle name="千位分隔 9 3 3 2 3 2" xfId="6854"/>
    <cellStyle name="千位分隔 9 3 3 2 3 2 2" xfId="15302"/>
    <cellStyle name="千位分隔 9 3 3 2 3 2 2 2" xfId="32198"/>
    <cellStyle name="千位分隔 9 3 3 2 3 2 3" xfId="23750"/>
    <cellStyle name="千位分隔 9 3 3 2 3 3" xfId="11078"/>
    <cellStyle name="千位分隔 9 3 3 2 3 3 2" xfId="27974"/>
    <cellStyle name="千位分隔 9 3 3 2 3 4" xfId="19526"/>
    <cellStyle name="千位分隔 9 3 3 2 4" xfId="4742"/>
    <cellStyle name="千位分隔 9 3 3 2 4 2" xfId="13190"/>
    <cellStyle name="千位分隔 9 3 3 2 4 2 2" xfId="30086"/>
    <cellStyle name="千位分隔 9 3 3 2 4 3" xfId="21638"/>
    <cellStyle name="千位分隔 9 3 3 2 5" xfId="8966"/>
    <cellStyle name="千位分隔 9 3 3 2 5 2" xfId="25862"/>
    <cellStyle name="千位分隔 9 3 3 2 6" xfId="17414"/>
    <cellStyle name="千位分隔 9 3 3 3" xfId="518"/>
    <cellStyle name="千位分隔 9 3 3 3 2" xfId="1926"/>
    <cellStyle name="千位分隔 9 3 3 3 2 2" xfId="4038"/>
    <cellStyle name="千位分隔 9 3 3 3 2 2 2" xfId="8262"/>
    <cellStyle name="千位分隔 9 3 3 3 2 2 2 2" xfId="16710"/>
    <cellStyle name="千位分隔 9 3 3 3 2 2 2 2 2" xfId="33606"/>
    <cellStyle name="千位分隔 9 3 3 3 2 2 2 3" xfId="25158"/>
    <cellStyle name="千位分隔 9 3 3 3 2 2 3" xfId="12486"/>
    <cellStyle name="千位分隔 9 3 3 3 2 2 3 2" xfId="29382"/>
    <cellStyle name="千位分隔 9 3 3 3 2 2 4" xfId="20934"/>
    <cellStyle name="千位分隔 9 3 3 3 2 3" xfId="6150"/>
    <cellStyle name="千位分隔 9 3 3 3 2 3 2" xfId="14598"/>
    <cellStyle name="千位分隔 9 3 3 3 2 3 2 2" xfId="31494"/>
    <cellStyle name="千位分隔 9 3 3 3 2 3 3" xfId="23046"/>
    <cellStyle name="千位分隔 9 3 3 3 2 4" xfId="10374"/>
    <cellStyle name="千位分隔 9 3 3 3 2 4 2" xfId="27270"/>
    <cellStyle name="千位分隔 9 3 3 3 2 5" xfId="18822"/>
    <cellStyle name="千位分隔 9 3 3 3 3" xfId="2982"/>
    <cellStyle name="千位分隔 9 3 3 3 3 2" xfId="7206"/>
    <cellStyle name="千位分隔 9 3 3 3 3 2 2" xfId="15654"/>
    <cellStyle name="千位分隔 9 3 3 3 3 2 2 2" xfId="32550"/>
    <cellStyle name="千位分隔 9 3 3 3 3 2 3" xfId="24102"/>
    <cellStyle name="千位分隔 9 3 3 3 3 3" xfId="11430"/>
    <cellStyle name="千位分隔 9 3 3 3 3 3 2" xfId="28326"/>
    <cellStyle name="千位分隔 9 3 3 3 3 4" xfId="19878"/>
    <cellStyle name="千位分隔 9 3 3 3 4" xfId="5094"/>
    <cellStyle name="千位分隔 9 3 3 3 4 2" xfId="13542"/>
    <cellStyle name="千位分隔 9 3 3 3 4 2 2" xfId="30438"/>
    <cellStyle name="千位分隔 9 3 3 3 4 3" xfId="21990"/>
    <cellStyle name="千位分隔 9 3 3 3 5" xfId="9318"/>
    <cellStyle name="千位分隔 9 3 3 3 5 2" xfId="26214"/>
    <cellStyle name="千位分隔 9 3 3 3 6" xfId="17766"/>
    <cellStyle name="千位分隔 9 3 3 4" xfId="1222"/>
    <cellStyle name="千位分隔 9 3 3 4 2" xfId="3334"/>
    <cellStyle name="千位分隔 9 3 3 4 2 2" xfId="7558"/>
    <cellStyle name="千位分隔 9 3 3 4 2 2 2" xfId="16006"/>
    <cellStyle name="千位分隔 9 3 3 4 2 2 2 2" xfId="32902"/>
    <cellStyle name="千位分隔 9 3 3 4 2 2 3" xfId="24454"/>
    <cellStyle name="千位分隔 9 3 3 4 2 3" xfId="11782"/>
    <cellStyle name="千位分隔 9 3 3 4 2 3 2" xfId="28678"/>
    <cellStyle name="千位分隔 9 3 3 4 2 4" xfId="20230"/>
    <cellStyle name="千位分隔 9 3 3 4 3" xfId="5446"/>
    <cellStyle name="千位分隔 9 3 3 4 3 2" xfId="13894"/>
    <cellStyle name="千位分隔 9 3 3 4 3 2 2" xfId="30790"/>
    <cellStyle name="千位分隔 9 3 3 4 3 3" xfId="22342"/>
    <cellStyle name="千位分隔 9 3 3 4 4" xfId="9670"/>
    <cellStyle name="千位分隔 9 3 3 4 4 2" xfId="26566"/>
    <cellStyle name="千位分隔 9 3 3 4 5" xfId="18118"/>
    <cellStyle name="千位分隔 9 3 3 5" xfId="2278"/>
    <cellStyle name="千位分隔 9 3 3 5 2" xfId="6502"/>
    <cellStyle name="千位分隔 9 3 3 5 2 2" xfId="14950"/>
    <cellStyle name="千位分隔 9 3 3 5 2 2 2" xfId="31846"/>
    <cellStyle name="千位分隔 9 3 3 5 2 3" xfId="23398"/>
    <cellStyle name="千位分隔 9 3 3 5 3" xfId="10726"/>
    <cellStyle name="千位分隔 9 3 3 5 3 2" xfId="27622"/>
    <cellStyle name="千位分隔 9 3 3 5 4" xfId="19174"/>
    <cellStyle name="千位分隔 9 3 3 6" xfId="4390"/>
    <cellStyle name="千位分隔 9 3 3 6 2" xfId="12838"/>
    <cellStyle name="千位分隔 9 3 3 6 2 2" xfId="29734"/>
    <cellStyle name="千位分隔 9 3 3 6 3" xfId="21286"/>
    <cellStyle name="千位分隔 9 3 3 7" xfId="8614"/>
    <cellStyle name="千位分隔 9 3 3 7 2" xfId="25510"/>
    <cellStyle name="千位分隔 9 3 3 8" xfId="17062"/>
    <cellStyle name="千位分隔 9 3 4" xfId="214"/>
    <cellStyle name="千位分隔 9 3 4 2" xfId="918"/>
    <cellStyle name="千位分隔 9 3 4 2 2" xfId="1622"/>
    <cellStyle name="千位分隔 9 3 4 2 2 2" xfId="3734"/>
    <cellStyle name="千位分隔 9 3 4 2 2 2 2" xfId="7958"/>
    <cellStyle name="千位分隔 9 3 4 2 2 2 2 2" xfId="16406"/>
    <cellStyle name="千位分隔 9 3 4 2 2 2 2 2 2" xfId="33302"/>
    <cellStyle name="千位分隔 9 3 4 2 2 2 2 3" xfId="24854"/>
    <cellStyle name="千位分隔 9 3 4 2 2 2 3" xfId="12182"/>
    <cellStyle name="千位分隔 9 3 4 2 2 2 3 2" xfId="29078"/>
    <cellStyle name="千位分隔 9 3 4 2 2 2 4" xfId="20630"/>
    <cellStyle name="千位分隔 9 3 4 2 2 3" xfId="5846"/>
    <cellStyle name="千位分隔 9 3 4 2 2 3 2" xfId="14294"/>
    <cellStyle name="千位分隔 9 3 4 2 2 3 2 2" xfId="31190"/>
    <cellStyle name="千位分隔 9 3 4 2 2 3 3" xfId="22742"/>
    <cellStyle name="千位分隔 9 3 4 2 2 4" xfId="10070"/>
    <cellStyle name="千位分隔 9 3 4 2 2 4 2" xfId="26966"/>
    <cellStyle name="千位分隔 9 3 4 2 2 5" xfId="18518"/>
    <cellStyle name="千位分隔 9 3 4 2 3" xfId="2678"/>
    <cellStyle name="千位分隔 9 3 4 2 3 2" xfId="6902"/>
    <cellStyle name="千位分隔 9 3 4 2 3 2 2" xfId="15350"/>
    <cellStyle name="千位分隔 9 3 4 2 3 2 2 2" xfId="32246"/>
    <cellStyle name="千位分隔 9 3 4 2 3 2 3" xfId="23798"/>
    <cellStyle name="千位分隔 9 3 4 2 3 3" xfId="11126"/>
    <cellStyle name="千位分隔 9 3 4 2 3 3 2" xfId="28022"/>
    <cellStyle name="千位分隔 9 3 4 2 3 4" xfId="19574"/>
    <cellStyle name="千位分隔 9 3 4 2 4" xfId="4790"/>
    <cellStyle name="千位分隔 9 3 4 2 4 2" xfId="13238"/>
    <cellStyle name="千位分隔 9 3 4 2 4 2 2" xfId="30134"/>
    <cellStyle name="千位分隔 9 3 4 2 4 3" xfId="21686"/>
    <cellStyle name="千位分隔 9 3 4 2 5" xfId="9014"/>
    <cellStyle name="千位分隔 9 3 4 2 5 2" xfId="25910"/>
    <cellStyle name="千位分隔 9 3 4 2 6" xfId="17462"/>
    <cellStyle name="千位分隔 9 3 4 3" xfId="566"/>
    <cellStyle name="千位分隔 9 3 4 3 2" xfId="1974"/>
    <cellStyle name="千位分隔 9 3 4 3 2 2" xfId="4086"/>
    <cellStyle name="千位分隔 9 3 4 3 2 2 2" xfId="8310"/>
    <cellStyle name="千位分隔 9 3 4 3 2 2 2 2" xfId="16758"/>
    <cellStyle name="千位分隔 9 3 4 3 2 2 2 2 2" xfId="33654"/>
    <cellStyle name="千位分隔 9 3 4 3 2 2 2 3" xfId="25206"/>
    <cellStyle name="千位分隔 9 3 4 3 2 2 3" xfId="12534"/>
    <cellStyle name="千位分隔 9 3 4 3 2 2 3 2" xfId="29430"/>
    <cellStyle name="千位分隔 9 3 4 3 2 2 4" xfId="20982"/>
    <cellStyle name="千位分隔 9 3 4 3 2 3" xfId="6198"/>
    <cellStyle name="千位分隔 9 3 4 3 2 3 2" xfId="14646"/>
    <cellStyle name="千位分隔 9 3 4 3 2 3 2 2" xfId="31542"/>
    <cellStyle name="千位分隔 9 3 4 3 2 3 3" xfId="23094"/>
    <cellStyle name="千位分隔 9 3 4 3 2 4" xfId="10422"/>
    <cellStyle name="千位分隔 9 3 4 3 2 4 2" xfId="27318"/>
    <cellStyle name="千位分隔 9 3 4 3 2 5" xfId="18870"/>
    <cellStyle name="千位分隔 9 3 4 3 3" xfId="3030"/>
    <cellStyle name="千位分隔 9 3 4 3 3 2" xfId="7254"/>
    <cellStyle name="千位分隔 9 3 4 3 3 2 2" xfId="15702"/>
    <cellStyle name="千位分隔 9 3 4 3 3 2 2 2" xfId="32598"/>
    <cellStyle name="千位分隔 9 3 4 3 3 2 3" xfId="24150"/>
    <cellStyle name="千位分隔 9 3 4 3 3 3" xfId="11478"/>
    <cellStyle name="千位分隔 9 3 4 3 3 3 2" xfId="28374"/>
    <cellStyle name="千位分隔 9 3 4 3 3 4" xfId="19926"/>
    <cellStyle name="千位分隔 9 3 4 3 4" xfId="5142"/>
    <cellStyle name="千位分隔 9 3 4 3 4 2" xfId="13590"/>
    <cellStyle name="千位分隔 9 3 4 3 4 2 2" xfId="30486"/>
    <cellStyle name="千位分隔 9 3 4 3 4 3" xfId="22038"/>
    <cellStyle name="千位分隔 9 3 4 3 5" xfId="9366"/>
    <cellStyle name="千位分隔 9 3 4 3 5 2" xfId="26262"/>
    <cellStyle name="千位分隔 9 3 4 3 6" xfId="17814"/>
    <cellStyle name="千位分隔 9 3 4 4" xfId="1270"/>
    <cellStyle name="千位分隔 9 3 4 4 2" xfId="3382"/>
    <cellStyle name="千位分隔 9 3 4 4 2 2" xfId="7606"/>
    <cellStyle name="千位分隔 9 3 4 4 2 2 2" xfId="16054"/>
    <cellStyle name="千位分隔 9 3 4 4 2 2 2 2" xfId="32950"/>
    <cellStyle name="千位分隔 9 3 4 4 2 2 3" xfId="24502"/>
    <cellStyle name="千位分隔 9 3 4 4 2 3" xfId="11830"/>
    <cellStyle name="千位分隔 9 3 4 4 2 3 2" xfId="28726"/>
    <cellStyle name="千位分隔 9 3 4 4 2 4" xfId="20278"/>
    <cellStyle name="千位分隔 9 3 4 4 3" xfId="5494"/>
    <cellStyle name="千位分隔 9 3 4 4 3 2" xfId="13942"/>
    <cellStyle name="千位分隔 9 3 4 4 3 2 2" xfId="30838"/>
    <cellStyle name="千位分隔 9 3 4 4 3 3" xfId="22390"/>
    <cellStyle name="千位分隔 9 3 4 4 4" xfId="9718"/>
    <cellStyle name="千位分隔 9 3 4 4 4 2" xfId="26614"/>
    <cellStyle name="千位分隔 9 3 4 4 5" xfId="18166"/>
    <cellStyle name="千位分隔 9 3 4 5" xfId="2326"/>
    <cellStyle name="千位分隔 9 3 4 5 2" xfId="6550"/>
    <cellStyle name="千位分隔 9 3 4 5 2 2" xfId="14998"/>
    <cellStyle name="千位分隔 9 3 4 5 2 2 2" xfId="31894"/>
    <cellStyle name="千位分隔 9 3 4 5 2 3" xfId="23446"/>
    <cellStyle name="千位分隔 9 3 4 5 3" xfId="10774"/>
    <cellStyle name="千位分隔 9 3 4 5 3 2" xfId="27670"/>
    <cellStyle name="千位分隔 9 3 4 5 4" xfId="19222"/>
    <cellStyle name="千位分隔 9 3 4 6" xfId="4438"/>
    <cellStyle name="千位分隔 9 3 4 6 2" xfId="12886"/>
    <cellStyle name="千位分隔 9 3 4 6 2 2" xfId="29782"/>
    <cellStyle name="千位分隔 9 3 4 6 3" xfId="21334"/>
    <cellStyle name="千位分隔 9 3 4 7" xfId="8662"/>
    <cellStyle name="千位分隔 9 3 4 7 2" xfId="25558"/>
    <cellStyle name="千位分隔 9 3 4 8" xfId="17110"/>
    <cellStyle name="千位分隔 9 3 5" xfId="262"/>
    <cellStyle name="千位分隔 9 3 5 2" xfId="966"/>
    <cellStyle name="千位分隔 9 3 5 2 2" xfId="1670"/>
    <cellStyle name="千位分隔 9 3 5 2 2 2" xfId="3782"/>
    <cellStyle name="千位分隔 9 3 5 2 2 2 2" xfId="8006"/>
    <cellStyle name="千位分隔 9 3 5 2 2 2 2 2" xfId="16454"/>
    <cellStyle name="千位分隔 9 3 5 2 2 2 2 2 2" xfId="33350"/>
    <cellStyle name="千位分隔 9 3 5 2 2 2 2 3" xfId="24902"/>
    <cellStyle name="千位分隔 9 3 5 2 2 2 3" xfId="12230"/>
    <cellStyle name="千位分隔 9 3 5 2 2 2 3 2" xfId="29126"/>
    <cellStyle name="千位分隔 9 3 5 2 2 2 4" xfId="20678"/>
    <cellStyle name="千位分隔 9 3 5 2 2 3" xfId="5894"/>
    <cellStyle name="千位分隔 9 3 5 2 2 3 2" xfId="14342"/>
    <cellStyle name="千位分隔 9 3 5 2 2 3 2 2" xfId="31238"/>
    <cellStyle name="千位分隔 9 3 5 2 2 3 3" xfId="22790"/>
    <cellStyle name="千位分隔 9 3 5 2 2 4" xfId="10118"/>
    <cellStyle name="千位分隔 9 3 5 2 2 4 2" xfId="27014"/>
    <cellStyle name="千位分隔 9 3 5 2 2 5" xfId="18566"/>
    <cellStyle name="千位分隔 9 3 5 2 3" xfId="2726"/>
    <cellStyle name="千位分隔 9 3 5 2 3 2" xfId="6950"/>
    <cellStyle name="千位分隔 9 3 5 2 3 2 2" xfId="15398"/>
    <cellStyle name="千位分隔 9 3 5 2 3 2 2 2" xfId="32294"/>
    <cellStyle name="千位分隔 9 3 5 2 3 2 3" xfId="23846"/>
    <cellStyle name="千位分隔 9 3 5 2 3 3" xfId="11174"/>
    <cellStyle name="千位分隔 9 3 5 2 3 3 2" xfId="28070"/>
    <cellStyle name="千位分隔 9 3 5 2 3 4" xfId="19622"/>
    <cellStyle name="千位分隔 9 3 5 2 4" xfId="4838"/>
    <cellStyle name="千位分隔 9 3 5 2 4 2" xfId="13286"/>
    <cellStyle name="千位分隔 9 3 5 2 4 2 2" xfId="30182"/>
    <cellStyle name="千位分隔 9 3 5 2 4 3" xfId="21734"/>
    <cellStyle name="千位分隔 9 3 5 2 5" xfId="9062"/>
    <cellStyle name="千位分隔 9 3 5 2 5 2" xfId="25958"/>
    <cellStyle name="千位分隔 9 3 5 2 6" xfId="17510"/>
    <cellStyle name="千位分隔 9 3 5 3" xfId="614"/>
    <cellStyle name="千位分隔 9 3 5 3 2" xfId="2022"/>
    <cellStyle name="千位分隔 9 3 5 3 2 2" xfId="4134"/>
    <cellStyle name="千位分隔 9 3 5 3 2 2 2" xfId="8358"/>
    <cellStyle name="千位分隔 9 3 5 3 2 2 2 2" xfId="16806"/>
    <cellStyle name="千位分隔 9 3 5 3 2 2 2 2 2" xfId="33702"/>
    <cellStyle name="千位分隔 9 3 5 3 2 2 2 3" xfId="25254"/>
    <cellStyle name="千位分隔 9 3 5 3 2 2 3" xfId="12582"/>
    <cellStyle name="千位分隔 9 3 5 3 2 2 3 2" xfId="29478"/>
    <cellStyle name="千位分隔 9 3 5 3 2 2 4" xfId="21030"/>
    <cellStyle name="千位分隔 9 3 5 3 2 3" xfId="6246"/>
    <cellStyle name="千位分隔 9 3 5 3 2 3 2" xfId="14694"/>
    <cellStyle name="千位分隔 9 3 5 3 2 3 2 2" xfId="31590"/>
    <cellStyle name="千位分隔 9 3 5 3 2 3 3" xfId="23142"/>
    <cellStyle name="千位分隔 9 3 5 3 2 4" xfId="10470"/>
    <cellStyle name="千位分隔 9 3 5 3 2 4 2" xfId="27366"/>
    <cellStyle name="千位分隔 9 3 5 3 2 5" xfId="18918"/>
    <cellStyle name="千位分隔 9 3 5 3 3" xfId="3078"/>
    <cellStyle name="千位分隔 9 3 5 3 3 2" xfId="7302"/>
    <cellStyle name="千位分隔 9 3 5 3 3 2 2" xfId="15750"/>
    <cellStyle name="千位分隔 9 3 5 3 3 2 2 2" xfId="32646"/>
    <cellStyle name="千位分隔 9 3 5 3 3 2 3" xfId="24198"/>
    <cellStyle name="千位分隔 9 3 5 3 3 3" xfId="11526"/>
    <cellStyle name="千位分隔 9 3 5 3 3 3 2" xfId="28422"/>
    <cellStyle name="千位分隔 9 3 5 3 3 4" xfId="19974"/>
    <cellStyle name="千位分隔 9 3 5 3 4" xfId="5190"/>
    <cellStyle name="千位分隔 9 3 5 3 4 2" xfId="13638"/>
    <cellStyle name="千位分隔 9 3 5 3 4 2 2" xfId="30534"/>
    <cellStyle name="千位分隔 9 3 5 3 4 3" xfId="22086"/>
    <cellStyle name="千位分隔 9 3 5 3 5" xfId="9414"/>
    <cellStyle name="千位分隔 9 3 5 3 5 2" xfId="26310"/>
    <cellStyle name="千位分隔 9 3 5 3 6" xfId="17862"/>
    <cellStyle name="千位分隔 9 3 5 4" xfId="1318"/>
    <cellStyle name="千位分隔 9 3 5 4 2" xfId="3430"/>
    <cellStyle name="千位分隔 9 3 5 4 2 2" xfId="7654"/>
    <cellStyle name="千位分隔 9 3 5 4 2 2 2" xfId="16102"/>
    <cellStyle name="千位分隔 9 3 5 4 2 2 2 2" xfId="32998"/>
    <cellStyle name="千位分隔 9 3 5 4 2 2 3" xfId="24550"/>
    <cellStyle name="千位分隔 9 3 5 4 2 3" xfId="11878"/>
    <cellStyle name="千位分隔 9 3 5 4 2 3 2" xfId="28774"/>
    <cellStyle name="千位分隔 9 3 5 4 2 4" xfId="20326"/>
    <cellStyle name="千位分隔 9 3 5 4 3" xfId="5542"/>
    <cellStyle name="千位分隔 9 3 5 4 3 2" xfId="13990"/>
    <cellStyle name="千位分隔 9 3 5 4 3 2 2" xfId="30886"/>
    <cellStyle name="千位分隔 9 3 5 4 3 3" xfId="22438"/>
    <cellStyle name="千位分隔 9 3 5 4 4" xfId="9766"/>
    <cellStyle name="千位分隔 9 3 5 4 4 2" xfId="26662"/>
    <cellStyle name="千位分隔 9 3 5 4 5" xfId="18214"/>
    <cellStyle name="千位分隔 9 3 5 5" xfId="2374"/>
    <cellStyle name="千位分隔 9 3 5 5 2" xfId="6598"/>
    <cellStyle name="千位分隔 9 3 5 5 2 2" xfId="15046"/>
    <cellStyle name="千位分隔 9 3 5 5 2 2 2" xfId="31942"/>
    <cellStyle name="千位分隔 9 3 5 5 2 3" xfId="23494"/>
    <cellStyle name="千位分隔 9 3 5 5 3" xfId="10822"/>
    <cellStyle name="千位分隔 9 3 5 5 3 2" xfId="27718"/>
    <cellStyle name="千位分隔 9 3 5 5 4" xfId="19270"/>
    <cellStyle name="千位分隔 9 3 5 6" xfId="4486"/>
    <cellStyle name="千位分隔 9 3 5 6 2" xfId="12934"/>
    <cellStyle name="千位分隔 9 3 5 6 2 2" xfId="29830"/>
    <cellStyle name="千位分隔 9 3 5 6 3" xfId="21382"/>
    <cellStyle name="千位分隔 9 3 5 7" xfId="8710"/>
    <cellStyle name="千位分隔 9 3 5 7 2" xfId="25606"/>
    <cellStyle name="千位分隔 9 3 5 8" xfId="17158"/>
    <cellStyle name="千位分隔 9 3 6" xfId="310"/>
    <cellStyle name="千位分隔 9 3 6 2" xfId="1014"/>
    <cellStyle name="千位分隔 9 3 6 2 2" xfId="1718"/>
    <cellStyle name="千位分隔 9 3 6 2 2 2" xfId="3830"/>
    <cellStyle name="千位分隔 9 3 6 2 2 2 2" xfId="8054"/>
    <cellStyle name="千位分隔 9 3 6 2 2 2 2 2" xfId="16502"/>
    <cellStyle name="千位分隔 9 3 6 2 2 2 2 2 2" xfId="33398"/>
    <cellStyle name="千位分隔 9 3 6 2 2 2 2 3" xfId="24950"/>
    <cellStyle name="千位分隔 9 3 6 2 2 2 3" xfId="12278"/>
    <cellStyle name="千位分隔 9 3 6 2 2 2 3 2" xfId="29174"/>
    <cellStyle name="千位分隔 9 3 6 2 2 2 4" xfId="20726"/>
    <cellStyle name="千位分隔 9 3 6 2 2 3" xfId="5942"/>
    <cellStyle name="千位分隔 9 3 6 2 2 3 2" xfId="14390"/>
    <cellStyle name="千位分隔 9 3 6 2 2 3 2 2" xfId="31286"/>
    <cellStyle name="千位分隔 9 3 6 2 2 3 3" xfId="22838"/>
    <cellStyle name="千位分隔 9 3 6 2 2 4" xfId="10166"/>
    <cellStyle name="千位分隔 9 3 6 2 2 4 2" xfId="27062"/>
    <cellStyle name="千位分隔 9 3 6 2 2 5" xfId="18614"/>
    <cellStyle name="千位分隔 9 3 6 2 3" xfId="2774"/>
    <cellStyle name="千位分隔 9 3 6 2 3 2" xfId="6998"/>
    <cellStyle name="千位分隔 9 3 6 2 3 2 2" xfId="15446"/>
    <cellStyle name="千位分隔 9 3 6 2 3 2 2 2" xfId="32342"/>
    <cellStyle name="千位分隔 9 3 6 2 3 2 3" xfId="23894"/>
    <cellStyle name="千位分隔 9 3 6 2 3 3" xfId="11222"/>
    <cellStyle name="千位分隔 9 3 6 2 3 3 2" xfId="28118"/>
    <cellStyle name="千位分隔 9 3 6 2 3 4" xfId="19670"/>
    <cellStyle name="千位分隔 9 3 6 2 4" xfId="4886"/>
    <cellStyle name="千位分隔 9 3 6 2 4 2" xfId="13334"/>
    <cellStyle name="千位分隔 9 3 6 2 4 2 2" xfId="30230"/>
    <cellStyle name="千位分隔 9 3 6 2 4 3" xfId="21782"/>
    <cellStyle name="千位分隔 9 3 6 2 5" xfId="9110"/>
    <cellStyle name="千位分隔 9 3 6 2 5 2" xfId="26006"/>
    <cellStyle name="千位分隔 9 3 6 2 6" xfId="17558"/>
    <cellStyle name="千位分隔 9 3 6 3" xfId="662"/>
    <cellStyle name="千位分隔 9 3 6 3 2" xfId="2070"/>
    <cellStyle name="千位分隔 9 3 6 3 2 2" xfId="4182"/>
    <cellStyle name="千位分隔 9 3 6 3 2 2 2" xfId="8406"/>
    <cellStyle name="千位分隔 9 3 6 3 2 2 2 2" xfId="16854"/>
    <cellStyle name="千位分隔 9 3 6 3 2 2 2 2 2" xfId="33750"/>
    <cellStyle name="千位分隔 9 3 6 3 2 2 2 3" xfId="25302"/>
    <cellStyle name="千位分隔 9 3 6 3 2 2 3" xfId="12630"/>
    <cellStyle name="千位分隔 9 3 6 3 2 2 3 2" xfId="29526"/>
    <cellStyle name="千位分隔 9 3 6 3 2 2 4" xfId="21078"/>
    <cellStyle name="千位分隔 9 3 6 3 2 3" xfId="6294"/>
    <cellStyle name="千位分隔 9 3 6 3 2 3 2" xfId="14742"/>
    <cellStyle name="千位分隔 9 3 6 3 2 3 2 2" xfId="31638"/>
    <cellStyle name="千位分隔 9 3 6 3 2 3 3" xfId="23190"/>
    <cellStyle name="千位分隔 9 3 6 3 2 4" xfId="10518"/>
    <cellStyle name="千位分隔 9 3 6 3 2 4 2" xfId="27414"/>
    <cellStyle name="千位分隔 9 3 6 3 2 5" xfId="18966"/>
    <cellStyle name="千位分隔 9 3 6 3 3" xfId="3126"/>
    <cellStyle name="千位分隔 9 3 6 3 3 2" xfId="7350"/>
    <cellStyle name="千位分隔 9 3 6 3 3 2 2" xfId="15798"/>
    <cellStyle name="千位分隔 9 3 6 3 3 2 2 2" xfId="32694"/>
    <cellStyle name="千位分隔 9 3 6 3 3 2 3" xfId="24246"/>
    <cellStyle name="千位分隔 9 3 6 3 3 3" xfId="11574"/>
    <cellStyle name="千位分隔 9 3 6 3 3 3 2" xfId="28470"/>
    <cellStyle name="千位分隔 9 3 6 3 3 4" xfId="20022"/>
    <cellStyle name="千位分隔 9 3 6 3 4" xfId="5238"/>
    <cellStyle name="千位分隔 9 3 6 3 4 2" xfId="13686"/>
    <cellStyle name="千位分隔 9 3 6 3 4 2 2" xfId="30582"/>
    <cellStyle name="千位分隔 9 3 6 3 4 3" xfId="22134"/>
    <cellStyle name="千位分隔 9 3 6 3 5" xfId="9462"/>
    <cellStyle name="千位分隔 9 3 6 3 5 2" xfId="26358"/>
    <cellStyle name="千位分隔 9 3 6 3 6" xfId="17910"/>
    <cellStyle name="千位分隔 9 3 6 4" xfId="1366"/>
    <cellStyle name="千位分隔 9 3 6 4 2" xfId="3478"/>
    <cellStyle name="千位分隔 9 3 6 4 2 2" xfId="7702"/>
    <cellStyle name="千位分隔 9 3 6 4 2 2 2" xfId="16150"/>
    <cellStyle name="千位分隔 9 3 6 4 2 2 2 2" xfId="33046"/>
    <cellStyle name="千位分隔 9 3 6 4 2 2 3" xfId="24598"/>
    <cellStyle name="千位分隔 9 3 6 4 2 3" xfId="11926"/>
    <cellStyle name="千位分隔 9 3 6 4 2 3 2" xfId="28822"/>
    <cellStyle name="千位分隔 9 3 6 4 2 4" xfId="20374"/>
    <cellStyle name="千位分隔 9 3 6 4 3" xfId="5590"/>
    <cellStyle name="千位分隔 9 3 6 4 3 2" xfId="14038"/>
    <cellStyle name="千位分隔 9 3 6 4 3 2 2" xfId="30934"/>
    <cellStyle name="千位分隔 9 3 6 4 3 3" xfId="22486"/>
    <cellStyle name="千位分隔 9 3 6 4 4" xfId="9814"/>
    <cellStyle name="千位分隔 9 3 6 4 4 2" xfId="26710"/>
    <cellStyle name="千位分隔 9 3 6 4 5" xfId="18262"/>
    <cellStyle name="千位分隔 9 3 6 5" xfId="2422"/>
    <cellStyle name="千位分隔 9 3 6 5 2" xfId="6646"/>
    <cellStyle name="千位分隔 9 3 6 5 2 2" xfId="15094"/>
    <cellStyle name="千位分隔 9 3 6 5 2 2 2" xfId="31990"/>
    <cellStyle name="千位分隔 9 3 6 5 2 3" xfId="23542"/>
    <cellStyle name="千位分隔 9 3 6 5 3" xfId="10870"/>
    <cellStyle name="千位分隔 9 3 6 5 3 2" xfId="27766"/>
    <cellStyle name="千位分隔 9 3 6 5 4" xfId="19318"/>
    <cellStyle name="千位分隔 9 3 6 6" xfId="4534"/>
    <cellStyle name="千位分隔 9 3 6 6 2" xfId="12982"/>
    <cellStyle name="千位分隔 9 3 6 6 2 2" xfId="29878"/>
    <cellStyle name="千位分隔 9 3 6 6 3" xfId="21430"/>
    <cellStyle name="千位分隔 9 3 6 7" xfId="8758"/>
    <cellStyle name="千位分隔 9 3 6 7 2" xfId="25654"/>
    <cellStyle name="千位分隔 9 3 6 8" xfId="17206"/>
    <cellStyle name="千位分隔 9 3 7" xfId="358"/>
    <cellStyle name="千位分隔 9 3 7 2" xfId="1062"/>
    <cellStyle name="千位分隔 9 3 7 2 2" xfId="1766"/>
    <cellStyle name="千位分隔 9 3 7 2 2 2" xfId="3878"/>
    <cellStyle name="千位分隔 9 3 7 2 2 2 2" xfId="8102"/>
    <cellStyle name="千位分隔 9 3 7 2 2 2 2 2" xfId="16550"/>
    <cellStyle name="千位分隔 9 3 7 2 2 2 2 2 2" xfId="33446"/>
    <cellStyle name="千位分隔 9 3 7 2 2 2 2 3" xfId="24998"/>
    <cellStyle name="千位分隔 9 3 7 2 2 2 3" xfId="12326"/>
    <cellStyle name="千位分隔 9 3 7 2 2 2 3 2" xfId="29222"/>
    <cellStyle name="千位分隔 9 3 7 2 2 2 4" xfId="20774"/>
    <cellStyle name="千位分隔 9 3 7 2 2 3" xfId="5990"/>
    <cellStyle name="千位分隔 9 3 7 2 2 3 2" xfId="14438"/>
    <cellStyle name="千位分隔 9 3 7 2 2 3 2 2" xfId="31334"/>
    <cellStyle name="千位分隔 9 3 7 2 2 3 3" xfId="22886"/>
    <cellStyle name="千位分隔 9 3 7 2 2 4" xfId="10214"/>
    <cellStyle name="千位分隔 9 3 7 2 2 4 2" xfId="27110"/>
    <cellStyle name="千位分隔 9 3 7 2 2 5" xfId="18662"/>
    <cellStyle name="千位分隔 9 3 7 2 3" xfId="2822"/>
    <cellStyle name="千位分隔 9 3 7 2 3 2" xfId="7046"/>
    <cellStyle name="千位分隔 9 3 7 2 3 2 2" xfId="15494"/>
    <cellStyle name="千位分隔 9 3 7 2 3 2 2 2" xfId="32390"/>
    <cellStyle name="千位分隔 9 3 7 2 3 2 3" xfId="23942"/>
    <cellStyle name="千位分隔 9 3 7 2 3 3" xfId="11270"/>
    <cellStyle name="千位分隔 9 3 7 2 3 3 2" xfId="28166"/>
    <cellStyle name="千位分隔 9 3 7 2 3 4" xfId="19718"/>
    <cellStyle name="千位分隔 9 3 7 2 4" xfId="4934"/>
    <cellStyle name="千位分隔 9 3 7 2 4 2" xfId="13382"/>
    <cellStyle name="千位分隔 9 3 7 2 4 2 2" xfId="30278"/>
    <cellStyle name="千位分隔 9 3 7 2 4 3" xfId="21830"/>
    <cellStyle name="千位分隔 9 3 7 2 5" xfId="9158"/>
    <cellStyle name="千位分隔 9 3 7 2 5 2" xfId="26054"/>
    <cellStyle name="千位分隔 9 3 7 2 6" xfId="17606"/>
    <cellStyle name="千位分隔 9 3 7 3" xfId="710"/>
    <cellStyle name="千位分隔 9 3 7 3 2" xfId="2118"/>
    <cellStyle name="千位分隔 9 3 7 3 2 2" xfId="4230"/>
    <cellStyle name="千位分隔 9 3 7 3 2 2 2" xfId="8454"/>
    <cellStyle name="千位分隔 9 3 7 3 2 2 2 2" xfId="16902"/>
    <cellStyle name="千位分隔 9 3 7 3 2 2 2 2 2" xfId="33798"/>
    <cellStyle name="千位分隔 9 3 7 3 2 2 2 3" xfId="25350"/>
    <cellStyle name="千位分隔 9 3 7 3 2 2 3" xfId="12678"/>
    <cellStyle name="千位分隔 9 3 7 3 2 2 3 2" xfId="29574"/>
    <cellStyle name="千位分隔 9 3 7 3 2 2 4" xfId="21126"/>
    <cellStyle name="千位分隔 9 3 7 3 2 3" xfId="6342"/>
    <cellStyle name="千位分隔 9 3 7 3 2 3 2" xfId="14790"/>
    <cellStyle name="千位分隔 9 3 7 3 2 3 2 2" xfId="31686"/>
    <cellStyle name="千位分隔 9 3 7 3 2 3 3" xfId="23238"/>
    <cellStyle name="千位分隔 9 3 7 3 2 4" xfId="10566"/>
    <cellStyle name="千位分隔 9 3 7 3 2 4 2" xfId="27462"/>
    <cellStyle name="千位分隔 9 3 7 3 2 5" xfId="19014"/>
    <cellStyle name="千位分隔 9 3 7 3 3" xfId="3174"/>
    <cellStyle name="千位分隔 9 3 7 3 3 2" xfId="7398"/>
    <cellStyle name="千位分隔 9 3 7 3 3 2 2" xfId="15846"/>
    <cellStyle name="千位分隔 9 3 7 3 3 2 2 2" xfId="32742"/>
    <cellStyle name="千位分隔 9 3 7 3 3 2 3" xfId="24294"/>
    <cellStyle name="千位分隔 9 3 7 3 3 3" xfId="11622"/>
    <cellStyle name="千位分隔 9 3 7 3 3 3 2" xfId="28518"/>
    <cellStyle name="千位分隔 9 3 7 3 3 4" xfId="20070"/>
    <cellStyle name="千位分隔 9 3 7 3 4" xfId="5286"/>
    <cellStyle name="千位分隔 9 3 7 3 4 2" xfId="13734"/>
    <cellStyle name="千位分隔 9 3 7 3 4 2 2" xfId="30630"/>
    <cellStyle name="千位分隔 9 3 7 3 4 3" xfId="22182"/>
    <cellStyle name="千位分隔 9 3 7 3 5" xfId="9510"/>
    <cellStyle name="千位分隔 9 3 7 3 5 2" xfId="26406"/>
    <cellStyle name="千位分隔 9 3 7 3 6" xfId="17958"/>
    <cellStyle name="千位分隔 9 3 7 4" xfId="1414"/>
    <cellStyle name="千位分隔 9 3 7 4 2" xfId="3526"/>
    <cellStyle name="千位分隔 9 3 7 4 2 2" xfId="7750"/>
    <cellStyle name="千位分隔 9 3 7 4 2 2 2" xfId="16198"/>
    <cellStyle name="千位分隔 9 3 7 4 2 2 2 2" xfId="33094"/>
    <cellStyle name="千位分隔 9 3 7 4 2 2 3" xfId="24646"/>
    <cellStyle name="千位分隔 9 3 7 4 2 3" xfId="11974"/>
    <cellStyle name="千位分隔 9 3 7 4 2 3 2" xfId="28870"/>
    <cellStyle name="千位分隔 9 3 7 4 2 4" xfId="20422"/>
    <cellStyle name="千位分隔 9 3 7 4 3" xfId="5638"/>
    <cellStyle name="千位分隔 9 3 7 4 3 2" xfId="14086"/>
    <cellStyle name="千位分隔 9 3 7 4 3 2 2" xfId="30982"/>
    <cellStyle name="千位分隔 9 3 7 4 3 3" xfId="22534"/>
    <cellStyle name="千位分隔 9 3 7 4 4" xfId="9862"/>
    <cellStyle name="千位分隔 9 3 7 4 4 2" xfId="26758"/>
    <cellStyle name="千位分隔 9 3 7 4 5" xfId="18310"/>
    <cellStyle name="千位分隔 9 3 7 5" xfId="2470"/>
    <cellStyle name="千位分隔 9 3 7 5 2" xfId="6694"/>
    <cellStyle name="千位分隔 9 3 7 5 2 2" xfId="15142"/>
    <cellStyle name="千位分隔 9 3 7 5 2 2 2" xfId="32038"/>
    <cellStyle name="千位分隔 9 3 7 5 2 3" xfId="23590"/>
    <cellStyle name="千位分隔 9 3 7 5 3" xfId="10918"/>
    <cellStyle name="千位分隔 9 3 7 5 3 2" xfId="27814"/>
    <cellStyle name="千位分隔 9 3 7 5 4" xfId="19366"/>
    <cellStyle name="千位分隔 9 3 7 6" xfId="4582"/>
    <cellStyle name="千位分隔 9 3 7 6 2" xfId="13030"/>
    <cellStyle name="千位分隔 9 3 7 6 2 2" xfId="29926"/>
    <cellStyle name="千位分隔 9 3 7 6 3" xfId="21478"/>
    <cellStyle name="千位分隔 9 3 7 7" xfId="8806"/>
    <cellStyle name="千位分隔 9 3 7 7 2" xfId="25702"/>
    <cellStyle name="千位分隔 9 3 7 8" xfId="17254"/>
    <cellStyle name="千位分隔 9 3 8" xfId="758"/>
    <cellStyle name="千位分隔 9 3 8 2" xfId="1462"/>
    <cellStyle name="千位分隔 9 3 8 2 2" xfId="3574"/>
    <cellStyle name="千位分隔 9 3 8 2 2 2" xfId="7798"/>
    <cellStyle name="千位分隔 9 3 8 2 2 2 2" xfId="16246"/>
    <cellStyle name="千位分隔 9 3 8 2 2 2 2 2" xfId="33142"/>
    <cellStyle name="千位分隔 9 3 8 2 2 2 3" xfId="24694"/>
    <cellStyle name="千位分隔 9 3 8 2 2 3" xfId="12022"/>
    <cellStyle name="千位分隔 9 3 8 2 2 3 2" xfId="28918"/>
    <cellStyle name="千位分隔 9 3 8 2 2 4" xfId="20470"/>
    <cellStyle name="千位分隔 9 3 8 2 3" xfId="5686"/>
    <cellStyle name="千位分隔 9 3 8 2 3 2" xfId="14134"/>
    <cellStyle name="千位分隔 9 3 8 2 3 2 2" xfId="31030"/>
    <cellStyle name="千位分隔 9 3 8 2 3 3" xfId="22582"/>
    <cellStyle name="千位分隔 9 3 8 2 4" xfId="9910"/>
    <cellStyle name="千位分隔 9 3 8 2 4 2" xfId="26806"/>
    <cellStyle name="千位分隔 9 3 8 2 5" xfId="18358"/>
    <cellStyle name="千位分隔 9 3 8 3" xfId="2518"/>
    <cellStyle name="千位分隔 9 3 8 3 2" xfId="6742"/>
    <cellStyle name="千位分隔 9 3 8 3 2 2" xfId="15190"/>
    <cellStyle name="千位分隔 9 3 8 3 2 2 2" xfId="32086"/>
    <cellStyle name="千位分隔 9 3 8 3 2 3" xfId="23638"/>
    <cellStyle name="千位分隔 9 3 8 3 3" xfId="10966"/>
    <cellStyle name="千位分隔 9 3 8 3 3 2" xfId="27862"/>
    <cellStyle name="千位分隔 9 3 8 3 4" xfId="19414"/>
    <cellStyle name="千位分隔 9 3 8 4" xfId="4630"/>
    <cellStyle name="千位分隔 9 3 8 4 2" xfId="13078"/>
    <cellStyle name="千位分隔 9 3 8 4 2 2" xfId="29974"/>
    <cellStyle name="千位分隔 9 3 8 4 3" xfId="21526"/>
    <cellStyle name="千位分隔 9 3 8 5" xfId="8854"/>
    <cellStyle name="千位分隔 9 3 8 5 2" xfId="25750"/>
    <cellStyle name="千位分隔 9 3 8 6" xfId="17302"/>
    <cellStyle name="千位分隔 9 3 9" xfId="406"/>
    <cellStyle name="千位分隔 9 3 9 2" xfId="1814"/>
    <cellStyle name="千位分隔 9 3 9 2 2" xfId="3926"/>
    <cellStyle name="千位分隔 9 3 9 2 2 2" xfId="8150"/>
    <cellStyle name="千位分隔 9 3 9 2 2 2 2" xfId="16598"/>
    <cellStyle name="千位分隔 9 3 9 2 2 2 2 2" xfId="33494"/>
    <cellStyle name="千位分隔 9 3 9 2 2 2 3" xfId="25046"/>
    <cellStyle name="千位分隔 9 3 9 2 2 3" xfId="12374"/>
    <cellStyle name="千位分隔 9 3 9 2 2 3 2" xfId="29270"/>
    <cellStyle name="千位分隔 9 3 9 2 2 4" xfId="20822"/>
    <cellStyle name="千位分隔 9 3 9 2 3" xfId="6038"/>
    <cellStyle name="千位分隔 9 3 9 2 3 2" xfId="14486"/>
    <cellStyle name="千位分隔 9 3 9 2 3 2 2" xfId="31382"/>
    <cellStyle name="千位分隔 9 3 9 2 3 3" xfId="22934"/>
    <cellStyle name="千位分隔 9 3 9 2 4" xfId="10262"/>
    <cellStyle name="千位分隔 9 3 9 2 4 2" xfId="27158"/>
    <cellStyle name="千位分隔 9 3 9 2 5" xfId="18710"/>
    <cellStyle name="千位分隔 9 3 9 3" xfId="2870"/>
    <cellStyle name="千位分隔 9 3 9 3 2" xfId="7094"/>
    <cellStyle name="千位分隔 9 3 9 3 2 2" xfId="15542"/>
    <cellStyle name="千位分隔 9 3 9 3 2 2 2" xfId="32438"/>
    <cellStyle name="千位分隔 9 3 9 3 2 3" xfId="23990"/>
    <cellStyle name="千位分隔 9 3 9 3 3" xfId="11318"/>
    <cellStyle name="千位分隔 9 3 9 3 3 2" xfId="28214"/>
    <cellStyle name="千位分隔 9 3 9 3 4" xfId="19766"/>
    <cellStyle name="千位分隔 9 3 9 4" xfId="4982"/>
    <cellStyle name="千位分隔 9 3 9 4 2" xfId="13430"/>
    <cellStyle name="千位分隔 9 3 9 4 2 2" xfId="30326"/>
    <cellStyle name="千位分隔 9 3 9 4 3" xfId="21878"/>
    <cellStyle name="千位分隔 9 3 9 5" xfId="9206"/>
    <cellStyle name="千位分隔 9 3 9 5 2" xfId="26102"/>
    <cellStyle name="千位分隔 9 3 9 6" xfId="17654"/>
    <cellStyle name="千位分隔 9 4" xfId="86"/>
    <cellStyle name="千位分隔 9 4 2" xfId="790"/>
    <cellStyle name="千位分隔 9 4 2 2" xfId="1494"/>
    <cellStyle name="千位分隔 9 4 2 2 2" xfId="3606"/>
    <cellStyle name="千位分隔 9 4 2 2 2 2" xfId="7830"/>
    <cellStyle name="千位分隔 9 4 2 2 2 2 2" xfId="16278"/>
    <cellStyle name="千位分隔 9 4 2 2 2 2 2 2" xfId="33174"/>
    <cellStyle name="千位分隔 9 4 2 2 2 2 3" xfId="24726"/>
    <cellStyle name="千位分隔 9 4 2 2 2 3" xfId="12054"/>
    <cellStyle name="千位分隔 9 4 2 2 2 3 2" xfId="28950"/>
    <cellStyle name="千位分隔 9 4 2 2 2 4" xfId="20502"/>
    <cellStyle name="千位分隔 9 4 2 2 3" xfId="5718"/>
    <cellStyle name="千位分隔 9 4 2 2 3 2" xfId="14166"/>
    <cellStyle name="千位分隔 9 4 2 2 3 2 2" xfId="31062"/>
    <cellStyle name="千位分隔 9 4 2 2 3 3" xfId="22614"/>
    <cellStyle name="千位分隔 9 4 2 2 4" xfId="9942"/>
    <cellStyle name="千位分隔 9 4 2 2 4 2" xfId="26838"/>
    <cellStyle name="千位分隔 9 4 2 2 5" xfId="18390"/>
    <cellStyle name="千位分隔 9 4 2 3" xfId="2550"/>
    <cellStyle name="千位分隔 9 4 2 3 2" xfId="6774"/>
    <cellStyle name="千位分隔 9 4 2 3 2 2" xfId="15222"/>
    <cellStyle name="千位分隔 9 4 2 3 2 2 2" xfId="32118"/>
    <cellStyle name="千位分隔 9 4 2 3 2 3" xfId="23670"/>
    <cellStyle name="千位分隔 9 4 2 3 3" xfId="10998"/>
    <cellStyle name="千位分隔 9 4 2 3 3 2" xfId="27894"/>
    <cellStyle name="千位分隔 9 4 2 3 4" xfId="19446"/>
    <cellStyle name="千位分隔 9 4 2 4" xfId="4662"/>
    <cellStyle name="千位分隔 9 4 2 4 2" xfId="13110"/>
    <cellStyle name="千位分隔 9 4 2 4 2 2" xfId="30006"/>
    <cellStyle name="千位分隔 9 4 2 4 3" xfId="21558"/>
    <cellStyle name="千位分隔 9 4 2 5" xfId="8886"/>
    <cellStyle name="千位分隔 9 4 2 5 2" xfId="25782"/>
    <cellStyle name="千位分隔 9 4 2 6" xfId="17334"/>
    <cellStyle name="千位分隔 9 4 3" xfId="438"/>
    <cellStyle name="千位分隔 9 4 3 2" xfId="1846"/>
    <cellStyle name="千位分隔 9 4 3 2 2" xfId="3958"/>
    <cellStyle name="千位分隔 9 4 3 2 2 2" xfId="8182"/>
    <cellStyle name="千位分隔 9 4 3 2 2 2 2" xfId="16630"/>
    <cellStyle name="千位分隔 9 4 3 2 2 2 2 2" xfId="33526"/>
    <cellStyle name="千位分隔 9 4 3 2 2 2 3" xfId="25078"/>
    <cellStyle name="千位分隔 9 4 3 2 2 3" xfId="12406"/>
    <cellStyle name="千位分隔 9 4 3 2 2 3 2" xfId="29302"/>
    <cellStyle name="千位分隔 9 4 3 2 2 4" xfId="20854"/>
    <cellStyle name="千位分隔 9 4 3 2 3" xfId="6070"/>
    <cellStyle name="千位分隔 9 4 3 2 3 2" xfId="14518"/>
    <cellStyle name="千位分隔 9 4 3 2 3 2 2" xfId="31414"/>
    <cellStyle name="千位分隔 9 4 3 2 3 3" xfId="22966"/>
    <cellStyle name="千位分隔 9 4 3 2 4" xfId="10294"/>
    <cellStyle name="千位分隔 9 4 3 2 4 2" xfId="27190"/>
    <cellStyle name="千位分隔 9 4 3 2 5" xfId="18742"/>
    <cellStyle name="千位分隔 9 4 3 3" xfId="2902"/>
    <cellStyle name="千位分隔 9 4 3 3 2" xfId="7126"/>
    <cellStyle name="千位分隔 9 4 3 3 2 2" xfId="15574"/>
    <cellStyle name="千位分隔 9 4 3 3 2 2 2" xfId="32470"/>
    <cellStyle name="千位分隔 9 4 3 3 2 3" xfId="24022"/>
    <cellStyle name="千位分隔 9 4 3 3 3" xfId="11350"/>
    <cellStyle name="千位分隔 9 4 3 3 3 2" xfId="28246"/>
    <cellStyle name="千位分隔 9 4 3 3 4" xfId="19798"/>
    <cellStyle name="千位分隔 9 4 3 4" xfId="5014"/>
    <cellStyle name="千位分隔 9 4 3 4 2" xfId="13462"/>
    <cellStyle name="千位分隔 9 4 3 4 2 2" xfId="30358"/>
    <cellStyle name="千位分隔 9 4 3 4 3" xfId="21910"/>
    <cellStyle name="千位分隔 9 4 3 5" xfId="9238"/>
    <cellStyle name="千位分隔 9 4 3 5 2" xfId="26134"/>
    <cellStyle name="千位分隔 9 4 3 6" xfId="17686"/>
    <cellStyle name="千位分隔 9 4 4" xfId="1142"/>
    <cellStyle name="千位分隔 9 4 4 2" xfId="3254"/>
    <cellStyle name="千位分隔 9 4 4 2 2" xfId="7478"/>
    <cellStyle name="千位分隔 9 4 4 2 2 2" xfId="15926"/>
    <cellStyle name="千位分隔 9 4 4 2 2 2 2" xfId="32822"/>
    <cellStyle name="千位分隔 9 4 4 2 2 3" xfId="24374"/>
    <cellStyle name="千位分隔 9 4 4 2 3" xfId="11702"/>
    <cellStyle name="千位分隔 9 4 4 2 3 2" xfId="28598"/>
    <cellStyle name="千位分隔 9 4 4 2 4" xfId="20150"/>
    <cellStyle name="千位分隔 9 4 4 3" xfId="5366"/>
    <cellStyle name="千位分隔 9 4 4 3 2" xfId="13814"/>
    <cellStyle name="千位分隔 9 4 4 3 2 2" xfId="30710"/>
    <cellStyle name="千位分隔 9 4 4 3 3" xfId="22262"/>
    <cellStyle name="千位分隔 9 4 4 4" xfId="9590"/>
    <cellStyle name="千位分隔 9 4 4 4 2" xfId="26486"/>
    <cellStyle name="千位分隔 9 4 4 5" xfId="18038"/>
    <cellStyle name="千位分隔 9 4 5" xfId="2198"/>
    <cellStyle name="千位分隔 9 4 5 2" xfId="6422"/>
    <cellStyle name="千位分隔 9 4 5 2 2" xfId="14870"/>
    <cellStyle name="千位分隔 9 4 5 2 2 2" xfId="31766"/>
    <cellStyle name="千位分隔 9 4 5 2 3" xfId="23318"/>
    <cellStyle name="千位分隔 9 4 5 3" xfId="10646"/>
    <cellStyle name="千位分隔 9 4 5 3 2" xfId="27542"/>
    <cellStyle name="千位分隔 9 4 5 4" xfId="19094"/>
    <cellStyle name="千位分隔 9 4 6" xfId="4310"/>
    <cellStyle name="千位分隔 9 4 6 2" xfId="12758"/>
    <cellStyle name="千位分隔 9 4 6 2 2" xfId="29654"/>
    <cellStyle name="千位分隔 9 4 6 3" xfId="21206"/>
    <cellStyle name="千位分隔 9 4 7" xfId="8534"/>
    <cellStyle name="千位分隔 9 4 7 2" xfId="25430"/>
    <cellStyle name="千位分隔 9 4 8" xfId="16982"/>
    <cellStyle name="千位分隔 9 5" xfId="134"/>
    <cellStyle name="千位分隔 9 5 2" xfId="838"/>
    <cellStyle name="千位分隔 9 5 2 2" xfId="1542"/>
    <cellStyle name="千位分隔 9 5 2 2 2" xfId="3654"/>
    <cellStyle name="千位分隔 9 5 2 2 2 2" xfId="7878"/>
    <cellStyle name="千位分隔 9 5 2 2 2 2 2" xfId="16326"/>
    <cellStyle name="千位分隔 9 5 2 2 2 2 2 2" xfId="33222"/>
    <cellStyle name="千位分隔 9 5 2 2 2 2 3" xfId="24774"/>
    <cellStyle name="千位分隔 9 5 2 2 2 3" xfId="12102"/>
    <cellStyle name="千位分隔 9 5 2 2 2 3 2" xfId="28998"/>
    <cellStyle name="千位分隔 9 5 2 2 2 4" xfId="20550"/>
    <cellStyle name="千位分隔 9 5 2 2 3" xfId="5766"/>
    <cellStyle name="千位分隔 9 5 2 2 3 2" xfId="14214"/>
    <cellStyle name="千位分隔 9 5 2 2 3 2 2" xfId="31110"/>
    <cellStyle name="千位分隔 9 5 2 2 3 3" xfId="22662"/>
    <cellStyle name="千位分隔 9 5 2 2 4" xfId="9990"/>
    <cellStyle name="千位分隔 9 5 2 2 4 2" xfId="26886"/>
    <cellStyle name="千位分隔 9 5 2 2 5" xfId="18438"/>
    <cellStyle name="千位分隔 9 5 2 3" xfId="2598"/>
    <cellStyle name="千位分隔 9 5 2 3 2" xfId="6822"/>
    <cellStyle name="千位分隔 9 5 2 3 2 2" xfId="15270"/>
    <cellStyle name="千位分隔 9 5 2 3 2 2 2" xfId="32166"/>
    <cellStyle name="千位分隔 9 5 2 3 2 3" xfId="23718"/>
    <cellStyle name="千位分隔 9 5 2 3 3" xfId="11046"/>
    <cellStyle name="千位分隔 9 5 2 3 3 2" xfId="27942"/>
    <cellStyle name="千位分隔 9 5 2 3 4" xfId="19494"/>
    <cellStyle name="千位分隔 9 5 2 4" xfId="4710"/>
    <cellStyle name="千位分隔 9 5 2 4 2" xfId="13158"/>
    <cellStyle name="千位分隔 9 5 2 4 2 2" xfId="30054"/>
    <cellStyle name="千位分隔 9 5 2 4 3" xfId="21606"/>
    <cellStyle name="千位分隔 9 5 2 5" xfId="8934"/>
    <cellStyle name="千位分隔 9 5 2 5 2" xfId="25830"/>
    <cellStyle name="千位分隔 9 5 2 6" xfId="17382"/>
    <cellStyle name="千位分隔 9 5 3" xfId="486"/>
    <cellStyle name="千位分隔 9 5 3 2" xfId="1894"/>
    <cellStyle name="千位分隔 9 5 3 2 2" xfId="4006"/>
    <cellStyle name="千位分隔 9 5 3 2 2 2" xfId="8230"/>
    <cellStyle name="千位分隔 9 5 3 2 2 2 2" xfId="16678"/>
    <cellStyle name="千位分隔 9 5 3 2 2 2 2 2" xfId="33574"/>
    <cellStyle name="千位分隔 9 5 3 2 2 2 3" xfId="25126"/>
    <cellStyle name="千位分隔 9 5 3 2 2 3" xfId="12454"/>
    <cellStyle name="千位分隔 9 5 3 2 2 3 2" xfId="29350"/>
    <cellStyle name="千位分隔 9 5 3 2 2 4" xfId="20902"/>
    <cellStyle name="千位分隔 9 5 3 2 3" xfId="6118"/>
    <cellStyle name="千位分隔 9 5 3 2 3 2" xfId="14566"/>
    <cellStyle name="千位分隔 9 5 3 2 3 2 2" xfId="31462"/>
    <cellStyle name="千位分隔 9 5 3 2 3 3" xfId="23014"/>
    <cellStyle name="千位分隔 9 5 3 2 4" xfId="10342"/>
    <cellStyle name="千位分隔 9 5 3 2 4 2" xfId="27238"/>
    <cellStyle name="千位分隔 9 5 3 2 5" xfId="18790"/>
    <cellStyle name="千位分隔 9 5 3 3" xfId="2950"/>
    <cellStyle name="千位分隔 9 5 3 3 2" xfId="7174"/>
    <cellStyle name="千位分隔 9 5 3 3 2 2" xfId="15622"/>
    <cellStyle name="千位分隔 9 5 3 3 2 2 2" xfId="32518"/>
    <cellStyle name="千位分隔 9 5 3 3 2 3" xfId="24070"/>
    <cellStyle name="千位分隔 9 5 3 3 3" xfId="11398"/>
    <cellStyle name="千位分隔 9 5 3 3 3 2" xfId="28294"/>
    <cellStyle name="千位分隔 9 5 3 3 4" xfId="19846"/>
    <cellStyle name="千位分隔 9 5 3 4" xfId="5062"/>
    <cellStyle name="千位分隔 9 5 3 4 2" xfId="13510"/>
    <cellStyle name="千位分隔 9 5 3 4 2 2" xfId="30406"/>
    <cellStyle name="千位分隔 9 5 3 4 3" xfId="21958"/>
    <cellStyle name="千位分隔 9 5 3 5" xfId="9286"/>
    <cellStyle name="千位分隔 9 5 3 5 2" xfId="26182"/>
    <cellStyle name="千位分隔 9 5 3 6" xfId="17734"/>
    <cellStyle name="千位分隔 9 5 4" xfId="1190"/>
    <cellStyle name="千位分隔 9 5 4 2" xfId="3302"/>
    <cellStyle name="千位分隔 9 5 4 2 2" xfId="7526"/>
    <cellStyle name="千位分隔 9 5 4 2 2 2" xfId="15974"/>
    <cellStyle name="千位分隔 9 5 4 2 2 2 2" xfId="32870"/>
    <cellStyle name="千位分隔 9 5 4 2 2 3" xfId="24422"/>
    <cellStyle name="千位分隔 9 5 4 2 3" xfId="11750"/>
    <cellStyle name="千位分隔 9 5 4 2 3 2" xfId="28646"/>
    <cellStyle name="千位分隔 9 5 4 2 4" xfId="20198"/>
    <cellStyle name="千位分隔 9 5 4 3" xfId="5414"/>
    <cellStyle name="千位分隔 9 5 4 3 2" xfId="13862"/>
    <cellStyle name="千位分隔 9 5 4 3 2 2" xfId="30758"/>
    <cellStyle name="千位分隔 9 5 4 3 3" xfId="22310"/>
    <cellStyle name="千位分隔 9 5 4 4" xfId="9638"/>
    <cellStyle name="千位分隔 9 5 4 4 2" xfId="26534"/>
    <cellStyle name="千位分隔 9 5 4 5" xfId="18086"/>
    <cellStyle name="千位分隔 9 5 5" xfId="2246"/>
    <cellStyle name="千位分隔 9 5 5 2" xfId="6470"/>
    <cellStyle name="千位分隔 9 5 5 2 2" xfId="14918"/>
    <cellStyle name="千位分隔 9 5 5 2 2 2" xfId="31814"/>
    <cellStyle name="千位分隔 9 5 5 2 3" xfId="23366"/>
    <cellStyle name="千位分隔 9 5 5 3" xfId="10694"/>
    <cellStyle name="千位分隔 9 5 5 3 2" xfId="27590"/>
    <cellStyle name="千位分隔 9 5 5 4" xfId="19142"/>
    <cellStyle name="千位分隔 9 5 6" xfId="4358"/>
    <cellStyle name="千位分隔 9 5 6 2" xfId="12806"/>
    <cellStyle name="千位分隔 9 5 6 2 2" xfId="29702"/>
    <cellStyle name="千位分隔 9 5 6 3" xfId="21254"/>
    <cellStyle name="千位分隔 9 5 7" xfId="8582"/>
    <cellStyle name="千位分隔 9 5 7 2" xfId="25478"/>
    <cellStyle name="千位分隔 9 5 8" xfId="17030"/>
    <cellStyle name="千位分隔 9 6" xfId="182"/>
    <cellStyle name="千位分隔 9 6 2" xfId="886"/>
    <cellStyle name="千位分隔 9 6 2 2" xfId="1590"/>
    <cellStyle name="千位分隔 9 6 2 2 2" xfId="3702"/>
    <cellStyle name="千位分隔 9 6 2 2 2 2" xfId="7926"/>
    <cellStyle name="千位分隔 9 6 2 2 2 2 2" xfId="16374"/>
    <cellStyle name="千位分隔 9 6 2 2 2 2 2 2" xfId="33270"/>
    <cellStyle name="千位分隔 9 6 2 2 2 2 3" xfId="24822"/>
    <cellStyle name="千位分隔 9 6 2 2 2 3" xfId="12150"/>
    <cellStyle name="千位分隔 9 6 2 2 2 3 2" xfId="29046"/>
    <cellStyle name="千位分隔 9 6 2 2 2 4" xfId="20598"/>
    <cellStyle name="千位分隔 9 6 2 2 3" xfId="5814"/>
    <cellStyle name="千位分隔 9 6 2 2 3 2" xfId="14262"/>
    <cellStyle name="千位分隔 9 6 2 2 3 2 2" xfId="31158"/>
    <cellStyle name="千位分隔 9 6 2 2 3 3" xfId="22710"/>
    <cellStyle name="千位分隔 9 6 2 2 4" xfId="10038"/>
    <cellStyle name="千位分隔 9 6 2 2 4 2" xfId="26934"/>
    <cellStyle name="千位分隔 9 6 2 2 5" xfId="18486"/>
    <cellStyle name="千位分隔 9 6 2 3" xfId="2646"/>
    <cellStyle name="千位分隔 9 6 2 3 2" xfId="6870"/>
    <cellStyle name="千位分隔 9 6 2 3 2 2" xfId="15318"/>
    <cellStyle name="千位分隔 9 6 2 3 2 2 2" xfId="32214"/>
    <cellStyle name="千位分隔 9 6 2 3 2 3" xfId="23766"/>
    <cellStyle name="千位分隔 9 6 2 3 3" xfId="11094"/>
    <cellStyle name="千位分隔 9 6 2 3 3 2" xfId="27990"/>
    <cellStyle name="千位分隔 9 6 2 3 4" xfId="19542"/>
    <cellStyle name="千位分隔 9 6 2 4" xfId="4758"/>
    <cellStyle name="千位分隔 9 6 2 4 2" xfId="13206"/>
    <cellStyle name="千位分隔 9 6 2 4 2 2" xfId="30102"/>
    <cellStyle name="千位分隔 9 6 2 4 3" xfId="21654"/>
    <cellStyle name="千位分隔 9 6 2 5" xfId="8982"/>
    <cellStyle name="千位分隔 9 6 2 5 2" xfId="25878"/>
    <cellStyle name="千位分隔 9 6 2 6" xfId="17430"/>
    <cellStyle name="千位分隔 9 6 3" xfId="534"/>
    <cellStyle name="千位分隔 9 6 3 2" xfId="1942"/>
    <cellStyle name="千位分隔 9 6 3 2 2" xfId="4054"/>
    <cellStyle name="千位分隔 9 6 3 2 2 2" xfId="8278"/>
    <cellStyle name="千位分隔 9 6 3 2 2 2 2" xfId="16726"/>
    <cellStyle name="千位分隔 9 6 3 2 2 2 2 2" xfId="33622"/>
    <cellStyle name="千位分隔 9 6 3 2 2 2 3" xfId="25174"/>
    <cellStyle name="千位分隔 9 6 3 2 2 3" xfId="12502"/>
    <cellStyle name="千位分隔 9 6 3 2 2 3 2" xfId="29398"/>
    <cellStyle name="千位分隔 9 6 3 2 2 4" xfId="20950"/>
    <cellStyle name="千位分隔 9 6 3 2 3" xfId="6166"/>
    <cellStyle name="千位分隔 9 6 3 2 3 2" xfId="14614"/>
    <cellStyle name="千位分隔 9 6 3 2 3 2 2" xfId="31510"/>
    <cellStyle name="千位分隔 9 6 3 2 3 3" xfId="23062"/>
    <cellStyle name="千位分隔 9 6 3 2 4" xfId="10390"/>
    <cellStyle name="千位分隔 9 6 3 2 4 2" xfId="27286"/>
    <cellStyle name="千位分隔 9 6 3 2 5" xfId="18838"/>
    <cellStyle name="千位分隔 9 6 3 3" xfId="2998"/>
    <cellStyle name="千位分隔 9 6 3 3 2" xfId="7222"/>
    <cellStyle name="千位分隔 9 6 3 3 2 2" xfId="15670"/>
    <cellStyle name="千位分隔 9 6 3 3 2 2 2" xfId="32566"/>
    <cellStyle name="千位分隔 9 6 3 3 2 3" xfId="24118"/>
    <cellStyle name="千位分隔 9 6 3 3 3" xfId="11446"/>
    <cellStyle name="千位分隔 9 6 3 3 3 2" xfId="28342"/>
    <cellStyle name="千位分隔 9 6 3 3 4" xfId="19894"/>
    <cellStyle name="千位分隔 9 6 3 4" xfId="5110"/>
    <cellStyle name="千位分隔 9 6 3 4 2" xfId="13558"/>
    <cellStyle name="千位分隔 9 6 3 4 2 2" xfId="30454"/>
    <cellStyle name="千位分隔 9 6 3 4 3" xfId="22006"/>
    <cellStyle name="千位分隔 9 6 3 5" xfId="9334"/>
    <cellStyle name="千位分隔 9 6 3 5 2" xfId="26230"/>
    <cellStyle name="千位分隔 9 6 3 6" xfId="17782"/>
    <cellStyle name="千位分隔 9 6 4" xfId="1238"/>
    <cellStyle name="千位分隔 9 6 4 2" xfId="3350"/>
    <cellStyle name="千位分隔 9 6 4 2 2" xfId="7574"/>
    <cellStyle name="千位分隔 9 6 4 2 2 2" xfId="16022"/>
    <cellStyle name="千位分隔 9 6 4 2 2 2 2" xfId="32918"/>
    <cellStyle name="千位分隔 9 6 4 2 2 3" xfId="24470"/>
    <cellStyle name="千位分隔 9 6 4 2 3" xfId="11798"/>
    <cellStyle name="千位分隔 9 6 4 2 3 2" xfId="28694"/>
    <cellStyle name="千位分隔 9 6 4 2 4" xfId="20246"/>
    <cellStyle name="千位分隔 9 6 4 3" xfId="5462"/>
    <cellStyle name="千位分隔 9 6 4 3 2" xfId="13910"/>
    <cellStyle name="千位分隔 9 6 4 3 2 2" xfId="30806"/>
    <cellStyle name="千位分隔 9 6 4 3 3" xfId="22358"/>
    <cellStyle name="千位分隔 9 6 4 4" xfId="9686"/>
    <cellStyle name="千位分隔 9 6 4 4 2" xfId="26582"/>
    <cellStyle name="千位分隔 9 6 4 5" xfId="18134"/>
    <cellStyle name="千位分隔 9 6 5" xfId="2294"/>
    <cellStyle name="千位分隔 9 6 5 2" xfId="6518"/>
    <cellStyle name="千位分隔 9 6 5 2 2" xfId="14966"/>
    <cellStyle name="千位分隔 9 6 5 2 2 2" xfId="31862"/>
    <cellStyle name="千位分隔 9 6 5 2 3" xfId="23414"/>
    <cellStyle name="千位分隔 9 6 5 3" xfId="10742"/>
    <cellStyle name="千位分隔 9 6 5 3 2" xfId="27638"/>
    <cellStyle name="千位分隔 9 6 5 4" xfId="19190"/>
    <cellStyle name="千位分隔 9 6 6" xfId="4406"/>
    <cellStyle name="千位分隔 9 6 6 2" xfId="12854"/>
    <cellStyle name="千位分隔 9 6 6 2 2" xfId="29750"/>
    <cellStyle name="千位分隔 9 6 6 3" xfId="21302"/>
    <cellStyle name="千位分隔 9 6 7" xfId="8630"/>
    <cellStyle name="千位分隔 9 6 7 2" xfId="25526"/>
    <cellStyle name="千位分隔 9 6 8" xfId="17078"/>
    <cellStyle name="千位分隔 9 7" xfId="230"/>
    <cellStyle name="千位分隔 9 7 2" xfId="934"/>
    <cellStyle name="千位分隔 9 7 2 2" xfId="1638"/>
    <cellStyle name="千位分隔 9 7 2 2 2" xfId="3750"/>
    <cellStyle name="千位分隔 9 7 2 2 2 2" xfId="7974"/>
    <cellStyle name="千位分隔 9 7 2 2 2 2 2" xfId="16422"/>
    <cellStyle name="千位分隔 9 7 2 2 2 2 2 2" xfId="33318"/>
    <cellStyle name="千位分隔 9 7 2 2 2 2 3" xfId="24870"/>
    <cellStyle name="千位分隔 9 7 2 2 2 3" xfId="12198"/>
    <cellStyle name="千位分隔 9 7 2 2 2 3 2" xfId="29094"/>
    <cellStyle name="千位分隔 9 7 2 2 2 4" xfId="20646"/>
    <cellStyle name="千位分隔 9 7 2 2 3" xfId="5862"/>
    <cellStyle name="千位分隔 9 7 2 2 3 2" xfId="14310"/>
    <cellStyle name="千位分隔 9 7 2 2 3 2 2" xfId="31206"/>
    <cellStyle name="千位分隔 9 7 2 2 3 3" xfId="22758"/>
    <cellStyle name="千位分隔 9 7 2 2 4" xfId="10086"/>
    <cellStyle name="千位分隔 9 7 2 2 4 2" xfId="26982"/>
    <cellStyle name="千位分隔 9 7 2 2 5" xfId="18534"/>
    <cellStyle name="千位分隔 9 7 2 3" xfId="2694"/>
    <cellStyle name="千位分隔 9 7 2 3 2" xfId="6918"/>
    <cellStyle name="千位分隔 9 7 2 3 2 2" xfId="15366"/>
    <cellStyle name="千位分隔 9 7 2 3 2 2 2" xfId="32262"/>
    <cellStyle name="千位分隔 9 7 2 3 2 3" xfId="23814"/>
    <cellStyle name="千位分隔 9 7 2 3 3" xfId="11142"/>
    <cellStyle name="千位分隔 9 7 2 3 3 2" xfId="28038"/>
    <cellStyle name="千位分隔 9 7 2 3 4" xfId="19590"/>
    <cellStyle name="千位分隔 9 7 2 4" xfId="4806"/>
    <cellStyle name="千位分隔 9 7 2 4 2" xfId="13254"/>
    <cellStyle name="千位分隔 9 7 2 4 2 2" xfId="30150"/>
    <cellStyle name="千位分隔 9 7 2 4 3" xfId="21702"/>
    <cellStyle name="千位分隔 9 7 2 5" xfId="9030"/>
    <cellStyle name="千位分隔 9 7 2 5 2" xfId="25926"/>
    <cellStyle name="千位分隔 9 7 2 6" xfId="17478"/>
    <cellStyle name="千位分隔 9 7 3" xfId="582"/>
    <cellStyle name="千位分隔 9 7 3 2" xfId="1990"/>
    <cellStyle name="千位分隔 9 7 3 2 2" xfId="4102"/>
    <cellStyle name="千位分隔 9 7 3 2 2 2" xfId="8326"/>
    <cellStyle name="千位分隔 9 7 3 2 2 2 2" xfId="16774"/>
    <cellStyle name="千位分隔 9 7 3 2 2 2 2 2" xfId="33670"/>
    <cellStyle name="千位分隔 9 7 3 2 2 2 3" xfId="25222"/>
    <cellStyle name="千位分隔 9 7 3 2 2 3" xfId="12550"/>
    <cellStyle name="千位分隔 9 7 3 2 2 3 2" xfId="29446"/>
    <cellStyle name="千位分隔 9 7 3 2 2 4" xfId="20998"/>
    <cellStyle name="千位分隔 9 7 3 2 3" xfId="6214"/>
    <cellStyle name="千位分隔 9 7 3 2 3 2" xfId="14662"/>
    <cellStyle name="千位分隔 9 7 3 2 3 2 2" xfId="31558"/>
    <cellStyle name="千位分隔 9 7 3 2 3 3" xfId="23110"/>
    <cellStyle name="千位分隔 9 7 3 2 4" xfId="10438"/>
    <cellStyle name="千位分隔 9 7 3 2 4 2" xfId="27334"/>
    <cellStyle name="千位分隔 9 7 3 2 5" xfId="18886"/>
    <cellStyle name="千位分隔 9 7 3 3" xfId="3046"/>
    <cellStyle name="千位分隔 9 7 3 3 2" xfId="7270"/>
    <cellStyle name="千位分隔 9 7 3 3 2 2" xfId="15718"/>
    <cellStyle name="千位分隔 9 7 3 3 2 2 2" xfId="32614"/>
    <cellStyle name="千位分隔 9 7 3 3 2 3" xfId="24166"/>
    <cellStyle name="千位分隔 9 7 3 3 3" xfId="11494"/>
    <cellStyle name="千位分隔 9 7 3 3 3 2" xfId="28390"/>
    <cellStyle name="千位分隔 9 7 3 3 4" xfId="19942"/>
    <cellStyle name="千位分隔 9 7 3 4" xfId="5158"/>
    <cellStyle name="千位分隔 9 7 3 4 2" xfId="13606"/>
    <cellStyle name="千位分隔 9 7 3 4 2 2" xfId="30502"/>
    <cellStyle name="千位分隔 9 7 3 4 3" xfId="22054"/>
    <cellStyle name="千位分隔 9 7 3 5" xfId="9382"/>
    <cellStyle name="千位分隔 9 7 3 5 2" xfId="26278"/>
    <cellStyle name="千位分隔 9 7 3 6" xfId="17830"/>
    <cellStyle name="千位分隔 9 7 4" xfId="1286"/>
    <cellStyle name="千位分隔 9 7 4 2" xfId="3398"/>
    <cellStyle name="千位分隔 9 7 4 2 2" xfId="7622"/>
    <cellStyle name="千位分隔 9 7 4 2 2 2" xfId="16070"/>
    <cellStyle name="千位分隔 9 7 4 2 2 2 2" xfId="32966"/>
    <cellStyle name="千位分隔 9 7 4 2 2 3" xfId="24518"/>
    <cellStyle name="千位分隔 9 7 4 2 3" xfId="11846"/>
    <cellStyle name="千位分隔 9 7 4 2 3 2" xfId="28742"/>
    <cellStyle name="千位分隔 9 7 4 2 4" xfId="20294"/>
    <cellStyle name="千位分隔 9 7 4 3" xfId="5510"/>
    <cellStyle name="千位分隔 9 7 4 3 2" xfId="13958"/>
    <cellStyle name="千位分隔 9 7 4 3 2 2" xfId="30854"/>
    <cellStyle name="千位分隔 9 7 4 3 3" xfId="22406"/>
    <cellStyle name="千位分隔 9 7 4 4" xfId="9734"/>
    <cellStyle name="千位分隔 9 7 4 4 2" xfId="26630"/>
    <cellStyle name="千位分隔 9 7 4 5" xfId="18182"/>
    <cellStyle name="千位分隔 9 7 5" xfId="2342"/>
    <cellStyle name="千位分隔 9 7 5 2" xfId="6566"/>
    <cellStyle name="千位分隔 9 7 5 2 2" xfId="15014"/>
    <cellStyle name="千位分隔 9 7 5 2 2 2" xfId="31910"/>
    <cellStyle name="千位分隔 9 7 5 2 3" xfId="23462"/>
    <cellStyle name="千位分隔 9 7 5 3" xfId="10790"/>
    <cellStyle name="千位分隔 9 7 5 3 2" xfId="27686"/>
    <cellStyle name="千位分隔 9 7 5 4" xfId="19238"/>
    <cellStyle name="千位分隔 9 7 6" xfId="4454"/>
    <cellStyle name="千位分隔 9 7 6 2" xfId="12902"/>
    <cellStyle name="千位分隔 9 7 6 2 2" xfId="29798"/>
    <cellStyle name="千位分隔 9 7 6 3" xfId="21350"/>
    <cellStyle name="千位分隔 9 7 7" xfId="8678"/>
    <cellStyle name="千位分隔 9 7 7 2" xfId="25574"/>
    <cellStyle name="千位分隔 9 7 8" xfId="17126"/>
    <cellStyle name="千位分隔 9 8" xfId="278"/>
    <cellStyle name="千位分隔 9 8 2" xfId="982"/>
    <cellStyle name="千位分隔 9 8 2 2" xfId="1686"/>
    <cellStyle name="千位分隔 9 8 2 2 2" xfId="3798"/>
    <cellStyle name="千位分隔 9 8 2 2 2 2" xfId="8022"/>
    <cellStyle name="千位分隔 9 8 2 2 2 2 2" xfId="16470"/>
    <cellStyle name="千位分隔 9 8 2 2 2 2 2 2" xfId="33366"/>
    <cellStyle name="千位分隔 9 8 2 2 2 2 3" xfId="24918"/>
    <cellStyle name="千位分隔 9 8 2 2 2 3" xfId="12246"/>
    <cellStyle name="千位分隔 9 8 2 2 2 3 2" xfId="29142"/>
    <cellStyle name="千位分隔 9 8 2 2 2 4" xfId="20694"/>
    <cellStyle name="千位分隔 9 8 2 2 3" xfId="5910"/>
    <cellStyle name="千位分隔 9 8 2 2 3 2" xfId="14358"/>
    <cellStyle name="千位分隔 9 8 2 2 3 2 2" xfId="31254"/>
    <cellStyle name="千位分隔 9 8 2 2 3 3" xfId="22806"/>
    <cellStyle name="千位分隔 9 8 2 2 4" xfId="10134"/>
    <cellStyle name="千位分隔 9 8 2 2 4 2" xfId="27030"/>
    <cellStyle name="千位分隔 9 8 2 2 5" xfId="18582"/>
    <cellStyle name="千位分隔 9 8 2 3" xfId="2742"/>
    <cellStyle name="千位分隔 9 8 2 3 2" xfId="6966"/>
    <cellStyle name="千位分隔 9 8 2 3 2 2" xfId="15414"/>
    <cellStyle name="千位分隔 9 8 2 3 2 2 2" xfId="32310"/>
    <cellStyle name="千位分隔 9 8 2 3 2 3" xfId="23862"/>
    <cellStyle name="千位分隔 9 8 2 3 3" xfId="11190"/>
    <cellStyle name="千位分隔 9 8 2 3 3 2" xfId="28086"/>
    <cellStyle name="千位分隔 9 8 2 3 4" xfId="19638"/>
    <cellStyle name="千位分隔 9 8 2 4" xfId="4854"/>
    <cellStyle name="千位分隔 9 8 2 4 2" xfId="13302"/>
    <cellStyle name="千位分隔 9 8 2 4 2 2" xfId="30198"/>
    <cellStyle name="千位分隔 9 8 2 4 3" xfId="21750"/>
    <cellStyle name="千位分隔 9 8 2 5" xfId="9078"/>
    <cellStyle name="千位分隔 9 8 2 5 2" xfId="25974"/>
    <cellStyle name="千位分隔 9 8 2 6" xfId="17526"/>
    <cellStyle name="千位分隔 9 8 3" xfId="630"/>
    <cellStyle name="千位分隔 9 8 3 2" xfId="2038"/>
    <cellStyle name="千位分隔 9 8 3 2 2" xfId="4150"/>
    <cellStyle name="千位分隔 9 8 3 2 2 2" xfId="8374"/>
    <cellStyle name="千位分隔 9 8 3 2 2 2 2" xfId="16822"/>
    <cellStyle name="千位分隔 9 8 3 2 2 2 2 2" xfId="33718"/>
    <cellStyle name="千位分隔 9 8 3 2 2 2 3" xfId="25270"/>
    <cellStyle name="千位分隔 9 8 3 2 2 3" xfId="12598"/>
    <cellStyle name="千位分隔 9 8 3 2 2 3 2" xfId="29494"/>
    <cellStyle name="千位分隔 9 8 3 2 2 4" xfId="21046"/>
    <cellStyle name="千位分隔 9 8 3 2 3" xfId="6262"/>
    <cellStyle name="千位分隔 9 8 3 2 3 2" xfId="14710"/>
    <cellStyle name="千位分隔 9 8 3 2 3 2 2" xfId="31606"/>
    <cellStyle name="千位分隔 9 8 3 2 3 3" xfId="23158"/>
    <cellStyle name="千位分隔 9 8 3 2 4" xfId="10486"/>
    <cellStyle name="千位分隔 9 8 3 2 4 2" xfId="27382"/>
    <cellStyle name="千位分隔 9 8 3 2 5" xfId="18934"/>
    <cellStyle name="千位分隔 9 8 3 3" xfId="3094"/>
    <cellStyle name="千位分隔 9 8 3 3 2" xfId="7318"/>
    <cellStyle name="千位分隔 9 8 3 3 2 2" xfId="15766"/>
    <cellStyle name="千位分隔 9 8 3 3 2 2 2" xfId="32662"/>
    <cellStyle name="千位分隔 9 8 3 3 2 3" xfId="24214"/>
    <cellStyle name="千位分隔 9 8 3 3 3" xfId="11542"/>
    <cellStyle name="千位分隔 9 8 3 3 3 2" xfId="28438"/>
    <cellStyle name="千位分隔 9 8 3 3 4" xfId="19990"/>
    <cellStyle name="千位分隔 9 8 3 4" xfId="5206"/>
    <cellStyle name="千位分隔 9 8 3 4 2" xfId="13654"/>
    <cellStyle name="千位分隔 9 8 3 4 2 2" xfId="30550"/>
    <cellStyle name="千位分隔 9 8 3 4 3" xfId="22102"/>
    <cellStyle name="千位分隔 9 8 3 5" xfId="9430"/>
    <cellStyle name="千位分隔 9 8 3 5 2" xfId="26326"/>
    <cellStyle name="千位分隔 9 8 3 6" xfId="17878"/>
    <cellStyle name="千位分隔 9 8 4" xfId="1334"/>
    <cellStyle name="千位分隔 9 8 4 2" xfId="3446"/>
    <cellStyle name="千位分隔 9 8 4 2 2" xfId="7670"/>
    <cellStyle name="千位分隔 9 8 4 2 2 2" xfId="16118"/>
    <cellStyle name="千位分隔 9 8 4 2 2 2 2" xfId="33014"/>
    <cellStyle name="千位分隔 9 8 4 2 2 3" xfId="24566"/>
    <cellStyle name="千位分隔 9 8 4 2 3" xfId="11894"/>
    <cellStyle name="千位分隔 9 8 4 2 3 2" xfId="28790"/>
    <cellStyle name="千位分隔 9 8 4 2 4" xfId="20342"/>
    <cellStyle name="千位分隔 9 8 4 3" xfId="5558"/>
    <cellStyle name="千位分隔 9 8 4 3 2" xfId="14006"/>
    <cellStyle name="千位分隔 9 8 4 3 2 2" xfId="30902"/>
    <cellStyle name="千位分隔 9 8 4 3 3" xfId="22454"/>
    <cellStyle name="千位分隔 9 8 4 4" xfId="9782"/>
    <cellStyle name="千位分隔 9 8 4 4 2" xfId="26678"/>
    <cellStyle name="千位分隔 9 8 4 5" xfId="18230"/>
    <cellStyle name="千位分隔 9 8 5" xfId="2390"/>
    <cellStyle name="千位分隔 9 8 5 2" xfId="6614"/>
    <cellStyle name="千位分隔 9 8 5 2 2" xfId="15062"/>
    <cellStyle name="千位分隔 9 8 5 2 2 2" xfId="31958"/>
    <cellStyle name="千位分隔 9 8 5 2 3" xfId="23510"/>
    <cellStyle name="千位分隔 9 8 5 3" xfId="10838"/>
    <cellStyle name="千位分隔 9 8 5 3 2" xfId="27734"/>
    <cellStyle name="千位分隔 9 8 5 4" xfId="19286"/>
    <cellStyle name="千位分隔 9 8 6" xfId="4502"/>
    <cellStyle name="千位分隔 9 8 6 2" xfId="12950"/>
    <cellStyle name="千位分隔 9 8 6 2 2" xfId="29846"/>
    <cellStyle name="千位分隔 9 8 6 3" xfId="21398"/>
    <cellStyle name="千位分隔 9 8 7" xfId="8726"/>
    <cellStyle name="千位分隔 9 8 7 2" xfId="25622"/>
    <cellStyle name="千位分隔 9 8 8" xfId="17174"/>
    <cellStyle name="千位分隔 9 9" xfId="326"/>
    <cellStyle name="千位分隔 9 9 2" xfId="1030"/>
    <cellStyle name="千位分隔 9 9 2 2" xfId="1734"/>
    <cellStyle name="千位分隔 9 9 2 2 2" xfId="3846"/>
    <cellStyle name="千位分隔 9 9 2 2 2 2" xfId="8070"/>
    <cellStyle name="千位分隔 9 9 2 2 2 2 2" xfId="16518"/>
    <cellStyle name="千位分隔 9 9 2 2 2 2 2 2" xfId="33414"/>
    <cellStyle name="千位分隔 9 9 2 2 2 2 3" xfId="24966"/>
    <cellStyle name="千位分隔 9 9 2 2 2 3" xfId="12294"/>
    <cellStyle name="千位分隔 9 9 2 2 2 3 2" xfId="29190"/>
    <cellStyle name="千位分隔 9 9 2 2 2 4" xfId="20742"/>
    <cellStyle name="千位分隔 9 9 2 2 3" xfId="5958"/>
    <cellStyle name="千位分隔 9 9 2 2 3 2" xfId="14406"/>
    <cellStyle name="千位分隔 9 9 2 2 3 2 2" xfId="31302"/>
    <cellStyle name="千位分隔 9 9 2 2 3 3" xfId="22854"/>
    <cellStyle name="千位分隔 9 9 2 2 4" xfId="10182"/>
    <cellStyle name="千位分隔 9 9 2 2 4 2" xfId="27078"/>
    <cellStyle name="千位分隔 9 9 2 2 5" xfId="18630"/>
    <cellStyle name="千位分隔 9 9 2 3" xfId="2790"/>
    <cellStyle name="千位分隔 9 9 2 3 2" xfId="7014"/>
    <cellStyle name="千位分隔 9 9 2 3 2 2" xfId="15462"/>
    <cellStyle name="千位分隔 9 9 2 3 2 2 2" xfId="32358"/>
    <cellStyle name="千位分隔 9 9 2 3 2 3" xfId="23910"/>
    <cellStyle name="千位分隔 9 9 2 3 3" xfId="11238"/>
    <cellStyle name="千位分隔 9 9 2 3 3 2" xfId="28134"/>
    <cellStyle name="千位分隔 9 9 2 3 4" xfId="19686"/>
    <cellStyle name="千位分隔 9 9 2 4" xfId="4902"/>
    <cellStyle name="千位分隔 9 9 2 4 2" xfId="13350"/>
    <cellStyle name="千位分隔 9 9 2 4 2 2" xfId="30246"/>
    <cellStyle name="千位分隔 9 9 2 4 3" xfId="21798"/>
    <cellStyle name="千位分隔 9 9 2 5" xfId="9126"/>
    <cellStyle name="千位分隔 9 9 2 5 2" xfId="26022"/>
    <cellStyle name="千位分隔 9 9 2 6" xfId="17574"/>
    <cellStyle name="千位分隔 9 9 3" xfId="678"/>
    <cellStyle name="千位分隔 9 9 3 2" xfId="2086"/>
    <cellStyle name="千位分隔 9 9 3 2 2" xfId="4198"/>
    <cellStyle name="千位分隔 9 9 3 2 2 2" xfId="8422"/>
    <cellStyle name="千位分隔 9 9 3 2 2 2 2" xfId="16870"/>
    <cellStyle name="千位分隔 9 9 3 2 2 2 2 2" xfId="33766"/>
    <cellStyle name="千位分隔 9 9 3 2 2 2 3" xfId="25318"/>
    <cellStyle name="千位分隔 9 9 3 2 2 3" xfId="12646"/>
    <cellStyle name="千位分隔 9 9 3 2 2 3 2" xfId="29542"/>
    <cellStyle name="千位分隔 9 9 3 2 2 4" xfId="21094"/>
    <cellStyle name="千位分隔 9 9 3 2 3" xfId="6310"/>
    <cellStyle name="千位分隔 9 9 3 2 3 2" xfId="14758"/>
    <cellStyle name="千位分隔 9 9 3 2 3 2 2" xfId="31654"/>
    <cellStyle name="千位分隔 9 9 3 2 3 3" xfId="23206"/>
    <cellStyle name="千位分隔 9 9 3 2 4" xfId="10534"/>
    <cellStyle name="千位分隔 9 9 3 2 4 2" xfId="27430"/>
    <cellStyle name="千位分隔 9 9 3 2 5" xfId="18982"/>
    <cellStyle name="千位分隔 9 9 3 3" xfId="3142"/>
    <cellStyle name="千位分隔 9 9 3 3 2" xfId="7366"/>
    <cellStyle name="千位分隔 9 9 3 3 2 2" xfId="15814"/>
    <cellStyle name="千位分隔 9 9 3 3 2 2 2" xfId="32710"/>
    <cellStyle name="千位分隔 9 9 3 3 2 3" xfId="24262"/>
    <cellStyle name="千位分隔 9 9 3 3 3" xfId="11590"/>
    <cellStyle name="千位分隔 9 9 3 3 3 2" xfId="28486"/>
    <cellStyle name="千位分隔 9 9 3 3 4" xfId="20038"/>
    <cellStyle name="千位分隔 9 9 3 4" xfId="5254"/>
    <cellStyle name="千位分隔 9 9 3 4 2" xfId="13702"/>
    <cellStyle name="千位分隔 9 9 3 4 2 2" xfId="30598"/>
    <cellStyle name="千位分隔 9 9 3 4 3" xfId="22150"/>
    <cellStyle name="千位分隔 9 9 3 5" xfId="9478"/>
    <cellStyle name="千位分隔 9 9 3 5 2" xfId="26374"/>
    <cellStyle name="千位分隔 9 9 3 6" xfId="17926"/>
    <cellStyle name="千位分隔 9 9 4" xfId="1382"/>
    <cellStyle name="千位分隔 9 9 4 2" xfId="3494"/>
    <cellStyle name="千位分隔 9 9 4 2 2" xfId="7718"/>
    <cellStyle name="千位分隔 9 9 4 2 2 2" xfId="16166"/>
    <cellStyle name="千位分隔 9 9 4 2 2 2 2" xfId="33062"/>
    <cellStyle name="千位分隔 9 9 4 2 2 3" xfId="24614"/>
    <cellStyle name="千位分隔 9 9 4 2 3" xfId="11942"/>
    <cellStyle name="千位分隔 9 9 4 2 3 2" xfId="28838"/>
    <cellStyle name="千位分隔 9 9 4 2 4" xfId="20390"/>
    <cellStyle name="千位分隔 9 9 4 3" xfId="5606"/>
    <cellStyle name="千位分隔 9 9 4 3 2" xfId="14054"/>
    <cellStyle name="千位分隔 9 9 4 3 2 2" xfId="30950"/>
    <cellStyle name="千位分隔 9 9 4 3 3" xfId="22502"/>
    <cellStyle name="千位分隔 9 9 4 4" xfId="9830"/>
    <cellStyle name="千位分隔 9 9 4 4 2" xfId="26726"/>
    <cellStyle name="千位分隔 9 9 4 5" xfId="18278"/>
    <cellStyle name="千位分隔 9 9 5" xfId="2438"/>
    <cellStyle name="千位分隔 9 9 5 2" xfId="6662"/>
    <cellStyle name="千位分隔 9 9 5 2 2" xfId="15110"/>
    <cellStyle name="千位分隔 9 9 5 2 2 2" xfId="32006"/>
    <cellStyle name="千位分隔 9 9 5 2 3" xfId="23558"/>
    <cellStyle name="千位分隔 9 9 5 3" xfId="10886"/>
    <cellStyle name="千位分隔 9 9 5 3 2" xfId="27782"/>
    <cellStyle name="千位分隔 9 9 5 4" xfId="19334"/>
    <cellStyle name="千位分隔 9 9 6" xfId="4550"/>
    <cellStyle name="千位分隔 9 9 6 2" xfId="12998"/>
    <cellStyle name="千位分隔 9 9 6 2 2" xfId="29894"/>
    <cellStyle name="千位分隔 9 9 6 3" xfId="21446"/>
    <cellStyle name="千位分隔 9 9 7" xfId="8774"/>
    <cellStyle name="千位分隔 9 9 7 2" xfId="25670"/>
    <cellStyle name="千位分隔 9 9 8" xfId="17222"/>
    <cellStyle name="适中" xfId="33818" builtinId="28" customBuiltin="1"/>
    <cellStyle name="输出" xfId="33820" builtinId="21" customBuiltin="1"/>
    <cellStyle name="输入" xfId="33819" builtinId="20" customBuiltin="1"/>
    <cellStyle name="着色 1" xfId="33827" builtinId="29" customBuiltin="1"/>
    <cellStyle name="着色 2" xfId="33831" builtinId="33" customBuiltin="1"/>
    <cellStyle name="着色 3" xfId="33835" builtinId="37" customBuiltin="1"/>
    <cellStyle name="着色 4" xfId="33839" builtinId="41" customBuiltin="1"/>
    <cellStyle name="着色 5" xfId="33843" builtinId="45" customBuiltin="1"/>
    <cellStyle name="着色 6" xfId="33847" builtinId="49" customBuiltin="1"/>
    <cellStyle name="注释 2" xfId="33852"/>
  </cellStyles>
  <dxfs count="20"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99"/>
      <color rgb="FF66FF99"/>
      <color rgb="FF10A05F"/>
      <color rgb="FF66FFCC"/>
      <color rgb="FFCC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wdf.rtq">
      <tp t="e">
        <v>#N/A</v>
        <stp/>
        <stp>JD1805.DCE</stp>
        <stp>Bid_Price1</stp>
        <tr r="D23" s="1"/>
      </tp>
      <tp t="e">
        <v>#N/A</v>
        <stp/>
        <stp>JD1805.DCE</stp>
        <stp>Ask_Price1</stp>
        <tr r="F23" s="1"/>
      </tp>
      <tp t="e">
        <v>#N/A</v>
        <stp/>
        <stp>RB1805.SHF</stp>
        <stp>Ask_Price1</stp>
        <tr r="F34" s="1"/>
      </tp>
      <tp t="e">
        <v>#N/A</v>
        <stp/>
        <stp>RU1805.SHF</stp>
        <stp>Ask_Price1</stp>
        <tr r="F103" s="1"/>
      </tp>
      <tp t="e">
        <v>#N/A</v>
        <stp/>
        <stp>RU1801.SHF</stp>
        <stp>Ask_Price1</stp>
        <tr r="F14" s="1"/>
      </tp>
      <tp t="e">
        <v>#N/A</v>
        <stp/>
        <stp>HC1805.SHF</stp>
        <stp>Ask_Price1</stp>
        <tr r="F36" s="1"/>
      </tp>
      <tp t="e">
        <v>#N/A</v>
        <stp/>
        <stp>NI1801.SHF</stp>
        <stp>Ask_Price1</stp>
        <tr r="F17" s="1"/>
      </tp>
      <tp t="e">
        <v>#N/A</v>
        <stp/>
        <stp>NI1805.SHF</stp>
        <stp>Ask_Price1</stp>
        <tr r="F28" s="1"/>
      </tp>
      <tp t="e">
        <v>#N/A</v>
        <stp/>
        <stp>AL1803.SHF</stp>
        <stp>Ask_Price1</stp>
        <tr r="F131" s="1"/>
      </tp>
      <tp t="e">
        <v>#N/A</v>
        <stp/>
        <stp>AU1806.SHF</stp>
        <stp>Ask_Price1</stp>
        <tr r="F82" s="1"/>
      </tp>
      <tp t="e">
        <v>#N/A</v>
        <stp/>
        <stp>AL1803.SHF</stp>
        <stp>Bid_Price1</stp>
        <tr r="D131" s="1"/>
      </tp>
      <tp t="e">
        <v>#N/A</v>
        <stp/>
        <stp>AU1806.SHF</stp>
        <stp>Bid_Price1</stp>
        <tr r="D82" s="1"/>
      </tp>
      <tp t="e">
        <v>#N/A</v>
        <stp/>
        <stp>HC1805.SHF</stp>
        <stp>Bid_Price1</stp>
        <tr r="D36" s="1"/>
      </tp>
      <tp t="e">
        <v>#N/A</v>
        <stp/>
        <stp>NI1805.SHF</stp>
        <stp>Bid_Price1</stp>
        <tr r="D28" s="1"/>
      </tp>
      <tp t="e">
        <v>#N/A</v>
        <stp/>
        <stp>NI1801.SHF</stp>
        <stp>Bid_Price1</stp>
        <tr r="D17" s="1"/>
      </tp>
      <tp t="e">
        <v>#N/A</v>
        <stp/>
        <stp>RB1805.SHF</stp>
        <stp>Bid_Price1</stp>
        <tr r="D34" s="1"/>
      </tp>
      <tp t="e">
        <v>#N/A</v>
        <stp/>
        <stp>RU1801.SHF</stp>
        <stp>Bid_Price1</stp>
        <tr r="D14" s="1"/>
      </tp>
      <tp t="e">
        <v>#N/A</v>
        <stp/>
        <stp>RU1805.SHF</stp>
        <stp>Bid_Price1</stp>
        <tr r="D103" s="1"/>
      </tp>
      <tp t="e">
        <v>#N/A</v>
        <stp/>
        <stp>NI1709.SHF</stp>
        <stp>Bid_Price1</stp>
        <tr r="D7" s="1"/>
      </tp>
      <tp t="e">
        <v>#N/A</v>
        <stp/>
        <stp>RB1710.SHF</stp>
        <stp>Bid_Price1</stp>
        <tr r="D9" s="1"/>
      </tp>
      <tp t="e">
        <v>#N/A</v>
        <stp/>
        <stp>RB1710.SHF</stp>
        <stp>Ask_Price1</stp>
        <tr r="F9" s="1"/>
      </tp>
      <tp t="e">
        <v>#N/A</v>
        <stp/>
        <stp>NI1709.SHF</stp>
        <stp>Ask_Price1</stp>
        <tr r="F7" s="1"/>
      </tp>
      <tp t="e">
        <v>#N/A</v>
        <stp/>
        <stp>300431.SZ</stp>
        <stp>Bid_Price1</stp>
        <tr r="D65" s="1"/>
      </tp>
      <tp t="e">
        <v>#N/A</v>
        <stp/>
        <stp>000651.SZ</stp>
        <stp>Bid_Price1</stp>
        <tr r="D41" s="1"/>
      </tp>
      <tp t="e">
        <v>#N/A</v>
        <stp/>
        <stp>600031.SH</stp>
        <stp>Bid_Price1</stp>
        <tr r="D126" s="1"/>
      </tp>
      <tp t="e">
        <v>#N/A</v>
        <stp/>
        <stp>600291.SH</stp>
        <stp>Bid_Price1</stp>
        <tr r="D76" s="1"/>
      </tp>
      <tp t="e">
        <v>#N/A</v>
        <stp/>
        <stp>000831.SZ</stp>
        <stp>Bid_Price1</stp>
        <tr r="D31" s="1"/>
      </tp>
      <tp t="e">
        <v>#N/A</v>
        <stp/>
        <stp>600861.SH</stp>
        <stp>Bid_Price1</stp>
        <tr r="D62" s="1"/>
      </tp>
      <tp t="e">
        <v>#N/A</v>
        <stp/>
        <stp>601881.SH</stp>
        <stp>Bid_Price1</stp>
        <tr r="D123" s="1"/>
      </tp>
      <tp t="e">
        <v>#N/A</v>
        <stp/>
        <stp>002311.SZ</stp>
        <stp>Ask_Price1</stp>
        <tr r="F74" s="1"/>
      </tp>
      <tp t="e">
        <v>#N/A</v>
        <stp/>
        <stp>002221.SZ</stp>
        <stp>Ask_Price1</stp>
        <tr r="F96" s="1"/>
      </tp>
      <tp t="e">
        <v>#N/A</v>
        <stp/>
        <stp>002001.SZ</stp>
        <stp>Ask_Price1</stp>
        <tr r="F121" s="1"/>
      </tp>
      <tp t="e">
        <v>#N/A</v>
        <stp/>
        <stp>002071.SZ</stp>
        <stp>Ask_Price1</stp>
        <tr r="F69" s="1"/>
      </tp>
      <tp t="e">
        <v>#N/A</v>
        <stp/>
        <stp>002071.SZ</stp>
        <stp>Bid_Price1</stp>
        <tr r="D69" s="1"/>
      </tp>
      <tp t="e">
        <v>#N/A</v>
        <stp/>
        <stp>002001.SZ</stp>
        <stp>Bid_Price1</stp>
        <tr r="D121" s="1"/>
      </tp>
      <tp t="e">
        <v>#N/A</v>
        <stp/>
        <stp>002311.SZ</stp>
        <stp>Bid_Price1</stp>
        <tr r="D74" s="1"/>
      </tp>
      <tp t="e">
        <v>#N/A</v>
        <stp/>
        <stp>002221.SZ</stp>
        <stp>Bid_Price1</stp>
        <tr r="D96" s="1"/>
      </tp>
      <tp t="e">
        <v>#N/A</v>
        <stp/>
        <stp>601881.SH</stp>
        <stp>Ask_Price1</stp>
        <tr r="F123" s="1"/>
      </tp>
      <tp t="e">
        <v>#N/A</v>
        <stp/>
        <stp>000831.SZ</stp>
        <stp>Ask_Price1</stp>
        <tr r="F31" s="1"/>
      </tp>
      <tp t="e">
        <v>#N/A</v>
        <stp/>
        <stp>600861.SH</stp>
        <stp>Ask_Price1</stp>
        <tr r="F62" s="1"/>
      </tp>
      <tp t="e">
        <v>#N/A</v>
        <stp/>
        <stp>000651.SZ</stp>
        <stp>Ask_Price1</stp>
        <tr r="F41" s="1"/>
      </tp>
      <tp t="e">
        <v>#N/A</v>
        <stp/>
        <stp>300431.SZ</stp>
        <stp>Ask_Price1</stp>
        <tr r="F65" s="1"/>
      </tp>
      <tp t="e">
        <v>#N/A</v>
        <stp/>
        <stp>600291.SH</stp>
        <stp>Ask_Price1</stp>
        <tr r="F76" s="1"/>
      </tp>
      <tp t="e">
        <v>#N/A</v>
        <stp/>
        <stp>600031.SH</stp>
        <stp>Ask_Price1</stp>
        <tr r="F126" s="1"/>
      </tp>
      <tp t="e">
        <v>#N/A</v>
        <stp/>
        <stp>600420.SH</stp>
        <stp>Bid_Price1</stp>
        <tr r="D98" s="1"/>
      </tp>
      <tp t="e">
        <v>#N/A</v>
        <stp/>
        <stp>300160.SZ</stp>
        <stp>Bid_Price1</stp>
        <tr r="D20" s="1"/>
      </tp>
      <tp t="e">
        <v>#N/A</v>
        <stp/>
        <stp>600110.SH</stp>
        <stp>Bid_Price1</stp>
        <tr r="D78" s="1"/>
      </tp>
      <tp t="e">
        <v>#N/A</v>
        <stp/>
        <stp>000050.SZ</stp>
        <stp>Bid_Price1</stp>
        <tr r="D117" s="1"/>
      </tp>
      <tp t="e">
        <v>#N/A</v>
        <stp/>
        <stp>300020.SZ</stp>
        <stp>Bid_Price1</stp>
        <tr r="D52" s="1"/>
      </tp>
      <tp t="e">
        <v>#N/A</v>
        <stp/>
        <stp>600030.SH</stp>
        <stp>Bid_Price1</stp>
        <tr r="D37" s="1"/>
      </tp>
      <tp t="e">
        <v>#N/A</v>
        <stp/>
        <stp>600010.SH</stp>
        <stp>Bid_Price1</stp>
        <tr r="D26" s="1"/>
      </tp>
      <tp t="e">
        <v>#N/A</v>
        <stp/>
        <stp>600260.SH</stp>
        <stp>Bid_Price1</stp>
        <tr r="D61" s="1"/>
      </tp>
      <tp t="e">
        <v>#N/A</v>
        <stp/>
        <stp>000860.SZ</stp>
        <stp>Bid_Price1</stp>
        <tr r="D68" s="1"/>
      </tp>
      <tp t="e">
        <v>#N/A</v>
        <stp/>
        <stp>000860.SZ</stp>
        <stp>Ask_Price1</stp>
        <tr r="F68" s="1"/>
      </tp>
      <tp t="e">
        <v>#N/A</v>
        <stp/>
        <stp>600420.SH</stp>
        <stp>Ask_Price1</stp>
        <tr r="F98" s="1"/>
      </tp>
      <tp t="e">
        <v>#N/A</v>
        <stp/>
        <stp>600260.SH</stp>
        <stp>Ask_Price1</stp>
        <tr r="F61" s="1"/>
      </tp>
      <tp t="e">
        <v>#N/A</v>
        <stp/>
        <stp>300160.SZ</stp>
        <stp>Ask_Price1</stp>
        <tr r="F20" s="1"/>
      </tp>
      <tp t="e">
        <v>#N/A</v>
        <stp/>
        <stp>600110.SH</stp>
        <stp>Ask_Price1</stp>
        <tr r="F78" s="1"/>
      </tp>
      <tp t="e">
        <v>#N/A</v>
        <stp/>
        <stp>300020.SZ</stp>
        <stp>Ask_Price1</stp>
        <tr r="F52" s="1"/>
      </tp>
      <tp t="e">
        <v>#N/A</v>
        <stp/>
        <stp>000050.SZ</stp>
        <stp>Ask_Price1</stp>
        <tr r="F117" s="1"/>
      </tp>
      <tp t="e">
        <v>#N/A</v>
        <stp/>
        <stp>600010.SH</stp>
        <stp>Ask_Price1</stp>
        <tr r="F26" s="1"/>
      </tp>
      <tp t="e">
        <v>#N/A</v>
        <stp/>
        <stp>600030.SH</stp>
        <stp>Ask_Price1</stp>
        <tr r="F37" s="1"/>
      </tp>
      <tp t="e">
        <v>#N/A</v>
        <stp/>
        <stp>000831.SZ</stp>
        <stp>Update_Time</stp>
        <stp>RT_Price</stp>
        <tr r="I31" s="1"/>
      </tp>
      <tp t="e">
        <v>#N/A</v>
        <stp/>
        <stp>000860.SZ</stp>
        <stp>Update_Time</stp>
        <stp>RT_Price</stp>
        <tr r="I68" s="1"/>
      </tp>
      <tp t="e">
        <v>#N/A</v>
        <stp/>
        <stp>000869.SZ</stp>
        <stp>Update_Time</stp>
        <stp>RT_Price</stp>
        <tr r="I79" s="1"/>
      </tp>
      <tp t="e">
        <v>#N/A</v>
        <stp/>
        <stp>601881.SH</stp>
        <stp>Update_Time</stp>
        <stp>RT_Price</stp>
        <tr r="I123" s="1"/>
      </tp>
      <tp t="e">
        <v>#N/A</v>
        <stp/>
        <stp>600861.SH</stp>
        <stp>Update_Time</stp>
        <stp>RT_Price</stp>
        <tr r="I62" s="1"/>
      </tp>
      <tp t="e">
        <v>#N/A</v>
        <stp/>
        <stp>000423.SZ</stp>
        <stp>Bid_Price1</stp>
        <tr r="D102" s="1"/>
      </tp>
      <tp t="e">
        <v>#N/A</v>
        <stp/>
        <stp>000063.SZ</stp>
        <stp>Bid_Price1</stp>
        <tr r="D113" s="1"/>
      </tp>
      <tp t="e">
        <v>#N/A</v>
        <stp/>
        <stp>300083.SZ</stp>
        <stp>Bid_Price1</stp>
        <tr r="D16" s="1"/>
      </tp>
      <tp t="e">
        <v>#N/A</v>
        <stp/>
        <stp>600383.SH</stp>
        <stp>Bid_Price1</stp>
        <tr r="D86" s="1"/>
      </tp>
      <tp t="e">
        <v>#N/A</v>
        <stp/>
        <stp>002673.SZ</stp>
        <stp>Ask_Price1</stp>
        <tr r="F130" s="1"/>
      </tp>
      <tp t="e">
        <v>#N/A</v>
        <stp/>
        <stp>002153.SZ</stp>
        <stp>Ask_Price1</stp>
        <tr r="F64" s="1"/>
      </tp>
      <tp t="e">
        <v>#N/A</v>
        <stp/>
        <stp>002093.SZ</stp>
        <stp>Ask_Price1</stp>
        <tr r="F107" s="1"/>
      </tp>
      <tp t="e">
        <v>#N/A</v>
        <stp/>
        <stp>002673.SZ</stp>
        <stp>Bid_Price1</stp>
        <tr r="D130" s="1"/>
      </tp>
      <tp t="e">
        <v>#N/A</v>
        <stp/>
        <stp>002153.SZ</stp>
        <stp>Bid_Price1</stp>
        <tr r="D64" s="1"/>
      </tp>
      <tp t="e">
        <v>#N/A</v>
        <stp/>
        <stp>002093.SZ</stp>
        <stp>Bid_Price1</stp>
        <tr r="D107" s="1"/>
      </tp>
      <tp t="e">
        <v>#N/A</v>
        <stp/>
        <stp>000423.SZ</stp>
        <stp>Ask_Price1</stp>
        <tr r="F102" s="1"/>
      </tp>
      <tp t="e">
        <v>#N/A</v>
        <stp/>
        <stp>600383.SH</stp>
        <stp>Ask_Price1</stp>
        <tr r="F86" s="1"/>
      </tp>
      <tp t="e">
        <v>#N/A</v>
        <stp/>
        <stp>300083.SZ</stp>
        <stp>Ask_Price1</stp>
        <tr r="F16" s="1"/>
      </tp>
      <tp t="e">
        <v>#N/A</v>
        <stp/>
        <stp>000063.SZ</stp>
        <stp>Ask_Price1</stp>
        <tr r="F113" s="1"/>
      </tp>
      <tp t="e">
        <v>#N/A</v>
        <stp/>
        <stp>ZC801.CZC</stp>
        <stp>LastPrice</stp>
        <tr r="L27" s="1"/>
      </tp>
      <tp t="e">
        <v>#N/A</v>
        <stp/>
        <stp>000912.SZ</stp>
        <stp>Update_Time</stp>
        <stp>RT_Price</stp>
        <tr r="I45" s="1"/>
      </tp>
      <tp t="e">
        <v>#N/A</v>
        <stp/>
        <stp>600976.SH</stp>
        <stp>Update_Time</stp>
        <stp>RT_Price</stp>
        <tr r="I32" s="1"/>
      </tp>
      <tp t="e">
        <v>#N/A</v>
        <stp/>
        <stp>000002.SZ</stp>
        <stp>Bid_Price1</stp>
        <tr r="D67" s="1"/>
      </tp>
      <tp t="e">
        <v>#N/A</v>
        <stp/>
        <stp>000912.SZ</stp>
        <stp>Bid_Price1</stp>
        <tr r="D45" s="1"/>
      </tp>
      <tp t="e">
        <v>#N/A</v>
        <stp/>
        <stp>601012.SH</stp>
        <stp>Bid_Price1</stp>
        <tr r="D54" s="1"/>
      </tp>
      <tp t="e">
        <v>#N/A</v>
        <stp/>
        <stp>002572.SZ</stp>
        <stp>Ask_Price1</stp>
        <tr r="F93" s="1"/>
      </tp>
      <tp t="e">
        <v>#N/A</v>
        <stp/>
        <stp>002242.SZ</stp>
        <stp>Ask_Price1</stp>
        <tr r="F125" s="1"/>
      </tp>
      <tp t="e">
        <v>#N/A</v>
        <stp/>
        <stp>002182.SZ</stp>
        <stp>Ask_Price1</stp>
        <tr r="F56" s="1"/>
      </tp>
      <tp t="e">
        <v>#N/A</v>
        <stp/>
        <stp>002102.SZ</stp>
        <stp>Ask_Price1</stp>
        <tr r="F72" s="1"/>
      </tp>
      <tp t="e">
        <v>#N/A</v>
        <stp/>
        <stp>002572.SZ</stp>
        <stp>Bid_Price1</stp>
        <tr r="D93" s="1"/>
      </tp>
      <tp t="e">
        <v>#N/A</v>
        <stp/>
        <stp>002102.SZ</stp>
        <stp>Bid_Price1</stp>
        <tr r="D72" s="1"/>
      </tp>
      <tp t="e">
        <v>#N/A</v>
        <stp/>
        <stp>002182.SZ</stp>
        <stp>Bid_Price1</stp>
        <tr r="D56" s="1"/>
      </tp>
      <tp t="e">
        <v>#N/A</v>
        <stp/>
        <stp>002242.SZ</stp>
        <stp>Bid_Price1</stp>
        <tr r="D125" s="1"/>
      </tp>
      <tp t="e">
        <v>#N/A</v>
        <stp/>
        <stp>601012.SH</stp>
        <stp>Ask_Price1</stp>
        <tr r="F54" s="1"/>
      </tp>
      <tp t="e">
        <v>#N/A</v>
        <stp/>
        <stp>000912.SZ</stp>
        <stp>Ask_Price1</stp>
        <tr r="F45" s="1"/>
      </tp>
      <tp t="e">
        <v>#N/A</v>
        <stp/>
        <stp>000002.SZ</stp>
        <stp>Ask_Price1</stp>
        <tr r="F67" s="1"/>
      </tp>
      <tp t="e">
        <v>#N/A</v>
        <stp/>
        <stp>CF801.CZC</stp>
        <stp>Update_Time</stp>
        <stp>RT_Price</stp>
        <tr r="I22" s="1"/>
      </tp>
      <tp t="e">
        <v>#N/A</v>
        <stp/>
        <stp>CF705.CZC</stp>
        <stp>Update_Time</stp>
        <stp>RT_Price</stp>
        <tr r="I5" s="1"/>
      </tp>
      <tp t="e">
        <v>#N/A</v>
        <stp/>
        <stp>CF805.CZC</stp>
        <stp>Update_Time</stp>
        <stp>RT_Price</stp>
        <tr r="I53" s="1"/>
      </tp>
      <tp t="e">
        <v>#N/A</v>
        <stp/>
        <stp>CF709.CZC</stp>
        <stp>Update_Time</stp>
        <stp>RT_Price</stp>
        <tr r="I12" s="1"/>
      </tp>
      <tp t="e">
        <v>#N/A</v>
        <stp/>
        <stp>OI701.CZC</stp>
        <stp>Update_Time</stp>
        <stp>RT_Price</stp>
        <tr r="I4" s="1"/>
      </tp>
      <tp t="e">
        <v>#N/A</v>
        <stp/>
        <stp>TA705.CZC</stp>
        <stp>Update_Time</stp>
        <stp>RT_Price</stp>
        <tr r="I8" s="1"/>
      </tp>
      <tp t="e">
        <v>#N/A</v>
        <stp/>
        <stp>TA805.CZC</stp>
        <stp>Update_Time</stp>
        <stp>RT_Price</stp>
        <tr r="I116" s="1"/>
      </tp>
      <tp t="e">
        <v>#N/A</v>
        <stp/>
        <stp>RM801.CZC</stp>
        <stp>Update_Time</stp>
        <stp>RT_Price</stp>
        <tr r="I24" s="1"/>
      </tp>
      <tp t="e">
        <v>#N/A</v>
        <stp/>
        <stp>SR801.CZC</stp>
        <stp>Update_Time</stp>
        <stp>RT_Price</stp>
        <tr r="I29" s="1"/>
      </tp>
      <tp t="e">
        <v>#N/A</v>
        <stp/>
        <stp>RM805.CZC</stp>
        <stp>Update_Time</stp>
        <stp>RT_Price</stp>
        <tr r="I47" s="1"/>
      </tp>
      <tp t="e">
        <v>#N/A</v>
        <stp/>
        <stp>SR805.CZC</stp>
        <stp>Update_Time</stp>
        <stp>RT_Price</stp>
        <tr r="I60" s="1"/>
      </tp>
      <tp t="e">
        <v>#N/A</v>
        <stp/>
        <stp>ZC801.CZC</stp>
        <stp>Update_Time</stp>
        <stp>RT_Price</stp>
        <tr r="I27" s="1"/>
      </tp>
      <tp t="e">
        <v>#N/A</v>
        <stp/>
        <stp>TA709.CZC</stp>
        <stp>Update_Time</stp>
        <stp>RT_Price</stp>
        <tr r="I11" s="1"/>
      </tp>
      <tp t="e">
        <v>#N/A</v>
        <stp/>
        <stp>000725.SZ</stp>
        <stp>Bid_Price1</stp>
        <tr r="D114" s="1"/>
      </tp>
      <tp t="e">
        <v>#N/A</v>
        <stp/>
        <stp>600175.SH</stp>
        <stp>Bid_Price1</stp>
        <tr r="D71" s="1"/>
      </tp>
      <tp t="e">
        <v>#N/A</v>
        <stp/>
        <stp>600295.SH</stp>
        <stp>Bid_Price1</stp>
        <tr r="D51" s="1"/>
      </tp>
      <tp t="e">
        <v>#N/A</v>
        <stp/>
        <stp>002305.SZ</stp>
        <stp>Ask_Price1</stp>
        <tr r="F90" s="1"/>
      </tp>
      <tp t="e">
        <v>#N/A</v>
        <stp/>
        <stp>002255.SZ</stp>
        <stp>Ask_Price1</stp>
        <tr r="F55" s="1"/>
      </tp>
      <tp t="e">
        <v>#N/A</v>
        <stp/>
        <stp>002185.SZ</stp>
        <stp>Ask_Price1</stp>
        <tr r="F42" s="1"/>
      </tp>
      <tp t="e">
        <v>#N/A</v>
        <stp/>
        <stp>002185.SZ</stp>
        <stp>Bid_Price1</stp>
        <tr r="D42" s="1"/>
      </tp>
      <tp t="e">
        <v>#N/A</v>
        <stp/>
        <stp>002305.SZ</stp>
        <stp>Bid_Price1</stp>
        <tr r="D90" s="1"/>
      </tp>
      <tp t="e">
        <v>#N/A</v>
        <stp/>
        <stp>002255.SZ</stp>
        <stp>Bid_Price1</stp>
        <tr r="D55" s="1"/>
      </tp>
      <tp t="e">
        <v>#N/A</v>
        <stp/>
        <stp>000725.SZ</stp>
        <stp>Ask_Price1</stp>
        <tr r="F114" s="1"/>
      </tp>
      <tp t="e">
        <v>#N/A</v>
        <stp/>
        <stp>600295.SH</stp>
        <stp>Ask_Price1</stp>
        <tr r="F51" s="1"/>
      </tp>
      <tp t="e">
        <v>#N/A</v>
        <stp/>
        <stp>600175.SH</stp>
        <stp>Ask_Price1</stp>
        <tr r="F71" s="1"/>
      </tp>
      <tp t="e">
        <v>#N/A</v>
        <stp/>
        <stp>TA709.CZC</stp>
        <stp>LastPrice</stp>
        <tr r="L11" s="1"/>
      </tp>
      <tp t="e">
        <v>#N/A</v>
        <stp/>
        <stp>300014.SZ</stp>
        <stp>Bid_Price1</stp>
        <tr r="D89" s="1"/>
      </tp>
      <tp t="e">
        <v>#N/A</v>
        <stp/>
        <stp>002594.SZ</stp>
        <stp>Ask_Price1</stp>
        <tr r="F63" s="1"/>
      </tp>
      <tp t="e">
        <v>#N/A</v>
        <stp/>
        <stp>002424.SZ</stp>
        <stp>Ask_Price1</stp>
        <tr r="F106" s="1"/>
      </tp>
      <tp t="e">
        <v>#N/A</v>
        <stp/>
        <stp>002304.SZ</stp>
        <stp>Ask_Price1</stp>
        <tr r="F105" s="1"/>
      </tp>
      <tp t="e">
        <v>#N/A</v>
        <stp/>
        <stp>002244.SZ</stp>
        <stp>Ask_Price1</stp>
        <tr r="F87" s="1"/>
      </tp>
      <tp t="e">
        <v>#N/A</v>
        <stp/>
        <stp>002024.SZ</stp>
        <stp>Ask_Price1</stp>
        <tr r="F83" s="1"/>
      </tp>
      <tp t="e">
        <v>#N/A</v>
        <stp/>
        <stp>002594.SZ</stp>
        <stp>Bid_Price1</stp>
        <tr r="D63" s="1"/>
      </tp>
      <tp t="e">
        <v>#N/A</v>
        <stp/>
        <stp>002424.SZ</stp>
        <stp>Bid_Price1</stp>
        <tr r="D106" s="1"/>
      </tp>
      <tp t="e">
        <v>#N/A</v>
        <stp/>
        <stp>002024.SZ</stp>
        <stp>Bid_Price1</stp>
        <tr r="D83" s="1"/>
      </tp>
      <tp t="e">
        <v>#N/A</v>
        <stp/>
        <stp>002304.SZ</stp>
        <stp>Bid_Price1</stp>
        <tr r="D105" s="1"/>
      </tp>
      <tp t="e">
        <v>#N/A</v>
        <stp/>
        <stp>002244.SZ</stp>
        <stp>Bid_Price1</stp>
        <tr r="D87" s="1"/>
      </tp>
      <tp t="e">
        <v>#N/A</v>
        <stp/>
        <stp>300014.SZ</stp>
        <stp>Ask_Price1</stp>
        <tr r="F89" s="1"/>
      </tp>
      <tp t="e">
        <v>#N/A</v>
        <stp/>
        <stp>RB1710.SHF</stp>
        <stp>PreClose</stp>
        <tr r="J9" s="1"/>
      </tp>
      <tp t="e">
        <v>#N/A</v>
        <stp/>
        <stp>600567.SH</stp>
        <stp>Bid_Price1</stp>
        <tr r="D101" s="1"/>
      </tp>
      <tp t="e">
        <v>#N/A</v>
        <stp/>
        <stp>600777.SH</stp>
        <stp>Bid_Price1</stp>
        <tr r="D43" s="1"/>
      </tp>
      <tp t="e">
        <v>#N/A</v>
        <stp/>
        <stp>600657.SH</stp>
        <stp>Bid_Price1</stp>
        <tr r="D127" s="1"/>
      </tp>
      <tp t="e">
        <v>#N/A</v>
        <stp/>
        <stp>600697.SH</stp>
        <stp>Bid_Price1</stp>
        <tr r="D84" s="1"/>
      </tp>
      <tp t="e">
        <v>#N/A</v>
        <stp/>
        <stp>000157.SZ</stp>
        <stp>Bid_Price1</stp>
        <tr r="D92" s="1"/>
      </tp>
      <tp t="e">
        <v>#N/A</v>
        <stp/>
        <stp>300017.SZ</stp>
        <stp>Bid_Price1</stp>
        <tr r="D112" s="1"/>
      </tp>
      <tp t="e">
        <v>#N/A</v>
        <stp/>
        <stp>601117.SH</stp>
        <stp>Bid_Price1</stp>
        <tr r="D119" s="1"/>
      </tp>
      <tp t="e">
        <v>#N/A</v>
        <stp/>
        <stp>002657.SZ</stp>
        <stp>Ask_Price1</stp>
        <tr r="F110" s="1"/>
      </tp>
      <tp t="e">
        <v>#N/A</v>
        <stp/>
        <stp>002427.SZ</stp>
        <stp>Ask_Price1</stp>
        <tr r="F19" s="1"/>
      </tp>
      <tp t="e">
        <v>#N/A</v>
        <stp/>
        <stp>002157.SZ</stp>
        <stp>Ask_Price1</stp>
        <tr r="F49" s="1"/>
      </tp>
      <tp t="e">
        <v>#N/A</v>
        <stp/>
        <stp>002427.SZ</stp>
        <stp>Bid_Price1</stp>
        <tr r="D19" s="1"/>
      </tp>
      <tp t="e">
        <v>#N/A</v>
        <stp/>
        <stp>002657.SZ</stp>
        <stp>Bid_Price1</stp>
        <tr r="D110" s="1"/>
      </tp>
      <tp t="e">
        <v>#N/A</v>
        <stp/>
        <stp>002157.SZ</stp>
        <stp>Bid_Price1</stp>
        <tr r="D49" s="1"/>
      </tp>
      <tp t="e">
        <v>#N/A</v>
        <stp/>
        <stp>601117.SH</stp>
        <stp>Ask_Price1</stp>
        <tr r="F119" s="1"/>
      </tp>
      <tp t="e">
        <v>#N/A</v>
        <stp/>
        <stp>600777.SH</stp>
        <stp>Ask_Price1</stp>
        <tr r="F43" s="1"/>
      </tp>
      <tp t="e">
        <v>#N/A</v>
        <stp/>
        <stp>600697.SH</stp>
        <stp>Ask_Price1</stp>
        <tr r="F84" s="1"/>
      </tp>
      <tp t="e">
        <v>#N/A</v>
        <stp/>
        <stp>600657.SH</stp>
        <stp>Ask_Price1</stp>
        <tr r="F127" s="1"/>
      </tp>
      <tp t="e">
        <v>#N/A</v>
        <stp/>
        <stp>600567.SH</stp>
        <stp>Ask_Price1</stp>
        <tr r="F101" s="1"/>
      </tp>
      <tp t="e">
        <v>#N/A</v>
        <stp/>
        <stp>000157.SZ</stp>
        <stp>Ask_Price1</stp>
        <tr r="F92" s="1"/>
      </tp>
      <tp t="e">
        <v>#N/A</v>
        <stp/>
        <stp>300017.SZ</stp>
        <stp>Ask_Price1</stp>
        <tr r="F112" s="1"/>
      </tp>
      <tp t="e">
        <v>#N/A</v>
        <stp/>
        <stp>Y1701.DCE</stp>
        <stp>LastPrice</stp>
        <tr r="L3" s="1"/>
      </tp>
      <tp t="e">
        <v>#N/A</v>
        <stp/>
        <stp>RU1801.SHF</stp>
        <stp>PreClose</stp>
        <tr r="J14" s="1"/>
      </tp>
      <tp t="e">
        <v>#N/A</v>
        <stp/>
        <stp>RU1805.SHF</stp>
        <stp>PreClose</stp>
        <tr r="J103" s="1"/>
      </tp>
      <tp t="e">
        <v>#N/A</v>
        <stp/>
        <stp>RB1805.SHF</stp>
        <stp>PreClose</stp>
        <tr r="J34" s="1"/>
      </tp>
      <tp t="e">
        <v>#N/A</v>
        <stp/>
        <stp>300476.SZ</stp>
        <stp>Bid_Price1</stp>
        <tr r="D40" s="1"/>
      </tp>
      <tp t="e">
        <v>#N/A</v>
        <stp/>
        <stp>600406.SH</stp>
        <stp>Bid_Price1</stp>
        <tr r="D85" s="1"/>
      </tp>
      <tp t="e">
        <v>#N/A</v>
        <stp/>
        <stp>000776.SZ</stp>
        <stp>Bid_Price1</stp>
        <tr r="D38" s="1"/>
      </tp>
      <tp t="e">
        <v>#N/A</v>
        <stp/>
        <stp>600606.SH</stp>
        <stp>Bid_Price1</stp>
        <tr r="D39" s="1"/>
      </tp>
      <tp t="e">
        <v>#N/A</v>
        <stp/>
        <stp>300146.SZ</stp>
        <stp>Bid_Price1</stp>
        <tr r="D33" s="1"/>
      </tp>
      <tp t="e">
        <v>#N/A</v>
        <stp/>
        <stp>000036.SZ</stp>
        <stp>Bid_Price1</stp>
        <tr r="D111" s="1"/>
        <tr r="D118" s="1"/>
      </tp>
      <tp t="e">
        <v>#N/A</v>
        <stp/>
        <stp>600266.SH</stp>
        <stp>Bid_Price1</stp>
        <tr r="D73" s="1"/>
      </tp>
      <tp t="e">
        <v>#N/A</v>
        <stp/>
        <stp>600976.SH</stp>
        <stp>Bid_Price1</stp>
        <tr r="D32" s="1"/>
      </tp>
      <tp t="e">
        <v>#N/A</v>
        <stp/>
        <stp>600856.SH</stp>
        <stp>Bid_Price1</stp>
        <tr r="D81" s="1"/>
      </tp>
      <tp t="e">
        <v>#N/A</v>
        <stp/>
        <stp>603126.SH</stp>
        <stp>Ask_Price1</stp>
        <tr r="F25" s="1"/>
      </tp>
      <tp t="e">
        <v>#N/A</v>
        <stp/>
        <stp>601766.SH</stp>
        <stp>Bid_Price1</stp>
        <tr r="D91" s="1"/>
      </tp>
      <tp t="e">
        <v>#N/A</v>
        <stp/>
        <stp>601666.SH</stp>
        <stp>Bid_Price1</stp>
        <tr r="D58" s="1"/>
      </tp>
      <tp t="e">
        <v>#N/A</v>
        <stp/>
        <stp>002716.SZ</stp>
        <stp>Ask_Price1</stp>
        <tr r="F99" s="1"/>
      </tp>
      <tp t="e">
        <v>#N/A</v>
        <stp/>
        <stp>002596.SZ</stp>
        <stp>Ask_Price1</stp>
        <tr r="F66" s="1"/>
      </tp>
      <tp t="e">
        <v>#N/A</v>
        <stp/>
        <stp>002456.SZ</stp>
        <stp>Ask_Price1</stp>
        <tr r="F75" s="1"/>
      </tp>
      <tp t="e">
        <v>#N/A</v>
        <stp/>
        <stp>002466.SZ</stp>
        <stp>Ask_Price1</stp>
        <tr r="F77" s="1"/>
      </tp>
      <tp t="e">
        <v>#N/A</v>
        <stp/>
        <stp>002056.SZ</stp>
        <stp>Ask_Price1</stp>
        <tr r="F100" s="1"/>
      </tp>
      <tp t="e">
        <v>#N/A</v>
        <stp/>
        <stp>002596.SZ</stp>
        <stp>Bid_Price1</stp>
        <tr r="D66" s="1"/>
      </tp>
      <tp t="e">
        <v>#N/A</v>
        <stp/>
        <stp>002466.SZ</stp>
        <stp>Bid_Price1</stp>
        <tr r="D77" s="1"/>
      </tp>
      <tp t="e">
        <v>#N/A</v>
        <stp/>
        <stp>002456.SZ</stp>
        <stp>Bid_Price1</stp>
        <tr r="D75" s="1"/>
      </tp>
      <tp t="e">
        <v>#N/A</v>
        <stp/>
        <stp>002716.SZ</stp>
        <stp>Bid_Price1</stp>
        <tr r="D99" s="1"/>
      </tp>
      <tp t="e">
        <v>#N/A</v>
        <stp/>
        <stp>002056.SZ</stp>
        <stp>Bid_Price1</stp>
        <tr r="D100" s="1"/>
      </tp>
      <tp t="e">
        <v>#N/A</v>
        <stp/>
        <stp>601766.SH</stp>
        <stp>Ask_Price1</stp>
        <tr r="F91" s="1"/>
      </tp>
      <tp t="e">
        <v>#N/A</v>
        <stp/>
        <stp>601666.SH</stp>
        <stp>Ask_Price1</stp>
        <tr r="F58" s="1"/>
      </tp>
      <tp t="e">
        <v>#N/A</v>
        <stp/>
        <stp>603126.SH</stp>
        <stp>Bid_Price1</stp>
        <tr r="D25" s="1"/>
      </tp>
      <tp t="e">
        <v>#N/A</v>
        <stp/>
        <stp>600976.SH</stp>
        <stp>Ask_Price1</stp>
        <tr r="F32" s="1"/>
      </tp>
      <tp t="e">
        <v>#N/A</v>
        <stp/>
        <stp>600856.SH</stp>
        <stp>Ask_Price1</stp>
        <tr r="F81" s="1"/>
      </tp>
      <tp t="e">
        <v>#N/A</v>
        <stp/>
        <stp>000776.SZ</stp>
        <stp>Ask_Price1</stp>
        <tr r="F38" s="1"/>
      </tp>
      <tp t="e">
        <v>#N/A</v>
        <stp/>
        <stp>600606.SH</stp>
        <stp>Ask_Price1</stp>
        <tr r="F39" s="1"/>
      </tp>
      <tp t="e">
        <v>#N/A</v>
        <stp/>
        <stp>300476.SZ</stp>
        <stp>Ask_Price1</stp>
        <tr r="F40" s="1"/>
      </tp>
      <tp t="e">
        <v>#N/A</v>
        <stp/>
        <stp>600406.SH</stp>
        <stp>Ask_Price1</stp>
        <tr r="F85" s="1"/>
      </tp>
      <tp t="e">
        <v>#N/A</v>
        <stp/>
        <stp>600266.SH</stp>
        <stp>Ask_Price1</stp>
        <tr r="F73" s="1"/>
      </tp>
      <tp t="e">
        <v>#N/A</v>
        <stp/>
        <stp>300146.SZ</stp>
        <stp>Ask_Price1</stp>
        <tr r="F33" s="1"/>
      </tp>
      <tp t="e">
        <v>#N/A</v>
        <stp/>
        <stp>000036.SZ</stp>
        <stp>Ask_Price1</stp>
        <tr r="F118" s="1"/>
        <tr r="F111" s="1"/>
      </tp>
      <tp t="e">
        <v>#N/A</v>
        <stp/>
        <stp>002288.SZ</stp>
        <stp>Update_Time</stp>
        <stp>RT_Price</stp>
        <tr r="I97" s="1"/>
      </tp>
      <tp t="e">
        <v>#N/A</v>
        <stp/>
        <stp>AU1806.SHF</stp>
        <stp>LastPrice</stp>
        <tr r="L82" s="1"/>
        <tr r="Q164" s="5"/>
        <tr r="Q163" s="5"/>
        <tr r="U239" s="2"/>
        <tr r="U240" s="2"/>
      </tp>
      <tp t="e">
        <v>#N/A</v>
        <stp/>
        <stp>002221.SZ</stp>
        <stp>Update_Time</stp>
        <stp>RT_Price</stp>
        <tr r="I96" s="1"/>
      </tp>
      <tp t="e">
        <v>#N/A</v>
        <stp/>
        <stp>002244.SZ</stp>
        <stp>Update_Time</stp>
        <stp>RT_Price</stp>
        <tr r="I87" s="1"/>
      </tp>
      <tp t="e">
        <v>#N/A</v>
        <stp/>
        <stp>002242.SZ</stp>
        <stp>Update_Time</stp>
        <stp>RT_Price</stp>
        <tr r="I125" s="1"/>
      </tp>
      <tp t="e">
        <v>#N/A</v>
        <stp/>
        <stp>002255.SZ</stp>
        <stp>Update_Time</stp>
        <stp>RT_Price</stp>
        <tr r="I55" s="1"/>
      </tp>
      <tp t="e">
        <v>#N/A</v>
        <stp/>
        <stp>600295.SH</stp>
        <stp>Update_Time</stp>
        <stp>RT_Price</stp>
        <tr r="I51" s="1"/>
      </tp>
      <tp t="e">
        <v>#N/A</v>
        <stp/>
        <stp>600291.SH</stp>
        <stp>Update_Time</stp>
        <stp>RT_Price</stp>
        <tr r="I76" s="1"/>
      </tp>
      <tp t="e">
        <v>#N/A</v>
        <stp/>
        <stp>600266.SH</stp>
        <stp>Update_Time</stp>
        <stp>RT_Price</stp>
        <tr r="I73" s="1"/>
      </tp>
      <tp t="e">
        <v>#N/A</v>
        <stp/>
        <stp>600260.SH</stp>
        <stp>Update_Time</stp>
        <stp>RT_Price</stp>
        <tr r="I61" s="1"/>
      </tp>
      <tp t="e">
        <v>#N/A</v>
        <stp/>
        <stp>601238.SH</stp>
        <stp>Update_Time</stp>
        <stp>RT_Price</stp>
        <tr r="I21" s="1"/>
      </tp>
      <tp t="e">
        <v>#N/A</v>
        <stp/>
        <stp>600569.SH</stp>
        <stp>Bid_Price1</stp>
        <tr r="D95" s="1"/>
      </tp>
      <tp t="e">
        <v>#N/A</v>
        <stp/>
        <stp>300059.SZ</stp>
        <stp>Bid_Price1</stp>
        <tr r="D48" s="1"/>
      </tp>
      <tp t="e">
        <v>#N/A</v>
        <stp/>
        <stp>000059.SZ</stp>
        <stp>Bid_Price1</stp>
        <tr r="D18" s="1"/>
      </tp>
      <tp t="e">
        <v>#N/A</v>
        <stp/>
        <stp>600089.SH</stp>
        <stp>Bid_Price1</stp>
        <tr r="D124" s="1"/>
      </tp>
      <tp t="e">
        <v>#N/A</v>
        <stp/>
        <stp>300369.SZ</stp>
        <stp>Bid_Price1</stp>
        <tr r="D115" s="1"/>
      </tp>
      <tp t="e">
        <v>#N/A</v>
        <stp/>
        <stp>000869.SZ</stp>
        <stp>Bid_Price1</stp>
        <tr r="D79" s="1"/>
      </tp>
      <tp t="e">
        <v>#N/A</v>
        <stp/>
        <stp>603689.SH</stp>
        <stp>Ask_Price1</stp>
        <tr r="F94" s="1"/>
      </tp>
      <tp t="e">
        <v>#N/A</v>
        <stp/>
        <stp>002649.SZ</stp>
        <stp>Ask_Price1</stp>
        <tr r="F57" s="1"/>
      </tp>
      <tp t="e">
        <v>#N/A</v>
        <stp/>
        <stp>002119.SZ</stp>
        <stp>Ask_Price1</stp>
        <tr r="F50" s="1"/>
      </tp>
      <tp t="e">
        <v>#N/A</v>
        <stp/>
        <stp>002099.SZ</stp>
        <stp>Ask_Price1</stp>
        <tr r="F35" s="1"/>
      </tp>
      <tp t="e">
        <v>#N/A</v>
        <stp/>
        <stp>002649.SZ</stp>
        <stp>Bid_Price1</stp>
        <tr r="D57" s="1"/>
      </tp>
      <tp t="e">
        <v>#N/A</v>
        <stp/>
        <stp>002119.SZ</stp>
        <stp>Bid_Price1</stp>
        <tr r="D50" s="1"/>
      </tp>
      <tp t="e">
        <v>#N/A</v>
        <stp/>
        <stp>002099.SZ</stp>
        <stp>Bid_Price1</stp>
        <tr r="D35" s="1"/>
      </tp>
      <tp t="e">
        <v>#N/A</v>
        <stp/>
        <stp>603689.SH</stp>
        <stp>Bid_Price1</stp>
        <tr r="D94" s="1"/>
      </tp>
      <tp t="e">
        <v>#N/A</v>
        <stp/>
        <stp>000869.SZ</stp>
        <stp>Ask_Price1</stp>
        <tr r="F79" s="1"/>
      </tp>
      <tp t="e">
        <v>#N/A</v>
        <stp/>
        <stp>600569.SH</stp>
        <stp>Ask_Price1</stp>
        <tr r="F95" s="1"/>
      </tp>
      <tp t="e">
        <v>#N/A</v>
        <stp/>
        <stp>300369.SZ</stp>
        <stp>Ask_Price1</stp>
        <tr r="F115" s="1"/>
      </tp>
      <tp t="e">
        <v>#N/A</v>
        <stp/>
        <stp>000059.SZ</stp>
        <stp>Ask_Price1</stp>
        <tr r="F18" s="1"/>
      </tp>
      <tp t="e">
        <v>#N/A</v>
        <stp/>
        <stp>300059.SZ</stp>
        <stp>Ask_Price1</stp>
        <tr r="F48" s="1"/>
      </tp>
      <tp t="e">
        <v>#N/A</v>
        <stp/>
        <stp>600089.SH</stp>
        <stp>Ask_Price1</stp>
        <tr r="F124" s="1"/>
      </tp>
      <tp t="e">
        <v>#N/A</v>
        <stp/>
        <stp>TA705.CZC</stp>
        <stp>LastPrice</stp>
        <tr r="L8" s="1"/>
      </tp>
      <tp t="e">
        <v>#N/A</v>
        <stp/>
        <stp>TA805.CZC</stp>
        <stp>LastPrice</stp>
        <tr r="L116" s="1"/>
        <tr r="Q204" s="5"/>
        <tr r="U294" s="2"/>
      </tp>
      <tp t="e">
        <v>#N/A</v>
        <stp/>
        <stp>002304.SZ</stp>
        <stp>Update_Time</stp>
        <stp>RT_Price</stp>
        <tr r="I105" s="1"/>
      </tp>
      <tp t="e">
        <v>#N/A</v>
        <stp/>
        <stp>002305.SZ</stp>
        <stp>Update_Time</stp>
        <stp>RT_Price</stp>
        <tr r="I90" s="1"/>
      </tp>
      <tp t="e">
        <v>#N/A</v>
        <stp/>
        <stp>002311.SZ</stp>
        <stp>Update_Time</stp>
        <stp>RT_Price</stp>
        <tr r="I74" s="1"/>
      </tp>
      <tp t="e">
        <v>#N/A</v>
        <stp/>
        <stp>300369.SZ</stp>
        <stp>Update_Time</stp>
        <stp>RT_Price</stp>
        <tr r="I115" s="1"/>
      </tp>
      <tp t="e">
        <v>#N/A</v>
        <stp/>
        <stp>600383.SH</stp>
        <stp>Update_Time</stp>
        <stp>RT_Price</stp>
        <tr r="I86" s="1"/>
      </tp>
      <tp t="e">
        <v>#N/A</v>
        <stp/>
        <stp>600398.SH</stp>
        <stp>Update_Time</stp>
        <stp>RT_Price</stp>
        <tr r="I108" s="1"/>
      </tp>
      <tp t="e">
        <v>#N/A</v>
        <stp/>
        <stp>601318.SH</stp>
        <stp>Update_Time</stp>
        <stp>RT_Price</stp>
        <tr r="I70" s="1"/>
      </tp>
      <tp t="e">
        <v>#N/A</v>
        <stp/>
        <stp>601328.SH</stp>
        <stp>Update_Time</stp>
        <stp>RT_Price</stp>
        <tr r="I129" s="1"/>
      </tp>
      <tp t="e">
        <v>#N/A</v>
        <stp/>
        <stp>600598.SH</stp>
        <stp>Bid_Price1</stp>
        <tr r="D120" s="1"/>
      </tp>
      <tp t="e">
        <v>#N/A</v>
        <stp/>
        <stp>600058.SH</stp>
        <stp>Bid_Price1</stp>
        <tr r="D46" s="1"/>
      </tp>
      <tp t="e">
        <v>#N/A</v>
        <stp/>
        <stp>600048.SH</stp>
        <stp>Bid_Price1</stp>
        <tr r="D122" s="1"/>
      </tp>
      <tp t="e">
        <v>#N/A</v>
        <stp/>
        <stp>600398.SH</stp>
        <stp>Bid_Price1</stp>
        <tr r="D108" s="1"/>
      </tp>
      <tp t="e">
        <v>#N/A</v>
        <stp/>
        <stp>601628.SH</stp>
        <stp>Bid_Price1</stp>
        <tr r="D128" s="1"/>
      </tp>
      <tp t="e">
        <v>#N/A</v>
        <stp/>
        <stp>601328.SH</stp>
        <stp>Bid_Price1</stp>
        <tr r="D129" s="1"/>
      </tp>
      <tp t="e">
        <v>#N/A</v>
        <stp/>
        <stp>601318.SH</stp>
        <stp>Bid_Price1</stp>
        <tr r="D70" s="1"/>
      </tp>
      <tp t="e">
        <v>#N/A</v>
        <stp/>
        <stp>601238.SH</stp>
        <stp>Bid_Price1</stp>
        <tr r="D21" s="1"/>
      </tp>
      <tp t="e">
        <v>#N/A</v>
        <stp/>
        <stp>002628.SZ</stp>
        <stp>Ask_Price1</stp>
        <tr r="F30" s="1"/>
      </tp>
      <tp t="e">
        <v>#N/A</v>
        <stp/>
        <stp>002488.SZ</stp>
        <stp>Ask_Price1</stp>
        <tr r="F59" s="1"/>
      </tp>
      <tp t="e">
        <v>#N/A</v>
        <stp/>
        <stp>002288.SZ</stp>
        <stp>Ask_Price1</stp>
        <tr r="F97" s="1"/>
      </tp>
      <tp t="e">
        <v>#N/A</v>
        <stp/>
        <stp>002028.SZ</stp>
        <stp>Ask_Price1</stp>
        <tr r="F15" s="1"/>
      </tp>
      <tp t="e">
        <v>#N/A</v>
        <stp/>
        <stp>002488.SZ</stp>
        <stp>Bid_Price1</stp>
        <tr r="D59" s="1"/>
      </tp>
      <tp t="e">
        <v>#N/A</v>
        <stp/>
        <stp>002628.SZ</stp>
        <stp>Bid_Price1</stp>
        <tr r="D30" s="1"/>
      </tp>
      <tp t="e">
        <v>#N/A</v>
        <stp/>
        <stp>002028.SZ</stp>
        <stp>Bid_Price1</stp>
        <tr r="D15" s="1"/>
      </tp>
      <tp t="e">
        <v>#N/A</v>
        <stp/>
        <stp>002288.SZ</stp>
        <stp>Bid_Price1</stp>
        <tr r="D97" s="1"/>
      </tp>
      <tp t="e">
        <v>#N/A</v>
        <stp/>
        <stp>601628.SH</stp>
        <stp>Ask_Price1</stp>
        <tr r="F128" s="1"/>
      </tp>
      <tp t="e">
        <v>#N/A</v>
        <stp/>
        <stp>601318.SH</stp>
        <stp>Ask_Price1</stp>
        <tr r="F70" s="1"/>
      </tp>
      <tp t="e">
        <v>#N/A</v>
        <stp/>
        <stp>601328.SH</stp>
        <stp>Ask_Price1</stp>
        <tr r="F129" s="1"/>
      </tp>
      <tp t="e">
        <v>#N/A</v>
        <stp/>
        <stp>601238.SH</stp>
        <stp>Ask_Price1</stp>
        <tr r="F21" s="1"/>
      </tp>
      <tp t="e">
        <v>#N/A</v>
        <stp/>
        <stp>600598.SH</stp>
        <stp>Ask_Price1</stp>
        <tr r="F120" s="1"/>
      </tp>
      <tp t="e">
        <v>#N/A</v>
        <stp/>
        <stp>600398.SH</stp>
        <stp>Ask_Price1</stp>
        <tr r="F108" s="1"/>
      </tp>
      <tp t="e">
        <v>#N/A</v>
        <stp/>
        <stp>600048.SH</stp>
        <stp>Ask_Price1</stp>
        <tr r="F122" s="1"/>
      </tp>
      <tp t="e">
        <v>#N/A</v>
        <stp/>
        <stp>600058.SH</stp>
        <stp>Ask_Price1</stp>
        <tr r="F46" s="1"/>
      </tp>
      <tp t="e">
        <v>#N/A</v>
        <stp/>
        <stp>P1805.DCE</stp>
        <stp>LastPrice</stp>
        <tr r="L88" s="1"/>
        <tr r="U258" s="2"/>
      </tp>
      <tp t="e">
        <v>#N/A</v>
        <stp/>
        <stp>002093.SZ</stp>
        <stp>Update_Time</stp>
        <stp>RT_Price</stp>
        <tr r="I107" s="1"/>
      </tp>
      <tp t="e">
        <v>#N/A</v>
        <stp/>
        <stp>002099.SZ</stp>
        <stp>Update_Time</stp>
        <stp>RT_Price</stp>
        <tr r="I35" s="1"/>
      </tp>
      <tp t="e">
        <v>#N/A</v>
        <stp/>
        <stp>300083.SZ</stp>
        <stp>Update_Time</stp>
        <stp>RT_Price</stp>
        <tr r="I16" s="1"/>
      </tp>
      <tp t="e">
        <v>#N/A</v>
        <stp/>
        <stp>002001.SZ</stp>
        <stp>Update_Time</stp>
        <stp>RT_Price</stp>
        <tr r="I121" s="1"/>
      </tp>
      <tp t="e">
        <v>#N/A</v>
        <stp/>
        <stp>000002.SZ</stp>
        <stp>Update_Time</stp>
        <stp>RT_Price</stp>
        <tr r="I67" s="1"/>
      </tp>
      <tp t="e">
        <v>#N/A</v>
        <stp/>
        <stp>300020.SZ</stp>
        <stp>Update_Time</stp>
        <stp>RT_Price</stp>
        <tr r="I52" s="1"/>
      </tp>
      <tp t="e">
        <v>#N/A</v>
        <stp/>
        <stp>002024.SZ</stp>
        <stp>Update_Time</stp>
        <stp>RT_Price</stp>
        <tr r="I83" s="1"/>
      </tp>
      <tp t="e">
        <v>#N/A</v>
        <stp/>
        <stp>300014.SZ</stp>
        <stp>Update_Time</stp>
        <stp>RT_Price</stp>
        <tr r="I89" s="1"/>
      </tp>
      <tp t="e">
        <v>#N/A</v>
        <stp/>
        <stp>300017.SZ</stp>
        <stp>Update_Time</stp>
        <stp>RT_Price</stp>
        <tr r="I112" s="1"/>
      </tp>
      <tp t="e">
        <v>#N/A</v>
        <stp/>
        <stp>002028.SZ</stp>
        <stp>Update_Time</stp>
        <stp>RT_Price</stp>
        <tr r="I15" s="1"/>
      </tp>
      <tp t="e">
        <v>#N/A</v>
        <stp/>
        <stp>000036.SZ</stp>
        <stp>Update_Time</stp>
        <stp>RT_Price</stp>
        <tr r="I118" s="1"/>
        <tr r="I111" s="1"/>
      </tp>
      <tp t="e">
        <v>#N/A</v>
        <stp/>
        <stp>002056.SZ</stp>
        <stp>Update_Time</stp>
        <stp>RT_Price</stp>
        <tr r="I100" s="1"/>
      </tp>
      <tp t="e">
        <v>#N/A</v>
        <stp/>
        <stp>000050.SZ</stp>
        <stp>Update_Time</stp>
        <stp>RT_Price</stp>
        <tr r="I117" s="1"/>
      </tp>
      <tp t="e">
        <v>#N/A</v>
        <stp/>
        <stp>000059.SZ</stp>
        <stp>Update_Time</stp>
        <stp>RT_Price</stp>
        <tr r="I18" s="1"/>
      </tp>
      <tp t="e">
        <v>#N/A</v>
        <stp/>
        <stp>000063.SZ</stp>
        <stp>Update_Time</stp>
        <stp>RT_Price</stp>
        <tr r="I113" s="1"/>
      </tp>
      <tp t="e">
        <v>#N/A</v>
        <stp/>
        <stp>300059.SZ</stp>
        <stp>Update_Time</stp>
        <stp>RT_Price</stp>
        <tr r="I48" s="1"/>
      </tp>
      <tp t="e">
        <v>#N/A</v>
        <stp/>
        <stp>002071.SZ</stp>
        <stp>Update_Time</stp>
        <stp>RT_Price</stp>
        <tr r="I69" s="1"/>
      </tp>
      <tp t="e">
        <v>#N/A</v>
        <stp/>
        <stp>600089.SH</stp>
        <stp>Update_Time</stp>
        <stp>RT_Price</stp>
        <tr r="I124" s="1"/>
      </tp>
      <tp t="e">
        <v>#N/A</v>
        <stp/>
        <stp>600048.SH</stp>
        <stp>Update_Time</stp>
        <stp>RT_Price</stp>
        <tr r="I122" s="1"/>
      </tp>
      <tp t="e">
        <v>#N/A</v>
        <stp/>
        <stp>600058.SH</stp>
        <stp>Update_Time</stp>
        <stp>RT_Price</stp>
        <tr r="I46" s="1"/>
      </tp>
      <tp t="e">
        <v>#N/A</v>
        <stp/>
        <stp>600010.SH</stp>
        <stp>Update_Time</stp>
        <stp>RT_Price</stp>
        <tr r="I26" s="1"/>
      </tp>
      <tp t="e">
        <v>#N/A</v>
        <stp/>
        <stp>601012.SH</stp>
        <stp>Update_Time</stp>
        <stp>RT_Price</stp>
        <tr r="I54" s="1"/>
      </tp>
      <tp t="e">
        <v>#N/A</v>
        <stp/>
        <stp>600030.SH</stp>
        <stp>Update_Time</stp>
        <stp>RT_Price</stp>
        <tr r="I37" s="1"/>
      </tp>
      <tp t="e">
        <v>#N/A</v>
        <stp/>
        <stp>600031.SH</stp>
        <stp>Update_Time</stp>
        <stp>RT_Price</stp>
        <tr r="I126" s="1"/>
      </tp>
      <tp t="e">
        <v>#N/A</v>
        <stp/>
        <stp>RM801.CZC</stp>
        <stp>LastPrice</stp>
        <tr r="L24" s="1"/>
      </tp>
      <tp t="e">
        <v>#N/A</v>
        <stp/>
        <stp>002185.SZ</stp>
        <stp>Update_Time</stp>
        <stp>RT_Price</stp>
        <tr r="I42" s="1"/>
      </tp>
      <tp t="e">
        <v>#N/A</v>
        <stp/>
        <stp>002182.SZ</stp>
        <stp>Update_Time</stp>
        <stp>RT_Price</stp>
        <tr r="I56" s="1"/>
      </tp>
      <tp t="e">
        <v>#N/A</v>
        <stp/>
        <stp>002102.SZ</stp>
        <stp>Update_Time</stp>
        <stp>RT_Price</stp>
        <tr r="I72" s="1"/>
      </tp>
      <tp t="e">
        <v>#N/A</v>
        <stp/>
        <stp>RU1805.SHF</stp>
        <stp>LastPrice</stp>
        <tr r="L103" s="1"/>
        <tr r="Q193" s="5"/>
        <tr r="U281" s="2"/>
      </tp>
      <tp t="e">
        <v>#N/A</v>
        <stp/>
        <stp>002119.SZ</stp>
        <stp>Update_Time</stp>
        <stp>RT_Price</stp>
        <tr r="I50" s="1"/>
      </tp>
      <tp t="e">
        <v>#N/A</v>
        <stp/>
        <stp>002157.SZ</stp>
        <stp>Update_Time</stp>
        <stp>RT_Price</stp>
        <tr r="I49" s="1"/>
      </tp>
      <tp t="e">
        <v>#N/A</v>
        <stp/>
        <stp>000157.SZ</stp>
        <stp>Update_Time</stp>
        <stp>RT_Price</stp>
        <tr r="I92" s="1"/>
      </tp>
      <tp t="e">
        <v>#N/A</v>
        <stp/>
        <stp>300160.SZ</stp>
        <stp>Update_Time</stp>
        <stp>RT_Price</stp>
        <tr r="I20" s="1"/>
      </tp>
      <tp t="e">
        <v>#N/A</v>
        <stp/>
        <stp>002153.SZ</stp>
        <stp>Update_Time</stp>
        <stp>RT_Price</stp>
        <tr r="I64" s="1"/>
      </tp>
      <tp t="e">
        <v>#N/A</v>
        <stp/>
        <stp>300146.SZ</stp>
        <stp>Update_Time</stp>
        <stp>RT_Price</stp>
        <tr r="I33" s="1"/>
      </tp>
      <tp t="e">
        <v>#N/A</v>
        <stp/>
        <stp>600175.SH</stp>
        <stp>Update_Time</stp>
        <stp>RT_Price</stp>
        <tr r="I71" s="1"/>
      </tp>
      <tp t="e">
        <v>#N/A</v>
        <stp/>
        <stp>601117.SH</stp>
        <stp>Update_Time</stp>
        <stp>RT_Price</stp>
        <tr r="I119" s="1"/>
      </tp>
      <tp t="e">
        <v>#N/A</v>
        <stp/>
        <stp>600110.SH</stp>
        <stp>Update_Time</stp>
        <stp>RT_Price</stp>
        <tr r="I78" s="1"/>
      </tp>
      <tp t="e">
        <v>#N/A</v>
        <stp/>
        <stp>603126.SH</stp>
        <stp>Update_Time</stp>
        <stp>RT_Price</stp>
        <tr r="I25" s="1"/>
      </tp>
      <tp t="e">
        <v>#N/A</v>
        <stp/>
        <stp>SR801.CZC</stp>
        <stp>LastPrice</stp>
        <tr r="L29" s="1"/>
      </tp>
      <tp t="e">
        <v>#N/A</v>
        <stp/>
        <stp>V1805.DCE</stp>
        <stp>LastPrice</stp>
        <tr r="L104" s="1"/>
        <tr r="Q237" s="5"/>
        <tr r="Q238" s="5"/>
        <tr r="Q195" s="5"/>
        <tr r="Q194" s="5"/>
        <tr r="U347" s="2"/>
        <tr r="U346" s="2"/>
        <tr r="U282" s="2"/>
        <tr r="U283" s="2"/>
      </tp>
      <tp t="e">
        <v>#N/A</v>
        <stp/>
        <stp>002628.SZ</stp>
        <stp>Update_Time</stp>
        <stp>RT_Price</stp>
        <tr r="I30" s="1"/>
      </tp>
      <tp t="e">
        <v>#N/A</v>
        <stp/>
        <stp>002649.SZ</stp>
        <stp>Update_Time</stp>
        <stp>RT_Price</stp>
        <tr r="I57" s="1"/>
      </tp>
      <tp t="e">
        <v>#N/A</v>
        <stp/>
        <stp>002657.SZ</stp>
        <stp>Update_Time</stp>
        <stp>RT_Price</stp>
        <tr r="I110" s="1"/>
      </tp>
      <tp t="e">
        <v>#N/A</v>
        <stp/>
        <stp>000651.SZ</stp>
        <stp>Update_Time</stp>
        <stp>RT_Price</stp>
        <tr r="I41" s="1"/>
      </tp>
      <tp t="e">
        <v>#N/A</v>
        <stp/>
        <stp>002673.SZ</stp>
        <stp>Update_Time</stp>
        <stp>RT_Price</stp>
        <tr r="I130" s="1"/>
      </tp>
      <tp t="e">
        <v>#N/A</v>
        <stp/>
        <stp>603689.SH</stp>
        <stp>Update_Time</stp>
        <stp>RT_Price</stp>
        <tr r="I94" s="1"/>
      </tp>
      <tp t="e">
        <v>#N/A</v>
        <stp/>
        <stp>600697.SH</stp>
        <stp>Update_Time</stp>
        <stp>RT_Price</stp>
        <tr r="I84" s="1"/>
      </tp>
      <tp t="e">
        <v>#N/A</v>
        <stp/>
        <stp>600657.SH</stp>
        <stp>Update_Time</stp>
        <stp>RT_Price</stp>
        <tr r="I127" s="1"/>
      </tp>
      <tp t="e">
        <v>#N/A</v>
        <stp/>
        <stp>601666.SH</stp>
        <stp>Update_Time</stp>
        <stp>RT_Price</stp>
        <tr r="I58" s="1"/>
      </tp>
      <tp t="e">
        <v>#N/A</v>
        <stp/>
        <stp>600606.SH</stp>
        <stp>Update_Time</stp>
        <stp>RT_Price</stp>
        <tr r="I39" s="1"/>
      </tp>
      <tp t="e">
        <v>#N/A</v>
        <stp/>
        <stp>601628.SH</stp>
        <stp>Update_Time</stp>
        <stp>RT_Price</stp>
        <tr r="I128" s="1"/>
      </tp>
      <tp t="e">
        <v>#N/A</v>
        <stp/>
        <stp>002716.SZ</stp>
        <stp>Update_Time</stp>
        <stp>RT_Price</stp>
        <tr r="I99" s="1"/>
      </tp>
      <tp t="e">
        <v>#N/A</v>
        <stp/>
        <stp>000725.SZ</stp>
        <stp>Update_Time</stp>
        <stp>RT_Price</stp>
        <tr r="I114" s="1"/>
      </tp>
      <tp t="e">
        <v>#N/A</v>
        <stp/>
        <stp>000776.SZ</stp>
        <stp>Update_Time</stp>
        <stp>RT_Price</stp>
        <tr r="I38" s="1"/>
      </tp>
      <tp t="e">
        <v>#N/A</v>
        <stp/>
        <stp>601766.SH</stp>
        <stp>Update_Time</stp>
        <stp>RT_Price</stp>
        <tr r="I91" s="1"/>
      </tp>
      <tp t="e">
        <v>#N/A</v>
        <stp/>
        <stp>600777.SH</stp>
        <stp>Update_Time</stp>
        <stp>RT_Price</stp>
        <tr r="I43" s="1"/>
      </tp>
      <tp t="e">
        <v>#N/A</v>
        <stp/>
        <stp>002488.SZ</stp>
        <stp>Update_Time</stp>
        <stp>RT_Price</stp>
        <tr r="I59" s="1"/>
      </tp>
      <tp t="e">
        <v>#N/A</v>
        <stp/>
        <stp>300431.SZ</stp>
        <stp>Update_Time</stp>
        <stp>RT_Price</stp>
        <tr r="I65" s="1"/>
      </tp>
      <tp t="e">
        <v>#N/A</v>
        <stp/>
        <stp>002424.SZ</stp>
        <stp>Update_Time</stp>
        <stp>RT_Price</stp>
        <tr r="I106" s="1"/>
      </tp>
      <tp t="e">
        <v>#N/A</v>
        <stp/>
        <stp>002427.SZ</stp>
        <stp>Update_Time</stp>
        <stp>RT_Price</stp>
        <tr r="I19" s="1"/>
      </tp>
      <tp t="e">
        <v>#N/A</v>
        <stp/>
        <stp>000423.SZ</stp>
        <stp>Update_Time</stp>
        <stp>RT_Price</stp>
        <tr r="I102" s="1"/>
      </tp>
      <tp t="e">
        <v>#N/A</v>
        <stp/>
        <stp>300476.SZ</stp>
        <stp>Update_Time</stp>
        <stp>RT_Price</stp>
        <tr r="I40" s="1"/>
      </tp>
      <tp t="e">
        <v>#N/A</v>
        <stp/>
        <stp>002456.SZ</stp>
        <stp>Update_Time</stp>
        <stp>RT_Price</stp>
        <tr r="I75" s="1"/>
      </tp>
      <tp t="e">
        <v>#N/A</v>
        <stp/>
        <stp>600406.SH</stp>
        <stp>Update_Time</stp>
        <stp>RT_Price</stp>
        <tr r="I85" s="1"/>
      </tp>
      <tp t="e">
        <v>#N/A</v>
        <stp/>
        <stp>600420.SH</stp>
        <stp>Update_Time</stp>
        <stp>RT_Price</stp>
        <tr r="I98" s="1"/>
      </tp>
      <tp t="e">
        <v>#N/A</v>
        <stp/>
        <stp>RM805.CZC</stp>
        <stp>LastPrice</stp>
        <tr r="L47" s="1"/>
      </tp>
      <tp t="e">
        <v>#N/A</v>
        <stp/>
        <stp>Y1709.DCE</stp>
        <stp>LastPrice</stp>
        <tr r="L10" s="1"/>
      </tp>
      <tp t="e">
        <v>#N/A</v>
        <stp/>
        <stp>002594.SZ</stp>
        <stp>Update_Time</stp>
        <stp>RT_Price</stp>
        <tr r="I63" s="1"/>
      </tp>
      <tp t="e">
        <v>#N/A</v>
        <stp/>
        <stp>002596.SZ</stp>
        <stp>Update_Time</stp>
        <stp>RT_Price</stp>
        <tr r="I66" s="1"/>
      </tp>
      <tp t="e">
        <v>#N/A</v>
        <stp/>
        <stp>RU1801.SHF</stp>
        <stp>LastPrice</stp>
        <tr r="L14" s="1"/>
        <tr r="I1" s="13"/>
      </tp>
      <tp t="e">
        <v>#N/A</v>
        <stp/>
        <stp>002572.SZ</stp>
        <stp>Update_Time</stp>
        <stp>RT_Price</stp>
        <tr r="I93" s="1"/>
      </tp>
      <tp t="e">
        <v>#N/A</v>
        <stp/>
        <stp>600598.SH</stp>
        <stp>Update_Time</stp>
        <stp>RT_Price</stp>
        <tr r="I120" s="1"/>
      </tp>
      <tp t="e">
        <v>#N/A</v>
        <stp/>
        <stp>600567.SH</stp>
        <stp>Update_Time</stp>
        <stp>RT_Price</stp>
        <tr r="I101" s="1"/>
      </tp>
      <tp t="e">
        <v>#N/A</v>
        <stp/>
        <stp>600569.SH</stp>
        <stp>Update_Time</stp>
        <stp>RT_Price</stp>
        <tr r="I95" s="1"/>
      </tp>
      <tp t="e">
        <v>#N/A</v>
        <stp/>
        <stp>SR805.CZC</stp>
        <stp>LastPrice</stp>
        <tr r="L60" s="1"/>
        <tr r="Q166" s="5"/>
        <tr r="Q165" s="5"/>
        <tr r="U242" s="2"/>
        <tr r="U241" s="2"/>
      </tp>
      <tp t="e">
        <v>#N/A</v>
        <stp/>
        <stp>I1805.DCE</stp>
        <stp>LastPrice</stp>
        <tr r="L44" s="1"/>
        <tr r="Q134" s="5"/>
        <tr r="Q135" s="5"/>
        <tr r="U194" s="2"/>
        <tr r="U195" s="2"/>
      </tp>
      <tp t="e">
        <v>#N/A</v>
        <stp/>
        <stp>NI1801.SHF</stp>
        <stp>LastPrice</stp>
        <tr r="L17" s="1"/>
      </tp>
      <tp t="e">
        <v>#N/A</v>
        <stp/>
        <stp>CF709.CZC</stp>
        <stp>LastPrice</stp>
        <tr r="L12" s="1"/>
      </tp>
      <tp t="e">
        <v>#N/A</v>
        <stp/>
        <stp>AU1806.SHF</stp>
        <stp>PreClose</stp>
        <tr r="J82" s="1"/>
      </tp>
      <tp t="e">
        <v>#N/A</v>
        <stp/>
        <stp>AL1803.SHF</stp>
        <stp>LastPrice</stp>
        <tr r="L131" s="1"/>
        <tr r="Q245" s="5"/>
        <tr r="Q244" s="5"/>
        <tr r="U353" s="2"/>
        <tr r="U354" s="2"/>
      </tp>
      <tp t="e">
        <v>#N/A</v>
        <stp/>
        <stp>JD1805.DCE</stp>
        <stp>PreClose</stp>
        <tr r="J23" s="1"/>
      </tp>
      <tp t="e">
        <v>#N/A</v>
        <stp/>
        <stp>AL1803.SHF</stp>
        <stp>PreClose</stp>
        <tr r="J131" s="1"/>
      </tp>
      <tp t="e">
        <v>#N/A</v>
        <stp/>
        <stp>M1805.DCE</stp>
        <stp>LastPrice</stp>
        <tr r="L80" s="1"/>
        <tr r="Q158" s="5"/>
        <tr r="U233" s="2"/>
      </tp>
      <tp t="e">
        <v>#N/A</v>
        <stp/>
        <stp>NI1805.SHF</stp>
        <stp>LastPrice</stp>
        <tr r="L28" s="1"/>
        <tr r="Q76" s="5"/>
        <tr r="U116" s="2"/>
      </tp>
      <tp t="e">
        <v>#N/A</v>
        <stp/>
        <stp>OI701.CZC</stp>
        <stp>LastPrice</stp>
        <tr r="L4" s="1"/>
      </tp>
      <tp t="e">
        <v>#N/A</v>
        <stp/>
        <stp>C1705.DCE</stp>
        <stp>LastPrice</stp>
        <tr r="L6" s="1"/>
      </tp>
      <tp t="e">
        <v>#N/A</v>
        <stp/>
        <stp>JD1805.DCE</stp>
        <stp>LastPrice</stp>
        <tr r="L23" s="1"/>
        <tr r="Q56" s="5"/>
        <tr r="U89" s="2"/>
      </tp>
      <tp t="e">
        <v>#N/A</v>
        <stp/>
        <stp>RB1710.SHF</stp>
        <stp>LastPrice</stp>
        <tr r="L9" s="1"/>
      </tp>
      <tp t="e">
        <v>#N/A</v>
        <stp/>
        <stp>C1705.DCE</stp>
        <stp>Update_Time</stp>
        <stp>RT_Price</stp>
        <tr r="I6" s="1"/>
      </tp>
      <tp t="e">
        <v>#N/A</v>
        <stp/>
        <stp>A1805.DCE</stp>
        <stp>Update_Time</stp>
        <stp>RT_Price</stp>
        <tr r="I109" s="1"/>
      </tp>
      <tp t="e">
        <v>#N/A</v>
        <stp/>
        <stp>C1701.DCE</stp>
        <stp>Update_Time</stp>
        <stp>RT_Price</stp>
        <tr r="I2" s="1"/>
      </tp>
      <tp t="e">
        <v>#N/A</v>
        <stp/>
        <stp>C1801.DCE</stp>
        <stp>Update_Time</stp>
        <stp>RT_Price</stp>
        <tr r="I13" s="1"/>
      </tp>
      <tp t="e">
        <v>#N/A</v>
        <stp/>
        <stp>I1805.DCE</stp>
        <stp>Update_Time</stp>
        <stp>RT_Price</stp>
        <tr r="I44" s="1"/>
      </tp>
      <tp t="e">
        <v>#N/A</v>
        <stp/>
        <stp>M1805.DCE</stp>
        <stp>Update_Time</stp>
        <stp>RT_Price</stp>
        <tr r="I80" s="1"/>
      </tp>
      <tp t="e">
        <v>#N/A</v>
        <stp/>
        <stp>P1805.DCE</stp>
        <stp>Update_Time</stp>
        <stp>RT_Price</stp>
        <tr r="I88" s="1"/>
      </tp>
      <tp t="e">
        <v>#N/A</v>
        <stp/>
        <stp>V1805.DCE</stp>
        <stp>Update_Time</stp>
        <stp>RT_Price</stp>
        <tr r="I104" s="1"/>
      </tp>
      <tp t="e">
        <v>#N/A</v>
        <stp/>
        <stp>Y1709.DCE</stp>
        <stp>Update_Time</stp>
        <stp>RT_Price</stp>
        <tr r="I10" s="1"/>
      </tp>
      <tp t="e">
        <v>#N/A</v>
        <stp/>
        <stp>Y1701.DCE</stp>
        <stp>Update_Time</stp>
        <stp>RT_Price</stp>
        <tr r="I3" s="1"/>
      </tp>
      <tp t="e">
        <v>#N/A</v>
        <stp/>
        <stp>A1805.DCE</stp>
        <stp>LastPrice</stp>
        <tr r="L109" s="1"/>
        <tr r="Q202" s="5"/>
        <tr r="Q201" s="5"/>
        <tr r="Q203" s="5"/>
        <tr r="Q200" s="5"/>
        <tr r="U308" s="2"/>
        <tr r="U306" s="2"/>
        <tr r="U307" s="2"/>
        <tr r="U309" s="2"/>
      </tp>
      <tp t="e">
        <v>#N/A</v>
        <stp/>
        <stp>NI1709.SHF</stp>
        <stp>LastPrice</stp>
        <tr r="L7" s="1"/>
      </tp>
      <tp t="e">
        <v>#N/A</v>
        <stp/>
        <stp>NI1709.SHF</stp>
        <stp>PreClose</stp>
        <tr r="J7" s="1"/>
      </tp>
      <tp t="e">
        <v>#N/A</v>
        <stp/>
        <stp>NI1805.SHF</stp>
        <stp>PreClose</stp>
        <tr r="J28" s="1"/>
      </tp>
      <tp t="e">
        <v>#N/A</v>
        <stp/>
        <stp>NI1801.SHF</stp>
        <stp>PreClose</stp>
        <tr r="J17" s="1"/>
      </tp>
      <tp t="e">
        <v>#N/A</v>
        <stp/>
        <stp>CF801.CZC</stp>
        <stp>LastPrice</stp>
        <tr r="L22" s="1"/>
        <tr r="O1" s="13"/>
      </tp>
      <tp t="e">
        <v>#N/A</v>
        <stp/>
        <stp>RB1805.SHF</stp>
        <stp>LastPrice</stp>
        <tr r="L34" s="1"/>
        <tr r="Q234" s="5"/>
        <tr r="Q223" s="5"/>
        <tr r="Q222" s="5"/>
        <tr r="U341" s="2"/>
        <tr r="U343" s="2"/>
        <tr r="U326" s="2"/>
        <tr r="U327" s="2"/>
      </tp>
      <tp t="e">
        <v>#N/A</v>
        <stp/>
        <stp>C1701.DCE</stp>
        <stp>LastPrice</stp>
        <tr r="L2" s="1"/>
      </tp>
      <tp t="e">
        <v>#N/A</v>
        <stp/>
        <stp>C1801.DCE</stp>
        <stp>LastPrice</stp>
        <tr r="L13" s="1"/>
        <tr r="L1" s="13"/>
      </tp>
      <tp t="e">
        <v>#N/A</v>
        <stp/>
        <stp>HC1805.SHF</stp>
        <stp>LastPrice</stp>
        <tr r="L36" s="1"/>
        <tr r="Q236" s="5"/>
        <tr r="Q235" s="5"/>
        <tr r="U342" s="2"/>
        <tr r="U344" s="2"/>
        <tr r="U345" s="2"/>
      </tp>
      <tp t="e">
        <v>#N/A</v>
        <stp/>
        <stp>HC1805.SHF</stp>
        <stp>PreClose</stp>
        <tr r="J36" s="1"/>
      </tp>
      <tp t="e">
        <v>#N/A</v>
        <stp/>
        <stp>A1805.DCE</stp>
        <stp>Ask_Price1</stp>
        <tr r="F109" s="1"/>
      </tp>
      <tp t="e">
        <v>#N/A</v>
        <stp/>
        <stp>C1801.DCE</stp>
        <stp>Ask_Price1</stp>
        <tr r="F13" s="1"/>
      </tp>
      <tp t="e">
        <v>#N/A</v>
        <stp/>
        <stp>I1805.DCE</stp>
        <stp>Ask_Price1</stp>
        <tr r="F44" s="1"/>
      </tp>
      <tp t="e">
        <v>#N/A</v>
        <stp/>
        <stp>M1805.DCE</stp>
        <stp>Ask_Price1</stp>
        <tr r="F80" s="1"/>
      </tp>
      <tp t="e">
        <v>#N/A</v>
        <stp/>
        <stp>P1805.DCE</stp>
        <stp>Ask_Price1</stp>
        <tr r="F88" s="1"/>
      </tp>
      <tp t="e">
        <v>#N/A</v>
        <stp/>
        <stp>V1805.DCE</stp>
        <stp>Ask_Price1</stp>
        <tr r="F104" s="1"/>
      </tp>
      <tp t="e">
        <v>#N/A</v>
        <stp/>
        <stp>M1805.DCE</stp>
        <stp>Bid_Price1</stp>
        <tr r="D80" s="1"/>
      </tp>
      <tp t="e">
        <v>#N/A</v>
        <stp/>
        <stp>I1805.DCE</stp>
        <stp>Bid_Price1</stp>
        <tr r="D44" s="1"/>
      </tp>
      <tp t="e">
        <v>#N/A</v>
        <stp/>
        <stp>C1801.DCE</stp>
        <stp>Bid_Price1</stp>
        <tr r="D13" s="1"/>
      </tp>
      <tp t="e">
        <v>#N/A</v>
        <stp/>
        <stp>A1805.DCE</stp>
        <stp>Bid_Price1</stp>
        <tr r="D109" s="1"/>
      </tp>
      <tp t="e">
        <v>#N/A</v>
        <stp/>
        <stp>V1805.DCE</stp>
        <stp>Bid_Price1</stp>
        <tr r="D104" s="1"/>
      </tp>
      <tp t="e">
        <v>#N/A</v>
        <stp/>
        <stp>P1805.DCE</stp>
        <stp>Bid_Price1</stp>
        <tr r="D88" s="1"/>
      </tp>
      <tp t="e">
        <v>#N/A</v>
        <stp/>
        <stp>C1701.DCE</stp>
        <stp>Bid_Price1</stp>
        <tr r="D2" s="1"/>
      </tp>
      <tp t="e">
        <v>#N/A</v>
        <stp/>
        <stp>C1705.DCE</stp>
        <stp>Bid_Price1</stp>
        <tr r="D6" s="1"/>
      </tp>
      <tp t="e">
        <v>#N/A</v>
        <stp/>
        <stp>Y1701.DCE</stp>
        <stp>Bid_Price1</stp>
        <tr r="D3" s="1"/>
      </tp>
      <tp t="e">
        <v>#N/A</v>
        <stp/>
        <stp>Y1709.DCE</stp>
        <stp>Bid_Price1</stp>
        <tr r="D10" s="1"/>
      </tp>
      <tp t="e">
        <v>#N/A</v>
        <stp/>
        <stp>C1705.DCE</stp>
        <stp>Ask_Price1</stp>
        <tr r="F6" s="1"/>
      </tp>
      <tp t="e">
        <v>#N/A</v>
        <stp/>
        <stp>C1701.DCE</stp>
        <stp>Ask_Price1</stp>
        <tr r="F2" s="1"/>
      </tp>
      <tp t="e">
        <v>#N/A</v>
        <stp/>
        <stp>Y1709.DCE</stp>
        <stp>Ask_Price1</stp>
        <tr r="F10" s="1"/>
      </tp>
      <tp t="e">
        <v>#N/A</v>
        <stp/>
        <stp>Y1701.DCE</stp>
        <stp>Ask_Price1</stp>
        <tr r="F3" s="1"/>
      </tp>
      <tp t="e">
        <v>#N/A</v>
        <stp/>
        <stp>CF705.CZC</stp>
        <stp>LastPrice</stp>
        <tr r="L5" s="1"/>
      </tp>
      <tp t="e">
        <v>#N/A</v>
        <stp/>
        <stp>CF805.CZC</stp>
        <stp>LastPrice</stp>
        <tr r="L53" s="1"/>
        <tr r="Q221" s="5"/>
        <tr r="Q220" s="5"/>
        <tr r="Q225" s="5"/>
        <tr r="Q224" s="5"/>
        <tr r="U328" s="2"/>
        <tr r="U322" s="2"/>
        <tr r="U329" s="2"/>
        <tr r="U321" s="2"/>
      </tp>
      <tp t="e">
        <v>#N/A</v>
        <stp/>
        <stp>600048.SH</stp>
        <stp>LastPrice</stp>
        <tr r="L122" s="1"/>
        <tr r="Q219" s="5"/>
        <tr r="U320" s="2"/>
      </tp>
      <tp t="e">
        <v>#N/A</v>
        <stp/>
        <stp>600058.SH</stp>
        <stp>LastPrice</stp>
        <tr r="L46" s="1"/>
        <tr r="Q108" s="5"/>
        <tr r="Q105" s="5"/>
        <tr r="Q106" s="5"/>
        <tr r="U161" s="2"/>
        <tr r="U158" s="2"/>
        <tr r="U159" s="2"/>
      </tp>
      <tp t="e">
        <v>#N/A</v>
        <stp/>
        <stp>600657.SH</stp>
        <stp>LastPrice</stp>
        <tr r="L127" s="1"/>
        <tr r="Q232" s="5"/>
        <tr r="U336" s="2"/>
      </tp>
      <tp t="e">
        <v>#N/A</v>
        <stp/>
        <stp>600856.SH</stp>
        <stp>LastPrice</stp>
        <tr r="L81" s="1"/>
      </tp>
      <tp t="e">
        <v>#N/A</v>
        <stp/>
        <stp>600569.SH</stp>
        <stp>LastPrice</stp>
        <tr r="L95" s="1"/>
        <tr r="Q181" s="5"/>
        <tr r="U268" s="2"/>
      </tp>
      <tp t="e">
        <v>#N/A</v>
        <stp/>
        <stp>600861.SH</stp>
        <stp>LastPrice</stp>
        <tr r="L62" s="1"/>
        <tr r="Q128" s="5"/>
        <tr r="U186" s="2"/>
      </tp>
      <tp t="e">
        <v>#N/A</v>
        <stp/>
        <stp>600260.SH</stp>
        <stp>LastPrice</stp>
        <tr r="L61" s="1"/>
        <tr r="Q125" s="5"/>
        <tr r="Q126" s="5"/>
        <tr r="Q136" s="5"/>
        <tr r="U184" s="2"/>
        <tr r="U183" s="2"/>
        <tr r="U196" s="2"/>
      </tp>
      <tp t="e">
        <v>#N/A</v>
        <stp/>
        <stp>600567.SH</stp>
        <stp>LastPrice</stp>
        <tr r="L101" s="1"/>
        <tr r="Q233" s="5"/>
        <tr r="Q189" s="5"/>
        <tr r="U337" s="2"/>
        <tr r="U276" s="2"/>
      </tp>
      <tp t="e">
        <v>#N/A</v>
        <stp/>
        <stp>600266.SH</stp>
        <stp>LastPrice</stp>
        <tr r="L73" s="1"/>
        <tr r="Q148" s="5"/>
        <tr r="U218" s="2"/>
      </tp>
      <tp t="e">
        <v>#N/A</v>
        <stp/>
        <stp>601666.SH</stp>
        <stp>LastPrice</stp>
        <tr r="L58" s="1"/>
        <tr r="Q122" s="5"/>
        <tr r="U180" s="2"/>
      </tp>
      <tp t="e">
        <v>#N/A</v>
        <stp/>
        <stp>601766.SH</stp>
        <stp>LastPrice</stp>
        <tr r="L91" s="1"/>
        <tr r="Q239" s="5"/>
        <tr r="Q178" s="5"/>
        <tr r="Q211" s="5"/>
        <tr r="U348" s="2"/>
        <tr r="U312" s="2"/>
        <tr r="U265" s="2"/>
      </tp>
      <tp t="e">
        <v>#N/A</v>
        <stp/>
        <stp>RM805.CZC</stp>
        <stp>Bid_Price1</stp>
        <tr r="D47" s="1"/>
      </tp>
      <tp t="e">
        <v>#N/A</v>
        <stp/>
        <stp>RM801.CZC</stp>
        <stp>Bid_Price1</stp>
        <tr r="D24" s="1"/>
      </tp>
      <tp t="e">
        <v>#N/A</v>
        <stp/>
        <stp>RM801.CZC</stp>
        <stp>Ask_Price1</stp>
        <tr r="F24" s="1"/>
      </tp>
      <tp t="e">
        <v>#N/A</v>
        <stp/>
        <stp>RM805.CZC</stp>
        <stp>Ask_Price1</stp>
        <tr r="F47" s="1"/>
      </tp>
      <tp t="e">
        <v>#N/A</v>
        <stp/>
        <stp>600175.SH</stp>
        <stp>LastPrice</stp>
        <tr r="L71" s="1"/>
        <tr r="Q143" s="5"/>
        <tr r="U213" s="2"/>
      </tp>
      <tp t="e">
        <v>#N/A</v>
        <stp/>
        <stp>600777.SH</stp>
        <stp>LastPrice</stp>
        <tr r="L43" s="1"/>
      </tp>
      <tp t="e">
        <v>#N/A</v>
        <stp/>
        <stp>600976.SH</stp>
        <stp>LastPrice</stp>
        <tr r="L32" s="1"/>
        <tr r="Q84" s="5"/>
        <tr r="Q85" s="5"/>
        <tr r="U128" s="2"/>
        <tr r="U127" s="2"/>
      </tp>
      <tp t="e">
        <v>#N/A</v>
        <stp/>
        <stp>600406.SH</stp>
        <stp>LastPrice</stp>
        <tr r="L85" s="1"/>
        <tr r="Q170" s="5"/>
        <tr r="U250" s="2"/>
      </tp>
      <tp t="e">
        <v>#N/A</v>
        <stp/>
        <stp>600606.SH</stp>
        <stp>LastPrice</stp>
        <tr r="L39" s="1"/>
      </tp>
      <tp t="e">
        <v>#N/A</v>
        <stp/>
        <stp>601318.SH</stp>
        <stp>LastPrice</stp>
        <tr r="L70" s="1"/>
        <tr r="Q141" s="5"/>
        <tr r="Q142" s="5"/>
        <tr r="U211" s="2"/>
        <tr r="U212" s="2"/>
      </tp>
      <tp t="e">
        <v>#N/A</v>
        <stp/>
        <stp>600010.SH</stp>
        <stp>LastPrice</stp>
        <tr r="L26" s="1"/>
        <tr r="Q71" s="5"/>
        <tr r="U105" s="2"/>
      </tp>
      <tp t="e">
        <v>#N/A</v>
        <stp/>
        <stp>600110.SH</stp>
        <stp>LastPrice</stp>
        <tr r="L78" s="1"/>
        <tr r="Q156" s="5"/>
        <tr r="U230" s="2"/>
      </tp>
      <tp t="e">
        <v>#N/A</v>
        <stp/>
        <stp>601012.SH</stp>
        <stp>LastPrice</stp>
        <tr r="L54" s="1"/>
        <tr r="Q118" s="5"/>
        <tr r="U173" s="2"/>
      </tp>
      <tp t="e">
        <v>#N/A</v>
        <stp/>
        <stp>601117.SH</stp>
        <stp>LastPrice</stp>
        <tr r="L119" s="1"/>
        <tr r="Q215" s="5"/>
        <tr r="U316" s="2"/>
      </tp>
      <tp t="e">
        <v>#N/A</v>
        <stp/>
        <stp>601628.SH</stp>
        <stp>LastPrice</stp>
        <tr r="L128" s="1"/>
        <tr r="Q240" s="5"/>
        <tr r="U349" s="2"/>
      </tp>
      <tp t="e">
        <v>#N/A</v>
        <stp/>
        <stp>601328.SH</stp>
        <stp>LastPrice</stp>
        <tr r="L129" s="1"/>
        <tr r="Q242" s="5"/>
        <tr r="U351" s="2"/>
      </tp>
      <tp t="e">
        <v>#N/A</v>
        <stp/>
        <stp>600420.SH</stp>
        <stp>LastPrice</stp>
        <tr r="L98" s="1"/>
        <tr r="Q186" s="5"/>
        <tr r="U273" s="2"/>
      </tp>
      <tp t="e">
        <v>#N/A</v>
        <stp/>
        <stp>603126.SH</stp>
        <stp>LastPrice</stp>
        <tr r="L25" s="1"/>
      </tp>
      <tp t="e">
        <v>#N/A</v>
        <stp/>
        <stp>OI701.CZC</stp>
        <stp>Ask_Price1</stp>
        <tr r="F4" s="1"/>
      </tp>
      <tp t="e">
        <v>#N/A</v>
        <stp/>
        <stp>OI701.CZC</stp>
        <stp>Bid_Price1</stp>
        <tr r="D4" s="1"/>
      </tp>
      <tp t="e">
        <v>#N/A</v>
        <stp/>
        <stp>601238.SH</stp>
        <stp>LastPrice</stp>
        <tr r="L21" s="1"/>
        <tr r="Q58" s="5"/>
        <tr r="Q54" s="5"/>
        <tr r="Q68" s="5"/>
        <tr r="Q62" s="5"/>
        <tr r="Q69" s="5"/>
        <tr r="U91" s="2"/>
        <tr r="U95" s="2"/>
        <tr r="U87" s="2"/>
        <tr r="U103" s="2"/>
        <tr r="U102" s="2"/>
      </tp>
      <tp t="e">
        <v>#N/A</v>
        <stp/>
        <stp>600031.SH</stp>
        <stp>LastPrice</stp>
        <tr r="L126" s="1"/>
        <tr r="Q231" s="5"/>
        <tr r="U335" s="2"/>
      </tp>
      <tp t="e">
        <v>#N/A</v>
        <stp/>
        <stp>600030.SH</stp>
        <stp>LastPrice</stp>
        <tr r="L37" s="1"/>
      </tp>
      <tp t="e">
        <v>#N/A</v>
        <stp/>
        <stp>CF805.CZC</stp>
        <stp>Bid_Price1</stp>
        <tr r="D53" s="1"/>
      </tp>
      <tp t="e">
        <v>#N/A</v>
        <stp/>
        <stp>CF801.CZC</stp>
        <stp>Bid_Price1</stp>
        <tr r="D22" s="1"/>
      </tp>
      <tp t="e">
        <v>#N/A</v>
        <stp/>
        <stp>CF801.CZC</stp>
        <stp>Ask_Price1</stp>
        <tr r="F22" s="1"/>
      </tp>
      <tp t="e">
        <v>#N/A</v>
        <stp/>
        <stp>CF805.CZC</stp>
        <stp>Ask_Price1</stp>
        <tr r="F53" s="1"/>
      </tp>
      <tp t="e">
        <v>#N/A</v>
        <stp/>
        <stp>CF705.CZC</stp>
        <stp>Ask_Price1</stp>
        <tr r="F5" s="1"/>
      </tp>
      <tp t="e">
        <v>#N/A</v>
        <stp/>
        <stp>CF709.CZC</stp>
        <stp>Ask_Price1</stp>
        <tr r="F12" s="1"/>
      </tp>
      <tp t="e">
        <v>#N/A</v>
        <stp/>
        <stp>CF709.CZC</stp>
        <stp>Bid_Price1</stp>
        <tr r="D12" s="1"/>
      </tp>
      <tp t="e">
        <v>#N/A</v>
        <stp/>
        <stp>CF705.CZC</stp>
        <stp>Bid_Price1</stp>
        <tr r="D5" s="1"/>
      </tp>
      <tp t="e">
        <v>#N/A</v>
        <stp/>
        <stp>603689.SH</stp>
        <stp>LastPrice</stp>
        <tr r="L94" s="1"/>
        <tr r="Q183" s="5"/>
        <tr r="U270" s="2"/>
      </tp>
      <tp t="e">
        <v>#N/A</v>
        <stp/>
        <stp>600089.SH</stp>
        <stp>LastPrice</stp>
        <tr r="L124" s="1"/>
        <tr r="Q228" s="5"/>
        <tr r="U332" s="2"/>
      </tp>
      <tp t="e">
        <v>#N/A</v>
        <stp/>
        <stp>601881.SH</stp>
        <stp>LastPrice</stp>
        <tr r="L123" s="1"/>
        <tr r="Q226" s="5"/>
        <tr r="U330" s="2"/>
      </tp>
      <tp t="e">
        <v>#N/A</v>
        <stp/>
        <stp>600383.SH</stp>
        <stp>LastPrice</stp>
        <tr r="L86" s="1"/>
      </tp>
      <tp t="e">
        <v>#N/A</v>
        <stp/>
        <stp>ZC801.CZC</stp>
        <stp>Bid_Price1</stp>
        <tr r="D27" s="1"/>
      </tp>
      <tp t="e">
        <v>#N/A</v>
        <stp/>
        <stp>ZC801.CZC</stp>
        <stp>Ask_Price1</stp>
        <tr r="F27" s="1"/>
      </tp>
      <tp t="e">
        <v>#N/A</v>
        <stp/>
        <stp>600598.SH</stp>
        <stp>LastPrice</stp>
        <tr r="L120" s="1"/>
        <tr r="Q217" s="5"/>
        <tr r="U318" s="2"/>
      </tp>
      <tp t="e">
        <v>#N/A</v>
        <stp/>
        <stp>600398.SH</stp>
        <stp>LastPrice</stp>
        <tr r="L108" s="1"/>
        <tr r="Q229" s="5"/>
        <tr r="Q227" s="5"/>
        <tr r="Q199" s="5"/>
        <tr r="U333" s="2"/>
        <tr r="U331" s="2"/>
        <tr r="U293" s="2"/>
      </tp>
      <tp t="e">
        <v>#N/A</v>
        <stp/>
        <stp>600291.SH</stp>
        <stp>LastPrice</stp>
        <tr r="L76" s="1"/>
        <tr r="Q153" s="5"/>
        <tr r="Q159" s="5"/>
        <tr r="U235" s="2"/>
        <tr r="U227" s="2"/>
      </tp>
      <tp t="e">
        <v>#N/A</v>
        <stp/>
        <stp>600295.SH</stp>
        <stp>LastPrice</stp>
        <tr r="L51" s="1"/>
        <tr r="Q113" s="5"/>
        <tr r="Q114" s="5"/>
        <tr r="U168" s="2"/>
        <tr r="U167" s="2"/>
      </tp>
      <tp t="e">
        <v>#N/A</v>
        <stp/>
        <stp>600697.SH</stp>
        <stp>LastPrice</stp>
        <tr r="L84" s="1"/>
        <tr r="Q169" s="5"/>
        <tr r="U248" s="2"/>
      </tp>
      <tp t="e">
        <v>#N/A</v>
        <stp/>
        <stp>TA805.CZC</stp>
        <stp>Bid_Price1</stp>
        <tr r="D116" s="1"/>
      </tp>
      <tp t="e">
        <v>#N/A</v>
        <stp/>
        <stp>TA805.CZC</stp>
        <stp>Ask_Price1</stp>
        <tr r="F116" s="1"/>
      </tp>
      <tp t="e">
        <v>#N/A</v>
        <stp/>
        <stp>TA705.CZC</stp>
        <stp>Ask_Price1</stp>
        <tr r="F8" s="1"/>
      </tp>
      <tp t="e">
        <v>#N/A</v>
        <stp/>
        <stp>TA709.CZC</stp>
        <stp>Ask_Price1</stp>
        <tr r="F11" s="1"/>
      </tp>
      <tp t="e">
        <v>#N/A</v>
        <stp/>
        <stp>TA709.CZC</stp>
        <stp>Bid_Price1</stp>
        <tr r="D11" s="1"/>
      </tp>
      <tp t="e">
        <v>#N/A</v>
        <stp/>
        <stp>TA705.CZC</stp>
        <stp>Bid_Price1</stp>
        <tr r="D8" s="1"/>
      </tp>
      <tp t="e">
        <v>#N/A</v>
        <stp/>
        <stp>002001.SZ</stp>
        <stp>LastPrice</stp>
        <tr r="L121" s="1"/>
        <tr r="Q218" s="5"/>
        <tr r="U319" s="2"/>
      </tp>
      <tp t="e">
        <v>#N/A</v>
        <stp/>
        <stp>300431.SZ</stp>
        <stp>LastPrice</stp>
        <tr r="L65" s="1"/>
      </tp>
      <tp t="e">
        <v>#N/A</v>
        <stp/>
        <stp>002102.SZ</stp>
        <stp>LastPrice</stp>
        <tr r="L72" s="1"/>
        <tr r="Q177" s="5"/>
        <tr r="Q147" s="5"/>
        <tr r="Q191" s="5"/>
        <tr r="Q182" s="5"/>
        <tr r="U278" s="2"/>
        <tr r="U264" s="2"/>
        <tr r="U217" s="2"/>
        <tr r="U269" s="2"/>
      </tp>
      <tp t="e">
        <v>#N/A</v>
        <stp/>
        <stp>000002.SZ</stp>
        <stp>LastPrice</stp>
        <tr r="L67" s="1"/>
      </tp>
      <tp t="e">
        <v>#N/A</v>
        <stp/>
        <stp>002305.SZ</stp>
        <stp>LastPrice</stp>
        <tr r="L90" s="1"/>
        <tr r="Q176" s="5"/>
        <tr r="U263" s="2"/>
      </tp>
      <tp t="e">
        <v>#N/A</v>
        <stp/>
        <stp>002304.SZ</stp>
        <stp>LastPrice</stp>
        <tr r="L105" s="1"/>
        <tr r="Q197" s="5"/>
        <tr r="U287" s="2"/>
      </tp>
      <tp t="e">
        <v>#N/A</v>
        <stp/>
        <stp>002119.SZ</stp>
        <stp>LastPrice</stp>
        <tr r="L50" s="1"/>
      </tp>
      <tp t="e">
        <v>#N/A</v>
        <stp/>
        <stp>002311.SZ</stp>
        <stp>LastPrice</stp>
        <tr r="L74" s="1"/>
        <tr r="Q145" s="5"/>
        <tr r="U215" s="2"/>
      </tp>
      <tp t="e">
        <v>#N/A</v>
        <stp/>
        <stp>300020.SZ</stp>
        <stp>LastPrice</stp>
        <tr r="L52" s="1"/>
      </tp>
      <tp t="e">
        <v>#N/A</v>
        <stp/>
        <stp>000912.SZ</stp>
        <stp>LastPrice</stp>
        <tr r="L45" s="1"/>
      </tp>
      <tp t="e">
        <v>#N/A</v>
        <stp/>
        <stp>002716.SZ</stp>
        <stp>LastPrice</stp>
        <tr r="L99" s="1"/>
        <tr r="Q187" s="5"/>
        <tr r="U274" s="2"/>
      </tp>
      <tp t="e">
        <v>#N/A</v>
        <stp/>
        <stp>002628.SZ</stp>
        <stp>LastPrice</stp>
        <tr r="L30" s="1"/>
        <tr r="Q150" s="5"/>
        <tr r="Q216" s="5"/>
        <tr r="Q212" s="5"/>
        <tr r="Q132" s="5"/>
        <tr r="U317" s="2"/>
        <tr r="U224" s="2"/>
        <tr r="U313" s="2"/>
        <tr r="U192" s="2"/>
      </tp>
      <tp t="e">
        <v>#N/A</v>
        <stp/>
        <stp>002028.SZ</stp>
        <stp>LastPrice</stp>
        <tr r="L15" s="1"/>
        <tr r="Q39" s="5"/>
        <tr r="Q37" s="5"/>
        <tr r="Q38" s="5"/>
        <tr r="U64" s="2"/>
        <tr r="U65" s="2"/>
        <tr r="U66" s="2"/>
      </tp>
      <tp t="e">
        <v>#N/A</v>
        <stp/>
        <stp>002221.SZ</stp>
        <stp>LastPrice</stp>
        <tr r="L96" s="1"/>
        <tr r="Q184" s="5"/>
        <tr r="U271" s="2"/>
      </tp>
      <tp t="e">
        <v>#N/A</v>
        <stp/>
        <stp>000423.SZ</stp>
        <stp>LastPrice</stp>
        <tr r="L102" s="1"/>
        <tr r="Q190" s="5"/>
        <tr r="U277" s="2"/>
      </tp>
      <tp t="e">
        <v>#N/A</v>
        <stp/>
        <stp>000725.SZ</stp>
        <stp>LastPrice</stp>
        <tr r="L114" s="1"/>
        <tr r="Q209" s="5"/>
        <tr r="U299" s="2"/>
      </tp>
      <tp t="e">
        <v>#N/A</v>
        <stp/>
        <stp>002424.SZ</stp>
        <stp>LastPrice</stp>
        <tr r="L106" s="1"/>
        <tr r="Q196" s="5"/>
        <tr r="U286" s="2"/>
      </tp>
      <tp t="e">
        <v>#N/A</v>
        <stp/>
        <stp>002024.SZ</stp>
        <stp>LastPrice</stp>
        <tr r="L83" s="1"/>
        <tr r="Q167" s="5"/>
        <tr r="U246" s="2"/>
      </tp>
      <tp t="e">
        <v>#N/A</v>
        <stp/>
        <stp>300014.SZ</stp>
        <stp>LastPrice</stp>
        <tr r="L89" s="1"/>
        <tr r="Q175" s="5"/>
        <tr r="U259" s="2"/>
      </tp>
      <tp t="e">
        <v>#N/A</v>
        <stp/>
        <stp>002427.SZ</stp>
        <stp>LastPrice</stp>
        <tr r="L19" s="1"/>
      </tp>
      <tp t="e">
        <v>#N/A</v>
        <stp/>
        <stp>300017.SZ</stp>
        <stp>LastPrice</stp>
        <tr r="L112" s="1"/>
        <tr r="Q207" s="5"/>
        <tr r="U297" s="2"/>
      </tp>
      <tp t="e">
        <v>#N/A</v>
        <stp/>
        <stp>000831.SZ</stp>
        <stp>LastPrice</stp>
        <tr r="L31" s="1"/>
        <tr r="Q83" s="5"/>
        <tr r="Q82" s="5"/>
        <tr r="U124" s="2"/>
        <tr r="U123" s="2"/>
      </tp>
      <tp t="e">
        <v>#N/A</v>
        <stp/>
        <stp>000036.SZ</stp>
        <stp>LastPrice</stp>
        <tr r="L118" s="1"/>
        <tr r="L111" s="1"/>
        <tr r="Q206" s="5"/>
        <tr r="Q214" s="5"/>
        <tr r="U315" s="2"/>
        <tr r="U296" s="2"/>
      </tp>
      <tp t="e">
        <v>#N/A</v>
        <stp/>
        <stp>002649.SZ</stp>
        <stp>LastPrice</stp>
        <tr r="L57" s="1"/>
        <tr r="Q121" s="5"/>
        <tr r="U179" s="2"/>
      </tp>
      <tp t="e">
        <v>#N/A</v>
        <stp/>
        <stp>002242.SZ</stp>
        <stp>LastPrice</stp>
        <tr r="L125" s="1"/>
        <tr r="Q230" s="5"/>
        <tr r="U334" s="2"/>
      </tp>
      <tp t="e">
        <v>#N/A</v>
        <stp/>
        <stp>002244.SZ</stp>
        <stp>LastPrice</stp>
        <tr r="L87" s="1"/>
        <tr r="Q241" s="5"/>
        <tr r="Q173" s="5"/>
        <tr r="U350" s="2"/>
        <tr r="U257" s="2"/>
      </tp>
      <tp t="e">
        <v>#N/A</v>
        <stp/>
        <stp>300476.SZ</stp>
        <stp>LastPrice</stp>
        <tr r="L40" s="1"/>
      </tp>
      <tp t="e">
        <v>#N/A</v>
        <stp/>
        <stp>000059.SZ</stp>
        <stp>LastPrice</stp>
        <tr r="L18" s="1"/>
      </tp>
      <tp t="e">
        <v>#N/A</v>
        <stp/>
        <stp>300369.SZ</stp>
        <stp>LastPrice</stp>
        <tr r="L115" s="1"/>
        <tr r="Q210" s="5"/>
        <tr r="U300" s="2"/>
      </tp>
      <tp t="e">
        <v>#N/A</v>
        <stp/>
        <stp>000651.SZ</stp>
        <stp>LastPrice</stp>
        <tr r="L41" s="1"/>
      </tp>
      <tp t="e">
        <v>#N/A</v>
        <stp/>
        <stp>000050.SZ</stp>
        <stp>LastPrice</stp>
        <tr r="L117" s="1"/>
        <tr r="Q213" s="5"/>
        <tr r="U314" s="2"/>
      </tp>
      <tp t="e">
        <v>#N/A</v>
        <stp/>
        <stp>300160.SZ</stp>
        <stp>LastPrice</stp>
        <tr r="L20" s="1"/>
      </tp>
      <tp t="e">
        <v>#N/A</v>
        <stp/>
        <stp>002153.SZ</stp>
        <stp>LastPrice</stp>
        <tr r="L64" s="1"/>
      </tp>
      <tp t="e">
        <v>#N/A</v>
        <stp/>
        <stp>002255.SZ</stp>
        <stp>LastPrice</stp>
        <tr r="L55" s="1"/>
        <tr r="Q119" s="5"/>
        <tr r="U174" s="2"/>
      </tp>
      <tp t="e">
        <v>#N/A</v>
        <stp/>
        <stp>002657.SZ</stp>
        <stp>LastPrice</stp>
        <tr r="L110" s="1"/>
        <tr r="Q205" s="5"/>
        <tr r="U295" s="2"/>
      </tp>
      <tp t="e">
        <v>#N/A</v>
        <stp/>
        <stp>002157.SZ</stp>
        <stp>LastPrice</stp>
        <tr r="L49" s="1"/>
      </tp>
      <tp t="e">
        <v>#N/A</v>
        <stp/>
        <stp>000157.SZ</stp>
        <stp>LastPrice</stp>
        <tr r="L92" s="1"/>
        <tr r="Q179" s="5"/>
        <tr r="U266" s="2"/>
      </tp>
      <tp t="e">
        <v>#N/A</v>
        <stp/>
        <stp>002456.SZ</stp>
        <stp>LastPrice</stp>
        <tr r="L75" s="1"/>
        <tr r="Q146" s="5"/>
        <tr r="U216" s="2"/>
      </tp>
      <tp t="e">
        <v>#N/A</v>
        <stp/>
        <stp>002056.SZ</stp>
        <stp>LastPrice</stp>
        <tr r="L100" s="1"/>
        <tr r="Q188" s="5"/>
        <tr r="U275" s="2"/>
      </tp>
      <tp t="e">
        <v>#N/A</v>
        <stp/>
        <stp>000869.SZ</stp>
        <stp>LastPrice</stp>
        <tr r="L79" s="1"/>
        <tr r="Q157" s="5"/>
        <tr r="U231" s="2"/>
      </tp>
      <tp t="e">
        <v>#N/A</v>
        <stp/>
        <stp>300059.SZ</stp>
        <stp>LastPrice</stp>
        <tr r="L48" s="1"/>
      </tp>
      <tp t="e">
        <v>#N/A</v>
        <stp/>
        <stp>000860.SZ</stp>
        <stp>LastPrice</stp>
        <tr r="L68" s="1"/>
        <tr r="Q138" s="5"/>
        <tr r="Q149" s="5"/>
        <tr r="U219" s="2"/>
        <tr r="U199" s="2"/>
      </tp>
      <tp t="e">
        <v>#N/A</v>
        <stp/>
        <stp>000063.SZ</stp>
        <stp>LastPrice</stp>
        <tr r="L113" s="1"/>
        <tr r="Q208" s="5"/>
        <tr r="U298" s="2"/>
      </tp>
      <tp t="e">
        <v>#N/A</v>
        <stp/>
        <stp>002466.SZ</stp>
        <stp>LastPrice</stp>
        <tr r="L77" s="1"/>
        <tr r="Q155" s="5"/>
        <tr r="Q154" s="5"/>
        <tr r="U228" s="2"/>
        <tr r="U229" s="2"/>
      </tp>
      <tp t="e">
        <v>#N/A</v>
        <stp/>
        <stp>002071.SZ</stp>
        <stp>LastPrice</stp>
        <tr r="L69" s="1"/>
        <tr r="Q139" s="5"/>
        <tr r="Q140" s="5"/>
        <tr r="U209" s="2"/>
        <tr r="U210" s="2"/>
      </tp>
      <tp t="e">
        <v>#N/A</v>
        <stp/>
        <stp>002673.SZ</stp>
        <stp>LastPrice</stp>
        <tr r="L130" s="1"/>
        <tr r="Q243" s="5"/>
        <tr r="U352" s="2"/>
      </tp>
      <tp t="e">
        <v>#N/A</v>
        <stp/>
        <stp>002572.SZ</stp>
        <stp>LastPrice</stp>
        <tr r="L93" s="1"/>
        <tr r="Q180" s="5"/>
        <tr r="U267" s="2"/>
      </tp>
      <tp t="e">
        <v>#N/A</v>
        <stp/>
        <stp>000776.SZ</stp>
        <stp>LastPrice</stp>
        <tr r="L38" s="1"/>
      </tp>
      <tp t="e">
        <v>#N/A</v>
        <stp/>
        <stp>300146.SZ</stp>
        <stp>LastPrice</stp>
        <tr r="L33" s="1"/>
        <tr r="Q87" s="5"/>
        <tr r="U134" s="2"/>
      </tp>
      <tp t="e">
        <v>#N/A</v>
        <stp/>
        <stp>002488.SZ</stp>
        <stp>LastPrice</stp>
        <tr r="L59" s="1"/>
        <tr r="B4" s="6"/>
      </tp>
      <tp t="e">
        <v>#N/A</v>
        <stp/>
        <stp>002288.SZ</stp>
        <stp>LastPrice</stp>
        <tr r="L97" s="1"/>
        <tr r="Q185" s="5"/>
        <tr r="Q192" s="5"/>
        <tr r="U279" s="2"/>
        <tr r="U272" s="2"/>
      </tp>
      <tp t="e">
        <v>#N/A</v>
        <stp/>
        <stp>002182.SZ</stp>
        <stp>LastPrice</stp>
        <tr r="L56" s="1"/>
        <tr r="Q120" s="5"/>
        <tr r="U178" s="2"/>
      </tp>
      <tp t="e">
        <v>#N/A</v>
        <stp/>
        <stp>002185.SZ</stp>
        <stp>LastPrice</stp>
        <tr r="L42" s="1"/>
      </tp>
      <tp t="e">
        <v>#N/A</v>
        <stp/>
        <stp>002099.SZ</stp>
        <stp>LastPrice</stp>
        <tr r="L35" s="1"/>
        <tr r="Q89" s="5"/>
        <tr r="Q90" s="5"/>
        <tr r="U137" s="2"/>
        <tr r="U138" s="2"/>
      </tp>
      <tp t="e">
        <v>#N/A</v>
        <stp/>
        <stp>002093.SZ</stp>
        <stp>LastPrice</stp>
        <tr r="L107" s="1"/>
        <tr r="Q198" s="5"/>
        <tr r="U288" s="2"/>
      </tp>
      <tp t="e">
        <v>#N/A</v>
        <stp/>
        <stp>002594.SZ</stp>
        <stp>LastPrice</stp>
        <tr r="L63" s="1"/>
        <tr r="Q127" s="5"/>
        <tr r="Q144" s="5"/>
        <tr r="Q130" s="5"/>
        <tr r="U190" s="2"/>
        <tr r="U214" s="2"/>
        <tr r="U185" s="2"/>
      </tp>
      <tp t="e">
        <v>#N/A</v>
        <stp/>
        <stp>002596.SZ</stp>
        <stp>LastPrice</stp>
        <tr r="L66" s="1"/>
        <tr r="Q133" s="5"/>
        <tr r="U193" s="2"/>
      </tp>
      <tp t="e">
        <v>#N/A</v>
        <stp/>
        <stp>300083.SZ</stp>
        <stp>LastPrice</stp>
        <tr r="L16" s="1"/>
      </tp>
      <tp t="e">
        <v>#N/A</v>
        <stp/>
        <stp>SR805.CZC</stp>
        <stp>Bid_Price1</stp>
        <tr r="D60" s="1"/>
      </tp>
      <tp t="e">
        <v>#N/A</v>
        <stp/>
        <stp>SR801.CZC</stp>
        <stp>Bid_Price1</stp>
        <tr r="D29" s="1"/>
      </tp>
      <tp t="e">
        <v>#N/A</v>
        <stp/>
        <stp>SR801.CZC</stp>
        <stp>Ask_Price1</stp>
        <tr r="F29" s="1"/>
      </tp>
      <tp t="e">
        <v>#N/A</v>
        <stp/>
        <stp>SR805.CZC</stp>
        <stp>Ask_Price1</stp>
        <tr r="F60" s="1"/>
      </tp>
      <tp t="e">
        <v>#N/A</v>
        <stp/>
        <stp>V1805.DCE</stp>
        <stp>PreClose</stp>
        <tr r="J104" s="1"/>
      </tp>
      <tp t="e">
        <v>#N/A</v>
        <stp/>
        <stp>Y1709.DCE</stp>
        <stp>PreClose</stp>
        <tr r="J10" s="1"/>
      </tp>
      <tp t="e">
        <v>#N/A</v>
        <stp/>
        <stp>P1805.DCE</stp>
        <stp>PreClose</stp>
        <tr r="J88" s="1"/>
      </tp>
      <tp t="e">
        <v>#N/A</v>
        <stp/>
        <stp>Y1701.DCE</stp>
        <stp>PreClose</stp>
        <tr r="J3" s="1"/>
      </tp>
      <tp t="e">
        <v>#N/A</v>
        <stp/>
        <stp>C1701.DCE</stp>
        <stp>PreClose</stp>
        <tr r="J2" s="1"/>
      </tp>
      <tp t="e">
        <v>#N/A</v>
        <stp/>
        <stp>C1801.DCE</stp>
        <stp>PreClose</stp>
        <tr r="J13" s="1"/>
      </tp>
      <tp t="e">
        <v>#N/A</v>
        <stp/>
        <stp>C1705.DCE</stp>
        <stp>PreClose</stp>
        <tr r="J6" s="1"/>
      </tp>
      <tp t="e">
        <v>#N/A</v>
        <stp/>
        <stp>A1805.DCE</stp>
        <stp>PreClose</stp>
        <tr r="J109" s="1"/>
      </tp>
      <tp t="e">
        <v>#N/A</v>
        <stp/>
        <stp>M1805.DCE</stp>
        <stp>PreClose</stp>
        <tr r="J80" s="1"/>
      </tp>
      <tp t="e">
        <v>#N/A</v>
        <stp/>
        <stp>I1805.DCE</stp>
        <stp>PreClose</stp>
        <tr r="J44" s="1"/>
      </tp>
      <tp t="e">
        <v>#N/A</v>
        <stp/>
        <stp>NI1709.SHF</stp>
        <stp>Update_Time</stp>
        <stp>RT_Price</stp>
        <tr r="I7" s="1"/>
      </tp>
      <tp t="e">
        <v>#N/A</v>
        <stp/>
        <stp>NI1801.SHF</stp>
        <stp>Update_Time</stp>
        <stp>RT_Price</stp>
        <tr r="I17" s="1"/>
      </tp>
      <tp t="e">
        <v>#N/A</v>
        <stp/>
        <stp>NI1805.SHF</stp>
        <stp>Update_Time</stp>
        <stp>RT_Price</stp>
        <tr r="I28" s="1"/>
      </tp>
      <tp t="e">
        <v>#N/A</v>
        <stp/>
        <stp>HC1805.SHF</stp>
        <stp>Update_Time</stp>
        <stp>RT_Price</stp>
        <tr r="I36" s="1"/>
      </tp>
      <tp t="e">
        <v>#N/A</v>
        <stp/>
        <stp>JD1805.DCE</stp>
        <stp>Update_Time</stp>
        <stp>RT_Price</stp>
        <tr r="I23" s="1"/>
      </tp>
      <tp t="e">
        <v>#N/A</v>
        <stp/>
        <stp>AL1803.SHF</stp>
        <stp>Update_Time</stp>
        <stp>RT_Price</stp>
        <tr r="I131" s="1"/>
      </tp>
      <tp t="e">
        <v>#N/A</v>
        <stp/>
        <stp>AU1806.SHF</stp>
        <stp>Update_Time</stp>
        <stp>RT_Price</stp>
        <tr r="I82" s="1"/>
      </tp>
      <tp t="e">
        <v>#N/A</v>
        <stp/>
        <stp>600291.SH</stp>
        <stp>PreClose</stp>
        <tr r="J76" s="1"/>
      </tp>
      <tp t="e">
        <v>#N/A</v>
        <stp/>
        <stp>600295.SH</stp>
        <stp>PreClose</stp>
        <tr r="J51" s="1"/>
      </tp>
      <tp t="e">
        <v>#N/A</v>
        <stp/>
        <stp>601238.SH</stp>
        <stp>PreClose</stp>
        <tr r="J21" s="1"/>
      </tp>
      <tp t="e">
        <v>#N/A</v>
        <stp/>
        <stp>600260.SH</stp>
        <stp>PreClose</stp>
        <tr r="J61" s="1"/>
      </tp>
      <tp t="e">
        <v>#N/A</v>
        <stp/>
        <stp>600266.SH</stp>
        <stp>PreClose</stp>
        <tr r="J73" s="1"/>
      </tp>
      <tp t="e">
        <v>#N/A</v>
        <stp/>
        <stp>002288.SZ</stp>
        <stp>PreClose</stp>
        <tr r="J97" s="1"/>
      </tp>
      <tp t="e">
        <v>#N/A</v>
        <stp/>
        <stp>002242.SZ</stp>
        <stp>PreClose</stp>
        <tr r="J125" s="1"/>
      </tp>
      <tp t="e">
        <v>#N/A</v>
        <stp/>
        <stp>002244.SZ</stp>
        <stp>PreClose</stp>
        <tr r="J87" s="1"/>
      </tp>
      <tp t="e">
        <v>#N/A</v>
        <stp/>
        <stp>002255.SZ</stp>
        <stp>PreClose</stp>
        <tr r="J55" s="1"/>
      </tp>
      <tp t="e">
        <v>#N/A</v>
        <stp/>
        <stp>002221.SZ</stp>
        <stp>PreClose</stp>
        <tr r="J96" s="1"/>
      </tp>
      <tp t="e">
        <v>#N/A</v>
        <stp/>
        <stp>600383.SH</stp>
        <stp>PreClose</stp>
        <tr r="J86" s="1"/>
      </tp>
      <tp t="e">
        <v>#N/A</v>
        <stp/>
        <stp>600398.SH</stp>
        <stp>PreClose</stp>
        <tr r="J108" s="1"/>
      </tp>
      <tp t="e">
        <v>#N/A</v>
        <stp/>
        <stp>601318.SH</stp>
        <stp>PreClose</stp>
        <tr r="J70" s="1"/>
      </tp>
      <tp t="e">
        <v>#N/A</v>
        <stp/>
        <stp>601328.SH</stp>
        <stp>PreClose</stp>
        <tr r="J129" s="1"/>
      </tp>
      <tp t="e">
        <v>#N/A</v>
        <stp/>
        <stp>300369.SZ</stp>
        <stp>PreClose</stp>
        <tr r="J115" s="1"/>
      </tp>
      <tp t="e">
        <v>#N/A</v>
        <stp/>
        <stp>002305.SZ</stp>
        <stp>PreClose</stp>
        <tr r="J90" s="1"/>
      </tp>
      <tp t="e">
        <v>#N/A</v>
        <stp/>
        <stp>002304.SZ</stp>
        <stp>PreClose</stp>
        <tr r="J105" s="1"/>
      </tp>
      <tp t="e">
        <v>#N/A</v>
        <stp/>
        <stp>002311.SZ</stp>
        <stp>PreClose</stp>
        <tr r="J74" s="1"/>
      </tp>
      <tp t="e">
        <v>#N/A</v>
        <stp/>
        <stp>600089.SH</stp>
        <stp>PreClose</stp>
        <tr r="J124" s="1"/>
      </tp>
      <tp t="e">
        <v>#N/A</v>
        <stp/>
        <stp>600010.SH</stp>
        <stp>PreClose</stp>
        <tr r="J26" s="1"/>
      </tp>
      <tp t="e">
        <v>#N/A</v>
        <stp/>
        <stp>601012.SH</stp>
        <stp>PreClose</stp>
        <tr r="J54" s="1"/>
      </tp>
      <tp t="e">
        <v>#N/A</v>
        <stp/>
        <stp>600031.SH</stp>
        <stp>PreClose</stp>
        <tr r="J126" s="1"/>
      </tp>
      <tp t="e">
        <v>#N/A</v>
        <stp/>
        <stp>600030.SH</stp>
        <stp>PreClose</stp>
        <tr r="J37" s="1"/>
      </tp>
      <tp t="e">
        <v>#N/A</v>
        <stp/>
        <stp>600048.SH</stp>
        <stp>PreClose</stp>
        <tr r="J122" s="1"/>
      </tp>
      <tp t="e">
        <v>#N/A</v>
        <stp/>
        <stp>600058.SH</stp>
        <stp>PreClose</stp>
        <tr r="J46" s="1"/>
      </tp>
      <tp t="e">
        <v>#N/A</v>
        <stp/>
        <stp>002099.SZ</stp>
        <stp>PreClose</stp>
        <tr r="J35" s="1"/>
      </tp>
      <tp t="e">
        <v>#N/A</v>
        <stp/>
        <stp>002093.SZ</stp>
        <stp>PreClose</stp>
        <tr r="J107" s="1"/>
      </tp>
      <tp t="e">
        <v>#N/A</v>
        <stp/>
        <stp>300083.SZ</stp>
        <stp>PreClose</stp>
        <tr r="J16" s="1"/>
      </tp>
      <tp t="e">
        <v>#N/A</v>
        <stp/>
        <stp>000059.SZ</stp>
        <stp>PreClose</stp>
        <tr r="J18" s="1"/>
      </tp>
      <tp t="e">
        <v>#N/A</v>
        <stp/>
        <stp>000050.SZ</stp>
        <stp>PreClose</stp>
        <tr r="J117" s="1"/>
      </tp>
      <tp t="e">
        <v>#N/A</v>
        <stp/>
        <stp>002056.SZ</stp>
        <stp>PreClose</stp>
        <tr r="J100" s="1"/>
      </tp>
      <tp t="e">
        <v>#N/A</v>
        <stp/>
        <stp>300059.SZ</stp>
        <stp>PreClose</stp>
        <tr r="J48" s="1"/>
      </tp>
      <tp t="e">
        <v>#N/A</v>
        <stp/>
        <stp>000063.SZ</stp>
        <stp>PreClose</stp>
        <tr r="J113" s="1"/>
      </tp>
      <tp t="e">
        <v>#N/A</v>
        <stp/>
        <stp>002071.SZ</stp>
        <stp>PreClose</stp>
        <tr r="J69" s="1"/>
      </tp>
      <tp t="e">
        <v>#N/A</v>
        <stp/>
        <stp>002001.SZ</stp>
        <stp>PreClose</stp>
        <tr r="J121" s="1"/>
      </tp>
      <tp t="e">
        <v>#N/A</v>
        <stp/>
        <stp>000002.SZ</stp>
        <stp>PreClose</stp>
        <tr r="J67" s="1"/>
      </tp>
      <tp t="e">
        <v>#N/A</v>
        <stp/>
        <stp>300020.SZ</stp>
        <stp>PreClose</stp>
        <tr r="J52" s="1"/>
      </tp>
      <tp t="e">
        <v>#N/A</v>
        <stp/>
        <stp>002028.SZ</stp>
        <stp>PreClose</stp>
        <tr r="J15" s="1"/>
      </tp>
      <tp t="e">
        <v>#N/A</v>
        <stp/>
        <stp>002024.SZ</stp>
        <stp>PreClose</stp>
        <tr r="J83" s="1"/>
      </tp>
      <tp t="e">
        <v>#N/A</v>
        <stp/>
        <stp>300014.SZ</stp>
        <stp>PreClose</stp>
        <tr r="J89" s="1"/>
      </tp>
      <tp t="e">
        <v>#N/A</v>
        <stp/>
        <stp>300017.SZ</stp>
        <stp>PreClose</stp>
        <tr r="J112" s="1"/>
      </tp>
      <tp t="e">
        <v>#N/A</v>
        <stp/>
        <stp>000036.SZ</stp>
        <stp>PreClose</stp>
        <tr r="J111" s="1"/>
        <tr r="J118" s="1"/>
      </tp>
      <tp t="e">
        <v>#N/A</v>
        <stp/>
        <stp>600110.SH</stp>
        <stp>PreClose</stp>
        <tr r="J78" s="1"/>
      </tp>
      <tp t="e">
        <v>#N/A</v>
        <stp/>
        <stp>601117.SH</stp>
        <stp>PreClose</stp>
        <tr r="J119" s="1"/>
      </tp>
      <tp t="e">
        <v>#N/A</v>
        <stp/>
        <stp>603126.SH</stp>
        <stp>PreClose</stp>
        <tr r="J25" s="1"/>
      </tp>
      <tp t="e">
        <v>#N/A</v>
        <stp/>
        <stp>600175.SH</stp>
        <stp>PreClose</stp>
        <tr r="J71" s="1"/>
      </tp>
      <tp t="e">
        <v>#N/A</v>
        <stp/>
        <stp>002182.SZ</stp>
        <stp>PreClose</stp>
        <tr r="J56" s="1"/>
      </tp>
      <tp t="e">
        <v>#N/A</v>
        <stp/>
        <stp>002185.SZ</stp>
        <stp>PreClose</stp>
        <tr r="J42" s="1"/>
      </tp>
      <tp t="e">
        <v>#N/A</v>
        <stp/>
        <stp>300160.SZ</stp>
        <stp>PreClose</stp>
        <tr r="J20" s="1"/>
      </tp>
      <tp t="e">
        <v>#N/A</v>
        <stp/>
        <stp>002153.SZ</stp>
        <stp>PreClose</stp>
        <tr r="J64" s="1"/>
      </tp>
      <tp t="e">
        <v>#N/A</v>
        <stp/>
        <stp>002157.SZ</stp>
        <stp>PreClose</stp>
        <tr r="J49" s="1"/>
      </tp>
      <tp t="e">
        <v>#N/A</v>
        <stp/>
        <stp>000157.SZ</stp>
        <stp>PreClose</stp>
        <tr r="J92" s="1"/>
      </tp>
      <tp t="e">
        <v>#N/A</v>
        <stp/>
        <stp>300146.SZ</stp>
        <stp>PreClose</stp>
        <tr r="J33" s="1"/>
      </tp>
      <tp t="e">
        <v>#N/A</v>
        <stp/>
        <stp>002102.SZ</stp>
        <stp>PreClose</stp>
        <tr r="J72" s="1"/>
      </tp>
      <tp t="e">
        <v>#N/A</v>
        <stp/>
        <stp>002119.SZ</stp>
        <stp>PreClose</stp>
        <tr r="J50" s="1"/>
      </tp>
      <tp t="e">
        <v>#N/A</v>
        <stp/>
        <stp>603689.SH</stp>
        <stp>PreClose</stp>
        <tr r="J94" s="1"/>
      </tp>
      <tp t="e">
        <v>#N/A</v>
        <stp/>
        <stp>600697.SH</stp>
        <stp>PreClose</stp>
        <tr r="J84" s="1"/>
      </tp>
      <tp t="e">
        <v>#N/A</v>
        <stp/>
        <stp>600606.SH</stp>
        <stp>PreClose</stp>
        <tr r="J39" s="1"/>
      </tp>
      <tp t="e">
        <v>#N/A</v>
        <stp/>
        <stp>601628.SH</stp>
        <stp>PreClose</stp>
        <tr r="J128" s="1"/>
      </tp>
      <tp t="e">
        <v>#N/A</v>
        <stp/>
        <stp>600657.SH</stp>
        <stp>PreClose</stp>
        <tr r="J127" s="1"/>
      </tp>
      <tp t="e">
        <v>#N/A</v>
        <stp/>
        <stp>601666.SH</stp>
        <stp>PreClose</stp>
        <tr r="J58" s="1"/>
      </tp>
      <tp t="e">
        <v>#N/A</v>
        <stp/>
        <stp>002649.SZ</stp>
        <stp>PreClose</stp>
        <tr r="J57" s="1"/>
      </tp>
      <tp t="e">
        <v>#N/A</v>
        <stp/>
        <stp>000651.SZ</stp>
        <stp>PreClose</stp>
        <tr r="J41" s="1"/>
      </tp>
      <tp t="e">
        <v>#N/A</v>
        <stp/>
        <stp>002657.SZ</stp>
        <stp>PreClose</stp>
        <tr r="J110" s="1"/>
      </tp>
      <tp t="e">
        <v>#N/A</v>
        <stp/>
        <stp>002673.SZ</stp>
        <stp>PreClose</stp>
        <tr r="J130" s="1"/>
      </tp>
      <tp t="e">
        <v>#N/A</v>
        <stp/>
        <stp>002628.SZ</stp>
        <stp>PreClose</stp>
        <tr r="J30" s="1"/>
      </tp>
      <tp t="e">
        <v>#N/A</v>
        <stp/>
        <stp>601766.SH</stp>
        <stp>PreClose</stp>
        <tr r="J91" s="1"/>
      </tp>
      <tp t="e">
        <v>#N/A</v>
        <stp/>
        <stp>600777.SH</stp>
        <stp>PreClose</stp>
        <tr r="J43" s="1"/>
      </tp>
      <tp t="e">
        <v>#N/A</v>
        <stp/>
        <stp>000776.SZ</stp>
        <stp>PreClose</stp>
        <tr r="J38" s="1"/>
      </tp>
      <tp t="e">
        <v>#N/A</v>
        <stp/>
        <stp>002716.SZ</stp>
        <stp>PreClose</stp>
        <tr r="J99" s="1"/>
      </tp>
      <tp t="e">
        <v>#N/A</v>
        <stp/>
        <stp>000725.SZ</stp>
        <stp>PreClose</stp>
        <tr r="J114" s="1"/>
      </tp>
      <tp t="e">
        <v>#N/A</v>
        <stp/>
        <stp>600406.SH</stp>
        <stp>PreClose</stp>
        <tr r="J85" s="1"/>
      </tp>
      <tp t="e">
        <v>#N/A</v>
        <stp/>
        <stp>600420.SH</stp>
        <stp>PreClose</stp>
        <tr r="J98" s="1"/>
      </tp>
      <tp t="e">
        <v>#N/A</v>
        <stp/>
        <stp>002488.SZ</stp>
        <stp>PreClose</stp>
        <tr r="J59" s="1"/>
      </tp>
      <tp t="e">
        <v>#N/A</v>
        <stp/>
        <stp>300476.SZ</stp>
        <stp>PreClose</stp>
        <tr r="J40" s="1"/>
      </tp>
      <tp t="e">
        <v>#N/A</v>
        <stp/>
        <stp>002456.SZ</stp>
        <stp>PreClose</stp>
        <tr r="J75" s="1"/>
      </tp>
      <tp t="e">
        <v>#N/A</v>
        <stp/>
        <stp>002466.SZ</stp>
        <stp>PreClose</stp>
        <tr r="J77" s="1"/>
      </tp>
      <tp t="e">
        <v>#N/A</v>
        <stp/>
        <stp>300431.SZ</stp>
        <stp>PreClose</stp>
        <tr r="J65" s="1"/>
      </tp>
      <tp t="e">
        <v>#N/A</v>
        <stp/>
        <stp>000423.SZ</stp>
        <stp>PreClose</stp>
        <tr r="J102" s="1"/>
      </tp>
      <tp t="e">
        <v>#N/A</v>
        <stp/>
        <stp>002424.SZ</stp>
        <stp>PreClose</stp>
        <tr r="J106" s="1"/>
      </tp>
      <tp t="e">
        <v>#N/A</v>
        <stp/>
        <stp>002427.SZ</stp>
        <stp>PreClose</stp>
        <tr r="J19" s="1"/>
      </tp>
      <tp t="e">
        <v>#N/A</v>
        <stp/>
        <stp>600598.SH</stp>
        <stp>PreClose</stp>
        <tr r="J120" s="1"/>
      </tp>
      <tp t="e">
        <v>#N/A</v>
        <stp/>
        <stp>600569.SH</stp>
        <stp>PreClose</stp>
        <tr r="J95" s="1"/>
      </tp>
      <tp t="e">
        <v>#N/A</v>
        <stp/>
        <stp>600567.SH</stp>
        <stp>PreClose</stp>
        <tr r="J101" s="1"/>
      </tp>
      <tp t="e">
        <v>#N/A</v>
        <stp/>
        <stp>002594.SZ</stp>
        <stp>PreClose</stp>
        <tr r="J63" s="1"/>
      </tp>
      <tp t="e">
        <v>#N/A</v>
        <stp/>
        <stp>002596.SZ</stp>
        <stp>PreClose</stp>
        <tr r="J66" s="1"/>
      </tp>
      <tp t="e">
        <v>#N/A</v>
        <stp/>
        <stp>002572.SZ</stp>
        <stp>PreClose</stp>
        <tr r="J93" s="1"/>
      </tp>
      <tp t="e">
        <v>#N/A</v>
        <stp/>
        <stp>601881.SH</stp>
        <stp>PreClose</stp>
        <tr r="J123" s="1"/>
      </tp>
      <tp t="e">
        <v>#N/A</v>
        <stp/>
        <stp>600856.SH</stp>
        <stp>PreClose</stp>
        <tr r="J81" s="1"/>
      </tp>
      <tp t="e">
        <v>#N/A</v>
        <stp/>
        <stp>600861.SH</stp>
        <stp>PreClose</stp>
        <tr r="J62" s="1"/>
      </tp>
      <tp t="e">
        <v>#N/A</v>
        <stp/>
        <stp>000869.SZ</stp>
        <stp>PreClose</stp>
        <tr r="J79" s="1"/>
      </tp>
      <tp t="e">
        <v>#N/A</v>
        <stp/>
        <stp>000860.SZ</stp>
        <stp>PreClose</stp>
        <tr r="J68" s="1"/>
      </tp>
      <tp t="e">
        <v>#N/A</v>
        <stp/>
        <stp>000831.SZ</stp>
        <stp>PreClose</stp>
        <tr r="J31" s="1"/>
      </tp>
      <tp t="e">
        <v>#N/A</v>
        <stp/>
        <stp>RM805.CZC</stp>
        <stp>PreClose</stp>
        <tr r="J47" s="1"/>
      </tp>
      <tp t="e">
        <v>#N/A</v>
        <stp/>
        <stp>SR805.CZC</stp>
        <stp>PreClose</stp>
        <tr r="J60" s="1"/>
      </tp>
      <tp t="e">
        <v>#N/A</v>
        <stp/>
        <stp>TA705.CZC</stp>
        <stp>PreClose</stp>
        <tr r="J8" s="1"/>
      </tp>
      <tp t="e">
        <v>#N/A</v>
        <stp/>
        <stp>TA805.CZC</stp>
        <stp>PreClose</stp>
        <tr r="J116" s="1"/>
      </tp>
      <tp t="e">
        <v>#N/A</v>
        <stp/>
        <stp>RM801.CZC</stp>
        <stp>PreClose</stp>
        <tr r="J24" s="1"/>
      </tp>
      <tp t="e">
        <v>#N/A</v>
        <stp/>
        <stp>SR801.CZC</stp>
        <stp>PreClose</stp>
        <tr r="J29" s="1"/>
      </tp>
      <tp t="e">
        <v>#N/A</v>
        <stp/>
        <stp>TA709.CZC</stp>
        <stp>PreClose</stp>
        <tr r="J11" s="1"/>
      </tp>
      <tp t="e">
        <v>#N/A</v>
        <stp/>
        <stp>ZC801.CZC</stp>
        <stp>PreClose</stp>
        <tr r="J27" s="1"/>
      </tp>
      <tp t="e">
        <v>#N/A</v>
        <stp/>
        <stp>CF705.CZC</stp>
        <stp>PreClose</stp>
        <tr r="J5" s="1"/>
      </tp>
      <tp t="e">
        <v>#N/A</v>
        <stp/>
        <stp>CF805.CZC</stp>
        <stp>PreClose</stp>
        <tr r="J53" s="1"/>
      </tp>
      <tp t="e">
        <v>#N/A</v>
        <stp/>
        <stp>CF801.CZC</stp>
        <stp>PreClose</stp>
        <tr r="J22" s="1"/>
      </tp>
      <tp t="e">
        <v>#N/A</v>
        <stp/>
        <stp>OI701.CZC</stp>
        <stp>PreClose</stp>
        <tr r="J4" s="1"/>
      </tp>
      <tp t="e">
        <v>#N/A</v>
        <stp/>
        <stp>CF709.CZC</stp>
        <stp>PreClose</stp>
        <tr r="J12" s="1"/>
      </tp>
      <tp t="e">
        <v>#N/A</v>
        <stp/>
        <stp>600976.SH</stp>
        <stp>PreClose</stp>
        <tr r="J32" s="1"/>
      </tp>
      <tp t="e">
        <v>#N/A</v>
        <stp/>
        <stp>000912.SZ</stp>
        <stp>PreClose</stp>
        <tr r="J45" s="1"/>
      </tp>
      <tp t="e">
        <v>#N/A</v>
        <stp/>
        <stp>RB1710.SHF</stp>
        <stp>Update_Time</stp>
        <stp>RT_Price</stp>
        <tr r="I9" s="1"/>
      </tp>
      <tp t="e">
        <v>#N/A</v>
        <stp/>
        <stp>RB1805.SHF</stp>
        <stp>Update_Time</stp>
        <stp>RT_Price</stp>
        <tr r="I34" s="1"/>
      </tp>
      <tp t="e">
        <v>#N/A</v>
        <stp/>
        <stp>RU1801.SHF</stp>
        <stp>Update_Time</stp>
        <stp>RT_Price</stp>
        <tr r="I14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PnL vs Underlying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ScenarioAnalysis!$B$10</c:f>
              <c:strCache>
                <c:ptCount val="1"/>
                <c:pt idx="0">
                  <c:v>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ScenarioAnalysis!$A$11:$A$31</c:f>
              <c:numCache>
                <c:formatCode>0%</c:formatCode>
                <c:ptCount val="21"/>
                <c:pt idx="0">
                  <c:v>-0.1</c:v>
                </c:pt>
                <c:pt idx="1">
                  <c:v>-0.09</c:v>
                </c:pt>
                <c:pt idx="2">
                  <c:v>-0.08</c:v>
                </c:pt>
                <c:pt idx="3">
                  <c:v>-7.0000000000000007E-2</c:v>
                </c:pt>
                <c:pt idx="4">
                  <c:v>-0.06</c:v>
                </c:pt>
                <c:pt idx="5">
                  <c:v>-0.05</c:v>
                </c:pt>
                <c:pt idx="6">
                  <c:v>-0.04</c:v>
                </c:pt>
                <c:pt idx="7">
                  <c:v>-0.03</c:v>
                </c:pt>
                <c:pt idx="8">
                  <c:v>-0.02</c:v>
                </c:pt>
                <c:pt idx="9">
                  <c:v>-0.01</c:v>
                </c:pt>
                <c:pt idx="10">
                  <c:v>0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</c:numCache>
            </c:numRef>
          </c:cat>
          <c:val>
            <c:numRef>
              <c:f>ScenarioAnalysis!$B$11:$B$31</c:f>
              <c:numCache>
                <c:formatCode>0.00</c:formatCode>
                <c:ptCount val="21"/>
                <c:pt idx="0">
                  <c:v>-83602.36</c:v>
                </c:pt>
                <c:pt idx="1">
                  <c:v>-67760.539999999994</c:v>
                </c:pt>
                <c:pt idx="2">
                  <c:v>-53421.04</c:v>
                </c:pt>
                <c:pt idx="3">
                  <c:v>-40666.71</c:v>
                </c:pt>
                <c:pt idx="4">
                  <c:v>-29568.73</c:v>
                </c:pt>
                <c:pt idx="5">
                  <c:v>-20185.18</c:v>
                </c:pt>
                <c:pt idx="6">
                  <c:v>-12560</c:v>
                </c:pt>
                <c:pt idx="7">
                  <c:v>-6722.31</c:v>
                </c:pt>
                <c:pt idx="8">
                  <c:v>-2686.13</c:v>
                </c:pt>
                <c:pt idx="9">
                  <c:v>-450.51</c:v>
                </c:pt>
                <c:pt idx="10">
                  <c:v>0</c:v>
                </c:pt>
                <c:pt idx="11">
                  <c:v>-1305.44</c:v>
                </c:pt>
                <c:pt idx="12">
                  <c:v>-4325.03</c:v>
                </c:pt>
                <c:pt idx="13">
                  <c:v>-9005.65</c:v>
                </c:pt>
                <c:pt idx="14">
                  <c:v>-15284.35</c:v>
                </c:pt>
                <c:pt idx="15">
                  <c:v>-23089.85</c:v>
                </c:pt>
                <c:pt idx="16">
                  <c:v>-32344.27</c:v>
                </c:pt>
                <c:pt idx="17">
                  <c:v>-42964.67</c:v>
                </c:pt>
                <c:pt idx="18">
                  <c:v>-54864.69</c:v>
                </c:pt>
                <c:pt idx="19">
                  <c:v>-67956.039999999994</c:v>
                </c:pt>
                <c:pt idx="20">
                  <c:v>-82149.850000000006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34-4B8A-BE15-0864D6ED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877520"/>
        <c:axId val="580876976"/>
      </c:lineChart>
      <c:catAx>
        <c:axId val="580877520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876976"/>
        <c:crosses val="autoZero"/>
        <c:auto val="1"/>
        <c:lblAlgn val="ctr"/>
        <c:lblOffset val="100"/>
        <c:noMultiLvlLbl val="0"/>
      </c:catAx>
      <c:valAx>
        <c:axId val="5808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8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Delta vs Underlying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ScenarioAnalysis!$C$10</c:f>
              <c:strCache>
                <c:ptCount val="1"/>
                <c:pt idx="0">
                  <c:v>Delta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ScenarioAnalysis!$A$11:$A$31</c:f>
              <c:numCache>
                <c:formatCode>0%</c:formatCode>
                <c:ptCount val="21"/>
                <c:pt idx="0">
                  <c:v>-0.1</c:v>
                </c:pt>
                <c:pt idx="1">
                  <c:v>-0.09</c:v>
                </c:pt>
                <c:pt idx="2">
                  <c:v>-0.08</c:v>
                </c:pt>
                <c:pt idx="3">
                  <c:v>-7.0000000000000007E-2</c:v>
                </c:pt>
                <c:pt idx="4">
                  <c:v>-0.06</c:v>
                </c:pt>
                <c:pt idx="5">
                  <c:v>-0.05</c:v>
                </c:pt>
                <c:pt idx="6">
                  <c:v>-0.04</c:v>
                </c:pt>
                <c:pt idx="7">
                  <c:v>-0.03</c:v>
                </c:pt>
                <c:pt idx="8">
                  <c:v>-0.02</c:v>
                </c:pt>
                <c:pt idx="9">
                  <c:v>-0.01</c:v>
                </c:pt>
                <c:pt idx="10">
                  <c:v>0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</c:numCache>
            </c:numRef>
          </c:cat>
          <c:val>
            <c:numRef>
              <c:f>ScenarioAnalysis!$C$11:$C$31</c:f>
              <c:numCache>
                <c:formatCode>0.0000</c:formatCode>
                <c:ptCount val="21"/>
                <c:pt idx="0">
                  <c:v>1461.8520000000001</c:v>
                </c:pt>
                <c:pt idx="1">
                  <c:v>1333.2183</c:v>
                </c:pt>
                <c:pt idx="2">
                  <c:v>1196.8054</c:v>
                </c:pt>
                <c:pt idx="3">
                  <c:v>1053.5717</c:v>
                </c:pt>
                <c:pt idx="4">
                  <c:v>904.61559999999997</c:v>
                </c:pt>
                <c:pt idx="5">
                  <c:v>751.14459999999997</c:v>
                </c:pt>
                <c:pt idx="6">
                  <c:v>594.44269999999995</c:v>
                </c:pt>
                <c:pt idx="7">
                  <c:v>435.83550000000002</c:v>
                </c:pt>
                <c:pt idx="8">
                  <c:v>276.65570000000002</c:v>
                </c:pt>
                <c:pt idx="9">
                  <c:v>118.20950000000001</c:v>
                </c:pt>
                <c:pt idx="10">
                  <c:v>-38.253799999999998</c:v>
                </c:pt>
                <c:pt idx="11">
                  <c:v>-191.56819999999999</c:v>
                </c:pt>
                <c:pt idx="12">
                  <c:v>-340.67380000000003</c:v>
                </c:pt>
                <c:pt idx="13">
                  <c:v>-484.63380000000001</c:v>
                </c:pt>
                <c:pt idx="14">
                  <c:v>-622.64649999999995</c:v>
                </c:pt>
                <c:pt idx="15">
                  <c:v>-754.05269999999996</c:v>
                </c:pt>
                <c:pt idx="16">
                  <c:v>-878.33780000000002</c:v>
                </c:pt>
                <c:pt idx="17">
                  <c:v>-995.12940000000003</c:v>
                </c:pt>
                <c:pt idx="18">
                  <c:v>-1104.1918000000001</c:v>
                </c:pt>
                <c:pt idx="19">
                  <c:v>-1205.4164000000001</c:v>
                </c:pt>
                <c:pt idx="20">
                  <c:v>-1298.8109999999999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2C-41B8-8198-77C15B43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343696"/>
        <c:axId val="462342064"/>
      </c:lineChart>
      <c:catAx>
        <c:axId val="46234369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2342064"/>
        <c:crosses val="autoZero"/>
        <c:auto val="1"/>
        <c:lblAlgn val="ctr"/>
        <c:lblOffset val="100"/>
        <c:noMultiLvlLbl val="0"/>
      </c:catAx>
      <c:valAx>
        <c:axId val="4623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234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Gamma vs Underlying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ScenarioAnalysis!$D$10</c:f>
              <c:strCache>
                <c:ptCount val="1"/>
                <c:pt idx="0">
                  <c:v>PctCashGamma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ScenarioAnalysis!$A$11:$A$31</c:f>
              <c:numCache>
                <c:formatCode>0%</c:formatCode>
                <c:ptCount val="21"/>
                <c:pt idx="0">
                  <c:v>-0.1</c:v>
                </c:pt>
                <c:pt idx="1">
                  <c:v>-0.09</c:v>
                </c:pt>
                <c:pt idx="2">
                  <c:v>-0.08</c:v>
                </c:pt>
                <c:pt idx="3">
                  <c:v>-7.0000000000000007E-2</c:v>
                </c:pt>
                <c:pt idx="4">
                  <c:v>-0.06</c:v>
                </c:pt>
                <c:pt idx="5">
                  <c:v>-0.05</c:v>
                </c:pt>
                <c:pt idx="6">
                  <c:v>-0.04</c:v>
                </c:pt>
                <c:pt idx="7">
                  <c:v>-0.03</c:v>
                </c:pt>
                <c:pt idx="8">
                  <c:v>-0.02</c:v>
                </c:pt>
                <c:pt idx="9">
                  <c:v>-0.01</c:v>
                </c:pt>
                <c:pt idx="10">
                  <c:v>0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</c:numCache>
            </c:numRef>
          </c:cat>
          <c:val>
            <c:numRef>
              <c:f>ScenarioAnalysis!$D$11:$D$31</c:f>
              <c:numCache>
                <c:formatCode>0.0000</c:formatCode>
                <c:ptCount val="21"/>
                <c:pt idx="0">
                  <c:v>-112.01819999999999</c:v>
                </c:pt>
                <c:pt idx="1">
                  <c:v>-120.7298</c:v>
                </c:pt>
                <c:pt idx="2">
                  <c:v>-128.79599999999999</c:v>
                </c:pt>
                <c:pt idx="3">
                  <c:v>-136.0479</c:v>
                </c:pt>
                <c:pt idx="4">
                  <c:v>-142.33699999999999</c:v>
                </c:pt>
                <c:pt idx="5">
                  <c:v>-147.53980000000001</c:v>
                </c:pt>
                <c:pt idx="6">
                  <c:v>-151.56209999999999</c:v>
                </c:pt>
                <c:pt idx="7">
                  <c:v>-154.34100000000001</c:v>
                </c:pt>
                <c:pt idx="8">
                  <c:v>-155.84639999999999</c:v>
                </c:pt>
                <c:pt idx="9">
                  <c:v>-156.08029999999999</c:v>
                </c:pt>
                <c:pt idx="10">
                  <c:v>-155.07499999999999</c:v>
                </c:pt>
                <c:pt idx="11">
                  <c:v>-152.89070000000001</c:v>
                </c:pt>
                <c:pt idx="12">
                  <c:v>-149.61150000000001</c:v>
                </c:pt>
                <c:pt idx="13">
                  <c:v>-145.34139999999999</c:v>
                </c:pt>
                <c:pt idx="14">
                  <c:v>-140.1996</c:v>
                </c:pt>
                <c:pt idx="15">
                  <c:v>-134.31540000000001</c:v>
                </c:pt>
                <c:pt idx="16">
                  <c:v>-127.8241</c:v>
                </c:pt>
                <c:pt idx="17">
                  <c:v>-120.8622</c:v>
                </c:pt>
                <c:pt idx="18">
                  <c:v>-113.56359999999999</c:v>
                </c:pt>
                <c:pt idx="19">
                  <c:v>-106.05629999999999</c:v>
                </c:pt>
                <c:pt idx="20">
                  <c:v>-98.459299999999999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DD-4B22-8B6A-913A1811A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27392"/>
        <c:axId val="596473104"/>
      </c:lineChart>
      <c:catAx>
        <c:axId val="462027392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473104"/>
        <c:crosses val="autoZero"/>
        <c:auto val="1"/>
        <c:lblAlgn val="ctr"/>
        <c:lblOffset val="100"/>
        <c:noMultiLvlLbl val="0"/>
      </c:catAx>
      <c:valAx>
        <c:axId val="5964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202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0</xdr:row>
          <xdr:rowOff>76200</xdr:rowOff>
        </xdr:from>
        <xdr:to>
          <xdr:col>1</xdr:col>
          <xdr:colOff>495300</xdr:colOff>
          <xdr:row>1</xdr:row>
          <xdr:rowOff>152400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Booking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0</xdr:row>
          <xdr:rowOff>85725</xdr:rowOff>
        </xdr:from>
        <xdr:to>
          <xdr:col>3</xdr:col>
          <xdr:colOff>190500</xdr:colOff>
          <xdr:row>1</xdr:row>
          <xdr:rowOff>161925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ExpiredClearance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95250</xdr:colOff>
          <xdr:row>1</xdr:row>
          <xdr:rowOff>19050</xdr:rowOff>
        </xdr:from>
        <xdr:to>
          <xdr:col>1</xdr:col>
          <xdr:colOff>0</xdr:colOff>
          <xdr:row>2</xdr:row>
          <xdr:rowOff>123825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Update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104775</xdr:colOff>
          <xdr:row>1</xdr:row>
          <xdr:rowOff>9525</xdr:rowOff>
        </xdr:from>
        <xdr:to>
          <xdr:col>1</xdr:col>
          <xdr:colOff>781050</xdr:colOff>
          <xdr:row>2</xdr:row>
          <xdr:rowOff>114300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Start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9525</xdr:rowOff>
        </xdr:from>
        <xdr:to>
          <xdr:col>2</xdr:col>
          <xdr:colOff>409575</xdr:colOff>
          <xdr:row>2</xdr:row>
          <xdr:rowOff>114300</xdr:rowOff>
        </xdr:to>
        <xdr:sp macro="" textlink="">
          <xdr:nvSpPr>
            <xdr:cNvPr id="5123" name="Button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Stop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542925</xdr:colOff>
          <xdr:row>1</xdr:row>
          <xdr:rowOff>9525</xdr:rowOff>
        </xdr:from>
        <xdr:to>
          <xdr:col>3</xdr:col>
          <xdr:colOff>0</xdr:colOff>
          <xdr:row>2</xdr:row>
          <xdr:rowOff>114300</xdr:rowOff>
        </xdr:to>
        <xdr:sp macro="" textlink="">
          <xdr:nvSpPr>
            <xdr:cNvPr id="5124" name="Button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Refresh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33</xdr:row>
      <xdr:rowOff>4761</xdr:rowOff>
    </xdr:from>
    <xdr:to>
      <xdr:col>5</xdr:col>
      <xdr:colOff>38099</xdr:colOff>
      <xdr:row>51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409575</xdr:colOff>
      <xdr:row>33</xdr:row>
      <xdr:rowOff>0</xdr:rowOff>
    </xdr:from>
    <xdr:to>
      <xdr:col>10</xdr:col>
      <xdr:colOff>523875</xdr:colOff>
      <xdr:row>50</xdr:row>
      <xdr:rowOff>176214</xdr:rowOff>
    </xdr:to>
    <xdr:graphicFrame macro="">
      <xdr:nvGraphicFramePr>
        <xdr:cNvPr id="6" name="图表 5"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33</xdr:row>
      <xdr:rowOff>0</xdr:rowOff>
    </xdr:from>
    <xdr:to>
      <xdr:col>16</xdr:col>
      <xdr:colOff>800100</xdr:colOff>
      <xdr:row>50</xdr:row>
      <xdr:rowOff>176214</xdr:rowOff>
    </xdr:to>
    <xdr:graphicFrame macro="">
      <xdr:nvGraphicFramePr>
        <xdr:cNvPr id="7" name="图表 6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133350</xdr:colOff>
          <xdr:row>4</xdr:row>
          <xdr:rowOff>76200</xdr:rowOff>
        </xdr:from>
        <xdr:to>
          <xdr:col>3</xdr:col>
          <xdr:colOff>0</xdr:colOff>
          <xdr:row>5</xdr:row>
          <xdr:rowOff>161925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UpdateSingle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123825</xdr:colOff>
          <xdr:row>6</xdr:row>
          <xdr:rowOff>76200</xdr:rowOff>
        </xdr:from>
        <xdr:to>
          <xdr:col>3</xdr:col>
          <xdr:colOff>0</xdr:colOff>
          <xdr:row>7</xdr:row>
          <xdr:rowOff>161925</xdr:rowOff>
        </xdr:to>
        <xdr:sp macro="" textlink="">
          <xdr:nvSpPr>
            <xdr:cNvPr id="11266" name="Button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UpdateMultiple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161925</xdr:colOff>
          <xdr:row>6</xdr:row>
          <xdr:rowOff>76200</xdr:rowOff>
        </xdr:from>
        <xdr:to>
          <xdr:col>4</xdr:col>
          <xdr:colOff>0</xdr:colOff>
          <xdr:row>7</xdr:row>
          <xdr:rowOff>161925</xdr:rowOff>
        </xdr:to>
        <xdr:sp macro="" textlink="">
          <xdr:nvSpPr>
            <xdr:cNvPr id="11267" name="Button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Clear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142875</xdr:colOff>
          <xdr:row>0</xdr:row>
          <xdr:rowOff>38100</xdr:rowOff>
        </xdr:from>
        <xdr:to>
          <xdr:col>2</xdr:col>
          <xdr:colOff>1238250</xdr:colOff>
          <xdr:row>1</xdr:row>
          <xdr:rowOff>123825</xdr:rowOff>
        </xdr:to>
        <xdr:sp macro="" textlink="">
          <xdr:nvSpPr>
            <xdr:cNvPr id="12290" name="Button 2" hidden="1">
              <a:extLst>
                <a:ext uri="{63B3BB69-23CF-44E3-9099-C40C66FF867C}">
                  <a14:compatExt spid="_x0000_s1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等线"/>
                  <a:ea typeface="等线"/>
                </a:rPr>
                <a:t> VAR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.69.36\1.3%20&#35810;&#20215;\OptionLib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HisQuote"/>
      <definedName name="TDaysCount"/>
      <definedName name="WSS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OptionLib"/>
    </sheetNames>
    <definedNames>
      <definedName name="HisQuote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5" Type="http://schemas.openxmlformats.org/officeDocument/2006/relationships/comments" Target="../comments2.xml"/><Relationship Id="rId4" Type="http://schemas.openxmlformats.org/officeDocument/2006/relationships/ctrlProp" Target="../ctrlProps/ctrlProp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O131"/>
  <sheetViews>
    <sheetView workbookViewId="0">
      <pane ySplit="1" topLeftCell="A2" activePane="bottomLeft" state="frozen"/>
      <selection pane="bottomLeft" activeCell="M133" sqref="M133"/>
    </sheetView>
  </sheetViews>
  <sheetFormatPr defaultRowHeight="14.25" x14ac:dyDescent="0.2"/>
  <cols>
    <col min="1" max="1" width="15.75" style="138" customWidth="1"/>
    <col min="2" max="3" width="15.75" style="196" customWidth="1"/>
    <col min="4" max="6" width="11.375" style="197" customWidth="1"/>
    <col min="7" max="7" width="13" style="196" bestFit="1" customWidth="1"/>
    <col min="8" max="8" width="8.875" style="155" bestFit="1" customWidth="1"/>
    <col min="9" max="9" width="10.625" style="109" bestFit="1" customWidth="1"/>
    <col min="10" max="10" width="8.5" style="155" bestFit="1" customWidth="1"/>
    <col min="11" max="11" width="12" style="170" customWidth="1"/>
    <col min="12" max="12" width="8.625" style="204" bestFit="1" customWidth="1"/>
    <col min="13" max="13" width="13.625" style="203" customWidth="1"/>
    <col min="14" max="14" width="10.875" style="204" customWidth="1"/>
    <col min="15" max="15" width="9" style="204"/>
    <col min="16" max="16384" width="9" style="19"/>
  </cols>
  <sheetData>
    <row r="1" spans="1:15" s="18" customFormat="1" x14ac:dyDescent="0.2">
      <c r="A1" s="135" t="s">
        <v>3341</v>
      </c>
      <c r="B1" s="194" t="s">
        <v>0</v>
      </c>
      <c r="C1" s="194" t="s">
        <v>3340</v>
      </c>
      <c r="D1" s="195" t="s">
        <v>6</v>
      </c>
      <c r="E1" s="195" t="s">
        <v>7</v>
      </c>
      <c r="F1" s="195" t="s">
        <v>5</v>
      </c>
      <c r="G1" s="194" t="s">
        <v>9</v>
      </c>
      <c r="H1" s="146" t="s">
        <v>68</v>
      </c>
      <c r="I1" s="108" t="s">
        <v>90</v>
      </c>
      <c r="J1" s="152" t="s">
        <v>97</v>
      </c>
      <c r="K1" s="168" t="s">
        <v>98</v>
      </c>
      <c r="L1" s="200" t="s">
        <v>676</v>
      </c>
      <c r="M1" s="201" t="s">
        <v>3342</v>
      </c>
      <c r="N1" s="201" t="s">
        <v>1203</v>
      </c>
      <c r="O1" s="201" t="s">
        <v>1202</v>
      </c>
    </row>
    <row r="2" spans="1:15" s="18" customFormat="1" hidden="1" x14ac:dyDescent="0.2">
      <c r="A2" s="137" t="s">
        <v>88</v>
      </c>
      <c r="B2" s="196" t="s">
        <v>110</v>
      </c>
      <c r="C2" s="196" t="s">
        <v>111</v>
      </c>
      <c r="D2" s="197" t="e">
        <f>IF(OR($C2="",$H2),"",IF(RTD("wdf.rtq",,$C2,"Bid_Price1")=0, RTD("wdf.rtq",,$C2,"Ask_Price1"), RTD("wdf.rtq",,$C2,"Bid_Price1")))</f>
        <v>#N/A</v>
      </c>
      <c r="E2" s="197" t="e">
        <f t="shared" ref="E2:E33" si="0">IF(OR($C2="",$H2),"",0.5*($F2+$D2))</f>
        <v>#N/A</v>
      </c>
      <c r="F2" s="197" t="e">
        <f>IF(OR($C2="",$H2),"",IF(RTD("wdf.rtq",,$C2,"Ask_Price1")=0, RTD("wdf.rtq",,$C2,"Bid_Price1"), RTD("wdf.rtq",,$C2,"Ask_Price1")))</f>
        <v>#N/A</v>
      </c>
      <c r="G2" s="196">
        <v>10</v>
      </c>
      <c r="H2" s="153" t="b">
        <v>0</v>
      </c>
      <c r="I2" s="107" t="e">
        <f>IF(OR($C2="",$H2),"",RTD("wdf.rtq", ,$C2, "Update_Time","RT_Price"))</f>
        <v>#N/A</v>
      </c>
      <c r="J2" s="154" t="e">
        <f>IF(OR($C2="",$H2),"",RTD("wdf.rtq",,$C2,"PreClose"))</f>
        <v>#N/A</v>
      </c>
      <c r="K2" s="169" t="e">
        <f t="shared" ref="K2:K33" si="1">IF(OR($C2="",$J2=0,$H2),"",($E2-$J2)/$J2)</f>
        <v>#N/A</v>
      </c>
      <c r="L2" s="202" t="e">
        <f>IF($C2="","",RTD("wdf.rtq",,$C2,"LastPrice"))</f>
        <v>#N/A</v>
      </c>
      <c r="M2" s="203">
        <v>0.16</v>
      </c>
      <c r="N2" s="204">
        <v>0.16</v>
      </c>
      <c r="O2" s="204">
        <v>0.16</v>
      </c>
    </row>
    <row r="3" spans="1:15" s="18" customFormat="1" hidden="1" x14ac:dyDescent="0.2">
      <c r="A3" s="137" t="s">
        <v>88</v>
      </c>
      <c r="B3" s="196" t="s">
        <v>122</v>
      </c>
      <c r="C3" s="196" t="s">
        <v>124</v>
      </c>
      <c r="D3" s="197" t="e">
        <f>IF(OR($C3="",$H3),"",IF(RTD("wdf.rtq",,$C3,"Bid_Price1")=0, RTD("wdf.rtq",,$C3,"Ask_Price1"), RTD("wdf.rtq",,$C3,"Bid_Price1")))</f>
        <v>#N/A</v>
      </c>
      <c r="E3" s="197" t="e">
        <f t="shared" si="0"/>
        <v>#N/A</v>
      </c>
      <c r="F3" s="197" t="e">
        <f>IF(OR($C3="",$H3),"",IF(RTD("wdf.rtq",,$C3,"Ask_Price1")=0, RTD("wdf.rtq",,$C3,"Bid_Price1"), RTD("wdf.rtq",,$C3,"Ask_Price1")))</f>
        <v>#N/A</v>
      </c>
      <c r="G3" s="196">
        <v>10</v>
      </c>
      <c r="H3" s="153" t="b">
        <v>0</v>
      </c>
      <c r="I3" s="107" t="e">
        <f>IF(OR($C3="",$H3),"",RTD("wdf.rtq", ,$C3, "Update_Time","RT_Price"))</f>
        <v>#N/A</v>
      </c>
      <c r="J3" s="154" t="e">
        <f>IF(OR($C3="",$H3),"",RTD("wdf.rtq",,$C3,"PreClose"))</f>
        <v>#N/A</v>
      </c>
      <c r="K3" s="169" t="e">
        <f t="shared" si="1"/>
        <v>#N/A</v>
      </c>
      <c r="L3" s="202" t="e">
        <f>IF($C3="","",RTD("wdf.rtq",,$C3,"LastPrice"))</f>
        <v>#N/A</v>
      </c>
      <c r="M3" s="203">
        <v>0.19</v>
      </c>
      <c r="N3" s="204">
        <v>0.19</v>
      </c>
      <c r="O3" s="204">
        <v>0.19</v>
      </c>
    </row>
    <row r="4" spans="1:15" s="18" customFormat="1" hidden="1" x14ac:dyDescent="0.2">
      <c r="A4" s="137" t="s">
        <v>128</v>
      </c>
      <c r="B4" s="196" t="s">
        <v>125</v>
      </c>
      <c r="C4" s="196" t="s">
        <v>127</v>
      </c>
      <c r="D4" s="197" t="e">
        <f>IF(OR($C4="",$H4),"",IF(RTD("wdf.rtq",,$C4,"Bid_Price1")=0, RTD("wdf.rtq",,$C4,"Ask_Price1"), RTD("wdf.rtq",,$C4,"Bid_Price1")))</f>
        <v>#N/A</v>
      </c>
      <c r="E4" s="197" t="e">
        <f t="shared" si="0"/>
        <v>#N/A</v>
      </c>
      <c r="F4" s="197" t="e">
        <f>IF(OR($C4="",$H4),"",IF(RTD("wdf.rtq",,$C4,"Ask_Price1")=0, RTD("wdf.rtq",,$C4,"Bid_Price1"), RTD("wdf.rtq",,$C4,"Ask_Price1")))</f>
        <v>#N/A</v>
      </c>
      <c r="G4" s="196">
        <v>10</v>
      </c>
      <c r="H4" s="153" t="b">
        <v>0</v>
      </c>
      <c r="I4" s="107" t="e">
        <f>IF(OR($C4="",$H4),"",RTD("wdf.rtq", ,$C4, "Update_Time","RT_Price"))</f>
        <v>#N/A</v>
      </c>
      <c r="J4" s="154" t="e">
        <f>IF(OR($C4="",$H4),"",RTD("wdf.rtq",,$C4,"PreClose"))</f>
        <v>#N/A</v>
      </c>
      <c r="K4" s="169" t="e">
        <f t="shared" si="1"/>
        <v>#N/A</v>
      </c>
      <c r="L4" s="202" t="e">
        <f>IF($C4="","",RTD("wdf.rtq",,$C4,"LastPrice"))</f>
        <v>#N/A</v>
      </c>
      <c r="M4" s="203">
        <v>0.19</v>
      </c>
      <c r="N4" s="204">
        <v>0.19</v>
      </c>
      <c r="O4" s="204">
        <v>0.19</v>
      </c>
    </row>
    <row r="5" spans="1:15" s="18" customFormat="1" hidden="1" x14ac:dyDescent="0.2">
      <c r="A5" s="137" t="s">
        <v>128</v>
      </c>
      <c r="B5" s="196" t="s">
        <v>223</v>
      </c>
      <c r="C5" s="196" t="s">
        <v>224</v>
      </c>
      <c r="D5" s="197" t="e">
        <f>IF(OR($C5="",$H5),"",IF(RTD("wdf.rtq",,$C5,"Bid_Price1")=0, RTD("wdf.rtq",,$C5,"Ask_Price1"), RTD("wdf.rtq",,$C5,"Bid_Price1")))</f>
        <v>#N/A</v>
      </c>
      <c r="E5" s="197" t="e">
        <f t="shared" si="0"/>
        <v>#N/A</v>
      </c>
      <c r="F5" s="197" t="e">
        <f>IF(OR($C5="",$H5),"",IF(RTD("wdf.rtq",,$C5,"Ask_Price1")=0, RTD("wdf.rtq",,$C5,"Bid_Price1"), RTD("wdf.rtq",,$C5,"Ask_Price1")))</f>
        <v>#N/A</v>
      </c>
      <c r="G5" s="196">
        <v>5</v>
      </c>
      <c r="H5" s="153" t="b">
        <v>0</v>
      </c>
      <c r="I5" s="107" t="e">
        <f>IF(OR($C5="",$H5),"",RTD("wdf.rtq", ,$C5, "Update_Time","RT_Price"))</f>
        <v>#N/A</v>
      </c>
      <c r="J5" s="154" t="e">
        <f>IF(OR($C5="",$H5),"",RTD("wdf.rtq",,$C5,"PreClose"))</f>
        <v>#N/A</v>
      </c>
      <c r="K5" s="169" t="e">
        <f t="shared" si="1"/>
        <v>#N/A</v>
      </c>
      <c r="L5" s="202" t="e">
        <f>IF($C5="","",RTD("wdf.rtq",,$C5,"LastPrice"))</f>
        <v>#N/A</v>
      </c>
      <c r="M5" s="203">
        <v>0.18</v>
      </c>
      <c r="N5" s="204">
        <v>0.18</v>
      </c>
      <c r="O5" s="204">
        <v>0.18</v>
      </c>
    </row>
    <row r="6" spans="1:15" s="18" customFormat="1" hidden="1" x14ac:dyDescent="0.2">
      <c r="A6" s="137" t="s">
        <v>88</v>
      </c>
      <c r="B6" s="196" t="s">
        <v>283</v>
      </c>
      <c r="C6" s="196" t="s">
        <v>282</v>
      </c>
      <c r="D6" s="197" t="e">
        <f>IF(OR($C6="",$H6),"",IF(RTD("wdf.rtq",,$C6,"Bid_Price1")=0, RTD("wdf.rtq",,$C6,"Ask_Price1"), RTD("wdf.rtq",,$C6,"Bid_Price1")))</f>
        <v>#N/A</v>
      </c>
      <c r="E6" s="197" t="e">
        <f t="shared" si="0"/>
        <v>#N/A</v>
      </c>
      <c r="F6" s="197" t="e">
        <f>IF(OR($C6="",$H6),"",IF(RTD("wdf.rtq",,$C6,"Ask_Price1")=0, RTD("wdf.rtq",,$C6,"Bid_Price1"), RTD("wdf.rtq",,$C6,"Ask_Price1")))</f>
        <v>#N/A</v>
      </c>
      <c r="G6" s="196">
        <v>10</v>
      </c>
      <c r="H6" s="153" t="b">
        <v>0</v>
      </c>
      <c r="I6" s="107" t="e">
        <f>IF(OR($C6="",$H6),"",RTD("wdf.rtq", ,$C6, "Update_Time","RT_Price"))</f>
        <v>#N/A</v>
      </c>
      <c r="J6" s="154" t="e">
        <f>IF(OR($C6="",$H6),"",RTD("wdf.rtq",,$C6,"PreClose"))</f>
        <v>#N/A</v>
      </c>
      <c r="K6" s="169" t="e">
        <f t="shared" si="1"/>
        <v>#N/A</v>
      </c>
      <c r="L6" s="202" t="e">
        <f>IF($C6="","",RTD("wdf.rtq",,$C6,"LastPrice"))</f>
        <v>#N/A</v>
      </c>
      <c r="M6" s="203">
        <v>0.16</v>
      </c>
      <c r="N6" s="204">
        <v>0.16</v>
      </c>
      <c r="O6" s="204">
        <v>0.16</v>
      </c>
    </row>
    <row r="7" spans="1:15" s="18" customFormat="1" hidden="1" x14ac:dyDescent="0.2">
      <c r="A7" s="137" t="s">
        <v>120</v>
      </c>
      <c r="B7" s="196" t="s">
        <v>295</v>
      </c>
      <c r="C7" s="196" t="s">
        <v>297</v>
      </c>
      <c r="D7" s="197" t="e">
        <f>IF(OR($C7="",$H7),"",IF(RTD("wdf.rtq",,$C7,"Bid_Price1")=0, RTD("wdf.rtq",,$C7,"Ask_Price1"), RTD("wdf.rtq",,$C7,"Bid_Price1")))</f>
        <v>#N/A</v>
      </c>
      <c r="E7" s="197" t="e">
        <f t="shared" si="0"/>
        <v>#N/A</v>
      </c>
      <c r="F7" s="197" t="e">
        <f>IF(OR($C7="",$H7),"",IF(RTD("wdf.rtq",,$C7,"Ask_Price1")=0, RTD("wdf.rtq",,$C7,"Bid_Price1"), RTD("wdf.rtq",,$C7,"Ask_Price1")))</f>
        <v>#N/A</v>
      </c>
      <c r="G7" s="196">
        <v>1</v>
      </c>
      <c r="H7" s="153" t="b">
        <v>0</v>
      </c>
      <c r="I7" s="107" t="e">
        <f>IF(OR($C7="",$H7),"",RTD("wdf.rtq", ,$C7, "Update_Time","RT_Price"))</f>
        <v>#N/A</v>
      </c>
      <c r="J7" s="154" t="e">
        <f>IF(OR($C7="",$H7),"",RTD("wdf.rtq",,$C7,"PreClose"))</f>
        <v>#N/A</v>
      </c>
      <c r="K7" s="169" t="e">
        <f t="shared" si="1"/>
        <v>#N/A</v>
      </c>
      <c r="L7" s="202" t="e">
        <f>IF($C7="","",RTD("wdf.rtq",,$C7,"LastPrice"))</f>
        <v>#N/A</v>
      </c>
      <c r="M7" s="203">
        <v>0.2</v>
      </c>
      <c r="N7" s="204">
        <v>0.2</v>
      </c>
      <c r="O7" s="204">
        <v>0.2</v>
      </c>
    </row>
    <row r="8" spans="1:15" s="18" customFormat="1" hidden="1" x14ac:dyDescent="0.2">
      <c r="A8" s="137" t="s">
        <v>128</v>
      </c>
      <c r="B8" s="196" t="s">
        <v>353</v>
      </c>
      <c r="C8" s="198" t="s">
        <v>354</v>
      </c>
      <c r="D8" s="197" t="e">
        <f>IF(OR($C8="",$H8),"",IF(RTD("wdf.rtq",,$C8,"Bid_Price1")=0, RTD("wdf.rtq",,$C8,"Ask_Price1"), RTD("wdf.rtq",,$C8,"Bid_Price1")))</f>
        <v>#N/A</v>
      </c>
      <c r="E8" s="197" t="e">
        <f t="shared" si="0"/>
        <v>#N/A</v>
      </c>
      <c r="F8" s="197" t="e">
        <f>IF(OR($C8="",$H8),"",IF(RTD("wdf.rtq",,$C8,"Ask_Price1")=0, RTD("wdf.rtq",,$C8,"Bid_Price1"), RTD("wdf.rtq",,$C8,"Ask_Price1")))</f>
        <v>#N/A</v>
      </c>
      <c r="G8" s="196">
        <v>5</v>
      </c>
      <c r="H8" s="153" t="b">
        <v>0</v>
      </c>
      <c r="I8" s="107" t="e">
        <f>IF(OR($C8="",$H8),"",RTD("wdf.rtq", ,$C8, "Update_Time","RT_Price"))</f>
        <v>#N/A</v>
      </c>
      <c r="J8" s="154" t="e">
        <f>IF(OR($C8="",$H8),"",RTD("wdf.rtq",,$C8,"PreClose"))</f>
        <v>#N/A</v>
      </c>
      <c r="K8" s="169" t="e">
        <f t="shared" si="1"/>
        <v>#N/A</v>
      </c>
      <c r="L8" s="202" t="e">
        <f>IF($C8="","",RTD("wdf.rtq",,$C8,"LastPrice"))</f>
        <v>#N/A</v>
      </c>
      <c r="M8" s="203">
        <v>0.33</v>
      </c>
      <c r="N8" s="204">
        <v>0.33</v>
      </c>
      <c r="O8" s="204">
        <v>0.33</v>
      </c>
    </row>
    <row r="9" spans="1:15" s="18" customFormat="1" hidden="1" x14ac:dyDescent="0.2">
      <c r="A9" s="137" t="s">
        <v>120</v>
      </c>
      <c r="B9" s="196" t="s">
        <v>410</v>
      </c>
      <c r="C9" s="196" t="s">
        <v>411</v>
      </c>
      <c r="D9" s="197" t="e">
        <f>IF(OR($C9="",$H9),"",IF(RTD("wdf.rtq",,$C9,"Bid_Price1")=0, RTD("wdf.rtq",,$C9,"Ask_Price1"), RTD("wdf.rtq",,$C9,"Bid_Price1")))</f>
        <v>#N/A</v>
      </c>
      <c r="E9" s="197" t="e">
        <f t="shared" si="0"/>
        <v>#N/A</v>
      </c>
      <c r="F9" s="197" t="e">
        <f>IF(OR($C9="",$H9),"",IF(RTD("wdf.rtq",,$C9,"Ask_Price1")=0, RTD("wdf.rtq",,$C9,"Bid_Price1"), RTD("wdf.rtq",,$C9,"Ask_Price1")))</f>
        <v>#N/A</v>
      </c>
      <c r="G9" s="196">
        <v>10</v>
      </c>
      <c r="H9" s="153" t="b">
        <v>0</v>
      </c>
      <c r="I9" s="107" t="e">
        <f>IF(OR($C9="",$H9),"",RTD("wdf.rtq", ,$C9, "Update_Time","RT_Price"))</f>
        <v>#N/A</v>
      </c>
      <c r="J9" s="154" t="e">
        <f>IF(OR($C9="",$H9),"",RTD("wdf.rtq",,$C9,"PreClose"))</f>
        <v>#N/A</v>
      </c>
      <c r="K9" s="169" t="e">
        <f t="shared" si="1"/>
        <v>#N/A</v>
      </c>
      <c r="L9" s="202" t="e">
        <f>IF($C9="","",RTD("wdf.rtq",,$C9,"LastPrice"))</f>
        <v>#N/A</v>
      </c>
      <c r="M9" s="203">
        <v>0.33</v>
      </c>
      <c r="N9" s="204">
        <v>0.33</v>
      </c>
      <c r="O9" s="204">
        <v>0.33</v>
      </c>
    </row>
    <row r="10" spans="1:15" s="18" customFormat="1" hidden="1" x14ac:dyDescent="0.2">
      <c r="A10" s="137" t="s">
        <v>88</v>
      </c>
      <c r="B10" s="196" t="s">
        <v>122</v>
      </c>
      <c r="C10" s="196" t="s">
        <v>883</v>
      </c>
      <c r="D10" s="197" t="e">
        <f>IF(OR($C10="",$H10),"",IF(RTD("wdf.rtq",,$C10,"Bid_Price1")=0, RTD("wdf.rtq",,$C10,"Ask_Price1"), RTD("wdf.rtq",,$C10,"Bid_Price1")))</f>
        <v>#N/A</v>
      </c>
      <c r="E10" s="197" t="e">
        <f t="shared" si="0"/>
        <v>#N/A</v>
      </c>
      <c r="F10" s="197" t="e">
        <f>IF(OR($C10="",$H10),"",IF(RTD("wdf.rtq",,$C10,"Ask_Price1")=0, RTD("wdf.rtq",,$C10,"Bid_Price1"), RTD("wdf.rtq",,$C10,"Ask_Price1")))</f>
        <v>#N/A</v>
      </c>
      <c r="G10" s="196">
        <v>10</v>
      </c>
      <c r="H10" s="153" t="b">
        <v>0</v>
      </c>
      <c r="I10" s="107" t="e">
        <f>IF(OR($C10="",$H10),"",RTD("wdf.rtq", ,$C10, "Update_Time","RT_Price"))</f>
        <v>#N/A</v>
      </c>
      <c r="J10" s="154" t="e">
        <f>IF(OR($C10="",$H10),"",RTD("wdf.rtq",,$C10,"PreClose"))</f>
        <v>#N/A</v>
      </c>
      <c r="K10" s="169" t="e">
        <f t="shared" si="1"/>
        <v>#N/A</v>
      </c>
      <c r="L10" s="202" t="e">
        <f>IF($C10="","",RTD("wdf.rtq",,$C10,"LastPrice"))</f>
        <v>#N/A</v>
      </c>
      <c r="M10" s="203">
        <v>0.15</v>
      </c>
      <c r="N10" s="204">
        <v>0.15</v>
      </c>
      <c r="O10" s="204">
        <v>0.15</v>
      </c>
    </row>
    <row r="11" spans="1:15" s="18" customFormat="1" hidden="1" x14ac:dyDescent="0.2">
      <c r="A11" s="137" t="s">
        <v>128</v>
      </c>
      <c r="B11" s="196" t="s">
        <v>497</v>
      </c>
      <c r="C11" s="196" t="s">
        <v>884</v>
      </c>
      <c r="D11" s="197" t="e">
        <f>IF(OR($C11="",$H11),"",IF(RTD("wdf.rtq",,$C11,"Bid_Price1")=0, RTD("wdf.rtq",,$C11,"Ask_Price1"), RTD("wdf.rtq",,$C11,"Bid_Price1")))</f>
        <v>#N/A</v>
      </c>
      <c r="E11" s="197" t="e">
        <f t="shared" si="0"/>
        <v>#N/A</v>
      </c>
      <c r="F11" s="197" t="e">
        <f>IF(OR($C11="",$H11),"",IF(RTD("wdf.rtq",,$C11,"Ask_Price1")=0, RTD("wdf.rtq",,$C11,"Bid_Price1"), RTD("wdf.rtq",,$C11,"Ask_Price1")))</f>
        <v>#N/A</v>
      </c>
      <c r="G11" s="196">
        <v>5</v>
      </c>
      <c r="H11" s="153" t="b">
        <v>0</v>
      </c>
      <c r="I11" s="107" t="e">
        <f>IF(OR($C11="",$H11),"",RTD("wdf.rtq", ,$C11, "Update_Time","RT_Price"))</f>
        <v>#N/A</v>
      </c>
      <c r="J11" s="154" t="e">
        <f>IF(OR($C11="",$H11),"",RTD("wdf.rtq",,$C11,"PreClose"))</f>
        <v>#N/A</v>
      </c>
      <c r="K11" s="169" t="e">
        <f t="shared" si="1"/>
        <v>#N/A</v>
      </c>
      <c r="L11" s="202" t="e">
        <f>IF($C11="","",RTD("wdf.rtq",,$C11,"LastPrice"))</f>
        <v>#N/A</v>
      </c>
      <c r="M11" s="203">
        <v>0.14000000000000001</v>
      </c>
      <c r="N11" s="204">
        <v>0.14000000000000001</v>
      </c>
      <c r="O11" s="204">
        <v>0.14000000000000001</v>
      </c>
    </row>
    <row r="12" spans="1:15" s="18" customFormat="1" hidden="1" x14ac:dyDescent="0.2">
      <c r="A12" s="137" t="s">
        <v>128</v>
      </c>
      <c r="B12" s="196" t="s">
        <v>498</v>
      </c>
      <c r="C12" s="196" t="s">
        <v>885</v>
      </c>
      <c r="D12" s="197" t="e">
        <f>IF(OR($C12="",$H12),"",IF(RTD("wdf.rtq",,$C12,"Bid_Price1")=0, RTD("wdf.rtq",,$C12,"Ask_Price1"), RTD("wdf.rtq",,$C12,"Bid_Price1")))</f>
        <v>#N/A</v>
      </c>
      <c r="E12" s="197" t="e">
        <f t="shared" si="0"/>
        <v>#N/A</v>
      </c>
      <c r="F12" s="197" t="e">
        <f>IF(OR($C12="",$H12),"",IF(RTD("wdf.rtq",,$C12,"Ask_Price1")=0, RTD("wdf.rtq",,$C12,"Bid_Price1"), RTD("wdf.rtq",,$C12,"Ask_Price1")))</f>
        <v>#N/A</v>
      </c>
      <c r="G12" s="196">
        <v>5</v>
      </c>
      <c r="H12" s="153" t="b">
        <v>0</v>
      </c>
      <c r="I12" s="107" t="e">
        <f>IF(OR($C12="",$H12),"",RTD("wdf.rtq", ,$C12, "Update_Time","RT_Price"))</f>
        <v>#N/A</v>
      </c>
      <c r="J12" s="154" t="e">
        <f>IF(OR($C12="",$H12),"",RTD("wdf.rtq",,$C12,"PreClose"))</f>
        <v>#N/A</v>
      </c>
      <c r="K12" s="169" t="e">
        <f t="shared" si="1"/>
        <v>#N/A</v>
      </c>
      <c r="L12" s="202" t="e">
        <f>IF($C12="","",RTD("wdf.rtq",,$C12,"LastPrice"))</f>
        <v>#N/A</v>
      </c>
      <c r="M12" s="203">
        <v>0.17</v>
      </c>
      <c r="N12" s="204">
        <v>0.17</v>
      </c>
      <c r="O12" s="204">
        <v>0.17</v>
      </c>
    </row>
    <row r="13" spans="1:15" s="18" customFormat="1" hidden="1" x14ac:dyDescent="0.2">
      <c r="A13" s="137" t="s">
        <v>88</v>
      </c>
      <c r="B13" s="196" t="s">
        <v>530</v>
      </c>
      <c r="C13" s="196" t="s">
        <v>532</v>
      </c>
      <c r="D13" s="197" t="e">
        <f>IF(OR($C13="",$H13),"",IF(RTD("wdf.rtq",,$C13,"Bid_Price1")=0, RTD("wdf.rtq",,$C13,"Ask_Price1"), RTD("wdf.rtq",,$C13,"Bid_Price1")))</f>
        <v>#N/A</v>
      </c>
      <c r="E13" s="197" t="e">
        <f t="shared" si="0"/>
        <v>#N/A</v>
      </c>
      <c r="F13" s="197" t="e">
        <f>IF(OR($C13="",$H13),"",IF(RTD("wdf.rtq",,$C13,"Ask_Price1")=0, RTD("wdf.rtq",,$C13,"Bid_Price1"), RTD("wdf.rtq",,$C13,"Ask_Price1")))</f>
        <v>#N/A</v>
      </c>
      <c r="G13" s="196">
        <v>10</v>
      </c>
      <c r="H13" s="153" t="b">
        <v>0</v>
      </c>
      <c r="I13" s="107" t="e">
        <f>IF(OR($C13="",$H13),"",RTD("wdf.rtq", ,$C13, "Update_Time","RT_Price"))</f>
        <v>#N/A</v>
      </c>
      <c r="J13" s="154" t="e">
        <f>IF(OR($C13="",$H13),"",RTD("wdf.rtq",,$C13,"PreClose"))</f>
        <v>#N/A</v>
      </c>
      <c r="K13" s="169" t="e">
        <f t="shared" si="1"/>
        <v>#N/A</v>
      </c>
      <c r="L13" s="202" t="e">
        <f>IF($C13="","",RTD("wdf.rtq",,$C13,"LastPrice"))</f>
        <v>#N/A</v>
      </c>
      <c r="M13" s="203">
        <v>0.1</v>
      </c>
      <c r="N13" s="204">
        <v>0.1</v>
      </c>
      <c r="O13" s="204">
        <v>0.1</v>
      </c>
    </row>
    <row r="14" spans="1:15" s="18" customFormat="1" hidden="1" x14ac:dyDescent="0.2">
      <c r="A14" s="137" t="s">
        <v>574</v>
      </c>
      <c r="B14" s="196" t="s">
        <v>575</v>
      </c>
      <c r="C14" s="196" t="s">
        <v>577</v>
      </c>
      <c r="D14" s="197" t="e">
        <f>IF(OR($C14="",$H14),"",IF(RTD("wdf.rtq",,$C14,"Bid_Price1")=0, RTD("wdf.rtq",,$C14,"Ask_Price1"), RTD("wdf.rtq",,$C14,"Bid_Price1")))</f>
        <v>#N/A</v>
      </c>
      <c r="E14" s="197" t="e">
        <f t="shared" si="0"/>
        <v>#N/A</v>
      </c>
      <c r="F14" s="197" t="e">
        <f>IF(OR($C14="",$H14),"",IF(RTD("wdf.rtq",,$C14,"Ask_Price1")=0, RTD("wdf.rtq",,$C14,"Bid_Price1"), RTD("wdf.rtq",,$C14,"Ask_Price1")))</f>
        <v>#N/A</v>
      </c>
      <c r="G14" s="196">
        <v>10</v>
      </c>
      <c r="H14" s="153" t="b">
        <v>0</v>
      </c>
      <c r="I14" s="107" t="e">
        <f>IF(OR($C14="",$H14),"",RTD("wdf.rtq", ,$C14, "Update_Time","RT_Price"))</f>
        <v>#N/A</v>
      </c>
      <c r="J14" s="154" t="e">
        <f>IF(OR($C14="",$H14),"",RTD("wdf.rtq",,$C14,"PreClose"))</f>
        <v>#N/A</v>
      </c>
      <c r="K14" s="169" t="e">
        <f t="shared" si="1"/>
        <v>#N/A</v>
      </c>
      <c r="L14" s="202" t="e">
        <f>IF($C14="","",RTD("wdf.rtq",,$C14,"LastPrice"))</f>
        <v>#N/A</v>
      </c>
      <c r="M14" s="203">
        <v>0.32</v>
      </c>
      <c r="N14" s="204">
        <v>0.35</v>
      </c>
      <c r="O14" s="204">
        <v>0.32</v>
      </c>
    </row>
    <row r="15" spans="1:15" s="18" customFormat="1" hidden="1" x14ac:dyDescent="0.2">
      <c r="A15" s="137" t="s">
        <v>677</v>
      </c>
      <c r="B15" s="199" t="s">
        <v>680</v>
      </c>
      <c r="C15" s="196" t="s">
        <v>679</v>
      </c>
      <c r="D15" s="197" t="e">
        <f>IF(OR($C15="",$H15),"",IF(RTD("wdf.rtq",,$C15,"Bid_Price1")=0, RTD("wdf.rtq",,$C15,"Ask_Price1"), RTD("wdf.rtq",,$C15,"Bid_Price1")))</f>
        <v>#N/A</v>
      </c>
      <c r="E15" s="197" t="e">
        <f t="shared" si="0"/>
        <v>#N/A</v>
      </c>
      <c r="F15" s="197" t="e">
        <f>IF(OR($C15="",$H15),"",IF(RTD("wdf.rtq",,$C15,"Ask_Price1")=0, RTD("wdf.rtq",,$C15,"Bid_Price1"), RTD("wdf.rtq",,$C15,"Ask_Price1")))</f>
        <v>#N/A</v>
      </c>
      <c r="G15" s="196">
        <v>100</v>
      </c>
      <c r="H15" s="153" t="b">
        <v>0</v>
      </c>
      <c r="I15" s="107" t="e">
        <f>IF(OR($C15="",$H15),"",RTD("wdf.rtq", ,$C15, "Update_Time","RT_Price"))</f>
        <v>#N/A</v>
      </c>
      <c r="J15" s="154" t="e">
        <f>IF(OR($C15="",$H15),"",RTD("wdf.rtq",,$C15,"PreClose"))</f>
        <v>#N/A</v>
      </c>
      <c r="K15" s="169" t="e">
        <f t="shared" si="1"/>
        <v>#N/A</v>
      </c>
      <c r="L15" s="202" t="e">
        <f>IF($C15="","",RTD("wdf.rtq",,$C15,"LastPrice"))</f>
        <v>#N/A</v>
      </c>
      <c r="M15" s="203">
        <v>0.27</v>
      </c>
      <c r="N15" s="204">
        <v>0.34</v>
      </c>
      <c r="O15" s="204">
        <v>0.25</v>
      </c>
    </row>
    <row r="16" spans="1:15" s="18" customFormat="1" hidden="1" x14ac:dyDescent="0.2">
      <c r="A16" s="137" t="s">
        <v>677</v>
      </c>
      <c r="B16" s="199" t="s">
        <v>753</v>
      </c>
      <c r="C16" s="196" t="s">
        <v>872</v>
      </c>
      <c r="D16" s="197" t="e">
        <f>IF(OR($C16="",$H16),"",IF(RTD("wdf.rtq",,$C16,"Bid_Price1")=0, RTD("wdf.rtq",,$C16,"Ask_Price1"), RTD("wdf.rtq",,$C16,"Bid_Price1")))</f>
        <v>#N/A</v>
      </c>
      <c r="E16" s="197" t="e">
        <f t="shared" si="0"/>
        <v>#N/A</v>
      </c>
      <c r="F16" s="197" t="e">
        <f>IF(OR($C16="",$H16),"",IF(RTD("wdf.rtq",,$C16,"Ask_Price1")=0, RTD("wdf.rtq",,$C16,"Bid_Price1"), RTD("wdf.rtq",,$C16,"Ask_Price1")))</f>
        <v>#N/A</v>
      </c>
      <c r="G16" s="196">
        <v>100</v>
      </c>
      <c r="H16" s="153" t="b">
        <v>0</v>
      </c>
      <c r="I16" s="107" t="e">
        <f>IF(OR($C16="",$H16),"",RTD("wdf.rtq", ,$C16, "Update_Time","RT_Price"))</f>
        <v>#N/A</v>
      </c>
      <c r="J16" s="154" t="e">
        <f>IF(OR($C16="",$H16),"",RTD("wdf.rtq",,$C16,"PreClose"))</f>
        <v>#N/A</v>
      </c>
      <c r="K16" s="169" t="e">
        <f t="shared" si="1"/>
        <v>#N/A</v>
      </c>
      <c r="L16" s="202" t="e">
        <f>IF($C16="","",RTD("wdf.rtq",,$C16,"LastPrice"))</f>
        <v>#N/A</v>
      </c>
      <c r="M16" s="203">
        <v>0.28000000000000003</v>
      </c>
      <c r="N16" s="204">
        <v>0.375</v>
      </c>
      <c r="O16" s="204">
        <v>0.25</v>
      </c>
    </row>
    <row r="17" spans="1:15" s="18" customFormat="1" hidden="1" x14ac:dyDescent="0.2">
      <c r="A17" s="137" t="s">
        <v>120</v>
      </c>
      <c r="B17" s="196" t="s">
        <v>295</v>
      </c>
      <c r="C17" s="196" t="s">
        <v>841</v>
      </c>
      <c r="D17" s="197" t="e">
        <f>IF(OR($C17="",$H17),"",IF(RTD("wdf.rtq",,$C17,"Bid_Price1")=0, RTD("wdf.rtq",,$C17,"Ask_Price1"), RTD("wdf.rtq",,$C17,"Bid_Price1")))</f>
        <v>#N/A</v>
      </c>
      <c r="E17" s="197" t="e">
        <f t="shared" si="0"/>
        <v>#N/A</v>
      </c>
      <c r="F17" s="197" t="e">
        <f>IF(OR($C17="",$H17),"",IF(RTD("wdf.rtq",,$C17,"Ask_Price1")=0, RTD("wdf.rtq",,$C17,"Bid_Price1"), RTD("wdf.rtq",,$C17,"Ask_Price1")))</f>
        <v>#N/A</v>
      </c>
      <c r="G17" s="196">
        <v>1</v>
      </c>
      <c r="H17" s="153" t="b">
        <v>0</v>
      </c>
      <c r="I17" s="107" t="e">
        <f>IF(OR($C17="",$H17),"",RTD("wdf.rtq", ,$C17, "Update_Time","RT_Price"))</f>
        <v>#N/A</v>
      </c>
      <c r="J17" s="154" t="e">
        <f>IF(OR($C17="",$H17),"",RTD("wdf.rtq",,$C17,"PreClose"))</f>
        <v>#N/A</v>
      </c>
      <c r="K17" s="169" t="e">
        <f t="shared" si="1"/>
        <v>#N/A</v>
      </c>
      <c r="L17" s="202" t="e">
        <f>IF($C17="","",RTD("wdf.rtq",,$C17,"LastPrice"))</f>
        <v>#N/A</v>
      </c>
      <c r="M17" s="203">
        <v>0.23</v>
      </c>
      <c r="N17" s="204">
        <v>0.24</v>
      </c>
      <c r="O17" s="204">
        <v>0.24</v>
      </c>
    </row>
    <row r="18" spans="1:15" s="18" customFormat="1" hidden="1" x14ac:dyDescent="0.2">
      <c r="A18" s="137" t="s">
        <v>677</v>
      </c>
      <c r="B18" s="199" t="s">
        <v>886</v>
      </c>
      <c r="C18" s="196" t="s">
        <v>864</v>
      </c>
      <c r="D18" s="197" t="e">
        <f>IF(OR($C18="",$H18),"",IF(RTD("wdf.rtq",,$C18,"Bid_Price1")=0, RTD("wdf.rtq",,$C18,"Ask_Price1"), RTD("wdf.rtq",,$C18,"Bid_Price1")))</f>
        <v>#N/A</v>
      </c>
      <c r="E18" s="197" t="e">
        <f t="shared" si="0"/>
        <v>#N/A</v>
      </c>
      <c r="F18" s="197" t="e">
        <f>IF(OR($C18="",$H18),"",IF(RTD("wdf.rtq",,$C18,"Ask_Price1")=0, RTD("wdf.rtq",,$C18,"Bid_Price1"), RTD("wdf.rtq",,$C18,"Ask_Price1")))</f>
        <v>#N/A</v>
      </c>
      <c r="G18" s="196">
        <v>100</v>
      </c>
      <c r="H18" s="153" t="b">
        <v>0</v>
      </c>
      <c r="I18" s="107" t="e">
        <f>IF(OR($C18="",$H18),"",RTD("wdf.rtq", ,$C18, "Update_Time","RT_Price"))</f>
        <v>#N/A</v>
      </c>
      <c r="J18" s="154" t="e">
        <f>IF(OR($C18="",$H18),"",RTD("wdf.rtq",,$C18,"PreClose"))</f>
        <v>#N/A</v>
      </c>
      <c r="K18" s="169" t="e">
        <f t="shared" si="1"/>
        <v>#N/A</v>
      </c>
      <c r="L18" s="202" t="e">
        <f>IF($C18="","",RTD("wdf.rtq",,$C18,"LastPrice"))</f>
        <v>#N/A</v>
      </c>
      <c r="M18" s="203">
        <v>0.34</v>
      </c>
      <c r="N18" s="204">
        <v>0.45</v>
      </c>
      <c r="O18" s="204">
        <v>0.35</v>
      </c>
    </row>
    <row r="19" spans="1:15" s="18" customFormat="1" hidden="1" x14ac:dyDescent="0.2">
      <c r="A19" s="137" t="s">
        <v>677</v>
      </c>
      <c r="B19" s="199" t="s">
        <v>887</v>
      </c>
      <c r="C19" s="196" t="s">
        <v>889</v>
      </c>
      <c r="D19" s="197" t="e">
        <f>IF(OR($C19="",$H19),"",IF(RTD("wdf.rtq",,$C19,"Bid_Price1")=0, RTD("wdf.rtq",,$C19,"Ask_Price1"), RTD("wdf.rtq",,$C19,"Bid_Price1")))</f>
        <v>#N/A</v>
      </c>
      <c r="E19" s="197" t="e">
        <f t="shared" si="0"/>
        <v>#N/A</v>
      </c>
      <c r="F19" s="197" t="e">
        <f>IF(OR($C19="",$H19),"",IF(RTD("wdf.rtq",,$C19,"Ask_Price1")=0, RTD("wdf.rtq",,$C19,"Bid_Price1"), RTD("wdf.rtq",,$C19,"Ask_Price1")))</f>
        <v>#N/A</v>
      </c>
      <c r="G19" s="196">
        <v>100</v>
      </c>
      <c r="H19" s="153" t="b">
        <v>0</v>
      </c>
      <c r="I19" s="107" t="e">
        <f>IF(OR($C19="",$H19),"",RTD("wdf.rtq", ,$C19, "Update_Time","RT_Price"))</f>
        <v>#N/A</v>
      </c>
      <c r="J19" s="154" t="e">
        <f>IF(OR($C19="",$H19),"",RTD("wdf.rtq",,$C19,"PreClose"))</f>
        <v>#N/A</v>
      </c>
      <c r="K19" s="169" t="e">
        <f t="shared" si="1"/>
        <v>#N/A</v>
      </c>
      <c r="L19" s="202" t="e">
        <f>IF($C19="","",RTD("wdf.rtq",,$C19,"LastPrice"))</f>
        <v>#N/A</v>
      </c>
      <c r="M19" s="203">
        <v>0.28999999999999998</v>
      </c>
      <c r="N19" s="204">
        <v>0.375</v>
      </c>
      <c r="O19" s="204">
        <v>0.3</v>
      </c>
    </row>
    <row r="20" spans="1:15" s="18" customFormat="1" hidden="1" x14ac:dyDescent="0.2">
      <c r="A20" s="137" t="s">
        <v>677</v>
      </c>
      <c r="B20" s="199" t="s">
        <v>913</v>
      </c>
      <c r="C20" s="196" t="s">
        <v>915</v>
      </c>
      <c r="D20" s="197" t="e">
        <f>IF(OR($C20="",$H20),"",IF(RTD("wdf.rtq",,$C20,"Bid_Price1")=0, RTD("wdf.rtq",,$C20,"Ask_Price1"), RTD("wdf.rtq",,$C20,"Bid_Price1")))</f>
        <v>#N/A</v>
      </c>
      <c r="E20" s="197" t="e">
        <f t="shared" si="0"/>
        <v>#N/A</v>
      </c>
      <c r="F20" s="197" t="e">
        <f>IF(OR($C20="",$H20),"",IF(RTD("wdf.rtq",,$C20,"Ask_Price1")=0, RTD("wdf.rtq",,$C20,"Bid_Price1"), RTD("wdf.rtq",,$C20,"Ask_Price1")))</f>
        <v>#N/A</v>
      </c>
      <c r="G20" s="196">
        <v>100</v>
      </c>
      <c r="H20" s="153" t="b">
        <v>0</v>
      </c>
      <c r="I20" s="107" t="e">
        <f>IF(OR($C20="",$H19),"",RTD("wdf.rtq", ,$C20, "Update_Time","RT_Price"))</f>
        <v>#N/A</v>
      </c>
      <c r="J20" s="154" t="e">
        <f>IF(OR($C20="",$H20),"",RTD("wdf.rtq",,$C20,"PreClose"))</f>
        <v>#N/A</v>
      </c>
      <c r="K20" s="169" t="e">
        <f t="shared" si="1"/>
        <v>#N/A</v>
      </c>
      <c r="L20" s="202" t="e">
        <f>IF($C20="","",RTD("wdf.rtq",,$C20,"LastPrice"))</f>
        <v>#N/A</v>
      </c>
      <c r="M20" s="203">
        <v>0.2</v>
      </c>
      <c r="N20" s="204">
        <v>0.255</v>
      </c>
      <c r="O20" s="204">
        <v>0.2</v>
      </c>
    </row>
    <row r="21" spans="1:15" s="18" customFormat="1" hidden="1" x14ac:dyDescent="0.2">
      <c r="A21" s="137" t="s">
        <v>976</v>
      </c>
      <c r="B21" s="199" t="s">
        <v>977</v>
      </c>
      <c r="C21" s="196" t="s">
        <v>978</v>
      </c>
      <c r="D21" s="197" t="e">
        <f>IF(OR($C21="",$H21),"",IF(RTD("wdf.rtq",,$C21,"Bid_Price1")=0, RTD("wdf.rtq",,$C21,"Ask_Price1"), RTD("wdf.rtq",,$C21,"Bid_Price1")))</f>
        <v>#N/A</v>
      </c>
      <c r="E21" s="197" t="e">
        <f t="shared" si="0"/>
        <v>#N/A</v>
      </c>
      <c r="F21" s="197" t="e">
        <f>IF(OR($C21="",$H21),"",IF(RTD("wdf.rtq",,$C21,"Ask_Price1")=0, RTD("wdf.rtq",,$C21,"Bid_Price1"), RTD("wdf.rtq",,$C21,"Ask_Price1")))</f>
        <v>#N/A</v>
      </c>
      <c r="G21" s="196">
        <v>100</v>
      </c>
      <c r="H21" s="153" t="b">
        <v>0</v>
      </c>
      <c r="I21" s="107" t="e">
        <f>IF(OR($C21="",$H20),"",RTD("wdf.rtq", ,$C21, "Update_Time","RT_Price"))</f>
        <v>#N/A</v>
      </c>
      <c r="J21" s="154" t="e">
        <f>IF(OR($C21="",$H21),"",RTD("wdf.rtq",,$C21,"PreClose"))</f>
        <v>#N/A</v>
      </c>
      <c r="K21" s="169" t="e">
        <f t="shared" si="1"/>
        <v>#N/A</v>
      </c>
      <c r="L21" s="202" t="e">
        <f>IF($C21="","",RTD("wdf.rtq",,$C21,"LastPrice"))</f>
        <v>#N/A</v>
      </c>
      <c r="M21" s="203">
        <v>0.2</v>
      </c>
      <c r="N21" s="204">
        <v>0.26500000000000001</v>
      </c>
      <c r="O21" s="204">
        <v>0.2</v>
      </c>
    </row>
    <row r="22" spans="1:15" s="18" customFormat="1" hidden="1" x14ac:dyDescent="0.2">
      <c r="A22" s="137" t="s">
        <v>128</v>
      </c>
      <c r="B22" s="196" t="s">
        <v>498</v>
      </c>
      <c r="C22" s="196" t="s">
        <v>989</v>
      </c>
      <c r="D22" s="197" t="e">
        <f>IF(OR($C22="",$H22),"",IF(RTD("wdf.rtq",,$C22,"Bid_Price1")=0, RTD("wdf.rtq",,$C22,"Ask_Price1"), RTD("wdf.rtq",,$C22,"Bid_Price1")))</f>
        <v>#N/A</v>
      </c>
      <c r="E22" s="197" t="e">
        <f t="shared" si="0"/>
        <v>#N/A</v>
      </c>
      <c r="F22" s="197" t="e">
        <f>IF(OR($C22="",$H22),"",IF(RTD("wdf.rtq",,$C22,"Ask_Price1")=0, RTD("wdf.rtq",,$C22,"Bid_Price1"), RTD("wdf.rtq",,$C22,"Ask_Price1")))</f>
        <v>#N/A</v>
      </c>
      <c r="G22" s="196">
        <v>5</v>
      </c>
      <c r="H22" s="153" t="b">
        <v>0</v>
      </c>
      <c r="I22" s="107" t="e">
        <f>IF(OR($C22="",$H21),"",RTD("wdf.rtq", ,$C22, "Update_Time","RT_Price"))</f>
        <v>#N/A</v>
      </c>
      <c r="J22" s="154" t="e">
        <f>IF(OR($C22="",$H22),"",RTD("wdf.rtq",,$C22,"PreClose"))</f>
        <v>#N/A</v>
      </c>
      <c r="K22" s="169" t="e">
        <f t="shared" si="1"/>
        <v>#N/A</v>
      </c>
      <c r="L22" s="202" t="e">
        <f>IF($C22="","",RTD("wdf.rtq",,$C22,"LastPrice"))</f>
        <v>#N/A</v>
      </c>
      <c r="M22" s="203">
        <v>0.15</v>
      </c>
      <c r="N22" s="204">
        <v>0.2</v>
      </c>
      <c r="O22" s="204">
        <v>0.15</v>
      </c>
    </row>
    <row r="23" spans="1:15" s="18" customFormat="1" hidden="1" x14ac:dyDescent="0.2">
      <c r="A23" s="137" t="s">
        <v>88</v>
      </c>
      <c r="B23" s="196" t="s">
        <v>998</v>
      </c>
      <c r="C23" s="196" t="s">
        <v>999</v>
      </c>
      <c r="D23" s="197" t="e">
        <f>IF(OR($C23="",$H23),"",IF(RTD("wdf.rtq",,$C23,"Bid_Price1")=0, RTD("wdf.rtq",,$C23,"Ask_Price1"), RTD("wdf.rtq",,$C23,"Bid_Price1")))</f>
        <v>#N/A</v>
      </c>
      <c r="E23" s="197" t="e">
        <f t="shared" si="0"/>
        <v>#N/A</v>
      </c>
      <c r="F23" s="197" t="e">
        <f>IF(OR($C23="",$H23),"",IF(RTD("wdf.rtq",,$C23,"Ask_Price1")=0, RTD("wdf.rtq",,$C23,"Bid_Price1"), RTD("wdf.rtq",,$C23,"Ask_Price1")))</f>
        <v>#N/A</v>
      </c>
      <c r="G23" s="196">
        <v>10</v>
      </c>
      <c r="H23" s="153" t="b">
        <v>0</v>
      </c>
      <c r="I23" s="107" t="e">
        <f>IF(OR($C23="",$H22),"",RTD("wdf.rtq", ,$C23, "Update_Time","RT_Price"))</f>
        <v>#N/A</v>
      </c>
      <c r="J23" s="154" t="e">
        <f>IF(OR($C23="",$H23),"",RTD("wdf.rtq",,$C23,"PreClose"))</f>
        <v>#N/A</v>
      </c>
      <c r="K23" s="169" t="e">
        <f t="shared" si="1"/>
        <v>#N/A</v>
      </c>
      <c r="L23" s="202" t="e">
        <f>IF($C23="","",RTD("wdf.rtq",,$C23,"LastPrice"))</f>
        <v>#N/A</v>
      </c>
      <c r="M23" s="203">
        <v>0.17</v>
      </c>
      <c r="N23" s="204">
        <v>0.19500000000000001</v>
      </c>
      <c r="O23" s="204">
        <v>0.17</v>
      </c>
    </row>
    <row r="24" spans="1:15" s="18" customFormat="1" hidden="1" x14ac:dyDescent="0.2">
      <c r="A24" s="137" t="s">
        <v>128</v>
      </c>
      <c r="B24" s="196" t="s">
        <v>1020</v>
      </c>
      <c r="C24" s="196" t="s">
        <v>1022</v>
      </c>
      <c r="D24" s="197" t="e">
        <f>IF(OR($C24="",$H24),"",IF(RTD("wdf.rtq",,$C24,"Bid_Price1")=0, RTD("wdf.rtq",,$C24,"Ask_Price1"), RTD("wdf.rtq",,$C24,"Bid_Price1")))</f>
        <v>#N/A</v>
      </c>
      <c r="E24" s="197" t="e">
        <f t="shared" si="0"/>
        <v>#N/A</v>
      </c>
      <c r="F24" s="197" t="e">
        <f>IF(OR($C24="",$H24),"",IF(RTD("wdf.rtq",,$C24,"Ask_Price1")=0, RTD("wdf.rtq",,$C24,"Bid_Price1"), RTD("wdf.rtq",,$C24,"Ask_Price1")))</f>
        <v>#N/A</v>
      </c>
      <c r="G24" s="196">
        <v>10</v>
      </c>
      <c r="H24" s="153" t="b">
        <v>0</v>
      </c>
      <c r="I24" s="107" t="e">
        <f>IF(OR($C24="",$H23),"",RTD("wdf.rtq", ,$C24, "Update_Time","RT_Price"))</f>
        <v>#N/A</v>
      </c>
      <c r="J24" s="154" t="e">
        <f>IF(OR($C24="",$H24),"",RTD("wdf.rtq",,$C24,"PreClose"))</f>
        <v>#N/A</v>
      </c>
      <c r="K24" s="169" t="e">
        <f t="shared" si="1"/>
        <v>#N/A</v>
      </c>
      <c r="L24" s="202" t="e">
        <f>IF($C24="","",RTD("wdf.rtq",,$C24,"LastPrice"))</f>
        <v>#N/A</v>
      </c>
      <c r="M24" s="203">
        <v>0.18</v>
      </c>
      <c r="N24" s="204">
        <v>0.17</v>
      </c>
      <c r="O24" s="204">
        <v>0.18</v>
      </c>
    </row>
    <row r="25" spans="1:15" s="18" customFormat="1" hidden="1" x14ac:dyDescent="0.2">
      <c r="A25" s="137" t="s">
        <v>976</v>
      </c>
      <c r="B25" s="199" t="s">
        <v>1129</v>
      </c>
      <c r="C25" s="196" t="s">
        <v>1055</v>
      </c>
      <c r="D25" s="197" t="e">
        <f>IF(OR($C25="",$H25),"",IF(RTD("wdf.rtq",,$C25,"Bid_Price1")=0, RTD("wdf.rtq",,$C25,"Ask_Price1"), RTD("wdf.rtq",,$C25,"Bid_Price1")))</f>
        <v>#N/A</v>
      </c>
      <c r="E25" s="197" t="e">
        <f t="shared" si="0"/>
        <v>#N/A</v>
      </c>
      <c r="F25" s="197" t="e">
        <f>IF(OR($C25="",$H25),"",IF(RTD("wdf.rtq",,$C25,"Ask_Price1")=0, RTD("wdf.rtq",,$C25,"Bid_Price1"), RTD("wdf.rtq",,$C25,"Ask_Price1")))</f>
        <v>#N/A</v>
      </c>
      <c r="G25" s="196">
        <v>100</v>
      </c>
      <c r="H25" s="153" t="b">
        <v>0</v>
      </c>
      <c r="I25" s="107" t="e">
        <f>IF(OR($C25="",$H24),"",RTD("wdf.rtq", ,$C25, "Update_Time","RT_Price"))</f>
        <v>#N/A</v>
      </c>
      <c r="J25" s="154" t="e">
        <f>IF(OR($C25="",$H25),"",RTD("wdf.rtq",,$C25,"PreClose"))</f>
        <v>#N/A</v>
      </c>
      <c r="K25" s="169" t="e">
        <f t="shared" si="1"/>
        <v>#N/A</v>
      </c>
      <c r="L25" s="202" t="e">
        <f>IF($C25="","",RTD("wdf.rtq",,$C25,"LastPrice"))</f>
        <v>#N/A</v>
      </c>
      <c r="M25" s="203">
        <v>0.4</v>
      </c>
      <c r="N25" s="204">
        <v>0.59499999999999997</v>
      </c>
      <c r="O25" s="204">
        <v>0.3</v>
      </c>
    </row>
    <row r="26" spans="1:15" s="18" customFormat="1" hidden="1" x14ac:dyDescent="0.2">
      <c r="A26" s="137" t="s">
        <v>976</v>
      </c>
      <c r="B26" s="196" t="s">
        <v>1067</v>
      </c>
      <c r="C26" s="196" t="s">
        <v>1068</v>
      </c>
      <c r="D26" s="197" t="e">
        <f>IF(OR($C26="",$H26),"",IF(RTD("wdf.rtq",,$C26,"Bid_Price1")=0, RTD("wdf.rtq",,$C26,"Ask_Price1"), RTD("wdf.rtq",,$C26,"Bid_Price1")))</f>
        <v>#N/A</v>
      </c>
      <c r="E26" s="197" t="e">
        <f t="shared" si="0"/>
        <v>#N/A</v>
      </c>
      <c r="F26" s="197" t="e">
        <f>IF(OR($C26="",$H26),"",IF(RTD("wdf.rtq",,$C26,"Ask_Price1")=0, RTD("wdf.rtq",,$C26,"Bid_Price1"), RTD("wdf.rtq",,$C26,"Ask_Price1")))</f>
        <v>#N/A</v>
      </c>
      <c r="G26" s="196">
        <v>100</v>
      </c>
      <c r="H26" s="153" t="b">
        <v>0</v>
      </c>
      <c r="I26" s="107" t="e">
        <f>IF(OR($C26="",$H25),"",RTD("wdf.rtq", ,$C26, "Update_Time","RT_Price"))</f>
        <v>#N/A</v>
      </c>
      <c r="J26" s="154" t="e">
        <f>IF(OR($C26="",$H26),"",RTD("wdf.rtq",,$C26,"PreClose"))</f>
        <v>#N/A</v>
      </c>
      <c r="K26" s="169" t="e">
        <f t="shared" si="1"/>
        <v>#N/A</v>
      </c>
      <c r="L26" s="202" t="e">
        <f>IF($C26="","",RTD("wdf.rtq",,$C26,"LastPrice"))</f>
        <v>#N/A</v>
      </c>
      <c r="M26" s="203">
        <v>0.28000000000000003</v>
      </c>
      <c r="N26" s="204">
        <v>0.45</v>
      </c>
      <c r="O26" s="204">
        <v>0.3</v>
      </c>
    </row>
    <row r="27" spans="1:15" s="18" customFormat="1" hidden="1" x14ac:dyDescent="0.2">
      <c r="A27" s="137" t="s">
        <v>128</v>
      </c>
      <c r="B27" s="196" t="s">
        <v>1189</v>
      </c>
      <c r="C27" s="196" t="s">
        <v>1190</v>
      </c>
      <c r="D27" s="197" t="e">
        <f>IF(OR($C27="",$H27),"",IF(RTD("wdf.rtq",,$C27,"Bid_Price1")=0, RTD("wdf.rtq",,$C27,"Ask_Price1"), RTD("wdf.rtq",,$C27,"Bid_Price1")))</f>
        <v>#N/A</v>
      </c>
      <c r="E27" s="197" t="e">
        <f t="shared" si="0"/>
        <v>#N/A</v>
      </c>
      <c r="F27" s="197" t="e">
        <f>IF(OR($C27="",$H27),"",IF(RTD("wdf.rtq",,$C27,"Ask_Price1")=0, RTD("wdf.rtq",,$C27,"Bid_Price1"), RTD("wdf.rtq",,$C27,"Ask_Price1")))</f>
        <v>#N/A</v>
      </c>
      <c r="G27" s="196">
        <v>100</v>
      </c>
      <c r="H27" s="153" t="b">
        <v>0</v>
      </c>
      <c r="I27" s="107" t="e">
        <f>IF(OR($C27="",$H26),"",RTD("wdf.rtq", ,$C27, "Update_Time","RT_Price"))</f>
        <v>#N/A</v>
      </c>
      <c r="J27" s="154" t="e">
        <f>IF(OR($C27="",$H27),"",RTD("wdf.rtq",,$C27,"PreClose"))</f>
        <v>#N/A</v>
      </c>
      <c r="K27" s="169" t="e">
        <f t="shared" si="1"/>
        <v>#N/A</v>
      </c>
      <c r="L27" s="202" t="e">
        <f>IF($C27="","",RTD("wdf.rtq",,$C27,"LastPrice"))</f>
        <v>#N/A</v>
      </c>
      <c r="M27" s="203">
        <v>0.22</v>
      </c>
      <c r="N27" s="204">
        <v>0.28000000000000003</v>
      </c>
      <c r="O27" s="204">
        <v>0.22</v>
      </c>
    </row>
    <row r="28" spans="1:15" s="18" customFormat="1" hidden="1" x14ac:dyDescent="0.2">
      <c r="A28" s="137" t="s">
        <v>120</v>
      </c>
      <c r="B28" s="196" t="s">
        <v>1219</v>
      </c>
      <c r="C28" s="196" t="s">
        <v>1221</v>
      </c>
      <c r="D28" s="197" t="e">
        <f>IF(OR($C28="",$H28),"",IF(RTD("wdf.rtq",,$C28,"Bid_Price1")=0, RTD("wdf.rtq",,$C28,"Ask_Price1"), RTD("wdf.rtq",,$C28,"Bid_Price1")))</f>
        <v>#N/A</v>
      </c>
      <c r="E28" s="197" t="e">
        <f t="shared" si="0"/>
        <v>#N/A</v>
      </c>
      <c r="F28" s="197" t="e">
        <f>IF(OR($C28="",$H28),"",IF(RTD("wdf.rtq",,$C28,"Ask_Price1")=0, RTD("wdf.rtq",,$C28,"Bid_Price1"), RTD("wdf.rtq",,$C28,"Ask_Price1")))</f>
        <v>#N/A</v>
      </c>
      <c r="G28" s="196">
        <v>1</v>
      </c>
      <c r="H28" s="153" t="b">
        <v>0</v>
      </c>
      <c r="I28" s="107" t="e">
        <f>IF(OR($C28="",$H27),"",RTD("wdf.rtq", ,$C28, "Update_Time","RT_Price"))</f>
        <v>#N/A</v>
      </c>
      <c r="J28" s="154" t="e">
        <f>IF(OR($C28="",$H28),"",RTD("wdf.rtq",,$C28,"PreClose"))</f>
        <v>#N/A</v>
      </c>
      <c r="K28" s="169" t="e">
        <f t="shared" si="1"/>
        <v>#N/A</v>
      </c>
      <c r="L28" s="202" t="e">
        <f>IF($C28="","",RTD("wdf.rtq",,$C28,"LastPrice"))</f>
        <v>#N/A</v>
      </c>
      <c r="M28" s="203">
        <v>0.3</v>
      </c>
      <c r="N28" s="204">
        <v>0.34499999999999997</v>
      </c>
      <c r="O28" s="204">
        <v>0.3</v>
      </c>
    </row>
    <row r="29" spans="1:15" s="18" customFormat="1" hidden="1" x14ac:dyDescent="0.2">
      <c r="A29" s="137" t="s">
        <v>128</v>
      </c>
      <c r="B29" s="196" t="s">
        <v>1222</v>
      </c>
      <c r="C29" s="196" t="s">
        <v>1224</v>
      </c>
      <c r="D29" s="197" t="e">
        <f>IF(OR($C29="",$H29),"",IF(RTD("wdf.rtq",,$C29,"Bid_Price1")=0, RTD("wdf.rtq",,$C29,"Ask_Price1"), RTD("wdf.rtq",,$C29,"Bid_Price1")))</f>
        <v>#N/A</v>
      </c>
      <c r="E29" s="197" t="e">
        <f t="shared" si="0"/>
        <v>#N/A</v>
      </c>
      <c r="F29" s="197" t="e">
        <f>IF(OR($C29="",$H29),"",IF(RTD("wdf.rtq",,$C29,"Ask_Price1")=0, RTD("wdf.rtq",,$C29,"Bid_Price1"), RTD("wdf.rtq",,$C29,"Ask_Price1")))</f>
        <v>#N/A</v>
      </c>
      <c r="G29" s="196">
        <v>10</v>
      </c>
      <c r="H29" s="153" t="b">
        <v>0</v>
      </c>
      <c r="I29" s="107" t="e">
        <f>IF(OR($C29="",$H28),"",RTD("wdf.rtq", ,$C29, "Update_Time","RT_Price"))</f>
        <v>#N/A</v>
      </c>
      <c r="J29" s="154" t="e">
        <f>IF(OR($C29="",$H29),"",RTD("wdf.rtq",,$C29,"PreClose"))</f>
        <v>#N/A</v>
      </c>
      <c r="K29" s="169" t="e">
        <f t="shared" si="1"/>
        <v>#N/A</v>
      </c>
      <c r="L29" s="202" t="e">
        <f>IF($C29="","",RTD("wdf.rtq",,$C29,"LastPrice"))</f>
        <v>#N/A</v>
      </c>
      <c r="M29" s="203">
        <v>0.1</v>
      </c>
      <c r="N29" s="204">
        <v>0.13500000000000001</v>
      </c>
      <c r="O29" s="204">
        <v>0.1</v>
      </c>
    </row>
    <row r="30" spans="1:15" s="18" customFormat="1" hidden="1" x14ac:dyDescent="0.2">
      <c r="A30" s="137" t="s">
        <v>677</v>
      </c>
      <c r="B30" s="199" t="s">
        <v>1284</v>
      </c>
      <c r="C30" s="196" t="s">
        <v>1286</v>
      </c>
      <c r="D30" s="197" t="e">
        <f>IF(OR($C30="",$H30),"",IF(RTD("wdf.rtq",,$C30,"Bid_Price1")=0, RTD("wdf.rtq",,$C30,"Ask_Price1"), RTD("wdf.rtq",,$C30,"Bid_Price1")))</f>
        <v>#N/A</v>
      </c>
      <c r="E30" s="197" t="e">
        <f t="shared" si="0"/>
        <v>#N/A</v>
      </c>
      <c r="F30" s="197" t="e">
        <f>IF(OR($C30="",$H30),"",IF(RTD("wdf.rtq",,$C30,"Ask_Price1")=0, RTD("wdf.rtq",,$C30,"Bid_Price1"), RTD("wdf.rtq",,$C30,"Ask_Price1")))</f>
        <v>#N/A</v>
      </c>
      <c r="G30" s="196">
        <v>100</v>
      </c>
      <c r="H30" s="153" t="b">
        <v>0</v>
      </c>
      <c r="I30" s="107" t="e">
        <f>IF(OR($C30="",$H29),"",RTD("wdf.rtq", ,$C30, "Update_Time","RT_Price"))</f>
        <v>#N/A</v>
      </c>
      <c r="J30" s="154" t="e">
        <f>IF(OR($C30="",$H30),"",RTD("wdf.rtq",,$C30,"PreClose"))</f>
        <v>#N/A</v>
      </c>
      <c r="K30" s="169" t="e">
        <f t="shared" si="1"/>
        <v>#N/A</v>
      </c>
      <c r="L30" s="202" t="e">
        <f>IF($C30="","",RTD("wdf.rtq",,$C30,"LastPrice"))</f>
        <v>#N/A</v>
      </c>
      <c r="M30" s="203">
        <v>0.25</v>
      </c>
      <c r="N30" s="204">
        <v>0.39</v>
      </c>
      <c r="O30" s="204">
        <v>0.25</v>
      </c>
    </row>
    <row r="31" spans="1:15" s="18" customFormat="1" hidden="1" x14ac:dyDescent="0.2">
      <c r="A31" s="137" t="s">
        <v>677</v>
      </c>
      <c r="B31" s="199" t="s">
        <v>1322</v>
      </c>
      <c r="C31" s="196" t="s">
        <v>1324</v>
      </c>
      <c r="D31" s="197" t="e">
        <f>IF(OR($C31="",$H31),"",IF(RTD("wdf.rtq",,$C31,"Bid_Price1")=0, RTD("wdf.rtq",,$C31,"Ask_Price1"), RTD("wdf.rtq",,$C31,"Bid_Price1")))</f>
        <v>#N/A</v>
      </c>
      <c r="E31" s="197" t="e">
        <f t="shared" si="0"/>
        <v>#N/A</v>
      </c>
      <c r="F31" s="197" t="e">
        <f>IF(OR($C31="",$H31),"",IF(RTD("wdf.rtq",,$C31,"Ask_Price1")=0, RTD("wdf.rtq",,$C31,"Bid_Price1"), RTD("wdf.rtq",,$C31,"Ask_Price1")))</f>
        <v>#N/A</v>
      </c>
      <c r="G31" s="196">
        <v>100</v>
      </c>
      <c r="H31" s="153" t="b">
        <v>0</v>
      </c>
      <c r="I31" s="107" t="e">
        <f>IF(OR($C31="",$H30),"",RTD("wdf.rtq", ,$C31, "Update_Time","RT_Price"))</f>
        <v>#N/A</v>
      </c>
      <c r="J31" s="154" t="e">
        <f>IF(OR($C31="",$H31),"",RTD("wdf.rtq",,$C31,"PreClose"))</f>
        <v>#N/A</v>
      </c>
      <c r="K31" s="169" t="e">
        <f t="shared" si="1"/>
        <v>#N/A</v>
      </c>
      <c r="L31" s="202" t="e">
        <f>IF($C31="","",RTD("wdf.rtq",,$C31,"LastPrice"))</f>
        <v>#N/A</v>
      </c>
      <c r="M31" s="203">
        <v>0.32</v>
      </c>
      <c r="N31" s="204">
        <v>0.47</v>
      </c>
      <c r="O31" s="204">
        <v>0.35</v>
      </c>
    </row>
    <row r="32" spans="1:15" s="18" customFormat="1" hidden="1" x14ac:dyDescent="0.2">
      <c r="A32" s="137" t="s">
        <v>976</v>
      </c>
      <c r="B32" s="199" t="s">
        <v>1491</v>
      </c>
      <c r="C32" s="196" t="s">
        <v>1354</v>
      </c>
      <c r="D32" s="197" t="e">
        <f>IF(OR($C32="",$H32),"",IF(RTD("wdf.rtq",,$C32,"Bid_Price1")=0, RTD("wdf.rtq",,$C32,"Ask_Price1"), RTD("wdf.rtq",,$C32,"Bid_Price1")))</f>
        <v>#N/A</v>
      </c>
      <c r="E32" s="197" t="e">
        <f t="shared" si="0"/>
        <v>#N/A</v>
      </c>
      <c r="F32" s="197" t="e">
        <f>IF(OR($C32="",$H32),"",IF(RTD("wdf.rtq",,$C32,"Ask_Price1")=0, RTD("wdf.rtq",,$C32,"Bid_Price1"), RTD("wdf.rtq",,$C32,"Ask_Price1")))</f>
        <v>#N/A</v>
      </c>
      <c r="G32" s="196">
        <v>100</v>
      </c>
      <c r="H32" s="153" t="b">
        <v>0</v>
      </c>
      <c r="I32" s="107" t="e">
        <f>IF(OR($C32="",$H31),"",RTD("wdf.rtq", ,$C32, "Update_Time","RT_Price"))</f>
        <v>#N/A</v>
      </c>
      <c r="J32" s="154" t="e">
        <f>IF(OR($C32="",$H32),"",RTD("wdf.rtq",,$C32,"PreClose"))</f>
        <v>#N/A</v>
      </c>
      <c r="K32" s="169" t="e">
        <f t="shared" si="1"/>
        <v>#N/A</v>
      </c>
      <c r="L32" s="202" t="e">
        <f>IF($C32="","",RTD("wdf.rtq",,$C32,"LastPrice"))</f>
        <v>#N/A</v>
      </c>
      <c r="M32" s="203">
        <v>0.2</v>
      </c>
      <c r="N32" s="204">
        <v>0.3</v>
      </c>
      <c r="O32" s="204">
        <v>0.2</v>
      </c>
    </row>
    <row r="33" spans="1:15" s="18" customFormat="1" hidden="1" x14ac:dyDescent="0.2">
      <c r="A33" s="137" t="s">
        <v>677</v>
      </c>
      <c r="B33" s="199" t="s">
        <v>1492</v>
      </c>
      <c r="C33" s="196" t="s">
        <v>1397</v>
      </c>
      <c r="D33" s="197" t="e">
        <f>IF(OR($C33="",$H33),"",IF(RTD("wdf.rtq",,$C33,"Bid_Price1")=0, RTD("wdf.rtq",,$C33,"Ask_Price1"), RTD("wdf.rtq",,$C33,"Bid_Price1")))</f>
        <v>#N/A</v>
      </c>
      <c r="E33" s="197" t="e">
        <f t="shared" si="0"/>
        <v>#N/A</v>
      </c>
      <c r="F33" s="197" t="e">
        <f>IF(OR($C33="",$H33),"",IF(RTD("wdf.rtq",,$C33,"Ask_Price1")=0, RTD("wdf.rtq",,$C33,"Bid_Price1"), RTD("wdf.rtq",,$C33,"Ask_Price1")))</f>
        <v>#N/A</v>
      </c>
      <c r="G33" s="196">
        <v>100</v>
      </c>
      <c r="H33" s="153" t="b">
        <v>0</v>
      </c>
      <c r="I33" s="107" t="e">
        <f>IF(OR($C33="",$H32),"",RTD("wdf.rtq", ,$C33, "Update_Time","RT_Price"))</f>
        <v>#N/A</v>
      </c>
      <c r="J33" s="154" t="e">
        <f>IF(OR($C33="",$H33),"",RTD("wdf.rtq",,$C33,"PreClose"))</f>
        <v>#N/A</v>
      </c>
      <c r="K33" s="169" t="e">
        <f t="shared" si="1"/>
        <v>#N/A</v>
      </c>
      <c r="L33" s="202" t="e">
        <f>IF($C33="","",RTD("wdf.rtq",,$C33,"LastPrice"))</f>
        <v>#N/A</v>
      </c>
      <c r="M33" s="203">
        <v>0.23</v>
      </c>
      <c r="N33" s="204">
        <v>0.34</v>
      </c>
      <c r="O33" s="204">
        <v>0.2</v>
      </c>
    </row>
    <row r="34" spans="1:15" s="18" customFormat="1" hidden="1" x14ac:dyDescent="0.2">
      <c r="A34" s="137" t="s">
        <v>120</v>
      </c>
      <c r="B34" s="196" t="s">
        <v>1418</v>
      </c>
      <c r="C34" s="196" t="s">
        <v>1419</v>
      </c>
      <c r="D34" s="197" t="e">
        <f>IF(OR($C34="",$H34),"",IF(RTD("wdf.rtq",,$C34,"Bid_Price1")=0, RTD("wdf.rtq",,$C34,"Ask_Price1"), RTD("wdf.rtq",,$C34,"Bid_Price1")))</f>
        <v>#N/A</v>
      </c>
      <c r="E34" s="197" t="e">
        <f t="shared" ref="E34:E65" si="2">IF(OR($C34="",$H34),"",0.5*($F34+$D34))</f>
        <v>#N/A</v>
      </c>
      <c r="F34" s="197" t="e">
        <f>IF(OR($C34="",$H34),"",IF(RTD("wdf.rtq",,$C34,"Ask_Price1")=0, RTD("wdf.rtq",,$C34,"Bid_Price1"), RTD("wdf.rtq",,$C34,"Ask_Price1")))</f>
        <v>#N/A</v>
      </c>
      <c r="G34" s="196">
        <v>10</v>
      </c>
      <c r="H34" s="153" t="b">
        <v>0</v>
      </c>
      <c r="I34" s="107" t="e">
        <f>IF(OR($C34="",$H33),"",RTD("wdf.rtq", ,$C34, "Update_Time","RT_Price"))</f>
        <v>#N/A</v>
      </c>
      <c r="J34" s="154" t="e">
        <f>IF(OR($C34="",$H34),"",RTD("wdf.rtq",,$C34,"PreClose"))</f>
        <v>#N/A</v>
      </c>
      <c r="K34" s="169" t="e">
        <f t="shared" ref="K34:K65" si="3">IF(OR($C34="",$J34=0,$H34),"",($E34-$J34)/$J34)</f>
        <v>#N/A</v>
      </c>
      <c r="L34" s="202" t="e">
        <f>IF($C34="","",RTD("wdf.rtq",,$C34,"LastPrice"))</f>
        <v>#N/A</v>
      </c>
      <c r="M34" s="203">
        <v>0.25</v>
      </c>
      <c r="N34" s="204">
        <v>0.23</v>
      </c>
      <c r="O34" s="204">
        <v>0.3</v>
      </c>
    </row>
    <row r="35" spans="1:15" s="18" customFormat="1" hidden="1" x14ac:dyDescent="0.2">
      <c r="A35" s="137" t="s">
        <v>677</v>
      </c>
      <c r="B35" s="199" t="s">
        <v>1426</v>
      </c>
      <c r="C35" s="196" t="s">
        <v>1428</v>
      </c>
      <c r="D35" s="197" t="e">
        <f>IF(OR($C35="",$H35),"",IF(RTD("wdf.rtq",,$C35,"Bid_Price1")=0, RTD("wdf.rtq",,$C35,"Ask_Price1"), RTD("wdf.rtq",,$C35,"Bid_Price1")))</f>
        <v>#N/A</v>
      </c>
      <c r="E35" s="197" t="e">
        <f t="shared" si="2"/>
        <v>#N/A</v>
      </c>
      <c r="F35" s="197" t="e">
        <f>IF(OR($C35="",$H35),"",IF(RTD("wdf.rtq",,$C35,"Ask_Price1")=0, RTD("wdf.rtq",,$C35,"Bid_Price1"), RTD("wdf.rtq",,$C35,"Ask_Price1")))</f>
        <v>#N/A</v>
      </c>
      <c r="G35" s="196">
        <v>100</v>
      </c>
      <c r="H35" s="153" t="b">
        <v>0</v>
      </c>
      <c r="I35" s="107" t="e">
        <f>IF(OR($C35="",$H34),"",RTD("wdf.rtq", ,$C35, "Update_Time","RT_Price"))</f>
        <v>#N/A</v>
      </c>
      <c r="J35" s="154" t="e">
        <f>IF(OR($C35="",$H35),"",RTD("wdf.rtq",,$C35,"PreClose"))</f>
        <v>#N/A</v>
      </c>
      <c r="K35" s="169" t="e">
        <f t="shared" si="3"/>
        <v>#N/A</v>
      </c>
      <c r="L35" s="202" t="e">
        <f>IF($C35="","",RTD("wdf.rtq",,$C35,"LastPrice"))</f>
        <v>#N/A</v>
      </c>
      <c r="M35" s="203">
        <v>0.215</v>
      </c>
      <c r="N35" s="204">
        <v>0.3</v>
      </c>
      <c r="O35" s="204">
        <v>0.2</v>
      </c>
    </row>
    <row r="36" spans="1:15" s="18" customFormat="1" hidden="1" x14ac:dyDescent="0.2">
      <c r="A36" s="137" t="s">
        <v>120</v>
      </c>
      <c r="B36" s="196" t="s">
        <v>1457</v>
      </c>
      <c r="C36" s="196" t="s">
        <v>1459</v>
      </c>
      <c r="D36" s="197" t="e">
        <f>IF(OR($C36="",$H36),"",IF(RTD("wdf.rtq",,$C36,"Bid_Price1")=0, RTD("wdf.rtq",,$C36,"Ask_Price1"), RTD("wdf.rtq",,$C36,"Bid_Price1")))</f>
        <v>#N/A</v>
      </c>
      <c r="E36" s="197" t="e">
        <f t="shared" si="2"/>
        <v>#N/A</v>
      </c>
      <c r="F36" s="197" t="e">
        <f>IF(OR($C36="",$H36),"",IF(RTD("wdf.rtq",,$C36,"Ask_Price1")=0, RTD("wdf.rtq",,$C36,"Bid_Price1"), RTD("wdf.rtq",,$C36,"Ask_Price1")))</f>
        <v>#N/A</v>
      </c>
      <c r="G36" s="196">
        <v>10</v>
      </c>
      <c r="H36" s="153" t="b">
        <v>0</v>
      </c>
      <c r="I36" s="107" t="e">
        <f>IF(OR($C36="",$H35),"",RTD("wdf.rtq", ,$C36, "Update_Time","RT_Price"))</f>
        <v>#N/A</v>
      </c>
      <c r="J36" s="154" t="e">
        <f>IF(OR($C36="",$H36),"",RTD("wdf.rtq",,$C36,"PreClose"))</f>
        <v>#N/A</v>
      </c>
      <c r="K36" s="169" t="e">
        <f t="shared" si="3"/>
        <v>#N/A</v>
      </c>
      <c r="L36" s="202" t="e">
        <f>IF($C36="","",RTD("wdf.rtq",,$C36,"LastPrice"))</f>
        <v>#N/A</v>
      </c>
      <c r="M36" s="203">
        <v>0.3</v>
      </c>
      <c r="N36" s="204">
        <v>0.27500000000000002</v>
      </c>
      <c r="O36" s="204">
        <v>0.3</v>
      </c>
    </row>
    <row r="37" spans="1:15" s="18" customFormat="1" hidden="1" x14ac:dyDescent="0.2">
      <c r="A37" s="137" t="s">
        <v>976</v>
      </c>
      <c r="B37" s="199" t="s">
        <v>1493</v>
      </c>
      <c r="C37" s="196" t="s">
        <v>1469</v>
      </c>
      <c r="D37" s="197" t="e">
        <f>IF(OR($C37="",$H37),"",IF(RTD("wdf.rtq",,$C37,"Bid_Price1")=0, RTD("wdf.rtq",,$C37,"Ask_Price1"), RTD("wdf.rtq",,$C37,"Bid_Price1")))</f>
        <v>#N/A</v>
      </c>
      <c r="E37" s="197" t="e">
        <f t="shared" si="2"/>
        <v>#N/A</v>
      </c>
      <c r="F37" s="197" t="e">
        <f>IF(OR($C37="",$H37),"",IF(RTD("wdf.rtq",,$C37,"Ask_Price1")=0, RTD("wdf.rtq",,$C37,"Bid_Price1"), RTD("wdf.rtq",,$C37,"Ask_Price1")))</f>
        <v>#N/A</v>
      </c>
      <c r="G37" s="196">
        <v>100</v>
      </c>
      <c r="H37" s="153" t="b">
        <v>0</v>
      </c>
      <c r="I37" s="107" t="e">
        <f>IF(OR($C37="",$H36),"",RTD("wdf.rtq", ,$C37, "Update_Time","RT_Price"))</f>
        <v>#N/A</v>
      </c>
      <c r="J37" s="154" t="e">
        <f>IF(OR($C37="",$H37),"",RTD("wdf.rtq",,$C37,"PreClose"))</f>
        <v>#N/A</v>
      </c>
      <c r="K37" s="169" t="e">
        <f t="shared" si="3"/>
        <v>#N/A</v>
      </c>
      <c r="L37" s="202" t="e">
        <f>IF($C37="","",RTD("wdf.rtq",,$C37,"LastPrice"))</f>
        <v>#N/A</v>
      </c>
      <c r="M37" s="203">
        <v>0.25</v>
      </c>
      <c r="N37" s="204">
        <v>0.32</v>
      </c>
      <c r="O37" s="204">
        <v>0.2</v>
      </c>
    </row>
    <row r="38" spans="1:15" s="18" customFormat="1" hidden="1" x14ac:dyDescent="0.2">
      <c r="A38" s="137" t="s">
        <v>677</v>
      </c>
      <c r="B38" s="199" t="s">
        <v>1470</v>
      </c>
      <c r="C38" s="196" t="s">
        <v>1472</v>
      </c>
      <c r="D38" s="197" t="e">
        <f>IF(OR($C38="",$H38),"",IF(RTD("wdf.rtq",,$C38,"Bid_Price1")=0, RTD("wdf.rtq",,$C38,"Ask_Price1"), RTD("wdf.rtq",,$C38,"Bid_Price1")))</f>
        <v>#N/A</v>
      </c>
      <c r="E38" s="197" t="e">
        <f t="shared" si="2"/>
        <v>#N/A</v>
      </c>
      <c r="F38" s="197" t="e">
        <f>IF(OR($C38="",$H38),"",IF(RTD("wdf.rtq",,$C38,"Ask_Price1")=0, RTD("wdf.rtq",,$C38,"Bid_Price1"), RTD("wdf.rtq",,$C38,"Ask_Price1")))</f>
        <v>#N/A</v>
      </c>
      <c r="G38" s="196">
        <v>100</v>
      </c>
      <c r="H38" s="153" t="b">
        <v>0</v>
      </c>
      <c r="I38" s="107" t="e">
        <f>IF(OR($C38="",$H37),"",RTD("wdf.rtq", ,$C38, "Update_Time","RT_Price"))</f>
        <v>#N/A</v>
      </c>
      <c r="J38" s="154" t="e">
        <f>IF(OR($C38="",$H38),"",RTD("wdf.rtq",,$C38,"PreClose"))</f>
        <v>#N/A</v>
      </c>
      <c r="K38" s="169" t="e">
        <f t="shared" si="3"/>
        <v>#N/A</v>
      </c>
      <c r="L38" s="202" t="e">
        <f>IF($C38="","",RTD("wdf.rtq",,$C38,"LastPrice"))</f>
        <v>#N/A</v>
      </c>
      <c r="M38" s="203">
        <v>0.25</v>
      </c>
      <c r="N38" s="204">
        <v>0.35</v>
      </c>
      <c r="O38" s="204">
        <v>0.23</v>
      </c>
    </row>
    <row r="39" spans="1:15" s="18" customFormat="1" hidden="1" x14ac:dyDescent="0.2">
      <c r="A39" s="137" t="s">
        <v>976</v>
      </c>
      <c r="B39" s="199" t="s">
        <v>1494</v>
      </c>
      <c r="C39" s="196" t="s">
        <v>1496</v>
      </c>
      <c r="D39" s="197" t="e">
        <f>IF(OR($C39="",$H39),"",IF(RTD("wdf.rtq",,$C39,"Bid_Price1")=0, RTD("wdf.rtq",,$C39,"Ask_Price1"), RTD("wdf.rtq",,$C39,"Bid_Price1")))</f>
        <v>#N/A</v>
      </c>
      <c r="E39" s="197" t="e">
        <f t="shared" si="2"/>
        <v>#N/A</v>
      </c>
      <c r="F39" s="197" t="e">
        <f>IF(OR($C39="",$H39),"",IF(RTD("wdf.rtq",,$C39,"Ask_Price1")=0, RTD("wdf.rtq",,$C39,"Bid_Price1"), RTD("wdf.rtq",,$C39,"Ask_Price1")))</f>
        <v>#N/A</v>
      </c>
      <c r="G39" s="196">
        <v>100</v>
      </c>
      <c r="H39" s="153" t="b">
        <v>0</v>
      </c>
      <c r="I39" s="107" t="e">
        <f>IF(OR($C39="",$H38),"",RTD("wdf.rtq", ,$C39, "Update_Time","RT_Price"))</f>
        <v>#N/A</v>
      </c>
      <c r="J39" s="154" t="e">
        <f>IF(OR($C39="",$H39),"",RTD("wdf.rtq",,$C39,"PreClose"))</f>
        <v>#N/A</v>
      </c>
      <c r="K39" s="169" t="e">
        <f t="shared" si="3"/>
        <v>#N/A</v>
      </c>
      <c r="L39" s="202" t="e">
        <f>IF($C39="","",RTD("wdf.rtq",,$C39,"LastPrice"))</f>
        <v>#N/A</v>
      </c>
      <c r="M39" s="203">
        <v>0.25</v>
      </c>
      <c r="N39" s="204">
        <v>0.34</v>
      </c>
      <c r="O39" s="204">
        <v>0.25</v>
      </c>
    </row>
    <row r="40" spans="1:15" s="18" customFormat="1" hidden="1" x14ac:dyDescent="0.2">
      <c r="A40" s="137" t="s">
        <v>677</v>
      </c>
      <c r="B40" s="199" t="s">
        <v>1497</v>
      </c>
      <c r="C40" s="196" t="s">
        <v>1499</v>
      </c>
      <c r="D40" s="197" t="e">
        <f>IF(OR($C40="",$H40),"",IF(RTD("wdf.rtq",,$C40,"Bid_Price1")=0, RTD("wdf.rtq",,$C40,"Ask_Price1"), RTD("wdf.rtq",,$C40,"Bid_Price1")))</f>
        <v>#N/A</v>
      </c>
      <c r="E40" s="197" t="e">
        <f t="shared" si="2"/>
        <v>#N/A</v>
      </c>
      <c r="F40" s="197" t="e">
        <f>IF(OR($C40="",$H40),"",IF(RTD("wdf.rtq",,$C40,"Ask_Price1")=0, RTD("wdf.rtq",,$C40,"Bid_Price1"), RTD("wdf.rtq",,$C40,"Ask_Price1")))</f>
        <v>#N/A</v>
      </c>
      <c r="G40" s="196">
        <v>100</v>
      </c>
      <c r="H40" s="153" t="b">
        <v>0</v>
      </c>
      <c r="I40" s="107" t="e">
        <f>IF(OR($C40="",$H39),"",RTD("wdf.rtq", ,$C40, "Update_Time","RT_Price"))</f>
        <v>#N/A</v>
      </c>
      <c r="J40" s="154" t="e">
        <f>IF(OR($C40="",$H40),"",RTD("wdf.rtq",,$C40,"PreClose"))</f>
        <v>#N/A</v>
      </c>
      <c r="K40" s="169" t="e">
        <f t="shared" si="3"/>
        <v>#N/A</v>
      </c>
      <c r="L40" s="202" t="e">
        <f>IF($C40="","",RTD("wdf.rtq",,$C40,"LastPrice"))</f>
        <v>#N/A</v>
      </c>
      <c r="M40" s="203">
        <v>0.3</v>
      </c>
      <c r="N40" s="204">
        <v>0.39</v>
      </c>
      <c r="O40" s="204">
        <v>0.28000000000000003</v>
      </c>
    </row>
    <row r="41" spans="1:15" s="18" customFormat="1" hidden="1" x14ac:dyDescent="0.2">
      <c r="A41" s="137" t="s">
        <v>677</v>
      </c>
      <c r="B41" s="199" t="s">
        <v>1502</v>
      </c>
      <c r="C41" s="196" t="s">
        <v>1504</v>
      </c>
      <c r="D41" s="197" t="e">
        <f>IF(OR($C41="",$H41),"",IF(RTD("wdf.rtq",,$C41,"Bid_Price1")=0, RTD("wdf.rtq",,$C41,"Ask_Price1"), RTD("wdf.rtq",,$C41,"Bid_Price1")))</f>
        <v>#N/A</v>
      </c>
      <c r="E41" s="197" t="e">
        <f t="shared" si="2"/>
        <v>#N/A</v>
      </c>
      <c r="F41" s="197" t="e">
        <f>IF(OR($C41="",$H41),"",IF(RTD("wdf.rtq",,$C41,"Ask_Price1")=0, RTD("wdf.rtq",,$C41,"Bid_Price1"), RTD("wdf.rtq",,$C41,"Ask_Price1")))</f>
        <v>#N/A</v>
      </c>
      <c r="G41" s="196">
        <v>100</v>
      </c>
      <c r="H41" s="153" t="b">
        <v>0</v>
      </c>
      <c r="I41" s="107" t="e">
        <f>IF(OR($C41="",$H40),"",RTD("wdf.rtq", ,$C41, "Update_Time","RT_Price"))</f>
        <v>#N/A</v>
      </c>
      <c r="J41" s="154" t="e">
        <f>IF(OR($C41="",$H41),"",RTD("wdf.rtq",,$C41,"PreClose"))</f>
        <v>#N/A</v>
      </c>
      <c r="K41" s="169" t="e">
        <f t="shared" si="3"/>
        <v>#N/A</v>
      </c>
      <c r="L41" s="202" t="e">
        <f>IF($C41="","",RTD("wdf.rtq",,$C41,"LastPrice"))</f>
        <v>#N/A</v>
      </c>
      <c r="M41" s="203">
        <v>0.26</v>
      </c>
      <c r="N41" s="204">
        <v>0.35</v>
      </c>
      <c r="O41" s="204">
        <v>0.25</v>
      </c>
    </row>
    <row r="42" spans="1:15" s="18" customFormat="1" hidden="1" x14ac:dyDescent="0.2">
      <c r="A42" s="137" t="s">
        <v>677</v>
      </c>
      <c r="B42" s="199" t="s">
        <v>1505</v>
      </c>
      <c r="C42" s="196" t="s">
        <v>1501</v>
      </c>
      <c r="D42" s="197" t="e">
        <f>IF(OR($C42="",$H42),"",IF(RTD("wdf.rtq",,$C42,"Bid_Price1")=0, RTD("wdf.rtq",,$C42,"Ask_Price1"), RTD("wdf.rtq",,$C42,"Bid_Price1")))</f>
        <v>#N/A</v>
      </c>
      <c r="E42" s="197" t="e">
        <f t="shared" si="2"/>
        <v>#N/A</v>
      </c>
      <c r="F42" s="197" t="e">
        <f>IF(OR($C42="",$H42),"",IF(RTD("wdf.rtq",,$C42,"Ask_Price1")=0, RTD("wdf.rtq",,$C42,"Bid_Price1"), RTD("wdf.rtq",,$C42,"Ask_Price1")))</f>
        <v>#N/A</v>
      </c>
      <c r="G42" s="196">
        <v>100</v>
      </c>
      <c r="H42" s="153" t="b">
        <v>0</v>
      </c>
      <c r="I42" s="107" t="e">
        <f>IF(OR($C42="",$H41),"",RTD("wdf.rtq", ,$C42, "Update_Time","RT_Price"))</f>
        <v>#N/A</v>
      </c>
      <c r="J42" s="154" t="e">
        <f>IF(OR($C42="",$H42),"",RTD("wdf.rtq",,$C42,"PreClose"))</f>
        <v>#N/A</v>
      </c>
      <c r="K42" s="169" t="e">
        <f t="shared" si="3"/>
        <v>#N/A</v>
      </c>
      <c r="L42" s="202" t="e">
        <f>IF($C42="","",RTD("wdf.rtq",,$C42,"LastPrice"))</f>
        <v>#N/A</v>
      </c>
      <c r="M42" s="203">
        <v>0.32</v>
      </c>
      <c r="N42" s="204">
        <v>0.4</v>
      </c>
      <c r="O42" s="204">
        <v>0.28000000000000003</v>
      </c>
    </row>
    <row r="43" spans="1:15" s="106" customFormat="1" hidden="1" x14ac:dyDescent="0.2">
      <c r="A43" s="137" t="s">
        <v>976</v>
      </c>
      <c r="B43" s="199" t="s">
        <v>1563</v>
      </c>
      <c r="C43" s="196" t="s">
        <v>1565</v>
      </c>
      <c r="D43" s="197" t="e">
        <f>IF(OR($C43="",$H43),"",IF(RTD("wdf.rtq",,$C43,"Bid_Price1")=0, RTD("wdf.rtq",,$C43,"Ask_Price1"), RTD("wdf.rtq",,$C43,"Bid_Price1")))</f>
        <v>#N/A</v>
      </c>
      <c r="E43" s="197" t="e">
        <f t="shared" si="2"/>
        <v>#N/A</v>
      </c>
      <c r="F43" s="197" t="e">
        <f>IF(OR($C43="",$H43),"",IF(RTD("wdf.rtq",,$C43,"Ask_Price1")=0, RTD("wdf.rtq",,$C43,"Bid_Price1"), RTD("wdf.rtq",,$C43,"Ask_Price1")))</f>
        <v>#N/A</v>
      </c>
      <c r="G43" s="196">
        <v>100</v>
      </c>
      <c r="H43" s="153" t="b">
        <v>0</v>
      </c>
      <c r="I43" s="107" t="e">
        <f>IF(OR($C43="",$H42),"",RTD("wdf.rtq", ,$C43, "Update_Time","RT_Price"))</f>
        <v>#N/A</v>
      </c>
      <c r="J43" s="154" t="e">
        <f>IF(OR($C43="",$H43),"",RTD("wdf.rtq",,$C43,"PreClose"))</f>
        <v>#N/A</v>
      </c>
      <c r="K43" s="169" t="e">
        <f t="shared" si="3"/>
        <v>#N/A</v>
      </c>
      <c r="L43" s="202" t="e">
        <f>IF($C43="","",RTD("wdf.rtq",,$C43,"LastPrice"))</f>
        <v>#N/A</v>
      </c>
      <c r="M43" s="203">
        <v>0.32</v>
      </c>
      <c r="N43" s="204">
        <v>0.4</v>
      </c>
      <c r="O43" s="204">
        <v>0.25</v>
      </c>
    </row>
    <row r="44" spans="1:15" s="18" customFormat="1" hidden="1" x14ac:dyDescent="0.2">
      <c r="A44" s="137" t="s">
        <v>88</v>
      </c>
      <c r="B44" s="196" t="s">
        <v>1584</v>
      </c>
      <c r="C44" s="196" t="s">
        <v>1585</v>
      </c>
      <c r="D44" s="197" t="e">
        <f>IF(OR($C44="",$H44),"",IF(RTD("wdf.rtq",,$C44,"Bid_Price1")=0, RTD("wdf.rtq",,$C44,"Ask_Price1"), RTD("wdf.rtq",,$C44,"Bid_Price1")))</f>
        <v>#N/A</v>
      </c>
      <c r="E44" s="197" t="e">
        <f t="shared" si="2"/>
        <v>#N/A</v>
      </c>
      <c r="F44" s="197" t="e">
        <f>IF(OR($C44="",$H44),"",IF(RTD("wdf.rtq",,$C44,"Ask_Price1")=0, RTD("wdf.rtq",,$C44,"Bid_Price1"), RTD("wdf.rtq",,$C44,"Ask_Price1")))</f>
        <v>#N/A</v>
      </c>
      <c r="G44" s="196">
        <v>100</v>
      </c>
      <c r="H44" s="153" t="b">
        <v>0</v>
      </c>
      <c r="I44" s="107" t="e">
        <f>IF(OR($C44="",$H43),"",RTD("wdf.rtq", ,$C44, "Update_Time","RT_Price"))</f>
        <v>#N/A</v>
      </c>
      <c r="J44" s="154" t="e">
        <f>IF(OR($C44="",$H44),"",RTD("wdf.rtq",,$C44,"PreClose"))</f>
        <v>#N/A</v>
      </c>
      <c r="K44" s="169" t="e">
        <f t="shared" si="3"/>
        <v>#N/A</v>
      </c>
      <c r="L44" s="202" t="e">
        <f>IF($C44="","",RTD("wdf.rtq",,$C44,"LastPrice"))</f>
        <v>#N/A</v>
      </c>
      <c r="M44" s="203">
        <v>0.45</v>
      </c>
      <c r="N44" s="204">
        <v>0.45</v>
      </c>
      <c r="O44" s="204">
        <v>0.38</v>
      </c>
    </row>
    <row r="45" spans="1:15" s="112" customFormat="1" hidden="1" x14ac:dyDescent="0.2">
      <c r="A45" s="137" t="s">
        <v>677</v>
      </c>
      <c r="B45" s="199" t="s">
        <v>1608</v>
      </c>
      <c r="C45" s="196" t="s">
        <v>1610</v>
      </c>
      <c r="D45" s="197" t="e">
        <f>IF(OR($C45="",$H45),"",IF(RTD("wdf.rtq",,$C45,"Bid_Price1")=0, RTD("wdf.rtq",,$C45,"Ask_Price1"), RTD("wdf.rtq",,$C45,"Bid_Price1")))</f>
        <v>#N/A</v>
      </c>
      <c r="E45" s="197" t="e">
        <f t="shared" si="2"/>
        <v>#N/A</v>
      </c>
      <c r="F45" s="197" t="e">
        <f>IF(OR($C45="",$H45),"",IF(RTD("wdf.rtq",,$C45,"Ask_Price1")=0, RTD("wdf.rtq",,$C45,"Bid_Price1"), RTD("wdf.rtq",,$C45,"Ask_Price1")))</f>
        <v>#N/A</v>
      </c>
      <c r="G45" s="196">
        <v>100</v>
      </c>
      <c r="H45" s="153" t="b">
        <v>0</v>
      </c>
      <c r="I45" s="111" t="e">
        <f>IF(OR($C45="",$H44),"",RTD("wdf.rtq", ,$C45, "Update_Time","RT_Price"))</f>
        <v>#N/A</v>
      </c>
      <c r="J45" s="154" t="e">
        <f>IF(OR($C45="",$H45),"",RTD("wdf.rtq",,$C45,"PreClose"))</f>
        <v>#N/A</v>
      </c>
      <c r="K45" s="169" t="e">
        <f t="shared" si="3"/>
        <v>#N/A</v>
      </c>
      <c r="L45" s="202" t="e">
        <f>IF($C45="","",RTD("wdf.rtq",,$C45,"LastPrice"))</f>
        <v>#N/A</v>
      </c>
      <c r="M45" s="203">
        <v>0.32500000000000001</v>
      </c>
      <c r="N45" s="204">
        <v>0.55000000000000004</v>
      </c>
      <c r="O45" s="204">
        <v>0.4</v>
      </c>
    </row>
    <row r="46" spans="1:15" s="18" customFormat="1" hidden="1" x14ac:dyDescent="0.2">
      <c r="A46" s="137" t="s">
        <v>976</v>
      </c>
      <c r="B46" s="199" t="s">
        <v>1615</v>
      </c>
      <c r="C46" s="196" t="s">
        <v>1617</v>
      </c>
      <c r="D46" s="197" t="e">
        <f>IF(OR($C46="",$H46),"",IF(RTD("wdf.rtq",,$C46,"Bid_Price1")=0, RTD("wdf.rtq",,$C46,"Ask_Price1"), RTD("wdf.rtq",,$C46,"Bid_Price1")))</f>
        <v>#N/A</v>
      </c>
      <c r="E46" s="197" t="e">
        <f t="shared" si="2"/>
        <v>#N/A</v>
      </c>
      <c r="F46" s="197" t="e">
        <f>IF(OR($C46="",$H46),"",IF(RTD("wdf.rtq",,$C46,"Ask_Price1")=0, RTD("wdf.rtq",,$C46,"Bid_Price1"), RTD("wdf.rtq",,$C46,"Ask_Price1")))</f>
        <v>#N/A</v>
      </c>
      <c r="G46" s="196">
        <v>100</v>
      </c>
      <c r="H46" s="153" t="b">
        <v>0</v>
      </c>
      <c r="I46" s="107" t="e">
        <f>IF(OR($C46="",$H45),"",RTD("wdf.rtq", ,$C46, "Update_Time","RT_Price"))</f>
        <v>#N/A</v>
      </c>
      <c r="J46" s="154" t="e">
        <f>IF(OR($C46="",$H46),"",RTD("wdf.rtq",,$C46,"PreClose"))</f>
        <v>#N/A</v>
      </c>
      <c r="K46" s="169" t="e">
        <f t="shared" si="3"/>
        <v>#N/A</v>
      </c>
      <c r="L46" s="202" t="e">
        <f>IF($C46="","",RTD("wdf.rtq",,$C46,"LastPrice"))</f>
        <v>#N/A</v>
      </c>
      <c r="M46" s="203">
        <v>0.25</v>
      </c>
      <c r="N46" s="204">
        <v>0.35</v>
      </c>
      <c r="O46" s="204">
        <v>0.2</v>
      </c>
    </row>
    <row r="47" spans="1:15" s="18" customFormat="1" hidden="1" x14ac:dyDescent="0.2">
      <c r="A47" s="137" t="s">
        <v>128</v>
      </c>
      <c r="B47" s="196" t="s">
        <v>1630</v>
      </c>
      <c r="C47" s="196" t="s">
        <v>1631</v>
      </c>
      <c r="D47" s="197" t="e">
        <f>IF(OR($C47="",$H47),"",IF(RTD("wdf.rtq",,$C47,"Bid_Price1")=0, RTD("wdf.rtq",,$C47,"Ask_Price1"), RTD("wdf.rtq",,$C47,"Bid_Price1")))</f>
        <v>#N/A</v>
      </c>
      <c r="E47" s="197" t="e">
        <f t="shared" si="2"/>
        <v>#N/A</v>
      </c>
      <c r="F47" s="197" t="e">
        <f>IF(OR($C47="",$H47),"",IF(RTD("wdf.rtq",,$C47,"Ask_Price1")=0, RTD("wdf.rtq",,$C47,"Bid_Price1"), RTD("wdf.rtq",,$C47,"Ask_Price1")))</f>
        <v>#N/A</v>
      </c>
      <c r="G47" s="196">
        <v>10</v>
      </c>
      <c r="H47" s="153" t="b">
        <v>0</v>
      </c>
      <c r="I47" s="107" t="e">
        <f>IF(OR($C47="",$H46),"",RTD("wdf.rtq", ,$C47, "Update_Time","RT_Price"))</f>
        <v>#N/A</v>
      </c>
      <c r="J47" s="154" t="e">
        <f>IF(OR($C47="",$H47),"",RTD("wdf.rtq",,$C47,"PreClose"))</f>
        <v>#N/A</v>
      </c>
      <c r="K47" s="169" t="e">
        <f t="shared" si="3"/>
        <v>#N/A</v>
      </c>
      <c r="L47" s="202" t="e">
        <f>IF($C47="","",RTD("wdf.rtq",,$C47,"LastPrice"))</f>
        <v>#N/A</v>
      </c>
      <c r="M47" s="203">
        <v>0.15</v>
      </c>
      <c r="N47" s="204">
        <v>0.15</v>
      </c>
      <c r="O47" s="204">
        <v>0.15</v>
      </c>
    </row>
    <row r="48" spans="1:15" s="18" customFormat="1" hidden="1" x14ac:dyDescent="0.2">
      <c r="A48" s="137" t="s">
        <v>677</v>
      </c>
      <c r="B48" s="199" t="s">
        <v>1672</v>
      </c>
      <c r="C48" s="196" t="s">
        <v>1673</v>
      </c>
      <c r="D48" s="197" t="e">
        <f>IF(OR($C48="",$H48),"",IF(RTD("wdf.rtq",,$C48,"Bid_Price1")=0, RTD("wdf.rtq",,$C48,"Ask_Price1"), RTD("wdf.rtq",,$C48,"Bid_Price1")))</f>
        <v>#N/A</v>
      </c>
      <c r="E48" s="197" t="e">
        <f t="shared" si="2"/>
        <v>#N/A</v>
      </c>
      <c r="F48" s="197" t="e">
        <f>IF(OR($C48="",$H48),"",IF(RTD("wdf.rtq",,$C48,"Ask_Price1")=0, RTD("wdf.rtq",,$C48,"Bid_Price1"), RTD("wdf.rtq",,$C48,"Ask_Price1")))</f>
        <v>#N/A</v>
      </c>
      <c r="G48" s="196">
        <v>100</v>
      </c>
      <c r="H48" s="153" t="b">
        <v>0</v>
      </c>
      <c r="I48" s="107" t="e">
        <f>IF(OR($C48="",$H47),"",RTD("wdf.rtq", ,$C48, "Update_Time","RT_Price"))</f>
        <v>#N/A</v>
      </c>
      <c r="J48" s="154" t="e">
        <f>IF(OR($C48="",$H48),"",RTD("wdf.rtq",,$C48,"PreClose"))</f>
        <v>#N/A</v>
      </c>
      <c r="K48" s="169" t="e">
        <f t="shared" si="3"/>
        <v>#N/A</v>
      </c>
      <c r="L48" s="202" t="e">
        <f>IF($C48="","",RTD("wdf.rtq",,$C48,"LastPrice"))</f>
        <v>#N/A</v>
      </c>
      <c r="M48" s="203">
        <v>0.35</v>
      </c>
      <c r="N48" s="204">
        <v>0.45</v>
      </c>
      <c r="O48" s="204">
        <v>0.25</v>
      </c>
    </row>
    <row r="49" spans="1:15" s="18" customFormat="1" hidden="1" x14ac:dyDescent="0.2">
      <c r="A49" s="137" t="s">
        <v>677</v>
      </c>
      <c r="B49" s="199" t="s">
        <v>1692</v>
      </c>
      <c r="C49" s="196" t="s">
        <v>1694</v>
      </c>
      <c r="D49" s="197" t="e">
        <f>IF(OR($C49="",$H49),"",IF(RTD("wdf.rtq",,$C49,"Bid_Price1")=0, RTD("wdf.rtq",,$C49,"Ask_Price1"), RTD("wdf.rtq",,$C49,"Bid_Price1")))</f>
        <v>#N/A</v>
      </c>
      <c r="E49" s="197" t="e">
        <f t="shared" si="2"/>
        <v>#N/A</v>
      </c>
      <c r="F49" s="197" t="e">
        <f>IF(OR($C49="",$H49),"",IF(RTD("wdf.rtq",,$C49,"Ask_Price1")=0, RTD("wdf.rtq",,$C49,"Bid_Price1"), RTD("wdf.rtq",,$C49,"Ask_Price1")))</f>
        <v>#N/A</v>
      </c>
      <c r="G49" s="196">
        <v>100</v>
      </c>
      <c r="H49" s="153" t="b">
        <v>0</v>
      </c>
      <c r="I49" s="107" t="e">
        <f>IF(OR($C49="",$H48),"",RTD("wdf.rtq", ,$C49, "Update_Time","RT_Price"))</f>
        <v>#N/A</v>
      </c>
      <c r="J49" s="154" t="e">
        <f>IF(OR($C49="",$H49),"",RTD("wdf.rtq",,$C49,"PreClose"))</f>
        <v>#N/A</v>
      </c>
      <c r="K49" s="169" t="e">
        <f t="shared" si="3"/>
        <v>#N/A</v>
      </c>
      <c r="L49" s="202" t="e">
        <f>IF($C49="","",RTD("wdf.rtq",,$C49,"LastPrice"))</f>
        <v>#N/A</v>
      </c>
      <c r="M49" s="203">
        <v>0.39</v>
      </c>
      <c r="N49" s="204">
        <v>0.5</v>
      </c>
      <c r="O49" s="204">
        <v>0.35</v>
      </c>
    </row>
    <row r="50" spans="1:15" s="18" customFormat="1" hidden="1" x14ac:dyDescent="0.2">
      <c r="A50" s="137" t="s">
        <v>677</v>
      </c>
      <c r="B50" s="199" t="s">
        <v>1700</v>
      </c>
      <c r="C50" s="196" t="s">
        <v>1702</v>
      </c>
      <c r="D50" s="197" t="e">
        <f>IF(OR($C50="",$H50),"",IF(RTD("wdf.rtq",,$C50,"Bid_Price1")=0, RTD("wdf.rtq",,$C50,"Ask_Price1"), RTD("wdf.rtq",,$C50,"Bid_Price1")))</f>
        <v>#N/A</v>
      </c>
      <c r="E50" s="197" t="e">
        <f t="shared" si="2"/>
        <v>#N/A</v>
      </c>
      <c r="F50" s="197" t="e">
        <f>IF(OR($C50="",$H50),"",IF(RTD("wdf.rtq",,$C50,"Ask_Price1")=0, RTD("wdf.rtq",,$C50,"Bid_Price1"), RTD("wdf.rtq",,$C50,"Ask_Price1")))</f>
        <v>#N/A</v>
      </c>
      <c r="G50" s="196">
        <v>100</v>
      </c>
      <c r="H50" s="153" t="b">
        <v>0</v>
      </c>
      <c r="I50" s="107" t="e">
        <f>IF(OR($C50="",$H49),"",RTD("wdf.rtq", ,$C50, "Update_Time","RT_Price"))</f>
        <v>#N/A</v>
      </c>
      <c r="J50" s="154" t="e">
        <f>IF(OR($C50="",$H50),"",RTD("wdf.rtq",,$C50,"PreClose"))</f>
        <v>#N/A</v>
      </c>
      <c r="K50" s="169" t="e">
        <f t="shared" si="3"/>
        <v>#N/A</v>
      </c>
      <c r="L50" s="202" t="e">
        <f>IF($C50="","",RTD("wdf.rtq",,$C50,"LastPrice"))</f>
        <v>#N/A</v>
      </c>
      <c r="M50" s="203">
        <v>0.34</v>
      </c>
      <c r="N50" s="204">
        <v>0.45</v>
      </c>
      <c r="O50" s="204">
        <v>0.3</v>
      </c>
    </row>
    <row r="51" spans="1:15" s="18" customFormat="1" hidden="1" x14ac:dyDescent="0.2">
      <c r="A51" s="137" t="s">
        <v>976</v>
      </c>
      <c r="B51" s="199" t="s">
        <v>1705</v>
      </c>
      <c r="C51" s="196" t="s">
        <v>1707</v>
      </c>
      <c r="D51" s="197" t="e">
        <f>IF(OR($C51="",$H51),"",IF(RTD("wdf.rtq",,$C51,"Bid_Price1")=0, RTD("wdf.rtq",,$C51,"Ask_Price1"), RTD("wdf.rtq",,$C51,"Bid_Price1")))</f>
        <v>#N/A</v>
      </c>
      <c r="E51" s="197" t="e">
        <f t="shared" si="2"/>
        <v>#N/A</v>
      </c>
      <c r="F51" s="197" t="e">
        <f>IF(OR($C51="",$H51),"",IF(RTD("wdf.rtq",,$C51,"Ask_Price1")=0, RTD("wdf.rtq",,$C51,"Bid_Price1"), RTD("wdf.rtq",,$C51,"Ask_Price1")))</f>
        <v>#N/A</v>
      </c>
      <c r="G51" s="196">
        <v>100</v>
      </c>
      <c r="H51" s="153" t="b">
        <v>0</v>
      </c>
      <c r="I51" s="107" t="e">
        <f>IF(OR($C51="",$H50),"",RTD("wdf.rtq", ,$C51, "Update_Time","RT_Price"))</f>
        <v>#N/A</v>
      </c>
      <c r="J51" s="154" t="e">
        <f>IF(OR($C51="",$H51),"",RTD("wdf.rtq",,$C51,"PreClose"))</f>
        <v>#N/A</v>
      </c>
      <c r="K51" s="169" t="e">
        <f t="shared" si="3"/>
        <v>#N/A</v>
      </c>
      <c r="L51" s="202" t="e">
        <f>IF($C51="","",RTD("wdf.rtq",,$C51,"LastPrice"))</f>
        <v>#N/A</v>
      </c>
      <c r="M51" s="203">
        <v>0.42</v>
      </c>
      <c r="N51" s="204">
        <v>0.6</v>
      </c>
      <c r="O51" s="204">
        <v>0.35</v>
      </c>
    </row>
    <row r="52" spans="1:15" s="18" customFormat="1" hidden="1" x14ac:dyDescent="0.2">
      <c r="A52" s="137" t="s">
        <v>677</v>
      </c>
      <c r="B52" s="199" t="s">
        <v>1735</v>
      </c>
      <c r="C52" s="196" t="s">
        <v>1737</v>
      </c>
      <c r="D52" s="197" t="e">
        <f>IF(OR($C52="",$H52),"",IF(RTD("wdf.rtq",,$C52,"Bid_Price1")=0, RTD("wdf.rtq",,$C52,"Ask_Price1"), RTD("wdf.rtq",,$C52,"Bid_Price1")))</f>
        <v>#N/A</v>
      </c>
      <c r="E52" s="197" t="e">
        <f t="shared" si="2"/>
        <v>#N/A</v>
      </c>
      <c r="F52" s="197" t="e">
        <f>IF(OR($C52="",$H52),"",IF(RTD("wdf.rtq",,$C52,"Ask_Price1")=0, RTD("wdf.rtq",,$C52,"Bid_Price1"), RTD("wdf.rtq",,$C52,"Ask_Price1")))</f>
        <v>#N/A</v>
      </c>
      <c r="G52" s="196">
        <v>100</v>
      </c>
      <c r="H52" s="153" t="b">
        <v>0</v>
      </c>
      <c r="I52" s="107" t="e">
        <f>IF(OR($C52="",$H51),"",RTD("wdf.rtq", ,$C52, "Update_Time","RT_Price"))</f>
        <v>#N/A</v>
      </c>
      <c r="J52" s="154" t="e">
        <f>IF(OR($C52="",$H52),"",RTD("wdf.rtq",,$C52,"PreClose"))</f>
        <v>#N/A</v>
      </c>
      <c r="K52" s="169" t="e">
        <f t="shared" si="3"/>
        <v>#N/A</v>
      </c>
      <c r="L52" s="202" t="e">
        <f>IF($C52="","",RTD("wdf.rtq",,$C52,"LastPrice"))</f>
        <v>#N/A</v>
      </c>
      <c r="M52" s="203">
        <v>0.38</v>
      </c>
      <c r="N52" s="204">
        <v>0.45</v>
      </c>
      <c r="O52" s="204">
        <v>0.3</v>
      </c>
    </row>
    <row r="53" spans="1:15" s="18" customFormat="1" hidden="1" x14ac:dyDescent="0.2">
      <c r="A53" s="137" t="s">
        <v>128</v>
      </c>
      <c r="B53" s="196" t="s">
        <v>1805</v>
      </c>
      <c r="C53" s="196" t="s">
        <v>1807</v>
      </c>
      <c r="D53" s="197" t="e">
        <f>IF(OR($C53="",$H53),"",IF(RTD("wdf.rtq",,$C53,"Bid_Price1")=0, RTD("wdf.rtq",,$C53,"Ask_Price1"), RTD("wdf.rtq",,$C53,"Bid_Price1")))</f>
        <v>#N/A</v>
      </c>
      <c r="E53" s="197" t="e">
        <f t="shared" si="2"/>
        <v>#N/A</v>
      </c>
      <c r="F53" s="197" t="e">
        <f>IF(OR($C53="",$H53),"",IF(RTD("wdf.rtq",,$C53,"Ask_Price1")=0, RTD("wdf.rtq",,$C53,"Bid_Price1"), RTD("wdf.rtq",,$C53,"Ask_Price1")))</f>
        <v>#N/A</v>
      </c>
      <c r="G53" s="196">
        <v>5</v>
      </c>
      <c r="H53" s="153" t="b">
        <v>0</v>
      </c>
      <c r="I53" s="107" t="e">
        <f>IF(OR($C53="",$H52),"",RTD("wdf.rtq", ,$C53, "Update_Time","RT_Price"))</f>
        <v>#N/A</v>
      </c>
      <c r="J53" s="154" t="e">
        <f>IF(OR($C53="",$H53),"",RTD("wdf.rtq",,$C53,"PreClose"))</f>
        <v>#N/A</v>
      </c>
      <c r="K53" s="169" t="e">
        <f t="shared" si="3"/>
        <v>#N/A</v>
      </c>
      <c r="L53" s="202" t="e">
        <f>IF($C53="","",RTD("wdf.rtq",,$C53,"LastPrice"))</f>
        <v>#N/A</v>
      </c>
      <c r="M53" s="203">
        <v>0.12</v>
      </c>
      <c r="N53" s="204">
        <v>9.8000000000000004E-2</v>
      </c>
      <c r="O53" s="204">
        <v>0.12</v>
      </c>
    </row>
    <row r="54" spans="1:15" s="18" customFormat="1" hidden="1" x14ac:dyDescent="0.2">
      <c r="A54" s="137" t="s">
        <v>976</v>
      </c>
      <c r="B54" s="199" t="s">
        <v>1844</v>
      </c>
      <c r="C54" s="196" t="s">
        <v>1846</v>
      </c>
      <c r="D54" s="197" t="e">
        <f>IF(OR($C54="",$H54),"",IF(RTD("wdf.rtq",,$C54,"Bid_Price1")=0, RTD("wdf.rtq",,$C54,"Ask_Price1"), RTD("wdf.rtq",,$C54,"Bid_Price1")))</f>
        <v>#N/A</v>
      </c>
      <c r="E54" s="197" t="e">
        <f t="shared" si="2"/>
        <v>#N/A</v>
      </c>
      <c r="F54" s="197" t="e">
        <f>IF(OR($C54="",$H54),"",IF(RTD("wdf.rtq",,$C54,"Ask_Price1")=0, RTD("wdf.rtq",,$C54,"Bid_Price1"), RTD("wdf.rtq",,$C54,"Ask_Price1")))</f>
        <v>#N/A</v>
      </c>
      <c r="G54" s="196">
        <v>100</v>
      </c>
      <c r="H54" s="153" t="b">
        <v>0</v>
      </c>
      <c r="I54" s="107" t="e">
        <f>IF(OR($C54="",$H53),"",RTD("wdf.rtq", ,$C54, "Update_Time","RT_Price"))</f>
        <v>#N/A</v>
      </c>
      <c r="J54" s="154" t="e">
        <f>IF(OR($C54="",$H54),"",RTD("wdf.rtq",,$C54,"PreClose"))</f>
        <v>#N/A</v>
      </c>
      <c r="K54" s="169" t="e">
        <f t="shared" si="3"/>
        <v>#N/A</v>
      </c>
      <c r="L54" s="202" t="e">
        <f>IF($C54="","",RTD("wdf.rtq",,$C54,"LastPrice"))</f>
        <v>#N/A</v>
      </c>
      <c r="M54" s="203">
        <v>0.42</v>
      </c>
      <c r="N54" s="204">
        <v>0.55000000000000004</v>
      </c>
      <c r="O54" s="204">
        <v>0.35</v>
      </c>
    </row>
    <row r="55" spans="1:15" s="18" customFormat="1" hidden="1" x14ac:dyDescent="0.2">
      <c r="A55" s="137" t="s">
        <v>677</v>
      </c>
      <c r="B55" s="199" t="s">
        <v>1850</v>
      </c>
      <c r="C55" s="196" t="s">
        <v>1852</v>
      </c>
      <c r="D55" s="197" t="e">
        <f>IF(OR($C55="",$H55),"",IF(RTD("wdf.rtq",,$C55,"Bid_Price1")=0, RTD("wdf.rtq",,$C55,"Ask_Price1"), RTD("wdf.rtq",,$C55,"Bid_Price1")))</f>
        <v>#N/A</v>
      </c>
      <c r="E55" s="197" t="e">
        <f t="shared" si="2"/>
        <v>#N/A</v>
      </c>
      <c r="F55" s="197" t="e">
        <f>IF(OR($C55="",$H55),"",IF(RTD("wdf.rtq",,$C55,"Ask_Price1")=0, RTD("wdf.rtq",,$C55,"Bid_Price1"), RTD("wdf.rtq",,$C55,"Ask_Price1")))</f>
        <v>#N/A</v>
      </c>
      <c r="G55" s="196">
        <v>100</v>
      </c>
      <c r="H55" s="153" t="b">
        <v>0</v>
      </c>
      <c r="I55" s="107" t="e">
        <f>IF(OR($C55="",$H54),"",RTD("wdf.rtq", ,$C55, "Update_Time","RT_Price"))</f>
        <v>#N/A</v>
      </c>
      <c r="J55" s="154" t="e">
        <f>IF(OR($C55="",$H55),"",RTD("wdf.rtq",,$C55,"PreClose"))</f>
        <v>#N/A</v>
      </c>
      <c r="K55" s="169" t="e">
        <f t="shared" si="3"/>
        <v>#N/A</v>
      </c>
      <c r="L55" s="202" t="e">
        <f>IF($C55="","",RTD("wdf.rtq",,$C55,"LastPrice"))</f>
        <v>#N/A</v>
      </c>
      <c r="M55" s="203">
        <v>0.25</v>
      </c>
      <c r="N55" s="204">
        <v>0.4</v>
      </c>
      <c r="O55" s="204">
        <v>0.25</v>
      </c>
    </row>
    <row r="56" spans="1:15" s="18" customFormat="1" hidden="1" x14ac:dyDescent="0.2">
      <c r="A56" s="137" t="s">
        <v>677</v>
      </c>
      <c r="B56" s="199" t="s">
        <v>1872</v>
      </c>
      <c r="C56" s="196" t="s">
        <v>1874</v>
      </c>
      <c r="D56" s="197" t="e">
        <f>IF(OR($C56="",$H56),"",IF(RTD("wdf.rtq",,$C56,"Bid_Price1")=0, RTD("wdf.rtq",,$C56,"Ask_Price1"), RTD("wdf.rtq",,$C56,"Bid_Price1")))</f>
        <v>#N/A</v>
      </c>
      <c r="E56" s="197" t="e">
        <f t="shared" si="2"/>
        <v>#N/A</v>
      </c>
      <c r="F56" s="197" t="e">
        <f>IF(OR($C56="",$H56),"",IF(RTD("wdf.rtq",,$C56,"Ask_Price1")=0, RTD("wdf.rtq",,$C56,"Bid_Price1"), RTD("wdf.rtq",,$C56,"Ask_Price1")))</f>
        <v>#N/A</v>
      </c>
      <c r="G56" s="196">
        <v>100</v>
      </c>
      <c r="H56" s="153" t="b">
        <v>0</v>
      </c>
      <c r="I56" s="107" t="e">
        <f>IF(OR($C56="",$H55),"",RTD("wdf.rtq", ,$C56, "Update_Time","RT_Price"))</f>
        <v>#N/A</v>
      </c>
      <c r="J56" s="154" t="e">
        <f>IF(OR($C56="",$H56),"",RTD("wdf.rtq",,$C56,"PreClose"))</f>
        <v>#N/A</v>
      </c>
      <c r="K56" s="169" t="e">
        <f t="shared" si="3"/>
        <v>#N/A</v>
      </c>
      <c r="L56" s="202" t="e">
        <f>IF($C56="","",RTD("wdf.rtq",,$C56,"LastPrice"))</f>
        <v>#N/A</v>
      </c>
      <c r="M56" s="203">
        <v>0.47</v>
      </c>
      <c r="N56" s="204">
        <v>0.6</v>
      </c>
      <c r="O56" s="204">
        <v>0.3</v>
      </c>
    </row>
    <row r="57" spans="1:15" s="18" customFormat="1" hidden="1" x14ac:dyDescent="0.2">
      <c r="A57" s="137" t="s">
        <v>677</v>
      </c>
      <c r="B57" s="199" t="s">
        <v>1877</v>
      </c>
      <c r="C57" s="196" t="s">
        <v>1876</v>
      </c>
      <c r="D57" s="197" t="e">
        <f>IF(OR($C57="",$H57),"",IF(RTD("wdf.rtq",,$C57,"Bid_Price1")=0, RTD("wdf.rtq",,$C57,"Ask_Price1"), RTD("wdf.rtq",,$C57,"Bid_Price1")))</f>
        <v>#N/A</v>
      </c>
      <c r="E57" s="197" t="e">
        <f t="shared" si="2"/>
        <v>#N/A</v>
      </c>
      <c r="F57" s="197" t="e">
        <f>IF(OR($C57="",$H57),"",IF(RTD("wdf.rtq",,$C57,"Ask_Price1")=0, RTD("wdf.rtq",,$C57,"Bid_Price1"), RTD("wdf.rtq",,$C57,"Ask_Price1")))</f>
        <v>#N/A</v>
      </c>
      <c r="G57" s="196">
        <v>100</v>
      </c>
      <c r="H57" s="153" t="b">
        <v>0</v>
      </c>
      <c r="I57" s="107" t="e">
        <f>IF(OR($C57="",$H56),"",RTD("wdf.rtq", ,$C57, "Update_Time","RT_Price"))</f>
        <v>#N/A</v>
      </c>
      <c r="J57" s="154" t="e">
        <f>IF(OR($C57="",$H57),"",RTD("wdf.rtq",,$C57,"PreClose"))</f>
        <v>#N/A</v>
      </c>
      <c r="K57" s="169" t="e">
        <f t="shared" si="3"/>
        <v>#N/A</v>
      </c>
      <c r="L57" s="202" t="e">
        <f>IF($C57="","",RTD("wdf.rtq",,$C57,"LastPrice"))</f>
        <v>#N/A</v>
      </c>
      <c r="M57" s="203">
        <v>0.32</v>
      </c>
      <c r="N57" s="204">
        <v>0.42</v>
      </c>
      <c r="O57" s="204">
        <v>0.2</v>
      </c>
    </row>
    <row r="58" spans="1:15" s="18" customFormat="1" hidden="1" x14ac:dyDescent="0.2">
      <c r="A58" s="137" t="s">
        <v>976</v>
      </c>
      <c r="B58" s="199" t="s">
        <v>1878</v>
      </c>
      <c r="C58" s="196" t="s">
        <v>1880</v>
      </c>
      <c r="D58" s="197" t="e">
        <f>IF(OR($C58="",$H58),"",IF(RTD("wdf.rtq",,$C58,"Bid_Price1")=0, RTD("wdf.rtq",,$C58,"Ask_Price1"), RTD("wdf.rtq",,$C58,"Bid_Price1")))</f>
        <v>#N/A</v>
      </c>
      <c r="E58" s="197" t="e">
        <f t="shared" si="2"/>
        <v>#N/A</v>
      </c>
      <c r="F58" s="197" t="e">
        <f>IF(OR($C58="",$H58),"",IF(RTD("wdf.rtq",,$C58,"Ask_Price1")=0, RTD("wdf.rtq",,$C58,"Bid_Price1"), RTD("wdf.rtq",,$C58,"Ask_Price1")))</f>
        <v>#N/A</v>
      </c>
      <c r="G58" s="196">
        <v>100</v>
      </c>
      <c r="H58" s="153" t="b">
        <v>0</v>
      </c>
      <c r="I58" s="107" t="e">
        <f>IF(OR($C58="",$H57),"",RTD("wdf.rtq", ,$C58, "Update_Time","RT_Price"))</f>
        <v>#N/A</v>
      </c>
      <c r="J58" s="154" t="e">
        <f>IF(OR($C58="",$H58),"",RTD("wdf.rtq",,$C58,"PreClose"))</f>
        <v>#N/A</v>
      </c>
      <c r="K58" s="169" t="e">
        <f t="shared" si="3"/>
        <v>#N/A</v>
      </c>
      <c r="L58" s="202" t="e">
        <f>IF($C58="","",RTD("wdf.rtq",,$C58,"LastPrice"))</f>
        <v>#N/A</v>
      </c>
      <c r="M58" s="203">
        <v>0.315</v>
      </c>
      <c r="N58" s="204">
        <v>0.43</v>
      </c>
      <c r="O58" s="204">
        <v>0.2</v>
      </c>
    </row>
    <row r="59" spans="1:15" s="18" customFormat="1" hidden="1" x14ac:dyDescent="0.2">
      <c r="A59" s="137" t="s">
        <v>677</v>
      </c>
      <c r="B59" s="199" t="s">
        <v>1881</v>
      </c>
      <c r="C59" s="196" t="s">
        <v>1883</v>
      </c>
      <c r="D59" s="197" t="e">
        <f>IF(OR($C59="",$H59),"",IF(RTD("wdf.rtq",,$C59,"Bid_Price1")=0, RTD("wdf.rtq",,$C59,"Ask_Price1"), RTD("wdf.rtq",,$C59,"Bid_Price1")))</f>
        <v>#N/A</v>
      </c>
      <c r="E59" s="197" t="e">
        <f t="shared" si="2"/>
        <v>#N/A</v>
      </c>
      <c r="F59" s="197" t="e">
        <f>IF(OR($C59="",$H59),"",IF(RTD("wdf.rtq",,$C59,"Ask_Price1")=0, RTD("wdf.rtq",,$C59,"Bid_Price1"), RTD("wdf.rtq",,$C59,"Ask_Price1")))</f>
        <v>#N/A</v>
      </c>
      <c r="G59" s="196">
        <v>100</v>
      </c>
      <c r="H59" s="153" t="b">
        <v>0</v>
      </c>
      <c r="I59" s="107" t="e">
        <f>IF(OR($C59="",$H58),"",RTD("wdf.rtq", ,$C59, "Update_Time","RT_Price"))</f>
        <v>#N/A</v>
      </c>
      <c r="J59" s="154" t="e">
        <f>IF(OR($C59="",$H59),"",RTD("wdf.rtq",,$C59,"PreClose"))</f>
        <v>#N/A</v>
      </c>
      <c r="K59" s="169" t="e">
        <f t="shared" si="3"/>
        <v>#N/A</v>
      </c>
      <c r="L59" s="202" t="e">
        <f>IF($C59="","",RTD("wdf.rtq",,$C59,"LastPrice"))</f>
        <v>#N/A</v>
      </c>
      <c r="M59" s="203">
        <v>0.315</v>
      </c>
      <c r="N59" s="204">
        <v>0.4</v>
      </c>
      <c r="O59" s="204">
        <v>0.2</v>
      </c>
    </row>
    <row r="60" spans="1:15" s="18" customFormat="1" hidden="1" x14ac:dyDescent="0.2">
      <c r="A60" s="137" t="s">
        <v>128</v>
      </c>
      <c r="B60" s="196" t="s">
        <v>1936</v>
      </c>
      <c r="C60" s="196" t="s">
        <v>1938</v>
      </c>
      <c r="D60" s="197" t="e">
        <f>IF(OR($C60="",$H60),"",IF(RTD("wdf.rtq",,$C60,"Bid_Price1")=0, RTD("wdf.rtq",,$C60,"Ask_Price1"), RTD("wdf.rtq",,$C60,"Bid_Price1")))</f>
        <v>#N/A</v>
      </c>
      <c r="E60" s="197" t="e">
        <f t="shared" si="2"/>
        <v>#N/A</v>
      </c>
      <c r="F60" s="197" t="e">
        <f>IF(OR($C60="",$H60),"",IF(RTD("wdf.rtq",,$C60,"Ask_Price1")=0, RTD("wdf.rtq",,$C60,"Bid_Price1"), RTD("wdf.rtq",,$C60,"Ask_Price1")))</f>
        <v>#N/A</v>
      </c>
      <c r="G60" s="196">
        <v>10</v>
      </c>
      <c r="H60" s="153" t="b">
        <v>0</v>
      </c>
      <c r="I60" s="107" t="e">
        <f>IF(OR($C60="",$H59),"",RTD("wdf.rtq", ,$C60, "Update_Time","RT_Price"))</f>
        <v>#N/A</v>
      </c>
      <c r="J60" s="154" t="e">
        <f>IF(OR($C60="",$H60),"",RTD("wdf.rtq",,$C60,"PreClose"))</f>
        <v>#N/A</v>
      </c>
      <c r="K60" s="169" t="e">
        <f t="shared" si="3"/>
        <v>#N/A</v>
      </c>
      <c r="L60" s="202" t="e">
        <f>IF($C60="","",RTD("wdf.rtq",,$C60,"LastPrice"))</f>
        <v>#N/A</v>
      </c>
      <c r="M60" s="203">
        <v>0.11</v>
      </c>
      <c r="N60" s="204">
        <v>0.12</v>
      </c>
      <c r="O60" s="204">
        <v>0.1</v>
      </c>
    </row>
    <row r="61" spans="1:15" s="18" customFormat="1" hidden="1" x14ac:dyDescent="0.2">
      <c r="A61" s="137" t="s">
        <v>976</v>
      </c>
      <c r="B61" s="199" t="s">
        <v>1961</v>
      </c>
      <c r="C61" s="196" t="s">
        <v>1963</v>
      </c>
      <c r="D61" s="197" t="e">
        <f>IF(OR($C61="",$H61),"",IF(RTD("wdf.rtq",,$C61,"Bid_Price1")=0, RTD("wdf.rtq",,$C61,"Ask_Price1"), RTD("wdf.rtq",,$C61,"Bid_Price1")))</f>
        <v>#N/A</v>
      </c>
      <c r="E61" s="197" t="e">
        <f t="shared" si="2"/>
        <v>#N/A</v>
      </c>
      <c r="F61" s="197" t="e">
        <f>IF(OR($C61="",$H61),"",IF(RTD("wdf.rtq",,$C61,"Ask_Price1")=0, RTD("wdf.rtq",,$C61,"Bid_Price1"), RTD("wdf.rtq",,$C61,"Ask_Price1")))</f>
        <v>#N/A</v>
      </c>
      <c r="G61" s="196">
        <v>100</v>
      </c>
      <c r="H61" s="153" t="b">
        <v>0</v>
      </c>
      <c r="I61" s="107" t="e">
        <f>IF(OR($C61="",$H60),"",RTD("wdf.rtq", ,$C61, "Update_Time","RT_Price"))</f>
        <v>#N/A</v>
      </c>
      <c r="J61" s="154" t="e">
        <f>IF(OR($C61="",$H61),"",RTD("wdf.rtq",,$C61,"PreClose"))</f>
        <v>#N/A</v>
      </c>
      <c r="K61" s="169" t="e">
        <f t="shared" si="3"/>
        <v>#N/A</v>
      </c>
      <c r="L61" s="202" t="e">
        <f>IF($C61="","",RTD("wdf.rtq",,$C61,"LastPrice"))</f>
        <v>#N/A</v>
      </c>
      <c r="M61" s="203">
        <v>0.37</v>
      </c>
      <c r="N61" s="204">
        <v>0.45</v>
      </c>
      <c r="O61" s="204">
        <v>0.2</v>
      </c>
    </row>
    <row r="62" spans="1:15" s="18" customFormat="1" hidden="1" x14ac:dyDescent="0.2">
      <c r="A62" s="137" t="s">
        <v>976</v>
      </c>
      <c r="B62" s="199" t="s">
        <v>2220</v>
      </c>
      <c r="C62" s="196" t="s">
        <v>1978</v>
      </c>
      <c r="D62" s="197" t="e">
        <f>IF(OR($C62="",$H62),"",IF(RTD("wdf.rtq",,$C62,"Bid_Price1")=0, RTD("wdf.rtq",,$C62,"Ask_Price1"), RTD("wdf.rtq",,$C62,"Bid_Price1")))</f>
        <v>#N/A</v>
      </c>
      <c r="E62" s="197" t="e">
        <f t="shared" si="2"/>
        <v>#N/A</v>
      </c>
      <c r="F62" s="197" t="e">
        <f>IF(OR($C62="",$H62),"",IF(RTD("wdf.rtq",,$C62,"Ask_Price1")=0, RTD("wdf.rtq",,$C62,"Bid_Price1"), RTD("wdf.rtq",,$C62,"Ask_Price1")))</f>
        <v>#N/A</v>
      </c>
      <c r="G62" s="196">
        <v>100</v>
      </c>
      <c r="H62" s="153" t="b">
        <v>0</v>
      </c>
      <c r="I62" s="107" t="e">
        <f>IF(OR($C62="",$H61),"",RTD("wdf.rtq", ,$C62, "Update_Time","RT_Price"))</f>
        <v>#N/A</v>
      </c>
      <c r="J62" s="154" t="e">
        <f>IF(OR($C62="",$H62),"",RTD("wdf.rtq",,$C62,"PreClose"))</f>
        <v>#N/A</v>
      </c>
      <c r="K62" s="169" t="e">
        <f t="shared" si="3"/>
        <v>#N/A</v>
      </c>
      <c r="L62" s="202" t="e">
        <f>IF($C62="","",RTD("wdf.rtq",,$C62,"LastPrice"))</f>
        <v>#N/A</v>
      </c>
      <c r="M62" s="203">
        <v>0.22</v>
      </c>
      <c r="N62" s="204">
        <v>0.3</v>
      </c>
      <c r="O62" s="204">
        <v>0.2</v>
      </c>
    </row>
    <row r="63" spans="1:15" s="18" customFormat="1" hidden="1" x14ac:dyDescent="0.2">
      <c r="A63" s="137" t="s">
        <v>677</v>
      </c>
      <c r="B63" s="199" t="s">
        <v>2221</v>
      </c>
      <c r="C63" s="196" t="s">
        <v>1980</v>
      </c>
      <c r="D63" s="197" t="e">
        <f>IF(OR($C63="",$H63),"",IF(RTD("wdf.rtq",,$C63,"Bid_Price1")=0, RTD("wdf.rtq",,$C63,"Ask_Price1"), RTD("wdf.rtq",,$C63,"Bid_Price1")))</f>
        <v>#N/A</v>
      </c>
      <c r="E63" s="197" t="e">
        <f t="shared" si="2"/>
        <v>#N/A</v>
      </c>
      <c r="F63" s="197" t="e">
        <f>IF(OR($C63="",$H63),"",IF(RTD("wdf.rtq",,$C63,"Ask_Price1")=0, RTD("wdf.rtq",,$C63,"Bid_Price1"), RTD("wdf.rtq",,$C63,"Ask_Price1")))</f>
        <v>#N/A</v>
      </c>
      <c r="G63" s="196">
        <v>100</v>
      </c>
      <c r="H63" s="153" t="b">
        <v>0</v>
      </c>
      <c r="I63" s="107" t="e">
        <f>IF(OR($C63="",$H62),"",RTD("wdf.rtq", ,$C63, "Update_Time","RT_Price"))</f>
        <v>#N/A</v>
      </c>
      <c r="J63" s="154" t="e">
        <f>IF(OR($C63="",$H63),"",RTD("wdf.rtq",,$C63,"PreClose"))</f>
        <v>#N/A</v>
      </c>
      <c r="K63" s="169" t="e">
        <f t="shared" si="3"/>
        <v>#N/A</v>
      </c>
      <c r="L63" s="202" t="e">
        <f>IF($C63="","",RTD("wdf.rtq",,$C63,"LastPrice"))</f>
        <v>#N/A</v>
      </c>
      <c r="M63" s="203">
        <v>0.375</v>
      </c>
      <c r="N63" s="204">
        <v>0.47599999999999998</v>
      </c>
      <c r="O63" s="204">
        <v>0.25</v>
      </c>
    </row>
    <row r="64" spans="1:15" s="18" customFormat="1" hidden="1" x14ac:dyDescent="0.2">
      <c r="A64" s="137" t="s">
        <v>677</v>
      </c>
      <c r="B64" s="199" t="s">
        <v>2012</v>
      </c>
      <c r="C64" s="196" t="s">
        <v>2014</v>
      </c>
      <c r="D64" s="197" t="e">
        <f>IF(OR($C64="",$H64),"",IF(RTD("wdf.rtq",,$C64,"Bid_Price1")=0, RTD("wdf.rtq",,$C64,"Ask_Price1"), RTD("wdf.rtq",,$C64,"Bid_Price1")))</f>
        <v>#N/A</v>
      </c>
      <c r="E64" s="197" t="e">
        <f t="shared" si="2"/>
        <v>#N/A</v>
      </c>
      <c r="F64" s="197" t="e">
        <f>IF(OR($C64="",$H64),"",IF(RTD("wdf.rtq",,$C64,"Ask_Price1")=0, RTD("wdf.rtq",,$C64,"Bid_Price1"), RTD("wdf.rtq",,$C64,"Ask_Price1")))</f>
        <v>#N/A</v>
      </c>
      <c r="G64" s="196">
        <v>100</v>
      </c>
      <c r="H64" s="153" t="b">
        <v>0</v>
      </c>
      <c r="I64" s="107" t="e">
        <f>IF(OR($C64="",$H63),"",RTD("wdf.rtq", ,$C64, "Update_Time","RT_Price"))</f>
        <v>#N/A</v>
      </c>
      <c r="J64" s="154" t="e">
        <f>IF(OR($C64="",$H64),"",RTD("wdf.rtq",,$C64,"PreClose"))</f>
        <v>#N/A</v>
      </c>
      <c r="K64" s="169" t="e">
        <f t="shared" si="3"/>
        <v>#N/A</v>
      </c>
      <c r="L64" s="202" t="e">
        <f>IF($C64="","",RTD("wdf.rtq",,$C64,"LastPrice"))</f>
        <v>#N/A</v>
      </c>
      <c r="M64" s="203">
        <v>0.38</v>
      </c>
      <c r="N64" s="204">
        <v>0.5</v>
      </c>
      <c r="O64" s="204">
        <v>0.35</v>
      </c>
    </row>
    <row r="65" spans="1:15" s="18" customFormat="1" hidden="1" x14ac:dyDescent="0.2">
      <c r="A65" s="137" t="s">
        <v>677</v>
      </c>
      <c r="B65" s="199" t="s">
        <v>2015</v>
      </c>
      <c r="C65" s="196" t="s">
        <v>2017</v>
      </c>
      <c r="D65" s="197" t="e">
        <f>IF(OR($C65="",$H65),"",IF(RTD("wdf.rtq",,$C65,"Bid_Price1")=0, RTD("wdf.rtq",,$C65,"Ask_Price1"), RTD("wdf.rtq",,$C65,"Bid_Price1")))</f>
        <v>#N/A</v>
      </c>
      <c r="E65" s="197" t="e">
        <f t="shared" si="2"/>
        <v>#N/A</v>
      </c>
      <c r="F65" s="197" t="e">
        <f>IF(OR($C65="",$H65),"",IF(RTD("wdf.rtq",,$C65,"Ask_Price1")=0, RTD("wdf.rtq",,$C65,"Bid_Price1"), RTD("wdf.rtq",,$C65,"Ask_Price1")))</f>
        <v>#N/A</v>
      </c>
      <c r="G65" s="196">
        <v>100</v>
      </c>
      <c r="H65" s="153" t="b">
        <v>0</v>
      </c>
      <c r="I65" s="107" t="e">
        <f>IF(OR($C65="",$H64),"",RTD("wdf.rtq", ,$C65, "Update_Time","RT_Price"))</f>
        <v>#N/A</v>
      </c>
      <c r="J65" s="154" t="e">
        <f>IF(OR($C65="",$H65),"",RTD("wdf.rtq",,$C65,"PreClose"))</f>
        <v>#N/A</v>
      </c>
      <c r="K65" s="169" t="e">
        <f t="shared" si="3"/>
        <v>#N/A</v>
      </c>
      <c r="L65" s="202" t="e">
        <f>IF($C65="","",RTD("wdf.rtq",,$C65,"LastPrice"))</f>
        <v>#N/A</v>
      </c>
      <c r="M65" s="203">
        <v>0.35</v>
      </c>
      <c r="N65" s="204">
        <v>0.51700000000000002</v>
      </c>
      <c r="O65" s="204">
        <v>0.35</v>
      </c>
    </row>
    <row r="66" spans="1:15" s="18" customFormat="1" hidden="1" x14ac:dyDescent="0.2">
      <c r="A66" s="137" t="s">
        <v>677</v>
      </c>
      <c r="B66" s="199" t="s">
        <v>2018</v>
      </c>
      <c r="C66" s="196" t="s">
        <v>2020</v>
      </c>
      <c r="D66" s="197" t="e">
        <f>IF(OR($C66="",$H66),"",IF(RTD("wdf.rtq",,$C66,"Bid_Price1")=0, RTD("wdf.rtq",,$C66,"Ask_Price1"), RTD("wdf.rtq",,$C66,"Bid_Price1")))</f>
        <v>#N/A</v>
      </c>
      <c r="E66" s="197" t="e">
        <f t="shared" ref="E66:E96" si="4">IF(OR($C66="",$H66),"",0.5*($F66+$D66))</f>
        <v>#N/A</v>
      </c>
      <c r="F66" s="197" t="e">
        <f>IF(OR($C66="",$H66),"",IF(RTD("wdf.rtq",,$C66,"Ask_Price1")=0, RTD("wdf.rtq",,$C66,"Bid_Price1"), RTD("wdf.rtq",,$C66,"Ask_Price1")))</f>
        <v>#N/A</v>
      </c>
      <c r="G66" s="196">
        <v>100</v>
      </c>
      <c r="H66" s="153" t="b">
        <v>0</v>
      </c>
      <c r="I66" s="107" t="e">
        <f>IF(OR($C66="",$H65),"",RTD("wdf.rtq", ,$C66, "Update_Time","RT_Price"))</f>
        <v>#N/A</v>
      </c>
      <c r="J66" s="154" t="e">
        <f>IF(OR($C66="",$H66),"",RTD("wdf.rtq",,$C66,"PreClose"))</f>
        <v>#N/A</v>
      </c>
      <c r="K66" s="169" t="e">
        <f t="shared" ref="K66:K96" si="5">IF(OR($C66="",$J66=0,$H66),"",($E66-$J66)/$J66)</f>
        <v>#N/A</v>
      </c>
      <c r="L66" s="202" t="e">
        <f>IF($C66="","",RTD("wdf.rtq",,$C66,"LastPrice"))</f>
        <v>#N/A</v>
      </c>
      <c r="M66" s="203">
        <v>0.26</v>
      </c>
      <c r="N66" s="204">
        <v>0.33</v>
      </c>
      <c r="O66" s="204">
        <v>0.2</v>
      </c>
    </row>
    <row r="67" spans="1:15" s="18" customFormat="1" hidden="1" x14ac:dyDescent="0.2">
      <c r="A67" s="137" t="s">
        <v>677</v>
      </c>
      <c r="B67" s="199" t="s">
        <v>2106</v>
      </c>
      <c r="C67" s="196" t="s">
        <v>2108</v>
      </c>
      <c r="D67" s="197" t="e">
        <f>IF(OR($C67="",$H67),"",IF(RTD("wdf.rtq",,$C67,"Bid_Price1")=0, RTD("wdf.rtq",,$C67,"Ask_Price1"), RTD("wdf.rtq",,$C67,"Bid_Price1")))</f>
        <v>#N/A</v>
      </c>
      <c r="E67" s="197" t="e">
        <f t="shared" si="4"/>
        <v>#N/A</v>
      </c>
      <c r="F67" s="197" t="e">
        <f>IF(OR($C67="",$H67),"",IF(RTD("wdf.rtq",,$C67,"Ask_Price1")=0, RTD("wdf.rtq",,$C67,"Bid_Price1"), RTD("wdf.rtq",,$C67,"Ask_Price1")))</f>
        <v>#N/A</v>
      </c>
      <c r="G67" s="196">
        <v>100</v>
      </c>
      <c r="H67" s="153" t="b">
        <v>0</v>
      </c>
      <c r="I67" s="107" t="e">
        <f>IF(OR($C67="",$H66),"",RTD("wdf.rtq", ,$C67, "Update_Time","RT_Price"))</f>
        <v>#N/A</v>
      </c>
      <c r="J67" s="154" t="e">
        <f>IF(OR($C67="",$H67),"",RTD("wdf.rtq",,$C67,"PreClose"))</f>
        <v>#N/A</v>
      </c>
      <c r="K67" s="169" t="e">
        <f t="shared" si="5"/>
        <v>#N/A</v>
      </c>
      <c r="L67" s="202" t="e">
        <f>IF($C67="","",RTD("wdf.rtq",,$C67,"LastPrice"))</f>
        <v>#N/A</v>
      </c>
      <c r="M67" s="203">
        <v>0.31</v>
      </c>
      <c r="N67" s="204">
        <v>0.4</v>
      </c>
      <c r="O67" s="204">
        <v>0.25</v>
      </c>
    </row>
    <row r="68" spans="1:15" s="18" customFormat="1" hidden="1" x14ac:dyDescent="0.2">
      <c r="A68" s="137" t="s">
        <v>677</v>
      </c>
      <c r="B68" s="199" t="s">
        <v>2136</v>
      </c>
      <c r="C68" s="196" t="s">
        <v>2138</v>
      </c>
      <c r="D68" s="197" t="e">
        <f>IF(OR($C68="",$H68),"",IF(RTD("wdf.rtq",,$C68,"Bid_Price1")=0, RTD("wdf.rtq",,$C68,"Ask_Price1"), RTD("wdf.rtq",,$C68,"Bid_Price1")))</f>
        <v>#N/A</v>
      </c>
      <c r="E68" s="197" t="e">
        <f t="shared" si="4"/>
        <v>#N/A</v>
      </c>
      <c r="F68" s="197" t="e">
        <f>IF(OR($C68="",$H68),"",IF(RTD("wdf.rtq",,$C68,"Ask_Price1")=0, RTD("wdf.rtq",,$C68,"Bid_Price1"), RTD("wdf.rtq",,$C68,"Ask_Price1")))</f>
        <v>#N/A</v>
      </c>
      <c r="G68" s="196">
        <v>100</v>
      </c>
      <c r="H68" s="153" t="b">
        <v>0</v>
      </c>
      <c r="I68" s="107" t="e">
        <f>IF(OR($C68="",$H67),"",RTD("wdf.rtq", ,$C68, "Update_Time","RT_Price"))</f>
        <v>#N/A</v>
      </c>
      <c r="J68" s="154" t="e">
        <f>IF(OR($C68="",$H68),"",RTD("wdf.rtq",,$C68,"PreClose"))</f>
        <v>#N/A</v>
      </c>
      <c r="K68" s="169" t="e">
        <f t="shared" si="5"/>
        <v>#N/A</v>
      </c>
      <c r="L68" s="202" t="e">
        <f>IF($C68="","",RTD("wdf.rtq",,$C68,"LastPrice"))</f>
        <v>#N/A</v>
      </c>
      <c r="M68" s="203">
        <v>0.2</v>
      </c>
      <c r="N68" s="204">
        <v>0.28000000000000003</v>
      </c>
      <c r="O68" s="204">
        <v>0.15</v>
      </c>
    </row>
    <row r="69" spans="1:15" s="18" customFormat="1" hidden="1" x14ac:dyDescent="0.2">
      <c r="A69" s="137" t="s">
        <v>677</v>
      </c>
      <c r="B69" s="199" t="s">
        <v>2161</v>
      </c>
      <c r="C69" s="196" t="s">
        <v>2162</v>
      </c>
      <c r="D69" s="197" t="e">
        <f>IF(OR($C69="",$H69),"",IF(RTD("wdf.rtq",,$C69,"Bid_Price1")=0, RTD("wdf.rtq",,$C69,"Ask_Price1"), RTD("wdf.rtq",,$C69,"Bid_Price1")))</f>
        <v>#N/A</v>
      </c>
      <c r="E69" s="197" t="e">
        <f t="shared" si="4"/>
        <v>#N/A</v>
      </c>
      <c r="F69" s="197" t="e">
        <f>IF(OR($C69="",$H69),"",IF(RTD("wdf.rtq",,$C69,"Ask_Price1")=0, RTD("wdf.rtq",,$C69,"Bid_Price1"), RTD("wdf.rtq",,$C69,"Ask_Price1")))</f>
        <v>#N/A</v>
      </c>
      <c r="G69" s="196">
        <v>100</v>
      </c>
      <c r="H69" s="153" t="b">
        <v>0</v>
      </c>
      <c r="I69" s="107" t="e">
        <f>IF(OR($C69="",$H68),"",RTD("wdf.rtq", ,$C69, "Update_Time","RT_Price"))</f>
        <v>#N/A</v>
      </c>
      <c r="J69" s="154" t="e">
        <f>IF(OR($C69="",$H69),"",RTD("wdf.rtq",,$C69,"PreClose"))</f>
        <v>#N/A</v>
      </c>
      <c r="K69" s="169" t="e">
        <f t="shared" si="5"/>
        <v>#N/A</v>
      </c>
      <c r="L69" s="202" t="e">
        <f>IF($C69="","",RTD("wdf.rtq",,$C69,"LastPrice"))</f>
        <v>#N/A</v>
      </c>
      <c r="M69" s="203">
        <v>0.375</v>
      </c>
      <c r="N69" s="204">
        <v>0.45</v>
      </c>
      <c r="O69" s="204">
        <v>0.25</v>
      </c>
    </row>
    <row r="70" spans="1:15" s="18" customFormat="1" hidden="1" x14ac:dyDescent="0.2">
      <c r="A70" s="137" t="s">
        <v>976</v>
      </c>
      <c r="B70" s="199" t="s">
        <v>2163</v>
      </c>
      <c r="C70" s="196" t="s">
        <v>2181</v>
      </c>
      <c r="D70" s="197" t="e">
        <f>IF(OR($C70="",$H70),"",IF(RTD("wdf.rtq",,$C70,"Bid_Price1")=0, RTD("wdf.rtq",,$C70,"Ask_Price1"), RTD("wdf.rtq",,$C70,"Bid_Price1")))</f>
        <v>#N/A</v>
      </c>
      <c r="E70" s="197" t="e">
        <f t="shared" si="4"/>
        <v>#N/A</v>
      </c>
      <c r="F70" s="197" t="e">
        <f>IF(OR($C70="",$H70),"",IF(RTD("wdf.rtq",,$C70,"Ask_Price1")=0, RTD("wdf.rtq",,$C70,"Bid_Price1"), RTD("wdf.rtq",,$C70,"Ask_Price1")))</f>
        <v>#N/A</v>
      </c>
      <c r="G70" s="196">
        <v>100</v>
      </c>
      <c r="H70" s="153" t="b">
        <v>0</v>
      </c>
      <c r="I70" s="107" t="e">
        <f>IF(OR($C70="",$H69),"",RTD("wdf.rtq", ,$C70, "Update_Time","RT_Price"))</f>
        <v>#N/A</v>
      </c>
      <c r="J70" s="154" t="e">
        <f>IF(OR($C70="",$H70),"",RTD("wdf.rtq",,$C70,"PreClose"))</f>
        <v>#N/A</v>
      </c>
      <c r="K70" s="169" t="e">
        <f t="shared" si="5"/>
        <v>#N/A</v>
      </c>
      <c r="L70" s="202" t="e">
        <f>IF($C70="","",RTD("wdf.rtq",,$C70,"LastPrice"))</f>
        <v>#N/A</v>
      </c>
      <c r="M70" s="203">
        <v>0.26</v>
      </c>
      <c r="N70" s="204">
        <v>0.33</v>
      </c>
      <c r="O70" s="204">
        <v>0.2</v>
      </c>
    </row>
    <row r="71" spans="1:15" s="18" customFormat="1" hidden="1" x14ac:dyDescent="0.2">
      <c r="A71" s="137" t="s">
        <v>976</v>
      </c>
      <c r="B71" s="199" t="s">
        <v>2199</v>
      </c>
      <c r="C71" s="196" t="s">
        <v>2201</v>
      </c>
      <c r="D71" s="197" t="e">
        <f>IF(OR($C71="",$H71),"",IF(RTD("wdf.rtq",,$C71,"Bid_Price1")=0, RTD("wdf.rtq",,$C71,"Ask_Price1"), RTD("wdf.rtq",,$C71,"Bid_Price1")))</f>
        <v>#N/A</v>
      </c>
      <c r="E71" s="197" t="e">
        <f t="shared" si="4"/>
        <v>#N/A</v>
      </c>
      <c r="F71" s="197" t="e">
        <f>IF(OR($C71="",$H71),"",IF(RTD("wdf.rtq",,$C71,"Ask_Price1")=0, RTD("wdf.rtq",,$C71,"Bid_Price1"), RTD("wdf.rtq",,$C71,"Ask_Price1")))</f>
        <v>#N/A</v>
      </c>
      <c r="G71" s="196">
        <v>100</v>
      </c>
      <c r="H71" s="153" t="b">
        <v>0</v>
      </c>
      <c r="I71" s="107" t="e">
        <f>IF(OR($C71="",$H70),"",RTD("wdf.rtq", ,$C71, "Update_Time","RT_Price"))</f>
        <v>#N/A</v>
      </c>
      <c r="J71" s="154" t="e">
        <f>IF(OR($C71="",$H71),"",RTD("wdf.rtq",,$C71,"PreClose"))</f>
        <v>#N/A</v>
      </c>
      <c r="K71" s="169" t="e">
        <f t="shared" si="5"/>
        <v>#N/A</v>
      </c>
      <c r="L71" s="202" t="e">
        <f>IF($C71="","",RTD("wdf.rtq",,$C71,"LastPrice"))</f>
        <v>#N/A</v>
      </c>
      <c r="M71" s="203">
        <v>0.26</v>
      </c>
      <c r="N71" s="204">
        <v>0.35</v>
      </c>
      <c r="O71" s="204">
        <v>0.2</v>
      </c>
    </row>
    <row r="72" spans="1:15" s="18" customFormat="1" hidden="1" x14ac:dyDescent="0.2">
      <c r="A72" s="137" t="s">
        <v>677</v>
      </c>
      <c r="B72" s="199" t="s">
        <v>2237</v>
      </c>
      <c r="C72" s="196" t="s">
        <v>2239</v>
      </c>
      <c r="D72" s="197" t="e">
        <f>IF(OR($C72="",$H72),"",IF(RTD("wdf.rtq",,$C72,"Bid_Price1")=0, RTD("wdf.rtq",,$C72,"Ask_Price1"), RTD("wdf.rtq",,$C72,"Bid_Price1")))</f>
        <v>#N/A</v>
      </c>
      <c r="E72" s="197" t="e">
        <f t="shared" si="4"/>
        <v>#N/A</v>
      </c>
      <c r="F72" s="197" t="e">
        <f>IF(OR($C72="",$H72),"",IF(RTD("wdf.rtq",,$C72,"Ask_Price1")=0, RTD("wdf.rtq",,$C72,"Bid_Price1"), RTD("wdf.rtq",,$C72,"Ask_Price1")))</f>
        <v>#N/A</v>
      </c>
      <c r="G72" s="196">
        <v>100</v>
      </c>
      <c r="H72" s="153" t="b">
        <v>0</v>
      </c>
      <c r="I72" s="107" t="e">
        <f>IF(OR($C72="",$H71),"",RTD("wdf.rtq", ,$C72, "Update_Time","RT_Price"))</f>
        <v>#N/A</v>
      </c>
      <c r="J72" s="154" t="e">
        <f>IF(OR($C72="",$H72),"",RTD("wdf.rtq",,$C72,"PreClose"))</f>
        <v>#N/A</v>
      </c>
      <c r="K72" s="169" t="e">
        <f t="shared" si="5"/>
        <v>#N/A</v>
      </c>
      <c r="L72" s="202" t="e">
        <f>IF($C72="","",RTD("wdf.rtq",,$C72,"LastPrice"))</f>
        <v>#N/A</v>
      </c>
      <c r="M72" s="203">
        <v>0.29499999999999998</v>
      </c>
      <c r="N72" s="204">
        <v>0.4</v>
      </c>
      <c r="O72" s="204">
        <v>0.25</v>
      </c>
    </row>
    <row r="73" spans="1:15" s="18" customFormat="1" hidden="1" x14ac:dyDescent="0.2">
      <c r="A73" s="137" t="s">
        <v>976</v>
      </c>
      <c r="B73" s="199" t="s">
        <v>2240</v>
      </c>
      <c r="C73" s="196" t="s">
        <v>2242</v>
      </c>
      <c r="D73" s="197" t="e">
        <f>IF(OR($C73="",$H73),"",IF(RTD("wdf.rtq",,$C73,"Bid_Price1")=0, RTD("wdf.rtq",,$C73,"Ask_Price1"), RTD("wdf.rtq",,$C73,"Bid_Price1")))</f>
        <v>#N/A</v>
      </c>
      <c r="E73" s="197" t="e">
        <f t="shared" si="4"/>
        <v>#N/A</v>
      </c>
      <c r="F73" s="197" t="e">
        <f>IF(OR($C73="",$H73),"",IF(RTD("wdf.rtq",,$C73,"Ask_Price1")=0, RTD("wdf.rtq",,$C73,"Bid_Price1"), RTD("wdf.rtq",,$C73,"Ask_Price1")))</f>
        <v>#N/A</v>
      </c>
      <c r="G73" s="196">
        <v>100</v>
      </c>
      <c r="H73" s="153" t="b">
        <v>0</v>
      </c>
      <c r="I73" s="107" t="e">
        <f>IF(OR($C73="",$H72),"",RTD("wdf.rtq", ,$C73, "Update_Time","RT_Price"))</f>
        <v>#N/A</v>
      </c>
      <c r="J73" s="154" t="e">
        <f>IF(OR($C73="",$H73),"",RTD("wdf.rtq",,$C73,"PreClose"))</f>
        <v>#N/A</v>
      </c>
      <c r="K73" s="169" t="e">
        <f t="shared" si="5"/>
        <v>#N/A</v>
      </c>
      <c r="L73" s="202" t="e">
        <f>IF($C73="","",RTD("wdf.rtq",,$C73,"LastPrice"))</f>
        <v>#N/A</v>
      </c>
      <c r="M73" s="203">
        <v>0.27500000000000002</v>
      </c>
      <c r="N73" s="204">
        <v>0.36</v>
      </c>
      <c r="O73" s="204">
        <v>0.2</v>
      </c>
    </row>
    <row r="74" spans="1:15" s="18" customFormat="1" hidden="1" x14ac:dyDescent="0.2">
      <c r="A74" s="137" t="s">
        <v>677</v>
      </c>
      <c r="B74" s="199" t="s">
        <v>2248</v>
      </c>
      <c r="C74" s="196" t="s">
        <v>2250</v>
      </c>
      <c r="D74" s="197" t="e">
        <f>IF(OR($C74="",$H74),"",IF(RTD("wdf.rtq",,$C74,"Bid_Price1")=0, RTD("wdf.rtq",,$C74,"Ask_Price1"), RTD("wdf.rtq",,$C74,"Bid_Price1")))</f>
        <v>#N/A</v>
      </c>
      <c r="E74" s="197" t="e">
        <f t="shared" si="4"/>
        <v>#N/A</v>
      </c>
      <c r="F74" s="197" t="e">
        <f>IF(OR($C74="",$H74),"",IF(RTD("wdf.rtq",,$C74,"Ask_Price1")=0, RTD("wdf.rtq",,$C74,"Bid_Price1"), RTD("wdf.rtq",,$C74,"Ask_Price1")))</f>
        <v>#N/A</v>
      </c>
      <c r="G74" s="196">
        <v>100</v>
      </c>
      <c r="H74" s="153" t="b">
        <v>0</v>
      </c>
      <c r="I74" s="107" t="e">
        <f>IF(OR($C74="",$H73),"",RTD("wdf.rtq", ,$C74, "Update_Time","RT_Price"))</f>
        <v>#N/A</v>
      </c>
      <c r="J74" s="154" t="e">
        <f>IF(OR($C74="",$H74),"",RTD("wdf.rtq",,$C74,"PreClose"))</f>
        <v>#N/A</v>
      </c>
      <c r="K74" s="169" t="e">
        <f t="shared" si="5"/>
        <v>#N/A</v>
      </c>
      <c r="L74" s="202" t="e">
        <f>IF($C74="","",RTD("wdf.rtq",,$C74,"LastPrice"))</f>
        <v>#N/A</v>
      </c>
      <c r="M74" s="203">
        <v>0.27500000000000002</v>
      </c>
      <c r="N74" s="204">
        <v>0.35</v>
      </c>
      <c r="O74" s="204">
        <v>0.2</v>
      </c>
    </row>
    <row r="75" spans="1:15" s="18" customFormat="1" hidden="1" x14ac:dyDescent="0.2">
      <c r="A75" s="137" t="s">
        <v>677</v>
      </c>
      <c r="B75" s="199" t="s">
        <v>2258</v>
      </c>
      <c r="C75" s="196" t="s">
        <v>2259</v>
      </c>
      <c r="D75" s="197" t="e">
        <f>IF(OR($C75="",$H75),"",IF(RTD("wdf.rtq",,$C75,"Bid_Price1")=0, RTD("wdf.rtq",,$C75,"Ask_Price1"), RTD("wdf.rtq",,$C75,"Bid_Price1")))</f>
        <v>#N/A</v>
      </c>
      <c r="E75" s="197" t="e">
        <f t="shared" si="4"/>
        <v>#N/A</v>
      </c>
      <c r="F75" s="197" t="e">
        <f>IF(OR($C75="",$H75),"",IF(RTD("wdf.rtq",,$C75,"Ask_Price1")=0, RTD("wdf.rtq",,$C75,"Bid_Price1"), RTD("wdf.rtq",,$C75,"Ask_Price1")))</f>
        <v>#N/A</v>
      </c>
      <c r="G75" s="196">
        <v>100</v>
      </c>
      <c r="H75" s="153" t="b">
        <v>0</v>
      </c>
      <c r="I75" s="107" t="e">
        <f>IF(OR($C75="",$H74),"",RTD("wdf.rtq", ,$C75, "Update_Time","RT_Price"))</f>
        <v>#N/A</v>
      </c>
      <c r="J75" s="154" t="e">
        <f>IF(OR($C75="",$H75),"",RTD("wdf.rtq",,$C75,"PreClose"))</f>
        <v>#N/A</v>
      </c>
      <c r="K75" s="169" t="e">
        <f t="shared" si="5"/>
        <v>#N/A</v>
      </c>
      <c r="L75" s="202" t="e">
        <f>IF($C75="","",RTD("wdf.rtq",,$C75,"LastPrice"))</f>
        <v>#N/A</v>
      </c>
      <c r="M75" s="203">
        <v>0.38500000000000001</v>
      </c>
      <c r="N75" s="204">
        <v>0.48</v>
      </c>
      <c r="O75" s="204">
        <v>0.25</v>
      </c>
    </row>
    <row r="76" spans="1:15" s="18" customFormat="1" x14ac:dyDescent="0.2">
      <c r="A76" s="137" t="s">
        <v>976</v>
      </c>
      <c r="B76" s="199" t="s">
        <v>2292</v>
      </c>
      <c r="C76" s="196" t="s">
        <v>2294</v>
      </c>
      <c r="D76" s="197" t="e">
        <f>IF(OR($C76="",$H76),"",IF(RTD("wdf.rtq",,$C76,"Bid_Price1")=0, RTD("wdf.rtq",,$C76,"Ask_Price1"), RTD("wdf.rtq",,$C76,"Bid_Price1")))</f>
        <v>#N/A</v>
      </c>
      <c r="E76" s="197" t="e">
        <f t="shared" si="4"/>
        <v>#N/A</v>
      </c>
      <c r="F76" s="197" t="e">
        <f>IF(OR($C76="",$H76),"",IF(RTD("wdf.rtq",,$C76,"Ask_Price1")=0, RTD("wdf.rtq",,$C76,"Bid_Price1"), RTD("wdf.rtq",,$C76,"Ask_Price1")))</f>
        <v>#N/A</v>
      </c>
      <c r="G76" s="196">
        <v>100</v>
      </c>
      <c r="H76" s="153" t="b">
        <v>0</v>
      </c>
      <c r="I76" s="107" t="e">
        <f>IF(OR($C76="",$H75),"",RTD("wdf.rtq", ,$C76, "Update_Time","RT_Price"))</f>
        <v>#N/A</v>
      </c>
      <c r="J76" s="154" t="e">
        <f>IF(OR($C76="",$H76),"",RTD("wdf.rtq",,$C76,"PreClose"))</f>
        <v>#N/A</v>
      </c>
      <c r="K76" s="169" t="e">
        <f t="shared" si="5"/>
        <v>#N/A</v>
      </c>
      <c r="L76" s="202" t="e">
        <f>IF($C76="","",RTD("wdf.rtq",,$C76,"LastPrice"))</f>
        <v>#N/A</v>
      </c>
      <c r="M76" s="203">
        <v>0.41</v>
      </c>
      <c r="N76" s="204">
        <v>0.54</v>
      </c>
      <c r="O76" s="204">
        <v>0.35</v>
      </c>
    </row>
    <row r="77" spans="1:15" s="18" customFormat="1" hidden="1" x14ac:dyDescent="0.2">
      <c r="A77" s="137" t="s">
        <v>677</v>
      </c>
      <c r="B77" s="199" t="s">
        <v>2326</v>
      </c>
      <c r="C77" s="196" t="s">
        <v>2325</v>
      </c>
      <c r="D77" s="197" t="e">
        <f>IF(OR($C77="",$H77),"",IF(RTD("wdf.rtq",,$C77,"Bid_Price1")=0, RTD("wdf.rtq",,$C77,"Ask_Price1"), RTD("wdf.rtq",,$C77,"Bid_Price1")))</f>
        <v>#N/A</v>
      </c>
      <c r="E77" s="197" t="e">
        <f t="shared" si="4"/>
        <v>#N/A</v>
      </c>
      <c r="F77" s="197" t="e">
        <f>IF(OR($C77="",$H77),"",IF(RTD("wdf.rtq",,$C77,"Ask_Price1")=0, RTD("wdf.rtq",,$C77,"Bid_Price1"), RTD("wdf.rtq",,$C77,"Ask_Price1")))</f>
        <v>#N/A</v>
      </c>
      <c r="G77" s="196">
        <v>100</v>
      </c>
      <c r="H77" s="153" t="b">
        <v>0</v>
      </c>
      <c r="I77" s="125" t="e">
        <f>IF(OR($C77="",#REF!),"",RTD("wdf.rtq", ,$C77, "Update_Time","RT_Price"))</f>
        <v>#REF!</v>
      </c>
      <c r="J77" s="154" t="e">
        <f>IF(OR($C77="",$H77),"",RTD("wdf.rtq",,$C77,"PreClose"))</f>
        <v>#N/A</v>
      </c>
      <c r="K77" s="169" t="e">
        <f t="shared" si="5"/>
        <v>#N/A</v>
      </c>
      <c r="L77" s="202" t="e">
        <f>IF($C77="","",RTD("wdf.rtq",,$C77,"LastPrice"))</f>
        <v>#N/A</v>
      </c>
      <c r="M77" s="203">
        <v>0.4</v>
      </c>
      <c r="N77" s="204">
        <v>0.5</v>
      </c>
      <c r="O77" s="204">
        <v>0.3</v>
      </c>
    </row>
    <row r="78" spans="1:15" s="18" customFormat="1" hidden="1" x14ac:dyDescent="0.2">
      <c r="A78" s="137" t="s">
        <v>677</v>
      </c>
      <c r="B78" s="199" t="s">
        <v>2327</v>
      </c>
      <c r="C78" s="196" t="s">
        <v>2329</v>
      </c>
      <c r="D78" s="197" t="e">
        <f>IF(OR($C78="",$H78),"",IF(RTD("wdf.rtq",,$C78,"Bid_Price1")=0, RTD("wdf.rtq",,$C78,"Ask_Price1"), RTD("wdf.rtq",,$C78,"Bid_Price1")))</f>
        <v>#N/A</v>
      </c>
      <c r="E78" s="197" t="e">
        <f t="shared" si="4"/>
        <v>#N/A</v>
      </c>
      <c r="F78" s="197" t="e">
        <f>IF(OR($C78="",$H78),"",IF(RTD("wdf.rtq",,$C78,"Ask_Price1")=0, RTD("wdf.rtq",,$C78,"Bid_Price1"), RTD("wdf.rtq",,$C78,"Ask_Price1")))</f>
        <v>#N/A</v>
      </c>
      <c r="G78" s="196">
        <v>100</v>
      </c>
      <c r="H78" s="153" t="b">
        <v>0</v>
      </c>
      <c r="I78" s="125" t="e">
        <f>IF(OR($C78="",$H77),"",RTD("wdf.rtq", ,$C78, "Update_Time","RT_Price"))</f>
        <v>#N/A</v>
      </c>
      <c r="J78" s="154" t="e">
        <f>IF(OR($C78="",$H78),"",RTD("wdf.rtq",,$C78,"PreClose"))</f>
        <v>#N/A</v>
      </c>
      <c r="K78" s="169" t="e">
        <f t="shared" si="5"/>
        <v>#N/A</v>
      </c>
      <c r="L78" s="202" t="e">
        <f>IF($C78="","",RTD("wdf.rtq",,$C78,"LastPrice"))</f>
        <v>#N/A</v>
      </c>
      <c r="M78" s="203">
        <v>0.32500000000000001</v>
      </c>
      <c r="N78" s="204">
        <v>0.43</v>
      </c>
      <c r="O78" s="204">
        <v>0.28000000000000003</v>
      </c>
    </row>
    <row r="79" spans="1:15" s="18" customFormat="1" hidden="1" x14ac:dyDescent="0.2">
      <c r="A79" s="137" t="s">
        <v>677</v>
      </c>
      <c r="B79" s="199" t="s">
        <v>2330</v>
      </c>
      <c r="C79" s="196" t="s">
        <v>2332</v>
      </c>
      <c r="D79" s="197" t="e">
        <f>IF(OR($C79="",$H79),"",IF(RTD("wdf.rtq",,$C79,"Bid_Price1")=0, RTD("wdf.rtq",,$C79,"Ask_Price1"), RTD("wdf.rtq",,$C79,"Bid_Price1")))</f>
        <v>#N/A</v>
      </c>
      <c r="E79" s="197" t="e">
        <f t="shared" si="4"/>
        <v>#N/A</v>
      </c>
      <c r="F79" s="197" t="e">
        <f>IF(OR($C79="",$H79),"",IF(RTD("wdf.rtq",,$C79,"Ask_Price1")=0, RTD("wdf.rtq",,$C79,"Bid_Price1"), RTD("wdf.rtq",,$C79,"Ask_Price1")))</f>
        <v>#N/A</v>
      </c>
      <c r="G79" s="196">
        <v>100</v>
      </c>
      <c r="H79" s="153" t="b">
        <v>0</v>
      </c>
      <c r="I79" s="125" t="e">
        <f>IF(OR($C79="",$H78),"",RTD("wdf.rtq", ,$C79, "Update_Time","RT_Price"))</f>
        <v>#N/A</v>
      </c>
      <c r="J79" s="154" t="e">
        <f>IF(OR($C79="",$H79),"",RTD("wdf.rtq",,$C79,"PreClose"))</f>
        <v>#N/A</v>
      </c>
      <c r="K79" s="169" t="e">
        <f t="shared" si="5"/>
        <v>#N/A</v>
      </c>
      <c r="L79" s="202" t="e">
        <f>IF($C79="","",RTD("wdf.rtq",,$C79,"LastPrice"))</f>
        <v>#N/A</v>
      </c>
      <c r="M79" s="203">
        <v>0.23499999999999999</v>
      </c>
      <c r="N79" s="204">
        <v>0.33</v>
      </c>
      <c r="O79" s="204">
        <v>0.2</v>
      </c>
    </row>
    <row r="80" spans="1:15" s="18" customFormat="1" hidden="1" x14ac:dyDescent="0.2">
      <c r="A80" s="137" t="s">
        <v>88</v>
      </c>
      <c r="B80" s="196" t="s">
        <v>2365</v>
      </c>
      <c r="C80" s="196" t="s">
        <v>2367</v>
      </c>
      <c r="D80" s="197" t="e">
        <f>IF(OR($C80="",$H80),"",IF(RTD("wdf.rtq",,$C80,"Bid_Price1")=0, RTD("wdf.rtq",,$C80,"Ask_Price1"), RTD("wdf.rtq",,$C80,"Bid_Price1")))</f>
        <v>#N/A</v>
      </c>
      <c r="E80" s="197" t="e">
        <f t="shared" si="4"/>
        <v>#N/A</v>
      </c>
      <c r="F80" s="197" t="e">
        <f>IF(OR($C80="",$H80),"",IF(RTD("wdf.rtq",,$C80,"Ask_Price1")=0, RTD("wdf.rtq",,$C80,"Bid_Price1"), RTD("wdf.rtq",,$C80,"Ask_Price1")))</f>
        <v>#N/A</v>
      </c>
      <c r="G80" s="196">
        <v>10</v>
      </c>
      <c r="H80" s="153" t="b">
        <v>0</v>
      </c>
      <c r="I80" s="107" t="e">
        <f>IF(OR($C80="",$H79),"",RTD("wdf.rtq", ,$C80, "Update_Time","RT_Price"))</f>
        <v>#N/A</v>
      </c>
      <c r="J80" s="154" t="e">
        <f>IF(OR($C80="",$H80),"",RTD("wdf.rtq",,$C80,"PreClose"))</f>
        <v>#N/A</v>
      </c>
      <c r="K80" s="169" t="e">
        <f t="shared" si="5"/>
        <v>#N/A</v>
      </c>
      <c r="L80" s="202" t="e">
        <f>IF($C80="","",RTD("wdf.rtq",,$C80,"LastPrice"))</f>
        <v>#N/A</v>
      </c>
      <c r="M80" s="203">
        <v>0.13500000000000001</v>
      </c>
      <c r="N80" s="204">
        <v>0.15</v>
      </c>
      <c r="O80" s="204">
        <v>0.13</v>
      </c>
    </row>
    <row r="81" spans="1:15" s="18" customFormat="1" hidden="1" x14ac:dyDescent="0.2">
      <c r="A81" s="137" t="s">
        <v>976</v>
      </c>
      <c r="B81" s="199" t="s">
        <v>2376</v>
      </c>
      <c r="C81" s="196" t="s">
        <v>2378</v>
      </c>
      <c r="D81" s="197" t="e">
        <f>IF(OR($C81="",$H81),"",IF(RTD("wdf.rtq",,$C81,"Bid_Price1")=0, RTD("wdf.rtq",,$C81,"Ask_Price1"), RTD("wdf.rtq",,$C81,"Bid_Price1")))</f>
        <v>#N/A</v>
      </c>
      <c r="E81" s="197" t="e">
        <f t="shared" si="4"/>
        <v>#N/A</v>
      </c>
      <c r="F81" s="197" t="e">
        <f>IF(OR($C81="",$H81),"",IF(RTD("wdf.rtq",,$C81,"Ask_Price1")=0, RTD("wdf.rtq",,$C81,"Bid_Price1"), RTD("wdf.rtq",,$C81,"Ask_Price1")))</f>
        <v>#N/A</v>
      </c>
      <c r="G81" s="196">
        <v>100</v>
      </c>
      <c r="H81" s="153" t="b">
        <v>0</v>
      </c>
      <c r="I81" s="107" t="e">
        <f>IF(OR($C81="",#REF!),"",RTD("wdf.rtq", ,$C81, "Update_Time","RT_Price"))</f>
        <v>#REF!</v>
      </c>
      <c r="J81" s="154" t="e">
        <f>IF(OR($C81="",$H81),"",RTD("wdf.rtq",,$C81,"PreClose"))</f>
        <v>#N/A</v>
      </c>
      <c r="K81" s="169" t="e">
        <f t="shared" si="5"/>
        <v>#N/A</v>
      </c>
      <c r="L81" s="202" t="e">
        <f>IF($C81="","",RTD("wdf.rtq",,$C81,"LastPrice"))</f>
        <v>#N/A</v>
      </c>
      <c r="M81" s="203">
        <v>0.24</v>
      </c>
      <c r="N81" s="204">
        <v>0.35</v>
      </c>
      <c r="O81" s="204">
        <v>0.2</v>
      </c>
    </row>
    <row r="82" spans="1:15" s="18" customFormat="1" hidden="1" x14ac:dyDescent="0.2">
      <c r="A82" s="137" t="s">
        <v>88</v>
      </c>
      <c r="B82" s="196" t="s">
        <v>2401</v>
      </c>
      <c r="C82" s="196" t="s">
        <v>2402</v>
      </c>
      <c r="D82" s="197" t="e">
        <f>IF(OR($C82="",$H82),"",IF(RTD("wdf.rtq",,$C82,"Bid_Price1")=0, RTD("wdf.rtq",,$C82,"Ask_Price1"), RTD("wdf.rtq",,$C82,"Bid_Price1")))</f>
        <v>#N/A</v>
      </c>
      <c r="E82" s="197" t="e">
        <f t="shared" si="4"/>
        <v>#N/A</v>
      </c>
      <c r="F82" s="197" t="e">
        <f>IF(OR($C82="",$H82),"",IF(RTD("wdf.rtq",,$C82,"Ask_Price1")=0, RTD("wdf.rtq",,$C82,"Bid_Price1"), RTD("wdf.rtq",,$C82,"Ask_Price1")))</f>
        <v>#N/A</v>
      </c>
      <c r="G82" s="196">
        <v>1000</v>
      </c>
      <c r="H82" s="153" t="b">
        <v>0</v>
      </c>
      <c r="I82" s="107" t="e">
        <f>IF(OR($C82="",$H81),"",RTD("wdf.rtq", ,$C82, "Update_Time","RT_Price"))</f>
        <v>#N/A</v>
      </c>
      <c r="J82" s="154" t="e">
        <f>IF(OR($C82="",$H82),"",RTD("wdf.rtq",,$C82,"PreClose"))</f>
        <v>#N/A</v>
      </c>
      <c r="K82" s="169" t="e">
        <f t="shared" si="5"/>
        <v>#N/A</v>
      </c>
      <c r="L82" s="202" t="e">
        <f>IF($C82="","",RTD("wdf.rtq",,$C82,"LastPrice"))</f>
        <v>#N/A</v>
      </c>
      <c r="M82" s="203">
        <v>0.11</v>
      </c>
      <c r="N82" s="204">
        <v>0.12</v>
      </c>
      <c r="O82" s="204">
        <v>0.09</v>
      </c>
    </row>
    <row r="83" spans="1:15" s="18" customFormat="1" hidden="1" x14ac:dyDescent="0.2">
      <c r="A83" s="137" t="s">
        <v>677</v>
      </c>
      <c r="B83" s="199" t="s">
        <v>2493</v>
      </c>
      <c r="C83" s="196" t="s">
        <v>2495</v>
      </c>
      <c r="D83" s="197" t="e">
        <f>IF(OR($C83="",$H83),"",IF(RTD("wdf.rtq",,$C83,"Bid_Price1")=0, RTD("wdf.rtq",,$C83,"Ask_Price1"), RTD("wdf.rtq",,$C83,"Bid_Price1")))</f>
        <v>#N/A</v>
      </c>
      <c r="E83" s="197" t="e">
        <f t="shared" si="4"/>
        <v>#N/A</v>
      </c>
      <c r="F83" s="197" t="e">
        <f>IF(OR($C83="",$H83),"",IF(RTD("wdf.rtq",,$C83,"Ask_Price1")=0, RTD("wdf.rtq",,$C83,"Bid_Price1"), RTD("wdf.rtq",,$C83,"Ask_Price1")))</f>
        <v>#N/A</v>
      </c>
      <c r="G83" s="196">
        <v>100</v>
      </c>
      <c r="H83" s="153" t="b">
        <v>0</v>
      </c>
      <c r="I83" s="107" t="e">
        <f>IF(OR($C83="",$H82),"",RTD("wdf.rtq", ,$C83, "Update_Time","RT_Price"))</f>
        <v>#N/A</v>
      </c>
      <c r="J83" s="154" t="e">
        <f>IF(OR($C83="",$H83),"",RTD("wdf.rtq",,$C83,"PreClose"))</f>
        <v>#N/A</v>
      </c>
      <c r="K83" s="169" t="e">
        <f t="shared" si="5"/>
        <v>#N/A</v>
      </c>
      <c r="L83" s="202" t="e">
        <f>IF($C83="","",RTD("wdf.rtq",,$C83,"LastPrice"))</f>
        <v>#N/A</v>
      </c>
      <c r="M83" s="203">
        <v>0.27500000000000002</v>
      </c>
      <c r="N83" s="204">
        <v>0.35</v>
      </c>
      <c r="O83" s="204">
        <v>0.25</v>
      </c>
    </row>
    <row r="84" spans="1:15" s="18" customFormat="1" hidden="1" x14ac:dyDescent="0.2">
      <c r="A84" s="137" t="s">
        <v>976</v>
      </c>
      <c r="B84" s="199" t="s">
        <v>2496</v>
      </c>
      <c r="C84" s="196" t="s">
        <v>2498</v>
      </c>
      <c r="D84" s="197" t="e">
        <f>IF(OR($C84="",$H84),"",IF(RTD("wdf.rtq",,$C84,"Bid_Price1")=0, RTD("wdf.rtq",,$C84,"Ask_Price1"), RTD("wdf.rtq",,$C84,"Bid_Price1")))</f>
        <v>#N/A</v>
      </c>
      <c r="E84" s="197" t="e">
        <f t="shared" si="4"/>
        <v>#N/A</v>
      </c>
      <c r="F84" s="197" t="e">
        <f>IF(OR($C84="",$H84),"",IF(RTD("wdf.rtq",,$C84,"Ask_Price1")=0, RTD("wdf.rtq",,$C84,"Bid_Price1"), RTD("wdf.rtq",,$C84,"Ask_Price1")))</f>
        <v>#N/A</v>
      </c>
      <c r="G84" s="196">
        <v>100</v>
      </c>
      <c r="H84" s="153" t="b">
        <v>0</v>
      </c>
      <c r="I84" s="107" t="e">
        <f>IF(OR($C84="",$H83),"",RTD("wdf.rtq", ,$C84, "Update_Time","RT_Price"))</f>
        <v>#N/A</v>
      </c>
      <c r="J84" s="154" t="e">
        <f>IF(OR($C84="",$H84),"",RTD("wdf.rtq",,$C84,"PreClose"))</f>
        <v>#N/A</v>
      </c>
      <c r="K84" s="169" t="e">
        <f t="shared" si="5"/>
        <v>#N/A</v>
      </c>
      <c r="L84" s="202" t="e">
        <f>IF($C84="","",RTD("wdf.rtq",,$C84,"LastPrice"))</f>
        <v>#N/A</v>
      </c>
      <c r="M84" s="203">
        <v>0.255</v>
      </c>
      <c r="N84" s="204">
        <v>0.32</v>
      </c>
      <c r="O84" s="204">
        <v>0.2</v>
      </c>
    </row>
    <row r="85" spans="1:15" s="18" customFormat="1" hidden="1" x14ac:dyDescent="0.2">
      <c r="A85" s="137" t="s">
        <v>976</v>
      </c>
      <c r="B85" s="199" t="s">
        <v>2520</v>
      </c>
      <c r="C85" s="196" t="s">
        <v>2522</v>
      </c>
      <c r="D85" s="197" t="e">
        <f>IF(OR($C85="",$H85),"",IF(RTD("wdf.rtq",,$C85,"Bid_Price1")=0, RTD("wdf.rtq",,$C85,"Ask_Price1"), RTD("wdf.rtq",,$C85,"Bid_Price1")))</f>
        <v>#N/A</v>
      </c>
      <c r="E85" s="197" t="e">
        <f t="shared" si="4"/>
        <v>#N/A</v>
      </c>
      <c r="F85" s="197" t="e">
        <f>IF(OR($C85="",$H85),"",IF(RTD("wdf.rtq",,$C85,"Ask_Price1")=0, RTD("wdf.rtq",,$C85,"Bid_Price1"), RTD("wdf.rtq",,$C85,"Ask_Price1")))</f>
        <v>#N/A</v>
      </c>
      <c r="G85" s="196">
        <v>100</v>
      </c>
      <c r="H85" s="153" t="b">
        <v>0</v>
      </c>
      <c r="I85" s="107" t="e">
        <f>IF(OR($C85="",$H84),"",RTD("wdf.rtq", ,$C85, "Update_Time","RT_Price"))</f>
        <v>#N/A</v>
      </c>
      <c r="J85" s="154" t="e">
        <f>IF(OR($C85="",$H85),"",RTD("wdf.rtq",,$C85,"PreClose"))</f>
        <v>#N/A</v>
      </c>
      <c r="K85" s="169" t="e">
        <f t="shared" si="5"/>
        <v>#N/A</v>
      </c>
      <c r="L85" s="202" t="e">
        <f>IF($C85="","",RTD("wdf.rtq",,$C85,"LastPrice"))</f>
        <v>#N/A</v>
      </c>
      <c r="M85" s="203">
        <v>0.29499999999999998</v>
      </c>
      <c r="N85" s="204">
        <v>0.36</v>
      </c>
      <c r="O85" s="204">
        <v>0.2</v>
      </c>
    </row>
    <row r="86" spans="1:15" s="18" customFormat="1" hidden="1" x14ac:dyDescent="0.2">
      <c r="A86" s="137" t="s">
        <v>976</v>
      </c>
      <c r="B86" s="199" t="s">
        <v>2523</v>
      </c>
      <c r="C86" s="196" t="s">
        <v>2525</v>
      </c>
      <c r="D86" s="197" t="e">
        <f>IF(OR($C86="",$H86),"",IF(RTD("wdf.rtq",,$C86,"Bid_Price1")=0, RTD("wdf.rtq",,$C86,"Ask_Price1"), RTD("wdf.rtq",,$C86,"Bid_Price1")))</f>
        <v>#N/A</v>
      </c>
      <c r="E86" s="197" t="e">
        <f t="shared" si="4"/>
        <v>#N/A</v>
      </c>
      <c r="F86" s="197" t="e">
        <f>IF(OR($C86="",$H86),"",IF(RTD("wdf.rtq",,$C86,"Ask_Price1")=0, RTD("wdf.rtq",,$C86,"Bid_Price1"), RTD("wdf.rtq",,$C86,"Ask_Price1")))</f>
        <v>#N/A</v>
      </c>
      <c r="G86" s="196">
        <v>100</v>
      </c>
      <c r="H86" s="153" t="b">
        <v>0</v>
      </c>
      <c r="I86" s="107" t="e">
        <f>IF(OR($C86="",$H85),"",RTD("wdf.rtq", ,$C86, "Update_Time","RT_Price"))</f>
        <v>#N/A</v>
      </c>
      <c r="J86" s="154" t="e">
        <f>IF(OR($C86="",$H86),"",RTD("wdf.rtq",,$C86,"PreClose"))</f>
        <v>#N/A</v>
      </c>
      <c r="K86" s="169" t="e">
        <f t="shared" si="5"/>
        <v>#N/A</v>
      </c>
      <c r="L86" s="202" t="e">
        <f>IF($C86="","",RTD("wdf.rtq",,$C86,"LastPrice"))</f>
        <v>#N/A</v>
      </c>
      <c r="M86" s="203">
        <v>0.30499999999999999</v>
      </c>
      <c r="N86" s="204">
        <v>0.37</v>
      </c>
      <c r="O86" s="204">
        <v>0.22</v>
      </c>
    </row>
    <row r="87" spans="1:15" s="18" customFormat="1" hidden="1" x14ac:dyDescent="0.2">
      <c r="A87" s="137" t="s">
        <v>677</v>
      </c>
      <c r="B87" s="199" t="s">
        <v>2562</v>
      </c>
      <c r="C87" s="196" t="s">
        <v>2561</v>
      </c>
      <c r="D87" s="197" t="e">
        <f>IF(OR($C87="",$H87),"",IF(RTD("wdf.rtq",,$C87,"Bid_Price1")=0, RTD("wdf.rtq",,$C87,"Ask_Price1"), RTD("wdf.rtq",,$C87,"Bid_Price1")))</f>
        <v>#N/A</v>
      </c>
      <c r="E87" s="197" t="e">
        <f t="shared" si="4"/>
        <v>#N/A</v>
      </c>
      <c r="F87" s="197" t="e">
        <f>IF(OR($C87="",$H87),"",IF(RTD("wdf.rtq",,$C87,"Ask_Price1")=0, RTD("wdf.rtq",,$C87,"Bid_Price1"), RTD("wdf.rtq",,$C87,"Ask_Price1")))</f>
        <v>#N/A</v>
      </c>
      <c r="G87" s="196">
        <v>100</v>
      </c>
      <c r="H87" s="153" t="b">
        <v>0</v>
      </c>
      <c r="I87" s="107" t="e">
        <f>IF(OR($C87="",$H86),"",RTD("wdf.rtq", ,$C87, "Update_Time","RT_Price"))</f>
        <v>#N/A</v>
      </c>
      <c r="J87" s="154" t="e">
        <f>IF(OR($C87="",$H87),"",RTD("wdf.rtq",,$C87,"PreClose"))</f>
        <v>#N/A</v>
      </c>
      <c r="K87" s="169" t="e">
        <f t="shared" si="5"/>
        <v>#N/A</v>
      </c>
      <c r="L87" s="202" t="e">
        <f>IF($C87="","",RTD("wdf.rtq",,$C87,"LastPrice"))</f>
        <v>#N/A</v>
      </c>
      <c r="M87" s="203">
        <v>0.31</v>
      </c>
      <c r="N87" s="204">
        <v>0.38</v>
      </c>
      <c r="O87" s="204">
        <v>0.25</v>
      </c>
    </row>
    <row r="88" spans="1:15" s="18" customFormat="1" hidden="1" x14ac:dyDescent="0.2">
      <c r="A88" s="137" t="s">
        <v>88</v>
      </c>
      <c r="B88" s="196" t="s">
        <v>2581</v>
      </c>
      <c r="C88" s="196" t="s">
        <v>2580</v>
      </c>
      <c r="D88" s="197" t="e">
        <f>IF(OR($C88="",$H88),"",IF(RTD("wdf.rtq",,$C88,"Bid_Price1")=0, RTD("wdf.rtq",,$C88,"Ask_Price1"), RTD("wdf.rtq",,$C88,"Bid_Price1")))</f>
        <v>#N/A</v>
      </c>
      <c r="E88" s="197" t="e">
        <f t="shared" si="4"/>
        <v>#N/A</v>
      </c>
      <c r="F88" s="197" t="e">
        <f>IF(OR($C88="",$H88),"",IF(RTD("wdf.rtq",,$C88,"Ask_Price1")=0, RTD("wdf.rtq",,$C88,"Bid_Price1"), RTD("wdf.rtq",,$C88,"Ask_Price1")))</f>
        <v>#N/A</v>
      </c>
      <c r="G88" s="196">
        <v>10</v>
      </c>
      <c r="H88" s="153" t="b">
        <v>0</v>
      </c>
      <c r="I88" s="107" t="e">
        <f>IF(OR($C88="",$H87),"",RTD("wdf.rtq", ,$C88, "Update_Time","RT_Price"))</f>
        <v>#N/A</v>
      </c>
      <c r="J88" s="154" t="e">
        <f>IF(OR($C88="",$H88),"",RTD("wdf.rtq",,$C88,"PreClose"))</f>
        <v>#N/A</v>
      </c>
      <c r="K88" s="169" t="e">
        <f t="shared" si="5"/>
        <v>#N/A</v>
      </c>
      <c r="L88" s="202" t="e">
        <f>IF($C88="","",RTD("wdf.rtq",,$C88,"LastPrice"))</f>
        <v>#N/A</v>
      </c>
      <c r="M88" s="203">
        <v>0.15</v>
      </c>
      <c r="N88" s="204">
        <v>0.14499999999999999</v>
      </c>
      <c r="O88" s="204">
        <v>0.155</v>
      </c>
    </row>
    <row r="89" spans="1:15" s="18" customFormat="1" hidden="1" x14ac:dyDescent="0.2">
      <c r="A89" s="137" t="s">
        <v>677</v>
      </c>
      <c r="B89" s="199" t="s">
        <v>2589</v>
      </c>
      <c r="C89" s="196" t="s">
        <v>2591</v>
      </c>
      <c r="D89" s="197" t="e">
        <f>IF(OR($C89="",$H89),"",IF(RTD("wdf.rtq",,$C89,"Bid_Price1")=0, RTD("wdf.rtq",,$C89,"Ask_Price1"), RTD("wdf.rtq",,$C89,"Bid_Price1")))</f>
        <v>#N/A</v>
      </c>
      <c r="E89" s="197" t="e">
        <f t="shared" si="4"/>
        <v>#N/A</v>
      </c>
      <c r="F89" s="197" t="e">
        <f>IF(OR($C89="",$H89),"",IF(RTD("wdf.rtq",,$C89,"Ask_Price1")=0, RTD("wdf.rtq",,$C89,"Bid_Price1"), RTD("wdf.rtq",,$C89,"Ask_Price1")))</f>
        <v>#N/A</v>
      </c>
      <c r="G89" s="196">
        <v>100</v>
      </c>
      <c r="H89" s="153" t="b">
        <v>0</v>
      </c>
      <c r="I89" s="107" t="e">
        <f>IF(OR($C89="",$H88),"",RTD("wdf.rtq", ,$C89, "Update_Time","RT_Price"))</f>
        <v>#N/A</v>
      </c>
      <c r="J89" s="154" t="e">
        <f>IF(OR($C89="",$H89),"",RTD("wdf.rtq",,$C89,"PreClose"))</f>
        <v>#N/A</v>
      </c>
      <c r="K89" s="169" t="e">
        <f t="shared" si="5"/>
        <v>#N/A</v>
      </c>
      <c r="L89" s="202" t="e">
        <f>IF($C89="","",RTD("wdf.rtq",,$C89,"LastPrice"))</f>
        <v>#N/A</v>
      </c>
      <c r="M89" s="203">
        <v>0.47</v>
      </c>
      <c r="N89" s="204">
        <v>0.55000000000000004</v>
      </c>
      <c r="O89" s="204">
        <v>0.35</v>
      </c>
    </row>
    <row r="90" spans="1:15" s="18" customFormat="1" hidden="1" x14ac:dyDescent="0.2">
      <c r="A90" s="137" t="s">
        <v>677</v>
      </c>
      <c r="B90" s="199" t="s">
        <v>2633</v>
      </c>
      <c r="C90" s="196" t="s">
        <v>2626</v>
      </c>
      <c r="D90" s="197" t="e">
        <f>IF(OR($C90="",$H90),"",IF(RTD("wdf.rtq",,$C90,"Bid_Price1")=0, RTD("wdf.rtq",,$C90,"Ask_Price1"), RTD("wdf.rtq",,$C90,"Bid_Price1")))</f>
        <v>#N/A</v>
      </c>
      <c r="E90" s="197" t="e">
        <f t="shared" si="4"/>
        <v>#N/A</v>
      </c>
      <c r="F90" s="197" t="e">
        <f>IF(OR($C90="",$H90),"",IF(RTD("wdf.rtq",,$C90,"Ask_Price1")=0, RTD("wdf.rtq",,$C90,"Bid_Price1"), RTD("wdf.rtq",,$C90,"Ask_Price1")))</f>
        <v>#N/A</v>
      </c>
      <c r="G90" s="196">
        <v>100</v>
      </c>
      <c r="H90" s="153" t="b">
        <v>0</v>
      </c>
      <c r="I90" s="107" t="e">
        <f>IF(OR($C90="",$H89),"",RTD("wdf.rtq", ,$C90, "Update_Time","RT_Price"))</f>
        <v>#N/A</v>
      </c>
      <c r="J90" s="154" t="e">
        <f>IF(OR($C90="",$H90),"",RTD("wdf.rtq",,$C90,"PreClose"))</f>
        <v>#N/A</v>
      </c>
      <c r="K90" s="169" t="e">
        <f t="shared" si="5"/>
        <v>#N/A</v>
      </c>
      <c r="L90" s="202" t="e">
        <f>IF($C90="","",RTD("wdf.rtq",,$C90,"LastPrice"))</f>
        <v>#N/A</v>
      </c>
      <c r="M90" s="203">
        <v>0.315</v>
      </c>
      <c r="N90" s="204">
        <v>0.36</v>
      </c>
      <c r="O90" s="204">
        <v>0.2</v>
      </c>
    </row>
    <row r="91" spans="1:15" s="18" customFormat="1" hidden="1" x14ac:dyDescent="0.2">
      <c r="A91" s="137" t="s">
        <v>976</v>
      </c>
      <c r="B91" s="199" t="s">
        <v>2627</v>
      </c>
      <c r="C91" s="196" t="s">
        <v>2629</v>
      </c>
      <c r="D91" s="197" t="e">
        <f>IF(OR($C91="",$H91),"",IF(RTD("wdf.rtq",,$C91,"Bid_Price1")=0, RTD("wdf.rtq",,$C91,"Ask_Price1"), RTD("wdf.rtq",,$C91,"Bid_Price1")))</f>
        <v>#N/A</v>
      </c>
      <c r="E91" s="197" t="e">
        <f t="shared" si="4"/>
        <v>#N/A</v>
      </c>
      <c r="F91" s="197" t="e">
        <f>IF(OR($C91="",$H91),"",IF(RTD("wdf.rtq",,$C91,"Ask_Price1")=0, RTD("wdf.rtq",,$C91,"Bid_Price1"), RTD("wdf.rtq",,$C91,"Ask_Price1")))</f>
        <v>#N/A</v>
      </c>
      <c r="G91" s="196">
        <v>100</v>
      </c>
      <c r="H91" s="153" t="b">
        <v>0</v>
      </c>
      <c r="I91" s="107" t="e">
        <f>IF(OR($C91="",$H90),"",RTD("wdf.rtq", ,$C91, "Update_Time","RT_Price"))</f>
        <v>#N/A</v>
      </c>
      <c r="J91" s="154" t="e">
        <f>IF(OR($C91="",$H91),"",RTD("wdf.rtq",,$C91,"PreClose"))</f>
        <v>#N/A</v>
      </c>
      <c r="K91" s="169" t="e">
        <f t="shared" si="5"/>
        <v>#N/A</v>
      </c>
      <c r="L91" s="202" t="e">
        <f>IF($C91="","",RTD("wdf.rtq",,$C91,"LastPrice"))</f>
        <v>#N/A</v>
      </c>
      <c r="M91" s="203">
        <v>0.28000000000000003</v>
      </c>
      <c r="N91" s="204">
        <v>0.33</v>
      </c>
      <c r="O91" s="204">
        <v>0.2</v>
      </c>
    </row>
    <row r="92" spans="1:15" s="18" customFormat="1" hidden="1" x14ac:dyDescent="0.2">
      <c r="A92" s="137" t="s">
        <v>677</v>
      </c>
      <c r="B92" s="199" t="s">
        <v>2649</v>
      </c>
      <c r="C92" s="196" t="s">
        <v>2651</v>
      </c>
      <c r="D92" s="197" t="e">
        <f>IF(OR($C92="",$H92),"",IF(RTD("wdf.rtq",,$C92,"Bid_Price1")=0, RTD("wdf.rtq",,$C92,"Ask_Price1"), RTD("wdf.rtq",,$C92,"Bid_Price1")))</f>
        <v>#N/A</v>
      </c>
      <c r="E92" s="197" t="e">
        <f t="shared" si="4"/>
        <v>#N/A</v>
      </c>
      <c r="F92" s="197" t="e">
        <f>IF(OR($C92="",$H92),"",IF(RTD("wdf.rtq",,$C92,"Ask_Price1")=0, RTD("wdf.rtq",,$C92,"Bid_Price1"), RTD("wdf.rtq",,$C92,"Ask_Price1")))</f>
        <v>#N/A</v>
      </c>
      <c r="G92" s="196">
        <v>100</v>
      </c>
      <c r="H92" s="153" t="b">
        <v>0</v>
      </c>
      <c r="I92" s="107" t="e">
        <f>IF(OR($C92="",$H91),"",RTD("wdf.rtq", ,$C92, "Update_Time","RT_Price"))</f>
        <v>#N/A</v>
      </c>
      <c r="J92" s="154" t="e">
        <f>IF(OR($C92="",$H92),"",RTD("wdf.rtq",,$C92,"PreClose"))</f>
        <v>#N/A</v>
      </c>
      <c r="K92" s="169" t="e">
        <f t="shared" si="5"/>
        <v>#N/A</v>
      </c>
      <c r="L92" s="202" t="e">
        <f>IF($C92="","",RTD("wdf.rtq",,$C92,"LastPrice"))</f>
        <v>#N/A</v>
      </c>
      <c r="M92" s="203">
        <v>0.21</v>
      </c>
      <c r="N92" s="204">
        <v>0.25</v>
      </c>
      <c r="O92" s="204">
        <v>0.15</v>
      </c>
    </row>
    <row r="93" spans="1:15" s="18" customFormat="1" hidden="1" x14ac:dyDescent="0.2">
      <c r="A93" s="137" t="s">
        <v>677</v>
      </c>
      <c r="B93" s="199" t="s">
        <v>2652</v>
      </c>
      <c r="C93" s="196" t="s">
        <v>2654</v>
      </c>
      <c r="D93" s="197" t="e">
        <f>IF(OR($C93="",$H93),"",IF(RTD("wdf.rtq",,$C93,"Bid_Price1")=0, RTD("wdf.rtq",,$C93,"Ask_Price1"), RTD("wdf.rtq",,$C93,"Bid_Price1")))</f>
        <v>#N/A</v>
      </c>
      <c r="E93" s="197" t="e">
        <f t="shared" si="4"/>
        <v>#N/A</v>
      </c>
      <c r="F93" s="197" t="e">
        <f>IF(OR($C93="",$H93),"",IF(RTD("wdf.rtq",,$C93,"Ask_Price1")=0, RTD("wdf.rtq",,$C93,"Bid_Price1"), RTD("wdf.rtq",,$C93,"Ask_Price1")))</f>
        <v>#N/A</v>
      </c>
      <c r="G93" s="196">
        <v>100</v>
      </c>
      <c r="H93" s="153" t="b">
        <v>0</v>
      </c>
      <c r="I93" s="107" t="e">
        <f>IF(OR($C93="",$H92),"",RTD("wdf.rtq", ,$C93, "Update_Time","RT_Price"))</f>
        <v>#N/A</v>
      </c>
      <c r="J93" s="154" t="e">
        <f>IF(OR($C93="",$H93),"",RTD("wdf.rtq",,$C93,"PreClose"))</f>
        <v>#N/A</v>
      </c>
      <c r="K93" s="169" t="e">
        <f t="shared" si="5"/>
        <v>#N/A</v>
      </c>
      <c r="L93" s="202" t="e">
        <f>IF($C93="","",RTD("wdf.rtq",,$C93,"LastPrice"))</f>
        <v>#N/A</v>
      </c>
      <c r="M93" s="203">
        <v>0.28999999999999998</v>
      </c>
      <c r="N93" s="204">
        <v>0.33</v>
      </c>
      <c r="O93" s="204">
        <v>0.2</v>
      </c>
    </row>
    <row r="94" spans="1:15" s="18" customFormat="1" hidden="1" x14ac:dyDescent="0.2">
      <c r="A94" s="137" t="s">
        <v>976</v>
      </c>
      <c r="B94" s="199" t="s">
        <v>2655</v>
      </c>
      <c r="C94" s="196" t="s">
        <v>2657</v>
      </c>
      <c r="D94" s="197" t="e">
        <f>IF(OR($C94="",$H94),"",IF(RTD("wdf.rtq",,$C94,"Bid_Price1")=0, RTD("wdf.rtq",,$C94,"Ask_Price1"), RTD("wdf.rtq",,$C94,"Bid_Price1")))</f>
        <v>#N/A</v>
      </c>
      <c r="E94" s="197" t="e">
        <f t="shared" si="4"/>
        <v>#N/A</v>
      </c>
      <c r="F94" s="197" t="e">
        <f>IF(OR($C94="",$H94),"",IF(RTD("wdf.rtq",,$C94,"Ask_Price1")=0, RTD("wdf.rtq",,$C94,"Bid_Price1"), RTD("wdf.rtq",,$C94,"Ask_Price1")))</f>
        <v>#N/A</v>
      </c>
      <c r="G94" s="196">
        <v>100</v>
      </c>
      <c r="H94" s="153" t="b">
        <v>0</v>
      </c>
      <c r="I94" s="107" t="e">
        <f>IF(OR($C94="",$H93),"",RTD("wdf.rtq", ,$C94, "Update_Time","RT_Price"))</f>
        <v>#N/A</v>
      </c>
      <c r="J94" s="154" t="e">
        <f>IF(OR($C94="",$H94),"",RTD("wdf.rtq",,$C94,"PreClose"))</f>
        <v>#N/A</v>
      </c>
      <c r="K94" s="169" t="e">
        <f t="shared" si="5"/>
        <v>#N/A</v>
      </c>
      <c r="L94" s="202" t="e">
        <f>IF($C94="","",RTD("wdf.rtq",,$C94,"LastPrice"))</f>
        <v>#N/A</v>
      </c>
      <c r="M94" s="203">
        <v>0.44</v>
      </c>
      <c r="N94" s="204">
        <v>0.48</v>
      </c>
      <c r="O94" s="204">
        <v>0.3</v>
      </c>
    </row>
    <row r="95" spans="1:15" s="18" customFormat="1" hidden="1" x14ac:dyDescent="0.2">
      <c r="A95" s="137" t="s">
        <v>976</v>
      </c>
      <c r="B95" s="199" t="s">
        <v>2658</v>
      </c>
      <c r="C95" s="196" t="s">
        <v>2660</v>
      </c>
      <c r="D95" s="197" t="e">
        <f>IF(OR($C95="",$H95),"",IF(RTD("wdf.rtq",,$C95,"Bid_Price1")=0, RTD("wdf.rtq",,$C95,"Ask_Price1"), RTD("wdf.rtq",,$C95,"Bid_Price1")))</f>
        <v>#N/A</v>
      </c>
      <c r="E95" s="197" t="e">
        <f t="shared" si="4"/>
        <v>#N/A</v>
      </c>
      <c r="F95" s="197" t="e">
        <f>IF(OR($C95="",$H95),"",IF(RTD("wdf.rtq",,$C95,"Ask_Price1")=0, RTD("wdf.rtq",,$C95,"Bid_Price1"), RTD("wdf.rtq",,$C95,"Ask_Price1")))</f>
        <v>#N/A</v>
      </c>
      <c r="G95" s="196">
        <v>100</v>
      </c>
      <c r="H95" s="153" t="b">
        <v>0</v>
      </c>
      <c r="I95" s="107" t="e">
        <f>IF(OR($C95="",$H94),"",RTD("wdf.rtq", ,$C95, "Update_Time","RT_Price"))</f>
        <v>#N/A</v>
      </c>
      <c r="J95" s="154" t="e">
        <f>IF(OR($C95="",$H95),"",RTD("wdf.rtq",,$C95,"PreClose"))</f>
        <v>#N/A</v>
      </c>
      <c r="K95" s="169" t="e">
        <f t="shared" si="5"/>
        <v>#N/A</v>
      </c>
      <c r="L95" s="202" t="e">
        <f>IF($C95="","",RTD("wdf.rtq",,$C95,"LastPrice"))</f>
        <v>#N/A</v>
      </c>
      <c r="M95" s="203">
        <v>0.51</v>
      </c>
      <c r="N95" s="204">
        <v>0.57999999999999996</v>
      </c>
      <c r="O95" s="204">
        <v>0.35</v>
      </c>
    </row>
    <row r="96" spans="1:15" s="18" customFormat="1" hidden="1" x14ac:dyDescent="0.2">
      <c r="A96" s="137" t="s">
        <v>677</v>
      </c>
      <c r="B96" s="199" t="s">
        <v>2696</v>
      </c>
      <c r="C96" s="196" t="s">
        <v>2695</v>
      </c>
      <c r="D96" s="197" t="e">
        <f>IF(OR($C96="",$H96),"",IF(RTD("wdf.rtq",,$C96,"Bid_Price1")=0, RTD("wdf.rtq",,$C96,"Ask_Price1"), RTD("wdf.rtq",,$C96,"Bid_Price1")))</f>
        <v>#N/A</v>
      </c>
      <c r="E96" s="197" t="e">
        <f t="shared" si="4"/>
        <v>#N/A</v>
      </c>
      <c r="F96" s="197" t="e">
        <f>IF(OR($C96="",$H96),"",IF(RTD("wdf.rtq",,$C96,"Ask_Price1")=0, RTD("wdf.rtq",,$C96,"Bid_Price1"), RTD("wdf.rtq",,$C96,"Ask_Price1")))</f>
        <v>#N/A</v>
      </c>
      <c r="G96" s="196">
        <v>100</v>
      </c>
      <c r="H96" s="153" t="b">
        <v>0</v>
      </c>
      <c r="I96" s="125" t="e">
        <f>IF(OR($C96="",$H95),"",RTD("wdf.rtq", ,$C96, "Update_Time","RT_Price"))</f>
        <v>#N/A</v>
      </c>
      <c r="J96" s="154" t="e">
        <f>IF(OR($C96="",$H96),"",RTD("wdf.rtq",,$C96,"PreClose"))</f>
        <v>#N/A</v>
      </c>
      <c r="K96" s="169" t="e">
        <f t="shared" si="5"/>
        <v>#N/A</v>
      </c>
      <c r="L96" s="202" t="e">
        <f>IF($C96="","",RTD("wdf.rtq",,$C96,"LastPrice"))</f>
        <v>#N/A</v>
      </c>
      <c r="M96" s="203">
        <v>0.33500000000000002</v>
      </c>
      <c r="N96" s="204">
        <v>0.37</v>
      </c>
      <c r="O96" s="204">
        <v>0.3</v>
      </c>
    </row>
    <row r="97" spans="1:15" s="18" customFormat="1" hidden="1" x14ac:dyDescent="0.2">
      <c r="A97" s="137" t="s">
        <v>677</v>
      </c>
      <c r="B97" s="199" t="s">
        <v>2702</v>
      </c>
      <c r="C97" s="196" t="s">
        <v>2700</v>
      </c>
      <c r="D97" s="197" t="e">
        <f>IF(OR($C97="",$H97),"",IF(RTD("wdf.rtq",,$C97,"Bid_Price1")=0, RTD("wdf.rtq",,$C97,"Ask_Price1"), RTD("wdf.rtq",,$C97,"Bid_Price1")))</f>
        <v>#N/A</v>
      </c>
      <c r="E97" s="197" t="e">
        <f t="shared" ref="E97:E131" si="6">IF(OR($C97="",$H97),"",0.5*($F97+$D97))</f>
        <v>#N/A</v>
      </c>
      <c r="F97" s="197" t="e">
        <f>IF(OR($C97="",$H97),"",IF(RTD("wdf.rtq",,$C97,"Ask_Price1")=0, RTD("wdf.rtq",,$C97,"Bid_Price1"), RTD("wdf.rtq",,$C97,"Ask_Price1")))</f>
        <v>#N/A</v>
      </c>
      <c r="G97" s="196">
        <v>100</v>
      </c>
      <c r="H97" s="153" t="b">
        <v>0</v>
      </c>
      <c r="I97" s="125" t="e">
        <f>IF(OR($C97="",$H96),"",RTD("wdf.rtq", ,$C97, "Update_Time","RT_Price"))</f>
        <v>#N/A</v>
      </c>
      <c r="J97" s="154" t="e">
        <f>IF(OR($C97="",$H97),"",RTD("wdf.rtq",,$C97,"PreClose"))</f>
        <v>#N/A</v>
      </c>
      <c r="K97" s="169" t="e">
        <f t="shared" ref="K97:K131" si="7">IF(OR($C97="",$J97=0,$H97),"",($E97-$J97)/$J97)</f>
        <v>#N/A</v>
      </c>
      <c r="L97" s="202" t="e">
        <f>IF($C97="","",RTD("wdf.rtq",,$C97,"LastPrice"))</f>
        <v>#N/A</v>
      </c>
      <c r="M97" s="203">
        <v>0.37</v>
      </c>
      <c r="N97" s="204">
        <v>0.4</v>
      </c>
      <c r="O97" s="204">
        <v>0.3</v>
      </c>
    </row>
    <row r="98" spans="1:15" s="18" customFormat="1" hidden="1" x14ac:dyDescent="0.2">
      <c r="A98" s="137" t="s">
        <v>976</v>
      </c>
      <c r="B98" s="199" t="s">
        <v>2707</v>
      </c>
      <c r="C98" s="196" t="s">
        <v>2706</v>
      </c>
      <c r="D98" s="197" t="e">
        <f>IF(OR($C98="",$H98),"",IF(RTD("wdf.rtq",,$C98,"Bid_Price1")=0, RTD("wdf.rtq",,$C98,"Ask_Price1"), RTD("wdf.rtq",,$C98,"Bid_Price1")))</f>
        <v>#N/A</v>
      </c>
      <c r="E98" s="197" t="e">
        <f t="shared" si="6"/>
        <v>#N/A</v>
      </c>
      <c r="F98" s="197" t="e">
        <f>IF(OR($C98="",$H98),"",IF(RTD("wdf.rtq",,$C98,"Ask_Price1")=0, RTD("wdf.rtq",,$C98,"Bid_Price1"), RTD("wdf.rtq",,$C98,"Ask_Price1")))</f>
        <v>#N/A</v>
      </c>
      <c r="G98" s="196">
        <v>100</v>
      </c>
      <c r="H98" s="153" t="b">
        <v>0</v>
      </c>
      <c r="I98" s="125" t="e">
        <f>IF(OR($C98="",$H97),"",RTD("wdf.rtq", ,$C98, "Update_Time","RT_Price"))</f>
        <v>#N/A</v>
      </c>
      <c r="J98" s="154" t="e">
        <f>IF(OR($C98="",$H98),"",RTD("wdf.rtq",,$C98,"PreClose"))</f>
        <v>#N/A</v>
      </c>
      <c r="K98" s="169" t="e">
        <f t="shared" si="7"/>
        <v>#N/A</v>
      </c>
      <c r="L98" s="202" t="e">
        <f>IF($C98="","",RTD("wdf.rtq",,$C98,"LastPrice"))</f>
        <v>#N/A</v>
      </c>
      <c r="M98" s="203">
        <v>0.21</v>
      </c>
      <c r="N98" s="204">
        <v>0.24</v>
      </c>
      <c r="O98" s="204">
        <v>0.18</v>
      </c>
    </row>
    <row r="99" spans="1:15" s="18" customFormat="1" hidden="1" x14ac:dyDescent="0.2">
      <c r="A99" s="137" t="s">
        <v>677</v>
      </c>
      <c r="B99" s="199" t="s">
        <v>2711</v>
      </c>
      <c r="C99" s="196" t="s">
        <v>2710</v>
      </c>
      <c r="D99" s="197" t="e">
        <f>IF(OR($C99="",$H99),"",IF(RTD("wdf.rtq",,$C99,"Bid_Price1")=0, RTD("wdf.rtq",,$C99,"Ask_Price1"), RTD("wdf.rtq",,$C99,"Bid_Price1")))</f>
        <v>#N/A</v>
      </c>
      <c r="E99" s="197" t="e">
        <f t="shared" si="6"/>
        <v>#N/A</v>
      </c>
      <c r="F99" s="197" t="e">
        <f>IF(OR($C99="",$H99),"",IF(RTD("wdf.rtq",,$C99,"Ask_Price1")=0, RTD("wdf.rtq",,$C99,"Bid_Price1"), RTD("wdf.rtq",,$C99,"Ask_Price1")))</f>
        <v>#N/A</v>
      </c>
      <c r="G99" s="196">
        <v>100</v>
      </c>
      <c r="H99" s="153" t="b">
        <v>0</v>
      </c>
      <c r="I99" s="125" t="e">
        <f>IF(OR($C99="",$H98),"",RTD("wdf.rtq", ,$C99, "Update_Time","RT_Price"))</f>
        <v>#N/A</v>
      </c>
      <c r="J99" s="154" t="e">
        <f>IF(OR($C99="",$H99),"",RTD("wdf.rtq",,$C99,"PreClose"))</f>
        <v>#N/A</v>
      </c>
      <c r="K99" s="169" t="e">
        <f t="shared" si="7"/>
        <v>#N/A</v>
      </c>
      <c r="L99" s="202" t="e">
        <f>IF($C99="","",RTD("wdf.rtq",,$C99,"LastPrice"))</f>
        <v>#N/A</v>
      </c>
      <c r="M99" s="203">
        <v>0.26</v>
      </c>
      <c r="N99" s="204">
        <v>0.3</v>
      </c>
      <c r="O99" s="204">
        <v>0.3</v>
      </c>
    </row>
    <row r="100" spans="1:15" s="18" customFormat="1" hidden="1" x14ac:dyDescent="0.2">
      <c r="A100" s="137" t="s">
        <v>677</v>
      </c>
      <c r="B100" s="199" t="s">
        <v>2720</v>
      </c>
      <c r="C100" s="196" t="s">
        <v>2719</v>
      </c>
      <c r="D100" s="197" t="e">
        <f>IF(OR($C100="",$H100),"",IF(RTD("wdf.rtq",,$C100,"Bid_Price1")=0, RTD("wdf.rtq",,$C100,"Ask_Price1"), RTD("wdf.rtq",,$C100,"Bid_Price1")))</f>
        <v>#N/A</v>
      </c>
      <c r="E100" s="197" t="e">
        <f t="shared" si="6"/>
        <v>#N/A</v>
      </c>
      <c r="F100" s="197" t="e">
        <f>IF(OR($C100="",$H100),"",IF(RTD("wdf.rtq",,$C100,"Ask_Price1")=0, RTD("wdf.rtq",,$C100,"Bid_Price1"), RTD("wdf.rtq",,$C100,"Ask_Price1")))</f>
        <v>#N/A</v>
      </c>
      <c r="G100" s="196">
        <v>100</v>
      </c>
      <c r="H100" s="153" t="b">
        <v>0</v>
      </c>
      <c r="I100" s="125" t="e">
        <f>IF(OR($C100="",$H99),"",RTD("wdf.rtq", ,$C100, "Update_Time","RT_Price"))</f>
        <v>#N/A</v>
      </c>
      <c r="J100" s="154" t="e">
        <f>IF(OR($C100="",$H100),"",RTD("wdf.rtq",,$C100,"PreClose"))</f>
        <v>#N/A</v>
      </c>
      <c r="K100" s="169" t="e">
        <f t="shared" si="7"/>
        <v>#N/A</v>
      </c>
      <c r="L100" s="202" t="e">
        <f>IF($C100="","",RTD("wdf.rtq",,$C100,"LastPrice"))</f>
        <v>#N/A</v>
      </c>
      <c r="M100" s="203">
        <v>0.48499999999999999</v>
      </c>
      <c r="N100" s="204">
        <v>0.55000000000000004</v>
      </c>
      <c r="O100" s="204">
        <v>0.35</v>
      </c>
    </row>
    <row r="101" spans="1:15" s="18" customFormat="1" hidden="1" x14ac:dyDescent="0.2">
      <c r="A101" s="137" t="s">
        <v>976</v>
      </c>
      <c r="B101" s="199" t="s">
        <v>2725</v>
      </c>
      <c r="C101" s="196" t="s">
        <v>2724</v>
      </c>
      <c r="D101" s="197" t="e">
        <f>IF(OR($C101="",$H101),"",IF(RTD("wdf.rtq",,$C101,"Bid_Price1")=0, RTD("wdf.rtq",,$C101,"Ask_Price1"), RTD("wdf.rtq",,$C101,"Bid_Price1")))</f>
        <v>#N/A</v>
      </c>
      <c r="E101" s="197" t="e">
        <f t="shared" si="6"/>
        <v>#N/A</v>
      </c>
      <c r="F101" s="197" t="e">
        <f>IF(OR($C101="",$H101),"",IF(RTD("wdf.rtq",,$C101,"Ask_Price1")=0, RTD("wdf.rtq",,$C101,"Bid_Price1"), RTD("wdf.rtq",,$C101,"Ask_Price1")))</f>
        <v>#N/A</v>
      </c>
      <c r="G101" s="196">
        <v>100</v>
      </c>
      <c r="H101" s="153" t="b">
        <v>0</v>
      </c>
      <c r="I101" s="125" t="e">
        <f>IF(OR($C101="",$H100),"",RTD("wdf.rtq", ,$C101, "Update_Time","RT_Price"))</f>
        <v>#N/A</v>
      </c>
      <c r="J101" s="154" t="e">
        <f>IF(OR($C101="",$H101),"",RTD("wdf.rtq",,$C101,"PreClose"))</f>
        <v>#N/A</v>
      </c>
      <c r="K101" s="169" t="e">
        <f t="shared" si="7"/>
        <v>#N/A</v>
      </c>
      <c r="L101" s="202" t="e">
        <f>IF($C101="","",RTD("wdf.rtq",,$C101,"LastPrice"))</f>
        <v>#N/A</v>
      </c>
      <c r="M101" s="203">
        <v>0.34499999999999997</v>
      </c>
      <c r="N101" s="204">
        <v>0.38</v>
      </c>
      <c r="O101" s="204">
        <v>0.28000000000000003</v>
      </c>
    </row>
    <row r="102" spans="1:15" s="18" customFormat="1" hidden="1" x14ac:dyDescent="0.2">
      <c r="A102" s="137" t="s">
        <v>677</v>
      </c>
      <c r="B102" s="199" t="s">
        <v>2729</v>
      </c>
      <c r="C102" s="196" t="s">
        <v>2728</v>
      </c>
      <c r="D102" s="197" t="e">
        <f>IF(OR($C102="",$H102),"",IF(RTD("wdf.rtq",,$C102,"Bid_Price1")=0, RTD("wdf.rtq",,$C102,"Ask_Price1"), RTD("wdf.rtq",,$C102,"Bid_Price1")))</f>
        <v>#N/A</v>
      </c>
      <c r="E102" s="197" t="e">
        <f t="shared" si="6"/>
        <v>#N/A</v>
      </c>
      <c r="F102" s="197" t="e">
        <f>IF(OR($C102="",$H102),"",IF(RTD("wdf.rtq",,$C102,"Ask_Price1")=0, RTD("wdf.rtq",,$C102,"Bid_Price1"), RTD("wdf.rtq",,$C102,"Ask_Price1")))</f>
        <v>#N/A</v>
      </c>
      <c r="G102" s="196">
        <v>100</v>
      </c>
      <c r="H102" s="153" t="b">
        <v>0</v>
      </c>
      <c r="I102" s="125" t="e">
        <f>IF(OR($C102="",$H101),"",RTD("wdf.rtq", ,$C102, "Update_Time","RT_Price"))</f>
        <v>#N/A</v>
      </c>
      <c r="J102" s="154" t="e">
        <f>IF(OR($C102="",$H102),"",RTD("wdf.rtq",,$C102,"PreClose"))</f>
        <v>#N/A</v>
      </c>
      <c r="K102" s="169" t="e">
        <f t="shared" si="7"/>
        <v>#N/A</v>
      </c>
      <c r="L102" s="202" t="e">
        <f>IF($C102="","",RTD("wdf.rtq",,$C102,"LastPrice"))</f>
        <v>#N/A</v>
      </c>
      <c r="M102" s="203">
        <v>0.26</v>
      </c>
      <c r="N102" s="204">
        <v>0.3</v>
      </c>
      <c r="O102" s="204">
        <v>0.3</v>
      </c>
    </row>
    <row r="103" spans="1:15" s="18" customFormat="1" hidden="1" x14ac:dyDescent="0.2">
      <c r="A103" s="137" t="s">
        <v>120</v>
      </c>
      <c r="B103" s="196" t="s">
        <v>2745</v>
      </c>
      <c r="C103" s="196" t="s">
        <v>2744</v>
      </c>
      <c r="D103" s="197" t="e">
        <f>IF(OR($C103="",$H103),"",IF(RTD("wdf.rtq",,$C103,"Bid_Price1")=0, RTD("wdf.rtq",,$C103,"Ask_Price1"), RTD("wdf.rtq",,$C103,"Bid_Price1")))</f>
        <v>#N/A</v>
      </c>
      <c r="E103" s="197" t="e">
        <f t="shared" si="6"/>
        <v>#N/A</v>
      </c>
      <c r="F103" s="197" t="e">
        <f>IF(OR($C103="",$H103),"",IF(RTD("wdf.rtq",,$C103,"Ask_Price1")=0, RTD("wdf.rtq",,$C103,"Bid_Price1"), RTD("wdf.rtq",,$C103,"Ask_Price1")))</f>
        <v>#N/A</v>
      </c>
      <c r="G103" s="196">
        <v>10</v>
      </c>
      <c r="H103" s="153" t="b">
        <v>0</v>
      </c>
      <c r="I103" s="125" t="e">
        <f>IF(OR($C103="",#REF!),"",RTD("wdf.rtq", ,$C103, "Update_Time","RT_Price"))</f>
        <v>#REF!</v>
      </c>
      <c r="J103" s="154" t="e">
        <f>IF(OR($C103="",$H103),"",RTD("wdf.rtq",,$C103,"PreClose"))</f>
        <v>#N/A</v>
      </c>
      <c r="K103" s="169" t="e">
        <f t="shared" si="7"/>
        <v>#N/A</v>
      </c>
      <c r="L103" s="202" t="e">
        <f>IF($C103="","",RTD("wdf.rtq",,$C103,"LastPrice"))</f>
        <v>#N/A</v>
      </c>
      <c r="M103" s="203">
        <v>0.28000000000000003</v>
      </c>
      <c r="N103" s="204">
        <v>0.28000000000000003</v>
      </c>
      <c r="O103" s="204">
        <v>0.3</v>
      </c>
    </row>
    <row r="104" spans="1:15" s="18" customFormat="1" hidden="1" x14ac:dyDescent="0.2">
      <c r="A104" s="137" t="s">
        <v>88</v>
      </c>
      <c r="B104" s="196" t="s">
        <v>2747</v>
      </c>
      <c r="C104" s="196" t="s">
        <v>2746</v>
      </c>
      <c r="D104" s="197" t="e">
        <f>IF(OR($C104="",$H104),"",IF(RTD("wdf.rtq",,$C104,"Bid_Price1")=0, RTD("wdf.rtq",,$C104,"Ask_Price1"), RTD("wdf.rtq",,$C104,"Bid_Price1")))</f>
        <v>#N/A</v>
      </c>
      <c r="E104" s="197" t="e">
        <f t="shared" si="6"/>
        <v>#N/A</v>
      </c>
      <c r="F104" s="197" t="e">
        <f>IF(OR($C104="",$H104),"",IF(RTD("wdf.rtq",,$C104,"Ask_Price1")=0, RTD("wdf.rtq",,$C104,"Bid_Price1"), RTD("wdf.rtq",,$C104,"Ask_Price1")))</f>
        <v>#N/A</v>
      </c>
      <c r="G104" s="196">
        <v>5</v>
      </c>
      <c r="H104" s="153" t="b">
        <v>0</v>
      </c>
      <c r="I104" s="125" t="e">
        <f>IF(OR($C104="",$H103),"",RTD("wdf.rtq", ,$C104, "Update_Time","RT_Price"))</f>
        <v>#N/A</v>
      </c>
      <c r="J104" s="154" t="e">
        <f>IF(OR($C104="",$H104),"",RTD("wdf.rtq",,$C104,"PreClose"))</f>
        <v>#N/A</v>
      </c>
      <c r="K104" s="169" t="e">
        <f t="shared" si="7"/>
        <v>#N/A</v>
      </c>
      <c r="L104" s="202" t="e">
        <f>IF($C104="","",RTD("wdf.rtq",,$C104,"LastPrice"))</f>
        <v>#N/A</v>
      </c>
      <c r="M104" s="203">
        <v>0.25</v>
      </c>
      <c r="N104" s="204">
        <v>0.25</v>
      </c>
      <c r="O104" s="204">
        <v>0.25</v>
      </c>
    </row>
    <row r="105" spans="1:15" s="18" customFormat="1" hidden="1" x14ac:dyDescent="0.2">
      <c r="A105" s="137" t="s">
        <v>677</v>
      </c>
      <c r="B105" s="199" t="s">
        <v>2778</v>
      </c>
      <c r="C105" s="196" t="s">
        <v>2779</v>
      </c>
      <c r="D105" s="197" t="e">
        <f>IF(OR($C105="",$H105),"",IF(RTD("wdf.rtq",,$C105,"Bid_Price1")=0, RTD("wdf.rtq",,$C105,"Ask_Price1"), RTD("wdf.rtq",,$C105,"Bid_Price1")))</f>
        <v>#N/A</v>
      </c>
      <c r="E105" s="197" t="e">
        <f t="shared" si="6"/>
        <v>#N/A</v>
      </c>
      <c r="F105" s="197" t="e">
        <f>IF(OR($C105="",$H105),"",IF(RTD("wdf.rtq",,$C105,"Ask_Price1")=0, RTD("wdf.rtq",,$C105,"Bid_Price1"), RTD("wdf.rtq",,$C105,"Ask_Price1")))</f>
        <v>#N/A</v>
      </c>
      <c r="G105" s="196">
        <v>100</v>
      </c>
      <c r="H105" s="153" t="b">
        <v>0</v>
      </c>
      <c r="I105" s="136" t="e">
        <f>IF(OR($C105="",$H104),"",RTD("wdf.rtq", ,$C105, "Update_Time","RT_Price"))</f>
        <v>#N/A</v>
      </c>
      <c r="J105" s="154" t="e">
        <f>IF(OR($C105="",$H105),"",RTD("wdf.rtq",,$C105,"PreClose"))</f>
        <v>#N/A</v>
      </c>
      <c r="K105" s="169" t="e">
        <f t="shared" si="7"/>
        <v>#N/A</v>
      </c>
      <c r="L105" s="204" t="e">
        <f>IF($C105="","",RTD("wdf.rtq",,$C105,"LastPrice"))</f>
        <v>#N/A</v>
      </c>
      <c r="M105" s="203">
        <v>0.4</v>
      </c>
      <c r="N105" s="204">
        <v>0.44</v>
      </c>
      <c r="O105" s="204">
        <v>0.25</v>
      </c>
    </row>
    <row r="106" spans="1:15" s="18" customFormat="1" hidden="1" x14ac:dyDescent="0.2">
      <c r="A106" s="137" t="s">
        <v>677</v>
      </c>
      <c r="B106" s="199" t="s">
        <v>2773</v>
      </c>
      <c r="C106" s="196" t="s">
        <v>2774</v>
      </c>
      <c r="D106" s="197" t="e">
        <f>IF(OR($C106="",$H106),"",IF(RTD("wdf.rtq",,$C106,"Bid_Price1")=0, RTD("wdf.rtq",,$C106,"Ask_Price1"), RTD("wdf.rtq",,$C106,"Bid_Price1")))</f>
        <v>#N/A</v>
      </c>
      <c r="E106" s="197" t="e">
        <f t="shared" si="6"/>
        <v>#N/A</v>
      </c>
      <c r="F106" s="197" t="e">
        <f>IF(OR($C106="",$H106),"",IF(RTD("wdf.rtq",,$C106,"Ask_Price1")=0, RTD("wdf.rtq",,$C106,"Bid_Price1"), RTD("wdf.rtq",,$C106,"Ask_Price1")))</f>
        <v>#N/A</v>
      </c>
      <c r="G106" s="196">
        <v>100</v>
      </c>
      <c r="H106" s="153" t="b">
        <v>0</v>
      </c>
      <c r="I106" s="136" t="e">
        <f>IF(OR($C106="",$H105),"",RTD("wdf.rtq", ,$C106, "Update_Time","RT_Price"))</f>
        <v>#N/A</v>
      </c>
      <c r="J106" s="154" t="e">
        <f>IF(OR($C106="",$H106),"",RTD("wdf.rtq",,$C106,"PreClose"))</f>
        <v>#N/A</v>
      </c>
      <c r="K106" s="169" t="e">
        <f t="shared" si="7"/>
        <v>#N/A</v>
      </c>
      <c r="L106" s="204" t="e">
        <f>IF($C106="","",RTD("wdf.rtq",,$C106,"LastPrice"))</f>
        <v>#N/A</v>
      </c>
      <c r="M106" s="203">
        <v>0.315</v>
      </c>
      <c r="N106" s="204">
        <v>0.35</v>
      </c>
      <c r="O106" s="204">
        <v>0.2</v>
      </c>
    </row>
    <row r="107" spans="1:15" s="18" customFormat="1" hidden="1" x14ac:dyDescent="0.2">
      <c r="A107" s="137" t="s">
        <v>677</v>
      </c>
      <c r="B107" s="199" t="s">
        <v>2775</v>
      </c>
      <c r="C107" s="196" t="s">
        <v>2772</v>
      </c>
      <c r="D107" s="197" t="e">
        <f>IF(OR($C107="",$H107),"",IF(RTD("wdf.rtq",,$C107,"Bid_Price1")=0, RTD("wdf.rtq",,$C107,"Ask_Price1"), RTD("wdf.rtq",,$C107,"Bid_Price1")))</f>
        <v>#N/A</v>
      </c>
      <c r="E107" s="197" t="e">
        <f t="shared" si="6"/>
        <v>#N/A</v>
      </c>
      <c r="F107" s="197" t="e">
        <f>IF(OR($C107="",$H107),"",IF(RTD("wdf.rtq",,$C107,"Ask_Price1")=0, RTD("wdf.rtq",,$C107,"Bid_Price1"), RTD("wdf.rtq",,$C107,"Ask_Price1")))</f>
        <v>#N/A</v>
      </c>
      <c r="G107" s="196">
        <v>100</v>
      </c>
      <c r="H107" s="153" t="b">
        <v>0</v>
      </c>
      <c r="I107" s="136" t="e">
        <f>IF(OR($C107="",$H106),"",RTD("wdf.rtq", ,$C107, "Update_Time","RT_Price"))</f>
        <v>#N/A</v>
      </c>
      <c r="J107" s="154" t="e">
        <f>IF(OR($C107="",$H107),"",RTD("wdf.rtq",,$C107,"PreClose"))</f>
        <v>#N/A</v>
      </c>
      <c r="K107" s="169" t="e">
        <f t="shared" si="7"/>
        <v>#N/A</v>
      </c>
      <c r="L107" s="204" t="e">
        <f>IF($C107="","",RTD("wdf.rtq",,$C107,"LastPrice"))</f>
        <v>#N/A</v>
      </c>
      <c r="M107" s="203">
        <v>0.36499999999999999</v>
      </c>
      <c r="N107" s="204">
        <v>0.4</v>
      </c>
      <c r="O107" s="204">
        <v>0.25</v>
      </c>
    </row>
    <row r="108" spans="1:15" hidden="1" x14ac:dyDescent="0.2">
      <c r="A108" s="137" t="s">
        <v>976</v>
      </c>
      <c r="B108" s="199" t="s">
        <v>2829</v>
      </c>
      <c r="C108" s="196" t="s">
        <v>2831</v>
      </c>
      <c r="D108" s="197" t="e">
        <f>IF(OR($C108="",$H108),"",IF(RTD("wdf.rtq",,$C108,"Bid_Price1")=0, RTD("wdf.rtq",,$C108,"Ask_Price1"), RTD("wdf.rtq",,$C108,"Bid_Price1")))</f>
        <v>#N/A</v>
      </c>
      <c r="E108" s="197" t="e">
        <f t="shared" si="6"/>
        <v>#N/A</v>
      </c>
      <c r="F108" s="197" t="e">
        <f>IF(OR($C108="",$H108),"",IF(RTD("wdf.rtq",,$C108,"Ask_Price1")=0, RTD("wdf.rtq",,$C108,"Bid_Price1"), RTD("wdf.rtq",,$C108,"Ask_Price1")))</f>
        <v>#N/A</v>
      </c>
      <c r="G108" s="196">
        <v>100</v>
      </c>
      <c r="H108" s="153" t="b">
        <v>0</v>
      </c>
      <c r="I108" s="136" t="e">
        <f>IF(OR($C108="",$H107),"",RTD("wdf.rtq", ,$C108, "Update_Time","RT_Price"))</f>
        <v>#N/A</v>
      </c>
      <c r="J108" s="154" t="e">
        <f>IF(OR($C108="",$H108),"",RTD("wdf.rtq",,$C108,"PreClose"))</f>
        <v>#N/A</v>
      </c>
      <c r="K108" s="169" t="e">
        <f t="shared" si="7"/>
        <v>#N/A</v>
      </c>
      <c r="L108" s="204" t="e">
        <f>IF($C108="","",RTD("wdf.rtq",,$C108,"LastPrice"))</f>
        <v>#N/A</v>
      </c>
      <c r="M108" s="203">
        <v>0.22</v>
      </c>
      <c r="N108" s="204">
        <v>0.23</v>
      </c>
      <c r="O108" s="204">
        <v>0.15</v>
      </c>
    </row>
    <row r="109" spans="1:15" hidden="1" x14ac:dyDescent="0.2">
      <c r="A109" s="137" t="s">
        <v>88</v>
      </c>
      <c r="B109" s="199" t="s">
        <v>2872</v>
      </c>
      <c r="C109" s="196" t="s">
        <v>2871</v>
      </c>
      <c r="D109" s="197" t="e">
        <f>IF(OR($C109="",$H109),"",IF(RTD("wdf.rtq",,$C109,"Bid_Price1")=0, RTD("wdf.rtq",,$C109,"Ask_Price1"), RTD("wdf.rtq",,$C109,"Bid_Price1")))</f>
        <v>#N/A</v>
      </c>
      <c r="E109" s="197" t="e">
        <f t="shared" si="6"/>
        <v>#N/A</v>
      </c>
      <c r="F109" s="197" t="e">
        <f>IF(OR($C109="",$H109),"",IF(RTD("wdf.rtq",,$C109,"Ask_Price1")=0, RTD("wdf.rtq",,$C109,"Bid_Price1"), RTD("wdf.rtq",,$C109,"Ask_Price1")))</f>
        <v>#N/A</v>
      </c>
      <c r="G109" s="196">
        <v>10</v>
      </c>
      <c r="H109" s="153" t="b">
        <v>0</v>
      </c>
      <c r="I109" s="136" t="e">
        <f>IF(OR($C109="",$H108),"",RTD("wdf.rtq", ,$C109, "Update_Time","RT_Price"))</f>
        <v>#N/A</v>
      </c>
      <c r="J109" s="154" t="e">
        <f>IF(OR($C109="",$H109),"",RTD("wdf.rtq",,$C109,"PreClose"))</f>
        <v>#N/A</v>
      </c>
      <c r="K109" s="169" t="e">
        <f t="shared" si="7"/>
        <v>#N/A</v>
      </c>
      <c r="L109" s="204" t="e">
        <f>IF($C109="","",RTD("wdf.rtq",,$C109,"LastPrice"))</f>
        <v>#N/A</v>
      </c>
      <c r="M109" s="203">
        <v>0.13500000000000001</v>
      </c>
      <c r="N109" s="204">
        <v>0.13500000000000001</v>
      </c>
      <c r="O109" s="204">
        <v>0.12</v>
      </c>
    </row>
    <row r="110" spans="1:15" hidden="1" x14ac:dyDescent="0.2">
      <c r="A110" s="137" t="s">
        <v>677</v>
      </c>
      <c r="B110" s="199" t="s">
        <v>2893</v>
      </c>
      <c r="C110" s="196" t="s">
        <v>2895</v>
      </c>
      <c r="D110" s="197" t="e">
        <f>IF(OR($C110="",$H110),"",IF(RTD("wdf.rtq",,$C110,"Bid_Price1")=0, RTD("wdf.rtq",,$C110,"Ask_Price1"), RTD("wdf.rtq",,$C110,"Bid_Price1")))</f>
        <v>#N/A</v>
      </c>
      <c r="E110" s="197" t="e">
        <f t="shared" si="6"/>
        <v>#N/A</v>
      </c>
      <c r="F110" s="197" t="e">
        <f>IF(OR($C110="",$H110),"",IF(RTD("wdf.rtq",,$C110,"Ask_Price1")=0, RTD("wdf.rtq",,$C110,"Bid_Price1"), RTD("wdf.rtq",,$C110,"Ask_Price1")))</f>
        <v>#N/A</v>
      </c>
      <c r="G110" s="196">
        <v>100</v>
      </c>
      <c r="H110" s="153" t="b">
        <v>0</v>
      </c>
      <c r="I110" s="136" t="e">
        <f>IF(OR($C110="",$H109),"",RTD("wdf.rtq", ,$C110, "Update_Time","RT_Price"))</f>
        <v>#N/A</v>
      </c>
      <c r="J110" s="154" t="e">
        <f>IF(OR($C110="",$H110),"",RTD("wdf.rtq",,$C110,"PreClose"))</f>
        <v>#N/A</v>
      </c>
      <c r="K110" s="169" t="e">
        <f t="shared" si="7"/>
        <v>#N/A</v>
      </c>
      <c r="L110" s="204" t="e">
        <f>IF($C110="","",RTD("wdf.rtq",,$C110,"LastPrice"))</f>
        <v>#N/A</v>
      </c>
      <c r="M110" s="203">
        <v>0.49</v>
      </c>
      <c r="N110" s="204">
        <v>0.53</v>
      </c>
      <c r="O110" s="204">
        <v>0.35</v>
      </c>
    </row>
    <row r="111" spans="1:15" hidden="1" x14ac:dyDescent="0.2">
      <c r="A111" s="137" t="s">
        <v>677</v>
      </c>
      <c r="B111" s="199" t="s">
        <v>2896</v>
      </c>
      <c r="C111" s="196" t="s">
        <v>2898</v>
      </c>
      <c r="D111" s="197" t="e">
        <f>IF(OR($C111="",$H111),"",IF(RTD("wdf.rtq",,$C111,"Bid_Price1")=0, RTD("wdf.rtq",,$C111,"Ask_Price1"), RTD("wdf.rtq",,$C111,"Bid_Price1")))</f>
        <v>#N/A</v>
      </c>
      <c r="E111" s="197" t="e">
        <f t="shared" si="6"/>
        <v>#N/A</v>
      </c>
      <c r="F111" s="197" t="e">
        <f>IF(OR($C111="",$H111),"",IF(RTD("wdf.rtq",,$C111,"Ask_Price1")=0, RTD("wdf.rtq",,$C111,"Bid_Price1"), RTD("wdf.rtq",,$C111,"Ask_Price1")))</f>
        <v>#N/A</v>
      </c>
      <c r="G111" s="196">
        <v>100</v>
      </c>
      <c r="H111" s="153" t="b">
        <v>0</v>
      </c>
      <c r="I111" s="136" t="e">
        <f>IF(OR($C111="",$H110),"",RTD("wdf.rtq", ,$C111, "Update_Time","RT_Price"))</f>
        <v>#N/A</v>
      </c>
      <c r="J111" s="154" t="e">
        <f>IF(OR($C111="",$H111),"",RTD("wdf.rtq",,$C111,"PreClose"))</f>
        <v>#N/A</v>
      </c>
      <c r="K111" s="169" t="e">
        <f t="shared" si="7"/>
        <v>#N/A</v>
      </c>
      <c r="L111" s="204" t="e">
        <f>IF($C111="","",RTD("wdf.rtq",,$C111,"LastPrice"))</f>
        <v>#N/A</v>
      </c>
      <c r="M111" s="203">
        <v>0.39</v>
      </c>
      <c r="N111" s="204">
        <v>0.42</v>
      </c>
      <c r="O111" s="204">
        <v>0.25</v>
      </c>
    </row>
    <row r="112" spans="1:15" hidden="1" x14ac:dyDescent="0.2">
      <c r="A112" s="137" t="s">
        <v>677</v>
      </c>
      <c r="B112" s="199" t="s">
        <v>2899</v>
      </c>
      <c r="C112" s="196" t="s">
        <v>2901</v>
      </c>
      <c r="D112" s="197" t="e">
        <f>IF(OR($C112="",$H112),"",IF(RTD("wdf.rtq",,$C112,"Bid_Price1")=0, RTD("wdf.rtq",,$C112,"Ask_Price1"), RTD("wdf.rtq",,$C112,"Bid_Price1")))</f>
        <v>#N/A</v>
      </c>
      <c r="E112" s="197" t="e">
        <f t="shared" si="6"/>
        <v>#N/A</v>
      </c>
      <c r="F112" s="197" t="e">
        <f>IF(OR($C112="",$H112),"",IF(RTD("wdf.rtq",,$C112,"Ask_Price1")=0, RTD("wdf.rtq",,$C112,"Bid_Price1"), RTD("wdf.rtq",,$C112,"Ask_Price1")))</f>
        <v>#N/A</v>
      </c>
      <c r="G112" s="196">
        <v>100</v>
      </c>
      <c r="H112" s="153" t="b">
        <v>0</v>
      </c>
      <c r="I112" s="136" t="e">
        <f>IF(OR($C112="",$H111),"",RTD("wdf.rtq", ,$C112, "Update_Time","RT_Price"))</f>
        <v>#N/A</v>
      </c>
      <c r="J112" s="154" t="e">
        <f>IF(OR($C112="",$H112),"",RTD("wdf.rtq",,$C112,"PreClose"))</f>
        <v>#N/A</v>
      </c>
      <c r="K112" s="169" t="e">
        <f t="shared" si="7"/>
        <v>#N/A</v>
      </c>
      <c r="L112" s="204" t="e">
        <f>IF($C112="","",RTD("wdf.rtq",,$C112,"LastPrice"))</f>
        <v>#N/A</v>
      </c>
      <c r="M112" s="203">
        <v>0.48</v>
      </c>
      <c r="N112" s="204">
        <v>0.53</v>
      </c>
      <c r="O112" s="204">
        <v>0.35</v>
      </c>
    </row>
    <row r="113" spans="1:15" hidden="1" x14ac:dyDescent="0.2">
      <c r="A113" s="137" t="s">
        <v>677</v>
      </c>
      <c r="B113" s="199" t="s">
        <v>2902</v>
      </c>
      <c r="C113" s="196" t="s">
        <v>2927</v>
      </c>
      <c r="D113" s="197" t="e">
        <f>IF(OR($C113="",$H113),"",IF(RTD("wdf.rtq",,$C113,"Bid_Price1")=0, RTD("wdf.rtq",,$C113,"Ask_Price1"), RTD("wdf.rtq",,$C113,"Bid_Price1")))</f>
        <v>#N/A</v>
      </c>
      <c r="E113" s="197" t="e">
        <f t="shared" si="6"/>
        <v>#N/A</v>
      </c>
      <c r="F113" s="197" t="e">
        <f>IF(OR($C113="",$H113),"",IF(RTD("wdf.rtq",,$C113,"Ask_Price1")=0, RTD("wdf.rtq",,$C113,"Bid_Price1"), RTD("wdf.rtq",,$C113,"Ask_Price1")))</f>
        <v>#N/A</v>
      </c>
      <c r="G113" s="196">
        <v>100</v>
      </c>
      <c r="H113" s="153" t="b">
        <v>0</v>
      </c>
      <c r="I113" s="136" t="e">
        <f>IF(OR($C113="",$H112),"",RTD("wdf.rtq", ,$C113, "Update_Time","RT_Price"))</f>
        <v>#N/A</v>
      </c>
      <c r="J113" s="154" t="e">
        <f>IF(OR($C113="",$H113),"",RTD("wdf.rtq",,$C113,"PreClose"))</f>
        <v>#N/A</v>
      </c>
      <c r="K113" s="169" t="e">
        <f t="shared" si="7"/>
        <v>#N/A</v>
      </c>
      <c r="L113" s="204" t="e">
        <f>IF($C113="","",RTD("wdf.rtq",,$C113,"LastPrice"))</f>
        <v>#N/A</v>
      </c>
      <c r="M113" s="203">
        <v>0.5</v>
      </c>
      <c r="N113" s="204">
        <v>0.55000000000000004</v>
      </c>
      <c r="O113" s="204">
        <v>0.35</v>
      </c>
    </row>
    <row r="114" spans="1:15" hidden="1" x14ac:dyDescent="0.2">
      <c r="A114" s="137" t="s">
        <v>677</v>
      </c>
      <c r="B114" s="199" t="s">
        <v>2903</v>
      </c>
      <c r="C114" s="196" t="s">
        <v>2905</v>
      </c>
      <c r="D114" s="197" t="e">
        <f>IF(OR($C114="",$H114),"",IF(RTD("wdf.rtq",,$C114,"Bid_Price1")=0, RTD("wdf.rtq",,$C114,"Ask_Price1"), RTD("wdf.rtq",,$C114,"Bid_Price1")))</f>
        <v>#N/A</v>
      </c>
      <c r="E114" s="197" t="e">
        <f t="shared" si="6"/>
        <v>#N/A</v>
      </c>
      <c r="F114" s="197" t="e">
        <f>IF(OR($C114="",$H114),"",IF(RTD("wdf.rtq",,$C114,"Ask_Price1")=0, RTD("wdf.rtq",,$C114,"Bid_Price1"), RTD("wdf.rtq",,$C114,"Ask_Price1")))</f>
        <v>#N/A</v>
      </c>
      <c r="G114" s="196">
        <v>100</v>
      </c>
      <c r="H114" s="153" t="b">
        <v>0</v>
      </c>
      <c r="I114" s="136" t="e">
        <f>IF(OR($C114="",$H113),"",RTD("wdf.rtq", ,$C114, "Update_Time","RT_Price"))</f>
        <v>#N/A</v>
      </c>
      <c r="J114" s="154" t="e">
        <f>IF(OR($C114="",$H114),"",RTD("wdf.rtq",,$C114,"PreClose"))</f>
        <v>#N/A</v>
      </c>
      <c r="K114" s="169" t="e">
        <f t="shared" si="7"/>
        <v>#N/A</v>
      </c>
      <c r="L114" s="204" t="e">
        <f>IF($C114="","",RTD("wdf.rtq",,$C114,"LastPrice"))</f>
        <v>#N/A</v>
      </c>
      <c r="M114" s="203">
        <v>0.45500000000000002</v>
      </c>
      <c r="N114" s="204">
        <v>0.5</v>
      </c>
      <c r="O114" s="204">
        <v>0.35</v>
      </c>
    </row>
    <row r="115" spans="1:15" hidden="1" x14ac:dyDescent="0.2">
      <c r="A115" s="137" t="s">
        <v>677</v>
      </c>
      <c r="B115" s="199" t="s">
        <v>2906</v>
      </c>
      <c r="C115" s="196" t="s">
        <v>2908</v>
      </c>
      <c r="D115" s="197" t="e">
        <f>IF(OR($C115="",$H115),"",IF(RTD("wdf.rtq",,$C115,"Bid_Price1")=0, RTD("wdf.rtq",,$C115,"Ask_Price1"), RTD("wdf.rtq",,$C115,"Bid_Price1")))</f>
        <v>#N/A</v>
      </c>
      <c r="E115" s="197" t="e">
        <f t="shared" si="6"/>
        <v>#N/A</v>
      </c>
      <c r="F115" s="197" t="e">
        <f>IF(OR($C115="",$H115),"",IF(RTD("wdf.rtq",,$C115,"Ask_Price1")=0, RTD("wdf.rtq",,$C115,"Bid_Price1"), RTD("wdf.rtq",,$C115,"Ask_Price1")))</f>
        <v>#N/A</v>
      </c>
      <c r="G115" s="196">
        <v>100</v>
      </c>
      <c r="H115" s="153" t="b">
        <v>0</v>
      </c>
      <c r="I115" s="136" t="e">
        <f>IF(OR($C115="",$H114),"",RTD("wdf.rtq", ,$C115, "Update_Time","RT_Price"))</f>
        <v>#N/A</v>
      </c>
      <c r="J115" s="154" t="e">
        <f>IF(OR($C115="",$H115),"",RTD("wdf.rtq",,$C115,"PreClose"))</f>
        <v>#N/A</v>
      </c>
      <c r="K115" s="169" t="e">
        <f t="shared" si="7"/>
        <v>#N/A</v>
      </c>
      <c r="L115" s="204" t="e">
        <f>IF($C115="","",RTD("wdf.rtq",,$C115,"LastPrice"))</f>
        <v>#N/A</v>
      </c>
      <c r="M115" s="203">
        <v>0.4</v>
      </c>
      <c r="N115" s="204">
        <v>0.43</v>
      </c>
      <c r="O115" s="204">
        <v>0.25</v>
      </c>
    </row>
    <row r="116" spans="1:15" hidden="1" x14ac:dyDescent="0.2">
      <c r="A116" s="137" t="s">
        <v>128</v>
      </c>
      <c r="B116" s="199" t="s">
        <v>2909</v>
      </c>
      <c r="C116" s="196" t="s">
        <v>2910</v>
      </c>
      <c r="D116" s="197" t="e">
        <f>IF(OR($C116="",$H116),"",IF(RTD("wdf.rtq",,$C116,"Bid_Price1")=0, RTD("wdf.rtq",,$C116,"Ask_Price1"), RTD("wdf.rtq",,$C116,"Bid_Price1")))</f>
        <v>#N/A</v>
      </c>
      <c r="E116" s="197" t="e">
        <f t="shared" si="6"/>
        <v>#N/A</v>
      </c>
      <c r="F116" s="197" t="e">
        <f>IF(OR($C116="",$H116),"",IF(RTD("wdf.rtq",,$C116,"Ask_Price1")=0, RTD("wdf.rtq",,$C116,"Bid_Price1"), RTD("wdf.rtq",,$C116,"Ask_Price1")))</f>
        <v>#N/A</v>
      </c>
      <c r="G116" s="196">
        <v>5</v>
      </c>
      <c r="H116" s="153" t="b">
        <v>0</v>
      </c>
      <c r="I116" s="136" t="e">
        <f>IF(OR($C116="",$H115),"",RTD("wdf.rtq", ,$C116, "Update_Time","RT_Price"))</f>
        <v>#N/A</v>
      </c>
      <c r="J116" s="154" t="e">
        <f>IF(OR($C116="",$H116),"",RTD("wdf.rtq",,$C116,"PreClose"))</f>
        <v>#N/A</v>
      </c>
      <c r="K116" s="169" t="e">
        <f t="shared" si="7"/>
        <v>#N/A</v>
      </c>
      <c r="L116" s="204" t="e">
        <f>IF($C116="","",RTD("wdf.rtq",,$C116,"LastPrice"))</f>
        <v>#N/A</v>
      </c>
      <c r="M116" s="203">
        <v>0.155</v>
      </c>
      <c r="N116" s="204">
        <v>0.16</v>
      </c>
      <c r="O116" s="204">
        <v>0.14000000000000001</v>
      </c>
    </row>
    <row r="117" spans="1:15" hidden="1" x14ac:dyDescent="0.2">
      <c r="A117" s="137" t="s">
        <v>677</v>
      </c>
      <c r="B117" s="199" t="s">
        <v>2969</v>
      </c>
      <c r="C117" s="196" t="s">
        <v>2970</v>
      </c>
      <c r="D117" s="197" t="e">
        <f>IF(OR($C117="",$H117),"",IF(RTD("wdf.rtq",,$C117,"Bid_Price1")=0, RTD("wdf.rtq",,$C117,"Ask_Price1"), RTD("wdf.rtq",,$C117,"Bid_Price1")))</f>
        <v>#N/A</v>
      </c>
      <c r="E117" s="197" t="e">
        <f t="shared" si="6"/>
        <v>#N/A</v>
      </c>
      <c r="F117" s="197" t="e">
        <f>IF(OR($C117="",$H117),"",IF(RTD("wdf.rtq",,$C117,"Ask_Price1")=0, RTD("wdf.rtq",,$C117,"Bid_Price1"), RTD("wdf.rtq",,$C117,"Ask_Price1")))</f>
        <v>#N/A</v>
      </c>
      <c r="G117" s="196">
        <v>100</v>
      </c>
      <c r="H117" s="153" t="b">
        <v>0</v>
      </c>
      <c r="I117" s="136" t="e">
        <f>IF(OR($C117="",$H116),"",RTD("wdf.rtq", ,$C117, "Update_Time","RT_Price"))</f>
        <v>#N/A</v>
      </c>
      <c r="J117" s="154" t="e">
        <f>IF(OR($C117="",$H117),"",RTD("wdf.rtq",,$C117,"PreClose"))</f>
        <v>#N/A</v>
      </c>
      <c r="K117" s="169" t="e">
        <f t="shared" si="7"/>
        <v>#N/A</v>
      </c>
      <c r="L117" s="204" t="e">
        <f>IF($C117="","",RTD("wdf.rtq",,$C117,"LastPrice"))</f>
        <v>#N/A</v>
      </c>
      <c r="M117" s="203">
        <v>0.45500000000000002</v>
      </c>
      <c r="N117" s="204">
        <v>0.48</v>
      </c>
      <c r="O117" s="204">
        <v>0.35</v>
      </c>
    </row>
    <row r="118" spans="1:15" hidden="1" x14ac:dyDescent="0.2">
      <c r="A118" s="137" t="s">
        <v>677</v>
      </c>
      <c r="B118" s="199" t="s">
        <v>2971</v>
      </c>
      <c r="C118" s="196" t="s">
        <v>2972</v>
      </c>
      <c r="D118" s="197" t="e">
        <f>IF(OR($C118="",$H118),"",IF(RTD("wdf.rtq",,$C118,"Bid_Price1")=0, RTD("wdf.rtq",,$C118,"Ask_Price1"), RTD("wdf.rtq",,$C118,"Bid_Price1")))</f>
        <v>#N/A</v>
      </c>
      <c r="E118" s="197" t="e">
        <f t="shared" si="6"/>
        <v>#N/A</v>
      </c>
      <c r="F118" s="197" t="e">
        <f>IF(OR($C118="",$H118),"",IF(RTD("wdf.rtq",,$C118,"Ask_Price1")=0, RTD("wdf.rtq",,$C118,"Bid_Price1"), RTD("wdf.rtq",,$C118,"Ask_Price1")))</f>
        <v>#N/A</v>
      </c>
      <c r="G118" s="196">
        <v>100</v>
      </c>
      <c r="H118" s="153" t="b">
        <v>0</v>
      </c>
      <c r="I118" s="136" t="e">
        <f>IF(OR($C118="",$H117),"",RTD("wdf.rtq", ,$C118, "Update_Time","RT_Price"))</f>
        <v>#N/A</v>
      </c>
      <c r="J118" s="154" t="e">
        <f>IF(OR($C118="",$H118),"",RTD("wdf.rtq",,$C118,"PreClose"))</f>
        <v>#N/A</v>
      </c>
      <c r="K118" s="169" t="e">
        <f t="shared" si="7"/>
        <v>#N/A</v>
      </c>
      <c r="L118" s="204" t="e">
        <f>IF($C118="","",RTD("wdf.rtq",,$C118,"LastPrice"))</f>
        <v>#N/A</v>
      </c>
      <c r="M118" s="203">
        <v>0.4</v>
      </c>
      <c r="N118" s="204">
        <v>0.42</v>
      </c>
      <c r="O118" s="204">
        <v>0.3</v>
      </c>
    </row>
    <row r="119" spans="1:15" hidden="1" x14ac:dyDescent="0.2">
      <c r="A119" s="137" t="s">
        <v>976</v>
      </c>
      <c r="B119" s="199" t="s">
        <v>2973</v>
      </c>
      <c r="C119" s="196" t="s">
        <v>2975</v>
      </c>
      <c r="D119" s="197" t="e">
        <f>IF(OR($C119="",$H119),"",IF(RTD("wdf.rtq",,$C119,"Bid_Price1")=0, RTD("wdf.rtq",,$C119,"Ask_Price1"), RTD("wdf.rtq",,$C119,"Bid_Price1")))</f>
        <v>#N/A</v>
      </c>
      <c r="E119" s="197" t="e">
        <f t="shared" si="6"/>
        <v>#N/A</v>
      </c>
      <c r="F119" s="197" t="e">
        <f>IF(OR($C119="",$H119),"",IF(RTD("wdf.rtq",,$C119,"Ask_Price1")=0, RTD("wdf.rtq",,$C119,"Bid_Price1"), RTD("wdf.rtq",,$C119,"Ask_Price1")))</f>
        <v>#N/A</v>
      </c>
      <c r="G119" s="196">
        <v>100</v>
      </c>
      <c r="H119" s="153" t="b">
        <v>0</v>
      </c>
      <c r="I119" s="136" t="e">
        <f>IF(OR($C119="",$H118),"",RTD("wdf.rtq", ,$C119, "Update_Time","RT_Price"))</f>
        <v>#N/A</v>
      </c>
      <c r="J119" s="154" t="e">
        <f>IF(OR($C119="",$H119),"",RTD("wdf.rtq",,$C119,"PreClose"))</f>
        <v>#N/A</v>
      </c>
      <c r="K119" s="169" t="e">
        <f t="shared" si="7"/>
        <v>#N/A</v>
      </c>
      <c r="L119" s="204" t="e">
        <f>IF($C119="","",RTD("wdf.rtq",,$C119,"LastPrice"))</f>
        <v>#N/A</v>
      </c>
      <c r="M119" s="203">
        <v>0.33</v>
      </c>
      <c r="N119" s="204">
        <v>0.35</v>
      </c>
      <c r="O119" s="204">
        <v>0.2</v>
      </c>
    </row>
    <row r="120" spans="1:15" hidden="1" x14ac:dyDescent="0.2">
      <c r="A120" s="137" t="s">
        <v>976</v>
      </c>
      <c r="B120" s="199" t="s">
        <v>2980</v>
      </c>
      <c r="C120" s="196" t="s">
        <v>2982</v>
      </c>
      <c r="D120" s="197" t="e">
        <f>IF(OR($C120="",$H120),"",IF(RTD("wdf.rtq",,$C120,"Bid_Price1")=0, RTD("wdf.rtq",,$C120,"Ask_Price1"), RTD("wdf.rtq",,$C120,"Bid_Price1")))</f>
        <v>#N/A</v>
      </c>
      <c r="E120" s="197" t="e">
        <f t="shared" si="6"/>
        <v>#N/A</v>
      </c>
      <c r="F120" s="197" t="e">
        <f>IF(OR($C120="",$H120),"",IF(RTD("wdf.rtq",,$C120,"Ask_Price1")=0, RTD("wdf.rtq",,$C120,"Bid_Price1"), RTD("wdf.rtq",,$C120,"Ask_Price1")))</f>
        <v>#N/A</v>
      </c>
      <c r="G120" s="196">
        <v>100</v>
      </c>
      <c r="H120" s="153" t="b">
        <v>0</v>
      </c>
      <c r="I120" s="136" t="e">
        <f>IF(OR($C120="",$H119),"",RTD("wdf.rtq", ,$C120, "Update_Time","RT_Price"))</f>
        <v>#N/A</v>
      </c>
      <c r="J120" s="154" t="e">
        <f>IF(OR($C120="",$H120),"",RTD("wdf.rtq",,$C120,"PreClose"))</f>
        <v>#N/A</v>
      </c>
      <c r="K120" s="169" t="e">
        <f t="shared" si="7"/>
        <v>#N/A</v>
      </c>
      <c r="L120" s="204" t="e">
        <f>IF($C120="","",RTD("wdf.rtq",,$C120,"LastPrice"))</f>
        <v>#N/A</v>
      </c>
      <c r="M120" s="203">
        <v>0.31</v>
      </c>
      <c r="N120" s="204">
        <v>0.33</v>
      </c>
      <c r="O120" s="204">
        <v>0.2</v>
      </c>
    </row>
    <row r="121" spans="1:15" hidden="1" x14ac:dyDescent="0.2">
      <c r="A121" s="137" t="s">
        <v>677</v>
      </c>
      <c r="B121" s="199" t="s">
        <v>2983</v>
      </c>
      <c r="C121" s="196" t="s">
        <v>2985</v>
      </c>
      <c r="D121" s="197" t="e">
        <f>IF(OR($C121="",$H121),"",IF(RTD("wdf.rtq",,$C121,"Bid_Price1")=0, RTD("wdf.rtq",,$C121,"Ask_Price1"), RTD("wdf.rtq",,$C121,"Bid_Price1")))</f>
        <v>#N/A</v>
      </c>
      <c r="E121" s="197" t="e">
        <f t="shared" si="6"/>
        <v>#N/A</v>
      </c>
      <c r="F121" s="197" t="e">
        <f>IF(OR($C121="",$H121),"",IF(RTD("wdf.rtq",,$C121,"Ask_Price1")=0, RTD("wdf.rtq",,$C121,"Bid_Price1"), RTD("wdf.rtq",,$C121,"Ask_Price1")))</f>
        <v>#N/A</v>
      </c>
      <c r="G121" s="196">
        <v>100</v>
      </c>
      <c r="H121" s="153" t="b">
        <v>0</v>
      </c>
      <c r="I121" s="136" t="e">
        <f>IF(OR($C121="",$H120),"",RTD("wdf.rtq", ,$C121, "Update_Time","RT_Price"))</f>
        <v>#N/A</v>
      </c>
      <c r="J121" s="154" t="e">
        <f>IF(OR($C121="",$H121),"",RTD("wdf.rtq",,$C121,"PreClose"))</f>
        <v>#N/A</v>
      </c>
      <c r="K121" s="169" t="e">
        <f t="shared" si="7"/>
        <v>#N/A</v>
      </c>
      <c r="L121" s="204" t="e">
        <f>IF($C121="","",RTD("wdf.rtq",,$C121,"LastPrice"))</f>
        <v>#N/A</v>
      </c>
      <c r="M121" s="203">
        <v>0.56000000000000005</v>
      </c>
      <c r="N121" s="204">
        <v>0.6</v>
      </c>
      <c r="O121" s="204">
        <v>0.35</v>
      </c>
    </row>
    <row r="122" spans="1:15" hidden="1" x14ac:dyDescent="0.2">
      <c r="A122" s="137" t="s">
        <v>976</v>
      </c>
      <c r="B122" s="199" t="s">
        <v>2986</v>
      </c>
      <c r="C122" s="196" t="s">
        <v>2987</v>
      </c>
      <c r="D122" s="197" t="e">
        <f>IF(OR($C122="",$H122),"",IF(RTD("wdf.rtq",,$C122,"Bid_Price1")=0, RTD("wdf.rtq",,$C122,"Ask_Price1"), RTD("wdf.rtq",,$C122,"Bid_Price1")))</f>
        <v>#N/A</v>
      </c>
      <c r="E122" s="197" t="e">
        <f t="shared" si="6"/>
        <v>#N/A</v>
      </c>
      <c r="F122" s="197" t="e">
        <f>IF(OR($C122="",$H122),"",IF(RTD("wdf.rtq",,$C122,"Ask_Price1")=0, RTD("wdf.rtq",,$C122,"Bid_Price1"), RTD("wdf.rtq",,$C122,"Ask_Price1")))</f>
        <v>#N/A</v>
      </c>
      <c r="G122" s="196">
        <v>100</v>
      </c>
      <c r="H122" s="153" t="b">
        <v>0</v>
      </c>
      <c r="I122" s="136" t="e">
        <f>IF(OR($C122="",$H121),"",RTD("wdf.rtq", ,$C122, "Update_Time","RT_Price"))</f>
        <v>#N/A</v>
      </c>
      <c r="J122" s="154" t="e">
        <f>IF(OR($C122="",$H122),"",RTD("wdf.rtq",,$C122,"PreClose"))</f>
        <v>#N/A</v>
      </c>
      <c r="K122" s="169" t="e">
        <f t="shared" si="7"/>
        <v>#N/A</v>
      </c>
      <c r="L122" s="204" t="e">
        <f>IF($C122="","",RTD("wdf.rtq",,$C122,"LastPrice"))</f>
        <v>#N/A</v>
      </c>
      <c r="M122" s="203">
        <v>0.40500000000000003</v>
      </c>
      <c r="N122" s="204">
        <v>0.42</v>
      </c>
      <c r="O122" s="204">
        <v>0.28000000000000003</v>
      </c>
    </row>
    <row r="123" spans="1:15" hidden="1" x14ac:dyDescent="0.2">
      <c r="A123" s="137" t="s">
        <v>976</v>
      </c>
      <c r="B123" s="199" t="s">
        <v>3048</v>
      </c>
      <c r="C123" s="196" t="s">
        <v>3050</v>
      </c>
      <c r="D123" s="197" t="e">
        <f>IF(OR($C123="",$H123),"",IF(RTD("wdf.rtq",,$C123,"Bid_Price1")=0, RTD("wdf.rtq",,$C123,"Ask_Price1"), RTD("wdf.rtq",,$C123,"Bid_Price1")))</f>
        <v>#N/A</v>
      </c>
      <c r="E123" s="197" t="e">
        <f t="shared" si="6"/>
        <v>#N/A</v>
      </c>
      <c r="F123" s="197" t="e">
        <f>IF(OR($C123="",$H123),"",IF(RTD("wdf.rtq",,$C123,"Ask_Price1")=0, RTD("wdf.rtq",,$C123,"Bid_Price1"), RTD("wdf.rtq",,$C123,"Ask_Price1")))</f>
        <v>#N/A</v>
      </c>
      <c r="G123" s="196">
        <v>100</v>
      </c>
      <c r="H123" s="153" t="b">
        <v>0</v>
      </c>
      <c r="I123" s="136" t="e">
        <f>IF(OR($C123="",$H122),"",RTD("wdf.rtq", ,$C123, "Update_Time","RT_Price"))</f>
        <v>#N/A</v>
      </c>
      <c r="J123" s="154" t="e">
        <f>IF(OR($C123="",$H123),"",RTD("wdf.rtq",,$C123,"PreClose"))</f>
        <v>#N/A</v>
      </c>
      <c r="K123" s="169" t="e">
        <f t="shared" si="7"/>
        <v>#N/A</v>
      </c>
      <c r="L123" s="204" t="e">
        <f>IF($C123="","",RTD("wdf.rtq",,$C123,"LastPrice"))</f>
        <v>#N/A</v>
      </c>
      <c r="M123" s="203">
        <v>0.38</v>
      </c>
      <c r="N123" s="204">
        <v>0.42</v>
      </c>
      <c r="O123" s="204">
        <v>0.25</v>
      </c>
    </row>
    <row r="124" spans="1:15" ht="14.25" hidden="1" customHeight="1" x14ac:dyDescent="0.2">
      <c r="A124" s="137" t="s">
        <v>976</v>
      </c>
      <c r="B124" s="199" t="s">
        <v>3051</v>
      </c>
      <c r="C124" s="196" t="s">
        <v>3053</v>
      </c>
      <c r="D124" s="197" t="e">
        <f>IF(OR($C124="",$H124),"",IF(RTD("wdf.rtq",,$C124,"Bid_Price1")=0, RTD("wdf.rtq",,$C124,"Ask_Price1"), RTD("wdf.rtq",,$C124,"Bid_Price1")))</f>
        <v>#N/A</v>
      </c>
      <c r="E124" s="197" t="e">
        <f t="shared" si="6"/>
        <v>#N/A</v>
      </c>
      <c r="F124" s="197" t="e">
        <f>IF(OR($C124="",$H124),"",IF(RTD("wdf.rtq",,$C124,"Ask_Price1")=0, RTD("wdf.rtq",,$C124,"Bid_Price1"), RTD("wdf.rtq",,$C124,"Ask_Price1")))</f>
        <v>#N/A</v>
      </c>
      <c r="G124" s="196">
        <v>100</v>
      </c>
      <c r="H124" s="153" t="b">
        <v>0</v>
      </c>
      <c r="I124" s="136" t="e">
        <f>IF(OR($C124="",$H123),"",RTD("wdf.rtq", ,$C124, "Update_Time","RT_Price"))</f>
        <v>#N/A</v>
      </c>
      <c r="J124" s="154" t="e">
        <f>IF(OR($C124="",$H124),"",RTD("wdf.rtq",,$C124,"PreClose"))</f>
        <v>#N/A</v>
      </c>
      <c r="K124" s="169" t="e">
        <f t="shared" si="7"/>
        <v>#N/A</v>
      </c>
      <c r="L124" s="204" t="e">
        <f>IF($C124="","",RTD("wdf.rtq",,$C124,"LastPrice"))</f>
        <v>#N/A</v>
      </c>
      <c r="M124" s="203">
        <v>0.32</v>
      </c>
      <c r="N124" s="204">
        <v>0.33</v>
      </c>
      <c r="O124" s="204">
        <v>0.2</v>
      </c>
    </row>
    <row r="125" spans="1:15" hidden="1" x14ac:dyDescent="0.2">
      <c r="A125" s="137" t="s">
        <v>677</v>
      </c>
      <c r="B125" s="199" t="s">
        <v>3080</v>
      </c>
      <c r="C125" s="196" t="s">
        <v>3082</v>
      </c>
      <c r="D125" s="197" t="e">
        <f>IF(OR($C125="",$H125),"",IF(RTD("wdf.rtq",,$C125,"Bid_Price1")=0, RTD("wdf.rtq",,$C125,"Ask_Price1"), RTD("wdf.rtq",,$C125,"Bid_Price1")))</f>
        <v>#N/A</v>
      </c>
      <c r="E125" s="197" t="e">
        <f t="shared" si="6"/>
        <v>#N/A</v>
      </c>
      <c r="F125" s="197" t="e">
        <f>IF(OR($C125="",$H125),"",IF(RTD("wdf.rtq",,$C125,"Ask_Price1")=0, RTD("wdf.rtq",,$C125,"Bid_Price1"), RTD("wdf.rtq",,$C125,"Ask_Price1")))</f>
        <v>#N/A</v>
      </c>
      <c r="G125" s="196">
        <v>100</v>
      </c>
      <c r="H125" s="153" t="b">
        <v>0</v>
      </c>
      <c r="I125" s="136" t="e">
        <f>IF(OR($C125="",$H124),"",RTD("wdf.rtq", ,$C125, "Update_Time","RT_Price"))</f>
        <v>#N/A</v>
      </c>
      <c r="J125" s="154" t="e">
        <f>IF(OR($C125="",$H125),"",RTD("wdf.rtq",,$C125,"PreClose"))</f>
        <v>#N/A</v>
      </c>
      <c r="K125" s="169" t="e">
        <f t="shared" si="7"/>
        <v>#N/A</v>
      </c>
      <c r="L125" s="204" t="e">
        <f>IF($C125="","",RTD("wdf.rtq",,$C125,"LastPrice"))</f>
        <v>#N/A</v>
      </c>
      <c r="M125" s="203">
        <v>0.29499999999999998</v>
      </c>
      <c r="N125" s="204">
        <v>0.30399999999999999</v>
      </c>
      <c r="O125" s="204">
        <v>0.2</v>
      </c>
    </row>
    <row r="126" spans="1:15" hidden="1" x14ac:dyDescent="0.2">
      <c r="A126" s="137" t="s">
        <v>976</v>
      </c>
      <c r="B126" s="199" t="s">
        <v>3083</v>
      </c>
      <c r="C126" s="196" t="s">
        <v>3085</v>
      </c>
      <c r="D126" s="197" t="e">
        <f>IF(OR($C126="",$H126),"",IF(RTD("wdf.rtq",,$C126,"Bid_Price1")=0, RTD("wdf.rtq",,$C126,"Ask_Price1"), RTD("wdf.rtq",,$C126,"Bid_Price1")))</f>
        <v>#N/A</v>
      </c>
      <c r="E126" s="197" t="e">
        <f t="shared" si="6"/>
        <v>#N/A</v>
      </c>
      <c r="F126" s="197" t="e">
        <f>IF(OR($C126="",$H126),"",IF(RTD("wdf.rtq",,$C126,"Ask_Price1")=0, RTD("wdf.rtq",,$C126,"Bid_Price1"), RTD("wdf.rtq",,$C126,"Ask_Price1")))</f>
        <v>#N/A</v>
      </c>
      <c r="G126" s="196">
        <v>100</v>
      </c>
      <c r="H126" s="153" t="b">
        <v>0</v>
      </c>
      <c r="I126" s="136" t="e">
        <f>IF(OR($C126="",$H125),"",RTD("wdf.rtq", ,$C126, "Update_Time","RT_Price"))</f>
        <v>#N/A</v>
      </c>
      <c r="J126" s="154" t="e">
        <f>IF(OR($C126="",$H126),"",RTD("wdf.rtq",,$C126,"PreClose"))</f>
        <v>#N/A</v>
      </c>
      <c r="K126" s="169" t="e">
        <f t="shared" si="7"/>
        <v>#N/A</v>
      </c>
      <c r="L126" s="204" t="e">
        <f>IF($C126="","",RTD("wdf.rtq",,$C126,"LastPrice"))</f>
        <v>#N/A</v>
      </c>
      <c r="M126" s="203">
        <v>0.38500000000000001</v>
      </c>
      <c r="N126" s="204">
        <v>0.4</v>
      </c>
      <c r="O126" s="204">
        <v>0.25</v>
      </c>
    </row>
    <row r="127" spans="1:15" hidden="1" x14ac:dyDescent="0.2">
      <c r="A127" s="137" t="s">
        <v>976</v>
      </c>
      <c r="B127" s="199" t="s">
        <v>3086</v>
      </c>
      <c r="C127" s="196" t="s">
        <v>3088</v>
      </c>
      <c r="D127" s="197" t="e">
        <f>IF(OR($C127="",$H127),"",IF(RTD("wdf.rtq",,$C127,"Bid_Price1")=0, RTD("wdf.rtq",,$C127,"Ask_Price1"), RTD("wdf.rtq",,$C127,"Bid_Price1")))</f>
        <v>#N/A</v>
      </c>
      <c r="E127" s="197" t="e">
        <f t="shared" si="6"/>
        <v>#N/A</v>
      </c>
      <c r="F127" s="197" t="e">
        <f>IF(OR($C127="",$H127),"",IF(RTD("wdf.rtq",,$C127,"Ask_Price1")=0, RTD("wdf.rtq",,$C127,"Bid_Price1"), RTD("wdf.rtq",,$C127,"Ask_Price1")))</f>
        <v>#N/A</v>
      </c>
      <c r="G127" s="196">
        <v>100</v>
      </c>
      <c r="H127" s="153" t="b">
        <v>0</v>
      </c>
      <c r="I127" s="136" t="e">
        <f>IF(OR($C127="",$H126),"",RTD("wdf.rtq", ,$C127, "Update_Time","RT_Price"))</f>
        <v>#N/A</v>
      </c>
      <c r="J127" s="154" t="e">
        <f>IF(OR($C127="",$H127),"",RTD("wdf.rtq",,$C127,"PreClose"))</f>
        <v>#N/A</v>
      </c>
      <c r="K127" s="169" t="e">
        <f t="shared" si="7"/>
        <v>#N/A</v>
      </c>
      <c r="L127" s="204" t="e">
        <f>IF($C127="","",RTD("wdf.rtq",,$C127,"LastPrice"))</f>
        <v>#N/A</v>
      </c>
      <c r="M127" s="203">
        <v>0.44</v>
      </c>
      <c r="N127" s="204">
        <v>0.45</v>
      </c>
      <c r="O127" s="204">
        <v>0.3</v>
      </c>
    </row>
    <row r="128" spans="1:15" hidden="1" x14ac:dyDescent="0.2">
      <c r="A128" s="137" t="s">
        <v>976</v>
      </c>
      <c r="B128" s="199" t="s">
        <v>3151</v>
      </c>
      <c r="C128" s="196" t="s">
        <v>3153</v>
      </c>
      <c r="D128" s="197" t="e">
        <f>IF(OR($C128="",$H128),"",IF(RTD("wdf.rtq",,$C128,"Bid_Price1")=0, RTD("wdf.rtq",,$C128,"Ask_Price1"), RTD("wdf.rtq",,$C128,"Bid_Price1")))</f>
        <v>#N/A</v>
      </c>
      <c r="E128" s="197" t="e">
        <f t="shared" si="6"/>
        <v>#N/A</v>
      </c>
      <c r="F128" s="197" t="e">
        <f>IF(OR($C128="",$H128),"",IF(RTD("wdf.rtq",,$C128,"Ask_Price1")=0, RTD("wdf.rtq",,$C128,"Bid_Price1"), RTD("wdf.rtq",,$C128,"Ask_Price1")))</f>
        <v>#N/A</v>
      </c>
      <c r="G128" s="196">
        <v>100</v>
      </c>
      <c r="H128" s="153" t="b">
        <v>0</v>
      </c>
      <c r="I128" s="136" t="e">
        <f>IF(OR($C128="",$H127),"",RTD("wdf.rtq", ,$C128, "Update_Time","RT_Price"))</f>
        <v>#N/A</v>
      </c>
      <c r="J128" s="154" t="e">
        <f>IF(OR($C128="",$H128),"",RTD("wdf.rtq",,$C128,"PreClose"))</f>
        <v>#N/A</v>
      </c>
      <c r="K128" s="169" t="e">
        <f t="shared" si="7"/>
        <v>#N/A</v>
      </c>
      <c r="L128" s="204" t="e">
        <f>IF($C128="","",RTD("wdf.rtq",,$C128,"LastPrice"))</f>
        <v>#N/A</v>
      </c>
      <c r="M128" s="203">
        <v>0.31</v>
      </c>
      <c r="N128" s="204">
        <v>0.32</v>
      </c>
      <c r="O128" s="204">
        <v>0.2</v>
      </c>
    </row>
    <row r="129" spans="1:15" hidden="1" x14ac:dyDescent="0.2">
      <c r="A129" s="137" t="s">
        <v>976</v>
      </c>
      <c r="B129" s="199" t="s">
        <v>3155</v>
      </c>
      <c r="C129" s="196" t="s">
        <v>3157</v>
      </c>
      <c r="D129" s="197" t="e">
        <f>IF(OR($C129="",$H129),"",IF(RTD("wdf.rtq",,$C129,"Bid_Price1")=0, RTD("wdf.rtq",,$C129,"Ask_Price1"), RTD("wdf.rtq",,$C129,"Bid_Price1")))</f>
        <v>#N/A</v>
      </c>
      <c r="E129" s="197" t="e">
        <f t="shared" si="6"/>
        <v>#N/A</v>
      </c>
      <c r="F129" s="197" t="e">
        <f>IF(OR($C129="",$H129),"",IF(RTD("wdf.rtq",,$C129,"Ask_Price1")=0, RTD("wdf.rtq",,$C129,"Bid_Price1"), RTD("wdf.rtq",,$C129,"Ask_Price1")))</f>
        <v>#N/A</v>
      </c>
      <c r="G129" s="196">
        <v>100</v>
      </c>
      <c r="H129" s="153" t="b">
        <v>0</v>
      </c>
      <c r="I129" s="136" t="e">
        <f>IF(OR($C129="",$H128),"",RTD("wdf.rtq", ,$C129, "Update_Time","RT_Price"))</f>
        <v>#N/A</v>
      </c>
      <c r="J129" s="154" t="e">
        <f>IF(OR($C129="",$H129),"",RTD("wdf.rtq",,$C129,"PreClose"))</f>
        <v>#N/A</v>
      </c>
      <c r="K129" s="169" t="e">
        <f t="shared" si="7"/>
        <v>#N/A</v>
      </c>
      <c r="L129" s="204" t="e">
        <f>IF($C129="","",RTD("wdf.rtq",,$C129,"LastPrice"))</f>
        <v>#N/A</v>
      </c>
      <c r="M129" s="203">
        <v>0.22</v>
      </c>
      <c r="N129" s="204">
        <v>0.22700000000000001</v>
      </c>
      <c r="O129" s="204">
        <v>0.15</v>
      </c>
    </row>
    <row r="130" spans="1:15" hidden="1" x14ac:dyDescent="0.2">
      <c r="A130" s="137" t="s">
        <v>677</v>
      </c>
      <c r="B130" s="199" t="s">
        <v>3158</v>
      </c>
      <c r="C130" s="196" t="s">
        <v>3160</v>
      </c>
      <c r="D130" s="197" t="e">
        <f>IF(OR($C130="",$H130),"",IF(RTD("wdf.rtq",,$C130,"Bid_Price1")=0, RTD("wdf.rtq",,$C130,"Ask_Price1"), RTD("wdf.rtq",,$C130,"Bid_Price1")))</f>
        <v>#N/A</v>
      </c>
      <c r="E130" s="197" t="e">
        <f t="shared" si="6"/>
        <v>#N/A</v>
      </c>
      <c r="F130" s="197" t="e">
        <f>IF(OR($C130="",$H130),"",IF(RTD("wdf.rtq",,$C130,"Ask_Price1")=0, RTD("wdf.rtq",,$C130,"Bid_Price1"), RTD("wdf.rtq",,$C130,"Ask_Price1")))</f>
        <v>#N/A</v>
      </c>
      <c r="G130" s="196">
        <v>100</v>
      </c>
      <c r="H130" s="153" t="b">
        <v>0</v>
      </c>
      <c r="I130" s="136" t="e">
        <f>IF(OR($C130="",$H129),"",RTD("wdf.rtq", ,$C130, "Update_Time","RT_Price"))</f>
        <v>#N/A</v>
      </c>
      <c r="J130" s="154" t="e">
        <f>IF(OR($C130="",$H130),"",RTD("wdf.rtq",,$C130,"PreClose"))</f>
        <v>#N/A</v>
      </c>
      <c r="K130" s="169" t="e">
        <f t="shared" si="7"/>
        <v>#N/A</v>
      </c>
      <c r="L130" s="204" t="e">
        <f>IF($C130="","",RTD("wdf.rtq",,$C130,"LastPrice"))</f>
        <v>#N/A</v>
      </c>
      <c r="M130" s="203">
        <v>0.34499999999999997</v>
      </c>
      <c r="N130" s="204">
        <v>0.35599999999999998</v>
      </c>
      <c r="O130" s="204">
        <v>0.2</v>
      </c>
    </row>
    <row r="131" spans="1:15" hidden="1" x14ac:dyDescent="0.2">
      <c r="A131" s="137" t="s">
        <v>3208</v>
      </c>
      <c r="B131" s="196" t="s">
        <v>3205</v>
      </c>
      <c r="C131" s="196" t="s">
        <v>3207</v>
      </c>
      <c r="D131" s="197" t="e">
        <f>IF(OR($C131="",$H131),"",IF(RTD("wdf.rtq",,$C131,"Bid_Price1")=0, RTD("wdf.rtq",,$C131,"Ask_Price1"), RTD("wdf.rtq",,$C131,"Bid_Price1")))</f>
        <v>#N/A</v>
      </c>
      <c r="E131" s="197" t="e">
        <f t="shared" si="6"/>
        <v>#N/A</v>
      </c>
      <c r="F131" s="197" t="e">
        <f>IF(OR($C131="",$H131),"",IF(RTD("wdf.rtq",,$C131,"Ask_Price1")=0, RTD("wdf.rtq",,$C131,"Bid_Price1"), RTD("wdf.rtq",,$C131,"Ask_Price1")))</f>
        <v>#N/A</v>
      </c>
      <c r="G131" s="196">
        <v>5</v>
      </c>
      <c r="H131" s="153" t="b">
        <v>0</v>
      </c>
      <c r="I131" s="136" t="e">
        <f>IF(OR($C131="",$H130),"",RTD("wdf.rtq", ,$C131, "Update_Time","RT_Price"))</f>
        <v>#N/A</v>
      </c>
      <c r="J131" s="154" t="e">
        <f>IF(OR($C131="",$H131),"",RTD("wdf.rtq",,$C131,"PreClose"))</f>
        <v>#N/A</v>
      </c>
      <c r="K131" s="169" t="e">
        <f t="shared" si="7"/>
        <v>#N/A</v>
      </c>
      <c r="L131" s="204" t="e">
        <f>IF($C131="","",RTD("wdf.rtq",,$C131,"LastPrice"))</f>
        <v>#N/A</v>
      </c>
      <c r="M131" s="203">
        <v>0.14499999999999999</v>
      </c>
      <c r="N131" s="204">
        <v>0.14000000000000001</v>
      </c>
      <c r="O131" s="204">
        <v>0.16</v>
      </c>
    </row>
  </sheetData>
  <autoFilter ref="A1:O131">
    <filterColumn colId="2">
      <filters>
        <filter val="600291.SH"/>
      </filters>
    </filterColumn>
  </autoFilter>
  <phoneticPr fontId="3" type="noConversion"/>
  <dataValidations count="2">
    <dataValidation type="list" allowBlank="1" showInputMessage="1" showErrorMessage="1" sqref="A2:A130">
      <formula1>"DCE,SHF,CZC,CFE,SZ,SH"</formula1>
    </dataValidation>
    <dataValidation type="list" allowBlank="1" showInputMessage="1" showErrorMessage="1" sqref="H2:H131">
      <formula1>"TRUE,FALSE"</formula1>
    </dataValidation>
  </dataValidations>
  <pageMargins left="0.7" right="0.7" top="0.75" bottom="0.75" header="0.3" footer="0.3"/>
  <pageSetup paperSize="9" orientation="portrait" r:id="rId1"/>
  <ignoredErrors>
    <ignoredError sqref="B15: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O132"/>
  <sheetViews>
    <sheetView workbookViewId="0"/>
  </sheetViews>
  <sheetFormatPr defaultRowHeight="16.5" x14ac:dyDescent="0.35"/>
  <cols>
    <col min="1" max="1" width="11.25" style="76" bestFit="1" customWidth="1"/>
    <col min="2" max="2" width="11.625" style="75" bestFit="1" customWidth="1"/>
    <col min="3" max="3" width="12.875" style="81" bestFit="1" customWidth="1"/>
    <col min="4" max="4" width="13.875" style="75" bestFit="1" customWidth="1"/>
    <col min="5" max="5" width="11.75" style="75" bestFit="1" customWidth="1"/>
    <col min="6" max="6" width="9.5" style="75" bestFit="1" customWidth="1"/>
    <col min="7" max="7" width="9" style="75"/>
    <col min="8" max="8" width="14" style="75" bestFit="1" customWidth="1"/>
    <col min="9" max="9" width="14" style="81" bestFit="1" customWidth="1"/>
    <col min="10" max="10" width="11.625" style="81" customWidth="1"/>
    <col min="11" max="11" width="11.625" style="75" bestFit="1" customWidth="1"/>
    <col min="12" max="12" width="11.75" style="81" bestFit="1" customWidth="1"/>
    <col min="13" max="13" width="9" style="75"/>
    <col min="14" max="14" width="11.625" style="75" bestFit="1" customWidth="1"/>
    <col min="15" max="15" width="11.875" style="75" bestFit="1" customWidth="1"/>
    <col min="16" max="16" width="11.625" style="75" bestFit="1" customWidth="1"/>
    <col min="17" max="17" width="13.875" style="75" bestFit="1" customWidth="1"/>
    <col min="18" max="16384" width="9" style="75"/>
  </cols>
  <sheetData>
    <row r="1" spans="1:15" x14ac:dyDescent="0.35">
      <c r="A1" s="72" t="s">
        <v>625</v>
      </c>
      <c r="B1" s="73" t="s">
        <v>626</v>
      </c>
      <c r="C1" s="74" t="s">
        <v>629</v>
      </c>
      <c r="D1" s="75" t="s">
        <v>631</v>
      </c>
      <c r="E1" s="76">
        <f ca="1">TODAY()</f>
        <v>43126</v>
      </c>
      <c r="H1" s="77" t="e">
        <f>AVERAGE(I1,I5:I300)</f>
        <v>#N/A</v>
      </c>
      <c r="I1" s="120" t="e">
        <f>RTD("wdf.rtq", ,$B2, "LastPrice")</f>
        <v>#N/A</v>
      </c>
      <c r="J1" s="120"/>
      <c r="K1" s="121"/>
      <c r="L1" s="120" t="e">
        <f>RTD("wdf.rtq", ,$B3, "LastPrice")</f>
        <v>#N/A</v>
      </c>
      <c r="M1" s="122"/>
      <c r="N1" s="122"/>
      <c r="O1" s="120" t="e">
        <f>RTD("wdf.rtq", ,$B4, "LastPrice")</f>
        <v>#N/A</v>
      </c>
    </row>
    <row r="2" spans="1:15" x14ac:dyDescent="0.35">
      <c r="A2" s="76">
        <v>42928</v>
      </c>
      <c r="B2" s="75" t="s">
        <v>645</v>
      </c>
      <c r="C2" s="79" t="e">
        <f ca="1">IF(A2&gt;$E$1,0,IF(OR(AND($E$4&gt;=15,$H$5&lt;$E$1),AND($E$4&gt;=14,$E$4&lt;15)),AVERAGE(I1,I5:I300),AVERAGE(I5:I300)))</f>
        <v>#N/A</v>
      </c>
      <c r="D2" s="75" t="s">
        <v>628</v>
      </c>
      <c r="E2" s="76">
        <f ca="1">E1-1</f>
        <v>43125</v>
      </c>
      <c r="H2" s="80" t="e">
        <f ca="1">[1]!HisQuote(B2,"[Close]","2",A2,,-1,"M",1,2,1,2,1,1,1,1,1,,3)</f>
        <v>#NAME?</v>
      </c>
      <c r="I2" s="144" t="s">
        <v>584</v>
      </c>
      <c r="J2" s="78"/>
      <c r="K2" s="80" t="e">
        <f ca="1">[1]!HisQuote(B3,"[Close]","2",A3,,-1,"M",1,2,1,2,1,1,1,1,1,,3)</f>
        <v>#NAME?</v>
      </c>
      <c r="L2" s="144" t="s">
        <v>531</v>
      </c>
      <c r="N2" s="80" t="e">
        <f ca="1">[1]!HisQuote(B4,"[Close]","2",A4,,-1,"M",1,2,1,2,1,1,1,1,1,,3)</f>
        <v>#NAME?</v>
      </c>
      <c r="O2" s="144" t="s">
        <v>989</v>
      </c>
    </row>
    <row r="3" spans="1:15" x14ac:dyDescent="0.35">
      <c r="A3" s="76">
        <v>42993</v>
      </c>
      <c r="B3" s="75" t="s">
        <v>531</v>
      </c>
      <c r="C3" s="79" t="e">
        <f ca="1">IF(A3&gt;$E$1,0,IF(OR(AND($E$4&gt;=15,$K$5&lt;$E$1),AND($E$4&gt;=14,$E$4&lt;15)),AVERAGE(L1,L5:L300),AVERAGE(L5:L300)))</f>
        <v>#N/A</v>
      </c>
      <c r="D3" s="75" t="s">
        <v>630</v>
      </c>
      <c r="E3" s="75">
        <f ca="1">NOW()</f>
        <v>43126.722555208333</v>
      </c>
      <c r="I3" s="144" t="s">
        <v>3148</v>
      </c>
      <c r="J3" s="78"/>
      <c r="K3" s="78"/>
      <c r="L3" s="144" t="s">
        <v>3149</v>
      </c>
      <c r="O3" s="144" t="s">
        <v>3150</v>
      </c>
    </row>
    <row r="4" spans="1:15" x14ac:dyDescent="0.35">
      <c r="A4" s="76">
        <v>43017</v>
      </c>
      <c r="B4" s="75" t="s">
        <v>1207</v>
      </c>
      <c r="C4" s="79" t="e">
        <f ca="1">IF(A4&gt;$E$1,0,IF(OR(AND($E$4&gt;=15,$N$5&lt;$E$1),AND($E$4&gt;=14,$E$4&lt;15)),AVERAGE(O1,O5:O300),AVERAGE(O5:O301)))</f>
        <v>#N/A</v>
      </c>
      <c r="D4" s="75" t="s">
        <v>632</v>
      </c>
      <c r="E4" s="78">
        <f ca="1">HOUR(E3)</f>
        <v>17</v>
      </c>
      <c r="H4" s="144" t="s">
        <v>553</v>
      </c>
      <c r="I4" s="144" t="s">
        <v>95</v>
      </c>
      <c r="J4" s="78"/>
      <c r="K4" s="144" t="s">
        <v>553</v>
      </c>
      <c r="L4" s="144" t="s">
        <v>95</v>
      </c>
      <c r="N4" s="144" t="s">
        <v>553</v>
      </c>
      <c r="O4" s="144" t="s">
        <v>95</v>
      </c>
    </row>
    <row r="5" spans="1:15" x14ac:dyDescent="0.35">
      <c r="D5" s="75" t="s">
        <v>633</v>
      </c>
      <c r="E5" s="78">
        <f ca="1">MINUTE(E3)</f>
        <v>20</v>
      </c>
      <c r="H5" s="54">
        <v>43115</v>
      </c>
      <c r="I5" s="55">
        <v>14000</v>
      </c>
      <c r="J5" s="78"/>
      <c r="K5" s="54">
        <v>43115</v>
      </c>
      <c r="L5" s="55">
        <v>1930</v>
      </c>
      <c r="N5" s="54">
        <v>43115</v>
      </c>
      <c r="O5" s="55">
        <v>14850</v>
      </c>
    </row>
    <row r="6" spans="1:15" x14ac:dyDescent="0.35">
      <c r="D6" s="75" t="s">
        <v>634</v>
      </c>
      <c r="E6" s="78">
        <f ca="1">SECOND(E3)</f>
        <v>29</v>
      </c>
      <c r="H6" s="54">
        <v>43112</v>
      </c>
      <c r="I6" s="55">
        <v>13880</v>
      </c>
      <c r="J6" s="78"/>
      <c r="K6" s="54">
        <v>43112</v>
      </c>
      <c r="L6" s="55">
        <v>1830</v>
      </c>
      <c r="N6" s="54">
        <v>43112</v>
      </c>
      <c r="O6" s="55">
        <v>15090</v>
      </c>
    </row>
    <row r="7" spans="1:15" x14ac:dyDescent="0.35">
      <c r="D7" s="82"/>
      <c r="E7" s="82"/>
      <c r="H7" s="54">
        <v>43111</v>
      </c>
      <c r="I7" s="55">
        <v>13700</v>
      </c>
      <c r="J7" s="78"/>
      <c r="K7" s="54">
        <v>43111</v>
      </c>
      <c r="L7" s="55">
        <v>1820</v>
      </c>
      <c r="N7" s="54">
        <v>43111</v>
      </c>
      <c r="O7" s="55">
        <v>14940</v>
      </c>
    </row>
    <row r="8" spans="1:15" x14ac:dyDescent="0.35">
      <c r="H8" s="54">
        <v>43110</v>
      </c>
      <c r="I8" s="55">
        <v>13600</v>
      </c>
      <c r="J8" s="78"/>
      <c r="K8" s="54">
        <v>43110</v>
      </c>
      <c r="L8" s="55">
        <v>1849</v>
      </c>
      <c r="N8" s="54">
        <v>43110</v>
      </c>
      <c r="O8" s="55">
        <v>14905</v>
      </c>
    </row>
    <row r="9" spans="1:15" x14ac:dyDescent="0.35">
      <c r="H9" s="54">
        <v>43109</v>
      </c>
      <c r="I9" s="55">
        <v>13625</v>
      </c>
      <c r="J9" s="78"/>
      <c r="K9" s="54">
        <v>43109</v>
      </c>
      <c r="L9" s="55">
        <v>1835</v>
      </c>
      <c r="N9" s="54">
        <v>43109</v>
      </c>
      <c r="O9" s="55">
        <v>14900</v>
      </c>
    </row>
    <row r="10" spans="1:15" x14ac:dyDescent="0.35">
      <c r="H10" s="54">
        <v>43108</v>
      </c>
      <c r="I10" s="55">
        <v>13600</v>
      </c>
      <c r="J10" s="78"/>
      <c r="K10" s="54">
        <v>43108</v>
      </c>
      <c r="L10" s="55">
        <v>1835</v>
      </c>
      <c r="N10" s="54">
        <v>43108</v>
      </c>
      <c r="O10" s="55">
        <v>14830</v>
      </c>
    </row>
    <row r="11" spans="1:15" x14ac:dyDescent="0.35">
      <c r="H11" s="54">
        <v>43105</v>
      </c>
      <c r="I11" s="55">
        <v>13630</v>
      </c>
      <c r="J11" s="78"/>
      <c r="K11" s="54">
        <v>43105</v>
      </c>
      <c r="L11" s="55">
        <v>1840</v>
      </c>
      <c r="N11" s="54">
        <v>43105</v>
      </c>
      <c r="O11" s="55">
        <v>14800</v>
      </c>
    </row>
    <row r="12" spans="1:15" x14ac:dyDescent="0.35">
      <c r="H12" s="54">
        <v>43104</v>
      </c>
      <c r="I12" s="55">
        <v>13670</v>
      </c>
      <c r="J12" s="78"/>
      <c r="K12" s="54">
        <v>43104</v>
      </c>
      <c r="L12" s="55">
        <v>1805</v>
      </c>
      <c r="N12" s="54">
        <v>43104</v>
      </c>
      <c r="O12" s="55">
        <v>14680</v>
      </c>
    </row>
    <row r="13" spans="1:15" x14ac:dyDescent="0.35">
      <c r="H13" s="54">
        <v>43103</v>
      </c>
      <c r="I13" s="55">
        <v>13820</v>
      </c>
      <c r="J13" s="78"/>
      <c r="K13" s="54">
        <v>43103</v>
      </c>
      <c r="L13" s="55">
        <v>1850</v>
      </c>
      <c r="N13" s="54">
        <v>43103</v>
      </c>
      <c r="O13" s="55">
        <v>14655</v>
      </c>
    </row>
    <row r="14" spans="1:15" x14ac:dyDescent="0.35">
      <c r="H14" s="54">
        <v>43102</v>
      </c>
      <c r="I14" s="55">
        <v>13865</v>
      </c>
      <c r="J14" s="78"/>
      <c r="K14" s="54">
        <v>43102</v>
      </c>
      <c r="L14" s="55">
        <v>1780</v>
      </c>
      <c r="N14" s="54">
        <v>43102</v>
      </c>
      <c r="O14" s="55">
        <v>14710</v>
      </c>
    </row>
    <row r="15" spans="1:15" x14ac:dyDescent="0.35">
      <c r="H15" s="54">
        <v>43098</v>
      </c>
      <c r="I15" s="55">
        <v>13630</v>
      </c>
      <c r="J15" s="78"/>
      <c r="K15" s="54">
        <v>43098</v>
      </c>
      <c r="L15" s="55">
        <v>1740</v>
      </c>
      <c r="N15" s="54">
        <v>43098</v>
      </c>
      <c r="O15" s="55">
        <v>14640</v>
      </c>
    </row>
    <row r="16" spans="1:15" x14ac:dyDescent="0.35">
      <c r="H16" s="54">
        <v>43097</v>
      </c>
      <c r="I16" s="55">
        <v>13735</v>
      </c>
      <c r="J16" s="78"/>
      <c r="K16" s="54">
        <v>43097</v>
      </c>
      <c r="L16" s="55">
        <v>1751</v>
      </c>
      <c r="N16" s="54">
        <v>43097</v>
      </c>
      <c r="O16" s="55">
        <v>14755</v>
      </c>
    </row>
    <row r="17" spans="8:15" x14ac:dyDescent="0.35">
      <c r="H17" s="54">
        <v>43096</v>
      </c>
      <c r="I17" s="55">
        <v>13715</v>
      </c>
      <c r="J17" s="78"/>
      <c r="K17" s="54">
        <v>43096</v>
      </c>
      <c r="L17" s="55">
        <v>1752</v>
      </c>
      <c r="N17" s="54">
        <v>43096</v>
      </c>
      <c r="O17" s="55">
        <v>14710</v>
      </c>
    </row>
    <row r="18" spans="8:15" x14ac:dyDescent="0.35">
      <c r="H18" s="54">
        <v>43095</v>
      </c>
      <c r="I18" s="55">
        <v>13840</v>
      </c>
      <c r="J18" s="78"/>
      <c r="K18" s="54">
        <v>43095</v>
      </c>
      <c r="L18" s="55">
        <v>1744</v>
      </c>
      <c r="N18" s="54">
        <v>43095</v>
      </c>
      <c r="O18" s="55">
        <v>14690</v>
      </c>
    </row>
    <row r="19" spans="8:15" x14ac:dyDescent="0.35">
      <c r="H19" s="54">
        <v>43094</v>
      </c>
      <c r="I19" s="55">
        <v>13565</v>
      </c>
      <c r="J19" s="78"/>
      <c r="K19" s="54">
        <v>43094</v>
      </c>
      <c r="L19" s="55">
        <v>1739</v>
      </c>
      <c r="N19" s="54">
        <v>43094</v>
      </c>
      <c r="O19" s="55">
        <v>14705</v>
      </c>
    </row>
    <row r="20" spans="8:15" x14ac:dyDescent="0.35">
      <c r="H20" s="54">
        <v>43091</v>
      </c>
      <c r="I20" s="55">
        <v>13535</v>
      </c>
      <c r="J20" s="78"/>
      <c r="K20" s="54">
        <v>43091</v>
      </c>
      <c r="L20" s="55">
        <v>1760</v>
      </c>
      <c r="N20" s="54">
        <v>43091</v>
      </c>
      <c r="O20" s="55">
        <v>14670</v>
      </c>
    </row>
    <row r="21" spans="8:15" x14ac:dyDescent="0.35">
      <c r="H21" s="54">
        <v>43090</v>
      </c>
      <c r="I21" s="55">
        <v>13905</v>
      </c>
      <c r="J21" s="78"/>
      <c r="K21" s="54">
        <v>43090</v>
      </c>
      <c r="L21" s="55">
        <v>1766</v>
      </c>
      <c r="N21" s="54">
        <v>43090</v>
      </c>
      <c r="O21" s="55">
        <v>14635</v>
      </c>
    </row>
    <row r="22" spans="8:15" x14ac:dyDescent="0.35">
      <c r="H22" s="54">
        <v>43089</v>
      </c>
      <c r="I22" s="55">
        <v>13975</v>
      </c>
      <c r="J22" s="78"/>
      <c r="K22" s="54">
        <v>43089</v>
      </c>
      <c r="L22" s="55">
        <v>1733</v>
      </c>
      <c r="N22" s="54">
        <v>43089</v>
      </c>
      <c r="O22" s="55">
        <v>14615</v>
      </c>
    </row>
    <row r="23" spans="8:15" x14ac:dyDescent="0.35">
      <c r="H23" s="54">
        <v>43088</v>
      </c>
      <c r="I23" s="55">
        <v>13920</v>
      </c>
      <c r="J23" s="78"/>
      <c r="K23" s="54">
        <v>43088</v>
      </c>
      <c r="L23" s="55">
        <v>1729</v>
      </c>
      <c r="N23" s="54">
        <v>43088</v>
      </c>
      <c r="O23" s="55">
        <v>14695</v>
      </c>
    </row>
    <row r="24" spans="8:15" x14ac:dyDescent="0.35">
      <c r="H24" s="54">
        <v>43087</v>
      </c>
      <c r="I24" s="55">
        <v>14075</v>
      </c>
      <c r="J24" s="78"/>
      <c r="K24" s="54">
        <v>43087</v>
      </c>
      <c r="L24" s="55">
        <v>1730</v>
      </c>
      <c r="N24" s="54">
        <v>43087</v>
      </c>
      <c r="O24" s="55">
        <v>14920</v>
      </c>
    </row>
    <row r="25" spans="8:15" x14ac:dyDescent="0.35">
      <c r="H25" s="54">
        <v>43084</v>
      </c>
      <c r="I25" s="55">
        <v>13940</v>
      </c>
      <c r="J25" s="78"/>
      <c r="K25" s="54">
        <v>43084</v>
      </c>
      <c r="L25" s="55">
        <v>1717</v>
      </c>
      <c r="N25" s="54">
        <v>43084</v>
      </c>
      <c r="O25" s="55">
        <v>14880</v>
      </c>
    </row>
    <row r="26" spans="8:15" x14ac:dyDescent="0.35">
      <c r="H26" s="54">
        <v>43083</v>
      </c>
      <c r="I26" s="55">
        <v>13800</v>
      </c>
      <c r="J26" s="78"/>
      <c r="K26" s="54">
        <v>43083</v>
      </c>
      <c r="L26" s="55">
        <v>1717</v>
      </c>
      <c r="N26" s="54">
        <v>43083</v>
      </c>
      <c r="O26" s="55">
        <v>14830</v>
      </c>
    </row>
    <row r="27" spans="8:15" x14ac:dyDescent="0.35">
      <c r="H27" s="54">
        <v>43082</v>
      </c>
      <c r="I27" s="55">
        <v>13610</v>
      </c>
      <c r="J27" s="78"/>
      <c r="K27" s="54">
        <v>43082</v>
      </c>
      <c r="L27" s="55">
        <v>1711</v>
      </c>
      <c r="N27" s="54">
        <v>43082</v>
      </c>
      <c r="O27" s="55">
        <v>14890</v>
      </c>
    </row>
    <row r="28" spans="8:15" x14ac:dyDescent="0.35">
      <c r="H28" s="54">
        <v>43081</v>
      </c>
      <c r="I28" s="55">
        <v>13670</v>
      </c>
      <c r="J28" s="78"/>
      <c r="K28" s="54">
        <v>43081</v>
      </c>
      <c r="L28" s="55">
        <v>1704</v>
      </c>
      <c r="N28" s="54">
        <v>43081</v>
      </c>
      <c r="O28" s="55">
        <v>14925</v>
      </c>
    </row>
    <row r="29" spans="8:15" x14ac:dyDescent="0.35">
      <c r="H29" s="54">
        <v>43080</v>
      </c>
      <c r="I29" s="55">
        <v>13550</v>
      </c>
      <c r="J29" s="78"/>
      <c r="K29" s="54">
        <v>43080</v>
      </c>
      <c r="L29" s="55">
        <v>1707</v>
      </c>
      <c r="N29" s="54">
        <v>43080</v>
      </c>
      <c r="O29" s="55">
        <v>14985</v>
      </c>
    </row>
    <row r="30" spans="8:15" x14ac:dyDescent="0.35">
      <c r="H30" s="54">
        <v>43077</v>
      </c>
      <c r="I30" s="55">
        <v>13615</v>
      </c>
      <c r="J30" s="78"/>
      <c r="K30" s="54">
        <v>43077</v>
      </c>
      <c r="L30" s="55">
        <v>1707</v>
      </c>
      <c r="N30" s="54">
        <v>43077</v>
      </c>
      <c r="O30" s="55">
        <v>15180</v>
      </c>
    </row>
    <row r="31" spans="8:15" x14ac:dyDescent="0.35">
      <c r="H31" s="54">
        <v>43076</v>
      </c>
      <c r="I31" s="55">
        <v>13550</v>
      </c>
      <c r="J31" s="78"/>
      <c r="K31" s="54">
        <v>43076</v>
      </c>
      <c r="L31" s="55">
        <v>1707</v>
      </c>
      <c r="N31" s="54">
        <v>43076</v>
      </c>
      <c r="O31" s="55">
        <v>15050</v>
      </c>
    </row>
    <row r="32" spans="8:15" x14ac:dyDescent="0.35">
      <c r="H32" s="54">
        <v>43075</v>
      </c>
      <c r="I32" s="55">
        <v>13835</v>
      </c>
      <c r="J32" s="78"/>
      <c r="K32" s="54">
        <v>43075</v>
      </c>
      <c r="L32" s="55">
        <v>1722</v>
      </c>
      <c r="N32" s="54">
        <v>43075</v>
      </c>
      <c r="O32" s="55">
        <v>15145</v>
      </c>
    </row>
    <row r="33" spans="8:15" x14ac:dyDescent="0.35">
      <c r="H33" s="54">
        <v>43074</v>
      </c>
      <c r="I33" s="55">
        <v>14220</v>
      </c>
      <c r="J33" s="78"/>
      <c r="K33" s="54">
        <v>43074</v>
      </c>
      <c r="L33" s="55">
        <v>1722</v>
      </c>
      <c r="N33" s="54">
        <v>43074</v>
      </c>
      <c r="O33" s="55">
        <v>15165</v>
      </c>
    </row>
    <row r="34" spans="8:15" x14ac:dyDescent="0.35">
      <c r="H34" s="54">
        <v>43073</v>
      </c>
      <c r="I34" s="55">
        <v>14410</v>
      </c>
      <c r="J34" s="78"/>
      <c r="K34" s="54">
        <v>43073</v>
      </c>
      <c r="L34" s="55">
        <v>1719</v>
      </c>
      <c r="N34" s="54">
        <v>43073</v>
      </c>
      <c r="O34" s="55">
        <v>15200</v>
      </c>
    </row>
    <row r="35" spans="8:15" x14ac:dyDescent="0.35">
      <c r="H35" s="54">
        <v>43070</v>
      </c>
      <c r="I35" s="55">
        <v>14065</v>
      </c>
      <c r="J35" s="78"/>
      <c r="K35" s="54">
        <v>43070</v>
      </c>
      <c r="L35" s="55">
        <v>1708</v>
      </c>
      <c r="N35" s="54">
        <v>43070</v>
      </c>
      <c r="O35" s="55">
        <v>15195</v>
      </c>
    </row>
    <row r="36" spans="8:15" x14ac:dyDescent="0.35">
      <c r="H36" s="54">
        <v>43069</v>
      </c>
      <c r="I36" s="55">
        <v>13505</v>
      </c>
      <c r="J36" s="78"/>
      <c r="K36" s="54">
        <v>43069</v>
      </c>
      <c r="L36" s="55">
        <v>1715</v>
      </c>
      <c r="N36" s="54">
        <v>43069</v>
      </c>
      <c r="O36" s="55">
        <v>15110</v>
      </c>
    </row>
    <row r="37" spans="8:15" x14ac:dyDescent="0.35">
      <c r="H37" s="54">
        <v>43068</v>
      </c>
      <c r="I37" s="55">
        <v>13765</v>
      </c>
      <c r="J37" s="78"/>
      <c r="K37" s="54">
        <v>43068</v>
      </c>
      <c r="L37" s="55">
        <v>1718</v>
      </c>
      <c r="N37" s="54">
        <v>43068</v>
      </c>
      <c r="O37" s="55">
        <v>15005</v>
      </c>
    </row>
    <row r="38" spans="8:15" x14ac:dyDescent="0.35">
      <c r="H38" s="54">
        <v>43067</v>
      </c>
      <c r="I38" s="55">
        <v>13545</v>
      </c>
      <c r="J38" s="78"/>
      <c r="K38" s="54">
        <v>43067</v>
      </c>
      <c r="L38" s="55">
        <v>1707</v>
      </c>
      <c r="N38" s="82">
        <v>43067</v>
      </c>
      <c r="O38" s="105">
        <v>15050</v>
      </c>
    </row>
    <row r="39" spans="8:15" x14ac:dyDescent="0.35">
      <c r="H39" s="54">
        <v>43066</v>
      </c>
      <c r="I39" s="55">
        <v>13410</v>
      </c>
      <c r="J39" s="78"/>
      <c r="K39" s="54">
        <v>43066</v>
      </c>
      <c r="L39" s="55">
        <v>1702</v>
      </c>
      <c r="N39" s="82">
        <v>43066</v>
      </c>
      <c r="O39" s="105">
        <v>15005</v>
      </c>
    </row>
    <row r="40" spans="8:15" x14ac:dyDescent="0.35">
      <c r="H40" s="54">
        <v>43063</v>
      </c>
      <c r="I40" s="55">
        <v>13845</v>
      </c>
      <c r="J40" s="78"/>
      <c r="K40" s="54">
        <v>43063</v>
      </c>
      <c r="L40" s="55">
        <v>1699</v>
      </c>
      <c r="N40" s="82">
        <v>43063</v>
      </c>
      <c r="O40" s="105">
        <v>14910</v>
      </c>
    </row>
    <row r="41" spans="8:15" x14ac:dyDescent="0.35">
      <c r="H41" s="54">
        <v>43062</v>
      </c>
      <c r="I41" s="55">
        <v>13725</v>
      </c>
      <c r="J41" s="78"/>
      <c r="K41" s="54">
        <v>43062</v>
      </c>
      <c r="L41" s="55">
        <v>1705</v>
      </c>
      <c r="N41" s="82">
        <v>43062</v>
      </c>
      <c r="O41" s="105">
        <v>14880</v>
      </c>
    </row>
    <row r="42" spans="8:15" x14ac:dyDescent="0.35">
      <c r="H42" s="54">
        <v>43061</v>
      </c>
      <c r="I42" s="55">
        <v>13390</v>
      </c>
      <c r="J42" s="78"/>
      <c r="K42" s="54">
        <v>43061</v>
      </c>
      <c r="L42" s="55">
        <v>1698</v>
      </c>
      <c r="N42" s="82">
        <v>43061</v>
      </c>
      <c r="O42" s="105">
        <v>14885</v>
      </c>
    </row>
    <row r="43" spans="8:15" x14ac:dyDescent="0.35">
      <c r="H43" s="54">
        <v>43060</v>
      </c>
      <c r="I43" s="55">
        <v>13335</v>
      </c>
      <c r="J43" s="78"/>
      <c r="K43" s="54">
        <v>43060</v>
      </c>
      <c r="L43" s="55">
        <v>1693</v>
      </c>
      <c r="N43" s="82">
        <v>43060</v>
      </c>
      <c r="O43" s="105">
        <v>14930</v>
      </c>
    </row>
    <row r="44" spans="8:15" x14ac:dyDescent="0.35">
      <c r="H44" s="54">
        <v>43059</v>
      </c>
      <c r="I44" s="55">
        <v>13385</v>
      </c>
      <c r="J44" s="78"/>
      <c r="K44" s="54">
        <v>43059</v>
      </c>
      <c r="L44" s="55">
        <v>1690</v>
      </c>
      <c r="N44" s="82">
        <v>43059</v>
      </c>
      <c r="O44" s="105">
        <v>14935</v>
      </c>
    </row>
    <row r="45" spans="8:15" x14ac:dyDescent="0.35">
      <c r="H45" s="54">
        <v>43056</v>
      </c>
      <c r="I45" s="55">
        <v>13295</v>
      </c>
      <c r="J45" s="78"/>
      <c r="K45" s="54">
        <v>43056</v>
      </c>
      <c r="L45" s="55">
        <v>1677</v>
      </c>
      <c r="N45" s="82">
        <v>43056</v>
      </c>
      <c r="O45" s="105">
        <v>15035</v>
      </c>
    </row>
    <row r="46" spans="8:15" x14ac:dyDescent="0.35">
      <c r="H46" s="54">
        <v>43055</v>
      </c>
      <c r="I46" s="55">
        <v>13270</v>
      </c>
      <c r="J46" s="78"/>
      <c r="K46" s="54">
        <v>43055</v>
      </c>
      <c r="L46" s="55">
        <v>1690</v>
      </c>
      <c r="N46" s="82">
        <v>43055</v>
      </c>
      <c r="O46" s="105">
        <v>15040</v>
      </c>
    </row>
    <row r="47" spans="8:15" x14ac:dyDescent="0.35">
      <c r="H47" s="54">
        <v>43054</v>
      </c>
      <c r="I47" s="55">
        <v>13270</v>
      </c>
      <c r="J47" s="78"/>
      <c r="K47" s="54">
        <v>43054</v>
      </c>
      <c r="L47" s="55">
        <v>1694</v>
      </c>
      <c r="N47" s="82">
        <v>43054</v>
      </c>
      <c r="O47" s="105">
        <v>15040</v>
      </c>
    </row>
    <row r="48" spans="8:15" x14ac:dyDescent="0.35">
      <c r="H48" s="54">
        <v>43053</v>
      </c>
      <c r="I48" s="55">
        <v>14105</v>
      </c>
      <c r="J48" s="78"/>
      <c r="K48" s="54">
        <v>43053</v>
      </c>
      <c r="L48" s="55">
        <v>1693</v>
      </c>
      <c r="N48" s="82">
        <v>43053</v>
      </c>
      <c r="O48" s="105">
        <v>15150</v>
      </c>
    </row>
    <row r="49" spans="8:15" x14ac:dyDescent="0.35">
      <c r="H49" s="54">
        <v>43052</v>
      </c>
      <c r="I49" s="55">
        <v>14155</v>
      </c>
      <c r="J49" s="78"/>
      <c r="K49" s="82">
        <v>43052</v>
      </c>
      <c r="L49" s="105">
        <v>1687</v>
      </c>
      <c r="N49" s="82">
        <v>43052</v>
      </c>
      <c r="O49" s="105">
        <v>15200</v>
      </c>
    </row>
    <row r="50" spans="8:15" x14ac:dyDescent="0.35">
      <c r="H50" s="54">
        <v>43049</v>
      </c>
      <c r="I50" s="55">
        <v>13855</v>
      </c>
      <c r="J50" s="78"/>
      <c r="K50" s="82">
        <v>43049</v>
      </c>
      <c r="L50" s="105">
        <v>1685</v>
      </c>
      <c r="N50" s="82">
        <v>43049</v>
      </c>
      <c r="O50" s="105">
        <v>15190</v>
      </c>
    </row>
    <row r="51" spans="8:15" x14ac:dyDescent="0.35">
      <c r="H51" s="54">
        <v>43048</v>
      </c>
      <c r="I51" s="55">
        <v>13805</v>
      </c>
      <c r="J51" s="78"/>
      <c r="K51" s="82">
        <v>43048</v>
      </c>
      <c r="L51" s="105">
        <v>1685</v>
      </c>
      <c r="N51" s="82">
        <v>43048</v>
      </c>
      <c r="O51" s="105">
        <v>15170</v>
      </c>
    </row>
    <row r="52" spans="8:15" x14ac:dyDescent="0.35">
      <c r="H52" s="54">
        <v>43047</v>
      </c>
      <c r="I52" s="55">
        <v>13820</v>
      </c>
      <c r="J52" s="78"/>
      <c r="K52" s="82">
        <v>43047</v>
      </c>
      <c r="L52" s="105">
        <v>1686</v>
      </c>
      <c r="N52" s="82">
        <v>43047</v>
      </c>
      <c r="O52" s="105">
        <v>15180</v>
      </c>
    </row>
    <row r="53" spans="8:15" x14ac:dyDescent="0.35">
      <c r="H53" s="54">
        <v>43046</v>
      </c>
      <c r="I53" s="55">
        <v>13990</v>
      </c>
      <c r="J53" s="78"/>
      <c r="K53" s="82">
        <v>43046</v>
      </c>
      <c r="L53" s="105">
        <v>1682</v>
      </c>
      <c r="N53" s="82">
        <v>43046</v>
      </c>
      <c r="O53" s="105">
        <v>15250</v>
      </c>
    </row>
    <row r="54" spans="8:15" x14ac:dyDescent="0.35">
      <c r="H54" s="54">
        <v>43045</v>
      </c>
      <c r="I54" s="55">
        <v>14135</v>
      </c>
      <c r="J54" s="78"/>
      <c r="K54" s="82">
        <v>43045</v>
      </c>
      <c r="L54" s="105">
        <v>1675</v>
      </c>
      <c r="N54" s="82">
        <v>43045</v>
      </c>
      <c r="O54" s="105">
        <v>15175</v>
      </c>
    </row>
    <row r="55" spans="8:15" x14ac:dyDescent="0.35">
      <c r="H55" s="54">
        <v>43042</v>
      </c>
      <c r="I55" s="55">
        <v>13690</v>
      </c>
      <c r="J55" s="78"/>
      <c r="K55" s="82">
        <v>43042</v>
      </c>
      <c r="L55" s="105">
        <v>1673</v>
      </c>
      <c r="N55" s="82">
        <v>43042</v>
      </c>
      <c r="O55" s="105">
        <v>15175</v>
      </c>
    </row>
    <row r="56" spans="8:15" x14ac:dyDescent="0.35">
      <c r="H56" s="54">
        <v>43041</v>
      </c>
      <c r="I56" s="55">
        <v>13785</v>
      </c>
      <c r="J56" s="78"/>
      <c r="K56" s="82">
        <v>43041</v>
      </c>
      <c r="L56" s="105">
        <v>1667</v>
      </c>
      <c r="N56" s="82">
        <v>43041</v>
      </c>
      <c r="O56" s="105">
        <v>15050</v>
      </c>
    </row>
    <row r="57" spans="8:15" x14ac:dyDescent="0.35">
      <c r="H57" s="54">
        <v>43040</v>
      </c>
      <c r="I57" s="55">
        <v>13595</v>
      </c>
      <c r="J57" s="78"/>
      <c r="K57" s="82">
        <v>43040</v>
      </c>
      <c r="L57" s="105">
        <v>1661</v>
      </c>
      <c r="N57" s="82">
        <v>43040</v>
      </c>
      <c r="O57" s="105">
        <v>14975</v>
      </c>
    </row>
    <row r="58" spans="8:15" x14ac:dyDescent="0.35">
      <c r="H58" s="54">
        <v>43039</v>
      </c>
      <c r="I58" s="55">
        <v>13260</v>
      </c>
      <c r="J58" s="78"/>
      <c r="K58" s="82">
        <v>43039</v>
      </c>
      <c r="L58" s="105">
        <v>1657</v>
      </c>
      <c r="N58" s="82">
        <v>43039</v>
      </c>
      <c r="O58" s="105">
        <v>14970</v>
      </c>
    </row>
    <row r="59" spans="8:15" x14ac:dyDescent="0.35">
      <c r="H59" s="54">
        <v>43038</v>
      </c>
      <c r="I59" s="55">
        <v>13285</v>
      </c>
      <c r="J59" s="78"/>
      <c r="K59" s="82">
        <v>43038</v>
      </c>
      <c r="L59" s="105">
        <v>1656</v>
      </c>
      <c r="N59" s="82">
        <v>43038</v>
      </c>
      <c r="O59" s="105">
        <v>14965</v>
      </c>
    </row>
    <row r="60" spans="8:15" x14ac:dyDescent="0.35">
      <c r="H60" s="54">
        <v>43035</v>
      </c>
      <c r="I60" s="55">
        <v>13330</v>
      </c>
      <c r="J60" s="78"/>
      <c r="K60" s="82">
        <v>43035</v>
      </c>
      <c r="L60" s="105">
        <v>1665</v>
      </c>
      <c r="N60" s="82">
        <v>43035</v>
      </c>
      <c r="O60" s="105">
        <v>14950</v>
      </c>
    </row>
    <row r="61" spans="8:15" x14ac:dyDescent="0.35">
      <c r="H61" s="54">
        <v>43034</v>
      </c>
      <c r="I61" s="55">
        <v>13555</v>
      </c>
      <c r="J61" s="78"/>
      <c r="K61" s="82">
        <v>43034</v>
      </c>
      <c r="L61" s="105">
        <v>1674</v>
      </c>
      <c r="N61" s="82">
        <v>43034</v>
      </c>
      <c r="O61" s="105">
        <v>15025</v>
      </c>
    </row>
    <row r="62" spans="8:15" x14ac:dyDescent="0.35">
      <c r="H62" s="54">
        <v>43033</v>
      </c>
      <c r="I62" s="55">
        <v>13535</v>
      </c>
      <c r="J62" s="78"/>
      <c r="K62" s="82">
        <v>43033</v>
      </c>
      <c r="L62" s="105">
        <v>1675</v>
      </c>
      <c r="N62" s="82">
        <v>43033</v>
      </c>
      <c r="O62" s="105">
        <v>15050</v>
      </c>
    </row>
    <row r="63" spans="8:15" x14ac:dyDescent="0.35">
      <c r="H63" s="54">
        <v>43032</v>
      </c>
      <c r="I63" s="55">
        <v>13425</v>
      </c>
      <c r="J63" s="78"/>
      <c r="K63" s="82">
        <v>43032</v>
      </c>
      <c r="L63" s="105">
        <v>1666</v>
      </c>
      <c r="N63" s="82">
        <v>43032</v>
      </c>
      <c r="O63" s="105">
        <v>15035</v>
      </c>
    </row>
    <row r="64" spans="8:15" x14ac:dyDescent="0.35">
      <c r="H64" s="54">
        <v>43031</v>
      </c>
      <c r="I64" s="55">
        <v>13500</v>
      </c>
      <c r="J64" s="78"/>
      <c r="K64" s="82">
        <v>43031</v>
      </c>
      <c r="L64" s="105">
        <v>1663</v>
      </c>
      <c r="N64" s="82">
        <v>43031</v>
      </c>
      <c r="O64" s="105">
        <v>14960</v>
      </c>
    </row>
    <row r="65" spans="8:15" x14ac:dyDescent="0.35">
      <c r="H65" s="54">
        <v>43028</v>
      </c>
      <c r="I65" s="55">
        <v>13700</v>
      </c>
      <c r="J65" s="78"/>
      <c r="K65" s="82">
        <v>43028</v>
      </c>
      <c r="L65" s="105">
        <v>1668</v>
      </c>
      <c r="N65" s="82">
        <v>43028</v>
      </c>
      <c r="O65" s="105">
        <v>14970</v>
      </c>
    </row>
    <row r="66" spans="8:15" x14ac:dyDescent="0.35">
      <c r="H66" s="54">
        <v>43027</v>
      </c>
      <c r="I66" s="55">
        <v>13365</v>
      </c>
      <c r="J66" s="78"/>
      <c r="K66" s="82">
        <v>43027</v>
      </c>
      <c r="L66" s="105">
        <v>1672</v>
      </c>
      <c r="N66" s="82">
        <v>43027</v>
      </c>
      <c r="O66" s="105">
        <v>15030</v>
      </c>
    </row>
    <row r="67" spans="8:15" x14ac:dyDescent="0.35">
      <c r="H67" s="54">
        <v>43026</v>
      </c>
      <c r="I67" s="55">
        <v>13570</v>
      </c>
      <c r="J67" s="78"/>
      <c r="K67" s="82">
        <v>43026</v>
      </c>
      <c r="L67" s="105">
        <v>1675</v>
      </c>
      <c r="N67" s="82">
        <v>43026</v>
      </c>
      <c r="O67" s="105">
        <v>15155</v>
      </c>
    </row>
    <row r="68" spans="8:15" x14ac:dyDescent="0.35">
      <c r="H68" s="54">
        <v>43025</v>
      </c>
      <c r="I68" s="55">
        <v>13530</v>
      </c>
      <c r="K68" s="82">
        <v>43025</v>
      </c>
      <c r="L68" s="105">
        <v>1678</v>
      </c>
      <c r="N68" s="82">
        <v>43025</v>
      </c>
      <c r="O68" s="105">
        <v>15185</v>
      </c>
    </row>
    <row r="69" spans="8:15" x14ac:dyDescent="0.35">
      <c r="H69" s="54">
        <v>43024</v>
      </c>
      <c r="I69" s="55">
        <v>13580</v>
      </c>
      <c r="K69" s="82">
        <v>43024</v>
      </c>
      <c r="L69" s="105">
        <v>1678</v>
      </c>
      <c r="N69" s="82">
        <v>43024</v>
      </c>
      <c r="O69" s="105">
        <v>15220</v>
      </c>
    </row>
    <row r="70" spans="8:15" x14ac:dyDescent="0.35">
      <c r="H70" s="54">
        <v>43021</v>
      </c>
      <c r="I70" s="55">
        <v>13575</v>
      </c>
      <c r="K70" s="82">
        <v>43021</v>
      </c>
      <c r="L70" s="105">
        <v>1677</v>
      </c>
      <c r="N70" s="82">
        <v>43021</v>
      </c>
      <c r="O70" s="105">
        <v>15065</v>
      </c>
    </row>
    <row r="71" spans="8:15" x14ac:dyDescent="0.35">
      <c r="H71" s="54">
        <v>43020</v>
      </c>
      <c r="I71" s="55">
        <v>13375</v>
      </c>
      <c r="K71" s="82">
        <v>43020</v>
      </c>
      <c r="L71" s="105">
        <v>1674</v>
      </c>
      <c r="N71" s="82">
        <v>43020</v>
      </c>
      <c r="O71" s="105">
        <v>15045</v>
      </c>
    </row>
    <row r="72" spans="8:15" x14ac:dyDescent="0.35">
      <c r="H72" s="54">
        <v>43019</v>
      </c>
      <c r="I72" s="55">
        <v>13245</v>
      </c>
      <c r="K72" s="82">
        <v>43019</v>
      </c>
      <c r="L72" s="105">
        <v>1671</v>
      </c>
      <c r="N72" s="82">
        <v>43019</v>
      </c>
      <c r="O72" s="105">
        <v>15120</v>
      </c>
    </row>
    <row r="73" spans="8:15" x14ac:dyDescent="0.35">
      <c r="H73" s="54">
        <v>43018</v>
      </c>
      <c r="I73" s="55">
        <v>13315</v>
      </c>
      <c r="K73" s="82">
        <v>43018</v>
      </c>
      <c r="L73" s="105">
        <v>1671</v>
      </c>
      <c r="N73" s="82">
        <v>43018</v>
      </c>
      <c r="O73" s="105">
        <v>15095</v>
      </c>
    </row>
    <row r="74" spans="8:15" x14ac:dyDescent="0.35">
      <c r="H74" s="54">
        <v>43017</v>
      </c>
      <c r="I74" s="55">
        <v>13350</v>
      </c>
      <c r="K74" s="82">
        <v>43017</v>
      </c>
      <c r="L74" s="105">
        <v>1666</v>
      </c>
      <c r="N74" s="82">
        <v>43017</v>
      </c>
      <c r="O74" s="105">
        <v>15080</v>
      </c>
    </row>
    <row r="75" spans="8:15" x14ac:dyDescent="0.35">
      <c r="H75" s="54">
        <v>43007</v>
      </c>
      <c r="I75" s="55">
        <v>13495</v>
      </c>
      <c r="K75" s="82">
        <v>43007</v>
      </c>
      <c r="L75" s="105">
        <v>1693</v>
      </c>
    </row>
    <row r="76" spans="8:15" x14ac:dyDescent="0.35">
      <c r="H76" s="54">
        <v>43006</v>
      </c>
      <c r="I76" s="55">
        <v>13605</v>
      </c>
      <c r="K76" s="82">
        <v>43006</v>
      </c>
      <c r="L76" s="105">
        <v>1694</v>
      </c>
    </row>
    <row r="77" spans="8:15" x14ac:dyDescent="0.35">
      <c r="H77" s="54">
        <v>43005</v>
      </c>
      <c r="I77" s="55">
        <v>14655</v>
      </c>
      <c r="K77" s="82">
        <v>43005</v>
      </c>
      <c r="L77" s="105">
        <v>1714</v>
      </c>
    </row>
    <row r="78" spans="8:15" x14ac:dyDescent="0.35">
      <c r="H78" s="54">
        <v>43004</v>
      </c>
      <c r="I78" s="55">
        <v>14625</v>
      </c>
      <c r="K78" s="82">
        <v>43004</v>
      </c>
      <c r="L78" s="105">
        <v>1723</v>
      </c>
    </row>
    <row r="79" spans="8:15" x14ac:dyDescent="0.35">
      <c r="H79" s="54">
        <v>43003</v>
      </c>
      <c r="I79" s="55">
        <v>14580</v>
      </c>
      <c r="K79" s="82">
        <v>43003</v>
      </c>
      <c r="L79" s="105">
        <v>1713</v>
      </c>
    </row>
    <row r="80" spans="8:15" x14ac:dyDescent="0.35">
      <c r="H80" s="54">
        <v>43000</v>
      </c>
      <c r="I80" s="55">
        <v>14565</v>
      </c>
      <c r="K80" s="82">
        <v>43000</v>
      </c>
      <c r="L80" s="105">
        <v>1716</v>
      </c>
    </row>
    <row r="81" spans="8:12" x14ac:dyDescent="0.35">
      <c r="H81" s="54">
        <v>42999</v>
      </c>
      <c r="I81" s="55">
        <v>14515</v>
      </c>
      <c r="K81" s="82">
        <v>42999</v>
      </c>
      <c r="L81" s="105">
        <v>1709</v>
      </c>
    </row>
    <row r="82" spans="8:12" x14ac:dyDescent="0.35">
      <c r="H82" s="54">
        <v>42998</v>
      </c>
      <c r="I82" s="55">
        <v>15085</v>
      </c>
      <c r="K82" s="82">
        <v>42998</v>
      </c>
      <c r="L82" s="105">
        <v>1696</v>
      </c>
    </row>
    <row r="83" spans="8:12" x14ac:dyDescent="0.35">
      <c r="H83" s="54">
        <v>42997</v>
      </c>
      <c r="I83" s="55">
        <v>14960</v>
      </c>
      <c r="K83" s="82">
        <v>42997</v>
      </c>
      <c r="L83" s="105">
        <v>1696</v>
      </c>
    </row>
    <row r="84" spans="8:12" x14ac:dyDescent="0.35">
      <c r="H84" s="54">
        <v>42996</v>
      </c>
      <c r="I84" s="55">
        <v>15210</v>
      </c>
      <c r="K84" s="82">
        <v>42996</v>
      </c>
      <c r="L84" s="105">
        <v>1692</v>
      </c>
    </row>
    <row r="85" spans="8:12" x14ac:dyDescent="0.35">
      <c r="H85" s="54">
        <v>42993</v>
      </c>
      <c r="I85" s="55">
        <v>15725</v>
      </c>
      <c r="K85" s="82">
        <v>42993</v>
      </c>
      <c r="L85" s="105">
        <v>1691</v>
      </c>
    </row>
    <row r="86" spans="8:12" x14ac:dyDescent="0.35">
      <c r="H86" s="54">
        <v>42992</v>
      </c>
      <c r="I86" s="55">
        <v>16420</v>
      </c>
    </row>
    <row r="87" spans="8:12" x14ac:dyDescent="0.35">
      <c r="H87" s="54">
        <v>42991</v>
      </c>
      <c r="I87" s="55">
        <v>16775</v>
      </c>
    </row>
    <row r="88" spans="8:12" x14ac:dyDescent="0.35">
      <c r="H88" s="54">
        <v>42990</v>
      </c>
      <c r="I88" s="55">
        <v>16750</v>
      </c>
    </row>
    <row r="89" spans="8:12" x14ac:dyDescent="0.35">
      <c r="H89" s="54">
        <v>42989</v>
      </c>
      <c r="I89" s="55">
        <v>16665</v>
      </c>
    </row>
    <row r="90" spans="8:12" x14ac:dyDescent="0.35">
      <c r="H90" s="54">
        <v>42986</v>
      </c>
      <c r="I90" s="55">
        <v>16760</v>
      </c>
    </row>
    <row r="91" spans="8:12" x14ac:dyDescent="0.35">
      <c r="H91" s="54">
        <v>42985</v>
      </c>
      <c r="I91" s="55">
        <v>17490</v>
      </c>
    </row>
    <row r="92" spans="8:12" x14ac:dyDescent="0.35">
      <c r="H92" s="54">
        <v>42984</v>
      </c>
      <c r="I92" s="55">
        <v>17570</v>
      </c>
    </row>
    <row r="93" spans="8:12" x14ac:dyDescent="0.35">
      <c r="H93" s="54">
        <v>42983</v>
      </c>
      <c r="I93" s="55">
        <v>17335</v>
      </c>
    </row>
    <row r="94" spans="8:12" x14ac:dyDescent="0.35">
      <c r="H94" s="54">
        <v>42982</v>
      </c>
      <c r="I94" s="55">
        <v>17165</v>
      </c>
    </row>
    <row r="95" spans="8:12" x14ac:dyDescent="0.35">
      <c r="H95" s="54">
        <v>42979</v>
      </c>
      <c r="I95" s="55">
        <v>16620</v>
      </c>
    </row>
    <row r="96" spans="8:12" x14ac:dyDescent="0.35">
      <c r="H96" s="54">
        <v>42978</v>
      </c>
      <c r="I96" s="55">
        <v>16545</v>
      </c>
    </row>
    <row r="97" spans="8:9" x14ac:dyDescent="0.35">
      <c r="H97" s="82">
        <v>42977</v>
      </c>
      <c r="I97" s="105">
        <v>16395</v>
      </c>
    </row>
    <row r="98" spans="8:9" x14ac:dyDescent="0.35">
      <c r="H98" s="82">
        <v>42976</v>
      </c>
      <c r="I98" s="105">
        <v>16445</v>
      </c>
    </row>
    <row r="99" spans="8:9" x14ac:dyDescent="0.35">
      <c r="H99" s="82">
        <v>42975</v>
      </c>
      <c r="I99" s="105">
        <v>16645</v>
      </c>
    </row>
    <row r="100" spans="8:9" x14ac:dyDescent="0.35">
      <c r="H100" s="82">
        <v>42972</v>
      </c>
      <c r="I100" s="105">
        <v>16720</v>
      </c>
    </row>
    <row r="101" spans="8:9" x14ac:dyDescent="0.35">
      <c r="H101" s="82">
        <v>42971</v>
      </c>
      <c r="I101" s="105">
        <v>16420</v>
      </c>
    </row>
    <row r="102" spans="8:9" x14ac:dyDescent="0.35">
      <c r="H102" s="82">
        <v>42970</v>
      </c>
      <c r="I102" s="105">
        <v>16475</v>
      </c>
    </row>
    <row r="103" spans="8:9" x14ac:dyDescent="0.35">
      <c r="H103" s="82">
        <v>42969</v>
      </c>
      <c r="I103" s="105">
        <v>16700</v>
      </c>
    </row>
    <row r="104" spans="8:9" x14ac:dyDescent="0.35">
      <c r="H104" s="82">
        <v>42968</v>
      </c>
      <c r="I104" s="105">
        <v>16585</v>
      </c>
    </row>
    <row r="105" spans="8:9" x14ac:dyDescent="0.35">
      <c r="H105" s="82">
        <v>42965</v>
      </c>
      <c r="I105" s="105">
        <v>16580</v>
      </c>
    </row>
    <row r="106" spans="8:9" x14ac:dyDescent="0.35">
      <c r="H106" s="82">
        <v>42964</v>
      </c>
      <c r="I106" s="105">
        <v>16435</v>
      </c>
    </row>
    <row r="107" spans="8:9" x14ac:dyDescent="0.35">
      <c r="H107" s="82">
        <v>42963</v>
      </c>
      <c r="I107" s="105">
        <v>16265</v>
      </c>
    </row>
    <row r="108" spans="8:9" x14ac:dyDescent="0.35">
      <c r="H108" s="82">
        <v>42962</v>
      </c>
      <c r="I108" s="105">
        <v>16215</v>
      </c>
    </row>
    <row r="109" spans="8:9" x14ac:dyDescent="0.35">
      <c r="H109" s="82">
        <v>42961</v>
      </c>
      <c r="I109" s="105">
        <v>15920</v>
      </c>
    </row>
    <row r="110" spans="8:9" x14ac:dyDescent="0.35">
      <c r="H110" s="82">
        <v>42958</v>
      </c>
      <c r="I110" s="105">
        <v>15935</v>
      </c>
    </row>
    <row r="111" spans="8:9" x14ac:dyDescent="0.35">
      <c r="H111" s="82">
        <v>42957</v>
      </c>
      <c r="I111" s="105">
        <v>16460</v>
      </c>
    </row>
    <row r="112" spans="8:9" x14ac:dyDescent="0.35">
      <c r="H112" s="82">
        <v>42956</v>
      </c>
      <c r="I112" s="105">
        <v>16615</v>
      </c>
    </row>
    <row r="113" spans="8:9" x14ac:dyDescent="0.35">
      <c r="H113" s="82">
        <v>42955</v>
      </c>
      <c r="I113" s="105">
        <v>16070</v>
      </c>
    </row>
    <row r="114" spans="8:9" x14ac:dyDescent="0.35">
      <c r="H114" s="82">
        <v>42954</v>
      </c>
      <c r="I114" s="105">
        <v>16030</v>
      </c>
    </row>
    <row r="115" spans="8:9" x14ac:dyDescent="0.35">
      <c r="H115" s="82">
        <v>42951</v>
      </c>
      <c r="I115" s="105">
        <v>15705</v>
      </c>
    </row>
    <row r="116" spans="8:9" x14ac:dyDescent="0.35">
      <c r="H116" s="82">
        <v>42950</v>
      </c>
      <c r="I116" s="105">
        <v>15245</v>
      </c>
    </row>
    <row r="117" spans="8:9" x14ac:dyDescent="0.35">
      <c r="H117" s="82">
        <v>42949</v>
      </c>
      <c r="I117" s="105">
        <v>15235</v>
      </c>
    </row>
    <row r="118" spans="8:9" x14ac:dyDescent="0.35">
      <c r="H118" s="82">
        <v>42948</v>
      </c>
      <c r="I118" s="105">
        <v>15275</v>
      </c>
    </row>
    <row r="119" spans="8:9" x14ac:dyDescent="0.35">
      <c r="H119" s="82">
        <v>42947</v>
      </c>
      <c r="I119" s="105">
        <v>15325</v>
      </c>
    </row>
    <row r="120" spans="8:9" x14ac:dyDescent="0.35">
      <c r="H120" s="82">
        <v>42944</v>
      </c>
      <c r="I120" s="105">
        <v>15090</v>
      </c>
    </row>
    <row r="121" spans="8:9" x14ac:dyDescent="0.35">
      <c r="H121" s="82">
        <v>42943</v>
      </c>
      <c r="I121" s="105">
        <v>16115</v>
      </c>
    </row>
    <row r="122" spans="8:9" x14ac:dyDescent="0.35">
      <c r="H122" s="82">
        <v>42942</v>
      </c>
      <c r="I122" s="105">
        <v>15990</v>
      </c>
    </row>
    <row r="123" spans="8:9" x14ac:dyDescent="0.35">
      <c r="H123" s="82">
        <v>42941</v>
      </c>
      <c r="I123" s="105">
        <v>16170</v>
      </c>
    </row>
    <row r="124" spans="8:9" x14ac:dyDescent="0.35">
      <c r="H124" s="82">
        <v>42940</v>
      </c>
      <c r="I124" s="105">
        <v>15915</v>
      </c>
    </row>
    <row r="125" spans="8:9" x14ac:dyDescent="0.35">
      <c r="H125" s="82">
        <v>42937</v>
      </c>
      <c r="I125" s="105">
        <v>16330</v>
      </c>
    </row>
    <row r="126" spans="8:9" x14ac:dyDescent="0.35">
      <c r="H126" s="82">
        <v>42936</v>
      </c>
      <c r="I126" s="105">
        <v>16410</v>
      </c>
    </row>
    <row r="127" spans="8:9" x14ac:dyDescent="0.35">
      <c r="H127" s="82">
        <v>42935</v>
      </c>
      <c r="I127" s="105">
        <v>16445</v>
      </c>
    </row>
    <row r="128" spans="8:9" x14ac:dyDescent="0.35">
      <c r="H128" s="82">
        <v>42934</v>
      </c>
      <c r="I128" s="105">
        <v>15650</v>
      </c>
    </row>
    <row r="129" spans="8:9" x14ac:dyDescent="0.35">
      <c r="H129" s="82">
        <v>42933</v>
      </c>
      <c r="I129" s="105">
        <v>15505</v>
      </c>
    </row>
    <row r="130" spans="8:9" x14ac:dyDescent="0.35">
      <c r="H130" s="82">
        <v>42930</v>
      </c>
      <c r="I130" s="105">
        <v>15440</v>
      </c>
    </row>
    <row r="131" spans="8:9" x14ac:dyDescent="0.35">
      <c r="H131" s="82">
        <v>42929</v>
      </c>
      <c r="I131" s="105">
        <v>15260</v>
      </c>
    </row>
    <row r="132" spans="8:9" x14ac:dyDescent="0.35">
      <c r="H132" s="82">
        <v>42928</v>
      </c>
      <c r="I132" s="105">
        <v>15190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T250"/>
  <sheetViews>
    <sheetView zoomScale="90" zoomScaleNormal="90" workbookViewId="0">
      <pane xSplit="5" ySplit="1" topLeftCell="AD218" activePane="bottomRight" state="frozen"/>
      <selection pane="topRight" activeCell="F1" sqref="F1"/>
      <selection pane="bottomLeft" activeCell="A2" sqref="A2"/>
      <selection pane="bottomRight" activeCell="AH251" sqref="AH251"/>
    </sheetView>
  </sheetViews>
  <sheetFormatPr defaultColWidth="12.5" defaultRowHeight="14.25" x14ac:dyDescent="0.2"/>
  <cols>
    <col min="1" max="1" width="18.375" style="19" bestFit="1" customWidth="1"/>
    <col min="2" max="2" width="11.625" style="19" bestFit="1" customWidth="1"/>
    <col min="3" max="3" width="6.5" style="19" bestFit="1" customWidth="1"/>
    <col min="4" max="4" width="8.5" style="19" bestFit="1" customWidth="1"/>
    <col min="5" max="5" width="13.875" style="19" bestFit="1" customWidth="1"/>
    <col min="6" max="6" width="12.75" style="155" bestFit="1" customWidth="1"/>
    <col min="7" max="7" width="11.625" style="156" bestFit="1" customWidth="1"/>
    <col min="8" max="8" width="14.625" style="156" customWidth="1"/>
    <col min="9" max="9" width="15" style="156" bestFit="1" customWidth="1"/>
    <col min="10" max="10" width="9.75" style="155" customWidth="1"/>
    <col min="11" max="11" width="5.5" style="155" bestFit="1" customWidth="1"/>
    <col min="12" max="13" width="8.5" style="155" bestFit="1" customWidth="1"/>
    <col min="14" max="15" width="12.75" style="155" bestFit="1" customWidth="1"/>
    <col min="16" max="16" width="7.5" style="155" bestFit="1" customWidth="1"/>
    <col min="17" max="17" width="17.75" style="156" customWidth="1"/>
    <col min="18" max="18" width="15" style="37" bestFit="1" customWidth="1"/>
    <col min="19" max="19" width="13.875" style="64" bestFit="1" customWidth="1"/>
    <col min="20" max="20" width="11.625" style="64" customWidth="1"/>
    <col min="21" max="21" width="16.125" style="85" bestFit="1" customWidth="1"/>
    <col min="22" max="22" width="14" style="136" bestFit="1" customWidth="1"/>
    <col min="23" max="23" width="17.375" style="112" bestFit="1" customWidth="1"/>
    <col min="24" max="24" width="8.75" style="112" bestFit="1" customWidth="1"/>
    <col min="25" max="25" width="12.875" style="112" bestFit="1" customWidth="1"/>
    <col min="26" max="27" width="9.625" style="155" bestFit="1" customWidth="1"/>
    <col min="28" max="28" width="11.75" style="149" bestFit="1" customWidth="1"/>
    <col min="29" max="29" width="13.875" style="155" customWidth="1"/>
    <col min="30" max="30" width="14.375" style="20" customWidth="1"/>
    <col min="31" max="31" width="9.5" style="20" customWidth="1"/>
    <col min="32" max="33" width="11.625" style="20" customWidth="1"/>
    <col min="34" max="34" width="12.75" style="71" customWidth="1"/>
    <col min="35" max="35" width="12.75" style="20" customWidth="1"/>
    <col min="36" max="36" width="12.75" style="155" customWidth="1"/>
    <col min="37" max="37" width="10.5" style="155" customWidth="1"/>
    <col min="38" max="41" width="12.5" style="155" customWidth="1"/>
    <col min="42" max="42" width="40.125" style="113" customWidth="1"/>
    <col min="43" max="43" width="12.5" style="19" customWidth="1"/>
    <col min="44" max="44" width="12.5" style="64" customWidth="1"/>
    <col min="45" max="45" width="18.375" style="64" customWidth="1"/>
    <col min="46" max="16384" width="12.5" style="19"/>
  </cols>
  <sheetData>
    <row r="1" spans="1:46" s="18" customFormat="1" x14ac:dyDescent="0.2">
      <c r="A1" s="17" t="s">
        <v>15</v>
      </c>
      <c r="B1" s="17" t="s">
        <v>1</v>
      </c>
      <c r="C1" s="59" t="s">
        <v>63</v>
      </c>
      <c r="D1" s="17" t="s">
        <v>2</v>
      </c>
      <c r="E1" s="17" t="s">
        <v>8</v>
      </c>
      <c r="F1" s="146" t="s">
        <v>653</v>
      </c>
      <c r="G1" s="150" t="s">
        <v>39</v>
      </c>
      <c r="H1" s="151" t="s">
        <v>654</v>
      </c>
      <c r="I1" s="151" t="s">
        <v>656</v>
      </c>
      <c r="J1" s="146" t="s">
        <v>3</v>
      </c>
      <c r="K1" s="146" t="s">
        <v>104</v>
      </c>
      <c r="L1" s="146" t="s">
        <v>101</v>
      </c>
      <c r="M1" s="146" t="s">
        <v>100</v>
      </c>
      <c r="N1" s="146" t="s">
        <v>59</v>
      </c>
      <c r="O1" s="146" t="s">
        <v>70</v>
      </c>
      <c r="P1" s="146" t="s">
        <v>102</v>
      </c>
      <c r="Q1" s="152" t="s">
        <v>4</v>
      </c>
      <c r="R1" s="59" t="s">
        <v>662</v>
      </c>
      <c r="S1" s="59" t="s">
        <v>655</v>
      </c>
      <c r="T1" s="104" t="s">
        <v>60</v>
      </c>
      <c r="U1" s="83" t="s">
        <v>657</v>
      </c>
      <c r="V1" s="139" t="s">
        <v>658</v>
      </c>
      <c r="W1" s="114" t="s">
        <v>659</v>
      </c>
      <c r="X1" s="114" t="s">
        <v>660</v>
      </c>
      <c r="Y1" s="114" t="s">
        <v>61</v>
      </c>
      <c r="Z1" s="146" t="s">
        <v>688</v>
      </c>
      <c r="AA1" s="146" t="s">
        <v>103</v>
      </c>
      <c r="AB1" s="146" t="s">
        <v>1122</v>
      </c>
      <c r="AC1" s="146" t="s">
        <v>105</v>
      </c>
      <c r="AD1" s="9" t="s">
        <v>10</v>
      </c>
      <c r="AE1" s="21" t="s">
        <v>11</v>
      </c>
      <c r="AF1" s="21" t="s">
        <v>12</v>
      </c>
      <c r="AG1" s="21" t="s">
        <v>771</v>
      </c>
      <c r="AH1" s="21" t="s">
        <v>13</v>
      </c>
      <c r="AI1" s="21" t="s">
        <v>14</v>
      </c>
      <c r="AJ1" s="146" t="s">
        <v>99</v>
      </c>
      <c r="AK1" s="146" t="s">
        <v>68</v>
      </c>
      <c r="AL1" s="146" t="s">
        <v>667</v>
      </c>
      <c r="AM1" s="146" t="s">
        <v>668</v>
      </c>
      <c r="AN1" s="146" t="s">
        <v>669</v>
      </c>
      <c r="AO1" s="146" t="s">
        <v>670</v>
      </c>
      <c r="AP1" s="114" t="s">
        <v>1130</v>
      </c>
      <c r="AQ1" s="123" t="s">
        <v>2436</v>
      </c>
      <c r="AR1" s="104" t="s">
        <v>2435</v>
      </c>
      <c r="AS1" s="104" t="s">
        <v>2437</v>
      </c>
    </row>
    <row r="2" spans="1:46" s="18" customFormat="1" x14ac:dyDescent="0.2">
      <c r="A2" s="18" t="s">
        <v>113</v>
      </c>
      <c r="B2" s="18" t="s">
        <v>114</v>
      </c>
      <c r="C2" s="53" t="s">
        <v>459</v>
      </c>
      <c r="D2" s="18" t="s">
        <v>115</v>
      </c>
      <c r="E2" s="18" t="s">
        <v>111</v>
      </c>
      <c r="F2" s="153">
        <v>400</v>
      </c>
      <c r="G2" s="154">
        <f>IF($E2="","",VLOOKUP($E2,ContractInfo!$C$2:$G$904,5,FALSE))</f>
        <v>10</v>
      </c>
      <c r="H2" s="154">
        <f t="shared" ref="H2:H33" si="0">IF($E2="","",F2/G2)</f>
        <v>40</v>
      </c>
      <c r="I2" s="154">
        <v>1520</v>
      </c>
      <c r="J2" s="153">
        <v>1368</v>
      </c>
      <c r="K2" s="153"/>
      <c r="L2" s="153"/>
      <c r="M2" s="153"/>
      <c r="N2" s="153"/>
      <c r="O2" s="153"/>
      <c r="P2" s="153"/>
      <c r="Q2" s="154" t="str">
        <f>IF(OR($E2="",AK2),"",RTD("wdf.rtq",,$E2,"LastPrice"))</f>
        <v/>
      </c>
      <c r="R2" s="37">
        <v>42677</v>
      </c>
      <c r="S2" s="37"/>
      <c r="T2" s="37">
        <v>42704</v>
      </c>
      <c r="U2" s="31"/>
      <c r="V2" s="136" t="str">
        <f>IF(OR($A2="",$AK2),"",IF($B2="Asian",IF(close_Price!$E$4&gt;=14,([1]!TDaysCount(close_Price!$E$1,$T2,"TradingCalendar=DCE")-1)/250,([1]!TDaysCount(close_Price!$E$1,$T2,"TradingCalendar=DCE"))/250),IF(close_Price!$E$4&lt;11,([1]!TDaysCount(close_Price!$E$1,$T2,"TradingCalendar=DCE"))/250,([1]!TDaysCount(close_Price!$E$1,$T2,"TradingCalendar=DCE")-1)/250)))</f>
        <v/>
      </c>
      <c r="W2" s="112"/>
      <c r="X2" s="112"/>
      <c r="Y2" s="112"/>
      <c r="Z2" s="153">
        <v>0.03</v>
      </c>
      <c r="AA2" s="153">
        <v>0</v>
      </c>
      <c r="AB2" s="147">
        <v>0.16</v>
      </c>
      <c r="AC2" s="145">
        <v>0</v>
      </c>
      <c r="AD2" s="22">
        <v>0</v>
      </c>
      <c r="AE2" s="23">
        <v>0</v>
      </c>
      <c r="AF2" s="23">
        <v>0</v>
      </c>
      <c r="AG2" s="23">
        <v>0</v>
      </c>
      <c r="AH2" s="23">
        <v>0</v>
      </c>
      <c r="AI2" s="23">
        <v>0</v>
      </c>
      <c r="AJ2" s="153">
        <v>0</v>
      </c>
      <c r="AK2" s="153" t="b">
        <v>1</v>
      </c>
      <c r="AL2" s="154">
        <f>IF($E2="","",IF($C2="Short",VLOOKUP($A2,TradingBlotter!$C:$J,8,FALSE)*$G2*H2,-VLOOKUP($A2,TradingBlotter!$C:$J,8,FALSE)*$G2*H2))</f>
        <v>158</v>
      </c>
      <c r="AM2" s="154">
        <f t="shared" ref="AM2:AM65" si="1">IF($E2="","",IF($C2="Short",IF($AK2,-$AC2,-$AD2)*$G2*H2,IF($AK2,$AC2,$AD2)*$G2*H2))</f>
        <v>0</v>
      </c>
      <c r="AN2" s="154">
        <f t="shared" ref="AN2:AN65" si="2">IF($E2="","",$AL2+$AM2)</f>
        <v>158</v>
      </c>
      <c r="AO2" s="154">
        <f t="shared" ref="AO2:AO11" si="3">IF(AND($E2&lt;&gt;"",COUNTIF(A2,"*-*")=0),$F2*$I2,IF(OR($E2="",COUNTIF(A1,"*-*")=1),"",$F2*$I2))</f>
        <v>608000</v>
      </c>
      <c r="AP2" s="112" t="s">
        <v>1131</v>
      </c>
      <c r="AQ2" s="10" t="str">
        <f t="shared" ref="AQ2:AQ33" si="4">IF(AK2,IF(AS2&lt;&gt;"","提前平仓",IF(AM2=0,"到期无赔付","到期赔付")),"")</f>
        <v>到期无赔付</v>
      </c>
      <c r="AR2" s="143">
        <f>IF(AS2&lt;&gt;"",DATE(MID(AS2,5,4),MID(AS2,9,2),MID(AS2,11,2)),IF(AK2,T2,""))</f>
        <v>42704</v>
      </c>
      <c r="AS2" s="37"/>
      <c r="AT2" s="206" t="e">
        <f ca="1">[1]!WSS(E2,"sec_name","ShowCodes=N","cols=1;rows=1")</f>
        <v>#NAME?</v>
      </c>
    </row>
    <row r="3" spans="1:46" s="18" customFormat="1" x14ac:dyDescent="0.2">
      <c r="A3" s="18" t="s">
        <v>130</v>
      </c>
      <c r="B3" s="18" t="s">
        <v>114</v>
      </c>
      <c r="C3" s="53" t="s">
        <v>459</v>
      </c>
      <c r="D3" s="18" t="s">
        <v>121</v>
      </c>
      <c r="E3" s="18" t="s">
        <v>124</v>
      </c>
      <c r="F3" s="153">
        <v>200</v>
      </c>
      <c r="G3" s="154">
        <f>IF($E3="","",VLOOKUP($E3,ContractInfo!$C$2:$G$904,5,FALSE))</f>
        <v>10</v>
      </c>
      <c r="H3" s="154">
        <f t="shared" si="0"/>
        <v>20</v>
      </c>
      <c r="I3" s="154">
        <v>6726</v>
      </c>
      <c r="J3" s="153">
        <v>6726</v>
      </c>
      <c r="K3" s="153"/>
      <c r="L3" s="153"/>
      <c r="M3" s="153"/>
      <c r="N3" s="153"/>
      <c r="O3" s="153"/>
      <c r="P3" s="153"/>
      <c r="Q3" s="154" t="str">
        <f>IF(OR($E3="",AK3),"",RTD("wdf.rtq",,$E3,"LastPrice"))</f>
        <v/>
      </c>
      <c r="R3" s="37">
        <v>42682</v>
      </c>
      <c r="S3" s="37"/>
      <c r="T3" s="37">
        <v>42712</v>
      </c>
      <c r="U3" s="31"/>
      <c r="V3" s="136" t="str">
        <f>IF(OR($A3="",$AK3),"",IF($B3="Asian",IF(close_Price!$E$4&gt;=14,([1]!TDaysCount(close_Price!$E$1,$T3,"TradingCalendar=DCE")-1)/250,([1]!TDaysCount(close_Price!$E$1,$T3,"TradingCalendar=DCE"))/250),IF(close_Price!$E$4&lt;11,([1]!TDaysCount(close_Price!$E$1,$T3,"TradingCalendar=DCE"))/250,([1]!TDaysCount(close_Price!$E$1,$T3,"TradingCalendar=DCE")-1)/250)))</f>
        <v/>
      </c>
      <c r="W3" s="112"/>
      <c r="X3" s="112"/>
      <c r="Y3" s="112"/>
      <c r="Z3" s="153">
        <v>0.03</v>
      </c>
      <c r="AA3" s="153">
        <v>0</v>
      </c>
      <c r="AB3" s="147">
        <v>0.19</v>
      </c>
      <c r="AC3" s="145">
        <v>264</v>
      </c>
      <c r="AD3" s="22">
        <v>263.00777567157911</v>
      </c>
      <c r="AE3" s="23">
        <v>0.9999999999999396</v>
      </c>
      <c r="AF3" s="23">
        <v>0</v>
      </c>
      <c r="AG3" s="23">
        <v>0</v>
      </c>
      <c r="AH3" s="23">
        <v>-1.6106254333683978</v>
      </c>
      <c r="AI3" s="23">
        <v>0.15551334169572328</v>
      </c>
      <c r="AJ3" s="153">
        <v>0</v>
      </c>
      <c r="AK3" s="153" t="b">
        <v>1</v>
      </c>
      <c r="AL3" s="154">
        <f>IF($E3="","",IF($C3="Short",VLOOKUP($A3,TradingBlotter!$C:$J,8,FALSE)*$G3*H3,-VLOOKUP($A3,TradingBlotter!$C:$J,8,FALSE)*$G3*H3))</f>
        <v>32150.28</v>
      </c>
      <c r="AM3" s="154">
        <f t="shared" si="1"/>
        <v>-52800</v>
      </c>
      <c r="AN3" s="154">
        <f t="shared" si="2"/>
        <v>-20649.72</v>
      </c>
      <c r="AO3" s="154">
        <f t="shared" si="3"/>
        <v>1345200</v>
      </c>
      <c r="AP3" s="112" t="s">
        <v>1132</v>
      </c>
      <c r="AQ3" s="10" t="str">
        <f t="shared" si="4"/>
        <v>到期赔付</v>
      </c>
      <c r="AR3" s="143">
        <f>IF(AS3&lt;&gt;"",DATE(MID(AS3,5,4),MID(AS3,9,2),MID(AS3,11,2)),IF(AK3,T3,""))</f>
        <v>42712</v>
      </c>
      <c r="AS3" s="37"/>
      <c r="AT3" s="206" t="e">
        <f ca="1">[1]!WSS(E3,"sec_name","ShowCodes=N","cols=1;rows=1")</f>
        <v>#NAME?</v>
      </c>
    </row>
    <row r="4" spans="1:46" s="18" customFormat="1" x14ac:dyDescent="0.2">
      <c r="A4" s="18" t="s">
        <v>132</v>
      </c>
      <c r="B4" s="18" t="s">
        <v>114</v>
      </c>
      <c r="C4" s="53" t="s">
        <v>459</v>
      </c>
      <c r="D4" s="18" t="s">
        <v>121</v>
      </c>
      <c r="E4" s="18" t="s">
        <v>127</v>
      </c>
      <c r="F4" s="153">
        <v>288</v>
      </c>
      <c r="G4" s="154">
        <f>IF($E4="","",VLOOKUP($E4,ContractInfo!$C$2:$G$904,5,FALSE))</f>
        <v>10</v>
      </c>
      <c r="H4" s="154">
        <f t="shared" si="0"/>
        <v>28.8</v>
      </c>
      <c r="I4" s="154">
        <v>6858</v>
      </c>
      <c r="J4" s="153">
        <v>7200</v>
      </c>
      <c r="K4" s="153"/>
      <c r="L4" s="153"/>
      <c r="M4" s="153"/>
      <c r="N4" s="153"/>
      <c r="O4" s="153"/>
      <c r="P4" s="153"/>
      <c r="Q4" s="154" t="str">
        <f>IF(OR($E4="",AK4),"",RTD("wdf.rtq",,$E4,"LastPrice"))</f>
        <v/>
      </c>
      <c r="R4" s="37">
        <v>42682</v>
      </c>
      <c r="S4" s="37"/>
      <c r="T4" s="37">
        <v>42712</v>
      </c>
      <c r="U4" s="31"/>
      <c r="V4" s="136" t="str">
        <f>IF(OR($A4="",$AK4),"",IF($B4="Asian",IF(close_Price!$E$4&gt;=14,([1]!TDaysCount(close_Price!$E$1,$T4,"TradingCalendar=DCE")-1)/250,([1]!TDaysCount(close_Price!$E$1,$T4,"TradingCalendar=DCE"))/250),IF(close_Price!$E$4&lt;11,([1]!TDaysCount(close_Price!$E$1,$T4,"TradingCalendar=DCE"))/250,([1]!TDaysCount(close_Price!$E$1,$T4,"TradingCalendar=DCE")-1)/250)))</f>
        <v/>
      </c>
      <c r="W4" s="112"/>
      <c r="X4" s="112"/>
      <c r="Y4" s="112"/>
      <c r="Z4" s="153">
        <v>0.03</v>
      </c>
      <c r="AA4" s="153">
        <v>0</v>
      </c>
      <c r="AB4" s="147">
        <v>0.19</v>
      </c>
      <c r="AC4" s="145">
        <v>212</v>
      </c>
      <c r="AD4" s="22">
        <v>214.00826668146738</v>
      </c>
      <c r="AE4" s="23">
        <v>0.99999999999996758</v>
      </c>
      <c r="AF4" s="23">
        <v>0</v>
      </c>
      <c r="AG4" s="23">
        <v>0</v>
      </c>
      <c r="AH4" s="23">
        <v>-1.7033390642255597</v>
      </c>
      <c r="AI4" s="23">
        <v>0.16533353442298448</v>
      </c>
      <c r="AJ4" s="153">
        <v>0</v>
      </c>
      <c r="AK4" s="153" t="b">
        <v>1</v>
      </c>
      <c r="AL4" s="154">
        <f>IF($E4="","",IF($C4="Short",VLOOKUP($A4,TradingBlotter!$C:$J,8,FALSE)*$G4*H4,-VLOOKUP($A4,TradingBlotter!$C:$J,8,FALSE)*$G4*H4))</f>
        <v>12680</v>
      </c>
      <c r="AM4" s="154">
        <f t="shared" si="1"/>
        <v>-61056</v>
      </c>
      <c r="AN4" s="154">
        <f t="shared" si="2"/>
        <v>-48376</v>
      </c>
      <c r="AO4" s="154">
        <f t="shared" si="3"/>
        <v>1975104</v>
      </c>
      <c r="AP4" s="112" t="s">
        <v>1132</v>
      </c>
      <c r="AQ4" s="10" t="str">
        <f t="shared" si="4"/>
        <v>到期赔付</v>
      </c>
      <c r="AR4" s="143">
        <f>IF(AS4&lt;&gt;"",DATE(MID(AS4,5,4),MID(AS4,9,2),MID(AS4,11,2)),IF(AK4,T4,""))</f>
        <v>42712</v>
      </c>
      <c r="AS4" s="37"/>
      <c r="AT4" s="206" t="e">
        <f ca="1">[1]!WSS(E4,"sec_name","ShowCodes=N","cols=1;rows=1")</f>
        <v>#NAME?</v>
      </c>
    </row>
    <row r="5" spans="1:46" s="18" customFormat="1" x14ac:dyDescent="0.2">
      <c r="A5" s="18" t="s">
        <v>154</v>
      </c>
      <c r="B5" s="18" t="s">
        <v>114</v>
      </c>
      <c r="C5" s="53" t="s">
        <v>459</v>
      </c>
      <c r="D5" s="18" t="s">
        <v>121</v>
      </c>
      <c r="E5" s="18" t="s">
        <v>157</v>
      </c>
      <c r="F5" s="153">
        <v>400</v>
      </c>
      <c r="G5" s="154">
        <f>IF($E5="","",VLOOKUP($E5,ContractInfo!$C$2:$G$904,5,FALSE))</f>
        <v>10</v>
      </c>
      <c r="H5" s="154">
        <f t="shared" si="0"/>
        <v>40</v>
      </c>
      <c r="I5" s="154">
        <v>6748</v>
      </c>
      <c r="J5" s="153">
        <v>7085</v>
      </c>
      <c r="K5" s="153"/>
      <c r="L5" s="153"/>
      <c r="M5" s="153"/>
      <c r="N5" s="153"/>
      <c r="O5" s="153"/>
      <c r="P5" s="153"/>
      <c r="Q5" s="154" t="str">
        <f>IF(OR($E5="",AK5),"",RTD("wdf.rtq",,$E5,"LastPrice"))</f>
        <v/>
      </c>
      <c r="R5" s="37">
        <v>42684</v>
      </c>
      <c r="S5" s="37"/>
      <c r="T5" s="37">
        <v>42716</v>
      </c>
      <c r="U5" s="31"/>
      <c r="V5" s="136" t="str">
        <f>IF(OR($A5="",$AK5),"",IF($B5="Asian",IF(close_Price!$E$4&gt;=14,([1]!TDaysCount(close_Price!$E$1,$T5,"TradingCalendar=DCE")-1)/250,([1]!TDaysCount(close_Price!$E$1,$T5,"TradingCalendar=DCE"))/250),IF(close_Price!$E$4&lt;11,([1]!TDaysCount(close_Price!$E$1,$T5,"TradingCalendar=DCE"))/250,([1]!TDaysCount(close_Price!$E$1,$T5,"TradingCalendar=DCE")-1)/250)))</f>
        <v/>
      </c>
      <c r="W5" s="112"/>
      <c r="X5" s="112"/>
      <c r="Y5" s="112"/>
      <c r="Z5" s="153">
        <v>0.03</v>
      </c>
      <c r="AA5" s="153">
        <v>0</v>
      </c>
      <c r="AB5" s="147">
        <v>0.19</v>
      </c>
      <c r="AC5" s="145">
        <v>15</v>
      </c>
      <c r="AD5" s="22">
        <v>27.012425764545895</v>
      </c>
      <c r="AE5" s="23">
        <v>0.99905518104343149</v>
      </c>
      <c r="AF5" s="23">
        <v>2.4474542093664637E-4</v>
      </c>
      <c r="AG5" s="23">
        <v>4.165145992972516E-2</v>
      </c>
      <c r="AH5" s="23">
        <v>-3.242391854352995</v>
      </c>
      <c r="AI5" s="23">
        <v>0.23764519638298509</v>
      </c>
      <c r="AJ5" s="153">
        <v>0</v>
      </c>
      <c r="AK5" s="153" t="b">
        <v>1</v>
      </c>
      <c r="AL5" s="154">
        <f>IF($E5="","",IF($C5="Short",VLOOKUP($A5,TradingBlotter!$C:$J,8,FALSE)*$G5*H5,-VLOOKUP($A5,TradingBlotter!$C:$J,8,FALSE)*$G5*H5))</f>
        <v>26992.000000000004</v>
      </c>
      <c r="AM5" s="154">
        <f t="shared" si="1"/>
        <v>-6000</v>
      </c>
      <c r="AN5" s="154">
        <f t="shared" si="2"/>
        <v>20992.000000000004</v>
      </c>
      <c r="AO5" s="154">
        <f t="shared" si="3"/>
        <v>2699200</v>
      </c>
      <c r="AP5" s="112" t="s">
        <v>1132</v>
      </c>
      <c r="AQ5" s="10" t="str">
        <f t="shared" si="4"/>
        <v>到期赔付</v>
      </c>
      <c r="AR5" s="143">
        <f>IF(AS5&lt;&gt;"",DATE(MID(AS5,5,4),MID(AS5,9,2),MID(AS5,11,2)),IF(AK5,T5,""))</f>
        <v>42716</v>
      </c>
      <c r="AS5" s="37"/>
      <c r="AT5" s="206" t="e">
        <f ca="1">[1]!WSS(E5,"sec_name","ShowCodes=N","cols=1;rows=1")</f>
        <v>#NAME?</v>
      </c>
    </row>
    <row r="6" spans="1:46" s="18" customFormat="1" x14ac:dyDescent="0.2">
      <c r="A6" s="18" t="s">
        <v>156</v>
      </c>
      <c r="B6" s="18" t="s">
        <v>114</v>
      </c>
      <c r="C6" s="53" t="s">
        <v>459</v>
      </c>
      <c r="D6" s="18" t="s">
        <v>121</v>
      </c>
      <c r="E6" s="18" t="s">
        <v>158</v>
      </c>
      <c r="F6" s="153">
        <v>576</v>
      </c>
      <c r="G6" s="154">
        <f>IF($E6="","",VLOOKUP($E6,ContractInfo!$C$2:$G$904,5,FALSE))</f>
        <v>10</v>
      </c>
      <c r="H6" s="154">
        <f t="shared" si="0"/>
        <v>57.6</v>
      </c>
      <c r="I6" s="154">
        <v>6936</v>
      </c>
      <c r="J6" s="153">
        <v>7283</v>
      </c>
      <c r="K6" s="153"/>
      <c r="L6" s="153"/>
      <c r="M6" s="153"/>
      <c r="N6" s="153"/>
      <c r="O6" s="153"/>
      <c r="P6" s="153"/>
      <c r="Q6" s="154" t="str">
        <f>IF(OR($E6="",AK6),"",RTD("wdf.rtq",,$E6,"LastPrice"))</f>
        <v/>
      </c>
      <c r="R6" s="37">
        <v>42684</v>
      </c>
      <c r="S6" s="37"/>
      <c r="T6" s="37">
        <v>42716</v>
      </c>
      <c r="U6" s="31"/>
      <c r="V6" s="136" t="str">
        <f>IF(OR($A6="",$AK6),"",IF($B6="Asian",IF(close_Price!$E$4&gt;=14,([1]!TDaysCount(close_Price!$E$1,$T6,"TradingCalendar=DCE")-1)/250,([1]!TDaysCount(close_Price!$E$1,$T6,"TradingCalendar=DCE"))/250),IF(close_Price!$E$4&lt;11,([1]!TDaysCount(close_Price!$E$1,$T6,"TradingCalendar=DCE"))/250,([1]!TDaysCount(close_Price!$E$1,$T6,"TradingCalendar=DCE")-1)/250)))</f>
        <v/>
      </c>
      <c r="W6" s="112"/>
      <c r="X6" s="112"/>
      <c r="Y6" s="112"/>
      <c r="Z6" s="153">
        <v>0.03</v>
      </c>
      <c r="AA6" s="153">
        <v>0</v>
      </c>
      <c r="AB6" s="147">
        <v>0.12</v>
      </c>
      <c r="AC6" s="145">
        <f>87581/576</f>
        <v>152.05034722222223</v>
      </c>
      <c r="AD6" s="22">
        <v>153.03632035828795</v>
      </c>
      <c r="AE6" s="23">
        <v>0.99999999999995892</v>
      </c>
      <c r="AF6" s="23">
        <v>0</v>
      </c>
      <c r="AG6" s="23">
        <v>0</v>
      </c>
      <c r="AH6" s="23">
        <v>-11.927783607529534</v>
      </c>
      <c r="AI6" s="23">
        <v>0.72640535448584842</v>
      </c>
      <c r="AJ6" s="153">
        <v>0</v>
      </c>
      <c r="AK6" s="153" t="b">
        <v>1</v>
      </c>
      <c r="AL6" s="154">
        <f>IF($E6="","",IF($C6="Short",VLOOKUP($A6,TradingBlotter!$C:$J,8,FALSE)*$G6*H6,-VLOOKUP($A6,TradingBlotter!$C:$J,8,FALSE)*$G6*H6))</f>
        <v>28764</v>
      </c>
      <c r="AM6" s="154">
        <f t="shared" si="1"/>
        <v>-87581</v>
      </c>
      <c r="AN6" s="154">
        <f t="shared" si="2"/>
        <v>-58817</v>
      </c>
      <c r="AO6" s="154">
        <f t="shared" si="3"/>
        <v>3995136</v>
      </c>
      <c r="AP6" s="112" t="s">
        <v>1132</v>
      </c>
      <c r="AQ6" s="10" t="str">
        <f t="shared" si="4"/>
        <v>提前平仓</v>
      </c>
      <c r="AR6" s="143">
        <f>IF(AS6&lt;&gt;"",DATE(MID(AS6,5,4),MID(AS6,9,2),MID(AS6,11,2)),IF(AK6,T6,""))</f>
        <v>42716</v>
      </c>
      <c r="AS6" s="37" t="s">
        <v>2438</v>
      </c>
      <c r="AT6" s="206" t="e">
        <f ca="1">[1]!WSS(E6,"sec_name","ShowCodes=N","cols=1;rows=1")</f>
        <v>#NAME?</v>
      </c>
    </row>
    <row r="7" spans="1:46" s="18" customFormat="1" x14ac:dyDescent="0.2">
      <c r="A7" s="18" t="s">
        <v>227</v>
      </c>
      <c r="B7" s="18" t="s">
        <v>114</v>
      </c>
      <c r="C7" s="53" t="s">
        <v>459</v>
      </c>
      <c r="D7" s="18" t="s">
        <v>115</v>
      </c>
      <c r="E7" s="18" t="s">
        <v>229</v>
      </c>
      <c r="F7" s="153">
        <v>50</v>
      </c>
      <c r="G7" s="154">
        <f>IF($E7="","",VLOOKUP($E7,ContractInfo!$C$2:$G$904,5,FALSE))</f>
        <v>5</v>
      </c>
      <c r="H7" s="154">
        <f t="shared" si="0"/>
        <v>10</v>
      </c>
      <c r="I7" s="154">
        <v>15770</v>
      </c>
      <c r="J7" s="153">
        <v>15600</v>
      </c>
      <c r="K7" s="153"/>
      <c r="L7" s="153"/>
      <c r="M7" s="153"/>
      <c r="N7" s="153"/>
      <c r="O7" s="153"/>
      <c r="P7" s="153"/>
      <c r="Q7" s="154" t="str">
        <f>IF(OR($E7="",AK7),"",RTD("wdf.rtq",,$E7,"LastPrice"))</f>
        <v/>
      </c>
      <c r="R7" s="37">
        <v>42709</v>
      </c>
      <c r="S7" s="37"/>
      <c r="T7" s="37">
        <v>42865</v>
      </c>
      <c r="U7" s="31"/>
      <c r="V7" s="136" t="str">
        <f>IF(OR($A7="",$AK7),"",IF($B7="Asian",IF(close_Price!$E$4&gt;=14,([1]!TDaysCount(close_Price!$E$1,$T7,"TradingCalendar=DCE")-1)/250,([1]!TDaysCount(close_Price!$E$1,$T7,"TradingCalendar=DCE"))/250),IF(close_Price!$E$4&lt;11,([1]!TDaysCount(close_Price!$E$1,$T7,"TradingCalendar=DCE"))/250,([1]!TDaysCount(close_Price!$E$1,$T7,"TradingCalendar=DCE")-1)/250)))</f>
        <v/>
      </c>
      <c r="W7" s="112"/>
      <c r="X7" s="112"/>
      <c r="Y7" s="112"/>
      <c r="Z7" s="153">
        <v>0.03</v>
      </c>
      <c r="AA7" s="153">
        <v>0</v>
      </c>
      <c r="AB7" s="147">
        <v>0.18</v>
      </c>
      <c r="AC7" s="145">
        <v>1250</v>
      </c>
      <c r="AD7" s="22">
        <v>860.17399152077212</v>
      </c>
      <c r="AE7" s="23">
        <v>-0.56594611424785068</v>
      </c>
      <c r="AF7" s="23">
        <v>2.4024242457792842E-4</v>
      </c>
      <c r="AG7" s="23">
        <v>3580.2824624725658</v>
      </c>
      <c r="AH7" s="23">
        <v>-404.72870328535521</v>
      </c>
      <c r="AI7" s="23">
        <v>-3453.4568037914764</v>
      </c>
      <c r="AJ7" s="153">
        <v>0</v>
      </c>
      <c r="AK7" s="153" t="b">
        <v>1</v>
      </c>
      <c r="AL7" s="154">
        <f>IF($E7="","",IF($C7="Short",VLOOKUP($A7,TradingBlotter!$C:$J,8,FALSE)*$G7*H7,-VLOOKUP($A7,TradingBlotter!$C:$J,8,FALSE)*$G7*H7))</f>
        <v>64000</v>
      </c>
      <c r="AM7" s="154">
        <f t="shared" si="1"/>
        <v>-62500</v>
      </c>
      <c r="AN7" s="154">
        <f t="shared" si="2"/>
        <v>1500</v>
      </c>
      <c r="AO7" s="154">
        <f t="shared" si="3"/>
        <v>788500</v>
      </c>
      <c r="AP7" s="112" t="s">
        <v>1133</v>
      </c>
      <c r="AQ7" s="10" t="str">
        <f t="shared" si="4"/>
        <v>提前平仓</v>
      </c>
      <c r="AR7" s="143" t="s">
        <v>1168</v>
      </c>
      <c r="AS7" s="37" t="s">
        <v>1168</v>
      </c>
      <c r="AT7" s="206" t="e">
        <f ca="1">[1]!WSS(E7,"sec_name","ShowCodes=N","cols=1;rows=1")</f>
        <v>#NAME?</v>
      </c>
    </row>
    <row r="8" spans="1:46" s="18" customFormat="1" x14ac:dyDescent="0.2">
      <c r="A8" s="18" t="s">
        <v>235</v>
      </c>
      <c r="B8" s="18" t="s">
        <v>114</v>
      </c>
      <c r="C8" s="53" t="s">
        <v>459</v>
      </c>
      <c r="D8" s="18" t="s">
        <v>115</v>
      </c>
      <c r="E8" s="18" t="s">
        <v>224</v>
      </c>
      <c r="F8" s="153">
        <v>50</v>
      </c>
      <c r="G8" s="154">
        <f>IF($E8="","",VLOOKUP($E8,ContractInfo!$C$2:$G$904,5,FALSE))</f>
        <v>5</v>
      </c>
      <c r="H8" s="154">
        <f t="shared" si="0"/>
        <v>10</v>
      </c>
      <c r="I8" s="154">
        <v>15885</v>
      </c>
      <c r="J8" s="153">
        <v>15600</v>
      </c>
      <c r="K8" s="153"/>
      <c r="L8" s="153"/>
      <c r="M8" s="153"/>
      <c r="N8" s="153"/>
      <c r="O8" s="153"/>
      <c r="P8" s="153"/>
      <c r="Q8" s="154" t="str">
        <f>IF(OR($E8="",AK8),"",RTD("wdf.rtq",,$E8,"LastPrice"))</f>
        <v/>
      </c>
      <c r="R8" s="37">
        <v>42711</v>
      </c>
      <c r="S8" s="37"/>
      <c r="T8" s="37">
        <v>42865</v>
      </c>
      <c r="U8" s="31"/>
      <c r="V8" s="136" t="str">
        <f>IF(OR($A8="",$AK8),"",IF($B8="Asian",IF(close_Price!$E$4&gt;=14,([1]!TDaysCount(close_Price!$E$1,$T8,"TradingCalendar=DCE")-1)/250,([1]!TDaysCount(close_Price!$E$1,$T8,"TradingCalendar=DCE"))/250),IF(close_Price!$E$4&lt;11,([1]!TDaysCount(close_Price!$E$1,$T8,"TradingCalendar=DCE"))/250,([1]!TDaysCount(close_Price!$E$1,$T8,"TradingCalendar=DCE")-1)/250)))</f>
        <v/>
      </c>
      <c r="W8" s="112"/>
      <c r="X8" s="112"/>
      <c r="Y8" s="112"/>
      <c r="Z8" s="153">
        <v>0.03</v>
      </c>
      <c r="AA8" s="153">
        <v>0</v>
      </c>
      <c r="AB8" s="147">
        <v>0.18</v>
      </c>
      <c r="AC8" s="145">
        <v>1250</v>
      </c>
      <c r="AD8" s="22">
        <v>891.77000935734145</v>
      </c>
      <c r="AE8" s="23">
        <v>-0.57165073790338417</v>
      </c>
      <c r="AF8" s="23">
        <v>2.3552465754566373E-4</v>
      </c>
      <c r="AG8" s="23">
        <v>3633.6681935326474</v>
      </c>
      <c r="AH8" s="23">
        <v>-377.85754780013065</v>
      </c>
      <c r="AI8" s="23">
        <v>-3631.954472662926</v>
      </c>
      <c r="AJ8" s="153">
        <v>0</v>
      </c>
      <c r="AK8" s="153" t="b">
        <v>1</v>
      </c>
      <c r="AL8" s="154">
        <f>IF($E8="","",IF($C8="Short",VLOOKUP($A8,TradingBlotter!$C:$J,8,FALSE)*$G8*H8,-VLOOKUP($A8,TradingBlotter!$C:$J,8,FALSE)*$G8*H8))</f>
        <v>62750</v>
      </c>
      <c r="AM8" s="154">
        <f t="shared" si="1"/>
        <v>-62500</v>
      </c>
      <c r="AN8" s="154">
        <f t="shared" si="2"/>
        <v>250</v>
      </c>
      <c r="AO8" s="154">
        <f t="shared" si="3"/>
        <v>794250</v>
      </c>
      <c r="AP8" s="112" t="s">
        <v>1133</v>
      </c>
      <c r="AQ8" s="10" t="str">
        <f t="shared" si="4"/>
        <v>提前平仓</v>
      </c>
      <c r="AR8" s="143" t="s">
        <v>1168</v>
      </c>
      <c r="AS8" s="37" t="s">
        <v>1168</v>
      </c>
      <c r="AT8" s="206" t="e">
        <f ca="1">[1]!WSS(E8,"sec_name","ShowCodes=N","cols=1;rows=1")</f>
        <v>#NAME?</v>
      </c>
    </row>
    <row r="9" spans="1:46" s="18" customFormat="1" x14ac:dyDescent="0.2">
      <c r="A9" s="18" t="s">
        <v>238</v>
      </c>
      <c r="B9" s="18" t="s">
        <v>114</v>
      </c>
      <c r="C9" s="53" t="s">
        <v>459</v>
      </c>
      <c r="D9" s="18" t="s">
        <v>115</v>
      </c>
      <c r="E9" s="18" t="s">
        <v>224</v>
      </c>
      <c r="F9" s="153">
        <v>50</v>
      </c>
      <c r="G9" s="154">
        <f>IF($E9="","",VLOOKUP($E9,ContractInfo!$C$2:$G$904,5,FALSE))</f>
        <v>5</v>
      </c>
      <c r="H9" s="154">
        <f t="shared" si="0"/>
        <v>10</v>
      </c>
      <c r="I9" s="154">
        <v>15885</v>
      </c>
      <c r="J9" s="153">
        <v>15600</v>
      </c>
      <c r="K9" s="153"/>
      <c r="L9" s="153"/>
      <c r="M9" s="153"/>
      <c r="N9" s="153"/>
      <c r="O9" s="153"/>
      <c r="P9" s="153"/>
      <c r="Q9" s="154" t="str">
        <f>IF(OR($E9="",AK9),"",RTD("wdf.rtq",,$E9,"LastPrice"))</f>
        <v/>
      </c>
      <c r="R9" s="37">
        <v>42711</v>
      </c>
      <c r="S9" s="37"/>
      <c r="T9" s="37">
        <v>42865</v>
      </c>
      <c r="U9" s="31"/>
      <c r="V9" s="136" t="str">
        <f>IF(OR($A9="",$AK9),"",IF($B9="Asian",IF(close_Price!$E$4&gt;=14,([1]!TDaysCount(close_Price!$E$1,$T9,"TradingCalendar=DCE")-1)/250,([1]!TDaysCount(close_Price!$E$1,$T9,"TradingCalendar=DCE"))/250),IF(close_Price!$E$4&lt;11,([1]!TDaysCount(close_Price!$E$1,$T9,"TradingCalendar=DCE"))/250,([1]!TDaysCount(close_Price!$E$1,$T9,"TradingCalendar=DCE")-1)/250)))</f>
        <v/>
      </c>
      <c r="W9" s="112"/>
      <c r="X9" s="112"/>
      <c r="Y9" s="112"/>
      <c r="Z9" s="153">
        <v>0.03</v>
      </c>
      <c r="AA9" s="153">
        <v>0</v>
      </c>
      <c r="AB9" s="147">
        <v>0.18</v>
      </c>
      <c r="AC9" s="145">
        <v>1450</v>
      </c>
      <c r="AD9" s="22">
        <v>584.13300516080903</v>
      </c>
      <c r="AE9" s="23">
        <v>-0.42659410042290702</v>
      </c>
      <c r="AF9" s="23">
        <v>2.2501214062685472E-4</v>
      </c>
      <c r="AG9" s="23">
        <v>3797.2224884694269</v>
      </c>
      <c r="AH9" s="23">
        <v>-519.53085165023424</v>
      </c>
      <c r="AI9" s="23">
        <v>-2803.9756270767098</v>
      </c>
      <c r="AJ9" s="153">
        <v>0</v>
      </c>
      <c r="AK9" s="153" t="b">
        <v>1</v>
      </c>
      <c r="AL9" s="154">
        <f>IF($E9="","",IF($C9="Short",VLOOKUP($A9,TradingBlotter!$C:$J,8,FALSE)*$G9*H9,-VLOOKUP($A9,TradingBlotter!$C:$J,8,FALSE)*$G9*H9))</f>
        <v>62500</v>
      </c>
      <c r="AM9" s="154">
        <f t="shared" si="1"/>
        <v>-72500</v>
      </c>
      <c r="AN9" s="154">
        <f t="shared" si="2"/>
        <v>-10000</v>
      </c>
      <c r="AO9" s="154">
        <f t="shared" si="3"/>
        <v>794250</v>
      </c>
      <c r="AP9" s="112" t="s">
        <v>1133</v>
      </c>
      <c r="AQ9" s="10" t="str">
        <f t="shared" si="4"/>
        <v>提前平仓</v>
      </c>
      <c r="AR9" s="143" t="s">
        <v>1168</v>
      </c>
      <c r="AS9" s="37" t="s">
        <v>1168</v>
      </c>
      <c r="AT9" s="206" t="e">
        <f ca="1">[1]!WSS(E9,"sec_name","ShowCodes=N","cols=1;rows=1")</f>
        <v>#NAME?</v>
      </c>
    </row>
    <row r="10" spans="1:46" s="18" customFormat="1" x14ac:dyDescent="0.2">
      <c r="A10" s="18" t="s">
        <v>262</v>
      </c>
      <c r="B10" s="18" t="s">
        <v>114</v>
      </c>
      <c r="C10" s="53" t="s">
        <v>459</v>
      </c>
      <c r="D10" s="18" t="s">
        <v>115</v>
      </c>
      <c r="E10" s="18" t="s">
        <v>263</v>
      </c>
      <c r="F10" s="153">
        <v>50</v>
      </c>
      <c r="G10" s="154">
        <f>IF($E10="","",VLOOKUP($E10,ContractInfo!$C$2:$G$904,5,FALSE))</f>
        <v>5</v>
      </c>
      <c r="H10" s="154">
        <f t="shared" si="0"/>
        <v>10</v>
      </c>
      <c r="I10" s="154">
        <v>16120</v>
      </c>
      <c r="J10" s="153">
        <v>15600</v>
      </c>
      <c r="K10" s="153"/>
      <c r="L10" s="153"/>
      <c r="M10" s="153"/>
      <c r="N10" s="153"/>
      <c r="O10" s="153"/>
      <c r="P10" s="153"/>
      <c r="Q10" s="154" t="str">
        <f>IF(OR($E10="",AK10),"",RTD("wdf.rtq",,$E10,"LastPrice"))</f>
        <v/>
      </c>
      <c r="R10" s="37">
        <v>42717</v>
      </c>
      <c r="S10" s="37"/>
      <c r="T10" s="37">
        <v>42865</v>
      </c>
      <c r="U10" s="31"/>
      <c r="V10" s="136" t="str">
        <f>IF(OR($A10="",$AK10),"",IF($B10="Asian",IF(close_Price!$E$4&gt;=14,([1]!TDaysCount(close_Price!$E$1,$T10,"TradingCalendar=DCE")-1)/250,([1]!TDaysCount(close_Price!$E$1,$T10,"TradingCalendar=DCE"))/250),IF(close_Price!$E$4&lt;11,([1]!TDaysCount(close_Price!$E$1,$T10,"TradingCalendar=DCE"))/250,([1]!TDaysCount(close_Price!$E$1,$T10,"TradingCalendar=DCE")-1)/250)))</f>
        <v/>
      </c>
      <c r="W10" s="112"/>
      <c r="X10" s="112"/>
      <c r="Y10" s="112"/>
      <c r="Z10" s="153">
        <v>0.03</v>
      </c>
      <c r="AA10" s="153">
        <v>0</v>
      </c>
      <c r="AB10" s="147">
        <v>0.22</v>
      </c>
      <c r="AC10" s="145">
        <v>1520</v>
      </c>
      <c r="AD10" s="22">
        <v>725.82562232482474</v>
      </c>
      <c r="AE10" s="23">
        <v>-0.42623656567438756</v>
      </c>
      <c r="AF10" s="23">
        <v>1.8365870374581901E-4</v>
      </c>
      <c r="AG10" s="23">
        <v>3805.0862095190296</v>
      </c>
      <c r="AH10" s="23">
        <v>-708.6240654569076</v>
      </c>
      <c r="AI10" s="23">
        <v>-2864.6573755255986</v>
      </c>
      <c r="AJ10" s="153">
        <v>0</v>
      </c>
      <c r="AK10" s="153" t="b">
        <v>1</v>
      </c>
      <c r="AL10" s="154">
        <f>IF($E10="","",IF($C10="Short",VLOOKUP($A10,TradingBlotter!$C:$J,8,FALSE)*$G10*H10,-VLOOKUP($A10,TradingBlotter!$C:$J,8,FALSE)*$G10*H10))</f>
        <v>55000</v>
      </c>
      <c r="AM10" s="154">
        <f t="shared" si="1"/>
        <v>-76000</v>
      </c>
      <c r="AN10" s="154">
        <f t="shared" si="2"/>
        <v>-21000</v>
      </c>
      <c r="AO10" s="154">
        <f t="shared" si="3"/>
        <v>806000</v>
      </c>
      <c r="AP10" s="112" t="s">
        <v>1133</v>
      </c>
      <c r="AQ10" s="10" t="str">
        <f t="shared" si="4"/>
        <v>提前平仓</v>
      </c>
      <c r="AR10" s="143" t="s">
        <v>1168</v>
      </c>
      <c r="AS10" s="37" t="s">
        <v>1168</v>
      </c>
      <c r="AT10" s="206" t="e">
        <f ca="1">[1]!WSS(E10,"sec_name","ShowCodes=N","cols=1;rows=1")</f>
        <v>#NAME?</v>
      </c>
    </row>
    <row r="11" spans="1:46" s="18" customFormat="1" x14ac:dyDescent="0.2">
      <c r="A11" s="18" t="s">
        <v>266</v>
      </c>
      <c r="B11" s="18" t="s">
        <v>114</v>
      </c>
      <c r="C11" s="53" t="s">
        <v>459</v>
      </c>
      <c r="D11" s="18" t="s">
        <v>115</v>
      </c>
      <c r="E11" s="18" t="s">
        <v>263</v>
      </c>
      <c r="F11" s="153">
        <v>50</v>
      </c>
      <c r="G11" s="154">
        <f>IF($E11="","",VLOOKUP($E11,ContractInfo!$C$2:$G$904,5,FALSE))</f>
        <v>5</v>
      </c>
      <c r="H11" s="154">
        <f t="shared" si="0"/>
        <v>10</v>
      </c>
      <c r="I11" s="154">
        <v>16125</v>
      </c>
      <c r="J11" s="153">
        <v>15600</v>
      </c>
      <c r="K11" s="153"/>
      <c r="L11" s="153"/>
      <c r="M11" s="153"/>
      <c r="N11" s="153"/>
      <c r="O11" s="153"/>
      <c r="P11" s="153"/>
      <c r="Q11" s="154" t="str">
        <f>IF(OR($E11="",AK11),"",RTD("wdf.rtq",,$E11,"LastPrice"))</f>
        <v/>
      </c>
      <c r="R11" s="37">
        <v>42717</v>
      </c>
      <c r="S11" s="37"/>
      <c r="T11" s="37">
        <v>42865</v>
      </c>
      <c r="U11" s="31"/>
      <c r="V11" s="136" t="str">
        <f>IF(OR($A11="",$AK11),"",IF($B11="Asian",IF(close_Price!$E$4&gt;=14,([1]!TDaysCount(close_Price!$E$1,$T11,"TradingCalendar=DCE")-1)/250,([1]!TDaysCount(close_Price!$E$1,$T11,"TradingCalendar=DCE"))/250),IF(close_Price!$E$4&lt;11,([1]!TDaysCount(close_Price!$E$1,$T11,"TradingCalendar=DCE"))/250,([1]!TDaysCount(close_Price!$E$1,$T11,"TradingCalendar=DCE")-1)/250)))</f>
        <v/>
      </c>
      <c r="W11" s="112"/>
      <c r="X11" s="112"/>
      <c r="Y11" s="112"/>
      <c r="Z11" s="153">
        <v>0.03</v>
      </c>
      <c r="AA11" s="153">
        <v>0</v>
      </c>
      <c r="AB11" s="147">
        <v>0.22</v>
      </c>
      <c r="AC11" s="145">
        <v>1430</v>
      </c>
      <c r="AD11" s="22">
        <v>725.82562053200968</v>
      </c>
      <c r="AE11" s="23">
        <v>-0.4262365659743716</v>
      </c>
      <c r="AF11" s="23">
        <v>1.836587043656945E-4</v>
      </c>
      <c r="AG11" s="23">
        <v>3805.0861976724996</v>
      </c>
      <c r="AH11" s="23">
        <v>-708.62406898221593</v>
      </c>
      <c r="AI11" s="23">
        <v>-2864.6573579905007</v>
      </c>
      <c r="AJ11" s="153">
        <v>0</v>
      </c>
      <c r="AK11" s="153" t="b">
        <v>1</v>
      </c>
      <c r="AL11" s="154">
        <f>IF($E11="","",IF($C11="Short",VLOOKUP($A11,TradingBlotter!$C:$J,8,FALSE)*$G11*H11,-VLOOKUP($A11,TradingBlotter!$C:$J,8,FALSE)*$G11*H11))</f>
        <v>55000</v>
      </c>
      <c r="AM11" s="154">
        <f t="shared" si="1"/>
        <v>-71500</v>
      </c>
      <c r="AN11" s="154">
        <f t="shared" si="2"/>
        <v>-16500</v>
      </c>
      <c r="AO11" s="154">
        <f t="shared" si="3"/>
        <v>806250</v>
      </c>
      <c r="AP11" s="112" t="s">
        <v>1133</v>
      </c>
      <c r="AQ11" s="10" t="str">
        <f t="shared" si="4"/>
        <v>提前平仓</v>
      </c>
      <c r="AR11" s="143" t="s">
        <v>1168</v>
      </c>
      <c r="AS11" s="37" t="s">
        <v>1168</v>
      </c>
      <c r="AT11" s="206" t="e">
        <f ca="1">[1]!WSS(E11,"sec_name","ShowCodes=N","cols=1;rows=1")</f>
        <v>#NAME?</v>
      </c>
    </row>
    <row r="12" spans="1:46" s="18" customFormat="1" x14ac:dyDescent="0.2">
      <c r="A12" s="18" t="s">
        <v>280</v>
      </c>
      <c r="B12" s="18" t="s">
        <v>114</v>
      </c>
      <c r="C12" s="53" t="s">
        <v>459</v>
      </c>
      <c r="D12" s="18" t="s">
        <v>121</v>
      </c>
      <c r="E12" s="18" t="s">
        <v>282</v>
      </c>
      <c r="F12" s="153">
        <v>400</v>
      </c>
      <c r="G12" s="154">
        <f>IF($E12="","",VLOOKUP($E12,ContractInfo!$C$2:$G$904,5,FALSE))</f>
        <v>10</v>
      </c>
      <c r="H12" s="154">
        <f t="shared" si="0"/>
        <v>40</v>
      </c>
      <c r="I12" s="154">
        <v>1502</v>
      </c>
      <c r="J12" s="153">
        <v>1502</v>
      </c>
      <c r="K12" s="153"/>
      <c r="L12" s="153"/>
      <c r="M12" s="153"/>
      <c r="N12" s="153"/>
      <c r="O12" s="153"/>
      <c r="P12" s="153"/>
      <c r="Q12" s="154" t="str">
        <f>IF(OR($E12="",AK12),"",RTD("wdf.rtq",,$E12,"LastPrice"))</f>
        <v/>
      </c>
      <c r="R12" s="37">
        <v>42725</v>
      </c>
      <c r="S12" s="37"/>
      <c r="T12" s="37">
        <v>42755</v>
      </c>
      <c r="U12" s="31"/>
      <c r="V12" s="136" t="str">
        <f>IF(OR($A12="",$AK12),"",IF($B12="Asian",IF(close_Price!$E$4&gt;=14,([1]!TDaysCount(close_Price!$E$1,$T12,"TradingCalendar=DCE")-1)/250,([1]!TDaysCount(close_Price!$E$1,$T12,"TradingCalendar=DCE"))/250),IF(close_Price!$E$4&lt;11,([1]!TDaysCount(close_Price!$E$1,$T12,"TradingCalendar=DCE"))/250,([1]!TDaysCount(close_Price!$E$1,$T12,"TradingCalendar=DCE")-1)/250)))</f>
        <v/>
      </c>
      <c r="W12" s="112"/>
      <c r="X12" s="112"/>
      <c r="Y12" s="112"/>
      <c r="Z12" s="153">
        <v>0.03</v>
      </c>
      <c r="AA12" s="153">
        <v>0</v>
      </c>
      <c r="AB12" s="147">
        <v>0.16</v>
      </c>
      <c r="AC12" s="145">
        <v>43.116399999999999</v>
      </c>
      <c r="AD12" s="22">
        <v>42.414881952724059</v>
      </c>
      <c r="AE12" s="23">
        <v>0.69711307115658028</v>
      </c>
      <c r="AF12" s="23">
        <v>5.664626717360989E-3</v>
      </c>
      <c r="AG12" s="23">
        <v>134.52356231323125</v>
      </c>
      <c r="AH12" s="23">
        <v>-221.96458156622452</v>
      </c>
      <c r="AI12" s="23">
        <v>65.039025117491533</v>
      </c>
      <c r="AJ12" s="153">
        <v>0</v>
      </c>
      <c r="AK12" s="153" t="b">
        <v>1</v>
      </c>
      <c r="AL12" s="154">
        <f>IF($E12="","",IF($C12="Short",VLOOKUP($A12,TradingBlotter!$C:$J,8,FALSE)*$G12*H12,-VLOOKUP($A12,TradingBlotter!$C:$J,8,FALSE)*$G12*H12))</f>
        <v>18360</v>
      </c>
      <c r="AM12" s="154">
        <f t="shared" si="1"/>
        <v>-17246.559999999998</v>
      </c>
      <c r="AN12" s="154">
        <f t="shared" si="2"/>
        <v>1113.4400000000023</v>
      </c>
      <c r="AO12" s="171">
        <v>600000</v>
      </c>
      <c r="AP12" s="112" t="s">
        <v>1134</v>
      </c>
      <c r="AQ12" s="10" t="str">
        <f t="shared" si="4"/>
        <v>提前平仓</v>
      </c>
      <c r="AR12" s="143">
        <f>IF(AS12&lt;&gt;"",DATE(MID(AS12,5,4),MID(AS12,9,2),MID(AS12,11,2)),IF(AK12,T12,""))</f>
        <v>42732</v>
      </c>
      <c r="AS12" s="37" t="s">
        <v>2439</v>
      </c>
      <c r="AT12" s="206" t="e">
        <f ca="1">[1]!WSS(E12,"sec_name","ShowCodes=N","cols=1;rows=1")</f>
        <v>#NAME?</v>
      </c>
    </row>
    <row r="13" spans="1:46" s="18" customFormat="1" x14ac:dyDescent="0.2">
      <c r="A13" s="18" t="s">
        <v>289</v>
      </c>
      <c r="B13" s="18" t="s">
        <v>114</v>
      </c>
      <c r="C13" s="53" t="s">
        <v>459</v>
      </c>
      <c r="D13" s="18" t="s">
        <v>121</v>
      </c>
      <c r="E13" s="18" t="s">
        <v>282</v>
      </c>
      <c r="F13" s="153">
        <v>400</v>
      </c>
      <c r="G13" s="154">
        <f>IF($E13="","",VLOOKUP($E13,ContractInfo!$C$2:$G$904,5,FALSE))</f>
        <v>10</v>
      </c>
      <c r="H13" s="154">
        <f t="shared" si="0"/>
        <v>40</v>
      </c>
      <c r="I13" s="154">
        <v>1509</v>
      </c>
      <c r="J13" s="153">
        <v>1519</v>
      </c>
      <c r="K13" s="153"/>
      <c r="L13" s="153"/>
      <c r="M13" s="153"/>
      <c r="N13" s="153"/>
      <c r="O13" s="153"/>
      <c r="P13" s="153"/>
      <c r="Q13" s="154" t="str">
        <f>IF(OR($E13="",AK13),"",RTD("wdf.rtq",,$E13,"LastPrice"))</f>
        <v/>
      </c>
      <c r="R13" s="37">
        <v>42727</v>
      </c>
      <c r="S13" s="37"/>
      <c r="T13" s="37">
        <v>42755</v>
      </c>
      <c r="U13" s="31"/>
      <c r="V13" s="136" t="str">
        <f>IF(OR($A13="",$AK13),"",IF($B13="Asian",IF(close_Price!$E$4&gt;=14,([1]!TDaysCount(close_Price!$E$1,$T13,"TradingCalendar=DCE")-1)/250,([1]!TDaysCount(close_Price!$E$1,$T13,"TradingCalendar=DCE"))/250),IF(close_Price!$E$4&lt;11,([1]!TDaysCount(close_Price!$E$1,$T13,"TradingCalendar=DCE"))/250,([1]!TDaysCount(close_Price!$E$1,$T13,"TradingCalendar=DCE")-1)/250)))</f>
        <v/>
      </c>
      <c r="W13" s="112"/>
      <c r="X13" s="112"/>
      <c r="Y13" s="112"/>
      <c r="Z13" s="153">
        <v>0.03</v>
      </c>
      <c r="AA13" s="153">
        <v>0</v>
      </c>
      <c r="AB13" s="147">
        <v>0.16</v>
      </c>
      <c r="AC13" s="145">
        <v>32.317100000000003</v>
      </c>
      <c r="AD13" s="22">
        <v>31.718632577414521</v>
      </c>
      <c r="AE13" s="23">
        <v>0.59376696704153464</v>
      </c>
      <c r="AF13" s="23">
        <v>6.2921065343416226E-3</v>
      </c>
      <c r="AG13" s="23">
        <v>149.42815390082021</v>
      </c>
      <c r="AH13" s="23">
        <v>-233.76787941582575</v>
      </c>
      <c r="AI13" s="23">
        <v>55.677147686913742</v>
      </c>
      <c r="AJ13" s="153">
        <v>0</v>
      </c>
      <c r="AK13" s="153" t="b">
        <v>1</v>
      </c>
      <c r="AL13" s="154">
        <f>IF($E13="","",IF($C13="Short",VLOOKUP($A13,TradingBlotter!$C:$J,8,FALSE)*$G13*H13,-VLOOKUP($A13,TradingBlotter!$C:$J,8,FALSE)*$G13*H13))</f>
        <v>16800</v>
      </c>
      <c r="AM13" s="154">
        <f t="shared" si="1"/>
        <v>-12926.840000000002</v>
      </c>
      <c r="AN13" s="154">
        <f t="shared" si="2"/>
        <v>3873.159999999998</v>
      </c>
      <c r="AO13" s="171">
        <v>604000</v>
      </c>
      <c r="AP13" s="112" t="s">
        <v>1134</v>
      </c>
      <c r="AQ13" s="10" t="str">
        <f t="shared" si="4"/>
        <v>提前平仓</v>
      </c>
      <c r="AR13" s="143">
        <f>IF(AS13&lt;&gt;"",DATE(MID(AS13,5,4),MID(AS13,9,2),MID(AS13,11,2)),IF(AK13,T13,""))</f>
        <v>42732</v>
      </c>
      <c r="AS13" s="37" t="s">
        <v>2440</v>
      </c>
      <c r="AT13" s="206" t="e">
        <f ca="1">[1]!WSS(E13,"sec_name","ShowCodes=N","cols=1;rows=1")</f>
        <v>#NAME?</v>
      </c>
    </row>
    <row r="14" spans="1:46" s="18" customFormat="1" x14ac:dyDescent="0.2">
      <c r="A14" s="18" t="s">
        <v>299</v>
      </c>
      <c r="B14" s="18" t="s">
        <v>114</v>
      </c>
      <c r="C14" s="38" t="s">
        <v>461</v>
      </c>
      <c r="D14" s="18" t="s">
        <v>121</v>
      </c>
      <c r="E14" s="18" t="s">
        <v>297</v>
      </c>
      <c r="F14" s="153">
        <v>25</v>
      </c>
      <c r="G14" s="154">
        <f>IF($E14="","",VLOOKUP($E14,ContractInfo!$C$2:$G$904,5,FALSE))</f>
        <v>1</v>
      </c>
      <c r="H14" s="154">
        <f t="shared" si="0"/>
        <v>25</v>
      </c>
      <c r="I14" s="154">
        <v>86900</v>
      </c>
      <c r="J14" s="153">
        <v>101870</v>
      </c>
      <c r="K14" s="153"/>
      <c r="L14" s="153"/>
      <c r="M14" s="153"/>
      <c r="N14" s="153"/>
      <c r="O14" s="153"/>
      <c r="P14" s="153"/>
      <c r="Q14" s="154" t="str">
        <f>IF(OR($E14="",AK14),"",RTD("wdf.rtq",,$E14,"LastPrice"))</f>
        <v/>
      </c>
      <c r="R14" s="37">
        <v>42731</v>
      </c>
      <c r="S14" s="37"/>
      <c r="T14" s="37">
        <v>42913</v>
      </c>
      <c r="U14" s="31"/>
      <c r="V14" s="136" t="str">
        <f>IF(OR($A14="",$AK14),"",IF($B14="Asian",IF(close_Price!$E$4&gt;=14,([1]!TDaysCount(close_Price!$E$1,$T14,"TradingCalendar=DCE")-1)/250,([1]!TDaysCount(close_Price!$E$1,$T14,"TradingCalendar=DCE"))/250),IF(close_Price!$E$4&lt;11,([1]!TDaysCount(close_Price!$E$1,$T14,"TradingCalendar=DCE"))/250,([1]!TDaysCount(close_Price!$E$1,$T14,"TradingCalendar=DCE")-1)/250)))</f>
        <v/>
      </c>
      <c r="W14" s="112"/>
      <c r="X14" s="112"/>
      <c r="Y14" s="112"/>
      <c r="Z14" s="153">
        <v>0.03</v>
      </c>
      <c r="AA14" s="153">
        <v>0.03</v>
      </c>
      <c r="AB14" s="148">
        <v>0.2</v>
      </c>
      <c r="AC14" s="145">
        <v>0</v>
      </c>
      <c r="AD14" s="22">
        <v>1.0685528499938015E-131</v>
      </c>
      <c r="AE14" s="23">
        <v>2.7864821353567107E-133</v>
      </c>
      <c r="AF14" s="23">
        <v>7.2506866150897647E-135</v>
      </c>
      <c r="AG14" s="23">
        <v>3.2350257378132004E-128</v>
      </c>
      <c r="AH14" s="23">
        <v>-8.0875611388744526E-127</v>
      </c>
      <c r="AI14" s="23">
        <v>8.31950522333759E-131</v>
      </c>
      <c r="AJ14" s="153">
        <v>0</v>
      </c>
      <c r="AK14" s="153" t="b">
        <v>1</v>
      </c>
      <c r="AL14" s="154">
        <f>IF($E14="","",IF($C14="Short",VLOOKUP($A14,TradingBlotter!$C:$J,8,FALSE)*$G14*H14,-VLOOKUP($A14,TradingBlotter!$C:$J,8,FALSE)*$G14*H14))</f>
        <v>130000</v>
      </c>
      <c r="AM14" s="154">
        <f t="shared" si="1"/>
        <v>0</v>
      </c>
      <c r="AN14" s="154">
        <f t="shared" si="2"/>
        <v>130000</v>
      </c>
      <c r="AO14" s="171">
        <v>2174000</v>
      </c>
      <c r="AP14" s="112" t="s">
        <v>1134</v>
      </c>
      <c r="AQ14" s="10" t="str">
        <f t="shared" si="4"/>
        <v>到期无赔付</v>
      </c>
      <c r="AR14" s="143">
        <f>IF(AS14&lt;&gt;"",DATE(MID(AS14,5,4),MID(AS14,9,2),MID(AS14,11,2)),IF(AK14,T14,""))</f>
        <v>42913</v>
      </c>
      <c r="AS14" s="37"/>
      <c r="AT14" s="206" t="e">
        <f ca="1">[1]!WSS(E14,"sec_name","ShowCodes=N","cols=1;rows=1")</f>
        <v>#NAME?</v>
      </c>
    </row>
    <row r="15" spans="1:46" s="18" customFormat="1" x14ac:dyDescent="0.2">
      <c r="A15" s="18" t="s">
        <v>305</v>
      </c>
      <c r="B15" s="18" t="s">
        <v>114</v>
      </c>
      <c r="C15" s="38" t="s">
        <v>461</v>
      </c>
      <c r="D15" s="18" t="s">
        <v>115</v>
      </c>
      <c r="E15" s="18" t="s">
        <v>306</v>
      </c>
      <c r="F15" s="153">
        <v>100</v>
      </c>
      <c r="G15" s="154">
        <f>IF($E15="","",VLOOKUP($E15,ContractInfo!$C$2:$G$904,5,FALSE))</f>
        <v>5</v>
      </c>
      <c r="H15" s="154">
        <f t="shared" si="0"/>
        <v>20</v>
      </c>
      <c r="I15" s="154">
        <v>15045</v>
      </c>
      <c r="J15" s="153">
        <v>15600</v>
      </c>
      <c r="K15" s="153"/>
      <c r="L15" s="153"/>
      <c r="M15" s="153"/>
      <c r="N15" s="153"/>
      <c r="O15" s="153"/>
      <c r="P15" s="153"/>
      <c r="Q15" s="154" t="str">
        <f>IF(OR($E15="",AK15),"",RTD("wdf.rtq",,$E15,"LastPrice"))</f>
        <v/>
      </c>
      <c r="R15" s="37">
        <v>42734</v>
      </c>
      <c r="S15" s="37"/>
      <c r="T15" s="37">
        <v>42865</v>
      </c>
      <c r="U15" s="31"/>
      <c r="V15" s="136" t="str">
        <f>IF(OR($A15="",$AK15),"",IF($B15="Asian",IF(close_Price!$E$4&gt;=14,([1]!TDaysCount(close_Price!$E$1,$T15,"TradingCalendar=DCE")-1)/250,([1]!TDaysCount(close_Price!$E$1,$T15,"TradingCalendar=DCE"))/250),IF(close_Price!$E$4&lt;11,([1]!TDaysCount(close_Price!$E$1,$T15,"TradingCalendar=DCE"))/250,([1]!TDaysCount(close_Price!$E$1,$T15,"TradingCalendar=DCE")-1)/250)))</f>
        <v/>
      </c>
      <c r="W15" s="112"/>
      <c r="X15" s="112"/>
      <c r="Y15" s="112"/>
      <c r="Z15" s="153">
        <v>0.03</v>
      </c>
      <c r="AA15" s="153">
        <v>0.03</v>
      </c>
      <c r="AB15" s="147">
        <v>0.22</v>
      </c>
      <c r="AC15" s="145">
        <v>427</v>
      </c>
      <c r="AD15" s="22">
        <v>431.43441957948079</v>
      </c>
      <c r="AE15" s="23">
        <v>-0.60141817006615417</v>
      </c>
      <c r="AF15" s="23">
        <v>5.0037047665303506E-4</v>
      </c>
      <c r="AG15" s="23">
        <v>1060.5041142313501</v>
      </c>
      <c r="AH15" s="23">
        <v>-4626.762467174779</v>
      </c>
      <c r="AI15" s="23">
        <v>-309.79986800630184</v>
      </c>
      <c r="AJ15" s="153">
        <v>0</v>
      </c>
      <c r="AK15" s="153" t="b">
        <v>1</v>
      </c>
      <c r="AL15" s="154">
        <f>IF($E15="","",IF($C15="Short",VLOOKUP($A15,TradingBlotter!$C:$J,8,FALSE)*$G15*H15,-VLOOKUP($A15,TradingBlotter!$C:$J,8,FALSE)*$G15*H15))</f>
        <v>155000</v>
      </c>
      <c r="AM15" s="154">
        <f t="shared" si="1"/>
        <v>-42700</v>
      </c>
      <c r="AN15" s="154">
        <f t="shared" si="2"/>
        <v>112300</v>
      </c>
      <c r="AO15" s="154">
        <f t="shared" ref="AO15:AO33" si="5">IF(AND($E15&lt;&gt;"",COUNTIF(A15,"*-*")=0),$F15*$I15,IF(OR($E15="",COUNTIF(A14,"*-*")=1),"",$F15*$I15))</f>
        <v>1504500</v>
      </c>
      <c r="AP15" s="112" t="s">
        <v>1133</v>
      </c>
      <c r="AQ15" s="10" t="str">
        <f t="shared" si="4"/>
        <v>提前平仓</v>
      </c>
      <c r="AR15" s="143" t="s">
        <v>1168</v>
      </c>
      <c r="AS15" s="37" t="s">
        <v>1168</v>
      </c>
      <c r="AT15" s="206" t="e">
        <f ca="1">[1]!WSS(E15,"sec_name","ShowCodes=N","cols=1;rows=1")</f>
        <v>#NAME?</v>
      </c>
    </row>
    <row r="16" spans="1:46" s="18" customFormat="1" x14ac:dyDescent="0.2">
      <c r="A16" s="18" t="s">
        <v>323</v>
      </c>
      <c r="B16" s="18" t="s">
        <v>457</v>
      </c>
      <c r="C16" s="53" t="s">
        <v>562</v>
      </c>
      <c r="D16" s="18" t="s">
        <v>115</v>
      </c>
      <c r="E16" s="18" t="s">
        <v>282</v>
      </c>
      <c r="F16" s="153">
        <v>1000</v>
      </c>
      <c r="G16" s="154">
        <f>IF($E16="","",VLOOKUP($E16,ContractInfo!$C$2:$G$904,5,FALSE))</f>
        <v>10</v>
      </c>
      <c r="H16" s="154">
        <f t="shared" si="0"/>
        <v>100</v>
      </c>
      <c r="I16" s="154">
        <v>1602</v>
      </c>
      <c r="J16" s="153">
        <v>1602</v>
      </c>
      <c r="K16" s="153"/>
      <c r="L16" s="153"/>
      <c r="M16" s="153"/>
      <c r="N16" s="153"/>
      <c r="O16" s="153"/>
      <c r="P16" s="153"/>
      <c r="Q16" s="154" t="str">
        <f>IF(OR($E16="",AK16),"",RTD("wdf.rtq",,$E16,"LastPrice"))</f>
        <v/>
      </c>
      <c r="R16" s="37">
        <v>42774</v>
      </c>
      <c r="S16" s="37"/>
      <c r="T16" s="37">
        <v>42802</v>
      </c>
      <c r="U16" s="31"/>
      <c r="V16" s="136" t="str">
        <f>IF(OR($A16="",$AK16),"",IF($B16="Asian",IF(close_Price!$E$4&gt;=14,([1]!TDaysCount(close_Price!$E$1,$T16,"TradingCalendar=DCE")-1)/250,([1]!TDaysCount(close_Price!$E$1,$T16,"TradingCalendar=DCE"))/250),IF(close_Price!$E$4&lt;11,([1]!TDaysCount(close_Price!$E$1,$T16,"TradingCalendar=DCE"))/250,([1]!TDaysCount(close_Price!$E$1,$T16,"TradingCalendar=DCE")-1)/250)))</f>
        <v/>
      </c>
      <c r="W16" s="112"/>
      <c r="X16" s="112"/>
      <c r="Y16" s="112"/>
      <c r="Z16" s="153">
        <v>0.03</v>
      </c>
      <c r="AA16" s="153">
        <v>0</v>
      </c>
      <c r="AB16" s="147">
        <v>0.05</v>
      </c>
      <c r="AC16" s="145">
        <v>0</v>
      </c>
      <c r="AD16" s="22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153">
        <v>0</v>
      </c>
      <c r="AK16" s="153" t="b">
        <v>1</v>
      </c>
      <c r="AL16" s="154">
        <f>IF($E16="","",IF($C16="Short",VLOOKUP($A16,TradingBlotter!$C:$J,8,FALSE)*$G16*H16,-VLOOKUP($A16,TradingBlotter!$C:$J,8,FALSE)*$G16*H16))</f>
        <v>44000</v>
      </c>
      <c r="AM16" s="154">
        <f t="shared" si="1"/>
        <v>0</v>
      </c>
      <c r="AN16" s="154">
        <f t="shared" si="2"/>
        <v>44000</v>
      </c>
      <c r="AO16" s="154">
        <f t="shared" si="5"/>
        <v>1602000</v>
      </c>
      <c r="AP16" s="112" t="s">
        <v>1142</v>
      </c>
      <c r="AQ16" s="10" t="str">
        <f t="shared" si="4"/>
        <v>到期无赔付</v>
      </c>
      <c r="AR16" s="143">
        <f t="shared" ref="AR16:AR47" si="6">IF(AS16&lt;&gt;"",DATE(MID(AS16,5,4),MID(AS16,9,2),MID(AS16,11,2)),IF(AK16,T16,""))</f>
        <v>42802</v>
      </c>
      <c r="AS16" s="37"/>
      <c r="AT16" s="206" t="e">
        <f ca="1">[1]!WSS(E16,"sec_name","ShowCodes=N","cols=1;rows=1")</f>
        <v>#NAME?</v>
      </c>
    </row>
    <row r="17" spans="1:46" s="18" customFormat="1" x14ac:dyDescent="0.2">
      <c r="A17" s="18" t="s">
        <v>328</v>
      </c>
      <c r="B17" s="18" t="s">
        <v>324</v>
      </c>
      <c r="C17" s="18" t="s">
        <v>562</v>
      </c>
      <c r="D17" s="18" t="s">
        <v>115</v>
      </c>
      <c r="E17" s="18" t="s">
        <v>329</v>
      </c>
      <c r="F17" s="153">
        <v>1000</v>
      </c>
      <c r="G17" s="154">
        <f>IF($E17="","",VLOOKUP($E17,ContractInfo!$C$2:$G$904,5,FALSE))</f>
        <v>10</v>
      </c>
      <c r="H17" s="154">
        <f t="shared" si="0"/>
        <v>100</v>
      </c>
      <c r="I17" s="154">
        <v>1605</v>
      </c>
      <c r="J17" s="153">
        <v>1605</v>
      </c>
      <c r="K17" s="153"/>
      <c r="L17" s="153"/>
      <c r="M17" s="153"/>
      <c r="N17" s="153"/>
      <c r="O17" s="153"/>
      <c r="P17" s="153"/>
      <c r="Q17" s="154" t="str">
        <f>IF(OR($E17="",AK17),"",RTD("wdf.rtq",,$E17,"LastPrice"))</f>
        <v/>
      </c>
      <c r="R17" s="37">
        <v>42776</v>
      </c>
      <c r="S17" s="37"/>
      <c r="T17" s="37">
        <v>42804</v>
      </c>
      <c r="U17" s="31"/>
      <c r="V17" s="136" t="str">
        <f>IF(OR($A17="",$AK17),"",IF($B17="Asian",IF(close_Price!$E$4&gt;=14,([1]!TDaysCount(close_Price!$E$1,$T17,"TradingCalendar=DCE")-1)/250,([1]!TDaysCount(close_Price!$E$1,$T17,"TradingCalendar=DCE"))/250),IF(close_Price!$E$4&lt;11,([1]!TDaysCount(close_Price!$E$1,$T17,"TradingCalendar=DCE"))/250,([1]!TDaysCount(close_Price!$E$1,$T17,"TradingCalendar=DCE")-1)/250)))</f>
        <v/>
      </c>
      <c r="W17" s="112"/>
      <c r="X17" s="112"/>
      <c r="Y17" s="112"/>
      <c r="Z17" s="153">
        <v>0.03</v>
      </c>
      <c r="AA17" s="153">
        <v>0</v>
      </c>
      <c r="AB17" s="147">
        <v>0.15</v>
      </c>
      <c r="AC17" s="145">
        <v>18</v>
      </c>
      <c r="AD17" s="63">
        <v>14.5</v>
      </c>
      <c r="AE17" s="23">
        <v>-0.95245057365852059</v>
      </c>
      <c r="AF17" s="23">
        <v>5.979179671987132E-3</v>
      </c>
      <c r="AG17" s="23">
        <v>0</v>
      </c>
      <c r="AH17" s="23">
        <v>0</v>
      </c>
      <c r="AI17" s="23">
        <v>0</v>
      </c>
      <c r="AJ17" s="153">
        <v>0</v>
      </c>
      <c r="AK17" s="153" t="b">
        <v>1</v>
      </c>
      <c r="AL17" s="154">
        <f>IF($E17="","",IF($C17="Short",VLOOKUP($A17,TradingBlotter!$C:$J,8,FALSE)*$G17*H17,-VLOOKUP($A17,TradingBlotter!$C:$J,8,FALSE)*$G17*H17))</f>
        <v>44000</v>
      </c>
      <c r="AM17" s="154">
        <f t="shared" si="1"/>
        <v>-18000</v>
      </c>
      <c r="AN17" s="154">
        <f t="shared" si="2"/>
        <v>26000</v>
      </c>
      <c r="AO17" s="154">
        <f t="shared" si="5"/>
        <v>1605000</v>
      </c>
      <c r="AP17" s="112" t="s">
        <v>1143</v>
      </c>
      <c r="AQ17" s="10" t="str">
        <f t="shared" si="4"/>
        <v>到期赔付</v>
      </c>
      <c r="AR17" s="143">
        <f t="shared" si="6"/>
        <v>42804</v>
      </c>
      <c r="AS17" s="37"/>
      <c r="AT17" s="206" t="e">
        <f ca="1">[1]!WSS(E17,"sec_name","ShowCodes=N","cols=1;rows=1")</f>
        <v>#NAME?</v>
      </c>
    </row>
    <row r="18" spans="1:46" s="18" customFormat="1" x14ac:dyDescent="0.2">
      <c r="A18" s="18" t="s">
        <v>356</v>
      </c>
      <c r="B18" s="18" t="s">
        <v>114</v>
      </c>
      <c r="C18" s="18" t="s">
        <v>661</v>
      </c>
      <c r="D18" s="18" t="s">
        <v>115</v>
      </c>
      <c r="E18" s="18" t="s">
        <v>357</v>
      </c>
      <c r="F18" s="153">
        <v>5000</v>
      </c>
      <c r="G18" s="154">
        <f>IF($E18="","",VLOOKUP($E18,ContractInfo!$C$2:$G$904,5,FALSE))</f>
        <v>5</v>
      </c>
      <c r="H18" s="154">
        <f t="shared" si="0"/>
        <v>1000</v>
      </c>
      <c r="I18" s="154">
        <v>5528</v>
      </c>
      <c r="J18" s="153">
        <v>5528</v>
      </c>
      <c r="K18" s="153"/>
      <c r="L18" s="153"/>
      <c r="M18" s="153"/>
      <c r="N18" s="153"/>
      <c r="O18" s="153"/>
      <c r="P18" s="153"/>
      <c r="Q18" s="154" t="str">
        <f>IF(OR($E18="",AK18),"",RTD("wdf.rtq",,$E18,"LastPrice"))</f>
        <v/>
      </c>
      <c r="R18" s="37">
        <v>42797</v>
      </c>
      <c r="S18" s="37"/>
      <c r="T18" s="37">
        <v>42822</v>
      </c>
      <c r="U18" s="31"/>
      <c r="V18" s="136" t="str">
        <f>IF(OR($A18="",$AK18),"",IF($B18="Asian",IF(close_Price!$E$4&gt;=14,([1]!TDaysCount(close_Price!$E$1,$T18,"TradingCalendar=DCE")-1)/250,([1]!TDaysCount(close_Price!$E$1,$T18,"TradingCalendar=DCE"))/250),IF(close_Price!$E$4&lt;11,([1]!TDaysCount(close_Price!$E$1,$T18,"TradingCalendar=DCE"))/250,([1]!TDaysCount(close_Price!$E$1,$T18,"TradingCalendar=DCE")-1)/250)))</f>
        <v/>
      </c>
      <c r="W18" s="112"/>
      <c r="X18" s="112"/>
      <c r="Y18" s="112"/>
      <c r="Z18" s="153">
        <v>0.03</v>
      </c>
      <c r="AA18" s="153">
        <v>0</v>
      </c>
      <c r="AB18" s="148">
        <v>0.33</v>
      </c>
      <c r="AC18" s="145">
        <v>552</v>
      </c>
      <c r="AD18" s="63">
        <v>556.23602265309842</v>
      </c>
      <c r="AE18" s="23">
        <v>-0.99999999999032674</v>
      </c>
      <c r="AF18" s="23">
        <v>8.4652635419317971E-13</v>
      </c>
      <c r="AG18" s="23">
        <v>1.7147764689677086E-8</v>
      </c>
      <c r="AH18" s="23">
        <v>276.38073084958592</v>
      </c>
      <c r="AI18" s="23">
        <v>-15.27849106585677</v>
      </c>
      <c r="AJ18" s="153">
        <v>0</v>
      </c>
      <c r="AK18" s="153" t="b">
        <v>1</v>
      </c>
      <c r="AL18" s="154">
        <f>IF($E18="","",IF($C18="Short",VLOOKUP($A18,TradingBlotter!$C:$J,8,FALSE)*$G18*H18,-VLOOKUP($A18,TradingBlotter!$C:$J,8,FALSE)*$G18*H18))</f>
        <v>-495861.60000000003</v>
      </c>
      <c r="AM18" s="154">
        <f t="shared" si="1"/>
        <v>2760000</v>
      </c>
      <c r="AN18" s="154">
        <f t="shared" si="2"/>
        <v>2264138.4</v>
      </c>
      <c r="AO18" s="154">
        <f t="shared" si="5"/>
        <v>27640000</v>
      </c>
      <c r="AP18" s="112" t="s">
        <v>1144</v>
      </c>
      <c r="AQ18" s="10" t="str">
        <f t="shared" si="4"/>
        <v>提前平仓</v>
      </c>
      <c r="AR18" s="143">
        <f t="shared" si="6"/>
        <v>42821</v>
      </c>
      <c r="AS18" s="37" t="s">
        <v>2441</v>
      </c>
      <c r="AT18" s="206" t="e">
        <f ca="1">[1]!WSS(E18,"sec_name","ShowCodes=N","cols=1;rows=1")</f>
        <v>#NAME?</v>
      </c>
    </row>
    <row r="19" spans="1:46" s="18" customFormat="1" x14ac:dyDescent="0.2">
      <c r="A19" s="36" t="s">
        <v>412</v>
      </c>
      <c r="B19" s="36" t="s">
        <v>114</v>
      </c>
      <c r="C19" s="18" t="s">
        <v>458</v>
      </c>
      <c r="D19" s="36" t="s">
        <v>115</v>
      </c>
      <c r="E19" s="36" t="s">
        <v>411</v>
      </c>
      <c r="F19" s="153">
        <v>5000</v>
      </c>
      <c r="G19" s="154">
        <f>IF($E19="","",VLOOKUP($E19,ContractInfo!$C$2:$G$904,5,FALSE))</f>
        <v>10</v>
      </c>
      <c r="H19" s="154">
        <f t="shared" si="0"/>
        <v>500</v>
      </c>
      <c r="I19" s="154">
        <v>2990</v>
      </c>
      <c r="J19" s="153">
        <v>2780.7</v>
      </c>
      <c r="K19" s="153"/>
      <c r="L19" s="153"/>
      <c r="M19" s="153"/>
      <c r="N19" s="153"/>
      <c r="O19" s="153"/>
      <c r="P19" s="153"/>
      <c r="Q19" s="154" t="str">
        <f>IF(OR($E19="",AK19),"",RTD("wdf.rtq",,$E19,"LastPrice"))</f>
        <v/>
      </c>
      <c r="R19" s="37">
        <v>42835</v>
      </c>
      <c r="S19" s="37"/>
      <c r="T19" s="37">
        <v>42936</v>
      </c>
      <c r="U19" s="31"/>
      <c r="V19" s="136" t="str">
        <f>IF(OR($A19="",$AK19),"",IF($B19="Asian",IF(close_Price!$E$4&gt;=14,([1]!TDaysCount(close_Price!$E$1,$T19,"TradingCalendar=DCE")-1)/250,([1]!TDaysCount(close_Price!$E$1,$T19,"TradingCalendar=DCE"))/250),IF(close_Price!$E$4&lt;11,([1]!TDaysCount(close_Price!$E$1,$T19,"TradingCalendar=DCE"))/250,([1]!TDaysCount(close_Price!$E$1,$T19,"TradingCalendar=DCE")-1)/250)))</f>
        <v/>
      </c>
      <c r="W19" s="112"/>
      <c r="X19" s="112"/>
      <c r="Y19" s="112"/>
      <c r="Z19" s="157">
        <v>0.03</v>
      </c>
      <c r="AA19" s="157">
        <v>0.03</v>
      </c>
      <c r="AB19" s="148">
        <v>0.33</v>
      </c>
      <c r="AC19" s="178">
        <v>0</v>
      </c>
      <c r="AD19" s="63">
        <v>7.7493704176081756E-26</v>
      </c>
      <c r="AE19" s="23">
        <v>0</v>
      </c>
      <c r="AF19" s="23">
        <v>1.0608447528205578E-27</v>
      </c>
      <c r="AG19" s="23">
        <v>2.2476874796824768E-23</v>
      </c>
      <c r="AH19" s="23">
        <v>-1.1238414150301132E-21</v>
      </c>
      <c r="AI19" s="23">
        <v>-1.3269122797762512E-25</v>
      </c>
      <c r="AJ19" s="153">
        <v>0</v>
      </c>
      <c r="AK19" s="153" t="b">
        <v>1</v>
      </c>
      <c r="AL19" s="154">
        <f>IF($E19="","",IF($C19="Short",VLOOKUP($A19,TradingBlotter!$C:$J,8,FALSE)*$G19*H19,-VLOOKUP($A19,TradingBlotter!$C:$J,8,FALSE)*$G19*H19))</f>
        <v>-672300.00000000012</v>
      </c>
      <c r="AM19" s="154">
        <f t="shared" si="1"/>
        <v>0</v>
      </c>
      <c r="AN19" s="154">
        <f t="shared" si="2"/>
        <v>-672300.00000000012</v>
      </c>
      <c r="AO19" s="154">
        <f t="shared" si="5"/>
        <v>14950000</v>
      </c>
      <c r="AP19" s="112" t="s">
        <v>1144</v>
      </c>
      <c r="AQ19" s="10" t="str">
        <f t="shared" si="4"/>
        <v>提前平仓</v>
      </c>
      <c r="AR19" s="143">
        <f t="shared" si="6"/>
        <v>42935</v>
      </c>
      <c r="AS19" s="37" t="s">
        <v>2442</v>
      </c>
      <c r="AT19" s="206" t="e">
        <f ca="1">[1]!WSS(E19,"sec_name","ShowCodes=N","cols=1;rows=1")</f>
        <v>#NAME?</v>
      </c>
    </row>
    <row r="20" spans="1:46" s="18" customFormat="1" x14ac:dyDescent="0.2">
      <c r="A20" s="36" t="s">
        <v>413</v>
      </c>
      <c r="B20" s="36" t="s">
        <v>114</v>
      </c>
      <c r="C20" s="18" t="s">
        <v>459</v>
      </c>
      <c r="D20" s="36" t="s">
        <v>115</v>
      </c>
      <c r="E20" s="36" t="s">
        <v>411</v>
      </c>
      <c r="F20" s="153">
        <v>5000</v>
      </c>
      <c r="G20" s="154">
        <f>IF($E20="","",VLOOKUP($E20,ContractInfo!$C$2:$G$904,5,FALSE))</f>
        <v>10</v>
      </c>
      <c r="H20" s="154">
        <f t="shared" si="0"/>
        <v>500</v>
      </c>
      <c r="I20" s="154">
        <v>2990</v>
      </c>
      <c r="J20" s="153">
        <v>2990</v>
      </c>
      <c r="K20" s="153"/>
      <c r="L20" s="153"/>
      <c r="M20" s="153"/>
      <c r="N20" s="153"/>
      <c r="O20" s="153"/>
      <c r="P20" s="153"/>
      <c r="Q20" s="154" t="str">
        <f>IF(OR($E20="",AK20),"",RTD("wdf.rtq",,$E20,"LastPrice"))</f>
        <v/>
      </c>
      <c r="R20" s="37">
        <v>42835</v>
      </c>
      <c r="S20" s="37"/>
      <c r="T20" s="37">
        <v>42936</v>
      </c>
      <c r="U20" s="31"/>
      <c r="V20" s="136" t="str">
        <f>IF(OR($A20="",$AK20),"",IF($B20="Asian",IF(close_Price!$E$4&gt;=14,([1]!TDaysCount(close_Price!$E$1,$T20,"TradingCalendar=DCE")-1)/250,([1]!TDaysCount(close_Price!$E$1,$T20,"TradingCalendar=DCE"))/250),IF(close_Price!$E$4&lt;11,([1]!TDaysCount(close_Price!$E$1,$T20,"TradingCalendar=DCE"))/250,([1]!TDaysCount(close_Price!$E$1,$T20,"TradingCalendar=DCE")-1)/250)))</f>
        <v/>
      </c>
      <c r="W20" s="112"/>
      <c r="X20" s="112"/>
      <c r="Y20" s="112"/>
      <c r="Z20" s="157">
        <v>0.03</v>
      </c>
      <c r="AA20" s="157">
        <v>0.03</v>
      </c>
      <c r="AB20" s="148">
        <v>0.33</v>
      </c>
      <c r="AC20" s="178">
        <v>0</v>
      </c>
      <c r="AD20" s="63">
        <v>4.2584557780640533E-14</v>
      </c>
      <c r="AE20" s="23">
        <v>-3.6632963593231093E-15</v>
      </c>
      <c r="AF20" s="23">
        <v>3.175714195646497E-16</v>
      </c>
      <c r="AG20" s="23">
        <v>6.7286122852812347E-12</v>
      </c>
      <c r="AH20" s="23">
        <v>-3.3642933672732836E-10</v>
      </c>
      <c r="AI20" s="23">
        <v>-5.4023821658684631E-14</v>
      </c>
      <c r="AJ20" s="153">
        <v>0</v>
      </c>
      <c r="AK20" s="153" t="b">
        <v>1</v>
      </c>
      <c r="AL20" s="154">
        <f>IF($E20="","",IF($C20="Short",VLOOKUP($A20,TradingBlotter!$C:$J,8,FALSE)*$G20*H20,-VLOOKUP($A20,TradingBlotter!$C:$J,8,FALSE)*$G20*H20))</f>
        <v>1311711.5</v>
      </c>
      <c r="AM20" s="154">
        <f t="shared" si="1"/>
        <v>0</v>
      </c>
      <c r="AN20" s="154">
        <f t="shared" si="2"/>
        <v>1311711.5</v>
      </c>
      <c r="AO20" s="154" t="str">
        <f t="shared" si="5"/>
        <v/>
      </c>
      <c r="AP20" s="112" t="s">
        <v>1144</v>
      </c>
      <c r="AQ20" s="10" t="str">
        <f t="shared" si="4"/>
        <v>提前平仓</v>
      </c>
      <c r="AR20" s="143">
        <f t="shared" si="6"/>
        <v>42935</v>
      </c>
      <c r="AS20" s="37" t="s">
        <v>2442</v>
      </c>
      <c r="AT20" s="206" t="e">
        <f ca="1">[1]!WSS(E20,"sec_name","ShowCodes=N","cols=1;rows=1")</f>
        <v>#NAME?</v>
      </c>
    </row>
    <row r="21" spans="1:46" s="18" customFormat="1" x14ac:dyDescent="0.2">
      <c r="A21" s="36" t="s">
        <v>414</v>
      </c>
      <c r="B21" s="36" t="s">
        <v>114</v>
      </c>
      <c r="C21" s="18" t="s">
        <v>460</v>
      </c>
      <c r="D21" s="36" t="s">
        <v>121</v>
      </c>
      <c r="E21" s="36" t="s">
        <v>411</v>
      </c>
      <c r="F21" s="153">
        <v>5000</v>
      </c>
      <c r="G21" s="154">
        <f>IF($E21="","",VLOOKUP($E21,ContractInfo!$C$2:$G$904,5,FALSE))</f>
        <v>10</v>
      </c>
      <c r="H21" s="154">
        <f t="shared" si="0"/>
        <v>500</v>
      </c>
      <c r="I21" s="154">
        <v>2990</v>
      </c>
      <c r="J21" s="153">
        <v>3199.3</v>
      </c>
      <c r="K21" s="153"/>
      <c r="L21" s="153"/>
      <c r="M21" s="153"/>
      <c r="N21" s="153"/>
      <c r="O21" s="153"/>
      <c r="P21" s="153"/>
      <c r="Q21" s="154" t="str">
        <f>IF(OR($E21="",AK21),"",RTD("wdf.rtq",,$E21,"LastPrice"))</f>
        <v/>
      </c>
      <c r="R21" s="37">
        <v>42835</v>
      </c>
      <c r="S21" s="37"/>
      <c r="T21" s="37">
        <v>42936</v>
      </c>
      <c r="U21" s="31"/>
      <c r="V21" s="136" t="str">
        <f>IF(OR($A21="",$AK21),"",IF($B21="Asian",IF(close_Price!$E$4&gt;=14,([1]!TDaysCount(close_Price!$E$1,$T21,"TradingCalendar=DCE")-1)/250,([1]!TDaysCount(close_Price!$E$1,$T21,"TradingCalendar=DCE"))/250),IF(close_Price!$E$4&lt;11,([1]!TDaysCount(close_Price!$E$1,$T21,"TradingCalendar=DCE"))/250,([1]!TDaysCount(close_Price!$E$1,$T21,"TradingCalendar=DCE")-1)/250)))</f>
        <v/>
      </c>
      <c r="W21" s="112"/>
      <c r="X21" s="112"/>
      <c r="Y21" s="112"/>
      <c r="Z21" s="157">
        <v>0.03</v>
      </c>
      <c r="AA21" s="157">
        <v>0.03</v>
      </c>
      <c r="AB21" s="148">
        <v>0.33</v>
      </c>
      <c r="AC21" s="178">
        <v>467.7</v>
      </c>
      <c r="AD21" s="63">
        <v>439.64724199711605</v>
      </c>
      <c r="AE21" s="23">
        <v>0.99987984006634811</v>
      </c>
      <c r="AF21" s="23">
        <v>9.5969734571574008E-9</v>
      </c>
      <c r="AG21" s="23">
        <v>2.0333792503705287E-4</v>
      </c>
      <c r="AH21" s="23">
        <v>13.179250363661628</v>
      </c>
      <c r="AI21" s="23">
        <v>12.795661984017299</v>
      </c>
      <c r="AJ21" s="153">
        <v>0</v>
      </c>
      <c r="AK21" s="153" t="b">
        <v>1</v>
      </c>
      <c r="AL21" s="154">
        <f>IF($E21="","",IF($C21="Short",VLOOKUP($A21,TradingBlotter!$C:$J,8,FALSE)*$G21*H21,-VLOOKUP($A21,TradingBlotter!$C:$J,8,FALSE)*$G21*H21))</f>
        <v>-748098</v>
      </c>
      <c r="AM21" s="154">
        <f t="shared" si="1"/>
        <v>2338500</v>
      </c>
      <c r="AN21" s="154">
        <f t="shared" si="2"/>
        <v>1590402</v>
      </c>
      <c r="AO21" s="154">
        <f t="shared" si="5"/>
        <v>14950000</v>
      </c>
      <c r="AP21" s="112" t="s">
        <v>1144</v>
      </c>
      <c r="AQ21" s="10" t="str">
        <f t="shared" si="4"/>
        <v>提前平仓</v>
      </c>
      <c r="AR21" s="143">
        <f t="shared" si="6"/>
        <v>42935</v>
      </c>
      <c r="AS21" s="37" t="s">
        <v>2443</v>
      </c>
      <c r="AT21" s="206" t="e">
        <f ca="1">[1]!WSS(E21,"sec_name","ShowCodes=N","cols=1;rows=1")</f>
        <v>#NAME?</v>
      </c>
    </row>
    <row r="22" spans="1:46" s="18" customFormat="1" x14ac:dyDescent="0.2">
      <c r="A22" s="38" t="s">
        <v>421</v>
      </c>
      <c r="B22" s="38" t="s">
        <v>114</v>
      </c>
      <c r="C22" s="18" t="s">
        <v>461</v>
      </c>
      <c r="D22" s="38" t="s">
        <v>121</v>
      </c>
      <c r="E22" s="38" t="s">
        <v>419</v>
      </c>
      <c r="F22" s="153">
        <v>200</v>
      </c>
      <c r="G22" s="154">
        <f>IF($E22="","",VLOOKUP($E22,ContractInfo!$C$2:$G$904,5,FALSE))</f>
        <v>10</v>
      </c>
      <c r="H22" s="154">
        <f t="shared" si="0"/>
        <v>20</v>
      </c>
      <c r="I22" s="154">
        <v>6008</v>
      </c>
      <c r="J22" s="153">
        <v>6008</v>
      </c>
      <c r="K22" s="153"/>
      <c r="L22" s="153"/>
      <c r="M22" s="153"/>
      <c r="N22" s="153"/>
      <c r="O22" s="153"/>
      <c r="P22" s="153"/>
      <c r="Q22" s="154" t="str">
        <f>IF(OR($E22="",AK22),"",RTD("wdf.rtq",,$E22,"LastPrice"))</f>
        <v/>
      </c>
      <c r="R22" s="37">
        <v>42836</v>
      </c>
      <c r="S22" s="37"/>
      <c r="T22" s="37">
        <v>42855</v>
      </c>
      <c r="U22" s="31"/>
      <c r="V22" s="136" t="str">
        <f>IF(OR($A22="",$AK22),"",IF($B22="Asian",IF(close_Price!$E$4&gt;=14,([1]!TDaysCount(close_Price!$E$1,$T22,"TradingCalendar=DCE")-1)/250,([1]!TDaysCount(close_Price!$E$1,$T22,"TradingCalendar=DCE"))/250),IF(close_Price!$E$4&lt;11,([1]!TDaysCount(close_Price!$E$1,$T22,"TradingCalendar=DCE"))/250,([1]!TDaysCount(close_Price!$E$1,$T22,"TradingCalendar=DCE")-1)/250)))</f>
        <v/>
      </c>
      <c r="W22" s="112"/>
      <c r="X22" s="112"/>
      <c r="Y22" s="112"/>
      <c r="Z22" s="157">
        <v>0.03</v>
      </c>
      <c r="AA22" s="157">
        <v>0.03</v>
      </c>
      <c r="AB22" s="148">
        <v>0.15</v>
      </c>
      <c r="AC22" s="145">
        <v>0</v>
      </c>
      <c r="AD22" s="63">
        <v>5.8715647620962352E-3</v>
      </c>
      <c r="AE22" s="23">
        <v>4.0930515023203162E-4</v>
      </c>
      <c r="AF22" s="23">
        <v>2.6737858699551554E-5</v>
      </c>
      <c r="AG22" s="23">
        <v>0.54340526700881397</v>
      </c>
      <c r="AH22" s="23">
        <v>-10.1886726094724</v>
      </c>
      <c r="AI22" s="23">
        <v>9.5051376383533115E-3</v>
      </c>
      <c r="AJ22" s="153">
        <v>0</v>
      </c>
      <c r="AK22" s="153" t="b">
        <v>1</v>
      </c>
      <c r="AL22" s="154">
        <f>IF($E22="","",IF($C22="Short",VLOOKUP($A22,TradingBlotter!$C:$J,8,FALSE)*$G22*H22,-VLOOKUP($A22,TradingBlotter!$C:$J,8,FALSE)*$G22*H22))</f>
        <v>18600</v>
      </c>
      <c r="AM22" s="154">
        <f t="shared" si="1"/>
        <v>0</v>
      </c>
      <c r="AN22" s="154">
        <f t="shared" si="2"/>
        <v>18600</v>
      </c>
      <c r="AO22" s="154">
        <f t="shared" si="5"/>
        <v>1201600</v>
      </c>
      <c r="AP22" s="112" t="s">
        <v>1145</v>
      </c>
      <c r="AQ22" s="10" t="str">
        <f t="shared" si="4"/>
        <v>到期无赔付</v>
      </c>
      <c r="AR22" s="143">
        <f t="shared" si="6"/>
        <v>42855</v>
      </c>
      <c r="AS22" s="37"/>
      <c r="AT22" s="206" t="e">
        <f ca="1">[1]!WSS(E22,"sec_name","ShowCodes=N","cols=1;rows=1")</f>
        <v>#NAME?</v>
      </c>
    </row>
    <row r="23" spans="1:46" s="18" customFormat="1" x14ac:dyDescent="0.2">
      <c r="A23" s="18" t="s">
        <v>501</v>
      </c>
      <c r="B23" s="18" t="s">
        <v>114</v>
      </c>
      <c r="C23" s="53" t="s">
        <v>458</v>
      </c>
      <c r="D23" s="18" t="s">
        <v>121</v>
      </c>
      <c r="E23" s="18" t="s">
        <v>499</v>
      </c>
      <c r="F23" s="153">
        <v>2500</v>
      </c>
      <c r="G23" s="154">
        <f>IF($E23="","",VLOOKUP($E23,ContractInfo!$C$2:$G$904,5,FALSE))</f>
        <v>5</v>
      </c>
      <c r="H23" s="154">
        <f t="shared" si="0"/>
        <v>500</v>
      </c>
      <c r="I23" s="154">
        <v>4804</v>
      </c>
      <c r="J23" s="153">
        <v>4850</v>
      </c>
      <c r="K23" s="153"/>
      <c r="L23" s="153"/>
      <c r="M23" s="153"/>
      <c r="N23" s="153"/>
      <c r="O23" s="153"/>
      <c r="P23" s="153"/>
      <c r="Q23" s="154" t="str">
        <f>IF(OR($E23="",AK23),"",RTD("wdf.rtq",,$E23,"LastPrice"))</f>
        <v/>
      </c>
      <c r="R23" s="37">
        <v>42907</v>
      </c>
      <c r="T23" s="37">
        <v>42936</v>
      </c>
      <c r="U23" s="31"/>
      <c r="V23" s="136" t="str">
        <f>IF(OR($A23="",$AK23),"",IF($B23="Asian",IF(close_Price!$E$4&gt;=14,([1]!TDaysCount(close_Price!$E$1,$T23,"TradingCalendar=DCE")-1)/250,([1]!TDaysCount(close_Price!$E$1,$T23,"TradingCalendar=DCE"))/250),IF(close_Price!$E$4&lt;11,([1]!TDaysCount(close_Price!$E$1,$T23,"TradingCalendar=DCE"))/250,([1]!TDaysCount(close_Price!$E$1,$T23,"TradingCalendar=DCE")-1)/250)))</f>
        <v/>
      </c>
      <c r="W23" s="112"/>
      <c r="X23" s="112"/>
      <c r="Y23" s="112"/>
      <c r="Z23" s="157">
        <v>0.03</v>
      </c>
      <c r="AA23" s="157">
        <v>0.03</v>
      </c>
      <c r="AB23" s="148">
        <v>0.14000000000000001</v>
      </c>
      <c r="AC23" s="145">
        <v>544</v>
      </c>
      <c r="AD23" s="63">
        <v>539.74086221610139</v>
      </c>
      <c r="AE23" s="23">
        <v>0.99952011399677954</v>
      </c>
      <c r="AF23" s="23">
        <v>7.6081255183630223E-11</v>
      </c>
      <c r="AG23" s="23">
        <v>4.9511173235335691E-6</v>
      </c>
      <c r="AH23" s="23">
        <v>16.192204205344751</v>
      </c>
      <c r="AI23" s="23">
        <v>77.562760835624644</v>
      </c>
      <c r="AJ23" s="153">
        <v>0</v>
      </c>
      <c r="AK23" s="153" t="b">
        <v>1</v>
      </c>
      <c r="AL23" s="154">
        <f>IF($E23="","",IF($C23="Short",VLOOKUP($A23,TradingBlotter!$C:$J,8,FALSE)*$G23*H23,-VLOOKUP($A23,TradingBlotter!$C:$J,8,FALSE)*$G23*H23))</f>
        <v>-133424.99999999997</v>
      </c>
      <c r="AM23" s="154">
        <f t="shared" si="1"/>
        <v>1360000</v>
      </c>
      <c r="AN23" s="154">
        <f t="shared" si="2"/>
        <v>1226575</v>
      </c>
      <c r="AO23" s="154">
        <f t="shared" si="5"/>
        <v>12010000</v>
      </c>
      <c r="AP23" s="112" t="s">
        <v>1146</v>
      </c>
      <c r="AQ23" s="10" t="str">
        <f t="shared" si="4"/>
        <v>提前平仓</v>
      </c>
      <c r="AR23" s="143">
        <f t="shared" si="6"/>
        <v>42930</v>
      </c>
      <c r="AS23" s="37" t="s">
        <v>2445</v>
      </c>
      <c r="AT23" s="206" t="e">
        <f ca="1">[1]!WSS(E23,"sec_name","ShowCodes=N","cols=1;rows=1")</f>
        <v>#NAME?</v>
      </c>
    </row>
    <row r="24" spans="1:46" s="18" customFormat="1" x14ac:dyDescent="0.2">
      <c r="A24" s="18" t="s">
        <v>502</v>
      </c>
      <c r="B24" s="18" t="s">
        <v>114</v>
      </c>
      <c r="C24" s="53" t="s">
        <v>458</v>
      </c>
      <c r="D24" s="18" t="s">
        <v>115</v>
      </c>
      <c r="E24" s="18" t="s">
        <v>499</v>
      </c>
      <c r="F24" s="153">
        <v>2500</v>
      </c>
      <c r="G24" s="154">
        <f>IF($E24="","",VLOOKUP($E24,ContractInfo!$C$2:$G$904,5,FALSE))</f>
        <v>5</v>
      </c>
      <c r="H24" s="154">
        <f t="shared" si="0"/>
        <v>500</v>
      </c>
      <c r="I24" s="154">
        <v>4804</v>
      </c>
      <c r="J24" s="153">
        <v>4750</v>
      </c>
      <c r="K24" s="153"/>
      <c r="L24" s="153"/>
      <c r="M24" s="153"/>
      <c r="N24" s="153"/>
      <c r="O24" s="153"/>
      <c r="P24" s="153"/>
      <c r="Q24" s="154" t="str">
        <f>IF(OR($E24="",AK24),"",RTD("wdf.rtq",,$E24,"LastPrice"))</f>
        <v/>
      </c>
      <c r="R24" s="37">
        <v>42907</v>
      </c>
      <c r="T24" s="37">
        <v>42936</v>
      </c>
      <c r="U24" s="31"/>
      <c r="V24" s="136" t="str">
        <f>IF(OR($A24="",$AK24),"",IF($B24="Asian",IF(close_Price!$E$4&gt;=14,([1]!TDaysCount(close_Price!$E$1,$T24,"TradingCalendar=DCE")-1)/250,([1]!TDaysCount(close_Price!$E$1,$T24,"TradingCalendar=DCE"))/250),IF(close_Price!$E$4&lt;11,([1]!TDaysCount(close_Price!$E$1,$T24,"TradingCalendar=DCE"))/250,([1]!TDaysCount(close_Price!$E$1,$T24,"TradingCalendar=DCE")-1)/250)))</f>
        <v/>
      </c>
      <c r="W24" s="112"/>
      <c r="X24" s="112"/>
      <c r="Y24" s="112"/>
      <c r="Z24" s="157">
        <v>0.03</v>
      </c>
      <c r="AA24" s="157">
        <v>0.03</v>
      </c>
      <c r="AB24" s="148">
        <v>0.14000000000000001</v>
      </c>
      <c r="AC24" s="145">
        <v>0</v>
      </c>
      <c r="AD24" s="63">
        <v>5.7379960818762169E-12</v>
      </c>
      <c r="AE24" s="23">
        <v>-4.4454191232749744E-13</v>
      </c>
      <c r="AF24" s="23">
        <v>3.391085816995824E-14</v>
      </c>
      <c r="AG24" s="23">
        <v>2.2068068795123542E-9</v>
      </c>
      <c r="AH24" s="23">
        <v>-9.6546079579840955E-9</v>
      </c>
      <c r="AI24" s="23">
        <v>-3.8427367473010039E-11</v>
      </c>
      <c r="AJ24" s="153">
        <v>0</v>
      </c>
      <c r="AK24" s="153" t="b">
        <v>1</v>
      </c>
      <c r="AL24" s="154">
        <f>IF($E24="","",IF($C24="Short",VLOOKUP($A24,TradingBlotter!$C:$J,8,FALSE)*$G24*H24,-VLOOKUP($A24,TradingBlotter!$C:$J,8,FALSE)*$G24*H24))</f>
        <v>-123725.00000000001</v>
      </c>
      <c r="AM24" s="154">
        <f t="shared" si="1"/>
        <v>0</v>
      </c>
      <c r="AN24" s="154">
        <f t="shared" si="2"/>
        <v>-123725.00000000001</v>
      </c>
      <c r="AO24" s="154">
        <f t="shared" si="5"/>
        <v>12010000</v>
      </c>
      <c r="AP24" s="112" t="s">
        <v>1146</v>
      </c>
      <c r="AQ24" s="10" t="str">
        <f t="shared" si="4"/>
        <v>提前平仓</v>
      </c>
      <c r="AR24" s="143">
        <f t="shared" si="6"/>
        <v>42930</v>
      </c>
      <c r="AS24" s="37" t="s">
        <v>2446</v>
      </c>
      <c r="AT24" s="206" t="e">
        <f ca="1">[1]!WSS(E24,"sec_name","ShowCodes=N","cols=1;rows=1")</f>
        <v>#NAME?</v>
      </c>
    </row>
    <row r="25" spans="1:46" s="18" customFormat="1" x14ac:dyDescent="0.2">
      <c r="A25" s="18" t="s">
        <v>503</v>
      </c>
      <c r="B25" s="18" t="s">
        <v>114</v>
      </c>
      <c r="C25" s="53" t="s">
        <v>458</v>
      </c>
      <c r="D25" s="18" t="s">
        <v>115</v>
      </c>
      <c r="E25" s="18" t="s">
        <v>500</v>
      </c>
      <c r="F25" s="153">
        <v>2000</v>
      </c>
      <c r="G25" s="154">
        <f>IF($E25="","",VLOOKUP($E25,ContractInfo!$C$2:$G$904,5,FALSE))</f>
        <v>5</v>
      </c>
      <c r="H25" s="154">
        <f t="shared" si="0"/>
        <v>400</v>
      </c>
      <c r="I25" s="154">
        <v>15220</v>
      </c>
      <c r="J25" s="153">
        <v>15000</v>
      </c>
      <c r="K25" s="153"/>
      <c r="L25" s="153"/>
      <c r="M25" s="153"/>
      <c r="N25" s="153"/>
      <c r="O25" s="153"/>
      <c r="P25" s="153"/>
      <c r="Q25" s="154" t="str">
        <f>IF(OR($E25="",AK25),"",RTD("wdf.rtq",,$E25,"LastPrice"))</f>
        <v/>
      </c>
      <c r="R25" s="37">
        <v>42907</v>
      </c>
      <c r="T25" s="37">
        <v>42936</v>
      </c>
      <c r="U25" s="31"/>
      <c r="V25" s="136" t="str">
        <f>IF(OR($A25="",$AK25),"",IF($B25="Asian",IF(close_Price!$E$4&gt;=14,([1]!TDaysCount(close_Price!$E$1,$T25,"TradingCalendar=DCE")-1)/250,([1]!TDaysCount(close_Price!$E$1,$T25,"TradingCalendar=DCE"))/250),IF(close_Price!$E$4&lt;11,([1]!TDaysCount(close_Price!$E$1,$T25,"TradingCalendar=DCE"))/250,([1]!TDaysCount(close_Price!$E$1,$T25,"TradingCalendar=DCE")-1)/250)))</f>
        <v/>
      </c>
      <c r="W25" s="112"/>
      <c r="X25" s="112"/>
      <c r="Y25" s="112"/>
      <c r="Z25" s="157">
        <v>0.03</v>
      </c>
      <c r="AA25" s="157">
        <v>0.03</v>
      </c>
      <c r="AB25" s="148">
        <v>0.17</v>
      </c>
      <c r="AC25" s="178">
        <v>27.31</v>
      </c>
      <c r="AD25" s="63">
        <v>16.297473606086974</v>
      </c>
      <c r="AE25" s="23">
        <v>-0.11592805579255626</v>
      </c>
      <c r="AF25" s="23">
        <v>6.8350672107894315E-4</v>
      </c>
      <c r="AG25" s="23">
        <v>327.89932111601257</v>
      </c>
      <c r="AH25" s="23">
        <v>-2322.1312670302395</v>
      </c>
      <c r="AI25" s="23">
        <v>-21.528650510219251</v>
      </c>
      <c r="AJ25" s="153">
        <v>0</v>
      </c>
      <c r="AK25" s="153" t="b">
        <v>1</v>
      </c>
      <c r="AL25" s="154">
        <f>IF($E25="","",IF($C25="Short",VLOOKUP($A25,TradingBlotter!$C:$J,8,FALSE)*$G25*H25,-VLOOKUP($A25,TradingBlotter!$C:$J,8,FALSE)*$G25*H25))</f>
        <v>-365420</v>
      </c>
      <c r="AM25" s="154">
        <f t="shared" si="1"/>
        <v>54619.999999999993</v>
      </c>
      <c r="AN25" s="154">
        <f t="shared" si="2"/>
        <v>-310800</v>
      </c>
      <c r="AO25" s="154">
        <f t="shared" si="5"/>
        <v>30440000</v>
      </c>
      <c r="AP25" s="112" t="s">
        <v>1146</v>
      </c>
      <c r="AQ25" s="10" t="str">
        <f t="shared" si="4"/>
        <v>提前平仓</v>
      </c>
      <c r="AR25" s="143">
        <f t="shared" si="6"/>
        <v>42933</v>
      </c>
      <c r="AS25" s="37" t="s">
        <v>2447</v>
      </c>
      <c r="AT25" s="206" t="e">
        <f ca="1">[1]!WSS(E25,"sec_name","ShowCodes=N","cols=1;rows=1")</f>
        <v>#NAME?</v>
      </c>
    </row>
    <row r="26" spans="1:46" s="53" customFormat="1" x14ac:dyDescent="0.2">
      <c r="A26" s="53" t="s">
        <v>534</v>
      </c>
      <c r="B26" s="53" t="s">
        <v>114</v>
      </c>
      <c r="C26" s="53" t="s">
        <v>459</v>
      </c>
      <c r="D26" s="53" t="s">
        <v>121</v>
      </c>
      <c r="E26" s="53" t="s">
        <v>535</v>
      </c>
      <c r="F26" s="153">
        <v>100</v>
      </c>
      <c r="G26" s="154">
        <f>IF($E26="","",VLOOKUP($E26,ContractInfo!$C$2:$G$904,5,FALSE))</f>
        <v>10</v>
      </c>
      <c r="H26" s="154">
        <f t="shared" si="0"/>
        <v>10</v>
      </c>
      <c r="I26" s="154">
        <v>1735</v>
      </c>
      <c r="J26" s="153">
        <v>1865</v>
      </c>
      <c r="K26" s="153"/>
      <c r="L26" s="153"/>
      <c r="M26" s="153"/>
      <c r="N26" s="153"/>
      <c r="O26" s="153"/>
      <c r="P26" s="153"/>
      <c r="Q26" s="154" t="str">
        <f>IF(OR($E26="",AK26),"",RTD("wdf.rtq",,$E26,"LastPrice"))</f>
        <v/>
      </c>
      <c r="R26" s="37">
        <v>42916</v>
      </c>
      <c r="T26" s="37">
        <v>43007</v>
      </c>
      <c r="U26" s="31"/>
      <c r="V26" s="136" t="str">
        <f>IF(OR($A26="",$AK26),"",IF($B26="Asian",IF(close_Price!$E$4&gt;=14,([1]!TDaysCount(close_Price!$E$1,$T26,"TradingCalendar=DCE")-1)/250,([1]!TDaysCount(close_Price!$E$1,$T26,"TradingCalendar=DCE"))/250),IF(close_Price!$E$4&lt;11,([1]!TDaysCount(close_Price!$E$1,$T26,"TradingCalendar=DCE"))/250,([1]!TDaysCount(close_Price!$E$1,$T26,"TradingCalendar=DCE")-1)/250)))</f>
        <v/>
      </c>
      <c r="W26" s="112"/>
      <c r="X26" s="112"/>
      <c r="Y26" s="112"/>
      <c r="Z26" s="157">
        <v>0.03</v>
      </c>
      <c r="AA26" s="157">
        <v>0.03</v>
      </c>
      <c r="AB26" s="148">
        <f>VLOOKUP(E26,ContractInfo!C:M,11,FALSE)</f>
        <v>0.1</v>
      </c>
      <c r="AC26" s="145">
        <v>0</v>
      </c>
      <c r="AD26" s="63">
        <v>7.6010843114796197E-26</v>
      </c>
      <c r="AE26" s="23">
        <v>5.2241254651748955E-26</v>
      </c>
      <c r="AF26" s="23">
        <v>3.5564235073345637E-26</v>
      </c>
      <c r="AG26" s="23">
        <v>5.9192717381782451E-23</v>
      </c>
      <c r="AH26" s="23">
        <v>-1.0728657222195135E-21</v>
      </c>
      <c r="AI26" s="23">
        <v>3.5368269814779174E-25</v>
      </c>
      <c r="AJ26" s="153">
        <v>0</v>
      </c>
      <c r="AK26" s="153" t="b">
        <v>1</v>
      </c>
      <c r="AL26" s="154">
        <f>IF($E26="","",IF($C26="Short",VLOOKUP($A26,TradingBlotter!$C:$J,8,FALSE)*$G26*H26,-VLOOKUP($A26,TradingBlotter!$C:$J,8,FALSE)*$G26*H26))</f>
        <v>2602.5</v>
      </c>
      <c r="AM26" s="154">
        <f t="shared" si="1"/>
        <v>0</v>
      </c>
      <c r="AN26" s="154">
        <f t="shared" si="2"/>
        <v>2602.5</v>
      </c>
      <c r="AO26" s="154">
        <f t="shared" si="5"/>
        <v>173500</v>
      </c>
      <c r="AP26" s="112" t="s">
        <v>1147</v>
      </c>
      <c r="AQ26" s="10" t="str">
        <f t="shared" si="4"/>
        <v>到期无赔付</v>
      </c>
      <c r="AR26" s="143">
        <f t="shared" si="6"/>
        <v>43007</v>
      </c>
      <c r="AS26" s="37"/>
      <c r="AT26" s="206" t="e">
        <f ca="1">[1]!WSS(E26,"sec_name","ShowCodes=N","cols=1;rows=1")</f>
        <v>#NAME?</v>
      </c>
    </row>
    <row r="27" spans="1:46" s="53" customFormat="1" x14ac:dyDescent="0.2">
      <c r="A27" s="53" t="s">
        <v>556</v>
      </c>
      <c r="B27" s="53" t="s">
        <v>114</v>
      </c>
      <c r="C27" s="53" t="s">
        <v>561</v>
      </c>
      <c r="D27" s="53" t="s">
        <v>560</v>
      </c>
      <c r="E27" s="53" t="s">
        <v>499</v>
      </c>
      <c r="F27" s="153">
        <v>2000</v>
      </c>
      <c r="G27" s="154">
        <f>IF($E27="","",VLOOKUP($E27,ContractInfo!$C$2:$G$904,5,FALSE))</f>
        <v>5</v>
      </c>
      <c r="H27" s="154">
        <f t="shared" si="0"/>
        <v>400</v>
      </c>
      <c r="I27" s="154">
        <v>4972</v>
      </c>
      <c r="J27" s="153">
        <v>5469.2</v>
      </c>
      <c r="K27" s="153"/>
      <c r="L27" s="153"/>
      <c r="M27" s="153"/>
      <c r="N27" s="153"/>
      <c r="O27" s="153"/>
      <c r="P27" s="153"/>
      <c r="Q27" s="154" t="str">
        <f>IF(OR($E27="",AK27),"",RTD("wdf.rtq",,$E27,"LastPrice"))</f>
        <v/>
      </c>
      <c r="R27" s="37">
        <v>42922</v>
      </c>
      <c r="T27" s="37">
        <v>42951</v>
      </c>
      <c r="U27" s="31"/>
      <c r="V27" s="136" t="str">
        <f>IF(OR($A27="",$AK27),"",IF($B27="Asian",IF(close_Price!$E$4&gt;=14,([1]!TDaysCount(close_Price!$E$1,$T27,"TradingCalendar=DCE")-1)/250,([1]!TDaysCount(close_Price!$E$1,$T27,"TradingCalendar=DCE"))/250),IF(close_Price!$E$4&lt;11,([1]!TDaysCount(close_Price!$E$1,$T27,"TradingCalendar=DCE"))/250,([1]!TDaysCount(close_Price!$E$1,$T27,"TradingCalendar=DCE")-1)/250)))</f>
        <v/>
      </c>
      <c r="W27" s="112"/>
      <c r="X27" s="112"/>
      <c r="Y27" s="112"/>
      <c r="Z27" s="157">
        <v>0.03</v>
      </c>
      <c r="AA27" s="157">
        <v>0.03</v>
      </c>
      <c r="AB27" s="148">
        <f>VLOOKUP(E27,ContractInfo!C:M,11,FALSE)</f>
        <v>0.14000000000000001</v>
      </c>
      <c r="AC27" s="145">
        <v>122</v>
      </c>
      <c r="AD27" s="63">
        <v>120.28075164928286</v>
      </c>
      <c r="AE27" s="23">
        <v>-0.65725912889733562</v>
      </c>
      <c r="AF27" s="23">
        <v>1.9822117014238914E-3</v>
      </c>
      <c r="AG27" s="23">
        <v>483.73426559587114</v>
      </c>
      <c r="AH27" s="23">
        <v>-560.74822064570458</v>
      </c>
      <c r="AI27" s="23">
        <v>-219.77444738435531</v>
      </c>
      <c r="AJ27" s="153">
        <v>0</v>
      </c>
      <c r="AK27" s="153" t="b">
        <v>1</v>
      </c>
      <c r="AL27" s="154">
        <f>IF($E27="","",IF($C27="Short",VLOOKUP($A27,TradingBlotter!$C:$J,8,FALSE)*$G27*H27,-VLOOKUP($A27,TradingBlotter!$C:$J,8,FALSE)*$G27*H27))</f>
        <v>-995394.39999999991</v>
      </c>
      <c r="AM27" s="154">
        <f t="shared" si="1"/>
        <v>244000</v>
      </c>
      <c r="AN27" s="154">
        <f t="shared" si="2"/>
        <v>-751394.39999999991</v>
      </c>
      <c r="AO27" s="154">
        <f t="shared" si="5"/>
        <v>9944000</v>
      </c>
      <c r="AP27" s="112" t="s">
        <v>1148</v>
      </c>
      <c r="AQ27" s="10" t="str">
        <f t="shared" si="4"/>
        <v>提前平仓</v>
      </c>
      <c r="AR27" s="143">
        <f t="shared" si="6"/>
        <v>42930</v>
      </c>
      <c r="AS27" s="37" t="s">
        <v>2449</v>
      </c>
      <c r="AT27" s="206" t="e">
        <f ca="1">[1]!WSS(E27,"sec_name","ShowCodes=N","cols=1;rows=1")</f>
        <v>#NAME?</v>
      </c>
    </row>
    <row r="28" spans="1:46" s="53" customFormat="1" x14ac:dyDescent="0.2">
      <c r="A28" s="53" t="s">
        <v>558</v>
      </c>
      <c r="B28" s="53" t="s">
        <v>114</v>
      </c>
      <c r="C28" s="53" t="s">
        <v>562</v>
      </c>
      <c r="D28" s="53" t="s">
        <v>560</v>
      </c>
      <c r="E28" s="53" t="s">
        <v>499</v>
      </c>
      <c r="F28" s="153">
        <v>2000</v>
      </c>
      <c r="G28" s="154">
        <f>IF($E28="","",VLOOKUP($E28,ContractInfo!$C$2:$G$904,5,FALSE))</f>
        <v>5</v>
      </c>
      <c r="H28" s="154">
        <f t="shared" si="0"/>
        <v>400</v>
      </c>
      <c r="I28" s="154">
        <v>4972</v>
      </c>
      <c r="J28" s="153">
        <v>5469.2</v>
      </c>
      <c r="K28" s="153"/>
      <c r="L28" s="153"/>
      <c r="M28" s="153"/>
      <c r="N28" s="153"/>
      <c r="O28" s="153"/>
      <c r="P28" s="153"/>
      <c r="Q28" s="154" t="str">
        <f>IF(OR($E28="",AK28),"",RTD("wdf.rtq",,$E28,"LastPrice"))</f>
        <v/>
      </c>
      <c r="R28" s="37">
        <v>42922</v>
      </c>
      <c r="T28" s="37">
        <v>42951</v>
      </c>
      <c r="U28" s="31"/>
      <c r="V28" s="136" t="str">
        <f>IF(OR($A28="",$AK28),"",IF($B28="Asian",IF(close_Price!$E$4&gt;=14,([1]!TDaysCount(close_Price!$E$1,$T28,"TradingCalendar=DCE")-1)/250,([1]!TDaysCount(close_Price!$E$1,$T28,"TradingCalendar=DCE"))/250),IF(close_Price!$E$4&lt;11,([1]!TDaysCount(close_Price!$E$1,$T28,"TradingCalendar=DCE"))/250,([1]!TDaysCount(close_Price!$E$1,$T28,"TradingCalendar=DCE")-1)/250)))</f>
        <v/>
      </c>
      <c r="W28" s="112"/>
      <c r="X28" s="112"/>
      <c r="Y28" s="112"/>
      <c r="Z28" s="157">
        <v>0.03</v>
      </c>
      <c r="AA28" s="157">
        <v>0.03</v>
      </c>
      <c r="AB28" s="148">
        <f>VLOOKUP(E28,ContractInfo!C:M,11,FALSE)</f>
        <v>0.14000000000000001</v>
      </c>
      <c r="AC28" s="145">
        <v>117</v>
      </c>
      <c r="AD28" s="63">
        <v>120.28075164928286</v>
      </c>
      <c r="AE28" s="23">
        <v>-0.65725912889733562</v>
      </c>
      <c r="AF28" s="23">
        <v>1.9822117014238914E-3</v>
      </c>
      <c r="AG28" s="23">
        <v>483.73426559587114</v>
      </c>
      <c r="AH28" s="23">
        <v>-560.74822064570458</v>
      </c>
      <c r="AI28" s="23">
        <v>-219.77444738435531</v>
      </c>
      <c r="AJ28" s="153">
        <v>0</v>
      </c>
      <c r="AK28" s="153" t="b">
        <v>1</v>
      </c>
      <c r="AL28" s="154">
        <f>IF($E28="","",IF($C28="Short",VLOOKUP($A28,TradingBlotter!$C:$J,8,FALSE)*$G28*H28,-VLOOKUP($A28,TradingBlotter!$C:$J,8,FALSE)*$G28*H28))</f>
        <v>996388.79999999993</v>
      </c>
      <c r="AM28" s="154">
        <f t="shared" si="1"/>
        <v>-234000</v>
      </c>
      <c r="AN28" s="154">
        <f t="shared" si="2"/>
        <v>762388.79999999993</v>
      </c>
      <c r="AO28" s="154">
        <f t="shared" si="5"/>
        <v>9944000</v>
      </c>
      <c r="AP28" s="112" t="s">
        <v>1146</v>
      </c>
      <c r="AQ28" s="10" t="str">
        <f t="shared" si="4"/>
        <v>提前平仓</v>
      </c>
      <c r="AR28" s="143">
        <f t="shared" si="6"/>
        <v>42930</v>
      </c>
      <c r="AS28" s="37" t="s">
        <v>2448</v>
      </c>
      <c r="AT28" s="206" t="e">
        <f ca="1">[1]!WSS(E28,"sec_name","ShowCodes=N","cols=1;rows=1")</f>
        <v>#NAME?</v>
      </c>
    </row>
    <row r="29" spans="1:46" s="53" customFormat="1" x14ac:dyDescent="0.2">
      <c r="A29" s="53" t="s">
        <v>578</v>
      </c>
      <c r="B29" s="53" t="s">
        <v>579</v>
      </c>
      <c r="C29" s="53" t="s">
        <v>581</v>
      </c>
      <c r="D29" s="53" t="s">
        <v>580</v>
      </c>
      <c r="E29" s="53" t="s">
        <v>576</v>
      </c>
      <c r="F29" s="153">
        <v>2100</v>
      </c>
      <c r="G29" s="154">
        <f>IF($E29="","",VLOOKUP($E29,ContractInfo!$C$2:$G$904,5,FALSE))</f>
        <v>10</v>
      </c>
      <c r="H29" s="154">
        <f t="shared" si="0"/>
        <v>210</v>
      </c>
      <c r="I29" s="154">
        <v>15100</v>
      </c>
      <c r="J29" s="153">
        <v>14500</v>
      </c>
      <c r="K29" s="153"/>
      <c r="L29" s="153"/>
      <c r="M29" s="153"/>
      <c r="N29" s="153"/>
      <c r="O29" s="153"/>
      <c r="P29" s="153"/>
      <c r="Q29" s="154" t="str">
        <f>IF(OR($E29="",AK29),"",RTD("wdf.rtq",,$E29,"LastPrice"))</f>
        <v/>
      </c>
      <c r="R29" s="37">
        <v>42922</v>
      </c>
      <c r="S29" s="37">
        <v>42928</v>
      </c>
      <c r="T29" s="37">
        <v>43069</v>
      </c>
      <c r="U29" s="84" t="str">
        <f>IF(OR($A29="",$AK29),"",IF($B29="Asian",IF($S29&gt;close_Price!$E$1,([1]!TDaysCount(close_Price!$E$1,$S29,"TradingCalendar=DCE")-1)/250,0),""))</f>
        <v/>
      </c>
      <c r="V29" s="134" t="str">
        <f>IF(OR($A29="",$AK29),"",IF($B29="Asian",IF(close_Price!$E$4&gt;=14,([1]!TDaysCount(close_Price!$E$1,$T29,"TradingCalendar=DCE")-1)/250,([1]!TDaysCount(close_Price!$E$1,$T29,"TradingCalendar=DCE"))/250),IF(close_Price!$E$4&lt;11,([1]!TDaysCount(close_Price!$E$1,$T29,"TradingCalendar=DCE"))/250,([1]!TDaysCount(close_Price!$E$1,$T29,"TradingCalendar=DCE")-1)/250)))</f>
        <v/>
      </c>
      <c r="W29" s="116" t="str">
        <f>IF(OR($A29="",$AK29),"",IF($B29="Asian",[1]!TDaysCount($S29,$T29,"TradingCalendar=DCE"),""))</f>
        <v/>
      </c>
      <c r="X29" s="116" t="str">
        <f>IF(OR($A29="",$AK29),"",IF($B29="Asian",IF(close_Price!$E$1&gt;$S29,IF(close_Price!$E$4&gt;=14,[1]!TDaysCount($S29,close_Price!$E$1,"TradingCalendar=DCE"),[1]!TDaysCount($S29,close_Price!$E$1,"TradingCalendar=DCE")-1),0),""))</f>
        <v/>
      </c>
      <c r="Y29" s="111" t="str">
        <f>IF(OR($A29="",$AK29),"",IF($B29="Asian",VLOOKUP(E29,close_Price!$B:$C,2,FALSE),""))</f>
        <v/>
      </c>
      <c r="Z29" s="157">
        <v>0.03</v>
      </c>
      <c r="AA29" s="157">
        <v>0.03</v>
      </c>
      <c r="AB29" s="148">
        <f>VLOOKUP(E29,ContractInfo!C:M,11,FALSE)</f>
        <v>0.32</v>
      </c>
      <c r="AC29" s="145">
        <v>239.24</v>
      </c>
      <c r="AD29" s="6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153">
        <v>0</v>
      </c>
      <c r="AK29" s="153" t="b">
        <v>1</v>
      </c>
      <c r="AL29" s="154">
        <f>IF($E29="","",IF($C29="Short",VLOOKUP($A29,TradingBlotter!$C:$J,8,FALSE)*$G29*H29,-VLOOKUP($A29,TradingBlotter!$C:$J,8,FALSE)*$G29*H29))</f>
        <v>1766100</v>
      </c>
      <c r="AM29" s="154">
        <f t="shared" si="1"/>
        <v>-502404</v>
      </c>
      <c r="AN29" s="154">
        <f t="shared" si="2"/>
        <v>1263696</v>
      </c>
      <c r="AO29" s="154">
        <f t="shared" si="5"/>
        <v>31710000</v>
      </c>
      <c r="AP29" s="112" t="s">
        <v>1149</v>
      </c>
      <c r="AQ29" s="10" t="str">
        <f t="shared" si="4"/>
        <v>到期赔付</v>
      </c>
      <c r="AR29" s="143">
        <f t="shared" si="6"/>
        <v>43069</v>
      </c>
      <c r="AS29" s="37"/>
      <c r="AT29" s="206" t="e">
        <f ca="1">[1]!WSS(E29,"sec_name","ShowCodes=N","cols=1;rows=1")</f>
        <v>#NAME?</v>
      </c>
    </row>
    <row r="30" spans="1:46" s="53" customFormat="1" x14ac:dyDescent="0.2">
      <c r="A30" s="53" t="s">
        <v>882</v>
      </c>
      <c r="B30" s="53" t="s">
        <v>590</v>
      </c>
      <c r="C30" s="53" t="s">
        <v>118</v>
      </c>
      <c r="D30" s="53" t="s">
        <v>115</v>
      </c>
      <c r="E30" s="53" t="s">
        <v>531</v>
      </c>
      <c r="F30" s="153">
        <v>22000</v>
      </c>
      <c r="G30" s="154">
        <f>IF($E30="","",VLOOKUP($E30,ContractInfo!$C$2:$G$904,5,FALSE))</f>
        <v>10</v>
      </c>
      <c r="H30" s="154">
        <f t="shared" si="0"/>
        <v>2200</v>
      </c>
      <c r="I30" s="154">
        <v>1706</v>
      </c>
      <c r="J30" s="153">
        <v>1706</v>
      </c>
      <c r="K30" s="153"/>
      <c r="L30" s="153"/>
      <c r="M30" s="153"/>
      <c r="N30" s="153"/>
      <c r="O30" s="153"/>
      <c r="P30" s="153"/>
      <c r="Q30" s="154" t="str">
        <f>IF(OR($E30="",AK30),"",RTD("wdf.rtq",,$E30,"LastPrice"))</f>
        <v/>
      </c>
      <c r="R30" s="37">
        <v>42930</v>
      </c>
      <c r="S30" s="37">
        <v>42993</v>
      </c>
      <c r="T30" s="37">
        <v>43057</v>
      </c>
      <c r="U30" s="84" t="str">
        <f>IF(OR($A30="",$AK30),"",IF($B30="Asian",IF($S30&gt;close_Price!$E$1,([1]!TDaysCount(close_Price!$E$1,$S30,"TradingCalendar=DCE")-1)/250,0),""))</f>
        <v/>
      </c>
      <c r="V30" s="136" t="str">
        <f>IF(OR($A30="",$AK30),"",IF($B30="Asian",IF(close_Price!$E$4&gt;=14,([1]!TDaysCount(close_Price!$E$1,$T30,"TradingCalendar=DCE")-1)/250,([1]!TDaysCount(close_Price!$E$1,$T30,"TradingCalendar=DCE"))/250),IF(close_Price!$E$4&lt;11,([1]!TDaysCount(close_Price!$E$1,$T30,"TradingCalendar=DCE"))/250,([1]!TDaysCount(close_Price!$E$1,$T30,"TradingCalendar=DCE")-1)/250)))</f>
        <v/>
      </c>
      <c r="W30" s="115" t="str">
        <f>IF(OR($A30="",$AK30),"",IF($B30="Asian",[1]!TDaysCount($S30,$T30,"TradingCalendar=DCE"),""))</f>
        <v/>
      </c>
      <c r="X30" s="115" t="str">
        <f>IF(OR($A30="",$AK30),"",IF($B30="Asian",IF(close_Price!$E$1&gt;$S30,IF(close_Price!$E$4&gt;=14,[1]!TDaysCount($S30,close_Price!$E$1,"TradingCalendar=DCE"),[1]!TDaysCount($S30,close_Price!$E$1,"TradingCalendar=DCE")-1),0),""))</f>
        <v/>
      </c>
      <c r="Y30" s="111" t="str">
        <f>IF(OR($A30="",$AK30),"",IF($B30="Asian",VLOOKUP(E30,close_Price!$B:$C,2,FALSE),""))</f>
        <v/>
      </c>
      <c r="Z30" s="157">
        <v>0.03</v>
      </c>
      <c r="AA30" s="157">
        <v>0.03</v>
      </c>
      <c r="AB30" s="148">
        <f>VLOOKUP(E30,ContractInfo!C:M,11,FALSE)</f>
        <v>0.1</v>
      </c>
      <c r="AC30" s="145">
        <v>30</v>
      </c>
      <c r="AD30" s="63">
        <v>28.305571568783581</v>
      </c>
      <c r="AE30" s="23">
        <v>-0.43504467114630074</v>
      </c>
      <c r="AF30" s="23">
        <v>3.2274272143695271E-4</v>
      </c>
      <c r="AG30" s="23">
        <v>-2.1497042130391719E-2</v>
      </c>
      <c r="AH30" s="23">
        <v>-2.5565070133355405</v>
      </c>
      <c r="AI30" s="23">
        <v>9.2697656651097304</v>
      </c>
      <c r="AJ30" s="153">
        <v>0</v>
      </c>
      <c r="AK30" s="153" t="b">
        <v>1</v>
      </c>
      <c r="AL30" s="154">
        <f>IF($E30="","",IF($C30="Short",VLOOKUP($A30,TradingBlotter!$C:$J,8,FALSE)*$G30*H30,-VLOOKUP($A30,TradingBlotter!$C:$J,8,FALSE)*$G30*H30))</f>
        <v>1651407.9999999998</v>
      </c>
      <c r="AM30" s="154">
        <f t="shared" si="1"/>
        <v>-660000</v>
      </c>
      <c r="AN30" s="154">
        <f t="shared" si="2"/>
        <v>991407.99999999977</v>
      </c>
      <c r="AO30" s="154">
        <f t="shared" si="5"/>
        <v>37532000</v>
      </c>
      <c r="AP30" s="112" t="s">
        <v>1150</v>
      </c>
      <c r="AQ30" s="10" t="str">
        <f t="shared" si="4"/>
        <v>提前平仓</v>
      </c>
      <c r="AR30" s="143">
        <f t="shared" si="6"/>
        <v>43032</v>
      </c>
      <c r="AS30" s="37" t="s">
        <v>2450</v>
      </c>
      <c r="AT30" s="206" t="e">
        <f ca="1">[1]!WSS(E30,"sec_name","ShowCodes=N","cols=1;rows=1")</f>
        <v>#NAME?</v>
      </c>
    </row>
    <row r="31" spans="1:46" s="53" customFormat="1" x14ac:dyDescent="0.2">
      <c r="A31" s="53" t="s">
        <v>591</v>
      </c>
      <c r="B31" s="53" t="s">
        <v>590</v>
      </c>
      <c r="C31" s="53" t="s">
        <v>118</v>
      </c>
      <c r="D31" s="53" t="s">
        <v>121</v>
      </c>
      <c r="E31" s="53" t="s">
        <v>531</v>
      </c>
      <c r="F31" s="153">
        <v>11000</v>
      </c>
      <c r="G31" s="154">
        <f>IF($E31="","",VLOOKUP($E31,ContractInfo!$C$2:$G$904,5,FALSE))</f>
        <v>10</v>
      </c>
      <c r="H31" s="154">
        <f t="shared" si="0"/>
        <v>1100</v>
      </c>
      <c r="I31" s="154">
        <v>1706</v>
      </c>
      <c r="J31" s="153">
        <v>1691</v>
      </c>
      <c r="K31" s="153"/>
      <c r="L31" s="153"/>
      <c r="M31" s="153"/>
      <c r="N31" s="153"/>
      <c r="O31" s="153"/>
      <c r="P31" s="153"/>
      <c r="Q31" s="154" t="str">
        <f>IF(OR($E31="",AK31),"",RTD("wdf.rtq",,$E31,"LastPrice"))</f>
        <v/>
      </c>
      <c r="R31" s="37">
        <v>42930</v>
      </c>
      <c r="S31" s="37">
        <v>42993</v>
      </c>
      <c r="T31" s="37">
        <v>43057</v>
      </c>
      <c r="U31" s="84" t="str">
        <f>IF(OR($A31="",$AK31),"",IF($B31="Asian",IF($S31&gt;close_Price!$E$1,([1]!TDaysCount(close_Price!$E$1,$S31,"TradingCalendar=DCE")-1)/250,0),""))</f>
        <v/>
      </c>
      <c r="V31" s="136" t="str">
        <f>IF(OR($A31="",$AK31),"",IF($B31="Asian",IF(close_Price!$E$4&gt;=14,([1]!TDaysCount(close_Price!$E$1,$T31,"TradingCalendar=DCE")-1)/250,([1]!TDaysCount(close_Price!$E$1,$T31,"TradingCalendar=DCE"))/250),IF(close_Price!$E$4&lt;11,([1]!TDaysCount(close_Price!$E$1,$T31,"TradingCalendar=DCE"))/250,([1]!TDaysCount(close_Price!$E$1,$T31,"TradingCalendar=DCE")-1)/250)))</f>
        <v/>
      </c>
      <c r="W31" s="115" t="str">
        <f>IF(OR($A31="",$AK31),"",IF($B31="Asian",[1]!TDaysCount($S31,$T31,"TradingCalendar=DCE"),""))</f>
        <v/>
      </c>
      <c r="X31" s="115" t="str">
        <f>IF(OR($A31="",$AK31),"",IF($B31="Asian",IF(close_Price!$E$1&gt;$S31,IF(close_Price!$E$4&gt;=14,[1]!TDaysCount($S31,close_Price!$E$1,"TradingCalendar=DCE"),[1]!TDaysCount($S31,close_Price!$E$1,"TradingCalendar=DCE")-1),0),""))</f>
        <v/>
      </c>
      <c r="Y31" s="111" t="str">
        <f>IF(OR($A31="",$AK31),"",IF($B31="Asian",VLOOKUP(E31,close_Price!$B:$C,2,FALSE),""))</f>
        <v/>
      </c>
      <c r="Z31" s="157">
        <v>0.03</v>
      </c>
      <c r="AA31" s="157">
        <v>0.03</v>
      </c>
      <c r="AB31" s="148">
        <f>VLOOKUP(E31,ContractInfo!C:M,11,FALSE)</f>
        <v>0.1</v>
      </c>
      <c r="AC31" s="145">
        <v>0</v>
      </c>
      <c r="AD31" s="63">
        <v>0.95109568016681867</v>
      </c>
      <c r="AE31" s="23">
        <v>7.1604265597824401E-2</v>
      </c>
      <c r="AF31" s="23">
        <v>4.1976364606455263E-3</v>
      </c>
      <c r="AG31" s="23">
        <v>-0.27930845748158628</v>
      </c>
      <c r="AH31" s="23">
        <v>-39.995901652405571</v>
      </c>
      <c r="AI31" s="23">
        <v>496.42156514063669</v>
      </c>
      <c r="AJ31" s="153">
        <v>0</v>
      </c>
      <c r="AK31" s="153" t="b">
        <v>1</v>
      </c>
      <c r="AL31" s="154">
        <f>IF($E31="","",IF($C31="Short",VLOOKUP($A31,TradingBlotter!$C:$J,8,FALSE)*$G31*H31,-VLOOKUP($A31,TradingBlotter!$C:$J,8,FALSE)*$G31*H31))</f>
        <v>315436</v>
      </c>
      <c r="AM31" s="154">
        <f t="shared" si="1"/>
        <v>0</v>
      </c>
      <c r="AN31" s="154">
        <f t="shared" si="2"/>
        <v>315436</v>
      </c>
      <c r="AO31" s="154">
        <f t="shared" si="5"/>
        <v>18766000</v>
      </c>
      <c r="AP31" s="112" t="s">
        <v>1150</v>
      </c>
      <c r="AQ31" s="10" t="str">
        <f t="shared" si="4"/>
        <v>提前平仓</v>
      </c>
      <c r="AR31" s="143">
        <f t="shared" si="6"/>
        <v>43032</v>
      </c>
      <c r="AS31" s="37" t="s">
        <v>2450</v>
      </c>
      <c r="AT31" s="206" t="e">
        <f ca="1">[1]!WSS(E31,"sec_name","ShowCodes=N","cols=1;rows=1")</f>
        <v>#NAME?</v>
      </c>
    </row>
    <row r="32" spans="1:46" s="53" customFormat="1" x14ac:dyDescent="0.2">
      <c r="A32" s="53" t="s">
        <v>592</v>
      </c>
      <c r="B32" s="53" t="s">
        <v>590</v>
      </c>
      <c r="C32" s="53" t="s">
        <v>137</v>
      </c>
      <c r="D32" s="53" t="s">
        <v>121</v>
      </c>
      <c r="E32" s="53" t="s">
        <v>531</v>
      </c>
      <c r="F32" s="153">
        <v>22000</v>
      </c>
      <c r="G32" s="154">
        <f>IF($E32="","",VLOOKUP($E32,ContractInfo!$C$2:$G$904,5,FALSE))</f>
        <v>10</v>
      </c>
      <c r="H32" s="154">
        <f t="shared" si="0"/>
        <v>2200</v>
      </c>
      <c r="I32" s="154">
        <v>1706</v>
      </c>
      <c r="J32" s="153">
        <v>1706</v>
      </c>
      <c r="K32" s="153"/>
      <c r="L32" s="153"/>
      <c r="M32" s="153"/>
      <c r="N32" s="153"/>
      <c r="O32" s="153"/>
      <c r="P32" s="153"/>
      <c r="Q32" s="154" t="str">
        <f>IF(OR($E32="",AK32),"",RTD("wdf.rtq",,$E32,"LastPrice"))</f>
        <v/>
      </c>
      <c r="R32" s="37">
        <v>42930</v>
      </c>
      <c r="S32" s="37">
        <v>42993</v>
      </c>
      <c r="T32" s="37">
        <v>43057</v>
      </c>
      <c r="U32" s="84" t="str">
        <f>IF(OR($A32="",$AK32),"",IF($B32="Asian",IF($S32&gt;close_Price!$E$1,([1]!TDaysCount(close_Price!$E$1,$S32,"TradingCalendar=DCE")-1)/250,0),""))</f>
        <v/>
      </c>
      <c r="V32" s="136" t="str">
        <f>IF(OR($A32="",$AK32),"",IF($B32="Asian",IF(close_Price!$E$4&gt;=14,([1]!TDaysCount(close_Price!$E$1,$T32,"TradingCalendar=DCE")-1)/250,([1]!TDaysCount(close_Price!$E$1,$T32,"TradingCalendar=DCE"))/250),IF(close_Price!$E$4&lt;11,([1]!TDaysCount(close_Price!$E$1,$T32,"TradingCalendar=DCE"))/250,([1]!TDaysCount(close_Price!$E$1,$T32,"TradingCalendar=DCE")-1)/250)))</f>
        <v/>
      </c>
      <c r="W32" s="115" t="str">
        <f>IF(OR($A32="",$AK32),"",IF($B32="Asian",[1]!TDaysCount($S32,$T32,"TradingCalendar=DCE"),""))</f>
        <v/>
      </c>
      <c r="X32" s="115" t="str">
        <f>IF(OR($A32="",$AK32),"",IF($B32="Asian",IF(close_Price!$E$1&gt;$S32,IF(close_Price!$E$4&gt;=14,[1]!TDaysCount($S32,close_Price!$E$1,"TradingCalendar=DCE"),[1]!TDaysCount($S32,close_Price!$E$1,"TradingCalendar=DCE")-1),0),""))</f>
        <v/>
      </c>
      <c r="Y32" s="111" t="str">
        <f>IF(OR($A32="",$AK32),"",IF($B32="Asian",VLOOKUP(E32,close_Price!$B:$C,2,FALSE),""))</f>
        <v/>
      </c>
      <c r="Z32" s="157">
        <v>0.03</v>
      </c>
      <c r="AA32" s="157">
        <v>0.03</v>
      </c>
      <c r="AB32" s="148">
        <f>VLOOKUP(E32,ContractInfo!C:M,11,FALSE)</f>
        <v>0.1</v>
      </c>
      <c r="AC32" s="145">
        <v>0</v>
      </c>
      <c r="AD32" s="63">
        <v>9.6586980855139115E-2</v>
      </c>
      <c r="AE32" s="23">
        <v>1.0821995617346647E-2</v>
      </c>
      <c r="AF32" s="23">
        <v>1.0556495122493459E-3</v>
      </c>
      <c r="AG32" s="23">
        <v>-7.0253328939652582E-2</v>
      </c>
      <c r="AH32" s="23">
        <v>-10.899421885000022</v>
      </c>
      <c r="AI32" s="23">
        <v>123.23946426981701</v>
      </c>
      <c r="AJ32" s="153">
        <v>0</v>
      </c>
      <c r="AK32" s="153" t="b">
        <v>1</v>
      </c>
      <c r="AL32" s="154">
        <f>IF($E32="","",IF($C32="Short",VLOOKUP($A32,TradingBlotter!$C:$J,8,FALSE)*$G32*H32,-VLOOKUP($A32,TradingBlotter!$C:$J,8,FALSE)*$G32*H32))</f>
        <v>-450560</v>
      </c>
      <c r="AM32" s="154">
        <f t="shared" si="1"/>
        <v>0</v>
      </c>
      <c r="AN32" s="154">
        <f t="shared" si="2"/>
        <v>-450560</v>
      </c>
      <c r="AO32" s="154" t="str">
        <f t="shared" si="5"/>
        <v/>
      </c>
      <c r="AP32" s="112" t="s">
        <v>1150</v>
      </c>
      <c r="AQ32" s="10" t="str">
        <f t="shared" si="4"/>
        <v>提前平仓</v>
      </c>
      <c r="AR32" s="143">
        <f t="shared" si="6"/>
        <v>43032</v>
      </c>
      <c r="AS32" s="37" t="s">
        <v>2450</v>
      </c>
      <c r="AT32" s="206" t="e">
        <f ca="1">[1]!WSS(E32,"sec_name","ShowCodes=N","cols=1;rows=1")</f>
        <v>#NAME?</v>
      </c>
    </row>
    <row r="33" spans="1:46" s="53" customFormat="1" x14ac:dyDescent="0.2">
      <c r="A33" s="53" t="s">
        <v>593</v>
      </c>
      <c r="B33" s="53" t="s">
        <v>590</v>
      </c>
      <c r="C33" s="53" t="s">
        <v>118</v>
      </c>
      <c r="D33" s="53" t="s">
        <v>121</v>
      </c>
      <c r="E33" s="53" t="s">
        <v>531</v>
      </c>
      <c r="F33" s="153">
        <v>11000</v>
      </c>
      <c r="G33" s="154">
        <f>IF($E33="","",VLOOKUP($E33,ContractInfo!$C$2:$G$904,5,FALSE))</f>
        <v>10</v>
      </c>
      <c r="H33" s="154">
        <f t="shared" si="0"/>
        <v>1100</v>
      </c>
      <c r="I33" s="154">
        <v>1706</v>
      </c>
      <c r="J33" s="153">
        <v>1721</v>
      </c>
      <c r="K33" s="153"/>
      <c r="L33" s="153"/>
      <c r="M33" s="153"/>
      <c r="N33" s="153"/>
      <c r="O33" s="153"/>
      <c r="P33" s="153"/>
      <c r="Q33" s="154" t="str">
        <f>IF(OR($E33="",AK33),"",RTD("wdf.rtq",,$E33,"LastPrice"))</f>
        <v/>
      </c>
      <c r="R33" s="37">
        <v>42930</v>
      </c>
      <c r="S33" s="37">
        <v>42993</v>
      </c>
      <c r="T33" s="37">
        <v>43057</v>
      </c>
      <c r="U33" s="84" t="str">
        <f>IF(OR($A33="",$AK33),"",IF($B33="Asian",IF($S33&gt;close_Price!$E$1,([1]!TDaysCount(close_Price!$E$1,$S33,"TradingCalendar=DCE")-1)/250,0),""))</f>
        <v/>
      </c>
      <c r="V33" s="136" t="str">
        <f>IF(OR($A33="",$AK33),"",IF($B33="Asian",IF(close_Price!$E$4&gt;=14,([1]!TDaysCount(close_Price!$E$1,$T33,"TradingCalendar=DCE")-1)/250,([1]!TDaysCount(close_Price!$E$1,$T33,"TradingCalendar=DCE"))/250),IF(close_Price!$E$4&lt;11,([1]!TDaysCount(close_Price!$E$1,$T33,"TradingCalendar=DCE"))/250,([1]!TDaysCount(close_Price!$E$1,$T33,"TradingCalendar=DCE")-1)/250)))</f>
        <v/>
      </c>
      <c r="W33" s="115" t="str">
        <f>IF(OR($A33="",$AK33),"",IF($B33="Asian",[1]!TDaysCount($S33,$T33,"TradingCalendar=DCE"),""))</f>
        <v/>
      </c>
      <c r="X33" s="115" t="str">
        <f>IF(OR($A33="",$AK33),"",IF($B33="Asian",IF(close_Price!$E$1&gt;$S33,IF(close_Price!$E$4&gt;=14,[1]!TDaysCount($S33,close_Price!$E$1,"TradingCalendar=DCE"),[1]!TDaysCount($S33,close_Price!$E$1,"TradingCalendar=DCE")-1),0),""))</f>
        <v/>
      </c>
      <c r="Y33" s="111" t="str">
        <f>IF(OR($A33="",$AK33),"",IF($B33="Asian",VLOOKUP(E33,close_Price!$B:$C,2,FALSE),""))</f>
        <v/>
      </c>
      <c r="Z33" s="157">
        <v>0.03</v>
      </c>
      <c r="AA33" s="157">
        <v>0.03</v>
      </c>
      <c r="AB33" s="148">
        <f>VLOOKUP(E33,ContractInfo!C:M,11,FALSE)</f>
        <v>0.1</v>
      </c>
      <c r="AC33" s="145">
        <v>0</v>
      </c>
      <c r="AD33" s="63">
        <v>1.9731829197500881E-3</v>
      </c>
      <c r="AE33" s="23">
        <v>3.0863628080676775E-4</v>
      </c>
      <c r="AF33" s="23">
        <v>4.4384416281184613E-5</v>
      </c>
      <c r="AG33" s="23">
        <v>-2.9541031067521935E-3</v>
      </c>
      <c r="AH33" s="23">
        <v>-0.36085655375593839</v>
      </c>
      <c r="AI33" s="23">
        <v>5.072615646296418</v>
      </c>
      <c r="AJ33" s="153">
        <v>0</v>
      </c>
      <c r="AK33" s="153" t="b">
        <v>1</v>
      </c>
      <c r="AL33" s="154">
        <f>IF($E33="","",IF($C33="Short",VLOOKUP($A33,TradingBlotter!$C:$J,8,FALSE)*$G33*H33,-VLOOKUP($A33,TradingBlotter!$C:$J,8,FALSE)*$G33*H33))</f>
        <v>153890</v>
      </c>
      <c r="AM33" s="154">
        <f t="shared" si="1"/>
        <v>0</v>
      </c>
      <c r="AN33" s="154">
        <f t="shared" si="2"/>
        <v>153890</v>
      </c>
      <c r="AO33" s="154" t="str">
        <f t="shared" si="5"/>
        <v/>
      </c>
      <c r="AP33" s="112" t="s">
        <v>1150</v>
      </c>
      <c r="AQ33" s="10" t="str">
        <f t="shared" si="4"/>
        <v>提前平仓</v>
      </c>
      <c r="AR33" s="143">
        <f t="shared" si="6"/>
        <v>43032</v>
      </c>
      <c r="AS33" s="37" t="s">
        <v>2450</v>
      </c>
      <c r="AT33" s="206" t="e">
        <f ca="1">[1]!WSS(E33,"sec_name","ShowCodes=N","cols=1;rows=1")</f>
        <v>#NAME?</v>
      </c>
    </row>
    <row r="34" spans="1:46" s="53" customFormat="1" x14ac:dyDescent="0.2">
      <c r="A34" s="53" t="s">
        <v>594</v>
      </c>
      <c r="B34" s="53" t="s">
        <v>590</v>
      </c>
      <c r="C34" s="53" t="s">
        <v>118</v>
      </c>
      <c r="D34" s="53" t="s">
        <v>121</v>
      </c>
      <c r="E34" s="53" t="s">
        <v>531</v>
      </c>
      <c r="F34" s="153">
        <v>10000</v>
      </c>
      <c r="G34" s="154">
        <f>IF($E34="","",VLOOKUP($E34,ContractInfo!$C$2:$G$904,5,FALSE))</f>
        <v>10</v>
      </c>
      <c r="H34" s="154">
        <f t="shared" ref="H34:H65" si="7">IF($E34="","",F34/G34)</f>
        <v>1000</v>
      </c>
      <c r="I34" s="154">
        <v>1706</v>
      </c>
      <c r="J34" s="153">
        <v>1715</v>
      </c>
      <c r="K34" s="153"/>
      <c r="L34" s="153"/>
      <c r="M34" s="153"/>
      <c r="N34" s="153"/>
      <c r="O34" s="153"/>
      <c r="P34" s="153"/>
      <c r="Q34" s="154" t="str">
        <f>IF(OR($E34="",AK34),"",RTD("wdf.rtq",,$E34,"LastPrice"))</f>
        <v/>
      </c>
      <c r="R34" s="37">
        <v>42930</v>
      </c>
      <c r="S34" s="37">
        <v>42993</v>
      </c>
      <c r="T34" s="37">
        <v>43057</v>
      </c>
      <c r="U34" s="84" t="str">
        <f>IF(OR($A34="",$AK34),"",IF($B34="Asian",IF($S34&gt;close_Price!$E$1,([1]!TDaysCount(close_Price!$E$1,$S34,"TradingCalendar=DCE")-1)/250,0),""))</f>
        <v/>
      </c>
      <c r="V34" s="136" t="str">
        <f>IF(OR($A34="",$AK34),"",IF($B34="Asian",IF(close_Price!$E$4&gt;=14,([1]!TDaysCount(close_Price!$E$1,$T34,"TradingCalendar=DCE")-1)/250,([1]!TDaysCount(close_Price!$E$1,$T34,"TradingCalendar=DCE"))/250),IF(close_Price!$E$4&lt;11,([1]!TDaysCount(close_Price!$E$1,$T34,"TradingCalendar=DCE"))/250,([1]!TDaysCount(close_Price!$E$1,$T34,"TradingCalendar=DCE")-1)/250)))</f>
        <v/>
      </c>
      <c r="W34" s="115" t="str">
        <f>IF(OR($A34="",$AK34),"",IF($B34="Asian",[1]!TDaysCount($S34,$T34,"TradingCalendar=DCE"),""))</f>
        <v/>
      </c>
      <c r="X34" s="115" t="str">
        <f>IF(OR($A34="",$AK34),"",IF($B34="Asian",IF(close_Price!$E$1&gt;$S34,IF(close_Price!$E$4&gt;=14,[1]!TDaysCount($S34,close_Price!$E$1,"TradingCalendar=DCE"),[1]!TDaysCount($S34,close_Price!$E$1,"TradingCalendar=DCE")-1),0),""))</f>
        <v/>
      </c>
      <c r="Y34" s="111" t="str">
        <f>IF(OR($A34="",$AK34),"",IF($B34="Asian",VLOOKUP(E34,close_Price!$B:$C,2,FALSE),""))</f>
        <v/>
      </c>
      <c r="Z34" s="157">
        <v>0.03</v>
      </c>
      <c r="AA34" s="157">
        <v>0.03</v>
      </c>
      <c r="AB34" s="148">
        <f>VLOOKUP(E34,ContractInfo!C:M,11,FALSE)</f>
        <v>0.1</v>
      </c>
      <c r="AC34" s="145">
        <v>0</v>
      </c>
      <c r="AD34" s="63">
        <v>1.1273162269840372E-2</v>
      </c>
      <c r="AE34" s="23">
        <v>1.5592822872681489E-3</v>
      </c>
      <c r="AF34" s="23">
        <v>1.950473532685848E-4</v>
      </c>
      <c r="AG34" s="23">
        <v>-1.2980720480872988E-2</v>
      </c>
      <c r="AH34" s="23">
        <v>-1.7772858692340161</v>
      </c>
      <c r="AI34" s="23">
        <v>22.501651490202615</v>
      </c>
      <c r="AJ34" s="153">
        <v>0</v>
      </c>
      <c r="AK34" s="153" t="b">
        <v>1</v>
      </c>
      <c r="AL34" s="154">
        <f>IF($E34="","",IF($C34="Short",VLOOKUP($A34,TradingBlotter!$C:$J,8,FALSE)*$G34*H34,-VLOOKUP($A34,TradingBlotter!$C:$J,8,FALSE)*$G34*H34))</f>
        <v>47500</v>
      </c>
      <c r="AM34" s="154">
        <f t="shared" si="1"/>
        <v>0</v>
      </c>
      <c r="AN34" s="154">
        <f t="shared" si="2"/>
        <v>47500</v>
      </c>
      <c r="AO34" s="154">
        <f>$F34*$I34</f>
        <v>17060000</v>
      </c>
      <c r="AP34" s="112" t="s">
        <v>1150</v>
      </c>
      <c r="AQ34" s="10" t="str">
        <f t="shared" ref="AQ34:AQ65" si="8">IF(AK34,IF(AS34&lt;&gt;"","提前平仓",IF(AM34=0,"到期无赔付","到期赔付")),"")</f>
        <v>提前平仓</v>
      </c>
      <c r="AR34" s="143">
        <f t="shared" si="6"/>
        <v>43032</v>
      </c>
      <c r="AS34" s="37" t="s">
        <v>2450</v>
      </c>
      <c r="AT34" s="206" t="e">
        <f ca="1">[1]!WSS(E34,"sec_name","ShowCodes=N","cols=1;rows=1")</f>
        <v>#NAME?</v>
      </c>
    </row>
    <row r="35" spans="1:46" s="53" customFormat="1" x14ac:dyDescent="0.2">
      <c r="A35" s="53" t="s">
        <v>595</v>
      </c>
      <c r="B35" s="53" t="s">
        <v>590</v>
      </c>
      <c r="C35" s="53" t="s">
        <v>137</v>
      </c>
      <c r="D35" s="53" t="s">
        <v>121</v>
      </c>
      <c r="E35" s="53" t="s">
        <v>531</v>
      </c>
      <c r="F35" s="153">
        <v>10000</v>
      </c>
      <c r="G35" s="154">
        <f>IF($E35="","",VLOOKUP($E35,ContractInfo!$C$2:$G$904,5,FALSE))</f>
        <v>10</v>
      </c>
      <c r="H35" s="154">
        <f t="shared" si="7"/>
        <v>1000</v>
      </c>
      <c r="I35" s="154">
        <v>1706</v>
      </c>
      <c r="J35" s="153">
        <v>1721</v>
      </c>
      <c r="K35" s="153"/>
      <c r="L35" s="153"/>
      <c r="M35" s="153"/>
      <c r="N35" s="153"/>
      <c r="O35" s="153"/>
      <c r="P35" s="153"/>
      <c r="Q35" s="154" t="str">
        <f>IF(OR($E35="",AK35),"",RTD("wdf.rtq",,$E35,"LastPrice"))</f>
        <v/>
      </c>
      <c r="R35" s="37">
        <v>42930</v>
      </c>
      <c r="S35" s="37">
        <v>42993</v>
      </c>
      <c r="T35" s="37">
        <v>43057</v>
      </c>
      <c r="U35" s="84" t="str">
        <f>IF(OR($A35="",$AK35),"",IF($B35="Asian",IF($S35&gt;close_Price!$E$1,([1]!TDaysCount(close_Price!$E$1,$S35,"TradingCalendar=DCE")-1)/250,0),""))</f>
        <v/>
      </c>
      <c r="V35" s="136" t="str">
        <f>IF(OR($A35="",$AK35),"",IF($B35="Asian",IF(close_Price!$E$4&gt;=14,([1]!TDaysCount(close_Price!$E$1,$T35,"TradingCalendar=DCE")-1)/250,([1]!TDaysCount(close_Price!$E$1,$T35,"TradingCalendar=DCE"))/250),IF(close_Price!$E$4&lt;11,([1]!TDaysCount(close_Price!$E$1,$T35,"TradingCalendar=DCE"))/250,([1]!TDaysCount(close_Price!$E$1,$T35,"TradingCalendar=DCE")-1)/250)))</f>
        <v/>
      </c>
      <c r="W35" s="115" t="str">
        <f>IF(OR($A35="",$AK35),"",IF($B35="Asian",[1]!TDaysCount($S35,$T35,"TradingCalendar=DCE"),""))</f>
        <v/>
      </c>
      <c r="X35" s="115" t="str">
        <f>IF(OR($A35="",$AK35),"",IF($B35="Asian",IF(close_Price!$E$1&gt;$S35,IF(close_Price!$E$4&gt;=14,[1]!TDaysCount($S35,close_Price!$E$1,"TradingCalendar=DCE"),[1]!TDaysCount($S35,close_Price!$E$1,"TradingCalendar=DCE")-1),0),""))</f>
        <v/>
      </c>
      <c r="Y35" s="111" t="str">
        <f>IF(OR($A35="",$AK35),"",IF($B35="Asian",VLOOKUP(E35,close_Price!$B:$C,2,FALSE),""))</f>
        <v/>
      </c>
      <c r="Z35" s="157">
        <v>0.03</v>
      </c>
      <c r="AA35" s="157">
        <v>0.03</v>
      </c>
      <c r="AB35" s="148">
        <f>VLOOKUP(E35,ContractInfo!C:M,11,FALSE)</f>
        <v>0.1</v>
      </c>
      <c r="AC35" s="145">
        <v>0</v>
      </c>
      <c r="AD35" s="63">
        <v>1.9731829197500881E-3</v>
      </c>
      <c r="AE35" s="23">
        <v>3.0863628080676775E-4</v>
      </c>
      <c r="AF35" s="23">
        <v>4.4384416281184613E-5</v>
      </c>
      <c r="AG35" s="23">
        <v>-2.9541031067521935E-3</v>
      </c>
      <c r="AH35" s="23">
        <v>-0.36085655375593839</v>
      </c>
      <c r="AI35" s="23">
        <v>5.072615646296418</v>
      </c>
      <c r="AJ35" s="153">
        <v>0</v>
      </c>
      <c r="AK35" s="153" t="b">
        <v>1</v>
      </c>
      <c r="AL35" s="154">
        <f>IF($E35="","",IF($C35="Short",VLOOKUP($A35,TradingBlotter!$C:$J,8,FALSE)*$G35*H35,-VLOOKUP($A35,TradingBlotter!$C:$J,8,FALSE)*$G35*H35))</f>
        <v>-30440</v>
      </c>
      <c r="AM35" s="154">
        <f t="shared" si="1"/>
        <v>0</v>
      </c>
      <c r="AN35" s="154">
        <f t="shared" si="2"/>
        <v>-30440</v>
      </c>
      <c r="AO35" s="154" t="str">
        <f t="shared" ref="AO35:AO66" si="9">IF(AND($E35&lt;&gt;"",COUNTIF(A35,"*-*")=0),$F35*$I35,IF(OR($E35="",COUNTIF(A34,"*-*")=1),"",$F35*$I35))</f>
        <v/>
      </c>
      <c r="AP35" s="112" t="s">
        <v>1150</v>
      </c>
      <c r="AQ35" s="10" t="str">
        <f t="shared" si="8"/>
        <v>提前平仓</v>
      </c>
      <c r="AR35" s="143">
        <f t="shared" si="6"/>
        <v>43032</v>
      </c>
      <c r="AS35" s="37" t="s">
        <v>2450</v>
      </c>
      <c r="AT35" s="206" t="e">
        <f ca="1">[1]!WSS(E35,"sec_name","ShowCodes=N","cols=1;rows=1")</f>
        <v>#NAME?</v>
      </c>
    </row>
    <row r="36" spans="1:46" s="53" customFormat="1" x14ac:dyDescent="0.2">
      <c r="A36" s="53" t="s">
        <v>675</v>
      </c>
      <c r="B36" s="53" t="s">
        <v>114</v>
      </c>
      <c r="C36" s="53" t="s">
        <v>460</v>
      </c>
      <c r="D36" s="53" t="s">
        <v>121</v>
      </c>
      <c r="E36" s="53" t="s">
        <v>411</v>
      </c>
      <c r="F36" s="153">
        <v>2000</v>
      </c>
      <c r="G36" s="154">
        <f>IF($E36="","",VLOOKUP($E36,ContractInfo!$C$2:$G$904,5,FALSE))</f>
        <v>10</v>
      </c>
      <c r="H36" s="154">
        <f t="shared" si="7"/>
        <v>200</v>
      </c>
      <c r="I36" s="154">
        <v>3555</v>
      </c>
      <c r="J36" s="153">
        <v>3555</v>
      </c>
      <c r="K36" s="153"/>
      <c r="L36" s="153"/>
      <c r="M36" s="153"/>
      <c r="N36" s="153"/>
      <c r="O36" s="153"/>
      <c r="P36" s="153"/>
      <c r="Q36" s="154" t="str">
        <f>IF(OR($E36="",AK36),"",RTD("wdf.rtq",,$E36,"LastPrice"))</f>
        <v/>
      </c>
      <c r="R36" s="37">
        <v>42942</v>
      </c>
      <c r="S36" s="37"/>
      <c r="T36" s="37">
        <v>42972</v>
      </c>
      <c r="U36" s="85"/>
      <c r="V36" s="136" t="str">
        <f>IF(OR($A36="",$AK36),"",IF($B36="Asian",IF(close_Price!$E$4&gt;=14,([1]!TDaysCount(close_Price!$E$1,$T36,"TradingCalendar=DCE")-1)/250,([1]!TDaysCount(close_Price!$E$1,$T36,"TradingCalendar=DCE"))/250),IF(close_Price!$E$4&lt;11,([1]!TDaysCount(close_Price!$E$1,$T36,"TradingCalendar=DCE"))/250,([1]!TDaysCount(close_Price!$E$1,$T36,"TradingCalendar=DCE")-1)/250)))</f>
        <v/>
      </c>
      <c r="W36" s="112"/>
      <c r="X36" s="112"/>
      <c r="Y36" s="112"/>
      <c r="Z36" s="157">
        <v>0.03</v>
      </c>
      <c r="AA36" s="157">
        <v>0.03</v>
      </c>
      <c r="AB36" s="148">
        <f>VLOOKUP(E36,ContractInfo!C:M,11,FALSE)</f>
        <v>0.33</v>
      </c>
      <c r="AC36" s="145">
        <v>395</v>
      </c>
      <c r="AD36" s="63">
        <v>402.9516526607847</v>
      </c>
      <c r="AE36" s="23">
        <v>0.99987942674850994</v>
      </c>
      <c r="AF36" s="23">
        <v>3.3478498075422054E-8</v>
      </c>
      <c r="AG36" s="23">
        <v>7.3425274989362237E-4</v>
      </c>
      <c r="AH36" s="23">
        <v>12.056426022015694</v>
      </c>
      <c r="AI36" s="23">
        <v>14.218284473639271</v>
      </c>
      <c r="AJ36" s="153">
        <v>0</v>
      </c>
      <c r="AK36" s="153" t="b">
        <v>1</v>
      </c>
      <c r="AL36" s="154">
        <f>IF($E36="","",IF($C36="Short",VLOOKUP($A36,TradingBlotter!$C:$J,8,FALSE)*$G36*H36,-VLOOKUP($A36,TradingBlotter!$C:$J,8,FALSE)*$G36*H36))</f>
        <v>-242450.99999999997</v>
      </c>
      <c r="AM36" s="154">
        <f t="shared" si="1"/>
        <v>790000</v>
      </c>
      <c r="AN36" s="154">
        <f t="shared" si="2"/>
        <v>547549</v>
      </c>
      <c r="AO36" s="154">
        <f t="shared" si="9"/>
        <v>7110000</v>
      </c>
      <c r="AP36" s="112" t="s">
        <v>1144</v>
      </c>
      <c r="AQ36" s="10" t="str">
        <f t="shared" si="8"/>
        <v>提前平仓</v>
      </c>
      <c r="AR36" s="143">
        <f t="shared" si="6"/>
        <v>42971</v>
      </c>
      <c r="AS36" s="37" t="s">
        <v>2444</v>
      </c>
      <c r="AT36" s="206" t="e">
        <f ca="1">[1]!WSS(E36,"sec_name","ShowCodes=N","cols=1;rows=1")</f>
        <v>#NAME?</v>
      </c>
    </row>
    <row r="37" spans="1:46" s="53" customFormat="1" x14ac:dyDescent="0.2">
      <c r="A37" s="53" t="s">
        <v>682</v>
      </c>
      <c r="B37" s="53" t="s">
        <v>114</v>
      </c>
      <c r="C37" s="53" t="s">
        <v>118</v>
      </c>
      <c r="D37" s="53" t="s">
        <v>121</v>
      </c>
      <c r="E37" s="53" t="s">
        <v>679</v>
      </c>
      <c r="F37" s="153">
        <v>100000</v>
      </c>
      <c r="G37" s="154">
        <f>IF($E37="","",VLOOKUP($E37,ContractInfo!$C$2:$G$904,5,FALSE))</f>
        <v>100</v>
      </c>
      <c r="H37" s="154">
        <f t="shared" si="7"/>
        <v>1000</v>
      </c>
      <c r="I37" s="154">
        <v>15.91</v>
      </c>
      <c r="J37" s="154">
        <v>15.91</v>
      </c>
      <c r="K37" s="153"/>
      <c r="L37" s="153"/>
      <c r="M37" s="153"/>
      <c r="N37" s="153"/>
      <c r="O37" s="153"/>
      <c r="P37" s="153"/>
      <c r="Q37" s="154" t="e">
        <f>IF(OR($E37="",AK37),"",RTD("wdf.rtq",,$E37,"LastPrice"))</f>
        <v>#N/A</v>
      </c>
      <c r="R37" s="37">
        <v>42943</v>
      </c>
      <c r="S37" s="37"/>
      <c r="T37" s="37">
        <v>43126</v>
      </c>
      <c r="U37" s="85"/>
      <c r="V37" s="116" t="e">
        <f ca="1">IF(OR($A37="",$AK37),"",IF($B37="Asian",IF(close_Price!$E$4&gt;=14,([1]!TDaysCount(close_Price!$E$1,$T37,"TradingCalendar=DCE")-1)/250,([1]!TDaysCount(close_Price!$E$1,$T37,"TradingCalendar=DCE"))/250),IF(close_Price!$E$4&lt;11,([1]!TDaysCount(close_Price!$E$1,$T37,"TradingCalendar=DCE"))/250,([1]!TDaysCount(close_Price!$E$1,$T37,"TradingCalendar=DCE")-1)/250)))</f>
        <v>#NAME?</v>
      </c>
      <c r="W37" s="112"/>
      <c r="X37" s="112"/>
      <c r="Y37" s="112"/>
      <c r="Z37" s="157">
        <v>0.05</v>
      </c>
      <c r="AA37" s="157">
        <v>0</v>
      </c>
      <c r="AB37" s="148">
        <f>VLOOKUP(E37,ContractInfo!C:M,11,FALSE)</f>
        <v>0.27</v>
      </c>
      <c r="AC37" s="145">
        <v>2.14785</v>
      </c>
      <c r="AD37" s="63">
        <v>8.834536359536145E-4</v>
      </c>
      <c r="AE37" s="23">
        <v>5.6114802410091938E-3</v>
      </c>
      <c r="AF37" s="23">
        <v>3.2198991054422282E-2</v>
      </c>
      <c r="AG37" s="23">
        <v>2.9528753455104171E-2</v>
      </c>
      <c r="AH37" s="23">
        <v>-0.25319264795121899</v>
      </c>
      <c r="AI37" s="23">
        <v>1.2940130156088054E-3</v>
      </c>
      <c r="AJ37" s="153">
        <v>0</v>
      </c>
      <c r="AK37" s="153" t="b">
        <v>0</v>
      </c>
      <c r="AL37" s="154">
        <f>IF($E37="","",IF($C37="Short",VLOOKUP($A37,TradingBlotter!$C:$J,8,FALSE)*$G37*H37,-VLOOKUP($A37,TradingBlotter!$C:$J,8,FALSE)*$G37*H37))</f>
        <v>214785</v>
      </c>
      <c r="AM37" s="154">
        <f t="shared" si="1"/>
        <v>-88.345363595361448</v>
      </c>
      <c r="AN37" s="154">
        <f t="shared" si="2"/>
        <v>214696.65463640465</v>
      </c>
      <c r="AO37" s="154">
        <f t="shared" si="9"/>
        <v>1591000</v>
      </c>
      <c r="AP37" s="112" t="s">
        <v>1135</v>
      </c>
      <c r="AQ37" s="10" t="str">
        <f t="shared" si="8"/>
        <v/>
      </c>
      <c r="AR37" s="143" t="str">
        <f t="shared" si="6"/>
        <v/>
      </c>
      <c r="AS37" s="37"/>
      <c r="AT37" s="206" t="e">
        <f ca="1">[1]!WSS(E37,"sec_name","ShowCodes=N","cols=1;rows=1")</f>
        <v>#NAME?</v>
      </c>
    </row>
    <row r="38" spans="1:46" s="53" customFormat="1" x14ac:dyDescent="0.2">
      <c r="A38" s="53" t="s">
        <v>684</v>
      </c>
      <c r="B38" s="53" t="s">
        <v>114</v>
      </c>
      <c r="C38" s="53" t="s">
        <v>118</v>
      </c>
      <c r="D38" s="53" t="s">
        <v>121</v>
      </c>
      <c r="E38" s="53" t="s">
        <v>679</v>
      </c>
      <c r="F38" s="153">
        <v>200000</v>
      </c>
      <c r="G38" s="154">
        <f>IF($E38="","",VLOOKUP($E38,ContractInfo!$C$2:$G$904,5,FALSE))</f>
        <v>100</v>
      </c>
      <c r="H38" s="154">
        <f t="shared" si="7"/>
        <v>2000</v>
      </c>
      <c r="I38" s="154">
        <v>15.91</v>
      </c>
      <c r="J38" s="154">
        <v>15.91</v>
      </c>
      <c r="K38" s="153"/>
      <c r="L38" s="153"/>
      <c r="M38" s="153"/>
      <c r="N38" s="153"/>
      <c r="O38" s="153"/>
      <c r="P38" s="153"/>
      <c r="Q38" s="154" t="e">
        <f>IF(OR($E38="",AK38),"",RTD("wdf.rtq",,$E38,"LastPrice"))</f>
        <v>#N/A</v>
      </c>
      <c r="R38" s="37">
        <v>42943</v>
      </c>
      <c r="S38" s="37"/>
      <c r="T38" s="37">
        <v>43125</v>
      </c>
      <c r="U38" s="85"/>
      <c r="V38" s="116" t="e">
        <f ca="1">IF(OR($A38="",$AK38),"",IF($B38="Asian",IF(close_Price!$E$4&gt;=14,([1]!TDaysCount(close_Price!$E$1,$T38,"TradingCalendar=DCE")-1)/250,([1]!TDaysCount(close_Price!$E$1,$T38,"TradingCalendar=DCE"))/250),IF(close_Price!$E$4&lt;11,([1]!TDaysCount(close_Price!$E$1,$T38,"TradingCalendar=DCE"))/250,([1]!TDaysCount(close_Price!$E$1,$T38,"TradingCalendar=DCE")-1)/250)))</f>
        <v>#NAME?</v>
      </c>
      <c r="W38" s="112"/>
      <c r="X38" s="112"/>
      <c r="Y38" s="112"/>
      <c r="Z38" s="157">
        <v>0.05</v>
      </c>
      <c r="AA38" s="157">
        <v>0</v>
      </c>
      <c r="AB38" s="148">
        <f>VLOOKUP(E38,ContractInfo!C:M,11,FALSE)</f>
        <v>0.27</v>
      </c>
      <c r="AC38" s="145">
        <v>2.14785</v>
      </c>
      <c r="AD38" s="63">
        <v>2.0188229591045298E-4</v>
      </c>
      <c r="AE38" s="23">
        <v>1.6429623593112047E-3</v>
      </c>
      <c r="AF38" s="23">
        <v>1.2303262286627948E-2</v>
      </c>
      <c r="AG38" s="23">
        <v>8.4622216455774966E-3</v>
      </c>
      <c r="AH38" s="70">
        <v>-9.6386797476709529E-2</v>
      </c>
      <c r="AI38" s="23">
        <v>2.8483295135104563E-4</v>
      </c>
      <c r="AJ38" s="153">
        <v>0</v>
      </c>
      <c r="AK38" s="153" t="b">
        <v>0</v>
      </c>
      <c r="AL38" s="154">
        <f>IF($E38="","",IF($C38="Short",VLOOKUP($A38,TradingBlotter!$C:$J,8,FALSE)*$G38*H38,-VLOOKUP($A38,TradingBlotter!$C:$J,8,FALSE)*$G38*H38))</f>
        <v>429570</v>
      </c>
      <c r="AM38" s="154">
        <f t="shared" si="1"/>
        <v>-40.376459182090599</v>
      </c>
      <c r="AN38" s="154">
        <f t="shared" si="2"/>
        <v>429529.62354081793</v>
      </c>
      <c r="AO38" s="154">
        <f t="shared" si="9"/>
        <v>3182000</v>
      </c>
      <c r="AP38" s="112" t="s">
        <v>1135</v>
      </c>
      <c r="AQ38" s="10" t="str">
        <f t="shared" si="8"/>
        <v/>
      </c>
      <c r="AR38" s="143" t="str">
        <f t="shared" si="6"/>
        <v/>
      </c>
      <c r="AS38" s="37"/>
      <c r="AT38" s="206" t="e">
        <f ca="1">[1]!WSS(E38,"sec_name","ShowCodes=N","cols=1;rows=1")</f>
        <v>#NAME?</v>
      </c>
    </row>
    <row r="39" spans="1:46" s="53" customFormat="1" x14ac:dyDescent="0.2">
      <c r="A39" s="53" t="s">
        <v>708</v>
      </c>
      <c r="B39" s="53" t="s">
        <v>114</v>
      </c>
      <c r="C39" s="53" t="s">
        <v>118</v>
      </c>
      <c r="D39" s="53" t="s">
        <v>121</v>
      </c>
      <c r="E39" s="53" t="s">
        <v>679</v>
      </c>
      <c r="F39" s="153">
        <v>100000</v>
      </c>
      <c r="G39" s="154">
        <f>IF($E39="","",VLOOKUP($E39,ContractInfo!$C$2:$G$904,5,FALSE))</f>
        <v>100</v>
      </c>
      <c r="H39" s="154">
        <f t="shared" si="7"/>
        <v>1000</v>
      </c>
      <c r="I39" s="154">
        <v>15.55</v>
      </c>
      <c r="J39" s="153">
        <v>15.55</v>
      </c>
      <c r="K39" s="153"/>
      <c r="L39" s="153"/>
      <c r="M39" s="153"/>
      <c r="N39" s="153"/>
      <c r="O39" s="153"/>
      <c r="P39" s="153"/>
      <c r="Q39" s="154" t="e">
        <f>IF(OR($E39="",AK39),"",RTD("wdf.rtq",,$E39,"LastPrice"))</f>
        <v>#N/A</v>
      </c>
      <c r="R39" s="37">
        <v>42948</v>
      </c>
      <c r="S39" s="37"/>
      <c r="T39" s="37">
        <v>43126</v>
      </c>
      <c r="U39" s="85"/>
      <c r="V39" s="116" t="e">
        <f ca="1">IF(OR($A39="",$AK39),"",IF($B39="Asian",IF(close_Price!$E$4&gt;=14,([1]!TDaysCount(close_Price!$E$1,$T39,"TradingCalendar=DCE")-1)/250,([1]!TDaysCount(close_Price!$E$1,$T39,"TradingCalendar=DCE"))/250),IF(close_Price!$E$4&lt;11,([1]!TDaysCount(close_Price!$E$1,$T39,"TradingCalendar=DCE"))/250,([1]!TDaysCount(close_Price!$E$1,$T39,"TradingCalendar=DCE")-1)/250)))</f>
        <v>#NAME?</v>
      </c>
      <c r="W39" s="112"/>
      <c r="X39" s="112"/>
      <c r="Y39" s="112"/>
      <c r="Z39" s="157">
        <v>0.05</v>
      </c>
      <c r="AA39" s="157">
        <v>0</v>
      </c>
      <c r="AB39" s="148">
        <f>VLOOKUP(E39,ContractInfo!C:M,11,FALSE)</f>
        <v>0.27</v>
      </c>
      <c r="AC39" s="145">
        <v>2.0836999999999999</v>
      </c>
      <c r="AD39" s="63">
        <v>5.9414908118556736E-3</v>
      </c>
      <c r="AE39" s="23">
        <v>3.105332770353636E-2</v>
      </c>
      <c r="AF39" s="23">
        <v>0.14070437089284835</v>
      </c>
      <c r="AG39" s="23">
        <v>0.12903586547566129</v>
      </c>
      <c r="AH39" s="70">
        <v>-1.1110653896423259</v>
      </c>
      <c r="AI39" s="23">
        <v>7.144087901258706E-3</v>
      </c>
      <c r="AJ39" s="153">
        <v>0</v>
      </c>
      <c r="AK39" s="153" t="b">
        <v>0</v>
      </c>
      <c r="AL39" s="154">
        <f>IF($E39="","",IF($C39="Short",VLOOKUP($A39,TradingBlotter!$C:$J,8,FALSE)*$G39*H39,-VLOOKUP($A39,TradingBlotter!$C:$J,8,FALSE)*$G39*H39))</f>
        <v>208369.99999999997</v>
      </c>
      <c r="AM39" s="154">
        <f t="shared" si="1"/>
        <v>-594.14908118556741</v>
      </c>
      <c r="AN39" s="154">
        <f t="shared" si="2"/>
        <v>207775.85091881439</v>
      </c>
      <c r="AO39" s="154">
        <f t="shared" si="9"/>
        <v>1555000</v>
      </c>
      <c r="AP39" s="112" t="s">
        <v>1135</v>
      </c>
      <c r="AQ39" s="10" t="str">
        <f t="shared" si="8"/>
        <v/>
      </c>
      <c r="AR39" s="143" t="str">
        <f t="shared" si="6"/>
        <v/>
      </c>
      <c r="AS39" s="37"/>
      <c r="AT39" s="206" t="e">
        <f ca="1">[1]!WSS(E39,"sec_name","ShowCodes=N","cols=1;rows=1")</f>
        <v>#NAME?</v>
      </c>
    </row>
    <row r="40" spans="1:46" s="53" customFormat="1" x14ac:dyDescent="0.2">
      <c r="A40" s="53" t="s">
        <v>974</v>
      </c>
      <c r="B40" s="53" t="s">
        <v>114</v>
      </c>
      <c r="C40" s="53" t="s">
        <v>118</v>
      </c>
      <c r="D40" s="53" t="s">
        <v>121</v>
      </c>
      <c r="E40" s="53" t="s">
        <v>975</v>
      </c>
      <c r="F40" s="153">
        <v>2000000</v>
      </c>
      <c r="G40" s="154">
        <f>IF($E40="","",VLOOKUP($E40,ContractInfo!$C$2:$G$904,5,FALSE))</f>
        <v>100</v>
      </c>
      <c r="H40" s="154">
        <f t="shared" si="7"/>
        <v>20000</v>
      </c>
      <c r="I40" s="154">
        <v>9.58</v>
      </c>
      <c r="J40" s="153">
        <v>11.496</v>
      </c>
      <c r="K40" s="153"/>
      <c r="L40" s="153"/>
      <c r="M40" s="153"/>
      <c r="N40" s="153"/>
      <c r="O40" s="153"/>
      <c r="P40" s="153"/>
      <c r="Q40" s="154" t="str">
        <f>IF(OR($E40="",AK40),"",RTD("wdf.rtq",,$E40,"LastPrice"))</f>
        <v/>
      </c>
      <c r="R40" s="37">
        <v>42962</v>
      </c>
      <c r="S40" s="37"/>
      <c r="T40" s="37">
        <v>43053</v>
      </c>
      <c r="U40" s="85"/>
      <c r="V40" s="134" t="str">
        <f>IF(OR($A40="",$AK40),"",IF($B40="Asian",IF(close_Price!$E$4&gt;=14,([1]!TDaysCount(close_Price!$E$1,$T40,"TradingCalendar=DCE")-1)/250,([1]!TDaysCount(close_Price!$E$1,$T40,"TradingCalendar=DCE"))/250),IF(close_Price!$E$4&lt;11,([1]!TDaysCount(close_Price!$E$1,$T40,"TradingCalendar=DCE"))/250,([1]!TDaysCount(close_Price!$E$1,$T40,"TradingCalendar=DCE")-1)/250)))</f>
        <v/>
      </c>
      <c r="W40" s="112"/>
      <c r="X40" s="112"/>
      <c r="Y40" s="112"/>
      <c r="Z40" s="153">
        <v>0.05</v>
      </c>
      <c r="AA40" s="157">
        <v>0</v>
      </c>
      <c r="AB40" s="148">
        <f>VLOOKUP(E40,ContractInfo!C:M,11,FALSE)</f>
        <v>0.28000000000000003</v>
      </c>
      <c r="AC40" s="145">
        <v>0</v>
      </c>
      <c r="AD40" s="63">
        <v>2.7883818904584758E-35</v>
      </c>
      <c r="AE40" s="23">
        <v>1.7424981386586964E-33</v>
      </c>
      <c r="AF40" s="67">
        <v>1.0796972050305144E-31</v>
      </c>
      <c r="AG40" s="67">
        <v>1.1732264072951647E-32</v>
      </c>
      <c r="AH40" s="70">
        <v>-5.1405272943076847E-31</v>
      </c>
      <c r="AI40" s="23">
        <v>6.1294099130714131E-35</v>
      </c>
      <c r="AJ40" s="153">
        <v>0</v>
      </c>
      <c r="AK40" s="153" t="b">
        <v>1</v>
      </c>
      <c r="AL40" s="154">
        <f>IF($E40="","",IF($C40="Short",VLOOKUP($A40,TradingBlotter!$C:$J,8,FALSE)*$G40*H40,-VLOOKUP($A40,TradingBlotter!$C:$J,8,FALSE)*$G40*H40))</f>
        <v>852620</v>
      </c>
      <c r="AM40" s="154">
        <f t="shared" si="1"/>
        <v>0</v>
      </c>
      <c r="AN40" s="154">
        <f t="shared" si="2"/>
        <v>852620</v>
      </c>
      <c r="AO40" s="154">
        <f t="shared" si="9"/>
        <v>19160000</v>
      </c>
      <c r="AP40" s="112" t="s">
        <v>1136</v>
      </c>
      <c r="AQ40" s="10" t="str">
        <f t="shared" si="8"/>
        <v>到期无赔付</v>
      </c>
      <c r="AR40" s="143">
        <f t="shared" si="6"/>
        <v>43053</v>
      </c>
      <c r="AS40" s="37"/>
      <c r="AT40" s="206" t="e">
        <f ca="1">[1]!WSS(E40,"sec_name","ShowCodes=N","cols=1;rows=1")</f>
        <v>#NAME?</v>
      </c>
    </row>
    <row r="41" spans="1:46" s="53" customFormat="1" x14ac:dyDescent="0.2">
      <c r="A41" s="53" t="s">
        <v>769</v>
      </c>
      <c r="B41" s="53" t="s">
        <v>114</v>
      </c>
      <c r="C41" s="53" t="s">
        <v>137</v>
      </c>
      <c r="D41" s="53" t="s">
        <v>121</v>
      </c>
      <c r="E41" s="53" t="s">
        <v>812</v>
      </c>
      <c r="F41" s="153">
        <f>30000000/I41</f>
        <v>2952755.9055118109</v>
      </c>
      <c r="G41" s="154">
        <f>IF($E41="","",VLOOKUP($E41,ContractInfo!$C$2:$G$904,5,FALSE))</f>
        <v>100</v>
      </c>
      <c r="H41" s="154">
        <f t="shared" si="7"/>
        <v>29527.559055118109</v>
      </c>
      <c r="I41" s="154">
        <v>10.16</v>
      </c>
      <c r="J41" s="153">
        <v>12.19</v>
      </c>
      <c r="K41" s="153"/>
      <c r="L41" s="153"/>
      <c r="M41" s="153"/>
      <c r="N41" s="153"/>
      <c r="O41" s="153"/>
      <c r="P41" s="153"/>
      <c r="Q41" s="154" t="str">
        <f>IF(OR($E41="",AK41),"",RTD("wdf.rtq",,$E41,"LastPrice"))</f>
        <v/>
      </c>
      <c r="R41" s="37">
        <v>42964</v>
      </c>
      <c r="S41" s="37"/>
      <c r="T41" s="37">
        <v>43055</v>
      </c>
      <c r="U41" s="85"/>
      <c r="V41" s="134" t="str">
        <f>IF(OR($A41="",$AK41),"",IF($B41="Asian",IF(close_Price!$E$4&gt;=14,([1]!TDaysCount(close_Price!$E$1,$T41,"TradingCalendar=DCE")-1)/250,([1]!TDaysCount(close_Price!$E$1,$T41,"TradingCalendar=DCE"))/250),IF(close_Price!$E$4&lt;11,([1]!TDaysCount(close_Price!$E$1,$T41,"TradingCalendar=DCE"))/250,([1]!TDaysCount(close_Price!$E$1,$T41,"TradingCalendar=DCE")-1)/250)))</f>
        <v/>
      </c>
      <c r="W41" s="112"/>
      <c r="X41" s="112"/>
      <c r="Y41" s="112"/>
      <c r="Z41" s="153">
        <v>0.05</v>
      </c>
      <c r="AA41" s="157">
        <v>0</v>
      </c>
      <c r="AB41" s="148">
        <f>VLOOKUP(E41,ContractInfo!C:M,11,FALSE)</f>
        <v>0.28000000000000003</v>
      </c>
      <c r="AC41" s="145">
        <v>0</v>
      </c>
      <c r="AD41" s="63">
        <v>3.1091416799676429E-63</v>
      </c>
      <c r="AE41" s="23">
        <v>2.8098652857283881E-61</v>
      </c>
      <c r="AF41" s="23">
        <v>2.5269775277766294E-59</v>
      </c>
      <c r="AG41" s="23">
        <v>2.5123058962503585E-60</v>
      </c>
      <c r="AH41" s="70">
        <v>-1.0689296687452114E-58</v>
      </c>
      <c r="AI41" s="23">
        <v>9.597302710471218E-63</v>
      </c>
      <c r="AJ41" s="153">
        <v>0</v>
      </c>
      <c r="AK41" s="153" t="b">
        <v>1</v>
      </c>
      <c r="AL41" s="154">
        <f>IF($E41="","",IF($C41="Short",VLOOKUP($A41,TradingBlotter!$C:$J,8,FALSE)*$G41*H41,-VLOOKUP($A41,TradingBlotter!$C:$J,8,FALSE)*$G41*H41))</f>
        <v>-1230000</v>
      </c>
      <c r="AM41" s="154">
        <f t="shared" si="1"/>
        <v>0</v>
      </c>
      <c r="AN41" s="154">
        <f t="shared" si="2"/>
        <v>-1230000</v>
      </c>
      <c r="AO41" s="154">
        <f t="shared" si="9"/>
        <v>30000000</v>
      </c>
      <c r="AP41" s="112" t="s">
        <v>1151</v>
      </c>
      <c r="AQ41" s="10" t="str">
        <f t="shared" si="8"/>
        <v>到期无赔付</v>
      </c>
      <c r="AR41" s="143">
        <f t="shared" si="6"/>
        <v>43055</v>
      </c>
      <c r="AS41" s="37"/>
      <c r="AT41" s="206" t="e">
        <f ca="1">[1]!WSS(E41,"sec_name","ShowCodes=N","cols=1;rows=1")</f>
        <v>#NAME?</v>
      </c>
    </row>
    <row r="42" spans="1:46" s="53" customFormat="1" x14ac:dyDescent="0.2">
      <c r="A42" s="53" t="s">
        <v>770</v>
      </c>
      <c r="B42" s="53" t="s">
        <v>114</v>
      </c>
      <c r="C42" s="53" t="s">
        <v>118</v>
      </c>
      <c r="D42" s="53" t="s">
        <v>121</v>
      </c>
      <c r="E42" s="53" t="s">
        <v>752</v>
      </c>
      <c r="F42" s="153">
        <f>30000000/I42</f>
        <v>2952755.9055118109</v>
      </c>
      <c r="G42" s="154">
        <f>IF($E42="","",VLOOKUP($E42,ContractInfo!$C$2:$G$904,5,FALSE))</f>
        <v>100</v>
      </c>
      <c r="H42" s="154">
        <f t="shared" si="7"/>
        <v>29527.559055118109</v>
      </c>
      <c r="I42" s="154">
        <v>10.16</v>
      </c>
      <c r="J42" s="153">
        <v>12.19</v>
      </c>
      <c r="K42" s="153"/>
      <c r="L42" s="153"/>
      <c r="M42" s="153"/>
      <c r="N42" s="153"/>
      <c r="O42" s="153"/>
      <c r="P42" s="153"/>
      <c r="Q42" s="154" t="str">
        <f>IF(OR($E42="",AK42),"",RTD("wdf.rtq",,$E42,"LastPrice"))</f>
        <v/>
      </c>
      <c r="R42" s="37">
        <v>42964</v>
      </c>
      <c r="S42" s="37"/>
      <c r="T42" s="37">
        <v>43055</v>
      </c>
      <c r="U42" s="85"/>
      <c r="V42" s="134" t="str">
        <f>IF(OR($A42="",$AK42),"",IF($B42="Asian",IF(close_Price!$E$4&gt;=14,([1]!TDaysCount(close_Price!$E$1,$T42,"TradingCalendar=DCE")-1)/250,([1]!TDaysCount(close_Price!$E$1,$T42,"TradingCalendar=DCE"))/250),IF(close_Price!$E$4&lt;11,([1]!TDaysCount(close_Price!$E$1,$T42,"TradingCalendar=DCE"))/250,([1]!TDaysCount(close_Price!$E$1,$T42,"TradingCalendar=DCE")-1)/250)))</f>
        <v/>
      </c>
      <c r="W42" s="112"/>
      <c r="X42" s="112"/>
      <c r="Y42" s="112"/>
      <c r="Z42" s="153">
        <v>0.05</v>
      </c>
      <c r="AA42" s="157">
        <v>0</v>
      </c>
      <c r="AB42" s="148">
        <f>VLOOKUP(E42,ContractInfo!C:M,11,FALSE)</f>
        <v>0.28000000000000003</v>
      </c>
      <c r="AC42" s="145">
        <v>0</v>
      </c>
      <c r="AD42" s="63">
        <v>3.1091416799676429E-63</v>
      </c>
      <c r="AE42" s="23">
        <v>2.8098652857283881E-61</v>
      </c>
      <c r="AF42" s="67">
        <v>2.5269775277766294E-59</v>
      </c>
      <c r="AG42" s="67">
        <v>2.5123058962503585E-60</v>
      </c>
      <c r="AH42" s="23">
        <v>-1.0689296687452114E-58</v>
      </c>
      <c r="AI42" s="23">
        <v>9.597302710471218E-63</v>
      </c>
      <c r="AJ42" s="153">
        <v>0</v>
      </c>
      <c r="AK42" s="153" t="b">
        <v>1</v>
      </c>
      <c r="AL42" s="154">
        <f>IF($E42="","",IF($C42="Short",VLOOKUP($A42,TradingBlotter!$C:$J,8,FALSE)*$G42*H42,-VLOOKUP($A42,TradingBlotter!$C:$J,8,FALSE)*$G42*H42))</f>
        <v>1290000</v>
      </c>
      <c r="AM42" s="154">
        <f t="shared" si="1"/>
        <v>0</v>
      </c>
      <c r="AN42" s="154">
        <f t="shared" si="2"/>
        <v>1290000</v>
      </c>
      <c r="AO42" s="154">
        <f t="shared" si="9"/>
        <v>30000000</v>
      </c>
      <c r="AP42" s="112" t="s">
        <v>1136</v>
      </c>
      <c r="AQ42" s="10" t="str">
        <f t="shared" si="8"/>
        <v>到期无赔付</v>
      </c>
      <c r="AR42" s="143">
        <f t="shared" si="6"/>
        <v>43055</v>
      </c>
      <c r="AS42" s="37"/>
      <c r="AT42" s="206" t="e">
        <f ca="1">[1]!WSS(E42,"sec_name","ShowCodes=N","cols=1;rows=1")</f>
        <v>#NAME?</v>
      </c>
    </row>
    <row r="43" spans="1:46" s="53" customFormat="1" x14ac:dyDescent="0.2">
      <c r="A43" s="53" t="s">
        <v>798</v>
      </c>
      <c r="B43" s="53" t="s">
        <v>114</v>
      </c>
      <c r="C43" s="53" t="s">
        <v>118</v>
      </c>
      <c r="D43" s="53" t="s">
        <v>121</v>
      </c>
      <c r="E43" s="53" t="s">
        <v>799</v>
      </c>
      <c r="F43" s="153">
        <v>170</v>
      </c>
      <c r="G43" s="154">
        <f>IF($E43="","",VLOOKUP($E43,ContractInfo!$C$2:$G$904,5,FALSE))</f>
        <v>10</v>
      </c>
      <c r="H43" s="154">
        <f t="shared" si="7"/>
        <v>17</v>
      </c>
      <c r="I43" s="154">
        <v>16650</v>
      </c>
      <c r="J43" s="153">
        <v>16700</v>
      </c>
      <c r="K43" s="153"/>
      <c r="L43" s="153"/>
      <c r="M43" s="153"/>
      <c r="N43" s="153"/>
      <c r="O43" s="153"/>
      <c r="P43" s="153"/>
      <c r="Q43" s="154" t="str">
        <f>IF(OR($E43="",AK43),"",RTD("wdf.rtq",,$E43,"LastPrice"))</f>
        <v/>
      </c>
      <c r="R43" s="37">
        <v>42978</v>
      </c>
      <c r="S43" s="37"/>
      <c r="T43" s="37">
        <v>43069</v>
      </c>
      <c r="U43" s="85"/>
      <c r="V43" s="134" t="str">
        <f>IF(OR($A43="",$AK43),"",IF($B43="Asian",IF(close_Price!$E$4&gt;=14,([1]!TDaysCount(close_Price!$E$1,$T43,"TradingCalendar=DCE")-1)/250,([1]!TDaysCount(close_Price!$E$1,$T43,"TradingCalendar=DCE"))/250),IF(close_Price!$E$4&lt;11,([1]!TDaysCount(close_Price!$E$1,$T43,"TradingCalendar=DCE"))/250,([1]!TDaysCount(close_Price!$E$1,$T43,"TradingCalendar=DCE")-1)/250)))</f>
        <v/>
      </c>
      <c r="W43" s="112"/>
      <c r="X43" s="112"/>
      <c r="Y43" s="112"/>
      <c r="Z43" s="153">
        <v>0.03</v>
      </c>
      <c r="AA43" s="153">
        <v>0.03</v>
      </c>
      <c r="AB43" s="148">
        <f>VLOOKUP(E43,ContractInfo!C:M,11,FALSE)</f>
        <v>0.32</v>
      </c>
      <c r="AC43" s="145">
        <v>0</v>
      </c>
      <c r="AD43" s="63">
        <v>4.1472876677350977E-21</v>
      </c>
      <c r="AE43" s="23">
        <v>1.4819053123848034E-22</v>
      </c>
      <c r="AF43" s="23">
        <v>5.2315846330274707E-24</v>
      </c>
      <c r="AG43" s="23">
        <v>1.260524954605668E-18</v>
      </c>
      <c r="AH43" s="23">
        <v>-5.0420873765596696E-17</v>
      </c>
      <c r="AI43" s="23">
        <v>8.1161072036968606E-21</v>
      </c>
      <c r="AJ43" s="153">
        <v>0</v>
      </c>
      <c r="AK43" s="153" t="b">
        <v>1</v>
      </c>
      <c r="AL43" s="154">
        <f>IF($E43="","",IF($C43="Short",VLOOKUP($A43,TradingBlotter!$C:$J,8,FALSE)*$G43*H43,-VLOOKUP($A43,TradingBlotter!$C:$J,8,FALSE)*$G43*H43))</f>
        <v>232443</v>
      </c>
      <c r="AM43" s="154">
        <f t="shared" si="1"/>
        <v>0</v>
      </c>
      <c r="AN43" s="154">
        <f t="shared" si="2"/>
        <v>232443</v>
      </c>
      <c r="AO43" s="154">
        <f t="shared" si="9"/>
        <v>2830500</v>
      </c>
      <c r="AP43" s="112" t="s">
        <v>1137</v>
      </c>
      <c r="AQ43" s="10" t="str">
        <f t="shared" si="8"/>
        <v>到期无赔付</v>
      </c>
      <c r="AR43" s="143">
        <f t="shared" si="6"/>
        <v>43069</v>
      </c>
      <c r="AS43" s="37"/>
      <c r="AT43" s="206" t="e">
        <f ca="1">[1]!WSS(E43,"sec_name","ShowCodes=N","cols=1;rows=1")</f>
        <v>#NAME?</v>
      </c>
    </row>
    <row r="44" spans="1:46" s="53" customFormat="1" x14ac:dyDescent="0.2">
      <c r="A44" s="53" t="s">
        <v>806</v>
      </c>
      <c r="B44" s="53" t="s">
        <v>807</v>
      </c>
      <c r="C44" s="53" t="s">
        <v>808</v>
      </c>
      <c r="D44" s="53" t="s">
        <v>809</v>
      </c>
      <c r="E44" s="53" t="s">
        <v>810</v>
      </c>
      <c r="F44" s="153">
        <v>180</v>
      </c>
      <c r="G44" s="154">
        <f>IF($E44="","",VLOOKUP($E44,ContractInfo!$C$2:$G$904,5,FALSE))</f>
        <v>10</v>
      </c>
      <c r="H44" s="154">
        <f t="shared" si="7"/>
        <v>18</v>
      </c>
      <c r="I44" s="154">
        <v>16580</v>
      </c>
      <c r="J44" s="153">
        <v>16580</v>
      </c>
      <c r="K44" s="153"/>
      <c r="L44" s="153"/>
      <c r="M44" s="153"/>
      <c r="N44" s="153"/>
      <c r="O44" s="153"/>
      <c r="P44" s="153"/>
      <c r="Q44" s="154" t="str">
        <f>IF(OR($E44="",AK44),"",RTD("wdf.rtq",,$E44,"LastPrice"))</f>
        <v/>
      </c>
      <c r="R44" s="37">
        <v>42979</v>
      </c>
      <c r="S44" s="37"/>
      <c r="T44" s="37">
        <v>43070</v>
      </c>
      <c r="U44" s="85"/>
      <c r="V44" s="134" t="str">
        <f>IF(OR($A44="",$AK44),"",IF($B44="Asian",IF(close_Price!$E$4&gt;=14,([1]!TDaysCount(close_Price!$E$1,$T44,"TradingCalendar=DCE")-1)/250,([1]!TDaysCount(close_Price!$E$1,$T44,"TradingCalendar=DCE"))/250),IF(close_Price!$E$4&lt;11,([1]!TDaysCount(close_Price!$E$1,$T44,"TradingCalendar=DCE"))/250,([1]!TDaysCount(close_Price!$E$1,$T44,"TradingCalendar=DCE")-1)/250)))</f>
        <v/>
      </c>
      <c r="W44" s="112"/>
      <c r="X44" s="112"/>
      <c r="Y44" s="112"/>
      <c r="Z44" s="153">
        <v>0.03</v>
      </c>
      <c r="AA44" s="153">
        <v>0.03</v>
      </c>
      <c r="AB44" s="148">
        <f>VLOOKUP(E44,ContractInfo!C:M,11,FALSE)</f>
        <v>0.32</v>
      </c>
      <c r="AC44" s="145">
        <v>0</v>
      </c>
      <c r="AD44" s="63">
        <v>4.6843857024856863E-21</v>
      </c>
      <c r="AE44" s="23">
        <v>1.6833243552019622E-22</v>
      </c>
      <c r="AF44" s="23">
        <v>5.976229287064714E-24</v>
      </c>
      <c r="AG44" s="23">
        <v>1.4200716031923172E-18</v>
      </c>
      <c r="AH44" s="23">
        <v>-5.680272359612162E-17</v>
      </c>
      <c r="AI44" s="23">
        <v>9.1553801930407513E-21</v>
      </c>
      <c r="AJ44" s="153">
        <v>0</v>
      </c>
      <c r="AK44" s="153" t="b">
        <v>1</v>
      </c>
      <c r="AL44" s="154">
        <f>IF($E44="","",IF($C44="Short",VLOOKUP($A44,TradingBlotter!$C:$J,8,FALSE)*$G44*H44,-VLOOKUP($A44,TradingBlotter!$C:$J,8,FALSE)*$G44*H44))</f>
        <v>273600</v>
      </c>
      <c r="AM44" s="154">
        <f t="shared" si="1"/>
        <v>0</v>
      </c>
      <c r="AN44" s="154">
        <f t="shared" si="2"/>
        <v>273600</v>
      </c>
      <c r="AO44" s="154">
        <f t="shared" si="9"/>
        <v>2984400</v>
      </c>
      <c r="AP44" s="112" t="s">
        <v>1137</v>
      </c>
      <c r="AQ44" s="10" t="str">
        <f t="shared" si="8"/>
        <v>到期无赔付</v>
      </c>
      <c r="AR44" s="143">
        <f t="shared" si="6"/>
        <v>43070</v>
      </c>
      <c r="AS44" s="37"/>
      <c r="AT44" s="206" t="e">
        <f ca="1">[1]!WSS(E44,"sec_name","ShowCodes=N","cols=1;rows=1")</f>
        <v>#NAME?</v>
      </c>
    </row>
    <row r="45" spans="1:46" s="53" customFormat="1" x14ac:dyDescent="0.2">
      <c r="A45" s="53" t="s">
        <v>821</v>
      </c>
      <c r="B45" s="53" t="s">
        <v>807</v>
      </c>
      <c r="C45" s="53" t="s">
        <v>459</v>
      </c>
      <c r="D45" s="53" t="s">
        <v>809</v>
      </c>
      <c r="E45" s="53" t="s">
        <v>822</v>
      </c>
      <c r="F45" s="153">
        <v>180</v>
      </c>
      <c r="G45" s="154">
        <f>IF($E45="","",VLOOKUP($E45,ContractInfo!$C$2:$G$904,5,FALSE))</f>
        <v>10</v>
      </c>
      <c r="H45" s="154">
        <f t="shared" si="7"/>
        <v>18</v>
      </c>
      <c r="I45" s="154">
        <v>17610</v>
      </c>
      <c r="J45" s="153">
        <v>18200</v>
      </c>
      <c r="K45" s="153"/>
      <c r="L45" s="153"/>
      <c r="M45" s="153"/>
      <c r="N45" s="153"/>
      <c r="O45" s="153"/>
      <c r="P45" s="153"/>
      <c r="Q45" s="154" t="str">
        <f>IF(OR($E45="",AK45),"",RTD("wdf.rtq",,$E45,"LastPrice"))</f>
        <v/>
      </c>
      <c r="R45" s="37">
        <v>42984</v>
      </c>
      <c r="S45" s="37"/>
      <c r="T45" s="37">
        <v>43007</v>
      </c>
      <c r="U45" s="85"/>
      <c r="V45" s="136" t="str">
        <f>IF(OR($A45="",$AK45),"",IF($B45="Asian",IF(close_Price!$E$4&gt;=14,([1]!TDaysCount(close_Price!$E$1,$T45,"TradingCalendar=DCE")-1)/250,([1]!TDaysCount(close_Price!$E$1,$T45,"TradingCalendar=DCE"))/250),IF(close_Price!$E$4&lt;11,([1]!TDaysCount(close_Price!$E$1,$T45,"TradingCalendar=DCE"))/250,([1]!TDaysCount(close_Price!$E$1,$T45,"TradingCalendar=DCE")-1)/250)))</f>
        <v/>
      </c>
      <c r="W45" s="112"/>
      <c r="X45" s="112"/>
      <c r="Y45" s="112"/>
      <c r="Z45" s="153">
        <v>0.03</v>
      </c>
      <c r="AA45" s="153">
        <v>0.03</v>
      </c>
      <c r="AB45" s="148">
        <f>VLOOKUP(E45,ContractInfo!C:M,11,FALSE)</f>
        <v>0.32</v>
      </c>
      <c r="AC45" s="145">
        <v>0</v>
      </c>
      <c r="AD45" s="63">
        <v>2.9299154601438665E-36</v>
      </c>
      <c r="AE45" s="23">
        <v>1.2244360048664694E-37</v>
      </c>
      <c r="AF45" s="23">
        <v>5.0778398582598113E-39</v>
      </c>
      <c r="AG45" s="23">
        <v>1.3534386816246542E-33</v>
      </c>
      <c r="AH45" s="23">
        <v>-6.090465277564564E-32</v>
      </c>
      <c r="AI45" s="23">
        <v>6.6516610766427511E-36</v>
      </c>
      <c r="AJ45" s="153">
        <v>0</v>
      </c>
      <c r="AK45" s="153" t="b">
        <v>1</v>
      </c>
      <c r="AL45" s="154">
        <f>IF($E45="","",IF($C45="Short",VLOOKUP($A45,TradingBlotter!$C:$J,8,FALSE)*$G45*H45,-VLOOKUP($A45,TradingBlotter!$C:$J,8,FALSE)*$G45*H45))</f>
        <v>98949.6</v>
      </c>
      <c r="AM45" s="154">
        <f t="shared" si="1"/>
        <v>0</v>
      </c>
      <c r="AN45" s="154">
        <f t="shared" si="2"/>
        <v>98949.6</v>
      </c>
      <c r="AO45" s="154">
        <f t="shared" si="9"/>
        <v>3169800</v>
      </c>
      <c r="AP45" s="112" t="s">
        <v>1137</v>
      </c>
      <c r="AQ45" s="10" t="str">
        <f t="shared" si="8"/>
        <v>到期无赔付</v>
      </c>
      <c r="AR45" s="143">
        <f t="shared" si="6"/>
        <v>43007</v>
      </c>
      <c r="AS45" s="37"/>
      <c r="AT45" s="206" t="e">
        <f ca="1">[1]!WSS(E45,"sec_name","ShowCodes=N","cols=1;rows=1")</f>
        <v>#NAME?</v>
      </c>
    </row>
    <row r="46" spans="1:46" s="53" customFormat="1" x14ac:dyDescent="0.2">
      <c r="A46" s="53" t="s">
        <v>828</v>
      </c>
      <c r="B46" s="53" t="s">
        <v>807</v>
      </c>
      <c r="C46" s="53" t="s">
        <v>459</v>
      </c>
      <c r="D46" s="53" t="s">
        <v>829</v>
      </c>
      <c r="E46" s="53" t="s">
        <v>830</v>
      </c>
      <c r="F46" s="153">
        <v>250</v>
      </c>
      <c r="G46" s="154">
        <f>IF($E46="","",VLOOKUP($E46,ContractInfo!$C$2:$G$904,5,FALSE))</f>
        <v>10</v>
      </c>
      <c r="H46" s="154">
        <f t="shared" si="7"/>
        <v>25</v>
      </c>
      <c r="I46" s="154">
        <v>17410</v>
      </c>
      <c r="J46" s="153">
        <v>18200</v>
      </c>
      <c r="K46" s="153"/>
      <c r="L46" s="153"/>
      <c r="M46" s="153"/>
      <c r="N46" s="153"/>
      <c r="O46" s="153"/>
      <c r="P46" s="153"/>
      <c r="Q46" s="154" t="str">
        <f>IF(OR($E46="",AK46),"",RTD("wdf.rtq",,$E46,"LastPrice"))</f>
        <v/>
      </c>
      <c r="R46" s="37">
        <v>42985</v>
      </c>
      <c r="S46" s="37"/>
      <c r="T46" s="37">
        <v>43007</v>
      </c>
      <c r="U46" s="85"/>
      <c r="V46" s="136" t="str">
        <f>IF(OR($A46="",$AK46),"",IF($B46="Asian",IF(close_Price!$E$4&gt;=14,([1]!TDaysCount(close_Price!$E$1,$T46,"TradingCalendar=DCE")-1)/250,([1]!TDaysCount(close_Price!$E$1,$T46,"TradingCalendar=DCE"))/250),IF(close_Price!$E$4&lt;11,([1]!TDaysCount(close_Price!$E$1,$T46,"TradingCalendar=DCE"))/250,([1]!TDaysCount(close_Price!$E$1,$T46,"TradingCalendar=DCE")-1)/250)))</f>
        <v/>
      </c>
      <c r="W46" s="112"/>
      <c r="X46" s="112"/>
      <c r="Y46" s="112"/>
      <c r="Z46" s="153">
        <v>0.03</v>
      </c>
      <c r="AA46" s="153">
        <v>0.03</v>
      </c>
      <c r="AB46" s="148">
        <f>VLOOKUP(E46,ContractInfo!C:M,11,FALSE)</f>
        <v>0.32</v>
      </c>
      <c r="AC46" s="145">
        <v>0</v>
      </c>
      <c r="AD46" s="63">
        <v>2.9299154601438665E-36</v>
      </c>
      <c r="AE46" s="23">
        <v>1.2244360048664694E-37</v>
      </c>
      <c r="AF46" s="23">
        <v>5.0778398582598113E-39</v>
      </c>
      <c r="AG46" s="23">
        <v>1.3534386816246542E-33</v>
      </c>
      <c r="AH46" s="23">
        <v>-6.090465277564564E-32</v>
      </c>
      <c r="AI46" s="23">
        <v>6.6516610766427511E-36</v>
      </c>
      <c r="AJ46" s="153">
        <v>0</v>
      </c>
      <c r="AK46" s="153" t="b">
        <v>1</v>
      </c>
      <c r="AL46" s="154">
        <f>IF($E46="","",IF($C46="Short",VLOOKUP($A46,TradingBlotter!$C:$J,8,FALSE)*$G46*H46,-VLOOKUP($A46,TradingBlotter!$C:$J,8,FALSE)*$G46*H46))</f>
        <v>115042.5</v>
      </c>
      <c r="AM46" s="154">
        <f t="shared" si="1"/>
        <v>0</v>
      </c>
      <c r="AN46" s="154">
        <f t="shared" si="2"/>
        <v>115042.5</v>
      </c>
      <c r="AO46" s="154">
        <f t="shared" si="9"/>
        <v>4352500</v>
      </c>
      <c r="AP46" s="112" t="s">
        <v>1137</v>
      </c>
      <c r="AQ46" s="10" t="str">
        <f t="shared" si="8"/>
        <v>到期无赔付</v>
      </c>
      <c r="AR46" s="143">
        <f t="shared" si="6"/>
        <v>43007</v>
      </c>
      <c r="AS46" s="37"/>
      <c r="AT46" s="206" t="e">
        <f ca="1">[1]!WSS(E46,"sec_name","ShowCodes=N","cols=1;rows=1")</f>
        <v>#NAME?</v>
      </c>
    </row>
    <row r="47" spans="1:46" s="53" customFormat="1" x14ac:dyDescent="0.2">
      <c r="A47" s="53" t="s">
        <v>833</v>
      </c>
      <c r="B47" s="53" t="s">
        <v>834</v>
      </c>
      <c r="C47" s="53" t="s">
        <v>835</v>
      </c>
      <c r="D47" s="53" t="s">
        <v>836</v>
      </c>
      <c r="E47" s="53" t="s">
        <v>837</v>
      </c>
      <c r="F47" s="153">
        <v>56</v>
      </c>
      <c r="G47" s="154">
        <f>IF($E47="","",VLOOKUP($E47,ContractInfo!$C$2:$G$904,5,FALSE))</f>
        <v>1</v>
      </c>
      <c r="H47" s="154">
        <f t="shared" si="7"/>
        <v>56</v>
      </c>
      <c r="I47" s="154">
        <v>95600</v>
      </c>
      <c r="J47" s="153">
        <v>101200</v>
      </c>
      <c r="K47" s="153"/>
      <c r="L47" s="153"/>
      <c r="M47" s="153"/>
      <c r="N47" s="153"/>
      <c r="O47" s="153"/>
      <c r="P47" s="153"/>
      <c r="Q47" s="154" t="str">
        <f>IF(OR($E47="",AK47),"",RTD("wdf.rtq",,$E47,"LastPrice"))</f>
        <v/>
      </c>
      <c r="R47" s="37">
        <v>42985</v>
      </c>
      <c r="S47" s="37"/>
      <c r="T47" s="37">
        <v>43063</v>
      </c>
      <c r="U47" s="85"/>
      <c r="V47" s="136" t="str">
        <f>IF(OR($A47="",$AK47),"",IF($B47="Asian",IF(close_Price!$E$4&gt;=14,([1]!TDaysCount(close_Price!$E$1,$T47,"TradingCalendar=DCE")-1)/250,([1]!TDaysCount(close_Price!$E$1,$T47,"TradingCalendar=DCE"))/250),IF(close_Price!$E$4&lt;11,([1]!TDaysCount(close_Price!$E$1,$T47,"TradingCalendar=DCE"))/250,([1]!TDaysCount(close_Price!$E$1,$T47,"TradingCalendar=DCE")-1)/250)))</f>
        <v/>
      </c>
      <c r="W47" s="112"/>
      <c r="X47" s="112"/>
      <c r="Y47" s="112"/>
      <c r="Z47" s="153">
        <v>0.03</v>
      </c>
      <c r="AA47" s="153">
        <v>0.03</v>
      </c>
      <c r="AB47" s="148">
        <f>VLOOKUP(E47,ContractInfo!C:M,11,FALSE)</f>
        <v>0.23</v>
      </c>
      <c r="AC47" s="145">
        <v>612.1</v>
      </c>
      <c r="AD47" s="63">
        <v>545.25451330640954</v>
      </c>
      <c r="AE47" s="23">
        <v>0.12001605678170181</v>
      </c>
      <c r="AF47" s="23">
        <v>2.0685257748577706E-5</v>
      </c>
      <c r="AG47" s="23">
        <v>7418.7012253262328</v>
      </c>
      <c r="AH47" s="23">
        <v>-5463.3648605804119</v>
      </c>
      <c r="AI47" s="23">
        <v>1774.0389908696666</v>
      </c>
      <c r="AJ47" s="153">
        <v>0</v>
      </c>
      <c r="AK47" s="153" t="b">
        <v>1</v>
      </c>
      <c r="AL47" s="154">
        <f>IF($E47="","",IF($C47="Short",VLOOKUP($A47,TradingBlotter!$C:$J,8,FALSE)*$G47*H47,-VLOOKUP($A47,TradingBlotter!$C:$J,8,FALSE)*$G47*H47))</f>
        <v>142405.76000000001</v>
      </c>
      <c r="AM47" s="154">
        <f t="shared" si="1"/>
        <v>-34277.599999999999</v>
      </c>
      <c r="AN47" s="154">
        <f t="shared" si="2"/>
        <v>108128.16</v>
      </c>
      <c r="AO47" s="154">
        <f t="shared" si="9"/>
        <v>5353600</v>
      </c>
      <c r="AP47" s="112" t="s">
        <v>1138</v>
      </c>
      <c r="AQ47" s="10" t="str">
        <f t="shared" si="8"/>
        <v>提前平仓</v>
      </c>
      <c r="AR47" s="143">
        <f t="shared" si="6"/>
        <v>42992</v>
      </c>
      <c r="AS47" s="37" t="s">
        <v>2451</v>
      </c>
      <c r="AT47" s="206" t="e">
        <f ca="1">[1]!WSS(E47,"sec_name","ShowCodes=N","cols=1;rows=1")</f>
        <v>#NAME?</v>
      </c>
    </row>
    <row r="48" spans="1:46" s="53" customFormat="1" x14ac:dyDescent="0.2">
      <c r="A48" s="53" t="s">
        <v>851</v>
      </c>
      <c r="B48" s="53" t="s">
        <v>807</v>
      </c>
      <c r="C48" s="53" t="s">
        <v>835</v>
      </c>
      <c r="D48" s="53" t="s">
        <v>836</v>
      </c>
      <c r="E48" s="53" t="s">
        <v>584</v>
      </c>
      <c r="F48" s="153">
        <v>600</v>
      </c>
      <c r="G48" s="154">
        <f>IF($E48="","",VLOOKUP($E48,ContractInfo!$C$2:$G$904,5,FALSE))</f>
        <v>10</v>
      </c>
      <c r="H48" s="154">
        <f t="shared" si="7"/>
        <v>60</v>
      </c>
      <c r="I48" s="154">
        <v>16600</v>
      </c>
      <c r="J48" s="153">
        <v>17600</v>
      </c>
      <c r="K48" s="153"/>
      <c r="L48" s="153"/>
      <c r="M48" s="153"/>
      <c r="N48" s="153"/>
      <c r="O48" s="153"/>
      <c r="P48" s="153"/>
      <c r="Q48" s="154" t="str">
        <f>IF(OR($E48="",AK48),"",RTD("wdf.rtq",,$E48,"LastPrice"))</f>
        <v/>
      </c>
      <c r="R48" s="37">
        <v>42989</v>
      </c>
      <c r="S48" s="37"/>
      <c r="T48" s="37">
        <v>43007</v>
      </c>
      <c r="U48" s="85"/>
      <c r="V48" s="136" t="str">
        <f>IF(OR($A48="",$AK48),"",IF($B48="Asian",IF(close_Price!$E$4&gt;=14,([1]!TDaysCount(close_Price!$E$1,$T48,"TradingCalendar=DCE")-1)/250,([1]!TDaysCount(close_Price!$E$1,$T48,"TradingCalendar=DCE"))/250),IF(close_Price!$E$4&lt;11,([1]!TDaysCount(close_Price!$E$1,$T48,"TradingCalendar=DCE"))/250,([1]!TDaysCount(close_Price!$E$1,$T48,"TradingCalendar=DCE")-1)/250)))</f>
        <v/>
      </c>
      <c r="W48" s="112"/>
      <c r="X48" s="112"/>
      <c r="Y48" s="112"/>
      <c r="Z48" s="153">
        <v>0.03</v>
      </c>
      <c r="AA48" s="153">
        <v>0.03</v>
      </c>
      <c r="AB48" s="148">
        <f>VLOOKUP(E48,ContractInfo!C:M,11,FALSE)</f>
        <v>0.32</v>
      </c>
      <c r="AC48" s="145">
        <v>0</v>
      </c>
      <c r="AD48" s="63">
        <v>1.8409433163601439E-28</v>
      </c>
      <c r="AE48" s="23">
        <v>6.8298475675144701E-30</v>
      </c>
      <c r="AF48" s="23">
        <v>2.5099289825579804E-31</v>
      </c>
      <c r="AG48" s="23">
        <v>6.6899214389343805E-26</v>
      </c>
      <c r="AH48" s="23">
        <v>-3.0104591246905225E-24</v>
      </c>
      <c r="AI48" s="23">
        <v>3.7094392729759342E-28</v>
      </c>
      <c r="AJ48" s="153">
        <v>0</v>
      </c>
      <c r="AK48" s="153" t="b">
        <v>1</v>
      </c>
      <c r="AL48" s="154">
        <f>IF($E48="","",IF($C48="Short",VLOOKUP($A48,TradingBlotter!$C:$J,8,FALSE)*$G48*H48,-VLOOKUP($A48,TradingBlotter!$C:$J,8,FALSE)*$G48*H48))</f>
        <v>199962</v>
      </c>
      <c r="AM48" s="154">
        <f t="shared" si="1"/>
        <v>0</v>
      </c>
      <c r="AN48" s="154">
        <f t="shared" si="2"/>
        <v>199962</v>
      </c>
      <c r="AO48" s="154">
        <f t="shared" si="9"/>
        <v>9960000</v>
      </c>
      <c r="AP48" s="112" t="s">
        <v>1137</v>
      </c>
      <c r="AQ48" s="10" t="str">
        <f t="shared" si="8"/>
        <v>到期无赔付</v>
      </c>
      <c r="AR48" s="143">
        <f t="shared" ref="AR48:AR79" si="10">IF(AS48&lt;&gt;"",DATE(MID(AS48,5,4),MID(AS48,9,2),MID(AS48,11,2)),IF(AK48,T48,""))</f>
        <v>43007</v>
      </c>
      <c r="AS48" s="37"/>
      <c r="AT48" s="206" t="e">
        <f ca="1">[1]!WSS(E48,"sec_name","ShowCodes=N","cols=1;rows=1")</f>
        <v>#NAME?</v>
      </c>
    </row>
    <row r="49" spans="1:46" s="53" customFormat="1" x14ac:dyDescent="0.2">
      <c r="A49" s="53" t="s">
        <v>859</v>
      </c>
      <c r="B49" s="53" t="s">
        <v>807</v>
      </c>
      <c r="C49" s="53" t="s">
        <v>459</v>
      </c>
      <c r="D49" s="53" t="s">
        <v>809</v>
      </c>
      <c r="E49" s="53" t="s">
        <v>865</v>
      </c>
      <c r="F49" s="153">
        <v>75000</v>
      </c>
      <c r="G49" s="154">
        <f>IF($E49="","",VLOOKUP($E49,ContractInfo!$C$2:$G$904,5,FALSE))</f>
        <v>100</v>
      </c>
      <c r="H49" s="154">
        <f t="shared" si="7"/>
        <v>750</v>
      </c>
      <c r="I49" s="154">
        <v>12</v>
      </c>
      <c r="J49" s="153">
        <v>12</v>
      </c>
      <c r="K49" s="153"/>
      <c r="L49" s="153"/>
      <c r="M49" s="153"/>
      <c r="N49" s="153"/>
      <c r="O49" s="153"/>
      <c r="P49" s="153"/>
      <c r="Q49" s="154" t="str">
        <f>IF(OR($E49="",AK49),"",RTD("wdf.rtq",,$E49,"LastPrice"))</f>
        <v/>
      </c>
      <c r="R49" s="37">
        <v>42990</v>
      </c>
      <c r="S49" s="37"/>
      <c r="T49" s="37">
        <v>43081</v>
      </c>
      <c r="U49" s="85"/>
      <c r="V49" s="134" t="str">
        <f>IF(OR($A49="",$AK49),"",IF($B49="Asian",IF(close_Price!$E$4&gt;=14,([1]!TDaysCount(close_Price!$E$1,$T49,"TradingCalendar=DCE")-1)/250,([1]!TDaysCount(close_Price!$E$1,$T49,"TradingCalendar=DCE"))/250),IF(close_Price!$E$4&lt;11,([1]!TDaysCount(close_Price!$E$1,$T49,"TradingCalendar=DCE"))/250,([1]!TDaysCount(close_Price!$E$1,$T49,"TradingCalendar=DCE")-1)/250)))</f>
        <v/>
      </c>
      <c r="W49" s="112"/>
      <c r="X49" s="112"/>
      <c r="Y49" s="112"/>
      <c r="Z49" s="153">
        <v>0.05</v>
      </c>
      <c r="AA49" s="153">
        <v>0</v>
      </c>
      <c r="AB49" s="148">
        <f>VLOOKUP(E49,ContractInfo!C:M,11,FALSE)</f>
        <v>0.34</v>
      </c>
      <c r="AC49" s="145">
        <v>0</v>
      </c>
      <c r="AD49" s="63">
        <v>2.0207015309766601E-21</v>
      </c>
      <c r="AE49" s="23">
        <v>8.7099220590306721E-20</v>
      </c>
      <c r="AF49" s="23">
        <v>3.7026568620986695E-18</v>
      </c>
      <c r="AG49" s="23">
        <v>4.9575261505609591E-19</v>
      </c>
      <c r="AH49" s="23">
        <v>-2.1422126855358313E-17</v>
      </c>
      <c r="AI49" s="23">
        <v>3.4236264851341784E-21</v>
      </c>
      <c r="AJ49" s="153">
        <v>0</v>
      </c>
      <c r="AK49" s="153" t="b">
        <v>1</v>
      </c>
      <c r="AL49" s="154">
        <f>IF($E49="","",IF($C49="Short",VLOOKUP($A49,TradingBlotter!$C:$J,8,FALSE)*$G49*H49,-VLOOKUP($A49,TradingBlotter!$C:$J,8,FALSE)*$G49*H49))</f>
        <v>99915</v>
      </c>
      <c r="AM49" s="154">
        <f t="shared" si="1"/>
        <v>0</v>
      </c>
      <c r="AN49" s="154">
        <f t="shared" si="2"/>
        <v>99915</v>
      </c>
      <c r="AO49" s="154">
        <f t="shared" si="9"/>
        <v>900000</v>
      </c>
      <c r="AP49" s="112" t="s">
        <v>1139</v>
      </c>
      <c r="AQ49" s="10" t="str">
        <f t="shared" si="8"/>
        <v>到期无赔付</v>
      </c>
      <c r="AR49" s="143">
        <f t="shared" si="10"/>
        <v>43081</v>
      </c>
      <c r="AS49" s="37"/>
      <c r="AT49" s="206" t="e">
        <f ca="1">[1]!WSS(E49,"sec_name","ShowCodes=N","cols=1;rows=1")</f>
        <v>#NAME?</v>
      </c>
    </row>
    <row r="50" spans="1:46" s="53" customFormat="1" x14ac:dyDescent="0.2">
      <c r="A50" s="53" t="s">
        <v>860</v>
      </c>
      <c r="B50" s="53" t="s">
        <v>807</v>
      </c>
      <c r="C50" s="53" t="s">
        <v>861</v>
      </c>
      <c r="D50" s="53" t="s">
        <v>809</v>
      </c>
      <c r="E50" s="53" t="s">
        <v>863</v>
      </c>
      <c r="F50" s="153">
        <v>75000</v>
      </c>
      <c r="G50" s="154">
        <f>IF($E50="","",VLOOKUP($E50,ContractInfo!$C$2:$G$904,5,FALSE))</f>
        <v>100</v>
      </c>
      <c r="H50" s="154">
        <f t="shared" si="7"/>
        <v>750</v>
      </c>
      <c r="I50" s="154">
        <v>12</v>
      </c>
      <c r="J50" s="153">
        <v>13</v>
      </c>
      <c r="K50" s="153"/>
      <c r="L50" s="153"/>
      <c r="M50" s="153"/>
      <c r="N50" s="153"/>
      <c r="O50" s="153"/>
      <c r="P50" s="153"/>
      <c r="Q50" s="154" t="str">
        <f>IF(OR($E50="",AK50),"",RTD("wdf.rtq",,$E50,"LastPrice"))</f>
        <v/>
      </c>
      <c r="R50" s="37">
        <v>42990</v>
      </c>
      <c r="S50" s="37"/>
      <c r="T50" s="37">
        <v>43081</v>
      </c>
      <c r="U50" s="85"/>
      <c r="V50" s="134" t="str">
        <f>IF(OR($A50="",$AK50),"",IF($B50="Asian",IF(close_Price!$E$4&gt;=14,([1]!TDaysCount(close_Price!$E$1,$T50,"TradingCalendar=DCE")-1)/250,([1]!TDaysCount(close_Price!$E$1,$T50,"TradingCalendar=DCE"))/250),IF(close_Price!$E$4&lt;11,([1]!TDaysCount(close_Price!$E$1,$T50,"TradingCalendar=DCE"))/250,([1]!TDaysCount(close_Price!$E$1,$T50,"TradingCalendar=DCE")-1)/250)))</f>
        <v/>
      </c>
      <c r="W50" s="112"/>
      <c r="X50" s="112"/>
      <c r="Y50" s="112"/>
      <c r="Z50" s="153">
        <v>0.05</v>
      </c>
      <c r="AA50" s="153">
        <v>0</v>
      </c>
      <c r="AB50" s="148">
        <f>VLOOKUP(E50,ContractInfo!C:M,11,FALSE)</f>
        <v>0.34</v>
      </c>
      <c r="AC50" s="145">
        <v>0</v>
      </c>
      <c r="AD50" s="63">
        <v>5.1441461715346598E-39</v>
      </c>
      <c r="AE50" s="23">
        <v>3.0811540523585244E-37</v>
      </c>
      <c r="AF50" s="23">
        <v>1.8313641011059177E-35</v>
      </c>
      <c r="AG50" s="23">
        <v>2.4520326242937741E-36</v>
      </c>
      <c r="AH50" s="23">
        <v>-1.0589539655243908E-34</v>
      </c>
      <c r="AI50" s="23">
        <v>1.2119170381606447E-38</v>
      </c>
      <c r="AJ50" s="153">
        <v>0</v>
      </c>
      <c r="AK50" s="153" t="b">
        <v>1</v>
      </c>
      <c r="AL50" s="154">
        <f>IF($E50="","",IF($C50="Short",VLOOKUP($A50,TradingBlotter!$C:$J,8,FALSE)*$G50*H50,-VLOOKUP($A50,TradingBlotter!$C:$J,8,FALSE)*$G50*H50))</f>
        <v>-60045</v>
      </c>
      <c r="AM50" s="154">
        <f t="shared" si="1"/>
        <v>0</v>
      </c>
      <c r="AN50" s="154">
        <f t="shared" si="2"/>
        <v>-60045</v>
      </c>
      <c r="AO50" s="154" t="str">
        <f t="shared" si="9"/>
        <v/>
      </c>
      <c r="AP50" s="112" t="s">
        <v>1139</v>
      </c>
      <c r="AQ50" s="10" t="str">
        <f t="shared" si="8"/>
        <v>到期无赔付</v>
      </c>
      <c r="AR50" s="143">
        <f t="shared" si="10"/>
        <v>43081</v>
      </c>
      <c r="AS50" s="37"/>
      <c r="AT50" s="206" t="e">
        <f ca="1">[1]!WSS(E50,"sec_name","ShowCodes=N","cols=1;rows=1")</f>
        <v>#NAME?</v>
      </c>
    </row>
    <row r="51" spans="1:46" s="53" customFormat="1" x14ac:dyDescent="0.2">
      <c r="A51" s="53" t="s">
        <v>891</v>
      </c>
      <c r="B51" s="53" t="s">
        <v>807</v>
      </c>
      <c r="C51" s="53" t="s">
        <v>892</v>
      </c>
      <c r="D51" s="53" t="s">
        <v>809</v>
      </c>
      <c r="E51" s="53" t="s">
        <v>889</v>
      </c>
      <c r="F51" s="153">
        <v>86000</v>
      </c>
      <c r="G51" s="154">
        <f>IF($E51="","",VLOOKUP($E51,ContractInfo!$C$2:$G$904,5,FALSE))</f>
        <v>100</v>
      </c>
      <c r="H51" s="154">
        <f t="shared" si="7"/>
        <v>860</v>
      </c>
      <c r="I51" s="154">
        <v>26</v>
      </c>
      <c r="J51" s="153">
        <v>26</v>
      </c>
      <c r="K51" s="153"/>
      <c r="L51" s="153"/>
      <c r="M51" s="153"/>
      <c r="N51" s="153"/>
      <c r="O51" s="153"/>
      <c r="P51" s="153"/>
      <c r="Q51" s="154" t="str">
        <f>IF(OR($E51="",AK51),"",RTD("wdf.rtq",,$E51,"LastPrice"))</f>
        <v/>
      </c>
      <c r="R51" s="37">
        <v>42993</v>
      </c>
      <c r="S51" s="37"/>
      <c r="T51" s="37">
        <v>43174</v>
      </c>
      <c r="U51" s="85"/>
      <c r="V51" s="134" t="str">
        <f>IF(OR($A51="",$AK51),"",IF($B51="Asian",IF(close_Price!$E$4&gt;=14,([1]!TDaysCount(close_Price!$E$1,$T51,"TradingCalendar=DCE")-1)/250,([1]!TDaysCount(close_Price!$E$1,$T51,"TradingCalendar=DCE"))/250),IF(close_Price!$E$4&lt;11,([1]!TDaysCount(close_Price!$E$1,$T51,"TradingCalendar=DCE"))/250,([1]!TDaysCount(close_Price!$E$1,$T51,"TradingCalendar=DCE")-1)/250)))</f>
        <v/>
      </c>
      <c r="W51" s="112"/>
      <c r="X51" s="112"/>
      <c r="Y51" s="112"/>
      <c r="Z51" s="153">
        <v>0.05</v>
      </c>
      <c r="AA51" s="153">
        <v>0</v>
      </c>
      <c r="AB51" s="148">
        <f>VLOOKUP(E51,ContractInfo!C:M,11,FALSE)</f>
        <v>0.28999999999999998</v>
      </c>
      <c r="AC51" s="145">
        <v>5.0776000000000003</v>
      </c>
      <c r="AD51" s="63">
        <v>4.7980178212858959</v>
      </c>
      <c r="AE51" s="23">
        <v>0.87458412407745378</v>
      </c>
      <c r="AF51" s="23">
        <v>4.5480531954516172E-2</v>
      </c>
      <c r="AG51" s="23">
        <v>3.1730986480431045</v>
      </c>
      <c r="AH51" s="23">
        <v>-2.8790952395304972</v>
      </c>
      <c r="AI51" s="23">
        <v>5.6106542338314291</v>
      </c>
      <c r="AJ51" s="153">
        <v>0</v>
      </c>
      <c r="AK51" s="153" t="b">
        <v>1</v>
      </c>
      <c r="AL51" s="154">
        <f>IF($E51="","",IF($C51="Short",VLOOKUP($A51,TradingBlotter!$C:$J,8,FALSE)*$G51*H51,-VLOOKUP($A51,TradingBlotter!$C:$J,8,FALSE)*$G51*H51))</f>
        <v>299529.39999999997</v>
      </c>
      <c r="AM51" s="154">
        <f t="shared" si="1"/>
        <v>-436673.60000000003</v>
      </c>
      <c r="AN51" s="154">
        <f t="shared" si="2"/>
        <v>-137144.20000000007</v>
      </c>
      <c r="AO51" s="154">
        <f t="shared" si="9"/>
        <v>2236000</v>
      </c>
      <c r="AP51" s="112" t="s">
        <v>1140</v>
      </c>
      <c r="AQ51" s="10" t="str">
        <f t="shared" si="8"/>
        <v>提前平仓</v>
      </c>
      <c r="AR51" s="143">
        <f t="shared" si="10"/>
        <v>43081</v>
      </c>
      <c r="AS51" s="37" t="s">
        <v>2455</v>
      </c>
      <c r="AT51" s="206" t="e">
        <f ca="1">[1]!WSS(E51,"sec_name","ShowCodes=N","cols=1;rows=1")</f>
        <v>#NAME?</v>
      </c>
    </row>
    <row r="52" spans="1:46" s="53" customFormat="1" ht="14.25" customHeight="1" x14ac:dyDescent="0.2">
      <c r="A52" s="53" t="s">
        <v>917</v>
      </c>
      <c r="B52" s="53" t="s">
        <v>807</v>
      </c>
      <c r="C52" s="53" t="s">
        <v>459</v>
      </c>
      <c r="D52" s="53" t="s">
        <v>809</v>
      </c>
      <c r="E52" s="53" t="s">
        <v>915</v>
      </c>
      <c r="F52" s="153">
        <v>82900</v>
      </c>
      <c r="G52" s="154">
        <f>IF($E52="","",VLOOKUP($E52,ContractInfo!$C$2:$G$904,5,FALSE))</f>
        <v>100</v>
      </c>
      <c r="H52" s="154">
        <f t="shared" si="7"/>
        <v>829</v>
      </c>
      <c r="I52" s="154">
        <v>8.85</v>
      </c>
      <c r="J52" s="153">
        <v>8.85</v>
      </c>
      <c r="K52" s="153"/>
      <c r="L52" s="153"/>
      <c r="M52" s="153"/>
      <c r="N52" s="153"/>
      <c r="O52" s="153"/>
      <c r="P52" s="153"/>
      <c r="Q52" s="154" t="str">
        <f>IF(OR($E52="",AK52),"",RTD("wdf.rtq",,$E52,"LastPrice"))</f>
        <v/>
      </c>
      <c r="R52" s="37">
        <v>42999</v>
      </c>
      <c r="S52" s="37"/>
      <c r="T52" s="37">
        <v>43090</v>
      </c>
      <c r="U52" s="85"/>
      <c r="V52" s="134" t="str">
        <f>IF(OR($A52="",$AK52),"",IF($B52="Asian",IF(close_Price!$E$4&gt;=14,([1]!TDaysCount(close_Price!$E$1,$T52,"TradingCalendar=DCE")-1)/250,([1]!TDaysCount(close_Price!$E$1,$T52,"TradingCalendar=DCE"))/250),IF(close_Price!$E$4&lt;11,([1]!TDaysCount(close_Price!$E$1,$T52,"TradingCalendar=DCE"))/250,([1]!TDaysCount(close_Price!$E$1,$T52,"TradingCalendar=DCE")-1)/250)))</f>
        <v/>
      </c>
      <c r="W52" s="112"/>
      <c r="X52" s="112"/>
      <c r="Y52" s="112"/>
      <c r="Z52" s="153">
        <v>0.05</v>
      </c>
      <c r="AA52" s="153">
        <v>0</v>
      </c>
      <c r="AB52" s="148">
        <f>VLOOKUP(E52,ContractInfo!C:M,11,FALSE)</f>
        <v>0.2</v>
      </c>
      <c r="AC52" s="145">
        <v>0</v>
      </c>
      <c r="AD52" s="63">
        <v>1.0814119210564625E-25</v>
      </c>
      <c r="AE52" s="23">
        <v>1.1146846239316455E-23</v>
      </c>
      <c r="AF52" s="23">
        <v>1.1366482222751782E-21</v>
      </c>
      <c r="AG52" s="23">
        <v>5.5322942274577468E-23</v>
      </c>
      <c r="AH52" s="23">
        <v>-1.3874154198381652E-21</v>
      </c>
      <c r="AI52" s="23">
        <v>3.4734903789825082E-25</v>
      </c>
      <c r="AJ52" s="153">
        <v>0</v>
      </c>
      <c r="AK52" s="153" t="b">
        <v>1</v>
      </c>
      <c r="AL52" s="154">
        <f>IF($E52="","",IF($C52="Short",VLOOKUP($A52,TradingBlotter!$C:$J,8,FALSE)*$G52*H52,-VLOOKUP($A52,TradingBlotter!$C:$J,8,FALSE)*$G52*H52))</f>
        <v>54658.042500000003</v>
      </c>
      <c r="AM52" s="154">
        <f t="shared" si="1"/>
        <v>0</v>
      </c>
      <c r="AN52" s="154">
        <f t="shared" si="2"/>
        <v>54658.042500000003</v>
      </c>
      <c r="AO52" s="154">
        <f t="shared" si="9"/>
        <v>733665</v>
      </c>
      <c r="AP52" s="112" t="s">
        <v>1141</v>
      </c>
      <c r="AQ52" s="10" t="str">
        <f t="shared" si="8"/>
        <v>到期无赔付</v>
      </c>
      <c r="AR52" s="143">
        <f t="shared" si="10"/>
        <v>43090</v>
      </c>
      <c r="AS52" s="37"/>
      <c r="AT52" s="206" t="e">
        <f ca="1">[1]!WSS(E52,"sec_name","ShowCodes=N","cols=1;rows=1")</f>
        <v>#NAME?</v>
      </c>
    </row>
    <row r="53" spans="1:46" s="53" customFormat="1" x14ac:dyDescent="0.2">
      <c r="A53" s="53" t="s">
        <v>980</v>
      </c>
      <c r="B53" s="53" t="s">
        <v>807</v>
      </c>
      <c r="C53" s="53" t="s">
        <v>459</v>
      </c>
      <c r="D53" s="53" t="s">
        <v>809</v>
      </c>
      <c r="E53" s="53" t="s">
        <v>978</v>
      </c>
      <c r="F53" s="153">
        <v>148500</v>
      </c>
      <c r="G53" s="154">
        <f>IF($E53="","",VLOOKUP($E53,ContractInfo!$C$2:$G$904,5,FALSE))</f>
        <v>100</v>
      </c>
      <c r="H53" s="154">
        <f t="shared" si="7"/>
        <v>1485</v>
      </c>
      <c r="I53" s="154">
        <v>27.63</v>
      </c>
      <c r="J53" s="153">
        <v>27.63</v>
      </c>
      <c r="K53" s="153"/>
      <c r="L53" s="153"/>
      <c r="M53" s="153"/>
      <c r="N53" s="153"/>
      <c r="O53" s="153"/>
      <c r="P53" s="153"/>
      <c r="Q53" s="154" t="str">
        <f>IF(OR($E53="",AK53),"",RTD("wdf.rtq",,$E53,"LastPrice"))</f>
        <v/>
      </c>
      <c r="R53" s="37">
        <v>43020</v>
      </c>
      <c r="S53" s="37"/>
      <c r="T53" s="37">
        <v>43112</v>
      </c>
      <c r="U53" s="85"/>
      <c r="V53" s="116" t="str">
        <f>IF(OR($A53="",$AK53),"",IF($B53="Asian",IF(close_Price!$E$4&gt;=14,([1]!TDaysCount(close_Price!$E$1,$T53,"TradingCalendar=DCE")-1)/250,([1]!TDaysCount(close_Price!$E$1,$T53,"TradingCalendar=DCE"))/250),IF(close_Price!$E$4&lt;11,([1]!TDaysCount(close_Price!$E$1,$T53,"TradingCalendar=DCE"))/250,([1]!TDaysCount(close_Price!$E$1,$T53,"TradingCalendar=DCE")-1)/250)))</f>
        <v/>
      </c>
      <c r="W53" s="112"/>
      <c r="X53" s="112"/>
      <c r="Y53" s="112"/>
      <c r="Z53" s="153">
        <v>0.05</v>
      </c>
      <c r="AA53" s="153">
        <v>0</v>
      </c>
      <c r="AB53" s="148">
        <f>VLOOKUP(E53,ContractInfo!C:M,11,FALSE)</f>
        <v>0.2</v>
      </c>
      <c r="AC53" s="145">
        <v>0</v>
      </c>
      <c r="AD53" s="63">
        <v>6.3146448887650327E-22</v>
      </c>
      <c r="AE53" s="23">
        <v>1.9115678759857573E-20</v>
      </c>
      <c r="AF53" s="23">
        <v>5.7150484509122223E-19</v>
      </c>
      <c r="AG53" s="23">
        <v>2.7645659905768289E-19</v>
      </c>
      <c r="AH53" s="23">
        <v>-6.9348861302528753E-18</v>
      </c>
      <c r="AI53" s="23">
        <v>1.877692304864085E-21</v>
      </c>
      <c r="AJ53" s="153">
        <v>0</v>
      </c>
      <c r="AK53" s="153" t="b">
        <v>1</v>
      </c>
      <c r="AL53" s="154">
        <f>IF($E53="","",IF($C53="Short",VLOOKUP($A53,TradingBlotter!$C:$J,8,FALSE)*$G53*H53,-VLOOKUP($A53,TradingBlotter!$C:$J,8,FALSE)*$G53*H53))</f>
        <v>295419.96000000008</v>
      </c>
      <c r="AM53" s="154">
        <f t="shared" si="1"/>
        <v>0</v>
      </c>
      <c r="AN53" s="154">
        <f t="shared" si="2"/>
        <v>295419.96000000008</v>
      </c>
      <c r="AO53" s="154">
        <f t="shared" si="9"/>
        <v>4103055</v>
      </c>
      <c r="AP53" s="112" t="s">
        <v>1152</v>
      </c>
      <c r="AQ53" s="10" t="str">
        <f t="shared" si="8"/>
        <v>到期无赔付</v>
      </c>
      <c r="AR53" s="143">
        <f t="shared" si="10"/>
        <v>43112</v>
      </c>
      <c r="AS53" s="37"/>
      <c r="AT53" s="206" t="e">
        <f ca="1">[1]!WSS(E53,"sec_name","ShowCodes=N","cols=1;rows=1")</f>
        <v>#NAME?</v>
      </c>
    </row>
    <row r="54" spans="1:46" s="53" customFormat="1" x14ac:dyDescent="0.2">
      <c r="A54" s="53" t="s">
        <v>979</v>
      </c>
      <c r="B54" s="53" t="s">
        <v>114</v>
      </c>
      <c r="C54" s="53" t="s">
        <v>118</v>
      </c>
      <c r="D54" s="53" t="s">
        <v>121</v>
      </c>
      <c r="E54" s="53" t="s">
        <v>978</v>
      </c>
      <c r="F54" s="153">
        <v>89200</v>
      </c>
      <c r="G54" s="154">
        <v>100</v>
      </c>
      <c r="H54" s="154">
        <f t="shared" si="7"/>
        <v>892</v>
      </c>
      <c r="I54" s="154">
        <v>27.6</v>
      </c>
      <c r="J54" s="153">
        <v>27.6</v>
      </c>
      <c r="K54" s="153"/>
      <c r="L54" s="153"/>
      <c r="M54" s="153"/>
      <c r="N54" s="153"/>
      <c r="O54" s="153"/>
      <c r="P54" s="153"/>
      <c r="Q54" s="154" t="e">
        <f>IF(OR($E54="",AK54),"",RTD("wdf.rtq",,$E54,"LastPrice"))</f>
        <v>#N/A</v>
      </c>
      <c r="R54" s="37">
        <v>43020</v>
      </c>
      <c r="S54" s="37"/>
      <c r="T54" s="37">
        <v>43202</v>
      </c>
      <c r="U54" s="85"/>
      <c r="V54" s="116" t="e">
        <f ca="1">IF(OR($A54="",$AK54),"",IF($B54="Asian",IF(close_Price!$E$4&gt;=14,([1]!TDaysCount(close_Price!$E$1,$T54,"TradingCalendar=DCE")-1)/250,([1]!TDaysCount(close_Price!$E$1,$T54,"TradingCalendar=DCE"))/250),IF(close_Price!$E$4&lt;11,([1]!TDaysCount(close_Price!$E$1,$T54,"TradingCalendar=DCE"))/250,([1]!TDaysCount(close_Price!$E$1,$T54,"TradingCalendar=DCE")-1)/250)))</f>
        <v>#NAME?</v>
      </c>
      <c r="W54" s="112"/>
      <c r="X54" s="112"/>
      <c r="Y54" s="112"/>
      <c r="Z54" s="153">
        <v>0.05</v>
      </c>
      <c r="AA54" s="153">
        <v>0</v>
      </c>
      <c r="AB54" s="148">
        <f>VLOOKUP(E54,ContractInfo!C:M,11,FALSE)</f>
        <v>0.2</v>
      </c>
      <c r="AC54" s="145">
        <v>2.7600000000000002</v>
      </c>
      <c r="AD54" s="63">
        <v>0.11309654765390051</v>
      </c>
      <c r="AE54" s="23">
        <v>0.11042166159539056</v>
      </c>
      <c r="AF54" s="23">
        <v>8.5685909775516669E-2</v>
      </c>
      <c r="AG54" s="23">
        <v>2.0745511309774374</v>
      </c>
      <c r="AH54" s="23">
        <v>-1.1457755853509994</v>
      </c>
      <c r="AI54" s="23">
        <v>0.52566212627720188</v>
      </c>
      <c r="AJ54" s="153">
        <v>0</v>
      </c>
      <c r="AK54" s="153" t="b">
        <v>0</v>
      </c>
      <c r="AL54" s="154">
        <f>IF($E54="","",IF($C54="Short",VLOOKUP($A54,TradingBlotter!$C:$J,8,FALSE)*$G54*H54,-VLOOKUP($A54,TradingBlotter!$C:$J,8,FALSE)*$G54*H54))</f>
        <v>246192</v>
      </c>
      <c r="AM54" s="154">
        <f t="shared" si="1"/>
        <v>-10088.212050727925</v>
      </c>
      <c r="AN54" s="154">
        <f t="shared" si="2"/>
        <v>236103.78794927208</v>
      </c>
      <c r="AO54" s="154">
        <f t="shared" si="9"/>
        <v>2461920</v>
      </c>
      <c r="AP54" s="112" t="s">
        <v>1152</v>
      </c>
      <c r="AQ54" s="10" t="str">
        <f t="shared" si="8"/>
        <v/>
      </c>
      <c r="AR54" s="143" t="str">
        <f t="shared" si="10"/>
        <v/>
      </c>
      <c r="AS54" s="37"/>
      <c r="AT54" s="206" t="e">
        <f ca="1">[1]!WSS(E54,"sec_name","ShowCodes=N","cols=1;rows=1")</f>
        <v>#NAME?</v>
      </c>
    </row>
    <row r="55" spans="1:46" s="53" customFormat="1" ht="14.25" customHeight="1" x14ac:dyDescent="0.2">
      <c r="A55" s="53" t="s">
        <v>1167</v>
      </c>
      <c r="B55" s="53" t="s">
        <v>114</v>
      </c>
      <c r="C55" s="53" t="s">
        <v>118</v>
      </c>
      <c r="D55" s="53" t="s">
        <v>115</v>
      </c>
      <c r="E55" s="53" t="s">
        <v>989</v>
      </c>
      <c r="F55" s="153">
        <v>100</v>
      </c>
      <c r="G55" s="154">
        <v>5</v>
      </c>
      <c r="H55" s="154">
        <f t="shared" si="7"/>
        <v>20</v>
      </c>
      <c r="I55" s="154">
        <v>15030</v>
      </c>
      <c r="J55" s="153">
        <v>15200</v>
      </c>
      <c r="K55" s="153"/>
      <c r="L55" s="153"/>
      <c r="M55" s="153"/>
      <c r="N55" s="153"/>
      <c r="O55" s="153"/>
      <c r="P55" s="153"/>
      <c r="Q55" s="154" t="str">
        <f>IF(OR($E55="",AK55),"",RTD("wdf.rtq",,$E55,"LastPrice"))</f>
        <v/>
      </c>
      <c r="R55" s="37">
        <v>43021</v>
      </c>
      <c r="S55" s="37"/>
      <c r="T55" s="37">
        <v>43035</v>
      </c>
      <c r="U55" s="85"/>
      <c r="V55" s="136" t="str">
        <f>IF(OR($A55="",$AK55),"",IF($B55="Asian",IF(close_Price!$E$4&gt;=14,([1]!TDaysCount(close_Price!$E$1,$T55,"TradingCalendar=DCE")-1)/250,([1]!TDaysCount(close_Price!$E$1,$T55,"TradingCalendar=DCE"))/250),IF(close_Price!$E$4&lt;11,([1]!TDaysCount(close_Price!$E$1,$T55,"TradingCalendar=DCE"))/250,([1]!TDaysCount(close_Price!$E$1,$T55,"TradingCalendar=DCE")-1)/250)))</f>
        <v/>
      </c>
      <c r="W55" s="112"/>
      <c r="X55" s="112"/>
      <c r="Y55" s="112"/>
      <c r="Z55" s="153">
        <v>0.03</v>
      </c>
      <c r="AA55" s="153">
        <v>0.03</v>
      </c>
      <c r="AB55" s="148">
        <f>VLOOKUP(E55,ContractInfo!C:M,11,FALSE)</f>
        <v>0.15</v>
      </c>
      <c r="AC55" s="145">
        <v>290</v>
      </c>
      <c r="AD55" s="63">
        <v>194.38167222942127</v>
      </c>
      <c r="AE55" s="23">
        <v>-0.67716960498604073</v>
      </c>
      <c r="AF55" s="23">
        <v>1.2545616029862011E-3</v>
      </c>
      <c r="AG55" s="23">
        <v>683.34733516917822</v>
      </c>
      <c r="AH55" s="23">
        <v>-3197.3591834386402</v>
      </c>
      <c r="AI55" s="23">
        <v>-166.335068341506</v>
      </c>
      <c r="AJ55" s="153">
        <v>0</v>
      </c>
      <c r="AK55" s="153" t="b">
        <v>1</v>
      </c>
      <c r="AL55" s="154">
        <f>IF($E55="","",IF($C55="Short",VLOOKUP($A55,TradingBlotter!$C:$J,8,FALSE)*$G55*H55,-VLOOKUP($A55,TradingBlotter!$C:$J,8,FALSE)*$G55*H55))</f>
        <v>32000</v>
      </c>
      <c r="AM55" s="154">
        <f t="shared" si="1"/>
        <v>-29000</v>
      </c>
      <c r="AN55" s="154">
        <f t="shared" si="2"/>
        <v>3000</v>
      </c>
      <c r="AO55" s="154">
        <f t="shared" si="9"/>
        <v>1503000</v>
      </c>
      <c r="AP55" s="112" t="s">
        <v>1154</v>
      </c>
      <c r="AQ55" s="10" t="str">
        <f t="shared" si="8"/>
        <v>提前平仓</v>
      </c>
      <c r="AR55" s="143">
        <f t="shared" si="10"/>
        <v>43031</v>
      </c>
      <c r="AS55" s="37" t="s">
        <v>2452</v>
      </c>
      <c r="AT55" s="206" t="e">
        <f ca="1">[1]!WSS(E55,"sec_name","ShowCodes=N","cols=1;rows=1")</f>
        <v>#NAME?</v>
      </c>
    </row>
    <row r="56" spans="1:46" s="53" customFormat="1" x14ac:dyDescent="0.2">
      <c r="A56" s="53" t="s">
        <v>1000</v>
      </c>
      <c r="B56" s="53" t="s">
        <v>114</v>
      </c>
      <c r="C56" s="53" t="s">
        <v>118</v>
      </c>
      <c r="D56" s="53" t="s">
        <v>121</v>
      </c>
      <c r="E56" s="53" t="s">
        <v>999</v>
      </c>
      <c r="F56" s="153">
        <v>1000</v>
      </c>
      <c r="G56" s="154">
        <f>IF($E56="","",VLOOKUP($E56,ContractInfo!$C$2:$G$904,5,FALSE))</f>
        <v>10</v>
      </c>
      <c r="H56" s="154">
        <f t="shared" si="7"/>
        <v>100</v>
      </c>
      <c r="I56" s="154">
        <v>3900</v>
      </c>
      <c r="J56" s="153">
        <v>3900</v>
      </c>
      <c r="K56" s="153"/>
      <c r="L56" s="153"/>
      <c r="M56" s="153"/>
      <c r="N56" s="153"/>
      <c r="O56" s="153"/>
      <c r="P56" s="153"/>
      <c r="Q56" s="154" t="e">
        <f>IF(OR($E56="",AK56),"",RTD("wdf.rtq",,$E56,"LastPrice"))</f>
        <v>#N/A</v>
      </c>
      <c r="R56" s="37">
        <v>43024</v>
      </c>
      <c r="S56" s="37"/>
      <c r="T56" s="37">
        <v>43203</v>
      </c>
      <c r="U56" s="85"/>
      <c r="V56" s="116" t="e">
        <f ca="1">IF(OR($A56="",$AK56),"",IF($B56="Asian",IF(close_Price!$E$4&gt;=14,([1]!TDaysCount(close_Price!$E$1,$T56,"TradingCalendar=DCE")-1)/250,([1]!TDaysCount(close_Price!$E$1,$T56,"TradingCalendar=DCE"))/250),IF(close_Price!$E$4&lt;11,([1]!TDaysCount(close_Price!$E$1,$T56,"TradingCalendar=DCE"))/250,([1]!TDaysCount(close_Price!$E$1,$T56,"TradingCalendar=DCE")-1)/250)))</f>
        <v>#NAME?</v>
      </c>
      <c r="W56" s="112"/>
      <c r="X56" s="112"/>
      <c r="Y56" s="112"/>
      <c r="Z56" s="153">
        <v>0.03</v>
      </c>
      <c r="AA56" s="153">
        <v>0.03</v>
      </c>
      <c r="AB56" s="148">
        <f>VLOOKUP(E56,ContractInfo!C:M,11,FALSE)</f>
        <v>0.17</v>
      </c>
      <c r="AC56" s="145">
        <v>240.24</v>
      </c>
      <c r="AD56" s="63">
        <v>38.343039773651533</v>
      </c>
      <c r="AE56" s="23">
        <v>0.23732441913387348</v>
      </c>
      <c r="AF56" s="23">
        <v>1.0798560067861009E-3</v>
      </c>
      <c r="AG56" s="23">
        <v>517.0990526355713</v>
      </c>
      <c r="AH56" s="23">
        <v>-210.16422550882683</v>
      </c>
      <c r="AI56" s="23">
        <v>173.6822511089126</v>
      </c>
      <c r="AJ56" s="153">
        <v>0</v>
      </c>
      <c r="AK56" s="153" t="b">
        <v>0</v>
      </c>
      <c r="AL56" s="154">
        <f>IF($E56="","",IF($C56="Short",VLOOKUP($A56,TradingBlotter!$C:$J,8,FALSE)*$G56*H56,-VLOOKUP($A56,TradingBlotter!$C:$J,8,FALSE)*$G56*H56))</f>
        <v>240240</v>
      </c>
      <c r="AM56" s="154">
        <f t="shared" si="1"/>
        <v>-38343.03977365153</v>
      </c>
      <c r="AN56" s="154">
        <f t="shared" si="2"/>
        <v>201896.96022634848</v>
      </c>
      <c r="AO56" s="154">
        <f t="shared" si="9"/>
        <v>3900000</v>
      </c>
      <c r="AP56" s="112" t="s">
        <v>1155</v>
      </c>
      <c r="AQ56" s="10" t="str">
        <f t="shared" si="8"/>
        <v/>
      </c>
      <c r="AR56" s="143" t="str">
        <f t="shared" si="10"/>
        <v/>
      </c>
      <c r="AS56" s="37"/>
      <c r="AT56" s="206" t="e">
        <f ca="1">[1]!WSS(E56,"sec_name","ShowCodes=N","cols=1;rows=1")</f>
        <v>#NAME?</v>
      </c>
    </row>
    <row r="57" spans="1:46" s="53" customFormat="1" x14ac:dyDescent="0.2">
      <c r="A57" s="53" t="s">
        <v>1023</v>
      </c>
      <c r="B57" s="53" t="s">
        <v>114</v>
      </c>
      <c r="C57" s="53" t="s">
        <v>118</v>
      </c>
      <c r="D57" s="53" t="s">
        <v>121</v>
      </c>
      <c r="E57" s="53" t="s">
        <v>978</v>
      </c>
      <c r="F57" s="153">
        <v>121400</v>
      </c>
      <c r="G57" s="154">
        <f>IF($E57="","",VLOOKUP($E57,ContractInfo!$C$2:$G$904,5,FALSE))</f>
        <v>100</v>
      </c>
      <c r="H57" s="154">
        <f t="shared" si="7"/>
        <v>1214</v>
      </c>
      <c r="I57" s="154">
        <v>28.4</v>
      </c>
      <c r="J57" s="153">
        <v>28.4</v>
      </c>
      <c r="K57" s="153"/>
      <c r="L57" s="153"/>
      <c r="M57" s="153"/>
      <c r="N57" s="153"/>
      <c r="O57" s="153"/>
      <c r="P57" s="153"/>
      <c r="Q57" s="154" t="str">
        <f>IF(OR($E57="",AK57),"",RTD("wdf.rtq",,$E57,"LastPrice"))</f>
        <v/>
      </c>
      <c r="R57" s="37">
        <v>43025</v>
      </c>
      <c r="S57" s="37"/>
      <c r="T57" s="37">
        <v>43116</v>
      </c>
      <c r="U57" s="85"/>
      <c r="V57" s="116" t="str">
        <f>IF(OR($A57="",$AK57),"",IF($B57="Asian",IF(close_Price!$E$4&gt;=14,([1]!TDaysCount(close_Price!$E$1,$T57,"TradingCalendar=DCE")-1)/250,([1]!TDaysCount(close_Price!$E$1,$T57,"TradingCalendar=DCE"))/250),IF(close_Price!$E$4&lt;11,([1]!TDaysCount(close_Price!$E$1,$T57,"TradingCalendar=DCE"))/250,([1]!TDaysCount(close_Price!$E$1,$T57,"TradingCalendar=DCE")-1)/250)))</f>
        <v/>
      </c>
      <c r="W57" s="112"/>
      <c r="X57" s="112"/>
      <c r="Y57" s="112"/>
      <c r="Z57" s="153">
        <v>0.05</v>
      </c>
      <c r="AA57" s="153">
        <v>0</v>
      </c>
      <c r="AB57" s="148">
        <f>VLOOKUP(E57,ContractInfo!C:M,11,FALSE)</f>
        <v>0.2</v>
      </c>
      <c r="AC57" s="145">
        <v>0</v>
      </c>
      <c r="AD57" s="63">
        <v>3.978790202615207E-38</v>
      </c>
      <c r="AE57" s="23">
        <v>1.6537179866124251E-36</v>
      </c>
      <c r="AF57" s="23">
        <v>6.8246920671717086E-35</v>
      </c>
      <c r="AG57" s="23">
        <v>3.2027373552130301E-35</v>
      </c>
      <c r="AH57" s="23">
        <v>-8.0268500188994396E-34</v>
      </c>
      <c r="AI57" s="23">
        <v>1.6005304693490713E-37</v>
      </c>
      <c r="AJ57" s="153">
        <v>0</v>
      </c>
      <c r="AK57" s="153" t="b">
        <v>1</v>
      </c>
      <c r="AL57" s="154">
        <f>IF($E57="","",IF($C57="Short",VLOOKUP($A57,TradingBlotter!$C:$J,8,FALSE)*$G57*H57,-VLOOKUP($A57,TradingBlotter!$C:$J,8,FALSE)*$G57*H57))</f>
        <v>248238.72</v>
      </c>
      <c r="AM57" s="154">
        <f t="shared" si="1"/>
        <v>0</v>
      </c>
      <c r="AN57" s="154">
        <f t="shared" si="2"/>
        <v>248238.72</v>
      </c>
      <c r="AO57" s="154">
        <f t="shared" si="9"/>
        <v>3447760</v>
      </c>
      <c r="AP57" s="112" t="s">
        <v>1153</v>
      </c>
      <c r="AQ57" s="10" t="str">
        <f t="shared" si="8"/>
        <v>到期无赔付</v>
      </c>
      <c r="AR57" s="143">
        <f t="shared" si="10"/>
        <v>43116</v>
      </c>
      <c r="AS57" s="37"/>
      <c r="AT57" s="206" t="e">
        <f ca="1">[1]!WSS(E57,"sec_name","ShowCodes=N","cols=1;rows=1")</f>
        <v>#NAME?</v>
      </c>
    </row>
    <row r="58" spans="1:46" s="18" customFormat="1" x14ac:dyDescent="0.2">
      <c r="A58" s="18" t="s">
        <v>1025</v>
      </c>
      <c r="B58" s="53" t="s">
        <v>114</v>
      </c>
      <c r="C58" s="53" t="s">
        <v>118</v>
      </c>
      <c r="D58" s="53" t="s">
        <v>121</v>
      </c>
      <c r="E58" s="53" t="s">
        <v>978</v>
      </c>
      <c r="F58" s="153">
        <v>87400</v>
      </c>
      <c r="G58" s="154">
        <f>IF($E58="","",VLOOKUP($E58,ContractInfo!$C$2:$G$904,5,FALSE))</f>
        <v>100</v>
      </c>
      <c r="H58" s="154">
        <f t="shared" si="7"/>
        <v>874</v>
      </c>
      <c r="I58" s="154">
        <v>28.4</v>
      </c>
      <c r="J58" s="153">
        <v>28.4</v>
      </c>
      <c r="K58" s="153"/>
      <c r="L58" s="153"/>
      <c r="M58" s="153"/>
      <c r="N58" s="153"/>
      <c r="O58" s="153"/>
      <c r="P58" s="153"/>
      <c r="Q58" s="154" t="e">
        <f>IF(OR($E58="",AK58),"",RTD("wdf.rtq",,$E58,"LastPrice"))</f>
        <v>#N/A</v>
      </c>
      <c r="R58" s="37">
        <v>43025</v>
      </c>
      <c r="S58" s="37"/>
      <c r="T58" s="37">
        <v>43206</v>
      </c>
      <c r="U58" s="85"/>
      <c r="V58" s="116" t="e">
        <f ca="1">IF(OR($A58="",$AK58),"",IF($B58="Asian",IF(close_Price!$E$4&gt;=14,([1]!TDaysCount(close_Price!$E$1,$T58,"TradingCalendar=DCE")-1)/250,([1]!TDaysCount(close_Price!$E$1,$T58,"TradingCalendar=DCE"))/250),IF(close_Price!$E$4&lt;11,([1]!TDaysCount(close_Price!$E$1,$T58,"TradingCalendar=DCE"))/250,([1]!TDaysCount(close_Price!$E$1,$T58,"TradingCalendar=DCE")-1)/250)))</f>
        <v>#NAME?</v>
      </c>
      <c r="W58" s="112"/>
      <c r="X58" s="112"/>
      <c r="Y58" s="112"/>
      <c r="Z58" s="153">
        <v>0.05</v>
      </c>
      <c r="AA58" s="153">
        <v>0</v>
      </c>
      <c r="AB58" s="148">
        <f>VLOOKUP(E58,ContractInfo!C:M,11,FALSE)</f>
        <v>0.2</v>
      </c>
      <c r="AC58" s="145">
        <v>2.84</v>
      </c>
      <c r="AD58" s="22">
        <v>6.2715948849126346E-2</v>
      </c>
      <c r="AE58" s="23">
        <v>6.6139853338635202E-2</v>
      </c>
      <c r="AF58" s="23">
        <v>5.7289905215096068E-2</v>
      </c>
      <c r="AG58" s="23">
        <v>1.4414465008796702</v>
      </c>
      <c r="AH58" s="23">
        <v>-0.75735013867856293</v>
      </c>
      <c r="AI58" s="23">
        <v>0.32827158623776576</v>
      </c>
      <c r="AJ58" s="153">
        <v>0</v>
      </c>
      <c r="AK58" s="153" t="b">
        <v>0</v>
      </c>
      <c r="AL58" s="154">
        <f>IF($E58="","",IF($C58="Short",VLOOKUP($A58,TradingBlotter!$C:$J,8,FALSE)*$G58*H58,-VLOOKUP($A58,TradingBlotter!$C:$J,8,FALSE)*$G58*H58))</f>
        <v>248216</v>
      </c>
      <c r="AM58" s="154">
        <f t="shared" si="1"/>
        <v>-5481.3739294136421</v>
      </c>
      <c r="AN58" s="154">
        <f t="shared" si="2"/>
        <v>242734.62607058635</v>
      </c>
      <c r="AO58" s="154">
        <f t="shared" si="9"/>
        <v>2482160</v>
      </c>
      <c r="AP58" s="112" t="s">
        <v>1153</v>
      </c>
      <c r="AQ58" s="10" t="str">
        <f t="shared" si="8"/>
        <v/>
      </c>
      <c r="AR58" s="143" t="str">
        <f t="shared" si="10"/>
        <v/>
      </c>
      <c r="AS58" s="37"/>
      <c r="AT58" s="206" t="e">
        <f ca="1">[1]!WSS(E58,"sec_name","ShowCodes=N","cols=1;rows=1")</f>
        <v>#NAME?</v>
      </c>
    </row>
    <row r="59" spans="1:46" s="18" customFormat="1" x14ac:dyDescent="0.2">
      <c r="A59" s="53" t="s">
        <v>1029</v>
      </c>
      <c r="B59" s="53" t="s">
        <v>114</v>
      </c>
      <c r="C59" s="53" t="s">
        <v>1031</v>
      </c>
      <c r="D59" s="53" t="s">
        <v>121</v>
      </c>
      <c r="E59" s="53" t="s">
        <v>1021</v>
      </c>
      <c r="F59" s="153">
        <v>1000</v>
      </c>
      <c r="G59" s="154">
        <f>IF($E59="","",VLOOKUP($E59,ContractInfo!$C$2:$G$904,5,FALSE))</f>
        <v>10</v>
      </c>
      <c r="H59" s="154">
        <f t="shared" si="7"/>
        <v>100</v>
      </c>
      <c r="I59" s="154">
        <v>2272</v>
      </c>
      <c r="J59" s="153">
        <v>2272</v>
      </c>
      <c r="K59" s="153"/>
      <c r="L59" s="153"/>
      <c r="M59" s="153"/>
      <c r="N59" s="153"/>
      <c r="O59" s="153"/>
      <c r="P59" s="153"/>
      <c r="Q59" s="154" t="str">
        <f>IF(OR($E59="",AK59),"",RTD("wdf.rtq",,$E59,"LastPrice"))</f>
        <v/>
      </c>
      <c r="R59" s="37">
        <v>43025</v>
      </c>
      <c r="S59" s="37"/>
      <c r="T59" s="37">
        <v>43055</v>
      </c>
      <c r="U59" s="85"/>
      <c r="V59" s="134" t="str">
        <f>IF(OR($A59="",$AK59),"",IF($B59="Asian",IF(close_Price!$E$4&gt;=14,([1]!TDaysCount(close_Price!$E$1,$T59,"TradingCalendar=DCE")-1)/250,([1]!TDaysCount(close_Price!$E$1,$T59,"TradingCalendar=DCE"))/250),IF(close_Price!$E$4&lt;11,([1]!TDaysCount(close_Price!$E$1,$T59,"TradingCalendar=DCE"))/250,([1]!TDaysCount(close_Price!$E$1,$T59,"TradingCalendar=DCE")-1)/250)))</f>
        <v/>
      </c>
      <c r="W59" s="112"/>
      <c r="X59" s="112"/>
      <c r="Y59" s="112"/>
      <c r="Z59" s="153">
        <v>0.03</v>
      </c>
      <c r="AA59" s="153">
        <v>0.03</v>
      </c>
      <c r="AB59" s="148">
        <f>VLOOKUP(E59,ContractInfo!C:M,11,FALSE)</f>
        <v>0.18</v>
      </c>
      <c r="AC59" s="145">
        <v>12</v>
      </c>
      <c r="AD59" s="22">
        <v>4.2016857297247139</v>
      </c>
      <c r="AE59" s="23">
        <v>0.26921359781808252</v>
      </c>
      <c r="AF59" s="23">
        <v>1.2854654059852406E-2</v>
      </c>
      <c r="AG59" s="23">
        <v>47.105441715718769</v>
      </c>
      <c r="AH59" s="23">
        <v>-1059.7463880317807</v>
      </c>
      <c r="AI59" s="23">
        <v>2.4125767637914777</v>
      </c>
      <c r="AJ59" s="153">
        <v>0</v>
      </c>
      <c r="AK59" s="153" t="b">
        <v>1</v>
      </c>
      <c r="AL59" s="154">
        <f>IF($E59="","",IF($C59="Short",VLOOKUP($A59,TradingBlotter!$C:$J,8,FALSE)*$G59*H59,-VLOOKUP($A59,TradingBlotter!$C:$J,8,FALSE)*$G59*H59))</f>
        <v>-46576</v>
      </c>
      <c r="AM59" s="154">
        <f t="shared" si="1"/>
        <v>12000</v>
      </c>
      <c r="AN59" s="154">
        <f t="shared" si="2"/>
        <v>-34576</v>
      </c>
      <c r="AO59" s="154">
        <f t="shared" si="9"/>
        <v>2272000</v>
      </c>
      <c r="AP59" s="112" t="s">
        <v>1148</v>
      </c>
      <c r="AQ59" s="10" t="str">
        <f t="shared" si="8"/>
        <v>到期赔付</v>
      </c>
      <c r="AR59" s="143">
        <f t="shared" si="10"/>
        <v>43055</v>
      </c>
      <c r="AS59" s="37"/>
      <c r="AT59" s="206" t="e">
        <f ca="1">[1]!WSS(E59,"sec_name","ShowCodes=N","cols=1;rows=1")</f>
        <v>#NAME?</v>
      </c>
    </row>
    <row r="60" spans="1:46" s="18" customFormat="1" x14ac:dyDescent="0.2">
      <c r="A60" s="53" t="s">
        <v>1027</v>
      </c>
      <c r="B60" s="53" t="s">
        <v>114</v>
      </c>
      <c r="C60" s="53" t="s">
        <v>1031</v>
      </c>
      <c r="D60" s="53" t="s">
        <v>1030</v>
      </c>
      <c r="E60" s="53" t="s">
        <v>1021</v>
      </c>
      <c r="F60" s="153">
        <v>1000</v>
      </c>
      <c r="G60" s="154">
        <f>IF($E60="","",VLOOKUP($E60,ContractInfo!$C$2:$G$904,5,FALSE))</f>
        <v>10</v>
      </c>
      <c r="H60" s="154">
        <f t="shared" si="7"/>
        <v>100</v>
      </c>
      <c r="I60" s="154">
        <v>2272</v>
      </c>
      <c r="J60" s="153">
        <v>2272</v>
      </c>
      <c r="K60" s="153"/>
      <c r="L60" s="153"/>
      <c r="M60" s="153"/>
      <c r="N60" s="153"/>
      <c r="O60" s="153"/>
      <c r="P60" s="153"/>
      <c r="Q60" s="154" t="str">
        <f>IF(OR($E60="",AK60),"",RTD("wdf.rtq",,$E60,"LastPrice"))</f>
        <v/>
      </c>
      <c r="R60" s="37">
        <v>43025</v>
      </c>
      <c r="S60" s="37"/>
      <c r="T60" s="37">
        <v>43055</v>
      </c>
      <c r="U60" s="85"/>
      <c r="V60" s="134" t="str">
        <f>IF(OR($A60="",$AK60),"",IF($B60="Asian",IF(close_Price!$E$4&gt;=14,([1]!TDaysCount(close_Price!$E$1,$T60,"TradingCalendar=DCE")-1)/250,([1]!TDaysCount(close_Price!$E$1,$T60,"TradingCalendar=DCE"))/250),IF(close_Price!$E$4&lt;11,([1]!TDaysCount(close_Price!$E$1,$T60,"TradingCalendar=DCE"))/250,([1]!TDaysCount(close_Price!$E$1,$T60,"TradingCalendar=DCE")-1)/250)))</f>
        <v/>
      </c>
      <c r="W60" s="112"/>
      <c r="X60" s="112"/>
      <c r="Y60" s="112"/>
      <c r="Z60" s="153">
        <v>0.03</v>
      </c>
      <c r="AA60" s="153">
        <v>0.03</v>
      </c>
      <c r="AB60" s="148">
        <f>VLOOKUP(E60,ContractInfo!C:M,11,FALSE)</f>
        <v>0.18</v>
      </c>
      <c r="AC60" s="145">
        <v>0</v>
      </c>
      <c r="AD60" s="22">
        <v>20.199765844920105</v>
      </c>
      <c r="AE60" s="23">
        <v>-0.73066640938162952</v>
      </c>
      <c r="AF60" s="23">
        <v>1.2854654059852406E-2</v>
      </c>
      <c r="AG60" s="23">
        <v>47.105441715718769</v>
      </c>
      <c r="AH60" s="23">
        <v>-1059.2664456283248</v>
      </c>
      <c r="AI60" s="23">
        <v>-6.6743327416395051</v>
      </c>
      <c r="AJ60" s="153">
        <v>0</v>
      </c>
      <c r="AK60" s="153" t="b">
        <v>1</v>
      </c>
      <c r="AL60" s="154">
        <f>IF($E60="","",IF($C60="Short",VLOOKUP($A60,TradingBlotter!$C:$J,8,FALSE)*$G60*H60,-VLOOKUP($A60,TradingBlotter!$C:$J,8,FALSE)*$G60*H60))</f>
        <v>-46576</v>
      </c>
      <c r="AM60" s="154">
        <f t="shared" si="1"/>
        <v>0</v>
      </c>
      <c r="AN60" s="154">
        <f t="shared" si="2"/>
        <v>-46576</v>
      </c>
      <c r="AO60" s="154">
        <f t="shared" si="9"/>
        <v>2272000</v>
      </c>
      <c r="AP60" s="112" t="s">
        <v>1148</v>
      </c>
      <c r="AQ60" s="10" t="str">
        <f t="shared" si="8"/>
        <v>到期无赔付</v>
      </c>
      <c r="AR60" s="143">
        <f t="shared" si="10"/>
        <v>43055</v>
      </c>
      <c r="AS60" s="37"/>
      <c r="AT60" s="206" t="e">
        <f ca="1">[1]!WSS(E60,"sec_name","ShowCodes=N","cols=1;rows=1")</f>
        <v>#NAME?</v>
      </c>
    </row>
    <row r="61" spans="1:46" s="53" customFormat="1" x14ac:dyDescent="0.2">
      <c r="A61" s="53" t="s">
        <v>1043</v>
      </c>
      <c r="B61" s="53" t="s">
        <v>114</v>
      </c>
      <c r="C61" s="53" t="s">
        <v>118</v>
      </c>
      <c r="D61" s="53" t="s">
        <v>121</v>
      </c>
      <c r="E61" s="53" t="s">
        <v>978</v>
      </c>
      <c r="F61" s="153">
        <v>123900</v>
      </c>
      <c r="G61" s="154">
        <f>IF($E61="","",VLOOKUP($E61,ContractInfo!$C$2:$G$904,5,FALSE))</f>
        <v>100</v>
      </c>
      <c r="H61" s="154">
        <f t="shared" si="7"/>
        <v>1239</v>
      </c>
      <c r="I61" s="154">
        <v>27.89</v>
      </c>
      <c r="J61" s="153">
        <v>27.89</v>
      </c>
      <c r="K61" s="153"/>
      <c r="L61" s="153"/>
      <c r="M61" s="153"/>
      <c r="N61" s="153"/>
      <c r="O61" s="153"/>
      <c r="P61" s="153"/>
      <c r="Q61" s="154" t="str">
        <f>IF(OR($E61="",AK61),"",RTD("wdf.rtq",,$E61,"LastPrice"))</f>
        <v/>
      </c>
      <c r="R61" s="37">
        <v>43026</v>
      </c>
      <c r="S61" s="37"/>
      <c r="T61" s="37">
        <v>43117</v>
      </c>
      <c r="U61" s="85"/>
      <c r="V61" s="116" t="str">
        <f>IF(OR($A61="",$AK61),"",IF($B61="Asian",IF(close_Price!$E$4&gt;=14,([1]!TDaysCount(close_Price!$E$1,$T61,"TradingCalendar=DCE")-1)/250,([1]!TDaysCount(close_Price!$E$1,$T61,"TradingCalendar=DCE"))/250),IF(close_Price!$E$4&lt;11,([1]!TDaysCount(close_Price!$E$1,$T61,"TradingCalendar=DCE"))/250,([1]!TDaysCount(close_Price!$E$1,$T61,"TradingCalendar=DCE")-1)/250)))</f>
        <v/>
      </c>
      <c r="W61" s="112"/>
      <c r="X61" s="112"/>
      <c r="Y61" s="112"/>
      <c r="Z61" s="153">
        <v>0.05</v>
      </c>
      <c r="AA61" s="153">
        <v>0</v>
      </c>
      <c r="AB61" s="148">
        <f>VLOOKUP(E61,ContractInfo!C:M,11,FALSE)</f>
        <v>0.2</v>
      </c>
      <c r="AC61" s="145">
        <v>0</v>
      </c>
      <c r="AD61" s="63">
        <v>6.4270678086685186E-29</v>
      </c>
      <c r="AE61" s="23">
        <v>2.2904121879968498E-27</v>
      </c>
      <c r="AF61" s="23">
        <v>8.0861473298608649E-26</v>
      </c>
      <c r="AG61" s="23">
        <v>3.8292688137192612E-26</v>
      </c>
      <c r="AH61" s="23">
        <v>-9.6010027632260935E-25</v>
      </c>
      <c r="AI61" s="23">
        <v>2.2264583142350672E-28</v>
      </c>
      <c r="AJ61" s="153">
        <v>0</v>
      </c>
      <c r="AK61" s="153" t="b">
        <v>1</v>
      </c>
      <c r="AL61" s="154">
        <f>IF($E61="","",IF($C61="Short",VLOOKUP($A61,TradingBlotter!$C:$J,8,FALSE)*$G61*H61,-VLOOKUP($A61,TradingBlotter!$C:$J,8,FALSE)*$G61*H61))</f>
        <v>248801.11200000002</v>
      </c>
      <c r="AM61" s="154">
        <f t="shared" si="1"/>
        <v>0</v>
      </c>
      <c r="AN61" s="154">
        <f t="shared" si="2"/>
        <v>248801.11200000002</v>
      </c>
      <c r="AO61" s="154">
        <f t="shared" si="9"/>
        <v>3455571</v>
      </c>
      <c r="AP61" s="112" t="s">
        <v>1152</v>
      </c>
      <c r="AQ61" s="10" t="str">
        <f t="shared" si="8"/>
        <v>到期无赔付</v>
      </c>
      <c r="AR61" s="143">
        <f t="shared" si="10"/>
        <v>43117</v>
      </c>
      <c r="AS61" s="37"/>
      <c r="AT61" s="206" t="e">
        <f ca="1">[1]!WSS(E61,"sec_name","ShowCodes=N","cols=1;rows=1")</f>
        <v>#NAME?</v>
      </c>
    </row>
    <row r="62" spans="1:46" s="53" customFormat="1" x14ac:dyDescent="0.2">
      <c r="A62" s="53" t="s">
        <v>1045</v>
      </c>
      <c r="B62" s="53" t="s">
        <v>114</v>
      </c>
      <c r="C62" s="53" t="s">
        <v>118</v>
      </c>
      <c r="D62" s="53" t="s">
        <v>121</v>
      </c>
      <c r="E62" s="53" t="s">
        <v>978</v>
      </c>
      <c r="F62" s="153">
        <v>89200</v>
      </c>
      <c r="G62" s="154">
        <f>IF($E62="","",VLOOKUP($E62,ContractInfo!$C$2:$G$904,5,FALSE))</f>
        <v>100</v>
      </c>
      <c r="H62" s="154">
        <f t="shared" si="7"/>
        <v>892</v>
      </c>
      <c r="I62" s="154">
        <v>27.88</v>
      </c>
      <c r="J62" s="153">
        <v>27.88</v>
      </c>
      <c r="K62" s="153"/>
      <c r="L62" s="153"/>
      <c r="M62" s="153"/>
      <c r="N62" s="153"/>
      <c r="O62" s="153"/>
      <c r="P62" s="153"/>
      <c r="Q62" s="154" t="e">
        <f>IF(OR($E62="",AK62),"",RTD("wdf.rtq",,$E62,"LastPrice"))</f>
        <v>#N/A</v>
      </c>
      <c r="R62" s="37">
        <v>43026</v>
      </c>
      <c r="S62" s="37"/>
      <c r="T62" s="37">
        <v>43207</v>
      </c>
      <c r="U62" s="85"/>
      <c r="V62" s="116" t="e">
        <f ca="1">IF(OR($A62="",$AK62),"",IF($B62="Asian",IF(close_Price!$E$4&gt;=14,([1]!TDaysCount(close_Price!$E$1,$T62,"TradingCalendar=DCE")-1)/250,([1]!TDaysCount(close_Price!$E$1,$T62,"TradingCalendar=DCE"))/250),IF(close_Price!$E$4&lt;11,([1]!TDaysCount(close_Price!$E$1,$T62,"TradingCalendar=DCE"))/250,([1]!TDaysCount(close_Price!$E$1,$T62,"TradingCalendar=DCE")-1)/250)))</f>
        <v>#NAME?</v>
      </c>
      <c r="W62" s="112"/>
      <c r="X62" s="112"/>
      <c r="Y62" s="112"/>
      <c r="Z62" s="153">
        <v>0.05</v>
      </c>
      <c r="AA62" s="153">
        <v>0</v>
      </c>
      <c r="AB62" s="148">
        <f>VLOOKUP(E62,ContractInfo!C:M,11,FALSE)</f>
        <v>0.2</v>
      </c>
      <c r="AC62" s="145">
        <v>2.7879999999999998</v>
      </c>
      <c r="AD62" s="22">
        <v>0.1015209275091442</v>
      </c>
      <c r="AE62" s="23">
        <v>9.8638223072700149E-2</v>
      </c>
      <c r="AF62" s="23">
        <v>7.6733545969068007E-2</v>
      </c>
      <c r="AG62" s="23">
        <v>1.9670870658277262</v>
      </c>
      <c r="AH62" s="23">
        <v>-1.0257537657288167</v>
      </c>
      <c r="AI62" s="23">
        <v>0.49708213629303555</v>
      </c>
      <c r="AJ62" s="153">
        <v>0</v>
      </c>
      <c r="AK62" s="153" t="b">
        <v>0</v>
      </c>
      <c r="AL62" s="154">
        <f>IF($E62="","",IF($C62="Short",VLOOKUP($A62,TradingBlotter!$C:$J,8,FALSE)*$G62*H62,-VLOOKUP($A62,TradingBlotter!$C:$J,8,FALSE)*$G62*H62))</f>
        <v>248689.59999999995</v>
      </c>
      <c r="AM62" s="154">
        <f t="shared" si="1"/>
        <v>-9055.6667338156622</v>
      </c>
      <c r="AN62" s="154">
        <f t="shared" si="2"/>
        <v>239633.93326618429</v>
      </c>
      <c r="AO62" s="154">
        <f t="shared" si="9"/>
        <v>2486896</v>
      </c>
      <c r="AP62" s="112" t="s">
        <v>1152</v>
      </c>
      <c r="AQ62" s="10" t="str">
        <f t="shared" si="8"/>
        <v/>
      </c>
      <c r="AR62" s="143" t="str">
        <f t="shared" si="10"/>
        <v/>
      </c>
      <c r="AS62" s="37"/>
      <c r="AT62" s="206" t="e">
        <f ca="1">[1]!WSS(E62,"sec_name","ShowCodes=N","cols=1;rows=1")</f>
        <v>#NAME?</v>
      </c>
    </row>
    <row r="63" spans="1:46" s="18" customFormat="1" x14ac:dyDescent="0.2">
      <c r="A63" s="18" t="s">
        <v>1403</v>
      </c>
      <c r="B63" s="53" t="s">
        <v>114</v>
      </c>
      <c r="C63" s="53" t="s">
        <v>118</v>
      </c>
      <c r="D63" s="53" t="s">
        <v>121</v>
      </c>
      <c r="E63" s="18" t="s">
        <v>1055</v>
      </c>
      <c r="F63" s="153">
        <v>71900</v>
      </c>
      <c r="G63" s="154">
        <f>IF($E63="","",VLOOKUP($E63,ContractInfo!$C$2:$G$904,5,FALSE))</f>
        <v>100</v>
      </c>
      <c r="H63" s="154">
        <f t="shared" si="7"/>
        <v>719</v>
      </c>
      <c r="I63" s="154">
        <v>13.87</v>
      </c>
      <c r="J63" s="153">
        <v>13.87</v>
      </c>
      <c r="K63" s="153"/>
      <c r="L63" s="153"/>
      <c r="M63" s="153"/>
      <c r="N63" s="153"/>
      <c r="O63" s="153"/>
      <c r="P63" s="153"/>
      <c r="Q63" s="154" t="str">
        <f>IF(OR($E63="",AK63),"",RTD("wdf.rtq",,$E63,"LastPrice"))</f>
        <v/>
      </c>
      <c r="R63" s="37">
        <v>43027</v>
      </c>
      <c r="S63" s="37"/>
      <c r="T63" s="37">
        <v>43056</v>
      </c>
      <c r="U63" s="85"/>
      <c r="V63" s="134" t="str">
        <f>IF(OR($A63="",$AK63),"",IF($B63="Asian",IF(close_Price!$E$4&gt;=14,([1]!TDaysCount(close_Price!$E$1,$T63,"TradingCalendar=DCE")-1)/250,([1]!TDaysCount(close_Price!$E$1,$T63,"TradingCalendar=DCE"))/250),IF(close_Price!$E$4&lt;11,([1]!TDaysCount(close_Price!$E$1,$T63,"TradingCalendar=DCE"))/250,([1]!TDaysCount(close_Price!$E$1,$T63,"TradingCalendar=DCE")-1)/250)))</f>
        <v/>
      </c>
      <c r="W63" s="112"/>
      <c r="X63" s="112"/>
      <c r="Y63" s="112"/>
      <c r="Z63" s="153">
        <v>0.05</v>
      </c>
      <c r="AA63" s="153">
        <v>0</v>
      </c>
      <c r="AB63" s="148">
        <f>VLOOKUP(E63,ContractInfo!C:M,11,FALSE)</f>
        <v>0.4</v>
      </c>
      <c r="AC63" s="145">
        <v>0</v>
      </c>
      <c r="AD63" s="22">
        <v>5.3668600435280006E-10</v>
      </c>
      <c r="AE63" s="23">
        <v>8.3163733556033286E-9</v>
      </c>
      <c r="AF63" s="23">
        <v>1.2474354458043937E-7</v>
      </c>
      <c r="AG63" s="23">
        <v>3.4997967784184101E-8</v>
      </c>
      <c r="AH63" s="23">
        <v>-2.3452233850131773E-6</v>
      </c>
      <c r="AI63" s="23">
        <v>3.7874315566922129E-10</v>
      </c>
      <c r="AJ63" s="153">
        <v>0</v>
      </c>
      <c r="AK63" s="153" t="b">
        <v>1</v>
      </c>
      <c r="AL63" s="154">
        <f>IF($E63="","",IF($C63="Short",VLOOKUP($A63,TradingBlotter!$C:$J,8,FALSE)*$G63*H63,-VLOOKUP($A63,TradingBlotter!$C:$J,8,FALSE)*$G63*H63))</f>
        <v>74594.524400000009</v>
      </c>
      <c r="AM63" s="154">
        <f t="shared" si="1"/>
        <v>0</v>
      </c>
      <c r="AN63" s="154">
        <f t="shared" si="2"/>
        <v>74594.524400000009</v>
      </c>
      <c r="AO63" s="154">
        <f t="shared" si="9"/>
        <v>997253</v>
      </c>
      <c r="AP63" s="112" t="s">
        <v>1156</v>
      </c>
      <c r="AQ63" s="10" t="str">
        <f t="shared" si="8"/>
        <v>到期无赔付</v>
      </c>
      <c r="AR63" s="143">
        <f t="shared" si="10"/>
        <v>43056</v>
      </c>
      <c r="AS63" s="37"/>
      <c r="AT63" s="206" t="e">
        <f ca="1">[1]!WSS(E63,"sec_name","ShowCodes=N","cols=1;rows=1")</f>
        <v>#NAME?</v>
      </c>
    </row>
    <row r="64" spans="1:46" s="53" customFormat="1" x14ac:dyDescent="0.2">
      <c r="A64" s="53" t="s">
        <v>1088</v>
      </c>
      <c r="B64" s="53" t="s">
        <v>114</v>
      </c>
      <c r="C64" s="53" t="s">
        <v>118</v>
      </c>
      <c r="D64" s="53" t="s">
        <v>121</v>
      </c>
      <c r="E64" s="53" t="s">
        <v>978</v>
      </c>
      <c r="F64" s="153">
        <v>124000</v>
      </c>
      <c r="G64" s="154">
        <f>IF($E64="","",VLOOKUP($E64,ContractInfo!$C$2:$G$904,5,FALSE))</f>
        <v>100</v>
      </c>
      <c r="H64" s="154">
        <f t="shared" si="7"/>
        <v>1240</v>
      </c>
      <c r="I64" s="154">
        <v>28</v>
      </c>
      <c r="J64" s="153">
        <v>28</v>
      </c>
      <c r="K64" s="153"/>
      <c r="L64" s="153"/>
      <c r="M64" s="153"/>
      <c r="N64" s="153"/>
      <c r="O64" s="153"/>
      <c r="P64" s="153"/>
      <c r="Q64" s="154" t="str">
        <f>IF(OR($E64="",AK64),"",RTD("wdf.rtq",,$E64,"LastPrice"))</f>
        <v/>
      </c>
      <c r="R64" s="37">
        <v>43028</v>
      </c>
      <c r="S64" s="37"/>
      <c r="T64" s="37">
        <v>43119</v>
      </c>
      <c r="U64" s="85"/>
      <c r="V64" s="116" t="str">
        <f>IF(OR($A64="",$AK64),"",IF($B64="Asian",IF(close_Price!$E$4&gt;=14,([1]!TDaysCount(close_Price!$E$1,$T64,"TradingCalendar=DCE")-1)/250,([1]!TDaysCount(close_Price!$E$1,$T64,"TradingCalendar=DCE"))/250),IF(close_Price!$E$4&lt;11,([1]!TDaysCount(close_Price!$E$1,$T64,"TradingCalendar=DCE"))/250,([1]!TDaysCount(close_Price!$E$1,$T64,"TradingCalendar=DCE")-1)/250)))</f>
        <v/>
      </c>
      <c r="W64" s="112"/>
      <c r="X64" s="112"/>
      <c r="Y64" s="112"/>
      <c r="Z64" s="153">
        <v>0.05</v>
      </c>
      <c r="AA64" s="153">
        <v>0</v>
      </c>
      <c r="AB64" s="148">
        <f>VLOOKUP(E64,ContractInfo!C:M,11,FALSE)</f>
        <v>0.2</v>
      </c>
      <c r="AC64" s="145">
        <v>0</v>
      </c>
      <c r="AD64" s="63">
        <v>4.6374489419379472E-31</v>
      </c>
      <c r="AE64" s="23">
        <v>1.7209453807921287E-29</v>
      </c>
      <c r="AF64" s="23">
        <v>6.3309030605827523E-28</v>
      </c>
      <c r="AG64" s="23">
        <v>2.9882070099570974E-28</v>
      </c>
      <c r="AH64" s="23">
        <v>-7.491395219297756E-27</v>
      </c>
      <c r="AI64" s="23">
        <v>1.6702155524008571E-30</v>
      </c>
      <c r="AJ64" s="153">
        <v>0</v>
      </c>
      <c r="AK64" s="153" t="b">
        <v>1</v>
      </c>
      <c r="AL64" s="154">
        <f>IF($E64="","",IF($C64="Short",VLOOKUP($A64,TradingBlotter!$C:$J,8,FALSE)*$G64*H64,-VLOOKUP($A64,TradingBlotter!$C:$J,8,FALSE)*$G64*H64))</f>
        <v>249984</v>
      </c>
      <c r="AM64" s="154">
        <f t="shared" si="1"/>
        <v>0</v>
      </c>
      <c r="AN64" s="154">
        <f t="shared" si="2"/>
        <v>249984</v>
      </c>
      <c r="AO64" s="154">
        <f t="shared" si="9"/>
        <v>3472000</v>
      </c>
      <c r="AP64" s="112" t="s">
        <v>1152</v>
      </c>
      <c r="AQ64" s="10" t="str">
        <f t="shared" si="8"/>
        <v>到期无赔付</v>
      </c>
      <c r="AR64" s="143">
        <f t="shared" si="10"/>
        <v>43119</v>
      </c>
      <c r="AS64" s="37"/>
      <c r="AT64" s="206" t="e">
        <f ca="1">[1]!WSS(E64,"sec_name","ShowCodes=N","cols=1;rows=1")</f>
        <v>#NAME?</v>
      </c>
    </row>
    <row r="65" spans="1:46" s="53" customFormat="1" x14ac:dyDescent="0.2">
      <c r="A65" s="53" t="s">
        <v>1071</v>
      </c>
      <c r="B65" s="53" t="s">
        <v>114</v>
      </c>
      <c r="C65" s="53" t="s">
        <v>118</v>
      </c>
      <c r="D65" s="53" t="s">
        <v>121</v>
      </c>
      <c r="E65" s="53" t="s">
        <v>978</v>
      </c>
      <c r="F65" s="153">
        <v>49600</v>
      </c>
      <c r="G65" s="154">
        <f>IF($E65="","",VLOOKUP($E65,ContractInfo!$C$2:$G$904,5,FALSE))</f>
        <v>100</v>
      </c>
      <c r="H65" s="154">
        <f t="shared" si="7"/>
        <v>496</v>
      </c>
      <c r="I65" s="154">
        <v>28</v>
      </c>
      <c r="J65" s="153">
        <v>28</v>
      </c>
      <c r="K65" s="153"/>
      <c r="L65" s="153"/>
      <c r="M65" s="153"/>
      <c r="N65" s="153"/>
      <c r="O65" s="153"/>
      <c r="P65" s="153"/>
      <c r="Q65" s="154" t="str">
        <f>IF(OR($E65="",AK65),"",RTD("wdf.rtq",,$E65,"LastPrice"))</f>
        <v/>
      </c>
      <c r="R65" s="37">
        <v>43028</v>
      </c>
      <c r="S65" s="37"/>
      <c r="T65" s="37">
        <v>43119</v>
      </c>
      <c r="U65" s="85"/>
      <c r="V65" s="116" t="str">
        <f>IF(OR($A65="",$AK65),"",IF($B65="Asian",IF(close_Price!$E$4&gt;=14,([1]!TDaysCount(close_Price!$E$1,$T65,"TradingCalendar=DCE")-1)/250,([1]!TDaysCount(close_Price!$E$1,$T65,"TradingCalendar=DCE"))/250),IF(close_Price!$E$4&lt;11,([1]!TDaysCount(close_Price!$E$1,$T65,"TradingCalendar=DCE"))/250,([1]!TDaysCount(close_Price!$E$1,$T65,"TradingCalendar=DCE")-1)/250)))</f>
        <v/>
      </c>
      <c r="W65" s="112"/>
      <c r="X65" s="112"/>
      <c r="Y65" s="112"/>
      <c r="Z65" s="153">
        <v>0.05</v>
      </c>
      <c r="AA65" s="153">
        <v>0</v>
      </c>
      <c r="AB65" s="148">
        <f>VLOOKUP(E65,ContractInfo!C:M,11,FALSE)</f>
        <v>0.2</v>
      </c>
      <c r="AC65" s="145">
        <v>0</v>
      </c>
      <c r="AD65" s="22">
        <v>4.6374489419379472E-31</v>
      </c>
      <c r="AE65" s="23">
        <v>1.7209453807921287E-29</v>
      </c>
      <c r="AF65" s="23">
        <v>6.3309030605827523E-28</v>
      </c>
      <c r="AG65" s="23">
        <v>2.9882070099570974E-28</v>
      </c>
      <c r="AH65" s="23">
        <v>-7.491395219297756E-27</v>
      </c>
      <c r="AI65" s="23">
        <v>1.6702155524008571E-30</v>
      </c>
      <c r="AJ65" s="153">
        <v>0</v>
      </c>
      <c r="AK65" s="153" t="b">
        <v>1</v>
      </c>
      <c r="AL65" s="154">
        <f>IF($E65="","",IF($C65="Short",VLOOKUP($A65,TradingBlotter!$C:$J,8,FALSE)*$G65*H65,-VLOOKUP($A65,TradingBlotter!$C:$J,8,FALSE)*$G65*H65))</f>
        <v>99993.599999999991</v>
      </c>
      <c r="AM65" s="154">
        <f t="shared" si="1"/>
        <v>0</v>
      </c>
      <c r="AN65" s="154">
        <f t="shared" si="2"/>
        <v>99993.599999999991</v>
      </c>
      <c r="AO65" s="154">
        <f t="shared" si="9"/>
        <v>1388800</v>
      </c>
      <c r="AP65" s="112" t="s">
        <v>1153</v>
      </c>
      <c r="AQ65" s="10" t="str">
        <f t="shared" si="8"/>
        <v>到期无赔付</v>
      </c>
      <c r="AR65" s="143">
        <f t="shared" si="10"/>
        <v>43119</v>
      </c>
      <c r="AS65" s="37"/>
      <c r="AT65" s="206" t="e">
        <f ca="1">[1]!WSS(E65,"sec_name","ShowCodes=N","cols=1;rows=1")</f>
        <v>#NAME?</v>
      </c>
    </row>
    <row r="66" spans="1:46" s="53" customFormat="1" x14ac:dyDescent="0.2">
      <c r="A66" s="53" t="s">
        <v>1073</v>
      </c>
      <c r="B66" s="53" t="s">
        <v>114</v>
      </c>
      <c r="C66" s="53" t="s">
        <v>118</v>
      </c>
      <c r="D66" s="53" t="s">
        <v>121</v>
      </c>
      <c r="E66" s="53" t="s">
        <v>1068</v>
      </c>
      <c r="F66" s="153">
        <v>1135000</v>
      </c>
      <c r="G66" s="154">
        <f>IF($E66="","",VLOOKUP($E66,ContractInfo!$C$2:$G$904,5,FALSE))</f>
        <v>100</v>
      </c>
      <c r="H66" s="154">
        <f t="shared" ref="H66:H97" si="11">IF($E66="","",F66/G66)</f>
        <v>11350</v>
      </c>
      <c r="I66" s="154">
        <v>2.5299999999999998</v>
      </c>
      <c r="J66" s="153">
        <v>2.5299999999999998</v>
      </c>
      <c r="K66" s="153"/>
      <c r="L66" s="153"/>
      <c r="M66" s="153"/>
      <c r="N66" s="153"/>
      <c r="O66" s="153"/>
      <c r="P66" s="153"/>
      <c r="Q66" s="154" t="str">
        <f>IF(OR($E66="",AK66),"",RTD("wdf.rtq",,$E66,"LastPrice"))</f>
        <v/>
      </c>
      <c r="R66" s="37">
        <v>43028</v>
      </c>
      <c r="S66" s="37"/>
      <c r="T66" s="37">
        <v>43119</v>
      </c>
      <c r="U66" s="85"/>
      <c r="V66" s="116" t="str">
        <f>IF(OR($A66="",$AK66),"",IF($B66="Asian",IF(close_Price!$E$4&gt;=14,([1]!TDaysCount(close_Price!$E$1,$T66,"TradingCalendar=DCE")-1)/250,([1]!TDaysCount(close_Price!$E$1,$T66,"TradingCalendar=DCE"))/250),IF(close_Price!$E$4&lt;11,([1]!TDaysCount(close_Price!$E$1,$T66,"TradingCalendar=DCE"))/250,([1]!TDaysCount(close_Price!$E$1,$T66,"TradingCalendar=DCE")-1)/250)))</f>
        <v/>
      </c>
      <c r="W66" s="112"/>
      <c r="X66" s="112"/>
      <c r="Y66" s="112"/>
      <c r="Z66" s="153">
        <v>0.05</v>
      </c>
      <c r="AA66" s="153">
        <v>0</v>
      </c>
      <c r="AB66" s="148">
        <f>VLOOKUP(E66,ContractInfo!C:M,11,FALSE)</f>
        <v>0.28000000000000003</v>
      </c>
      <c r="AC66" s="145">
        <v>2.94159E-3</v>
      </c>
      <c r="AD66" s="63">
        <v>6.6810404107522734E-3</v>
      </c>
      <c r="AE66" s="23">
        <v>0.16436693729510812</v>
      </c>
      <c r="AF66" s="23">
        <v>3.1814357131821134</v>
      </c>
      <c r="AG66" s="23">
        <v>6.6456056181947221E-2</v>
      </c>
      <c r="AH66" s="23">
        <v>-0.82281157666330862</v>
      </c>
      <c r="AI66" s="23">
        <v>4.7522154715471518E-3</v>
      </c>
      <c r="AJ66" s="153">
        <v>0</v>
      </c>
      <c r="AK66" s="153" t="b">
        <v>1</v>
      </c>
      <c r="AL66" s="154">
        <f>IF($E66="","",IF($C66="Short",VLOOKUP($A66,TradingBlotter!$C:$J,8,FALSE)*$G66*H66,-VLOOKUP($A66,TradingBlotter!$C:$J,8,FALSE)*$G66*H66))</f>
        <v>254706.48499999999</v>
      </c>
      <c r="AM66" s="154">
        <f t="shared" ref="AM66:AM129" si="12">IF($E66="","",IF($C66="Short",IF($AK66,-$AC66,-$AD66)*$G66*H66,IF($AK66,$AC66,$AD66)*$G66*H66))</f>
        <v>-3338.7046500000001</v>
      </c>
      <c r="AN66" s="154">
        <f t="shared" ref="AN66:AN129" si="13">IF($E66="","",$AL66+$AM66)</f>
        <v>251367.78034999999</v>
      </c>
      <c r="AO66" s="154">
        <f t="shared" si="9"/>
        <v>2871550</v>
      </c>
      <c r="AP66" s="112" t="s">
        <v>1152</v>
      </c>
      <c r="AQ66" s="10" t="str">
        <f t="shared" ref="AQ66:AQ97" si="14">IF(AK66,IF(AS66&lt;&gt;"","提前平仓",IF(AM66=0,"到期无赔付","到期赔付")),"")</f>
        <v>提前平仓</v>
      </c>
      <c r="AR66" s="143">
        <f t="shared" si="10"/>
        <v>43117</v>
      </c>
      <c r="AS66" s="37" t="s">
        <v>2958</v>
      </c>
      <c r="AT66" s="206" t="e">
        <f ca="1">[1]!WSS(E66,"sec_name","ShowCodes=N","cols=1;rows=1")</f>
        <v>#NAME?</v>
      </c>
    </row>
    <row r="67" spans="1:46" s="53" customFormat="1" x14ac:dyDescent="0.2">
      <c r="A67" s="53" t="s">
        <v>1075</v>
      </c>
      <c r="B67" s="53" t="s">
        <v>114</v>
      </c>
      <c r="C67" s="53" t="s">
        <v>118</v>
      </c>
      <c r="D67" s="53" t="s">
        <v>121</v>
      </c>
      <c r="E67" s="53" t="s">
        <v>1068</v>
      </c>
      <c r="F67" s="153">
        <v>445000</v>
      </c>
      <c r="G67" s="154">
        <f>IF($E67="","",VLOOKUP($E67,ContractInfo!$C$2:$G$904,5,FALSE))</f>
        <v>100</v>
      </c>
      <c r="H67" s="154">
        <f t="shared" si="11"/>
        <v>4450</v>
      </c>
      <c r="I67" s="154">
        <v>2.54</v>
      </c>
      <c r="J67" s="153">
        <v>2.54</v>
      </c>
      <c r="K67" s="153"/>
      <c r="L67" s="153"/>
      <c r="M67" s="153"/>
      <c r="N67" s="153"/>
      <c r="O67" s="153"/>
      <c r="P67" s="153"/>
      <c r="Q67" s="154" t="str">
        <f>IF(OR($E67="",AK67),"",RTD("wdf.rtq",,$E67,"LastPrice"))</f>
        <v/>
      </c>
      <c r="R67" s="37">
        <v>43028</v>
      </c>
      <c r="S67" s="37"/>
      <c r="T67" s="37">
        <v>43119</v>
      </c>
      <c r="U67" s="85"/>
      <c r="V67" s="116" t="str">
        <f>IF(OR($A67="",$AK67),"",IF($B67="Asian",IF(close_Price!$E$4&gt;=14,([1]!TDaysCount(close_Price!$E$1,$T67,"TradingCalendar=DCE")-1)/250,([1]!TDaysCount(close_Price!$E$1,$T67,"TradingCalendar=DCE"))/250),IF(close_Price!$E$4&lt;11,([1]!TDaysCount(close_Price!$E$1,$T67,"TradingCalendar=DCE"))/250,([1]!TDaysCount(close_Price!$E$1,$T67,"TradingCalendar=DCE")-1)/250)))</f>
        <v/>
      </c>
      <c r="W67" s="112"/>
      <c r="X67" s="112"/>
      <c r="Y67" s="112"/>
      <c r="Z67" s="153">
        <v>0.05</v>
      </c>
      <c r="AA67" s="153">
        <v>0</v>
      </c>
      <c r="AB67" s="148">
        <f>VLOOKUP(E67,ContractInfo!C:M,11,FALSE)</f>
        <v>0.28000000000000003</v>
      </c>
      <c r="AC67" s="145">
        <v>2.0930300000000001E-3</v>
      </c>
      <c r="AD67" s="22">
        <v>5.2585190315832409E-3</v>
      </c>
      <c r="AE67" s="23">
        <v>0.13548265457065048</v>
      </c>
      <c r="AF67" s="23">
        <v>2.7964346205273949</v>
      </c>
      <c r="AG67" s="23">
        <v>5.84138838578106E-2</v>
      </c>
      <c r="AH67" s="23">
        <v>-0.72216812918187023</v>
      </c>
      <c r="AI67" s="23">
        <v>3.9200878159981259E-3</v>
      </c>
      <c r="AJ67" s="153">
        <v>0</v>
      </c>
      <c r="AK67" s="153" t="b">
        <v>1</v>
      </c>
      <c r="AL67" s="154">
        <f>IF($E67="","",IF($C67="Short",VLOOKUP($A67,TradingBlotter!$C:$J,8,FALSE)*$G67*H67,-VLOOKUP($A67,TradingBlotter!$C:$J,8,FALSE)*$G67*H67))</f>
        <v>100257.61</v>
      </c>
      <c r="AM67" s="154">
        <f t="shared" si="12"/>
        <v>-931.39835000000005</v>
      </c>
      <c r="AN67" s="154">
        <f t="shared" si="13"/>
        <v>99326.211649999997</v>
      </c>
      <c r="AO67" s="154">
        <f t="shared" ref="AO67:AO98" si="15">IF(AND($E67&lt;&gt;"",COUNTIF(A67,"*-*")=0),$F67*$I67,IF(OR($E67="",COUNTIF(A66,"*-*")=1),"",$F67*$I67))</f>
        <v>1130300</v>
      </c>
      <c r="AP67" s="112" t="s">
        <v>1153</v>
      </c>
      <c r="AQ67" s="10" t="str">
        <f t="shared" si="14"/>
        <v>提前平仓</v>
      </c>
      <c r="AR67" s="143">
        <f t="shared" si="10"/>
        <v>43117</v>
      </c>
      <c r="AS67" s="37" t="s">
        <v>2959</v>
      </c>
      <c r="AT67" s="206" t="e">
        <f ca="1">[1]!WSS(E67,"sec_name","ShowCodes=N","cols=1;rows=1")</f>
        <v>#NAME?</v>
      </c>
    </row>
    <row r="68" spans="1:46" s="18" customFormat="1" x14ac:dyDescent="0.2">
      <c r="A68" s="18" t="s">
        <v>1102</v>
      </c>
      <c r="B68" s="53" t="s">
        <v>114</v>
      </c>
      <c r="C68" s="53" t="s">
        <v>118</v>
      </c>
      <c r="D68" s="53" t="s">
        <v>121</v>
      </c>
      <c r="E68" s="53" t="s">
        <v>978</v>
      </c>
      <c r="F68" s="153">
        <v>133000</v>
      </c>
      <c r="G68" s="154">
        <f>IF($E68="","",VLOOKUP($E68,ContractInfo!$C$2:$G$904,5,FALSE))</f>
        <v>100</v>
      </c>
      <c r="H68" s="154">
        <f t="shared" si="11"/>
        <v>1330</v>
      </c>
      <c r="I68" s="154">
        <v>27.777999999999999</v>
      </c>
      <c r="J68" s="153">
        <v>27.777999999999999</v>
      </c>
      <c r="K68" s="153"/>
      <c r="L68" s="153"/>
      <c r="M68" s="153"/>
      <c r="N68" s="153"/>
      <c r="O68" s="153"/>
      <c r="P68" s="153"/>
      <c r="Q68" s="154" t="e">
        <f>IF(OR($E68="",AK68),"",RTD("wdf.rtq",,$E68,"LastPrice"))</f>
        <v>#N/A</v>
      </c>
      <c r="R68" s="37">
        <v>43032</v>
      </c>
      <c r="S68" s="37"/>
      <c r="T68" s="37">
        <v>43210</v>
      </c>
      <c r="U68" s="85"/>
      <c r="V68" s="116" t="e">
        <f ca="1">IF(OR($A68="",$AK68),"",IF($B68="Asian",IF(close_Price!$E$4&gt;=14,([1]!TDaysCount(close_Price!$E$1,$T68,"TradingCalendar=DCE")-1)/250,([1]!TDaysCount(close_Price!$E$1,$T68,"TradingCalendar=DCE"))/250),IF(close_Price!$E$4&lt;11,([1]!TDaysCount(close_Price!$E$1,$T68,"TradingCalendar=DCE"))/250,([1]!TDaysCount(close_Price!$E$1,$T68,"TradingCalendar=DCE")-1)/250)))</f>
        <v>#NAME?</v>
      </c>
      <c r="W68" s="112"/>
      <c r="X68" s="112"/>
      <c r="Y68" s="112"/>
      <c r="Z68" s="153">
        <v>0.05</v>
      </c>
      <c r="AA68" s="153">
        <v>0</v>
      </c>
      <c r="AB68" s="148">
        <f>VLOOKUP(E68,ContractInfo!C:M,11,FALSE)</f>
        <v>0.2</v>
      </c>
      <c r="AC68" s="145">
        <v>2.9694681999999997</v>
      </c>
      <c r="AD68" s="22">
        <v>0.12342000187297898</v>
      </c>
      <c r="AE68" s="23">
        <v>0.11356496411330003</v>
      </c>
      <c r="AF68" s="23">
        <v>8.2693797376866232E-2</v>
      </c>
      <c r="AG68" s="23">
        <v>2.2376509710092587</v>
      </c>
      <c r="AH68" s="23">
        <v>-1.1135769906740953</v>
      </c>
      <c r="AI68" s="23">
        <v>0.60260913545535821</v>
      </c>
      <c r="AJ68" s="153">
        <v>0</v>
      </c>
      <c r="AK68" s="153" t="b">
        <v>0</v>
      </c>
      <c r="AL68" s="154">
        <f>IF($E68="","",IF($C68="Short",VLOOKUP($A68,TradingBlotter!$C:$J,8,FALSE)*$G68*H68,-VLOOKUP($A68,TradingBlotter!$C:$J,8,FALSE)*$G68*H68))</f>
        <v>394939.27059999993</v>
      </c>
      <c r="AM68" s="154">
        <f t="shared" si="12"/>
        <v>-16414.860249106205</v>
      </c>
      <c r="AN68" s="154">
        <f t="shared" si="13"/>
        <v>378524.41035089374</v>
      </c>
      <c r="AO68" s="154">
        <f t="shared" si="15"/>
        <v>3694474</v>
      </c>
      <c r="AP68" s="112" t="s">
        <v>1152</v>
      </c>
      <c r="AQ68" s="10" t="str">
        <f t="shared" si="14"/>
        <v/>
      </c>
      <c r="AR68" s="143" t="str">
        <f t="shared" si="10"/>
        <v/>
      </c>
      <c r="AS68" s="37"/>
      <c r="AT68" s="206" t="e">
        <f ca="1">[1]!WSS(E68,"sec_name","ShowCodes=N","cols=1;rows=1")</f>
        <v>#NAME?</v>
      </c>
    </row>
    <row r="69" spans="1:46" s="18" customFormat="1" x14ac:dyDescent="0.2">
      <c r="A69" s="18" t="s">
        <v>1100</v>
      </c>
      <c r="B69" s="53" t="s">
        <v>114</v>
      </c>
      <c r="C69" s="53" t="s">
        <v>118</v>
      </c>
      <c r="D69" s="53" t="s">
        <v>121</v>
      </c>
      <c r="E69" s="53" t="s">
        <v>978</v>
      </c>
      <c r="F69" s="153">
        <v>107100</v>
      </c>
      <c r="G69" s="154">
        <f>IF($E69="","",VLOOKUP($E69,ContractInfo!$C$2:$G$904,5,FALSE))</f>
        <v>100</v>
      </c>
      <c r="H69" s="154">
        <f t="shared" si="11"/>
        <v>1071</v>
      </c>
      <c r="I69" s="154">
        <v>27.92</v>
      </c>
      <c r="J69" s="153">
        <v>27.92</v>
      </c>
      <c r="K69" s="153"/>
      <c r="L69" s="153"/>
      <c r="M69" s="153"/>
      <c r="N69" s="153"/>
      <c r="O69" s="153"/>
      <c r="P69" s="153"/>
      <c r="Q69" s="154" t="e">
        <f>IF(OR($E69="",AK69),"",RTD("wdf.rtq",,$E69,"LastPrice"))</f>
        <v>#N/A</v>
      </c>
      <c r="R69" s="37">
        <v>43032</v>
      </c>
      <c r="S69" s="37"/>
      <c r="T69" s="37">
        <v>43123</v>
      </c>
      <c r="U69" s="85"/>
      <c r="V69" s="116" t="e">
        <f ca="1">IF(OR($A69="",$AK69),"",IF($B69="Asian",IF(close_Price!$E$4&gt;=14,([1]!TDaysCount(close_Price!$E$1,$T69,"TradingCalendar=DCE")-1)/250,([1]!TDaysCount(close_Price!$E$1,$T69,"TradingCalendar=DCE"))/250),IF(close_Price!$E$4&lt;11,([1]!TDaysCount(close_Price!$E$1,$T69,"TradingCalendar=DCE"))/250,([1]!TDaysCount(close_Price!$E$1,$T69,"TradingCalendar=DCE")-1)/250)))</f>
        <v>#NAME?</v>
      </c>
      <c r="W69" s="112"/>
      <c r="X69" s="112"/>
      <c r="Y69" s="112"/>
      <c r="Z69" s="153">
        <v>0.05</v>
      </c>
      <c r="AA69" s="153">
        <v>0</v>
      </c>
      <c r="AB69" s="148">
        <f>VLOOKUP(E69,ContractInfo!C:M,11,FALSE)</f>
        <v>0.2</v>
      </c>
      <c r="AC69" s="145">
        <v>2.0297840000000003</v>
      </c>
      <c r="AD69" s="22">
        <v>7.3730086095958322E-29</v>
      </c>
      <c r="AE69" s="23">
        <v>2.6213546840909158E-27</v>
      </c>
      <c r="AF69" s="23">
        <v>9.2326340785403218E-26</v>
      </c>
      <c r="AG69" s="23">
        <v>4.3829869563943845E-26</v>
      </c>
      <c r="AH69" s="23">
        <v>-1.0989358625995143E-24</v>
      </c>
      <c r="AI69" s="23">
        <v>2.5512988007343499E-28</v>
      </c>
      <c r="AJ69" s="153">
        <v>0</v>
      </c>
      <c r="AK69" s="153" t="b">
        <v>0</v>
      </c>
      <c r="AL69" s="154">
        <f>IF($E69="","",IF($C69="Short",VLOOKUP($A69,TradingBlotter!$C:$J,8,FALSE)*$G69*H69,-VLOOKUP($A69,TradingBlotter!$C:$J,8,FALSE)*$G69*H69))</f>
        <v>217389.86640000003</v>
      </c>
      <c r="AM69" s="154">
        <f t="shared" si="12"/>
        <v>-7.8964922208771365E-24</v>
      </c>
      <c r="AN69" s="154">
        <f t="shared" si="13"/>
        <v>217389.86640000003</v>
      </c>
      <c r="AO69" s="154">
        <f t="shared" si="15"/>
        <v>2990232</v>
      </c>
      <c r="AP69" s="112" t="s">
        <v>1152</v>
      </c>
      <c r="AQ69" s="10" t="str">
        <f t="shared" si="14"/>
        <v/>
      </c>
      <c r="AR69" s="143" t="str">
        <f t="shared" si="10"/>
        <v/>
      </c>
      <c r="AS69" s="37"/>
      <c r="AT69" s="206" t="e">
        <f ca="1">[1]!WSS(E69,"sec_name","ShowCodes=N","cols=1;rows=1")</f>
        <v>#NAME?</v>
      </c>
    </row>
    <row r="70" spans="1:46" s="18" customFormat="1" x14ac:dyDescent="0.2">
      <c r="A70" s="18" t="s">
        <v>1108</v>
      </c>
      <c r="B70" s="53" t="s">
        <v>114</v>
      </c>
      <c r="C70" s="53" t="s">
        <v>118</v>
      </c>
      <c r="D70" s="53" t="s">
        <v>121</v>
      </c>
      <c r="E70" s="18" t="s">
        <v>1081</v>
      </c>
      <c r="F70" s="153">
        <v>1781000</v>
      </c>
      <c r="G70" s="154">
        <f>IF($E70="","",VLOOKUP($E70,ContractInfo!$C$2:$G$904,5,FALSE))</f>
        <v>100</v>
      </c>
      <c r="H70" s="154">
        <f t="shared" si="11"/>
        <v>17810</v>
      </c>
      <c r="I70" s="154">
        <v>2.6</v>
      </c>
      <c r="J70" s="153">
        <v>2.6</v>
      </c>
      <c r="K70" s="153"/>
      <c r="L70" s="153"/>
      <c r="M70" s="153"/>
      <c r="N70" s="153"/>
      <c r="O70" s="153"/>
      <c r="P70" s="153"/>
      <c r="Q70" s="154" t="str">
        <f>IF(OR($E70="",AK70),"",RTD("wdf.rtq",,$E70,"LastPrice"))</f>
        <v/>
      </c>
      <c r="R70" s="37">
        <v>43032</v>
      </c>
      <c r="S70" s="37"/>
      <c r="T70" s="37">
        <v>43123</v>
      </c>
      <c r="U70" s="85"/>
      <c r="V70" s="116" t="str">
        <f>IF(OR($A70="",$AK70),"",IF($B70="Asian",IF(close_Price!$E$4&gt;=14,([1]!TDaysCount(close_Price!$E$1,$T70,"TradingCalendar=DCE")-1)/250,([1]!TDaysCount(close_Price!$E$1,$T70,"TradingCalendar=DCE"))/250),IF(close_Price!$E$4&lt;11,([1]!TDaysCount(close_Price!$E$1,$T70,"TradingCalendar=DCE"))/250,([1]!TDaysCount(close_Price!$E$1,$T70,"TradingCalendar=DCE")-1)/250)))</f>
        <v/>
      </c>
      <c r="W70" s="112"/>
      <c r="X70" s="112"/>
      <c r="Y70" s="112"/>
      <c r="Z70" s="153">
        <v>0.05</v>
      </c>
      <c r="AA70" s="153">
        <v>0</v>
      </c>
      <c r="AB70" s="148">
        <f>VLOOKUP(E70,ContractInfo!C:M,11,FALSE)</f>
        <v>0.28000000000000003</v>
      </c>
      <c r="AC70" s="145">
        <v>8.0000000000000004E-4</v>
      </c>
      <c r="AD70" s="22">
        <v>2.9254439117335834E-3</v>
      </c>
      <c r="AE70" s="23">
        <v>8.464814129158986E-2</v>
      </c>
      <c r="AF70" s="23">
        <v>2.0311190885780737</v>
      </c>
      <c r="AG70" s="23">
        <v>4.2312955309272204E-2</v>
      </c>
      <c r="AH70" s="23">
        <v>-0.50404356667005867</v>
      </c>
      <c r="AI70" s="23">
        <v>2.4941811348519025E-3</v>
      </c>
      <c r="AJ70" s="153">
        <v>0</v>
      </c>
      <c r="AK70" s="153" t="b">
        <v>1</v>
      </c>
      <c r="AL70" s="154">
        <f>IF($E70="","",IF($C70="Short",VLOOKUP($A70,TradingBlotter!$C:$J,8,FALSE)*$G70*H70,-VLOOKUP($A70,TradingBlotter!$C:$J,8,FALSE)*$G70*H70))</f>
        <v>429256.61999999994</v>
      </c>
      <c r="AM70" s="154">
        <f t="shared" si="12"/>
        <v>-1424.8</v>
      </c>
      <c r="AN70" s="154">
        <f t="shared" si="13"/>
        <v>427831.81999999995</v>
      </c>
      <c r="AO70" s="154">
        <f t="shared" si="15"/>
        <v>4630600</v>
      </c>
      <c r="AP70" s="112" t="s">
        <v>1152</v>
      </c>
      <c r="AQ70" s="10" t="str">
        <f t="shared" si="14"/>
        <v>提前平仓</v>
      </c>
      <c r="AR70" s="143">
        <f t="shared" si="10"/>
        <v>43119</v>
      </c>
      <c r="AS70" s="37" t="s">
        <v>3109</v>
      </c>
      <c r="AT70" s="206" t="e">
        <f ca="1">[1]!WSS(E70,"sec_name","ShowCodes=N","cols=1;rows=1")</f>
        <v>#NAME?</v>
      </c>
    </row>
    <row r="71" spans="1:46" s="18" customFormat="1" x14ac:dyDescent="0.2">
      <c r="A71" s="18" t="s">
        <v>1110</v>
      </c>
      <c r="B71" s="53" t="s">
        <v>114</v>
      </c>
      <c r="C71" s="53" t="s">
        <v>118</v>
      </c>
      <c r="D71" s="53" t="s">
        <v>121</v>
      </c>
      <c r="E71" s="18" t="s">
        <v>1081</v>
      </c>
      <c r="F71" s="153">
        <v>1191000</v>
      </c>
      <c r="G71" s="154">
        <f>IF($E71="","",VLOOKUP($E71,ContractInfo!$C$2:$G$904,5,FALSE))</f>
        <v>100</v>
      </c>
      <c r="H71" s="154">
        <f t="shared" si="11"/>
        <v>11910</v>
      </c>
      <c r="I71" s="154">
        <v>2.6</v>
      </c>
      <c r="J71" s="153">
        <v>2.6</v>
      </c>
      <c r="K71" s="153"/>
      <c r="L71" s="153"/>
      <c r="M71" s="153"/>
      <c r="N71" s="153"/>
      <c r="O71" s="153"/>
      <c r="P71" s="153"/>
      <c r="Q71" s="154" t="e">
        <f>IF(OR($E71="",AK71),"",RTD("wdf.rtq",,$E71,"LastPrice"))</f>
        <v>#N/A</v>
      </c>
      <c r="R71" s="37">
        <v>43032</v>
      </c>
      <c r="S71" s="37"/>
      <c r="T71" s="37">
        <v>43210</v>
      </c>
      <c r="U71" s="85"/>
      <c r="V71" s="116" t="e">
        <f ca="1">IF(OR($A71="",$AK71),"",IF($B71="Asian",IF(close_Price!$E$4&gt;=14,([1]!TDaysCount(close_Price!$E$1,$T71,"TradingCalendar=DCE")-1)/250,([1]!TDaysCount(close_Price!$E$1,$T71,"TradingCalendar=DCE"))/250),IF(close_Price!$E$4&lt;11,([1]!TDaysCount(close_Price!$E$1,$T71,"TradingCalendar=DCE"))/250,([1]!TDaysCount(close_Price!$E$1,$T71,"TradingCalendar=DCE")-1)/250)))</f>
        <v>#NAME?</v>
      </c>
      <c r="W71" s="112"/>
      <c r="X71" s="112"/>
      <c r="Y71" s="112"/>
      <c r="Z71" s="153">
        <v>0.05</v>
      </c>
      <c r="AA71" s="153">
        <v>0</v>
      </c>
      <c r="AB71" s="148">
        <f>VLOOKUP(E71,ContractInfo!C:M,11,FALSE)</f>
        <v>0.28000000000000003</v>
      </c>
      <c r="AC71" s="145">
        <v>0.36243999999999998</v>
      </c>
      <c r="AD71" s="22">
        <v>0.10277109555058428</v>
      </c>
      <c r="AE71" s="23">
        <v>0.44384140274599648</v>
      </c>
      <c r="AF71" s="23">
        <v>1.1817156301849483</v>
      </c>
      <c r="AG71" s="23">
        <v>0.47150453644379448</v>
      </c>
      <c r="AH71" s="23">
        <v>-0.33986194996103275</v>
      </c>
      <c r="AI71" s="23">
        <v>0.22955778977968477</v>
      </c>
      <c r="AJ71" s="153">
        <v>0</v>
      </c>
      <c r="AK71" s="153" t="b">
        <v>0</v>
      </c>
      <c r="AL71" s="154">
        <f>IF($E71="","",IF($C71="Short",VLOOKUP($A71,TradingBlotter!$C:$J,8,FALSE)*$G71*H71,-VLOOKUP($A71,TradingBlotter!$C:$J,8,FALSE)*$G71*H71))</f>
        <v>431666.04</v>
      </c>
      <c r="AM71" s="154">
        <f t="shared" si="12"/>
        <v>-122400.37480074586</v>
      </c>
      <c r="AN71" s="154">
        <f t="shared" si="13"/>
        <v>309265.66519925412</v>
      </c>
      <c r="AO71" s="154">
        <f t="shared" si="15"/>
        <v>3096600</v>
      </c>
      <c r="AP71" s="112" t="s">
        <v>1152</v>
      </c>
      <c r="AQ71" s="10" t="str">
        <f t="shared" si="14"/>
        <v/>
      </c>
      <c r="AR71" s="143" t="str">
        <f t="shared" si="10"/>
        <v/>
      </c>
      <c r="AS71" s="37"/>
      <c r="AT71" s="206" t="e">
        <f ca="1">[1]!WSS(E71,"sec_name","ShowCodes=N","cols=1;rows=1")</f>
        <v>#NAME?</v>
      </c>
    </row>
    <row r="72" spans="1:46" s="18" customFormat="1" x14ac:dyDescent="0.2">
      <c r="A72" s="18" t="s">
        <v>1158</v>
      </c>
      <c r="B72" s="53" t="s">
        <v>114</v>
      </c>
      <c r="C72" s="53" t="s">
        <v>118</v>
      </c>
      <c r="D72" s="18" t="s">
        <v>1159</v>
      </c>
      <c r="E72" s="18" t="s">
        <v>1160</v>
      </c>
      <c r="F72" s="153">
        <v>100</v>
      </c>
      <c r="G72" s="154">
        <f>IF($E72="","",VLOOKUP($E72,ContractInfo!$C$2:$G$904,5,FALSE))</f>
        <v>5</v>
      </c>
      <c r="H72" s="154">
        <f t="shared" si="11"/>
        <v>20</v>
      </c>
      <c r="I72" s="154">
        <v>15050</v>
      </c>
      <c r="J72" s="153">
        <v>15000</v>
      </c>
      <c r="K72" s="153"/>
      <c r="L72" s="153"/>
      <c r="M72" s="153"/>
      <c r="N72" s="153"/>
      <c r="O72" s="153"/>
      <c r="P72" s="153"/>
      <c r="Q72" s="154" t="str">
        <f>IF(OR($E72="",AK72),"",RTD("wdf.rtq",,$E72,"LastPrice"))</f>
        <v/>
      </c>
      <c r="R72" s="37">
        <v>43033</v>
      </c>
      <c r="S72" s="37"/>
      <c r="T72" s="37">
        <v>43060</v>
      </c>
      <c r="U72" s="85"/>
      <c r="V72" s="134" t="str">
        <f>IF(OR($A72="",$AK72),"",IF($B72="Asian",IF(close_Price!$E$4&gt;=14,([1]!TDaysCount(close_Price!$E$1,$T72,"TradingCalendar=DCE")-1)/250,([1]!TDaysCount(close_Price!$E$1,$T72,"TradingCalendar=DCE"))/250),IF(close_Price!$E$4&lt;11,([1]!TDaysCount(close_Price!$E$1,$T72,"TradingCalendar=DCE"))/250,([1]!TDaysCount(close_Price!$E$1,$T72,"TradingCalendar=DCE")-1)/250)))</f>
        <v/>
      </c>
      <c r="W72" s="112"/>
      <c r="X72" s="112"/>
      <c r="Y72" s="112"/>
      <c r="Z72" s="153">
        <v>0.03</v>
      </c>
      <c r="AA72" s="153">
        <v>0</v>
      </c>
      <c r="AB72" s="148">
        <f>VLOOKUP(E72,ContractInfo!C:M,11,FALSE)</f>
        <v>0.15</v>
      </c>
      <c r="AC72" s="145">
        <v>110</v>
      </c>
      <c r="AD72" s="22">
        <v>90.720501052958824</v>
      </c>
      <c r="AE72" s="23">
        <v>-0.31871153035757782</v>
      </c>
      <c r="AF72" s="23">
        <v>8.2634470380973956E-4</v>
      </c>
      <c r="AG72" s="23">
        <v>1028.249603961304</v>
      </c>
      <c r="AH72" s="23">
        <v>-1994.3238289629539</v>
      </c>
      <c r="AI72" s="23">
        <v>-177.43541514771564</v>
      </c>
      <c r="AJ72" s="153">
        <v>0</v>
      </c>
      <c r="AK72" s="153" t="b">
        <v>1</v>
      </c>
      <c r="AL72" s="154">
        <f>IF($E72="","",IF($C72="Short",VLOOKUP($A72,TradingBlotter!$C:$J,8,FALSE)*$G72*H72,-VLOOKUP($A72,TradingBlotter!$C:$J,8,FALSE)*$G72*H72))</f>
        <v>31000</v>
      </c>
      <c r="AM72" s="154">
        <f t="shared" si="12"/>
        <v>-11000</v>
      </c>
      <c r="AN72" s="154">
        <f t="shared" si="13"/>
        <v>20000</v>
      </c>
      <c r="AO72" s="154">
        <f t="shared" si="15"/>
        <v>1505000</v>
      </c>
      <c r="AP72" s="112" t="s">
        <v>1166</v>
      </c>
      <c r="AQ72" s="10" t="str">
        <f t="shared" si="14"/>
        <v>提前平仓</v>
      </c>
      <c r="AR72" s="143">
        <f t="shared" si="10"/>
        <v>43048</v>
      </c>
      <c r="AS72" s="37" t="s">
        <v>2453</v>
      </c>
      <c r="AT72" s="206" t="e">
        <f ca="1">[1]!WSS(E72,"sec_name","ShowCodes=N","cols=1;rows=1")</f>
        <v>#NAME?</v>
      </c>
    </row>
    <row r="73" spans="1:46" s="18" customFormat="1" x14ac:dyDescent="0.2">
      <c r="A73" s="18" t="s">
        <v>1191</v>
      </c>
      <c r="B73" s="53" t="s">
        <v>114</v>
      </c>
      <c r="C73" s="53" t="s">
        <v>118</v>
      </c>
      <c r="D73" s="53" t="s">
        <v>560</v>
      </c>
      <c r="E73" s="18" t="s">
        <v>1190</v>
      </c>
      <c r="F73" s="153">
        <v>3000</v>
      </c>
      <c r="G73" s="154">
        <f>IF($E73="","",VLOOKUP($E73,ContractInfo!$C$2:$G$904,5,FALSE))</f>
        <v>100</v>
      </c>
      <c r="H73" s="154">
        <f t="shared" si="11"/>
        <v>30</v>
      </c>
      <c r="I73" s="154">
        <v>614</v>
      </c>
      <c r="J73" s="153">
        <v>580</v>
      </c>
      <c r="K73" s="153"/>
      <c r="L73" s="153"/>
      <c r="M73" s="153"/>
      <c r="N73" s="153"/>
      <c r="O73" s="153"/>
      <c r="P73" s="153"/>
      <c r="Q73" s="154" t="str">
        <f>IF(OR($E73="",AK73),"",RTD("wdf.rtq",,$E73,"LastPrice"))</f>
        <v/>
      </c>
      <c r="R73" s="37">
        <v>43039</v>
      </c>
      <c r="S73" s="37"/>
      <c r="T73" s="37">
        <v>43069</v>
      </c>
      <c r="U73" s="85"/>
      <c r="V73" s="134" t="str">
        <f>IF(OR($A73="",$AK73),"",IF($B73="Asian",IF(close_Price!$E$4&gt;=14,([1]!TDaysCount(close_Price!$E$1,$T73,"TradingCalendar=DCE")-1)/250,([1]!TDaysCount(close_Price!$E$1,$T73,"TradingCalendar=DCE"))/250),IF(close_Price!$E$4&lt;11,([1]!TDaysCount(close_Price!$E$1,$T73,"TradingCalendar=DCE"))/250,([1]!TDaysCount(close_Price!$E$1,$T73,"TradingCalendar=DCE")-1)/250)))</f>
        <v/>
      </c>
      <c r="W73" s="112"/>
      <c r="X73" s="112"/>
      <c r="Y73" s="112"/>
      <c r="Z73" s="153">
        <v>0.03</v>
      </c>
      <c r="AA73" s="153">
        <v>0</v>
      </c>
      <c r="AB73" s="148">
        <f>VLOOKUP(E73,ContractInfo!C:M,11,FALSE)</f>
        <v>0.22</v>
      </c>
      <c r="AC73" s="145">
        <v>0</v>
      </c>
      <c r="AD73" s="22">
        <v>4.6329935379263529E-3</v>
      </c>
      <c r="AE73" s="23">
        <v>-5.8495653046364282E-4</v>
      </c>
      <c r="AF73" s="23">
        <v>6.9952406067019294E-5</v>
      </c>
      <c r="AG73" s="23">
        <v>0.27435822542860494</v>
      </c>
      <c r="AH73" s="23">
        <v>-0.74263062073040098</v>
      </c>
      <c r="AI73" s="23">
        <v>-1.5805998931016734E-2</v>
      </c>
      <c r="AJ73" s="153">
        <v>0</v>
      </c>
      <c r="AK73" s="153" t="b">
        <v>1</v>
      </c>
      <c r="AL73" s="154">
        <f>IF($E73="","",IF($C73="Short",VLOOKUP($A73,TradingBlotter!$C:$J,8,FALSE)*$G73*H73,-VLOOKUP($A73,TradingBlotter!$C:$J,8,FALSE)*$G73*H73))</f>
        <v>23760</v>
      </c>
      <c r="AM73" s="154">
        <f t="shared" si="12"/>
        <v>0</v>
      </c>
      <c r="AN73" s="154">
        <f t="shared" si="13"/>
        <v>23760</v>
      </c>
      <c r="AO73" s="154">
        <f t="shared" si="15"/>
        <v>1842000</v>
      </c>
      <c r="AP73" s="112" t="s">
        <v>1193</v>
      </c>
      <c r="AQ73" s="10" t="str">
        <f t="shared" si="14"/>
        <v>到期无赔付</v>
      </c>
      <c r="AR73" s="143">
        <f t="shared" si="10"/>
        <v>43069</v>
      </c>
      <c r="AS73" s="37"/>
      <c r="AT73" s="206" t="e">
        <f ca="1">[1]!WSS(E73,"sec_name","ShowCodes=N","cols=1;rows=1")</f>
        <v>#NAME?</v>
      </c>
    </row>
    <row r="74" spans="1:46" s="18" customFormat="1" x14ac:dyDescent="0.2">
      <c r="A74" s="18" t="s">
        <v>1192</v>
      </c>
      <c r="B74" s="53" t="s">
        <v>114</v>
      </c>
      <c r="C74" s="53" t="s">
        <v>458</v>
      </c>
      <c r="D74" s="53" t="s">
        <v>560</v>
      </c>
      <c r="E74" s="18" t="s">
        <v>1190</v>
      </c>
      <c r="F74" s="153">
        <v>3000</v>
      </c>
      <c r="G74" s="154">
        <f>IF($E74="","",VLOOKUP($E74,ContractInfo!$C$2:$G$904,5,FALSE))</f>
        <v>100</v>
      </c>
      <c r="H74" s="154">
        <f t="shared" si="11"/>
        <v>30</v>
      </c>
      <c r="I74" s="154">
        <v>613</v>
      </c>
      <c r="J74" s="153">
        <v>580</v>
      </c>
      <c r="K74" s="153"/>
      <c r="L74" s="153"/>
      <c r="M74" s="153"/>
      <c r="N74" s="153"/>
      <c r="O74" s="153"/>
      <c r="P74" s="153"/>
      <c r="Q74" s="154" t="str">
        <f>IF(OR($E74="",AK74),"",RTD("wdf.rtq",,$E74,"LastPrice"))</f>
        <v/>
      </c>
      <c r="R74" s="37">
        <v>43039</v>
      </c>
      <c r="S74" s="37"/>
      <c r="T74" s="37">
        <v>43069</v>
      </c>
      <c r="U74" s="85"/>
      <c r="V74" s="134" t="str">
        <f>IF(OR($A74="",$AK74),"",IF($B74="Asian",IF(close_Price!$E$4&gt;=14,([1]!TDaysCount(close_Price!$E$1,$T74,"TradingCalendar=DCE")-1)/250,([1]!TDaysCount(close_Price!$E$1,$T74,"TradingCalendar=DCE"))/250),IF(close_Price!$E$4&lt;11,([1]!TDaysCount(close_Price!$E$1,$T74,"TradingCalendar=DCE"))/250,([1]!TDaysCount(close_Price!$E$1,$T74,"TradingCalendar=DCE")-1)/250)))</f>
        <v/>
      </c>
      <c r="W74" s="112"/>
      <c r="X74" s="112"/>
      <c r="Y74" s="112"/>
      <c r="Z74" s="153">
        <v>0.03</v>
      </c>
      <c r="AA74" s="153">
        <v>0</v>
      </c>
      <c r="AB74" s="148">
        <f>VLOOKUP(E74,ContractInfo!C:M,11,FALSE)</f>
        <v>0.22</v>
      </c>
      <c r="AC74" s="145">
        <v>0</v>
      </c>
      <c r="AD74" s="22">
        <v>4.6329935379263529E-3</v>
      </c>
      <c r="AE74" s="23">
        <v>-5.8495653046364282E-4</v>
      </c>
      <c r="AF74" s="23">
        <v>6.9952406067019294E-5</v>
      </c>
      <c r="AG74" s="23">
        <v>0.27435822542860494</v>
      </c>
      <c r="AH74" s="23">
        <v>-0.74263062073040098</v>
      </c>
      <c r="AI74" s="23">
        <v>-1.5805998931016734E-2</v>
      </c>
      <c r="AJ74" s="153">
        <v>0</v>
      </c>
      <c r="AK74" s="153" t="b">
        <v>1</v>
      </c>
      <c r="AL74" s="154">
        <f>IF($E74="","",IF($C74="Short",VLOOKUP($A74,TradingBlotter!$C:$J,8,FALSE)*$G74*H74,-VLOOKUP($A74,TradingBlotter!$C:$J,8,FALSE)*$G74*H74))</f>
        <v>-13890</v>
      </c>
      <c r="AM74" s="154">
        <f t="shared" si="12"/>
        <v>0</v>
      </c>
      <c r="AN74" s="154">
        <f t="shared" si="13"/>
        <v>-13890</v>
      </c>
      <c r="AO74" s="154">
        <f t="shared" si="15"/>
        <v>1839000</v>
      </c>
      <c r="AP74" s="112" t="s">
        <v>1148</v>
      </c>
      <c r="AQ74" s="10" t="str">
        <f t="shared" si="14"/>
        <v>到期无赔付</v>
      </c>
      <c r="AR74" s="143">
        <f t="shared" si="10"/>
        <v>43069</v>
      </c>
      <c r="AS74" s="37"/>
      <c r="AT74" s="206" t="e">
        <f ca="1">[1]!WSS(E74,"sec_name","ShowCodes=N","cols=1;rows=1")</f>
        <v>#NAME?</v>
      </c>
    </row>
    <row r="75" spans="1:46" s="18" customFormat="1" x14ac:dyDescent="0.2">
      <c r="A75" s="18" t="s">
        <v>1206</v>
      </c>
      <c r="B75" s="53" t="s">
        <v>579</v>
      </c>
      <c r="C75" s="53" t="s">
        <v>459</v>
      </c>
      <c r="D75" s="18" t="s">
        <v>560</v>
      </c>
      <c r="E75" s="18" t="s">
        <v>989</v>
      </c>
      <c r="F75" s="153">
        <v>2170</v>
      </c>
      <c r="G75" s="154">
        <f>IF($E75="","",VLOOKUP($E75,ContractInfo!$C$2:$G$904,5,FALSE))</f>
        <v>5</v>
      </c>
      <c r="H75" s="154">
        <f t="shared" si="11"/>
        <v>434</v>
      </c>
      <c r="I75" s="154">
        <v>15025</v>
      </c>
      <c r="J75" s="153">
        <v>15500</v>
      </c>
      <c r="K75" s="153"/>
      <c r="L75" s="153"/>
      <c r="M75" s="153"/>
      <c r="N75" s="153"/>
      <c r="O75" s="153"/>
      <c r="P75" s="153"/>
      <c r="Q75" s="154" t="str">
        <f>IF(OR($E75="",AK75),"",RTD("wdf.rtq",,$E75,"LastPrice"))</f>
        <v/>
      </c>
      <c r="R75" s="37">
        <v>43040</v>
      </c>
      <c r="S75" s="37">
        <v>43017</v>
      </c>
      <c r="T75" s="37">
        <v>43069</v>
      </c>
      <c r="U75" s="84" t="str">
        <f>IF(OR($A75="",$AK75),"",IF($B75="Asian",IF($S75&gt;close_Price!$E$1,([1]!TDaysCount(close_Price!$E$1,$S75,"TradingCalendar=DCE")-1)/250,0),""))</f>
        <v/>
      </c>
      <c r="V75" s="134" t="str">
        <f>IF(OR($A75="",$AK75),"",IF($B75="Asian",IF(close_Price!$E$4&gt;=14,([1]!TDaysCount(close_Price!$E$1,$T75,"TradingCalendar=DCE")-1)/250,([1]!TDaysCount(close_Price!$E$1,$T75,"TradingCalendar=DCE"))/250),IF(close_Price!$E$4&lt;11,([1]!TDaysCount(close_Price!$E$1,$T75,"TradingCalendar=DCE"))/250,([1]!TDaysCount(close_Price!$E$1,$T75,"TradingCalendar=DCE")-1)/250)))</f>
        <v/>
      </c>
      <c r="W75" s="116" t="str">
        <f>IF(OR($A75="",$AK75),"",IF($B75="Asian",[1]!TDaysCount($S75,$T75,"TradingCalendar=DCE"),""))</f>
        <v/>
      </c>
      <c r="X75" s="116" t="str">
        <f>IF(OR($A75="",$AK75),"",IF($B75="Asian",IF(close_Price!$E$1&gt;$S75,IF(close_Price!$E$4&gt;=14,[1]!TDaysCount($S75,close_Price!$E$1,"TradingCalendar=DCE"),[1]!TDaysCount($S75,close_Price!$E$1,"TradingCalendar=DCE")-1),0),""))</f>
        <v/>
      </c>
      <c r="Y75" s="111" t="str">
        <f>IF(OR($A75="",$AK75),"",IF($B75="Asian",VLOOKUP(E75,close_Price!$B:$C,2,FALSE),""))</f>
        <v/>
      </c>
      <c r="Z75" s="153">
        <v>0.03</v>
      </c>
      <c r="AA75" s="153">
        <v>0.03</v>
      </c>
      <c r="AB75" s="148">
        <f>VLOOKUP(E75,ContractInfo!C:M,11,FALSE)</f>
        <v>0.15</v>
      </c>
      <c r="AC75" s="145">
        <v>443</v>
      </c>
      <c r="AD75" s="22">
        <v>441.15287968383097</v>
      </c>
      <c r="AE75" s="23">
        <v>-2.5637948965595569E-2</v>
      </c>
      <c r="AF75" s="23">
        <v>0</v>
      </c>
      <c r="AG75" s="23">
        <v>0</v>
      </c>
      <c r="AH75" s="23">
        <v>13.234586392513847</v>
      </c>
      <c r="AI75" s="23">
        <v>0</v>
      </c>
      <c r="AJ75" s="153">
        <v>0</v>
      </c>
      <c r="AK75" s="153" t="b">
        <v>1</v>
      </c>
      <c r="AL75" s="154">
        <f>IF($E75="","",IF($C75="Short",VLOOKUP($A75,TradingBlotter!$C:$J,8,FALSE)*$G75*H75,-VLOOKUP($A75,TradingBlotter!$C:$J,8,FALSE)*$G75*H75))</f>
        <v>1291150</v>
      </c>
      <c r="AM75" s="154">
        <f t="shared" si="12"/>
        <v>-961310</v>
      </c>
      <c r="AN75" s="154">
        <f t="shared" si="13"/>
        <v>329840</v>
      </c>
      <c r="AO75" s="154">
        <f t="shared" si="15"/>
        <v>32604250</v>
      </c>
      <c r="AP75" s="112" t="s">
        <v>1208</v>
      </c>
      <c r="AQ75" s="10" t="str">
        <f t="shared" si="14"/>
        <v>到期赔付</v>
      </c>
      <c r="AR75" s="143">
        <f t="shared" si="10"/>
        <v>43069</v>
      </c>
      <c r="AS75" s="37"/>
      <c r="AT75" s="206" t="e">
        <f ca="1">[1]!WSS(E75,"sec_name","ShowCodes=N","cols=1;rows=1")</f>
        <v>#NAME?</v>
      </c>
    </row>
    <row r="76" spans="1:46" s="18" customFormat="1" x14ac:dyDescent="0.2">
      <c r="A76" s="18" t="s">
        <v>1225</v>
      </c>
      <c r="B76" s="18" t="s">
        <v>114</v>
      </c>
      <c r="C76" s="18" t="s">
        <v>118</v>
      </c>
      <c r="D76" s="18" t="s">
        <v>121</v>
      </c>
      <c r="E76" s="18" t="s">
        <v>1220</v>
      </c>
      <c r="F76" s="153">
        <v>20</v>
      </c>
      <c r="G76" s="154">
        <f>IF($E76="","",VLOOKUP($E76,ContractInfo!$C$2:$G$904,5,FALSE))</f>
        <v>1</v>
      </c>
      <c r="H76" s="154">
        <f t="shared" si="11"/>
        <v>20</v>
      </c>
      <c r="I76" s="154">
        <v>100800</v>
      </c>
      <c r="J76" s="153">
        <v>115000</v>
      </c>
      <c r="K76" s="153"/>
      <c r="L76" s="153"/>
      <c r="M76" s="153"/>
      <c r="N76" s="153"/>
      <c r="O76" s="153"/>
      <c r="P76" s="153"/>
      <c r="Q76" s="154" t="e">
        <f>IF(OR($E76="",AK76),"",RTD("wdf.rtq",,$E76,"LastPrice"))</f>
        <v>#N/A</v>
      </c>
      <c r="R76" s="37">
        <v>43040</v>
      </c>
      <c r="S76" s="37"/>
      <c r="T76" s="37">
        <v>43132</v>
      </c>
      <c r="U76" s="85"/>
      <c r="V76" s="116" t="e">
        <f ca="1">IF(OR($A76="",$AK76),"",IF($B76="Asian",IF(close_Price!$E$4&gt;=14,([1]!TDaysCount(close_Price!$E$1,$T76,"TradingCalendar=DCE")-1)/250,([1]!TDaysCount(close_Price!$E$1,$T76,"TradingCalendar=DCE"))/250),IF(close_Price!$E$4&lt;11,([1]!TDaysCount(close_Price!$E$1,$T76,"TradingCalendar=DCE"))/250,([1]!TDaysCount(close_Price!$E$1,$T76,"TradingCalendar=DCE")-1)/250)))</f>
        <v>#NAME?</v>
      </c>
      <c r="W76" s="112"/>
      <c r="X76" s="112"/>
      <c r="Y76" s="112"/>
      <c r="Z76" s="153">
        <v>0.03</v>
      </c>
      <c r="AA76" s="153">
        <v>0.03</v>
      </c>
      <c r="AB76" s="148">
        <f>VLOOKUP(E76,ContractInfo!C:M,11,FALSE)</f>
        <v>0.3</v>
      </c>
      <c r="AC76" s="145">
        <v>2620</v>
      </c>
      <c r="AD76" s="22">
        <v>3.8893863070440671</v>
      </c>
      <c r="AE76" s="23">
        <v>2.5040040431713729E-3</v>
      </c>
      <c r="AF76" s="23">
        <v>1.4660033011262835E-6</v>
      </c>
      <c r="AG76" s="23">
        <v>137.32329796897363</v>
      </c>
      <c r="AH76" s="23">
        <v>-643.58627764035248</v>
      </c>
      <c r="AI76" s="23">
        <v>7.7905962584775725</v>
      </c>
      <c r="AJ76" s="153">
        <v>0</v>
      </c>
      <c r="AK76" s="153" t="b">
        <v>0</v>
      </c>
      <c r="AL76" s="154">
        <f>IF($E76="","",IF($C76="Short",VLOOKUP($A76,TradingBlotter!$C:$J,8,FALSE)*$G76*H76,-VLOOKUP($A76,TradingBlotter!$C:$J,8,FALSE)*$G76*H76))</f>
        <v>52400</v>
      </c>
      <c r="AM76" s="154">
        <f t="shared" si="12"/>
        <v>-77.787726140881347</v>
      </c>
      <c r="AN76" s="154">
        <f t="shared" si="13"/>
        <v>52322.212273859121</v>
      </c>
      <c r="AO76" s="154">
        <f t="shared" si="15"/>
        <v>2016000</v>
      </c>
      <c r="AP76" s="112" t="s">
        <v>1193</v>
      </c>
      <c r="AQ76" s="10" t="str">
        <f t="shared" si="14"/>
        <v/>
      </c>
      <c r="AR76" s="143" t="str">
        <f t="shared" si="10"/>
        <v/>
      </c>
      <c r="AS76" s="37"/>
      <c r="AT76" s="206" t="e">
        <f ca="1">[1]!WSS(E76,"sec_name","ShowCodes=N","cols=1;rows=1")</f>
        <v>#NAME?</v>
      </c>
    </row>
    <row r="77" spans="1:46" s="18" customFormat="1" x14ac:dyDescent="0.2">
      <c r="A77" s="18" t="s">
        <v>1226</v>
      </c>
      <c r="B77" s="18" t="s">
        <v>114</v>
      </c>
      <c r="C77" s="18" t="s">
        <v>118</v>
      </c>
      <c r="D77" s="18" t="s">
        <v>121</v>
      </c>
      <c r="E77" s="18" t="s">
        <v>1223</v>
      </c>
      <c r="F77" s="153">
        <v>300</v>
      </c>
      <c r="G77" s="154">
        <f>IF($E77="","",VLOOKUP($E77,ContractInfo!$C$2:$G$904,5,FALSE))</f>
        <v>10</v>
      </c>
      <c r="H77" s="154">
        <f t="shared" si="11"/>
        <v>30</v>
      </c>
      <c r="I77" s="154">
        <v>6366</v>
      </c>
      <c r="J77" s="153">
        <v>6400</v>
      </c>
      <c r="K77" s="153"/>
      <c r="L77" s="153"/>
      <c r="M77" s="153"/>
      <c r="N77" s="153"/>
      <c r="O77" s="153"/>
      <c r="P77" s="153"/>
      <c r="Q77" s="154" t="str">
        <f>IF(OR($E77="",AK77),"",RTD("wdf.rtq",,$E77,"LastPrice"))</f>
        <v/>
      </c>
      <c r="R77" s="37">
        <v>43041</v>
      </c>
      <c r="S77" s="37"/>
      <c r="T77" s="37">
        <v>43089</v>
      </c>
      <c r="U77" s="85"/>
      <c r="V77" s="134" t="str">
        <f>IF(OR($A77="",$AK77),"",IF($B77="Asian",IF(close_Price!$E$4&gt;=14,([1]!TDaysCount(close_Price!$E$1,$T77,"TradingCalendar=DCE")-1)/250,([1]!TDaysCount(close_Price!$E$1,$T77,"TradingCalendar=DCE"))/250),IF(close_Price!$E$4&lt;11,([1]!TDaysCount(close_Price!$E$1,$T77,"TradingCalendar=DCE"))/250,([1]!TDaysCount(close_Price!$E$1,$T77,"TradingCalendar=DCE")-1)/250)))</f>
        <v/>
      </c>
      <c r="W77" s="112"/>
      <c r="X77" s="112"/>
      <c r="Y77" s="112"/>
      <c r="Z77" s="153">
        <v>0.03</v>
      </c>
      <c r="AA77" s="153">
        <v>0.03</v>
      </c>
      <c r="AB77" s="148">
        <f>VLOOKUP(E77,ContractInfo!C:M,11,FALSE)</f>
        <v>0.1</v>
      </c>
      <c r="AC77" s="145">
        <v>132.69</v>
      </c>
      <c r="AD77" s="22">
        <v>136.53817177990925</v>
      </c>
      <c r="AE77" s="23">
        <v>0.64897591089907058</v>
      </c>
      <c r="AF77" s="23">
        <v>1.6359815846541843E-3</v>
      </c>
      <c r="AG77" s="23">
        <v>756.35057102119549</v>
      </c>
      <c r="AH77" s="23">
        <v>-411.89666890826021</v>
      </c>
      <c r="AI77" s="23">
        <v>407.07726585787657</v>
      </c>
      <c r="AJ77" s="153">
        <v>0</v>
      </c>
      <c r="AK77" s="153" t="b">
        <v>1</v>
      </c>
      <c r="AL77" s="154">
        <f>IF($E77="","",IF($C77="Short",VLOOKUP($A77,TradingBlotter!$C:$J,8,FALSE)*$G77*H77,-VLOOKUP($A77,TradingBlotter!$C:$J,8,FALSE)*$G77*H77))</f>
        <v>34314</v>
      </c>
      <c r="AM77" s="154">
        <f t="shared" si="12"/>
        <v>-39807</v>
      </c>
      <c r="AN77" s="154">
        <f t="shared" si="13"/>
        <v>-5493</v>
      </c>
      <c r="AO77" s="154">
        <f t="shared" si="15"/>
        <v>1909800</v>
      </c>
      <c r="AP77" s="112" t="s">
        <v>1193</v>
      </c>
      <c r="AQ77" s="10" t="str">
        <f t="shared" si="14"/>
        <v>提前平仓</v>
      </c>
      <c r="AR77" s="143">
        <f t="shared" si="10"/>
        <v>43053</v>
      </c>
      <c r="AS77" s="37" t="s">
        <v>2454</v>
      </c>
      <c r="AT77" s="206" t="e">
        <f ca="1">[1]!WSS(E77,"sec_name","ShowCodes=N","cols=1;rows=1")</f>
        <v>#NAME?</v>
      </c>
    </row>
    <row r="78" spans="1:46" s="18" customFormat="1" x14ac:dyDescent="0.2">
      <c r="A78" s="18" t="s">
        <v>1288</v>
      </c>
      <c r="B78" s="18" t="s">
        <v>114</v>
      </c>
      <c r="C78" s="18" t="s">
        <v>118</v>
      </c>
      <c r="D78" s="18" t="s">
        <v>121</v>
      </c>
      <c r="E78" s="18" t="s">
        <v>1286</v>
      </c>
      <c r="F78" s="153">
        <v>490000</v>
      </c>
      <c r="G78" s="154">
        <v>100</v>
      </c>
      <c r="H78" s="154">
        <f t="shared" si="11"/>
        <v>4900</v>
      </c>
      <c r="I78" s="154">
        <v>8.15</v>
      </c>
      <c r="J78" s="153">
        <v>8.15</v>
      </c>
      <c r="K78" s="153"/>
      <c r="L78" s="153"/>
      <c r="M78" s="153"/>
      <c r="N78" s="153"/>
      <c r="O78" s="153"/>
      <c r="P78" s="153"/>
      <c r="Q78" s="154" t="str">
        <f>IF(OR($E78="",AK78),"",RTD("wdf.rtq",,$E78,"LastPrice"))</f>
        <v/>
      </c>
      <c r="R78" s="37">
        <v>43048</v>
      </c>
      <c r="S78" s="37"/>
      <c r="T78" s="37">
        <v>43116</v>
      </c>
      <c r="U78" s="85"/>
      <c r="V78" s="116" t="str">
        <f>IF(OR($A78="",$AK78),"",IF($B78="Asian",IF(close_Price!$E$4&gt;=14,([1]!TDaysCount(close_Price!$E$1,$T78,"TradingCalendar=DCE")-1)/250,([1]!TDaysCount(close_Price!$E$1,$T78,"TradingCalendar=DCE"))/250),IF(close_Price!$E$4&lt;11,([1]!TDaysCount(close_Price!$E$1,$T78,"TradingCalendar=DCE"))/250,([1]!TDaysCount(close_Price!$E$1,$T78,"TradingCalendar=DCE")-1)/250)))</f>
        <v/>
      </c>
      <c r="W78" s="112"/>
      <c r="X78" s="112"/>
      <c r="Y78" s="112"/>
      <c r="Z78" s="153">
        <v>0.05</v>
      </c>
      <c r="AA78" s="153">
        <v>0</v>
      </c>
      <c r="AB78" s="148">
        <f>VLOOKUP(E78,ContractInfo!C:M,11,FALSE)</f>
        <v>0.25</v>
      </c>
      <c r="AC78" s="145">
        <v>0</v>
      </c>
      <c r="AD78" s="22">
        <v>1.9167728765374149E-5</v>
      </c>
      <c r="AE78" s="23">
        <v>5.8943703279141547E-4</v>
      </c>
      <c r="AF78" s="23">
        <v>1.6909191474712607E-2</v>
      </c>
      <c r="AG78" s="23">
        <v>1.0129890791904929E-3</v>
      </c>
      <c r="AH78" s="23">
        <v>-3.1883062469954912E-2</v>
      </c>
      <c r="AI78" s="23">
        <v>1.8172299620160728E-5</v>
      </c>
      <c r="AJ78" s="153">
        <v>0</v>
      </c>
      <c r="AK78" s="153" t="b">
        <v>1</v>
      </c>
      <c r="AL78" s="154">
        <f>IF($E78="","",IF($C78="Short",VLOOKUP($A78,TradingBlotter!$C:$J,8,FALSE)*$G78*H78,-VLOOKUP($A78,TradingBlotter!$C:$J,8,FALSE)*$G78*H78))</f>
        <v>284337.2</v>
      </c>
      <c r="AM78" s="154">
        <f t="shared" si="12"/>
        <v>0</v>
      </c>
      <c r="AN78" s="154">
        <f t="shared" si="13"/>
        <v>284337.2</v>
      </c>
      <c r="AO78" s="154">
        <f t="shared" si="15"/>
        <v>3993500</v>
      </c>
      <c r="AP78" s="112" t="s">
        <v>1289</v>
      </c>
      <c r="AQ78" s="10" t="str">
        <f t="shared" si="14"/>
        <v>到期无赔付</v>
      </c>
      <c r="AR78" s="143">
        <f t="shared" si="10"/>
        <v>43116</v>
      </c>
      <c r="AS78" s="37"/>
      <c r="AT78" s="206" t="e">
        <f ca="1">[1]!WSS(E78,"sec_name","ShowCodes=N","cols=1;rows=1")</f>
        <v>#NAME?</v>
      </c>
    </row>
    <row r="79" spans="1:46" s="53" customFormat="1" x14ac:dyDescent="0.2">
      <c r="A79" s="53" t="s">
        <v>1291</v>
      </c>
      <c r="B79" s="53" t="s">
        <v>114</v>
      </c>
      <c r="C79" s="53" t="s">
        <v>118</v>
      </c>
      <c r="D79" s="53" t="s">
        <v>121</v>
      </c>
      <c r="E79" s="53" t="s">
        <v>1286</v>
      </c>
      <c r="F79" s="153">
        <v>240000</v>
      </c>
      <c r="G79" s="154">
        <v>100</v>
      </c>
      <c r="H79" s="154">
        <f t="shared" si="11"/>
        <v>2400</v>
      </c>
      <c r="I79" s="154">
        <v>8.1549999999999994</v>
      </c>
      <c r="J79" s="153">
        <v>8.1549999999999994</v>
      </c>
      <c r="K79" s="153"/>
      <c r="L79" s="153"/>
      <c r="M79" s="153"/>
      <c r="N79" s="153"/>
      <c r="O79" s="153"/>
      <c r="P79" s="153"/>
      <c r="Q79" s="154" t="str">
        <f>IF(OR($E79="",AK79),"",RTD("wdf.rtq",,$E79,"LastPrice"))</f>
        <v/>
      </c>
      <c r="R79" s="37">
        <v>43048</v>
      </c>
      <c r="S79" s="37"/>
      <c r="T79" s="37">
        <v>43116</v>
      </c>
      <c r="U79" s="85"/>
      <c r="V79" s="116" t="str">
        <f>IF(OR($A79="",$AK79),"",IF($B79="Asian",IF(close_Price!$E$4&gt;=14,([1]!TDaysCount(close_Price!$E$1,$T79,"TradingCalendar=DCE")-1)/250,([1]!TDaysCount(close_Price!$E$1,$T79,"TradingCalendar=DCE"))/250),IF(close_Price!$E$4&lt;11,([1]!TDaysCount(close_Price!$E$1,$T79,"TradingCalendar=DCE"))/250,([1]!TDaysCount(close_Price!$E$1,$T79,"TradingCalendar=DCE")-1)/250)))</f>
        <v/>
      </c>
      <c r="W79" s="112"/>
      <c r="X79" s="112"/>
      <c r="Y79" s="112"/>
      <c r="Z79" s="153">
        <v>0.05</v>
      </c>
      <c r="AA79" s="153">
        <v>0</v>
      </c>
      <c r="AB79" s="148">
        <f>VLOOKUP(E79,ContractInfo!C:M,11,FALSE)</f>
        <v>0.25</v>
      </c>
      <c r="AC79" s="145">
        <v>0</v>
      </c>
      <c r="AD79" s="22">
        <v>1.6563352911350581E-5</v>
      </c>
      <c r="AE79" s="23">
        <v>5.1403197530026099E-4</v>
      </c>
      <c r="AF79" s="23">
        <v>1.4898724037228538E-2</v>
      </c>
      <c r="AG79" s="23">
        <v>8.9254680013267239E-4</v>
      </c>
      <c r="AH79" s="23">
        <v>-2.8090189710941651E-2</v>
      </c>
      <c r="AI79" s="23">
        <v>1.5848176543650678E-5</v>
      </c>
      <c r="AJ79" s="153">
        <v>0</v>
      </c>
      <c r="AK79" s="153" t="b">
        <v>1</v>
      </c>
      <c r="AL79" s="154">
        <f>IF($E79="","",IF($C79="Short",VLOOKUP($A79,TradingBlotter!$C:$J,8,FALSE)*$G79*H79,-VLOOKUP($A79,TradingBlotter!$C:$J,8,FALSE)*$G79*H79))</f>
        <v>139352.64000000001</v>
      </c>
      <c r="AM79" s="154">
        <f t="shared" si="12"/>
        <v>0</v>
      </c>
      <c r="AN79" s="154">
        <f t="shared" si="13"/>
        <v>139352.64000000001</v>
      </c>
      <c r="AO79" s="154">
        <f t="shared" si="15"/>
        <v>1957199.9999999998</v>
      </c>
      <c r="AP79" s="112" t="s">
        <v>1289</v>
      </c>
      <c r="AQ79" s="10" t="str">
        <f t="shared" si="14"/>
        <v>到期无赔付</v>
      </c>
      <c r="AR79" s="143">
        <f t="shared" si="10"/>
        <v>43116</v>
      </c>
      <c r="AS79" s="37"/>
      <c r="AT79" s="206" t="e">
        <f ca="1">[1]!WSS(E79,"sec_name","ShowCodes=N","cols=1;rows=1")</f>
        <v>#NAME?</v>
      </c>
    </row>
    <row r="80" spans="1:46" s="18" customFormat="1" x14ac:dyDescent="0.2">
      <c r="A80" s="18" t="s">
        <v>1297</v>
      </c>
      <c r="B80" s="53" t="s">
        <v>114</v>
      </c>
      <c r="C80" s="53" t="s">
        <v>118</v>
      </c>
      <c r="D80" s="53" t="s">
        <v>121</v>
      </c>
      <c r="E80" s="53" t="s">
        <v>1223</v>
      </c>
      <c r="F80" s="153">
        <v>200</v>
      </c>
      <c r="G80" s="154">
        <f>IF($E80="","",VLOOKUP($E80,ContractInfo!$C$2:$G$904,5,FALSE))</f>
        <v>10</v>
      </c>
      <c r="H80" s="154">
        <f t="shared" si="11"/>
        <v>20</v>
      </c>
      <c r="I80" s="154">
        <v>6448</v>
      </c>
      <c r="J80" s="153">
        <v>6500</v>
      </c>
      <c r="K80" s="153"/>
      <c r="L80" s="153"/>
      <c r="M80" s="153"/>
      <c r="N80" s="153"/>
      <c r="O80" s="153"/>
      <c r="P80" s="153"/>
      <c r="Q80" s="154" t="str">
        <f>IF(OR($E80="",AK80),"",RTD("wdf.rtq",,$E80,"LastPrice"))</f>
        <v/>
      </c>
      <c r="R80" s="37">
        <v>43047</v>
      </c>
      <c r="S80" s="37"/>
      <c r="T80" s="37">
        <v>43089</v>
      </c>
      <c r="U80" s="85"/>
      <c r="V80" s="134" t="str">
        <f>IF(OR($A80="",$AK80),"",IF($B80="Asian",IF(close_Price!$E$4&gt;=14,([1]!TDaysCount(close_Price!$E$1,$T80,"TradingCalendar=DCE")-1)/250,([1]!TDaysCount(close_Price!$E$1,$T80,"TradingCalendar=DCE"))/250),IF(close_Price!$E$4&lt;11,([1]!TDaysCount(close_Price!$E$1,$T80,"TradingCalendar=DCE"))/250,([1]!TDaysCount(close_Price!$E$1,$T80,"TradingCalendar=DCE")-1)/250)))</f>
        <v/>
      </c>
      <c r="W80" s="112"/>
      <c r="X80" s="112"/>
      <c r="Y80" s="112"/>
      <c r="Z80" s="153">
        <v>0.03</v>
      </c>
      <c r="AA80" s="153">
        <v>0.03</v>
      </c>
      <c r="AB80" s="148">
        <f>VLOOKUP(E80,ContractInfo!C:M,11,FALSE)</f>
        <v>0.1</v>
      </c>
      <c r="AC80" s="145">
        <v>0</v>
      </c>
      <c r="AD80" s="22">
        <v>3.5279442614382414E-8</v>
      </c>
      <c r="AE80" s="23">
        <v>5.3810097467899463E-9</v>
      </c>
      <c r="AF80" s="23">
        <v>7.9852973198528989E-10</v>
      </c>
      <c r="AG80" s="23">
        <v>1.2553002694502055E-5</v>
      </c>
      <c r="AH80" s="23">
        <v>-1.5691147529799728E-4</v>
      </c>
      <c r="AI80" s="23">
        <v>1.3479308264004717E-7</v>
      </c>
      <c r="AJ80" s="153">
        <v>0</v>
      </c>
      <c r="AK80" s="153" t="b">
        <v>1</v>
      </c>
      <c r="AL80" s="154">
        <f>IF($E80="","",IF($C80="Short",VLOOKUP($A80,TradingBlotter!$C:$J,8,FALSE)*$G80*H80,-VLOOKUP($A80,TradingBlotter!$C:$J,8,FALSE)*$G80*H80))</f>
        <v>21047.999999999996</v>
      </c>
      <c r="AM80" s="154">
        <f t="shared" si="12"/>
        <v>0</v>
      </c>
      <c r="AN80" s="154">
        <f t="shared" si="13"/>
        <v>21047.999999999996</v>
      </c>
      <c r="AO80" s="154">
        <f t="shared" si="15"/>
        <v>1289600</v>
      </c>
      <c r="AP80" s="112" t="s">
        <v>1321</v>
      </c>
      <c r="AQ80" s="10" t="str">
        <f t="shared" si="14"/>
        <v>到期无赔付</v>
      </c>
      <c r="AR80" s="143">
        <f t="shared" ref="AR80:AR111" si="16">IF(AS80&lt;&gt;"",DATE(MID(AS80,5,4),MID(AS80,9,2),MID(AS80,11,2)),IF(AK80,T80,""))</f>
        <v>43089</v>
      </c>
      <c r="AS80" s="37"/>
      <c r="AT80" s="206" t="e">
        <f ca="1">[1]!WSS(E80,"sec_name","ShowCodes=N","cols=1;rows=1")</f>
        <v>#NAME?</v>
      </c>
    </row>
    <row r="81" spans="1:46" s="18" customFormat="1" x14ac:dyDescent="0.2">
      <c r="A81" s="18" t="s">
        <v>1310</v>
      </c>
      <c r="B81" s="53" t="s">
        <v>114</v>
      </c>
      <c r="C81" s="53" t="s">
        <v>118</v>
      </c>
      <c r="D81" s="53" t="s">
        <v>121</v>
      </c>
      <c r="E81" s="18" t="s">
        <v>1285</v>
      </c>
      <c r="F81" s="153">
        <v>500000</v>
      </c>
      <c r="G81" s="154">
        <f>IF($E81="","",VLOOKUP($E81,ContractInfo!$C$2:$G$904,5,FALSE))</f>
        <v>100</v>
      </c>
      <c r="H81" s="154">
        <f t="shared" si="11"/>
        <v>5000</v>
      </c>
      <c r="I81" s="154">
        <v>8.1</v>
      </c>
      <c r="J81" s="153">
        <v>8.1</v>
      </c>
      <c r="K81" s="153"/>
      <c r="L81" s="153"/>
      <c r="M81" s="153"/>
      <c r="N81" s="153"/>
      <c r="O81" s="153"/>
      <c r="P81" s="153"/>
      <c r="Q81" s="154" t="str">
        <f>IF(OR($E81="",AK81),"",RTD("wdf.rtq",,$E81,"LastPrice"))</f>
        <v/>
      </c>
      <c r="R81" s="37">
        <v>43049</v>
      </c>
      <c r="S81" s="37"/>
      <c r="T81" s="37">
        <v>43116</v>
      </c>
      <c r="U81" s="85"/>
      <c r="V81" s="116" t="str">
        <f>IF(OR($A81="",$AK81),"",IF($B81="Asian",IF(close_Price!$E$4&gt;=14,([1]!TDaysCount(close_Price!$E$1,$T81,"TradingCalendar=DCE")-1)/250,([1]!TDaysCount(close_Price!$E$1,$T81,"TradingCalendar=DCE"))/250),IF(close_Price!$E$4&lt;11,([1]!TDaysCount(close_Price!$E$1,$T81,"TradingCalendar=DCE"))/250,([1]!TDaysCount(close_Price!$E$1,$T81,"TradingCalendar=DCE")-1)/250)))</f>
        <v/>
      </c>
      <c r="W81" s="112"/>
      <c r="X81" s="112"/>
      <c r="Y81" s="112"/>
      <c r="Z81" s="153">
        <v>0.05</v>
      </c>
      <c r="AA81" s="153">
        <v>0</v>
      </c>
      <c r="AB81" s="148">
        <f>VLOOKUP(E81,ContractInfo!C:M,11,FALSE)</f>
        <v>0.25</v>
      </c>
      <c r="AC81" s="145">
        <v>0</v>
      </c>
      <c r="AD81" s="22">
        <v>7.7069616023383187E-5</v>
      </c>
      <c r="AE81" s="23">
        <v>2.1536159628753417E-3</v>
      </c>
      <c r="AF81" s="23">
        <v>5.5405274740131349E-2</v>
      </c>
      <c r="AG81" s="23">
        <v>3.3191970370218928E-3</v>
      </c>
      <c r="AH81" s="23">
        <v>-0.10455450330376574</v>
      </c>
      <c r="AI81" s="23">
        <v>6.6367671746527052E-5</v>
      </c>
      <c r="AJ81" s="153">
        <v>0</v>
      </c>
      <c r="AK81" s="153" t="b">
        <v>1</v>
      </c>
      <c r="AL81" s="154">
        <f>IF($E81="","",IF($C81="Short",VLOOKUP($A81,TradingBlotter!$C:$J,8,FALSE)*$G81*H81,-VLOOKUP($A81,TradingBlotter!$C:$J,8,FALSE)*$G81*H81))</f>
        <v>288360</v>
      </c>
      <c r="AM81" s="154">
        <f t="shared" si="12"/>
        <v>0</v>
      </c>
      <c r="AN81" s="154">
        <f t="shared" si="13"/>
        <v>288360</v>
      </c>
      <c r="AO81" s="154">
        <f t="shared" si="15"/>
        <v>4050000</v>
      </c>
      <c r="AP81" s="112" t="s">
        <v>1311</v>
      </c>
      <c r="AQ81" s="10" t="str">
        <f t="shared" si="14"/>
        <v>到期无赔付</v>
      </c>
      <c r="AR81" s="143">
        <f t="shared" si="16"/>
        <v>43116</v>
      </c>
      <c r="AS81" s="37"/>
      <c r="AT81" s="206" t="e">
        <f ca="1">[1]!WSS(E81,"sec_name","ShowCodes=N","cols=1;rows=1")</f>
        <v>#NAME?</v>
      </c>
    </row>
    <row r="82" spans="1:46" s="53" customFormat="1" x14ac:dyDescent="0.2">
      <c r="A82" s="53" t="s">
        <v>1326</v>
      </c>
      <c r="B82" s="53" t="s">
        <v>114</v>
      </c>
      <c r="C82" s="53" t="s">
        <v>118</v>
      </c>
      <c r="D82" s="53" t="s">
        <v>121</v>
      </c>
      <c r="E82" s="53" t="s">
        <v>1324</v>
      </c>
      <c r="F82" s="153">
        <v>2400000</v>
      </c>
      <c r="G82" s="154">
        <f>IF($E82="","",VLOOKUP($E82,ContractInfo!$C$2:$G$904,5,FALSE))</f>
        <v>100</v>
      </c>
      <c r="H82" s="154">
        <f t="shared" si="11"/>
        <v>24000</v>
      </c>
      <c r="I82" s="154">
        <v>12.42</v>
      </c>
      <c r="J82" s="153">
        <f>I82*1.3</f>
        <v>16.146000000000001</v>
      </c>
      <c r="K82" s="153"/>
      <c r="L82" s="153"/>
      <c r="M82" s="153"/>
      <c r="N82" s="153"/>
      <c r="O82" s="153"/>
      <c r="P82" s="153"/>
      <c r="Q82" s="154" t="e">
        <f>IF(OR($E82="",AK82),"",RTD("wdf.rtq",,$E82,"LastPrice"))</f>
        <v>#N/A</v>
      </c>
      <c r="R82" s="37">
        <v>43052</v>
      </c>
      <c r="S82" s="37"/>
      <c r="T82" s="37">
        <v>43231</v>
      </c>
      <c r="U82" s="85"/>
      <c r="V82" s="116" t="e">
        <f ca="1">IF(OR($A82="",$AK82),"",IF($B82="Asian",IF(close_Price!$E$4&gt;=14,([1]!TDaysCount(close_Price!$E$1,$T82,"TradingCalendar=DCE")-1)/250,([1]!TDaysCount(close_Price!$E$1,$T82,"TradingCalendar=DCE"))/250),IF(close_Price!$E$4&lt;11,([1]!TDaysCount(close_Price!$E$1,$T82,"TradingCalendar=DCE"))/250,([1]!TDaysCount(close_Price!$E$1,$T82,"TradingCalendar=DCE")-1)/250)))</f>
        <v>#NAME?</v>
      </c>
      <c r="W82" s="112"/>
      <c r="X82" s="112"/>
      <c r="Y82" s="112"/>
      <c r="Z82" s="153">
        <v>0.05</v>
      </c>
      <c r="AA82" s="153">
        <v>0</v>
      </c>
      <c r="AB82" s="148">
        <f>VLOOKUP(E82,ContractInfo!C:M,11,FALSE)</f>
        <v>0.32</v>
      </c>
      <c r="AC82" s="145">
        <v>0.57628800000000002</v>
      </c>
      <c r="AD82" s="22">
        <v>4.157704774099797E-2</v>
      </c>
      <c r="AE82" s="23">
        <v>5.2106109779451189E-2</v>
      </c>
      <c r="AF82" s="23">
        <v>5.2803756676686985E-2</v>
      </c>
      <c r="AG82" s="23">
        <v>0.67224153406291109</v>
      </c>
      <c r="AH82" s="23">
        <v>-0.4131144085060236</v>
      </c>
      <c r="AI82" s="23">
        <v>0.16226777863241687</v>
      </c>
      <c r="AJ82" s="153">
        <v>0</v>
      </c>
      <c r="AK82" s="153" t="b">
        <v>0</v>
      </c>
      <c r="AL82" s="154">
        <f>IF($E82="","",IF($C82="Short",VLOOKUP($A82,TradingBlotter!$C:$J,8,FALSE)*$G82*H82,-VLOOKUP($A82,TradingBlotter!$C:$J,8,FALSE)*$G82*H82))</f>
        <v>1383091.2000000002</v>
      </c>
      <c r="AM82" s="154">
        <f t="shared" si="12"/>
        <v>-99784.914578395139</v>
      </c>
      <c r="AN82" s="154">
        <f t="shared" si="13"/>
        <v>1283306.285421605</v>
      </c>
      <c r="AO82" s="154">
        <f t="shared" si="15"/>
        <v>29808000</v>
      </c>
      <c r="AP82" s="112" t="s">
        <v>1329</v>
      </c>
      <c r="AQ82" s="10" t="str">
        <f t="shared" si="14"/>
        <v/>
      </c>
      <c r="AR82" s="143" t="str">
        <f t="shared" si="16"/>
        <v/>
      </c>
      <c r="AS82" s="37"/>
      <c r="AT82" s="206" t="e">
        <f ca="1">[1]!WSS(E82,"sec_name","ShowCodes=N","cols=1;rows=1")</f>
        <v>#NAME?</v>
      </c>
    </row>
    <row r="83" spans="1:46" s="53" customFormat="1" x14ac:dyDescent="0.2">
      <c r="A83" s="53" t="s">
        <v>1328</v>
      </c>
      <c r="B83" s="53" t="s">
        <v>114</v>
      </c>
      <c r="C83" s="53" t="s">
        <v>118</v>
      </c>
      <c r="D83" s="53" t="s">
        <v>121</v>
      </c>
      <c r="E83" s="53" t="s">
        <v>1324</v>
      </c>
      <c r="F83" s="153">
        <v>910000</v>
      </c>
      <c r="G83" s="154">
        <f>IF($E83="","",VLOOKUP($E83,ContractInfo!$C$2:$G$904,5,FALSE))</f>
        <v>100</v>
      </c>
      <c r="H83" s="154">
        <f t="shared" si="11"/>
        <v>9100</v>
      </c>
      <c r="I83" s="154">
        <v>12.61</v>
      </c>
      <c r="J83" s="153">
        <f>I83*1.3</f>
        <v>16.393000000000001</v>
      </c>
      <c r="K83" s="153"/>
      <c r="L83" s="153"/>
      <c r="M83" s="153"/>
      <c r="N83" s="153"/>
      <c r="O83" s="153"/>
      <c r="P83" s="153"/>
      <c r="Q83" s="154" t="e">
        <f>IF(OR($E83="",AK83),"",RTD("wdf.rtq",,$E83,"LastPrice"))</f>
        <v>#N/A</v>
      </c>
      <c r="R83" s="37">
        <v>43052</v>
      </c>
      <c r="S83" s="37"/>
      <c r="T83" s="37">
        <v>43234</v>
      </c>
      <c r="U83" s="85"/>
      <c r="V83" s="116" t="e">
        <f ca="1">IF(OR($A83="",$AK83),"",IF($B83="Asian",IF(close_Price!$E$4&gt;=14,([1]!TDaysCount(close_Price!$E$1,$T83,"TradingCalendar=DCE")-1)/250,([1]!TDaysCount(close_Price!$E$1,$T83,"TradingCalendar=DCE"))/250),IF(close_Price!$E$4&lt;11,([1]!TDaysCount(close_Price!$E$1,$T83,"TradingCalendar=DCE"))/250,([1]!TDaysCount(close_Price!$E$1,$T83,"TradingCalendar=DCE")-1)/250)))</f>
        <v>#NAME?</v>
      </c>
      <c r="W83" s="112"/>
      <c r="X83" s="112"/>
      <c r="Y83" s="112"/>
      <c r="Z83" s="153">
        <v>0.05</v>
      </c>
      <c r="AA83" s="153">
        <v>0</v>
      </c>
      <c r="AB83" s="148">
        <f>VLOOKUP(E83,ContractInfo!C:M,11,FALSE)</f>
        <v>0.32</v>
      </c>
      <c r="AC83" s="145">
        <v>0.66706900000000002</v>
      </c>
      <c r="AD83" s="22">
        <v>3.4971889363667137E-2</v>
      </c>
      <c r="AE83" s="23">
        <v>4.4571322891818629E-2</v>
      </c>
      <c r="AF83" s="23">
        <v>4.6271665893395181E-2</v>
      </c>
      <c r="AG83" s="23">
        <v>0.59749732408891709</v>
      </c>
      <c r="AH83" s="23">
        <v>-0.36143412472966019</v>
      </c>
      <c r="AI83" s="23">
        <v>0.14095439137993429</v>
      </c>
      <c r="AJ83" s="153">
        <v>0</v>
      </c>
      <c r="AK83" s="153" t="b">
        <v>0</v>
      </c>
      <c r="AL83" s="154">
        <f>IF($E83="","",IF($C83="Short",VLOOKUP($A83,TradingBlotter!$C:$J,8,FALSE)*$G83*H83,-VLOOKUP($A83,TradingBlotter!$C:$J,8,FALSE)*$G83*H83))</f>
        <v>607032.79</v>
      </c>
      <c r="AM83" s="154">
        <f t="shared" si="12"/>
        <v>-31824.419320937097</v>
      </c>
      <c r="AN83" s="154">
        <f t="shared" si="13"/>
        <v>575208.37067906291</v>
      </c>
      <c r="AO83" s="154">
        <f t="shared" si="15"/>
        <v>11475100</v>
      </c>
      <c r="AP83" s="112" t="s">
        <v>1329</v>
      </c>
      <c r="AQ83" s="10" t="str">
        <f t="shared" si="14"/>
        <v/>
      </c>
      <c r="AR83" s="143" t="str">
        <f t="shared" si="16"/>
        <v/>
      </c>
      <c r="AS83" s="37"/>
      <c r="AT83" s="206" t="e">
        <f ca="1">[1]!WSS(E83,"sec_name","ShowCodes=N","cols=1;rows=1")</f>
        <v>#NAME?</v>
      </c>
    </row>
    <row r="84" spans="1:46" s="53" customFormat="1" x14ac:dyDescent="0.2">
      <c r="A84" s="53" t="s">
        <v>1362</v>
      </c>
      <c r="B84" s="53" t="s">
        <v>807</v>
      </c>
      <c r="C84" s="53" t="s">
        <v>459</v>
      </c>
      <c r="D84" s="53" t="s">
        <v>809</v>
      </c>
      <c r="E84" s="53" t="s">
        <v>1353</v>
      </c>
      <c r="F84" s="153">
        <v>36100</v>
      </c>
      <c r="G84" s="154">
        <f>IF($E84="","",VLOOKUP($E84,ContractInfo!$C$2:$G$904,5,FALSE))</f>
        <v>100</v>
      </c>
      <c r="H84" s="154">
        <f t="shared" si="11"/>
        <v>361</v>
      </c>
      <c r="I84" s="154">
        <v>27.68</v>
      </c>
      <c r="J84" s="153">
        <f>I84*1.02</f>
        <v>28.233599999999999</v>
      </c>
      <c r="K84" s="153"/>
      <c r="L84" s="153"/>
      <c r="M84" s="153"/>
      <c r="N84" s="153"/>
      <c r="O84" s="153"/>
      <c r="P84" s="153"/>
      <c r="Q84" s="154" t="e">
        <f>IF(OR($E84="",AK84),"",RTD("wdf.rtq",,$E84,"LastPrice"))</f>
        <v>#N/A</v>
      </c>
      <c r="R84" s="37">
        <v>43054</v>
      </c>
      <c r="S84" s="37"/>
      <c r="T84" s="37">
        <v>43140</v>
      </c>
      <c r="U84" s="85"/>
      <c r="V84" s="116" t="e">
        <f ca="1">IF(OR($A84="",$AK84),"",IF($B84="Asian",IF(close_Price!$E$4&gt;=14,([1]!TDaysCount(close_Price!$E$1,$T84,"TradingCalendar=DCE")-1)/250,([1]!TDaysCount(close_Price!$E$1,$T84,"TradingCalendar=DCE"))/250),IF(close_Price!$E$4&lt;11,([1]!TDaysCount(close_Price!$E$1,$T84,"TradingCalendar=DCE"))/250,([1]!TDaysCount(close_Price!$E$1,$T84,"TradingCalendar=DCE")-1)/250)))</f>
        <v>#NAME?</v>
      </c>
      <c r="W84" s="112"/>
      <c r="X84" s="112"/>
      <c r="Y84" s="112"/>
      <c r="Z84" s="153">
        <v>0.05</v>
      </c>
      <c r="AA84" s="153">
        <v>0</v>
      </c>
      <c r="AB84" s="148">
        <f>VLOOKUP(E84,ContractInfo!C:M,11,FALSE)</f>
        <v>0.2</v>
      </c>
      <c r="AC84" s="145">
        <v>1.5805279999999999</v>
      </c>
      <c r="AD84" s="63">
        <v>1.1816074909453097E-4</v>
      </c>
      <c r="AE84" s="23">
        <v>4.0442813831330045E-4</v>
      </c>
      <c r="AF84" s="23">
        <v>1.285313570442535E-3</v>
      </c>
      <c r="AG84" s="23">
        <v>8.2918149056388814E-3</v>
      </c>
      <c r="AH84" s="23">
        <v>-1.5286218060019237E-2</v>
      </c>
      <c r="AI84" s="23">
        <v>5.3693441594378211E-4</v>
      </c>
      <c r="AJ84" s="153">
        <v>0</v>
      </c>
      <c r="AK84" s="153" t="b">
        <v>0</v>
      </c>
      <c r="AL84" s="154">
        <f>IF($E84="","",IF($C84="Short",VLOOKUP($A84,TradingBlotter!$C:$J,8,FALSE)*$G84*H84,-VLOOKUP($A84,TradingBlotter!$C:$J,8,FALSE)*$G84*H84))</f>
        <v>57057.060799999999</v>
      </c>
      <c r="AM84" s="154">
        <f t="shared" si="12"/>
        <v>-4.2656030423125681</v>
      </c>
      <c r="AN84" s="154">
        <f t="shared" si="13"/>
        <v>57052.79519695769</v>
      </c>
      <c r="AO84" s="154">
        <f t="shared" si="15"/>
        <v>999248</v>
      </c>
      <c r="AP84" s="112" t="s">
        <v>1356</v>
      </c>
      <c r="AQ84" s="10" t="str">
        <f t="shared" si="14"/>
        <v/>
      </c>
      <c r="AR84" s="143" t="str">
        <f t="shared" si="16"/>
        <v/>
      </c>
      <c r="AS84" s="37"/>
      <c r="AT84" s="206" t="e">
        <f ca="1">[1]!WSS(E84,"sec_name","ShowCodes=N","cols=1;rows=1")</f>
        <v>#NAME?</v>
      </c>
    </row>
    <row r="85" spans="1:46" s="53" customFormat="1" x14ac:dyDescent="0.2">
      <c r="A85" s="53" t="s">
        <v>1361</v>
      </c>
      <c r="B85" s="53" t="s">
        <v>807</v>
      </c>
      <c r="C85" s="53" t="s">
        <v>458</v>
      </c>
      <c r="D85" s="53" t="s">
        <v>809</v>
      </c>
      <c r="E85" s="53" t="s">
        <v>1353</v>
      </c>
      <c r="F85" s="153">
        <v>36100</v>
      </c>
      <c r="G85" s="154">
        <f>IF($E85="","",VLOOKUP($E85,ContractInfo!$C$2:$G$904,5,FALSE))</f>
        <v>100</v>
      </c>
      <c r="H85" s="154">
        <f t="shared" si="11"/>
        <v>361</v>
      </c>
      <c r="I85" s="154">
        <v>27.68</v>
      </c>
      <c r="J85" s="153">
        <f>I85*1.1</f>
        <v>30.448</v>
      </c>
      <c r="K85" s="153"/>
      <c r="L85" s="153"/>
      <c r="M85" s="153"/>
      <c r="N85" s="153"/>
      <c r="O85" s="153"/>
      <c r="P85" s="153"/>
      <c r="Q85" s="154" t="e">
        <f>IF(OR($E85="",AK85),"",RTD("wdf.rtq",,$E85,"LastPrice"))</f>
        <v>#N/A</v>
      </c>
      <c r="R85" s="37">
        <v>43054</v>
      </c>
      <c r="S85" s="37"/>
      <c r="T85" s="37">
        <v>43140</v>
      </c>
      <c r="U85" s="85"/>
      <c r="V85" s="116" t="e">
        <f ca="1">IF(OR($A85="",$AK85),"",IF($B85="Asian",IF(close_Price!$E$4&gt;=14,([1]!TDaysCount(close_Price!$E$1,$T85,"TradingCalendar=DCE")-1)/250,([1]!TDaysCount(close_Price!$E$1,$T85,"TradingCalendar=DCE"))/250),IF(close_Price!$E$4&lt;11,([1]!TDaysCount(close_Price!$E$1,$T85,"TradingCalendar=DCE"))/250,([1]!TDaysCount(close_Price!$E$1,$T85,"TradingCalendar=DCE")-1)/250)))</f>
        <v>#NAME?</v>
      </c>
      <c r="W85" s="112"/>
      <c r="X85" s="112"/>
      <c r="Y85" s="112"/>
      <c r="Z85" s="153">
        <v>0.05</v>
      </c>
      <c r="AA85" s="153">
        <v>0</v>
      </c>
      <c r="AB85" s="148">
        <f>VLOOKUP(E85,ContractInfo!C:M,11,FALSE)</f>
        <v>0.2</v>
      </c>
      <c r="AC85" s="145">
        <v>0.62003200000000003</v>
      </c>
      <c r="AD85" s="63">
        <v>8.068379710701646E-8</v>
      </c>
      <c r="AE85" s="23">
        <v>3.8045661987493175E-7</v>
      </c>
      <c r="AF85" s="23">
        <v>1.7194087275273041E-6</v>
      </c>
      <c r="AG85" s="23">
        <v>1.1092249583024144E-5</v>
      </c>
      <c r="AH85" s="23">
        <v>-2.0260102295109113E-5</v>
      </c>
      <c r="AI85" s="23">
        <v>5.068154044739154E-7</v>
      </c>
      <c r="AJ85" s="153">
        <v>0</v>
      </c>
      <c r="AK85" s="153" t="b">
        <v>0</v>
      </c>
      <c r="AL85" s="154">
        <f>IF($E85="","",IF($C85="Short",VLOOKUP($A85,TradingBlotter!$C:$J,8,FALSE)*$G85*H85,-VLOOKUP($A85,TradingBlotter!$C:$J,8,FALSE)*$G85*H85))</f>
        <v>-22383.155200000001</v>
      </c>
      <c r="AM85" s="154">
        <f t="shared" si="12"/>
        <v>2.9126850755632943E-3</v>
      </c>
      <c r="AN85" s="154">
        <f t="shared" si="13"/>
        <v>-22383.152287314926</v>
      </c>
      <c r="AO85" s="154" t="str">
        <f t="shared" si="15"/>
        <v/>
      </c>
      <c r="AP85" s="112" t="s">
        <v>1355</v>
      </c>
      <c r="AQ85" s="10" t="str">
        <f t="shared" si="14"/>
        <v/>
      </c>
      <c r="AR85" s="143" t="str">
        <f t="shared" si="16"/>
        <v/>
      </c>
      <c r="AS85" s="37"/>
      <c r="AT85" s="206" t="e">
        <f ca="1">[1]!WSS(E85,"sec_name","ShowCodes=N","cols=1;rows=1")</f>
        <v>#NAME?</v>
      </c>
    </row>
    <row r="86" spans="1:46" s="53" customFormat="1" x14ac:dyDescent="0.2">
      <c r="A86" s="53" t="s">
        <v>1377</v>
      </c>
      <c r="B86" s="53" t="s">
        <v>114</v>
      </c>
      <c r="C86" s="53" t="s">
        <v>118</v>
      </c>
      <c r="D86" s="53" t="s">
        <v>560</v>
      </c>
      <c r="E86" s="53" t="s">
        <v>1190</v>
      </c>
      <c r="F86" s="153">
        <v>5000</v>
      </c>
      <c r="G86" s="154">
        <f>IF($E86="","",VLOOKUP($E86,ContractInfo!$C$2:$G$904,5,FALSE))</f>
        <v>100</v>
      </c>
      <c r="H86" s="154">
        <f t="shared" si="11"/>
        <v>50</v>
      </c>
      <c r="I86" s="154">
        <v>638</v>
      </c>
      <c r="J86" s="153">
        <v>580</v>
      </c>
      <c r="K86" s="153"/>
      <c r="L86" s="153"/>
      <c r="M86" s="153"/>
      <c r="N86" s="153"/>
      <c r="O86" s="153"/>
      <c r="P86" s="153"/>
      <c r="Q86" s="154" t="str">
        <f>IF(OR($E86="",AK86),"",RTD("wdf.rtq",,$E86,"LastPrice"))</f>
        <v/>
      </c>
      <c r="R86" s="37">
        <v>43055</v>
      </c>
      <c r="S86" s="37"/>
      <c r="T86" s="37">
        <v>43084</v>
      </c>
      <c r="U86" s="85"/>
      <c r="V86" s="134" t="str">
        <f>IF(OR($A86="",$AK86),"",IF($B86="Asian",IF(close_Price!$E$4&gt;=14,([1]!TDaysCount(close_Price!$E$1,$T86,"TradingCalendar=DCE")-1)/250,([1]!TDaysCount(close_Price!$E$1,$T86,"TradingCalendar=DCE"))/250),IF(close_Price!$E$4&lt;11,([1]!TDaysCount(close_Price!$E$1,$T86,"TradingCalendar=DCE"))/250,([1]!TDaysCount(close_Price!$E$1,$T86,"TradingCalendar=DCE")-1)/250)))</f>
        <v/>
      </c>
      <c r="W86" s="112"/>
      <c r="X86" s="112"/>
      <c r="Y86" s="112"/>
      <c r="Z86" s="153">
        <v>0.03</v>
      </c>
      <c r="AA86" s="153">
        <v>0</v>
      </c>
      <c r="AB86" s="148">
        <f>VLOOKUP(E86,ContractInfo!C:M,11,FALSE)</f>
        <v>0.22</v>
      </c>
      <c r="AC86" s="145">
        <v>0</v>
      </c>
      <c r="AD86" s="22">
        <v>3.5520595920382289E-37</v>
      </c>
      <c r="AE86" s="23">
        <v>0</v>
      </c>
      <c r="AF86" s="23">
        <v>6.2580555430821073E-37</v>
      </c>
      <c r="AG86" s="23">
        <v>2.6340987651639817E-34</v>
      </c>
      <c r="AH86" s="23">
        <v>-7.2339545046902109E-33</v>
      </c>
      <c r="AI86" s="23">
        <v>-1.308946601432176E-36</v>
      </c>
      <c r="AJ86" s="153">
        <v>0</v>
      </c>
      <c r="AK86" s="153" t="b">
        <v>1</v>
      </c>
      <c r="AL86" s="154">
        <f>IF($E86="","",IF($C86="Short",VLOOKUP($A86,TradingBlotter!$C:$J,8,FALSE)*$G86*H86,-VLOOKUP($A86,TradingBlotter!$C:$J,8,FALSE)*$G86*H86))</f>
        <v>14700</v>
      </c>
      <c r="AM86" s="154">
        <f t="shared" si="12"/>
        <v>0</v>
      </c>
      <c r="AN86" s="154">
        <f t="shared" si="13"/>
        <v>14700</v>
      </c>
      <c r="AO86" s="154">
        <f t="shared" si="15"/>
        <v>3190000</v>
      </c>
      <c r="AP86" s="112" t="s">
        <v>1193</v>
      </c>
      <c r="AQ86" s="10" t="str">
        <f t="shared" si="14"/>
        <v>到期无赔付</v>
      </c>
      <c r="AR86" s="143">
        <f t="shared" si="16"/>
        <v>43084</v>
      </c>
      <c r="AS86" s="37"/>
      <c r="AT86" s="206" t="e">
        <f ca="1">[1]!WSS(E86,"sec_name","ShowCodes=N","cols=1;rows=1")</f>
        <v>#NAME?</v>
      </c>
    </row>
    <row r="87" spans="1:46" s="53" customFormat="1" x14ac:dyDescent="0.2">
      <c r="A87" s="53" t="s">
        <v>1399</v>
      </c>
      <c r="B87" s="53" t="s">
        <v>114</v>
      </c>
      <c r="C87" s="53" t="s">
        <v>118</v>
      </c>
      <c r="D87" s="53" t="s">
        <v>1400</v>
      </c>
      <c r="E87" s="53" t="s">
        <v>1397</v>
      </c>
      <c r="F87" s="153">
        <v>68400</v>
      </c>
      <c r="G87" s="154">
        <f>IF($E87="","",VLOOKUP($E87,ContractInfo!$C$2:$G$904,5,FALSE))</f>
        <v>100</v>
      </c>
      <c r="H87" s="154">
        <f t="shared" si="11"/>
        <v>684</v>
      </c>
      <c r="I87" s="154">
        <v>14.59</v>
      </c>
      <c r="J87" s="153">
        <v>14.59</v>
      </c>
      <c r="K87" s="153"/>
      <c r="L87" s="153"/>
      <c r="M87" s="153"/>
      <c r="N87" s="153"/>
      <c r="O87" s="153"/>
      <c r="P87" s="153"/>
      <c r="Q87" s="154" t="e">
        <f>IF(OR($E87="",AK87),"",RTD("wdf.rtq",,$E87,"LastPrice"))</f>
        <v>#N/A</v>
      </c>
      <c r="R87" s="37">
        <v>43056</v>
      </c>
      <c r="S87" s="37"/>
      <c r="T87" s="37">
        <v>43237</v>
      </c>
      <c r="U87" s="85"/>
      <c r="V87" s="116" t="e">
        <f ca="1">IF(OR($A87="",$AK87),"",IF($B87="Asian",IF(close_Price!$E$4&gt;=14,([1]!TDaysCount(close_Price!$E$1,$T87,"TradingCalendar=DCE")-1)/250,([1]!TDaysCount(close_Price!$E$1,$T87,"TradingCalendar=DCE"))/250),IF(close_Price!$E$4&lt;11,([1]!TDaysCount(close_Price!$E$1,$T87,"TradingCalendar=DCE"))/250,([1]!TDaysCount(close_Price!$E$1,$T87,"TradingCalendar=DCE")-1)/250)))</f>
        <v>#NAME?</v>
      </c>
      <c r="W87" s="112"/>
      <c r="X87" s="112"/>
      <c r="Y87" s="112"/>
      <c r="Z87" s="153">
        <v>0.05</v>
      </c>
      <c r="AA87" s="153">
        <v>0</v>
      </c>
      <c r="AB87" s="148">
        <f>VLOOKUP(E87,ContractInfo!C:M,11,FALSE)</f>
        <v>0.23</v>
      </c>
      <c r="AC87" s="145">
        <v>1.5596709999999998</v>
      </c>
      <c r="AD87" s="22">
        <v>2.614380464431687</v>
      </c>
      <c r="AE87" s="23">
        <v>0.91235552906780426</v>
      </c>
      <c r="AF87" s="23">
        <v>7.5287738431449189E-2</v>
      </c>
      <c r="AG87" s="23">
        <v>1.4639195406694943</v>
      </c>
      <c r="AH87" s="23">
        <v>-1.2089739230873042</v>
      </c>
      <c r="AI87" s="23">
        <v>3.790110681137004</v>
      </c>
      <c r="AJ87" s="153">
        <v>0</v>
      </c>
      <c r="AK87" s="153" t="b">
        <v>0</v>
      </c>
      <c r="AL87" s="154">
        <f>IF($E87="","",IF($C87="Short",VLOOKUP($A87,TradingBlotter!$C:$J,8,FALSE)*$G87*H87,-VLOOKUP($A87,TradingBlotter!$C:$J,8,FALSE)*$G87*H87))</f>
        <v>106681.49639999999</v>
      </c>
      <c r="AM87" s="154">
        <f t="shared" si="12"/>
        <v>-178823.6237671274</v>
      </c>
      <c r="AN87" s="154">
        <f t="shared" si="13"/>
        <v>-72142.12736712741</v>
      </c>
      <c r="AO87" s="154">
        <f t="shared" si="15"/>
        <v>997956</v>
      </c>
      <c r="AP87" s="112" t="s">
        <v>1401</v>
      </c>
      <c r="AQ87" s="10" t="str">
        <f t="shared" si="14"/>
        <v/>
      </c>
      <c r="AR87" s="143" t="str">
        <f t="shared" si="16"/>
        <v/>
      </c>
      <c r="AS87" s="37"/>
      <c r="AT87" s="206" t="e">
        <f ca="1">[1]!WSS(E87,"sec_name","ShowCodes=N","cols=1;rows=1")</f>
        <v>#NAME?</v>
      </c>
    </row>
    <row r="88" spans="1:46" s="18" customFormat="1" x14ac:dyDescent="0.2">
      <c r="A88" s="53" t="s">
        <v>1415</v>
      </c>
      <c r="B88" s="53" t="s">
        <v>807</v>
      </c>
      <c r="C88" s="53" t="s">
        <v>458</v>
      </c>
      <c r="D88" s="53" t="s">
        <v>560</v>
      </c>
      <c r="E88" s="18" t="s">
        <v>1417</v>
      </c>
      <c r="F88" s="153">
        <v>3000</v>
      </c>
      <c r="G88" s="154">
        <f>IF($E88="","",VLOOKUP($E88,ContractInfo!$C$2:$G$904,5,FALSE))</f>
        <v>10</v>
      </c>
      <c r="H88" s="154">
        <f t="shared" si="11"/>
        <v>300</v>
      </c>
      <c r="I88" s="154">
        <v>3637</v>
      </c>
      <c r="J88" s="153">
        <v>3637</v>
      </c>
      <c r="K88" s="153"/>
      <c r="L88" s="153"/>
      <c r="M88" s="153"/>
      <c r="N88" s="153"/>
      <c r="O88" s="153"/>
      <c r="P88" s="153"/>
      <c r="Q88" s="154" t="str">
        <f>IF(OR($E88="",AK88),"",RTD("wdf.rtq",,$E88,"LastPrice"))</f>
        <v/>
      </c>
      <c r="R88" s="37">
        <v>43056</v>
      </c>
      <c r="S88" s="37"/>
      <c r="T88" s="37">
        <v>43084</v>
      </c>
      <c r="U88" s="85"/>
      <c r="V88" s="134" t="str">
        <f>IF(OR($A88="",$AK88),"",IF($B88="Asian",IF(close_Price!$E$4&gt;=14,([1]!TDaysCount(close_Price!$E$1,$T88,"TradingCalendar=DCE")-1)/250,([1]!TDaysCount(close_Price!$E$1,$T88,"TradingCalendar=DCE"))/250),IF(close_Price!$E$4&lt;11,([1]!TDaysCount(close_Price!$E$1,$T88,"TradingCalendar=DCE"))/250,([1]!TDaysCount(close_Price!$E$1,$T88,"TradingCalendar=DCE")-1)/250)))</f>
        <v/>
      </c>
      <c r="W88" s="112"/>
      <c r="X88" s="112"/>
      <c r="Y88" s="112"/>
      <c r="Z88" s="153">
        <v>0.03</v>
      </c>
      <c r="AA88" s="153">
        <v>0</v>
      </c>
      <c r="AB88" s="148">
        <f>VLOOKUP(E88,ContractInfo!C:M,11,FALSE)</f>
        <v>0.25</v>
      </c>
      <c r="AC88" s="145">
        <v>0</v>
      </c>
      <c r="AD88" s="22">
        <v>0.22641114617013763</v>
      </c>
      <c r="AE88" s="23">
        <v>-9.2809501636730296E-3</v>
      </c>
      <c r="AF88" s="23">
        <v>3.4613538698518014E-4</v>
      </c>
      <c r="AG88" s="23">
        <v>6.0041491565876681</v>
      </c>
      <c r="AH88" s="23">
        <v>-224.09021586198392</v>
      </c>
      <c r="AI88" s="23">
        <v>-0.14205033467382028</v>
      </c>
      <c r="AJ88" s="153">
        <v>0</v>
      </c>
      <c r="AK88" s="153" t="b">
        <v>1</v>
      </c>
      <c r="AL88" s="154">
        <f>IF($E88="","",IF($C88="Short",VLOOKUP($A88,TradingBlotter!$C:$J,8,FALSE)*$G88*H88,-VLOOKUP($A88,TradingBlotter!$C:$J,8,FALSE)*$G88*H88))</f>
        <v>-351334.2</v>
      </c>
      <c r="AM88" s="154">
        <f t="shared" si="12"/>
        <v>0</v>
      </c>
      <c r="AN88" s="154">
        <f t="shared" si="13"/>
        <v>-351334.2</v>
      </c>
      <c r="AO88" s="154">
        <f t="shared" si="15"/>
        <v>10911000</v>
      </c>
      <c r="AP88" s="112" t="s">
        <v>1144</v>
      </c>
      <c r="AQ88" s="10" t="str">
        <f t="shared" si="14"/>
        <v>到期无赔付</v>
      </c>
      <c r="AR88" s="143">
        <f t="shared" si="16"/>
        <v>43084</v>
      </c>
      <c r="AS88" s="37"/>
      <c r="AT88" s="206" t="e">
        <f ca="1">[1]!WSS(E88,"sec_name","ShowCodes=N","cols=1;rows=1")</f>
        <v>#NAME?</v>
      </c>
    </row>
    <row r="89" spans="1:46" s="53" customFormat="1" x14ac:dyDescent="0.2">
      <c r="A89" s="53" t="s">
        <v>1430</v>
      </c>
      <c r="B89" s="53" t="s">
        <v>114</v>
      </c>
      <c r="C89" s="53" t="s">
        <v>118</v>
      </c>
      <c r="D89" s="53" t="s">
        <v>809</v>
      </c>
      <c r="E89" s="53" t="s">
        <v>1427</v>
      </c>
      <c r="F89" s="153">
        <v>800000</v>
      </c>
      <c r="G89" s="154">
        <f>IF($E89="","",VLOOKUP($E89,ContractInfo!$C$2:$G$904,5,FALSE))</f>
        <v>100</v>
      </c>
      <c r="H89" s="154">
        <f t="shared" si="11"/>
        <v>8000</v>
      </c>
      <c r="I89" s="154">
        <v>6.29</v>
      </c>
      <c r="J89" s="153">
        <v>6.29</v>
      </c>
      <c r="K89" s="153"/>
      <c r="L89" s="153"/>
      <c r="M89" s="153"/>
      <c r="N89" s="153"/>
      <c r="O89" s="153"/>
      <c r="P89" s="153"/>
      <c r="Q89" s="154" t="e">
        <f>IF(OR($E89="",AK89),"",RTD("wdf.rtq",,$E89,"LastPrice"))</f>
        <v>#N/A</v>
      </c>
      <c r="R89" s="37">
        <v>43059</v>
      </c>
      <c r="S89" s="37"/>
      <c r="T89" s="37">
        <v>43238</v>
      </c>
      <c r="U89" s="85"/>
      <c r="V89" s="116" t="e">
        <f ca="1">IF(OR($A89="",$AK89),"",IF($B89="Asian",IF(close_Price!$E$4&gt;=14,([1]!TDaysCount(close_Price!$E$1,$T89,"TradingCalendar=DCE")-1)/250,([1]!TDaysCount(close_Price!$E$1,$T89,"TradingCalendar=DCE"))/250),IF(close_Price!$E$4&lt;11,([1]!TDaysCount(close_Price!$E$1,$T89,"TradingCalendar=DCE"))/250,([1]!TDaysCount(close_Price!$E$1,$T89,"TradingCalendar=DCE")-1)/250)))</f>
        <v>#NAME?</v>
      </c>
      <c r="W89" s="112"/>
      <c r="X89" s="112"/>
      <c r="Y89" s="112"/>
      <c r="Z89" s="153">
        <v>0.05</v>
      </c>
      <c r="AA89" s="153">
        <v>0</v>
      </c>
      <c r="AB89" s="148">
        <f>VLOOKUP(E89,ContractInfo!C:M,11,FALSE)</f>
        <v>0.215</v>
      </c>
      <c r="AC89" s="145">
        <v>0.66674</v>
      </c>
      <c r="AD89" s="22">
        <v>0.11762371719681654</v>
      </c>
      <c r="AE89" s="23">
        <v>0.2923634518777079</v>
      </c>
      <c r="AF89" s="23">
        <v>0.50568849852130038</v>
      </c>
      <c r="AG89" s="23">
        <v>1.0859114615010772</v>
      </c>
      <c r="AH89" s="23">
        <v>-0.46758394371143069</v>
      </c>
      <c r="AI89" s="23">
        <v>0.47079402004126741</v>
      </c>
      <c r="AJ89" s="153">
        <v>0</v>
      </c>
      <c r="AK89" s="153" t="b">
        <v>0</v>
      </c>
      <c r="AL89" s="154">
        <f>IF($E89="","",IF($C89="Short",VLOOKUP($A89,TradingBlotter!$C:$J,8,FALSE)*$G89*H89,-VLOOKUP($A89,TradingBlotter!$C:$J,8,FALSE)*$G89*H89))</f>
        <v>533392</v>
      </c>
      <c r="AM89" s="154">
        <f t="shared" si="12"/>
        <v>-94098.973757453234</v>
      </c>
      <c r="AN89" s="154">
        <f t="shared" si="13"/>
        <v>439293.02624254674</v>
      </c>
      <c r="AO89" s="154">
        <f t="shared" si="15"/>
        <v>5032000</v>
      </c>
      <c r="AP89" s="112" t="s">
        <v>1434</v>
      </c>
      <c r="AQ89" s="10" t="str">
        <f t="shared" si="14"/>
        <v/>
      </c>
      <c r="AR89" s="143" t="str">
        <f t="shared" si="16"/>
        <v/>
      </c>
      <c r="AS89" s="37"/>
      <c r="AT89" s="206" t="e">
        <f ca="1">[1]!WSS(E89,"sec_name","ShowCodes=N","cols=1;rows=1")</f>
        <v>#NAME?</v>
      </c>
    </row>
    <row r="90" spans="1:46" s="53" customFormat="1" x14ac:dyDescent="0.2">
      <c r="A90" s="53" t="s">
        <v>1432</v>
      </c>
      <c r="B90" s="53" t="s">
        <v>807</v>
      </c>
      <c r="C90" s="53" t="s">
        <v>461</v>
      </c>
      <c r="D90" s="53" t="s">
        <v>1433</v>
      </c>
      <c r="E90" s="53" t="s">
        <v>1427</v>
      </c>
      <c r="F90" s="153">
        <v>800000</v>
      </c>
      <c r="G90" s="154">
        <f>IF($E90="","",VLOOKUP($E90,ContractInfo!$C$2:$G$904,5,FALSE))</f>
        <v>100</v>
      </c>
      <c r="H90" s="154">
        <f t="shared" si="11"/>
        <v>8000</v>
      </c>
      <c r="I90" s="154">
        <v>6.34</v>
      </c>
      <c r="J90" s="153">
        <v>6.34</v>
      </c>
      <c r="K90" s="153"/>
      <c r="L90" s="153"/>
      <c r="M90" s="153"/>
      <c r="N90" s="153"/>
      <c r="O90" s="153"/>
      <c r="P90" s="153"/>
      <c r="Q90" s="154" t="e">
        <f>IF(OR($E90="",AK90),"",RTD("wdf.rtq",,$E90,"LastPrice"))</f>
        <v>#N/A</v>
      </c>
      <c r="R90" s="37">
        <v>43059</v>
      </c>
      <c r="S90" s="37"/>
      <c r="T90" s="37">
        <v>43237</v>
      </c>
      <c r="U90" s="85"/>
      <c r="V90" s="116" t="e">
        <f ca="1">IF(OR($A90="",$AK90),"",IF($B90="Asian",IF(close_Price!$E$4&gt;=14,([1]!TDaysCount(close_Price!$E$1,$T90,"TradingCalendar=DCE")-1)/250,([1]!TDaysCount(close_Price!$E$1,$T90,"TradingCalendar=DCE"))/250),IF(close_Price!$E$4&lt;11,([1]!TDaysCount(close_Price!$E$1,$T90,"TradingCalendar=DCE"))/250,([1]!TDaysCount(close_Price!$E$1,$T90,"TradingCalendar=DCE")-1)/250)))</f>
        <v>#NAME?</v>
      </c>
      <c r="W90" s="112"/>
      <c r="X90" s="112"/>
      <c r="Y90" s="112"/>
      <c r="Z90" s="153">
        <v>0.05</v>
      </c>
      <c r="AA90" s="153">
        <v>0</v>
      </c>
      <c r="AB90" s="148">
        <f>VLOOKUP(E90,ContractInfo!C:M,11,FALSE)</f>
        <v>0.215</v>
      </c>
      <c r="AC90" s="145">
        <v>0.67203999999999997</v>
      </c>
      <c r="AD90" s="22">
        <v>0.10388363676311037</v>
      </c>
      <c r="AE90" s="23">
        <v>0.26750973358770702</v>
      </c>
      <c r="AF90" s="23">
        <v>0.48761946000928452</v>
      </c>
      <c r="AG90" s="23">
        <v>1.0331486831579078</v>
      </c>
      <c r="AH90" s="23">
        <v>-0.44719684738120563</v>
      </c>
      <c r="AI90" s="23">
        <v>0.42613566770723593</v>
      </c>
      <c r="AJ90" s="153">
        <v>0</v>
      </c>
      <c r="AK90" s="153" t="b">
        <v>0</v>
      </c>
      <c r="AL90" s="154">
        <f>IF($E90="","",IF($C90="Short",VLOOKUP($A90,TradingBlotter!$C:$J,8,FALSE)*$G90*H90,-VLOOKUP($A90,TradingBlotter!$C:$J,8,FALSE)*$G90*H90))</f>
        <v>537632</v>
      </c>
      <c r="AM90" s="154">
        <f t="shared" si="12"/>
        <v>-83106.909410488297</v>
      </c>
      <c r="AN90" s="154">
        <f t="shared" si="13"/>
        <v>454525.09058951167</v>
      </c>
      <c r="AO90" s="154">
        <f t="shared" si="15"/>
        <v>5072000</v>
      </c>
      <c r="AP90" s="112" t="s">
        <v>1434</v>
      </c>
      <c r="AQ90" s="10" t="str">
        <f t="shared" si="14"/>
        <v/>
      </c>
      <c r="AR90" s="143" t="str">
        <f t="shared" si="16"/>
        <v/>
      </c>
      <c r="AS90" s="37"/>
      <c r="AT90" s="206" t="e">
        <f ca="1">[1]!WSS(E90,"sec_name","ShowCodes=N","cols=1;rows=1")</f>
        <v>#NAME?</v>
      </c>
    </row>
    <row r="91" spans="1:46" s="53" customFormat="1" x14ac:dyDescent="0.2">
      <c r="A91" s="53" t="s">
        <v>1461</v>
      </c>
      <c r="B91" s="53" t="s">
        <v>114</v>
      </c>
      <c r="C91" s="53" t="s">
        <v>458</v>
      </c>
      <c r="D91" s="53" t="s">
        <v>121</v>
      </c>
      <c r="E91" s="53" t="s">
        <v>1464</v>
      </c>
      <c r="F91" s="153">
        <v>3000</v>
      </c>
      <c r="G91" s="154">
        <f>IF($E91="","",VLOOKUP($E91,ContractInfo!$C$2:$G$904,5,FALSE))</f>
        <v>10</v>
      </c>
      <c r="H91" s="154">
        <f t="shared" si="11"/>
        <v>300</v>
      </c>
      <c r="I91" s="154">
        <v>3863</v>
      </c>
      <c r="J91" s="153">
        <v>3863</v>
      </c>
      <c r="K91" s="153"/>
      <c r="L91" s="153"/>
      <c r="M91" s="153"/>
      <c r="N91" s="153"/>
      <c r="O91" s="153"/>
      <c r="P91" s="153"/>
      <c r="Q91" s="154" t="str">
        <f>IF(OR($E91="",AK91),"",RTD("wdf.rtq",,$E91,"LastPrice"))</f>
        <v/>
      </c>
      <c r="R91" s="37">
        <v>43061</v>
      </c>
      <c r="S91" s="37"/>
      <c r="T91" s="37">
        <v>43091</v>
      </c>
      <c r="U91" s="85"/>
      <c r="V91" s="134" t="str">
        <f>IF(OR($A91="",$AK91),"",IF($B91="Asian",IF(close_Price!$E$4&gt;=14,([1]!TDaysCount(close_Price!$E$1,$T91,"TradingCalendar=DCE")-1)/250,([1]!TDaysCount(close_Price!$E$1,$T91,"TradingCalendar=DCE"))/250),IF(close_Price!$E$4&lt;11,([1]!TDaysCount(close_Price!$E$1,$T91,"TradingCalendar=DCE"))/250,([1]!TDaysCount(close_Price!$E$1,$T91,"TradingCalendar=DCE")-1)/250)))</f>
        <v/>
      </c>
      <c r="W91" s="112"/>
      <c r="X91" s="112"/>
      <c r="Y91" s="112"/>
      <c r="Z91" s="153">
        <v>0.03</v>
      </c>
      <c r="AA91" s="153">
        <v>0.03</v>
      </c>
      <c r="AB91" s="148">
        <f>VLOOKUP(E91,ContractInfo!C:M,11,FALSE)</f>
        <v>0.3</v>
      </c>
      <c r="AC91" s="145">
        <v>104.65999999999985</v>
      </c>
      <c r="AD91" s="22">
        <v>39.178861165917603</v>
      </c>
      <c r="AE91" s="23">
        <v>0.60037270279030774</v>
      </c>
      <c r="AF91" s="23">
        <v>5.244433065119387E-3</v>
      </c>
      <c r="AG91" s="23">
        <v>94.790994216662028</v>
      </c>
      <c r="AH91" s="23">
        <v>-3553.4869172898484</v>
      </c>
      <c r="AI91" s="23">
        <v>9.1634703934530659</v>
      </c>
      <c r="AJ91" s="153">
        <v>0</v>
      </c>
      <c r="AK91" s="153" t="b">
        <v>1</v>
      </c>
      <c r="AL91" s="154">
        <f>IF($E91="","",IF($C91="Short",VLOOKUP($A91,TradingBlotter!$C:$J,8,FALSE)*$G91*H91,-VLOOKUP($A91,TradingBlotter!$C:$J,8,FALSE)*$G91*H91))</f>
        <v>-382440</v>
      </c>
      <c r="AM91" s="154">
        <f t="shared" si="12"/>
        <v>313979.99999999953</v>
      </c>
      <c r="AN91" s="154">
        <f t="shared" si="13"/>
        <v>-68460.000000000466</v>
      </c>
      <c r="AO91" s="154">
        <f t="shared" si="15"/>
        <v>11589000</v>
      </c>
      <c r="AP91" s="112" t="s">
        <v>1144</v>
      </c>
      <c r="AQ91" s="10" t="str">
        <f t="shared" si="14"/>
        <v>提前平仓</v>
      </c>
      <c r="AR91" s="143">
        <f t="shared" si="16"/>
        <v>43091</v>
      </c>
      <c r="AS91" s="37" t="s">
        <v>2456</v>
      </c>
      <c r="AT91" s="206" t="e">
        <f ca="1">[1]!WSS(E91,"sec_name","ShowCodes=N","cols=1;rows=1")</f>
        <v>#NAME?</v>
      </c>
    </row>
    <row r="92" spans="1:46" s="53" customFormat="1" x14ac:dyDescent="0.2">
      <c r="A92" s="53" t="s">
        <v>1463</v>
      </c>
      <c r="B92" s="53" t="s">
        <v>114</v>
      </c>
      <c r="C92" s="53" t="s">
        <v>458</v>
      </c>
      <c r="D92" s="53" t="s">
        <v>560</v>
      </c>
      <c r="E92" s="53" t="s">
        <v>1464</v>
      </c>
      <c r="F92" s="153">
        <v>3000</v>
      </c>
      <c r="G92" s="154">
        <f>IF($E92="","",VLOOKUP($E92,ContractInfo!$C$2:$G$904,5,FALSE))</f>
        <v>10</v>
      </c>
      <c r="H92" s="154">
        <f t="shared" si="11"/>
        <v>300</v>
      </c>
      <c r="I92" s="154">
        <v>3863</v>
      </c>
      <c r="J92" s="153">
        <v>3863</v>
      </c>
      <c r="K92" s="153"/>
      <c r="L92" s="153"/>
      <c r="M92" s="153"/>
      <c r="N92" s="153"/>
      <c r="O92" s="153"/>
      <c r="P92" s="153"/>
      <c r="Q92" s="154" t="str">
        <f>IF(OR($E92="",AK92),"",RTD("wdf.rtq",,$E92,"LastPrice"))</f>
        <v/>
      </c>
      <c r="R92" s="37">
        <v>43061</v>
      </c>
      <c r="S92" s="37"/>
      <c r="T92" s="37">
        <v>43091</v>
      </c>
      <c r="U92" s="85"/>
      <c r="V92" s="134" t="str">
        <f>IF(OR($A92="",$AK92),"",IF($B92="Asian",IF(close_Price!$E$4&gt;=14,([1]!TDaysCount(close_Price!$E$1,$T92,"TradingCalendar=DCE")-1)/250,([1]!TDaysCount(close_Price!$E$1,$T92,"TradingCalendar=DCE"))/250),IF(close_Price!$E$4&lt;11,([1]!TDaysCount(close_Price!$E$1,$T92,"TradingCalendar=DCE"))/250,([1]!TDaysCount(close_Price!$E$1,$T92,"TradingCalendar=DCE")-1)/250)))</f>
        <v/>
      </c>
      <c r="W92" s="112"/>
      <c r="X92" s="112"/>
      <c r="Y92" s="112"/>
      <c r="Z92" s="153">
        <v>0.03</v>
      </c>
      <c r="AA92" s="153">
        <v>0.03</v>
      </c>
      <c r="AB92" s="148">
        <f>VLOOKUP(E92,ContractInfo!C:M,11,FALSE)</f>
        <v>0.3</v>
      </c>
      <c r="AC92" s="145">
        <v>0</v>
      </c>
      <c r="AD92" s="22">
        <v>21.181021036322573</v>
      </c>
      <c r="AE92" s="23">
        <v>-0.39950730440940435</v>
      </c>
      <c r="AF92" s="23">
        <v>5.244433065119387E-3</v>
      </c>
      <c r="AG92" s="23">
        <v>94.790994216662028</v>
      </c>
      <c r="AH92" s="23">
        <v>-3554.0268524937364</v>
      </c>
      <c r="AI92" s="23">
        <v>-6.2866754777968836</v>
      </c>
      <c r="AJ92" s="153">
        <v>0</v>
      </c>
      <c r="AK92" s="153" t="b">
        <v>1</v>
      </c>
      <c r="AL92" s="154">
        <f>IF($E92="","",IF($C92="Short",VLOOKUP($A92,TradingBlotter!$C:$J,8,FALSE)*$G92*H92,-VLOOKUP($A92,TradingBlotter!$C:$J,8,FALSE)*$G92*H92))</f>
        <v>-382440</v>
      </c>
      <c r="AM92" s="154">
        <f t="shared" si="12"/>
        <v>0</v>
      </c>
      <c r="AN92" s="154">
        <f t="shared" si="13"/>
        <v>-382440</v>
      </c>
      <c r="AO92" s="154">
        <f t="shared" si="15"/>
        <v>11589000</v>
      </c>
      <c r="AP92" s="112" t="s">
        <v>1144</v>
      </c>
      <c r="AQ92" s="10" t="str">
        <f t="shared" si="14"/>
        <v>提前平仓</v>
      </c>
      <c r="AR92" s="143">
        <f t="shared" si="16"/>
        <v>43091</v>
      </c>
      <c r="AS92" s="37" t="s">
        <v>2457</v>
      </c>
      <c r="AT92" s="206" t="e">
        <f ca="1">[1]!WSS(E92,"sec_name","ShowCodes=N","cols=1;rows=1")</f>
        <v>#NAME?</v>
      </c>
    </row>
    <row r="93" spans="1:46" s="53" customFormat="1" x14ac:dyDescent="0.2">
      <c r="A93" s="53" t="s">
        <v>1474</v>
      </c>
      <c r="B93" s="53" t="s">
        <v>114</v>
      </c>
      <c r="C93" s="53" t="s">
        <v>118</v>
      </c>
      <c r="D93" s="53" t="s">
        <v>809</v>
      </c>
      <c r="E93" s="53" t="s">
        <v>1472</v>
      </c>
      <c r="F93" s="153">
        <v>54000</v>
      </c>
      <c r="G93" s="154">
        <f>IF($E93="","",VLOOKUP($E93,ContractInfo!$C$2:$G$904,5,FALSE))</f>
        <v>100</v>
      </c>
      <c r="H93" s="154">
        <f t="shared" si="11"/>
        <v>540</v>
      </c>
      <c r="I93" s="154">
        <v>18.37</v>
      </c>
      <c r="J93" s="153">
        <v>18.37</v>
      </c>
      <c r="K93" s="153"/>
      <c r="L93" s="153"/>
      <c r="M93" s="153"/>
      <c r="N93" s="153"/>
      <c r="O93" s="153"/>
      <c r="P93" s="153"/>
      <c r="Q93" s="154" t="str">
        <f>IF(OR($E93="",AK93),"",RTD("wdf.rtq",,$E93,"LastPrice"))</f>
        <v/>
      </c>
      <c r="R93" s="37">
        <v>43061</v>
      </c>
      <c r="S93" s="37"/>
      <c r="T93" s="37">
        <v>43091</v>
      </c>
      <c r="U93" s="85"/>
      <c r="V93" s="134" t="str">
        <f>IF(OR($A93="",$AK93),"",IF($B93="Asian",IF(close_Price!$E$4&gt;=14,([1]!TDaysCount(close_Price!$E$1,$T93,"TradingCalendar=DCE")-1)/250,([1]!TDaysCount(close_Price!$E$1,$T93,"TradingCalendar=DCE"))/250),IF(close_Price!$E$4&lt;11,([1]!TDaysCount(close_Price!$E$1,$T93,"TradingCalendar=DCE"))/250,([1]!TDaysCount(close_Price!$E$1,$T93,"TradingCalendar=DCE")-1)/250)))</f>
        <v/>
      </c>
      <c r="W93" s="112"/>
      <c r="X93" s="112"/>
      <c r="Y93" s="112"/>
      <c r="Z93" s="153">
        <v>0.05</v>
      </c>
      <c r="AA93" s="153">
        <v>0</v>
      </c>
      <c r="AB93" s="148">
        <f>VLOOKUP(E93,ContractInfo!C:M,11,FALSE)</f>
        <v>0.25</v>
      </c>
      <c r="AC93" s="145">
        <v>0</v>
      </c>
      <c r="AD93" s="22">
        <v>6.3303800825578684E-10</v>
      </c>
      <c r="AE93" s="23">
        <v>1.3799661601966214E-8</v>
      </c>
      <c r="AF93" s="23">
        <v>2.9180324826694591E-7</v>
      </c>
      <c r="AG93" s="23">
        <v>8.3905742721365327E-8</v>
      </c>
      <c r="AH93" s="23">
        <v>-2.6860487132579582E-6</v>
      </c>
      <c r="AI93" s="23">
        <v>9.2425312115502779E-10</v>
      </c>
      <c r="AJ93" s="153">
        <v>0</v>
      </c>
      <c r="AK93" s="153" t="b">
        <v>1</v>
      </c>
      <c r="AL93" s="154">
        <f>IF($E93="","",IF($C93="Short",VLOOKUP($A93,TradingBlotter!$C:$J,8,FALSE)*$G93*H93,-VLOOKUP($A93,TradingBlotter!$C:$J,8,FALSE)*$G93*H93))</f>
        <v>45035.892000000007</v>
      </c>
      <c r="AM93" s="154">
        <f t="shared" si="12"/>
        <v>0</v>
      </c>
      <c r="AN93" s="154">
        <f t="shared" si="13"/>
        <v>45035.892000000007</v>
      </c>
      <c r="AO93" s="154">
        <f t="shared" si="15"/>
        <v>991980</v>
      </c>
      <c r="AP93" s="112" t="s">
        <v>1477</v>
      </c>
      <c r="AQ93" s="10" t="str">
        <f t="shared" si="14"/>
        <v>到期无赔付</v>
      </c>
      <c r="AR93" s="143">
        <f t="shared" si="16"/>
        <v>43091</v>
      </c>
      <c r="AS93" s="37"/>
      <c r="AT93" s="206" t="e">
        <f ca="1">[1]!WSS(E93,"sec_name","ShowCodes=N","cols=1;rows=1")</f>
        <v>#NAME?</v>
      </c>
    </row>
    <row r="94" spans="1:46" s="53" customFormat="1" x14ac:dyDescent="0.2">
      <c r="A94" s="53" t="s">
        <v>1476</v>
      </c>
      <c r="B94" s="53" t="s">
        <v>807</v>
      </c>
      <c r="C94" s="53" t="s">
        <v>461</v>
      </c>
      <c r="D94" s="53" t="s">
        <v>809</v>
      </c>
      <c r="E94" s="53" t="s">
        <v>1469</v>
      </c>
      <c r="F94" s="153">
        <v>50700</v>
      </c>
      <c r="G94" s="154">
        <f>IF($E94="","",VLOOKUP($E94,ContractInfo!$C$2:$G$904,5,FALSE))</f>
        <v>100</v>
      </c>
      <c r="H94" s="154">
        <f t="shared" si="11"/>
        <v>507</v>
      </c>
      <c r="I94" s="154">
        <v>19.7</v>
      </c>
      <c r="J94" s="153">
        <v>19.7</v>
      </c>
      <c r="K94" s="153"/>
      <c r="L94" s="153"/>
      <c r="M94" s="153"/>
      <c r="N94" s="153"/>
      <c r="O94" s="153"/>
      <c r="P94" s="153"/>
      <c r="Q94" s="154" t="str">
        <f>IF(OR($E94="",AK94),"",RTD("wdf.rtq",,$E94,"LastPrice"))</f>
        <v/>
      </c>
      <c r="R94" s="37">
        <v>43061</v>
      </c>
      <c r="S94" s="37"/>
      <c r="T94" s="37">
        <v>43091</v>
      </c>
      <c r="U94" s="85"/>
      <c r="V94" s="134" t="str">
        <f>IF(OR($A94="",$AK94),"",IF($B94="Asian",IF(close_Price!$E$4&gt;=14,([1]!TDaysCount(close_Price!$E$1,$T94,"TradingCalendar=DCE")-1)/250,([1]!TDaysCount(close_Price!$E$1,$T94,"TradingCalendar=DCE"))/250),IF(close_Price!$E$4&lt;11,([1]!TDaysCount(close_Price!$E$1,$T94,"TradingCalendar=DCE"))/250,([1]!TDaysCount(close_Price!$E$1,$T94,"TradingCalendar=DCE")-1)/250)))</f>
        <v/>
      </c>
      <c r="W94" s="112"/>
      <c r="X94" s="112"/>
      <c r="Y94" s="112"/>
      <c r="Z94" s="153">
        <v>0.05</v>
      </c>
      <c r="AA94" s="153">
        <v>0</v>
      </c>
      <c r="AB94" s="148">
        <f>VLOOKUP(E94,ContractInfo!C:M,11,FALSE)</f>
        <v>0.25</v>
      </c>
      <c r="AC94" s="145">
        <v>0</v>
      </c>
      <c r="AD94" s="22">
        <v>5.1670658090159092E-10</v>
      </c>
      <c r="AE94" s="23">
        <v>1.1830225278198912E-8</v>
      </c>
      <c r="AF94" s="23">
        <v>2.628848091919472E-7</v>
      </c>
      <c r="AG94" s="23">
        <v>7.8284070373208081E-8</v>
      </c>
      <c r="AH94" s="23">
        <v>-2.2124732338079544E-6</v>
      </c>
      <c r="AI94" s="23">
        <v>8.5870036491814656E-10</v>
      </c>
      <c r="AJ94" s="153">
        <v>0</v>
      </c>
      <c r="AK94" s="153" t="b">
        <v>1</v>
      </c>
      <c r="AL94" s="154">
        <f>IF($E94="","",IF($C94="Short",VLOOKUP($A94,TradingBlotter!$C:$J,8,FALSE)*$G94*H94,-VLOOKUP($A94,TradingBlotter!$C:$J,8,FALSE)*$G94*H94))</f>
        <v>41849.301000000007</v>
      </c>
      <c r="AM94" s="154">
        <f t="shared" si="12"/>
        <v>0</v>
      </c>
      <c r="AN94" s="154">
        <f t="shared" si="13"/>
        <v>41849.301000000007</v>
      </c>
      <c r="AO94" s="154">
        <f t="shared" si="15"/>
        <v>998790</v>
      </c>
      <c r="AP94" s="112" t="s">
        <v>1434</v>
      </c>
      <c r="AQ94" s="10" t="str">
        <f t="shared" si="14"/>
        <v>到期无赔付</v>
      </c>
      <c r="AR94" s="143">
        <f t="shared" si="16"/>
        <v>43091</v>
      </c>
      <c r="AS94" s="37"/>
      <c r="AT94" s="206" t="e">
        <f ca="1">[1]!WSS(E94,"sec_name","ShowCodes=N","cols=1;rows=1")</f>
        <v>#NAME?</v>
      </c>
    </row>
    <row r="95" spans="1:46" s="53" customFormat="1" x14ac:dyDescent="0.2">
      <c r="A95" s="53" t="s">
        <v>1507</v>
      </c>
      <c r="B95" s="53" t="s">
        <v>114</v>
      </c>
      <c r="C95" s="53" t="s">
        <v>459</v>
      </c>
      <c r="D95" s="53" t="s">
        <v>121</v>
      </c>
      <c r="E95" s="53" t="s">
        <v>1508</v>
      </c>
      <c r="F95" s="153">
        <v>270000</v>
      </c>
      <c r="G95" s="154">
        <f>IF($E95="","",VLOOKUP($E95,ContractInfo!$C$2:$G$904,5,FALSE))</f>
        <v>100</v>
      </c>
      <c r="H95" s="154">
        <f t="shared" si="11"/>
        <v>2700</v>
      </c>
      <c r="I95" s="154">
        <v>7.42</v>
      </c>
      <c r="J95" s="153">
        <v>7.42</v>
      </c>
      <c r="K95" s="153"/>
      <c r="L95" s="153"/>
      <c r="M95" s="153"/>
      <c r="N95" s="153"/>
      <c r="O95" s="153"/>
      <c r="P95" s="153"/>
      <c r="Q95" s="154" t="str">
        <f>IF(OR($E95="",AK95),"",RTD("wdf.rtq",,$E95,"LastPrice"))</f>
        <v/>
      </c>
      <c r="R95" s="37">
        <v>43062</v>
      </c>
      <c r="S95" s="37"/>
      <c r="T95" s="37">
        <v>43091</v>
      </c>
      <c r="U95" s="85"/>
      <c r="V95" s="134" t="str">
        <f>IF(OR($A95="",$AK95),"",IF($B95="Asian",IF(close_Price!$E$4&gt;=14,([1]!TDaysCount(close_Price!$E$1,$T95,"TradingCalendar=DCE")-1)/250,([1]!TDaysCount(close_Price!$E$1,$T95,"TradingCalendar=DCE"))/250),IF(close_Price!$E$4&lt;11,([1]!TDaysCount(close_Price!$E$1,$T95,"TradingCalendar=DCE"))/250,([1]!TDaysCount(close_Price!$E$1,$T95,"TradingCalendar=DCE")-1)/250)))</f>
        <v/>
      </c>
      <c r="W95" s="112"/>
      <c r="X95" s="112"/>
      <c r="Y95" s="112"/>
      <c r="Z95" s="153">
        <v>0.05</v>
      </c>
      <c r="AA95" s="153">
        <v>0</v>
      </c>
      <c r="AB95" s="148">
        <f>VLOOKUP(E95,ContractInfo!C:M,11,FALSE)</f>
        <v>0.25</v>
      </c>
      <c r="AC95" s="145">
        <v>0</v>
      </c>
      <c r="AD95" s="22">
        <v>2.2424123376524091E-4</v>
      </c>
      <c r="AE95" s="23">
        <v>6.1937729241088113E-3</v>
      </c>
      <c r="AF95" s="23">
        <v>0.15512956466896011</v>
      </c>
      <c r="AG95" s="23">
        <v>7.8863061661194576E-3</v>
      </c>
      <c r="AH95" s="23">
        <v>-0.24864393567698959</v>
      </c>
      <c r="AI95" s="23">
        <v>1.7574943886052233E-4</v>
      </c>
      <c r="AJ95" s="153">
        <v>0</v>
      </c>
      <c r="AK95" s="153" t="b">
        <v>1</v>
      </c>
      <c r="AL95" s="154">
        <f>IF($E95="","",IF($C95="Short",VLOOKUP($A95,TradingBlotter!$C:$J,8,FALSE)*$G95*H95,-VLOOKUP($A95,TradingBlotter!$C:$J,8,FALSE)*$G95*H95))</f>
        <v>88550.280000000013</v>
      </c>
      <c r="AM95" s="154">
        <f t="shared" si="12"/>
        <v>0</v>
      </c>
      <c r="AN95" s="154">
        <f t="shared" si="13"/>
        <v>88550.280000000013</v>
      </c>
      <c r="AO95" s="154">
        <f t="shared" si="15"/>
        <v>2003400</v>
      </c>
      <c r="AP95" s="112" t="s">
        <v>1434</v>
      </c>
      <c r="AQ95" s="10" t="str">
        <f t="shared" si="14"/>
        <v>到期无赔付</v>
      </c>
      <c r="AR95" s="143">
        <f t="shared" si="16"/>
        <v>43091</v>
      </c>
      <c r="AS95" s="37"/>
      <c r="AT95" s="206" t="e">
        <f ca="1">[1]!WSS(E95,"sec_name","ShowCodes=N","cols=1;rows=1")</f>
        <v>#NAME?</v>
      </c>
    </row>
    <row r="96" spans="1:46" s="53" customFormat="1" x14ac:dyDescent="0.2">
      <c r="A96" s="53" t="s">
        <v>1510</v>
      </c>
      <c r="B96" s="53" t="s">
        <v>114</v>
      </c>
      <c r="C96" s="53" t="s">
        <v>459</v>
      </c>
      <c r="D96" s="53" t="s">
        <v>121</v>
      </c>
      <c r="E96" s="53" t="s">
        <v>1511</v>
      </c>
      <c r="F96" s="153">
        <v>38100</v>
      </c>
      <c r="G96" s="154">
        <f>IF($E96="","",VLOOKUP($E96,ContractInfo!$C$2:$G$904,5,FALSE))</f>
        <v>100</v>
      </c>
      <c r="H96" s="154">
        <f t="shared" si="11"/>
        <v>381</v>
      </c>
      <c r="I96" s="154">
        <v>26.050999999999998</v>
      </c>
      <c r="J96" s="153">
        <v>26.050999999999998</v>
      </c>
      <c r="K96" s="153"/>
      <c r="L96" s="153"/>
      <c r="M96" s="153"/>
      <c r="N96" s="153"/>
      <c r="O96" s="153"/>
      <c r="P96" s="153"/>
      <c r="Q96" s="154" t="str">
        <f>IF(OR($E96="",AK96),"",RTD("wdf.rtq",,$E96,"LastPrice"))</f>
        <v/>
      </c>
      <c r="R96" s="37">
        <v>43062</v>
      </c>
      <c r="S96" s="37"/>
      <c r="T96" s="37">
        <v>43091</v>
      </c>
      <c r="U96" s="85"/>
      <c r="V96" s="134" t="str">
        <f>IF(OR($A96="",$AK96),"",IF($B96="Asian",IF(close_Price!$E$4&gt;=14,([1]!TDaysCount(close_Price!$E$1,$T96,"TradingCalendar=DCE")-1)/250,([1]!TDaysCount(close_Price!$E$1,$T96,"TradingCalendar=DCE"))/250),IF(close_Price!$E$4&lt;11,([1]!TDaysCount(close_Price!$E$1,$T96,"TradingCalendar=DCE"))/250,([1]!TDaysCount(close_Price!$E$1,$T96,"TradingCalendar=DCE")-1)/250)))</f>
        <v/>
      </c>
      <c r="W96" s="112"/>
      <c r="X96" s="112"/>
      <c r="Y96" s="112"/>
      <c r="Z96" s="153">
        <v>0.05</v>
      </c>
      <c r="AA96" s="153">
        <v>0</v>
      </c>
      <c r="AB96" s="148">
        <f>VLOOKUP(E96,ContractInfo!C:M,11,FALSE)</f>
        <v>0.3</v>
      </c>
      <c r="AC96" s="145">
        <v>0</v>
      </c>
      <c r="AD96" s="22">
        <v>1.1969659647043939E-12</v>
      </c>
      <c r="AE96" s="23">
        <v>1.9264515545730715E-11</v>
      </c>
      <c r="AF96" s="23">
        <v>3.0297397786005148E-10</v>
      </c>
      <c r="AG96" s="23">
        <v>1.8945146801388371E-10</v>
      </c>
      <c r="AH96" s="23">
        <v>-7.0081364921068634E-9</v>
      </c>
      <c r="AI96" s="23">
        <v>1.7690887275920667E-12</v>
      </c>
      <c r="AJ96" s="153">
        <v>0</v>
      </c>
      <c r="AK96" s="153" t="b">
        <v>1</v>
      </c>
      <c r="AL96" s="154">
        <f>IF($E96="","",IF($C96="Short",VLOOKUP($A96,TradingBlotter!$C:$J,8,FALSE)*$G96*H96,-VLOOKUP($A96,TradingBlotter!$C:$J,8,FALSE)*$G96*H96))</f>
        <v>49726.409309999988</v>
      </c>
      <c r="AM96" s="154">
        <f t="shared" si="12"/>
        <v>0</v>
      </c>
      <c r="AN96" s="154">
        <f t="shared" si="13"/>
        <v>49726.409309999988</v>
      </c>
      <c r="AO96" s="154">
        <f t="shared" si="15"/>
        <v>992543.1</v>
      </c>
      <c r="AP96" s="112" t="s">
        <v>1156</v>
      </c>
      <c r="AQ96" s="10" t="str">
        <f t="shared" si="14"/>
        <v>到期无赔付</v>
      </c>
      <c r="AR96" s="143">
        <f t="shared" si="16"/>
        <v>43091</v>
      </c>
      <c r="AS96" s="37"/>
      <c r="AT96" s="206" t="e">
        <f ca="1">[1]!WSS(E96,"sec_name","ShowCodes=N","cols=1;rows=1")</f>
        <v>#NAME?</v>
      </c>
    </row>
    <row r="97" spans="1:46" s="53" customFormat="1" x14ac:dyDescent="0.2">
      <c r="A97" s="53" t="s">
        <v>1513</v>
      </c>
      <c r="B97" s="53" t="s">
        <v>114</v>
      </c>
      <c r="C97" s="53" t="s">
        <v>118</v>
      </c>
      <c r="D97" s="53" t="s">
        <v>809</v>
      </c>
      <c r="E97" s="53" t="s">
        <v>1514</v>
      </c>
      <c r="F97" s="153">
        <v>110000</v>
      </c>
      <c r="G97" s="154">
        <f>IF($E97="","",VLOOKUP($E97,ContractInfo!$C$2:$G$904,5,FALSE))</f>
        <v>100</v>
      </c>
      <c r="H97" s="154">
        <f t="shared" si="11"/>
        <v>1100</v>
      </c>
      <c r="I97" s="154">
        <v>8.8800000000000008</v>
      </c>
      <c r="J97" s="153">
        <v>8.8800000000000008</v>
      </c>
      <c r="K97" s="153"/>
      <c r="L97" s="153"/>
      <c r="M97" s="153"/>
      <c r="N97" s="153"/>
      <c r="O97" s="153"/>
      <c r="P97" s="153"/>
      <c r="Q97" s="154" t="str">
        <f>IF(OR($E97="",AK97),"",RTD("wdf.rtq",,$E97,"LastPrice"))</f>
        <v/>
      </c>
      <c r="R97" s="37">
        <v>43062</v>
      </c>
      <c r="S97" s="37"/>
      <c r="T97" s="37">
        <v>43091</v>
      </c>
      <c r="U97" s="85"/>
      <c r="V97" s="134" t="str">
        <f>IF(OR($A97="",$AK97),"",IF($B97="Asian",IF(close_Price!$E$4&gt;=14,([1]!TDaysCount(close_Price!$E$1,$T97,"TradingCalendar=DCE")-1)/250,([1]!TDaysCount(close_Price!$E$1,$T97,"TradingCalendar=DCE"))/250),IF(close_Price!$E$4&lt;11,([1]!TDaysCount(close_Price!$E$1,$T97,"TradingCalendar=DCE"))/250,([1]!TDaysCount(close_Price!$E$1,$T97,"TradingCalendar=DCE")-1)/250)))</f>
        <v/>
      </c>
      <c r="W97" s="112"/>
      <c r="X97" s="112"/>
      <c r="Y97" s="112"/>
      <c r="Z97" s="153">
        <v>0.05</v>
      </c>
      <c r="AA97" s="153">
        <v>0</v>
      </c>
      <c r="AB97" s="148">
        <f>VLOOKUP(E97,ContractInfo!C:M,11,FALSE)</f>
        <v>0.32</v>
      </c>
      <c r="AC97" s="145">
        <v>0</v>
      </c>
      <c r="AD97" s="22">
        <v>1.5735440154281809E-2</v>
      </c>
      <c r="AE97" s="23">
        <v>0.17099129625647966</v>
      </c>
      <c r="AF97" s="23">
        <v>1.4637626745083285</v>
      </c>
      <c r="AG97" s="23">
        <v>0.13991926777311078</v>
      </c>
      <c r="AH97" s="23">
        <v>-5.5830011060782212</v>
      </c>
      <c r="AI97" s="23">
        <v>5.8943950009586249E-3</v>
      </c>
      <c r="AJ97" s="153">
        <v>0</v>
      </c>
      <c r="AK97" s="153" t="b">
        <v>1</v>
      </c>
      <c r="AL97" s="154">
        <f>IF($E97="","",IF($C97="Short",VLOOKUP($A97,TradingBlotter!$C:$J,8,FALSE)*$G97*H97,-VLOOKUP($A97,TradingBlotter!$C:$J,8,FALSE)*$G97*H97))</f>
        <v>50109.840000000004</v>
      </c>
      <c r="AM97" s="154">
        <f t="shared" si="12"/>
        <v>0</v>
      </c>
      <c r="AN97" s="154">
        <f t="shared" si="13"/>
        <v>50109.840000000004</v>
      </c>
      <c r="AO97" s="154">
        <f t="shared" si="15"/>
        <v>976800.00000000012</v>
      </c>
      <c r="AP97" s="112" t="s">
        <v>1515</v>
      </c>
      <c r="AQ97" s="10" t="str">
        <f t="shared" si="14"/>
        <v>到期无赔付</v>
      </c>
      <c r="AR97" s="143">
        <f t="shared" si="16"/>
        <v>43091</v>
      </c>
      <c r="AS97" s="37"/>
      <c r="AT97" s="206" t="e">
        <f ca="1">[1]!WSS(E97,"sec_name","ShowCodes=N","cols=1;rows=1")</f>
        <v>#NAME?</v>
      </c>
    </row>
    <row r="98" spans="1:46" s="53" customFormat="1" x14ac:dyDescent="0.2">
      <c r="A98" s="53" t="s">
        <v>1518</v>
      </c>
      <c r="B98" s="53" t="s">
        <v>807</v>
      </c>
      <c r="C98" s="53" t="s">
        <v>459</v>
      </c>
      <c r="D98" s="53" t="s">
        <v>809</v>
      </c>
      <c r="E98" s="53" t="s">
        <v>1516</v>
      </c>
      <c r="F98" s="153">
        <v>21000</v>
      </c>
      <c r="G98" s="154">
        <f>IF($E98="","",VLOOKUP($E98,ContractInfo!$C$2:$G$904,5,FALSE))</f>
        <v>100</v>
      </c>
      <c r="H98" s="154">
        <f t="shared" ref="H98:H129" si="17">IF($E98="","",F98/G98)</f>
        <v>210</v>
      </c>
      <c r="I98" s="154">
        <v>46.9</v>
      </c>
      <c r="J98" s="153">
        <v>46.9</v>
      </c>
      <c r="K98" s="153"/>
      <c r="L98" s="153"/>
      <c r="M98" s="153"/>
      <c r="N98" s="153"/>
      <c r="O98" s="153"/>
      <c r="P98" s="153"/>
      <c r="Q98" s="154" t="str">
        <f>IF(OR($E98="",AK98),"",RTD("wdf.rtq",,$E98,"LastPrice"))</f>
        <v/>
      </c>
      <c r="R98" s="37">
        <v>43062</v>
      </c>
      <c r="S98" s="37"/>
      <c r="T98" s="37">
        <v>43091</v>
      </c>
      <c r="U98" s="85"/>
      <c r="V98" s="134" t="str">
        <f>IF(OR($A98="",$AK98),"",IF($B98="Asian",IF(close_Price!$E$4&gt;=14,([1]!TDaysCount(close_Price!$E$1,$T98,"TradingCalendar=DCE")-1)/250,([1]!TDaysCount(close_Price!$E$1,$T98,"TradingCalendar=DCE"))/250),IF(close_Price!$E$4&lt;11,([1]!TDaysCount(close_Price!$E$1,$T98,"TradingCalendar=DCE"))/250,([1]!TDaysCount(close_Price!$E$1,$T98,"TradingCalendar=DCE")-1)/250)))</f>
        <v/>
      </c>
      <c r="W98" s="112"/>
      <c r="X98" s="112"/>
      <c r="Y98" s="112"/>
      <c r="Z98" s="153">
        <v>0.05</v>
      </c>
      <c r="AA98" s="153">
        <v>0</v>
      </c>
      <c r="AB98" s="148">
        <f>VLOOKUP(E98,ContractInfo!C:M,11,FALSE)</f>
        <v>0.26</v>
      </c>
      <c r="AC98" s="145">
        <v>0</v>
      </c>
      <c r="AD98" s="22">
        <v>2.2520642538872487E-3</v>
      </c>
      <c r="AE98" s="23">
        <v>8.9502879147141477E-3</v>
      </c>
      <c r="AF98" s="23">
        <v>3.2029299796996098E-2</v>
      </c>
      <c r="AG98" s="23">
        <v>6.8934349950098145E-2</v>
      </c>
      <c r="AH98" s="23">
        <v>-2.3035027375561583</v>
      </c>
      <c r="AI98" s="23">
        <v>1.6041916367325292E-3</v>
      </c>
      <c r="AJ98" s="153">
        <v>0</v>
      </c>
      <c r="AK98" s="153" t="b">
        <v>1</v>
      </c>
      <c r="AL98" s="154">
        <f>IF($E98="","",IF($C98="Short",VLOOKUP($A98,TradingBlotter!$C:$J,8,FALSE)*$G98*H98,-VLOOKUP($A98,TradingBlotter!$C:$J,8,FALSE)*$G98*H98))</f>
        <v>44714.46</v>
      </c>
      <c r="AM98" s="154">
        <f t="shared" si="12"/>
        <v>0</v>
      </c>
      <c r="AN98" s="154">
        <f t="shared" si="13"/>
        <v>44714.46</v>
      </c>
      <c r="AO98" s="154">
        <f t="shared" si="15"/>
        <v>984900</v>
      </c>
      <c r="AP98" s="112" t="s">
        <v>1434</v>
      </c>
      <c r="AQ98" s="10" t="str">
        <f t="shared" ref="AQ98:AQ129" si="18">IF(AK98,IF(AS98&lt;&gt;"","提前平仓",IF(AM98=0,"到期无赔付","到期赔付")),"")</f>
        <v>到期无赔付</v>
      </c>
      <c r="AR98" s="143">
        <f t="shared" si="16"/>
        <v>43091</v>
      </c>
      <c r="AS98" s="37"/>
      <c r="AT98" s="206" t="e">
        <f ca="1">[1]!WSS(E98,"sec_name","ShowCodes=N","cols=1;rows=1")</f>
        <v>#NAME?</v>
      </c>
    </row>
    <row r="99" spans="1:46" s="53" customFormat="1" x14ac:dyDescent="0.2">
      <c r="A99" s="53" t="s">
        <v>2272</v>
      </c>
      <c r="B99" s="53" t="s">
        <v>807</v>
      </c>
      <c r="C99" s="53" t="s">
        <v>459</v>
      </c>
      <c r="D99" s="53" t="s">
        <v>809</v>
      </c>
      <c r="E99" s="53" t="s">
        <v>1567</v>
      </c>
      <c r="F99" s="153">
        <v>288100</v>
      </c>
      <c r="G99" s="154">
        <f>IF($E99="","",VLOOKUP($E99,ContractInfo!$C$2:$G$904,5,FALSE))</f>
        <v>100</v>
      </c>
      <c r="H99" s="154">
        <f t="shared" si="17"/>
        <v>2881</v>
      </c>
      <c r="I99" s="154">
        <v>3.45</v>
      </c>
      <c r="J99" s="153">
        <v>3.45</v>
      </c>
      <c r="K99" s="153"/>
      <c r="L99" s="153"/>
      <c r="M99" s="153"/>
      <c r="N99" s="153"/>
      <c r="O99" s="153"/>
      <c r="P99" s="153"/>
      <c r="Q99" s="154" t="str">
        <f>IF(OR($E99="",AK99),"",RTD("wdf.rtq",,$E99,"LastPrice"))</f>
        <v/>
      </c>
      <c r="R99" s="37">
        <v>43066</v>
      </c>
      <c r="S99" s="37"/>
      <c r="T99" s="37">
        <v>43095</v>
      </c>
      <c r="U99" s="85"/>
      <c r="V99" s="134" t="str">
        <f>IF(OR($A99="",$AK99),"",IF($B99="Asian",IF(close_Price!$E$4&gt;=14,([1]!TDaysCount(close_Price!$E$1,$T99,"TradingCalendar=DCE")-1)/250,([1]!TDaysCount(close_Price!$E$1,$T99,"TradingCalendar=DCE"))/250),IF(close_Price!$E$4&lt;11,([1]!TDaysCount(close_Price!$E$1,$T99,"TradingCalendar=DCE"))/250,([1]!TDaysCount(close_Price!$E$1,$T99,"TradingCalendar=DCE")-1)/250)))</f>
        <v/>
      </c>
      <c r="W99" s="112"/>
      <c r="X99" s="112"/>
      <c r="Y99" s="112"/>
      <c r="Z99" s="153">
        <v>0.05</v>
      </c>
      <c r="AA99" s="153">
        <v>0</v>
      </c>
      <c r="AB99" s="148">
        <f>VLOOKUP(E99,ContractInfo!C:M,11,FALSE)</f>
        <v>0.32</v>
      </c>
      <c r="AC99" s="145">
        <v>0.25059999999999999</v>
      </c>
      <c r="AD99" s="22">
        <v>0.17086781565875492</v>
      </c>
      <c r="AE99" s="23">
        <v>0.99254100243157239</v>
      </c>
      <c r="AF99" s="23">
        <v>0.2857714576651052</v>
      </c>
      <c r="AG99" s="23">
        <v>4.7185279971815215E-3</v>
      </c>
      <c r="AH99" s="23">
        <v>-0.35689857054619933</v>
      </c>
      <c r="AI99" s="23">
        <v>1.368852245257415E-2</v>
      </c>
      <c r="AJ99" s="153">
        <v>0</v>
      </c>
      <c r="AK99" s="153" t="b">
        <v>1</v>
      </c>
      <c r="AL99" s="154">
        <f>IF($E99="","",IF($C99="Short",VLOOKUP($A99,TradingBlotter!$C:$J,8,FALSE)*$G99*H99,-VLOOKUP($A99,TradingBlotter!$C:$J,8,FALSE)*$G99*H99))</f>
        <v>50989.378499999999</v>
      </c>
      <c r="AM99" s="154">
        <f t="shared" si="12"/>
        <v>-72197.86</v>
      </c>
      <c r="AN99" s="154">
        <f t="shared" si="13"/>
        <v>-21208.481500000002</v>
      </c>
      <c r="AO99" s="154">
        <f t="shared" ref="AO99:AO130" si="19">IF(AND($E99&lt;&gt;"",COUNTIF(A99,"*-*")=0),$F99*$I99,IF(OR($E99="",COUNTIF(A98,"*-*")=1),"",$F99*$I99))</f>
        <v>993945</v>
      </c>
      <c r="AP99" s="112" t="s">
        <v>1156</v>
      </c>
      <c r="AQ99" s="10" t="str">
        <f t="shared" si="18"/>
        <v>提前平仓</v>
      </c>
      <c r="AR99" s="143">
        <f t="shared" si="16"/>
        <v>43095</v>
      </c>
      <c r="AS99" s="37" t="s">
        <v>2458</v>
      </c>
      <c r="AT99" s="206" t="e">
        <f ca="1">[1]!WSS(E99,"sec_name","ShowCodes=N","cols=1;rows=1")</f>
        <v>#NAME?</v>
      </c>
    </row>
    <row r="100" spans="1:46" s="18" customFormat="1" x14ac:dyDescent="0.2">
      <c r="A100" s="18" t="s">
        <v>1586</v>
      </c>
      <c r="B100" s="53" t="s">
        <v>807</v>
      </c>
      <c r="C100" s="53" t="s">
        <v>459</v>
      </c>
      <c r="D100" s="53" t="s">
        <v>560</v>
      </c>
      <c r="E100" s="18" t="s">
        <v>1588</v>
      </c>
      <c r="F100" s="153">
        <v>20000</v>
      </c>
      <c r="G100" s="154">
        <f>IF($E100="","",VLOOKUP($E100,ContractInfo!$C$2:$G$904,5,FALSE))</f>
        <v>100</v>
      </c>
      <c r="H100" s="154">
        <f t="shared" si="17"/>
        <v>200</v>
      </c>
      <c r="I100" s="154">
        <v>500.72</v>
      </c>
      <c r="J100" s="154">
        <v>500.72</v>
      </c>
      <c r="K100" s="153"/>
      <c r="L100" s="153"/>
      <c r="M100" s="153"/>
      <c r="N100" s="153"/>
      <c r="O100" s="153"/>
      <c r="P100" s="153"/>
      <c r="Q100" s="154" t="str">
        <f>IF(OR($E100="",AK100),"",RTD("wdf.rtq",,$E100,"LastPrice"))</f>
        <v/>
      </c>
      <c r="R100" s="37">
        <v>43067</v>
      </c>
      <c r="S100" s="37"/>
      <c r="T100" s="37">
        <v>43112</v>
      </c>
      <c r="U100" s="85"/>
      <c r="V100" s="116" t="str">
        <f>IF(OR($A100="",$AK100),"",IF($B100="Asian",IF(close_Price!$E$4&gt;=14,([1]!TDaysCount(close_Price!$E$1,$T100,"TradingCalendar=DCE")-1)/250,([1]!TDaysCount(close_Price!$E$1,$T100,"TradingCalendar=DCE"))/250),IF(close_Price!$E$4&lt;11,([1]!TDaysCount(close_Price!$E$1,$T100,"TradingCalendar=DCE"))/250,([1]!TDaysCount(close_Price!$E$1,$T100,"TradingCalendar=DCE")-1)/250)))</f>
        <v/>
      </c>
      <c r="W100" s="112"/>
      <c r="X100" s="112"/>
      <c r="Y100" s="112"/>
      <c r="Z100" s="153">
        <v>0.03</v>
      </c>
      <c r="AA100" s="153">
        <v>0.03</v>
      </c>
      <c r="AB100" s="148">
        <f>VLOOKUP(E100,ContractInfo!C:M,11,FALSE)</f>
        <v>0.45</v>
      </c>
      <c r="AC100" s="145">
        <v>0</v>
      </c>
      <c r="AD100" s="22">
        <v>4.3695002400421946E-3</v>
      </c>
      <c r="AE100" s="23">
        <v>-1.0066803230128429E-3</v>
      </c>
      <c r="AF100" s="23">
        <v>2.1780681656622444E-4</v>
      </c>
      <c r="AG100" s="23">
        <v>0.11709121302181055</v>
      </c>
      <c r="AH100" s="23">
        <v>-6.5862496474696437</v>
      </c>
      <c r="AI100" s="23">
        <v>-2.2180811870663253E-3</v>
      </c>
      <c r="AJ100" s="153">
        <v>0</v>
      </c>
      <c r="AK100" s="153" t="b">
        <v>1</v>
      </c>
      <c r="AL100" s="154">
        <f>IF($E100="","",IF($C100="Short",VLOOKUP($A100,TradingBlotter!$C:$J,8,FALSE)*$G100*H100,-VLOOKUP($A100,TradingBlotter!$C:$J,8,FALSE)*$G100*H100))</f>
        <v>668961.92000000004</v>
      </c>
      <c r="AM100" s="154">
        <f t="shared" si="12"/>
        <v>0</v>
      </c>
      <c r="AN100" s="154">
        <f t="shared" si="13"/>
        <v>668961.92000000004</v>
      </c>
      <c r="AO100" s="154">
        <f t="shared" si="19"/>
        <v>10014400</v>
      </c>
      <c r="AP100" s="112" t="s">
        <v>1589</v>
      </c>
      <c r="AQ100" s="10" t="str">
        <f t="shared" si="18"/>
        <v>到期无赔付</v>
      </c>
      <c r="AR100" s="143">
        <f t="shared" si="16"/>
        <v>43112</v>
      </c>
      <c r="AS100" s="37"/>
      <c r="AT100" s="206" t="e">
        <f ca="1">[1]!WSS(E100,"sec_name","ShowCodes=N","cols=1;rows=1")</f>
        <v>#NAME?</v>
      </c>
    </row>
    <row r="101" spans="1:46" s="18" customFormat="1" x14ac:dyDescent="0.2">
      <c r="A101" s="18" t="s">
        <v>1587</v>
      </c>
      <c r="B101" s="53" t="s">
        <v>807</v>
      </c>
      <c r="C101" s="53" t="s">
        <v>458</v>
      </c>
      <c r="D101" s="53" t="s">
        <v>809</v>
      </c>
      <c r="E101" s="53" t="s">
        <v>1588</v>
      </c>
      <c r="F101" s="153">
        <v>20000</v>
      </c>
      <c r="G101" s="154">
        <f>IF($E101="","",VLOOKUP($E101,ContractInfo!$C$2:$G$904,5,FALSE))</f>
        <v>100</v>
      </c>
      <c r="H101" s="154">
        <f t="shared" si="17"/>
        <v>200</v>
      </c>
      <c r="I101" s="154">
        <v>500.72</v>
      </c>
      <c r="J101" s="153">
        <v>540.77760000000012</v>
      </c>
      <c r="K101" s="153"/>
      <c r="L101" s="153"/>
      <c r="M101" s="153"/>
      <c r="N101" s="153"/>
      <c r="O101" s="153"/>
      <c r="P101" s="153"/>
      <c r="Q101" s="154" t="str">
        <f>IF(OR($E101="",AK101),"",RTD("wdf.rtq",,$E101,"LastPrice"))</f>
        <v/>
      </c>
      <c r="R101" s="37">
        <v>43067</v>
      </c>
      <c r="S101" s="37"/>
      <c r="T101" s="37">
        <v>43112</v>
      </c>
      <c r="U101" s="85"/>
      <c r="V101" s="116" t="str">
        <f>IF(OR($A101="",$AK101),"",IF($B101="Asian",IF(close_Price!$E$4&gt;=14,([1]!TDaysCount(close_Price!$E$1,$T101,"TradingCalendar=DCE")-1)/250,([1]!TDaysCount(close_Price!$E$1,$T101,"TradingCalendar=DCE"))/250),IF(close_Price!$E$4&lt;11,([1]!TDaysCount(close_Price!$E$1,$T101,"TradingCalendar=DCE"))/250,([1]!TDaysCount(close_Price!$E$1,$T101,"TradingCalendar=DCE")-1)/250)))</f>
        <v/>
      </c>
      <c r="W101" s="112"/>
      <c r="X101" s="112"/>
      <c r="Y101" s="112"/>
      <c r="Z101" s="153">
        <v>0.03</v>
      </c>
      <c r="AA101" s="153">
        <v>0.03</v>
      </c>
      <c r="AB101" s="148">
        <f>VLOOKUP(E101,ContractInfo!C:M,11,FALSE)</f>
        <v>0.45</v>
      </c>
      <c r="AC101" s="145">
        <v>3.2223999999998796</v>
      </c>
      <c r="AD101" s="22">
        <v>9.449764515115195</v>
      </c>
      <c r="AE101" s="23">
        <v>0.64946372501975402</v>
      </c>
      <c r="AF101" s="23">
        <v>2.3822739894017432E-2</v>
      </c>
      <c r="AG101" s="23">
        <v>12.806915576241613</v>
      </c>
      <c r="AH101" s="23">
        <v>-720.10550822813741</v>
      </c>
      <c r="AI101" s="23">
        <v>1.3819286448327215</v>
      </c>
      <c r="AJ101" s="153">
        <v>0</v>
      </c>
      <c r="AK101" s="153" t="b">
        <v>1</v>
      </c>
      <c r="AL101" s="154">
        <f>IF($E101="","",IF($C101="Short",VLOOKUP($A101,TradingBlotter!$C:$J,8,FALSE)*$G101*H101,-VLOOKUP($A101,TradingBlotter!$C:$J,8,FALSE)*$G101*H101))</f>
        <v>-368529.91999999998</v>
      </c>
      <c r="AM101" s="154">
        <f t="shared" si="12"/>
        <v>64447.999999997592</v>
      </c>
      <c r="AN101" s="154">
        <f t="shared" si="13"/>
        <v>-304081.92000000237</v>
      </c>
      <c r="AO101" s="154">
        <f t="shared" si="19"/>
        <v>10014400</v>
      </c>
      <c r="AP101" s="112" t="s">
        <v>1589</v>
      </c>
      <c r="AQ101" s="10" t="str">
        <f t="shared" si="18"/>
        <v>到期赔付</v>
      </c>
      <c r="AR101" s="143">
        <f t="shared" si="16"/>
        <v>43112</v>
      </c>
      <c r="AS101" s="37"/>
      <c r="AT101" s="206" t="e">
        <f ca="1">[1]!WSS(E101,"sec_name","ShowCodes=N","cols=1;rows=1")</f>
        <v>#NAME?</v>
      </c>
    </row>
    <row r="102" spans="1:46" s="53" customFormat="1" x14ac:dyDescent="0.2">
      <c r="A102" s="53" t="s">
        <v>1625</v>
      </c>
      <c r="B102" s="53" t="s">
        <v>807</v>
      </c>
      <c r="C102" s="53" t="s">
        <v>459</v>
      </c>
      <c r="D102" s="53" t="s">
        <v>809</v>
      </c>
      <c r="E102" s="53" t="s">
        <v>1565</v>
      </c>
      <c r="F102" s="153">
        <v>421300</v>
      </c>
      <c r="G102" s="154">
        <f>IF($E102="","",VLOOKUP($E102,ContractInfo!$C$2:$G$904,5,FALSE))</f>
        <v>100</v>
      </c>
      <c r="H102" s="154">
        <f t="shared" si="17"/>
        <v>4213</v>
      </c>
      <c r="I102" s="154">
        <v>3.55</v>
      </c>
      <c r="J102" s="153">
        <v>3.55</v>
      </c>
      <c r="K102" s="153"/>
      <c r="L102" s="153"/>
      <c r="M102" s="153"/>
      <c r="N102" s="153"/>
      <c r="O102" s="153"/>
      <c r="P102" s="153"/>
      <c r="Q102" s="154" t="str">
        <f>IF(OR($E102="",AK102),"",RTD("wdf.rtq",,$E102,"LastPrice"))</f>
        <v/>
      </c>
      <c r="R102" s="37">
        <v>43067</v>
      </c>
      <c r="S102" s="37"/>
      <c r="T102" s="37">
        <v>43096</v>
      </c>
      <c r="U102" s="85"/>
      <c r="V102" s="134" t="str">
        <f>IF(OR($A102="",$AK102),"",IF($B102="Asian",IF(close_Price!$E$4&gt;=14,([1]!TDaysCount(close_Price!$E$1,$T102,"TradingCalendar=DCE")-1)/250,([1]!TDaysCount(close_Price!$E$1,$T102,"TradingCalendar=DCE"))/250),IF(close_Price!$E$4&lt;11,([1]!TDaysCount(close_Price!$E$1,$T102,"TradingCalendar=DCE"))/250,([1]!TDaysCount(close_Price!$E$1,$T102,"TradingCalendar=DCE")-1)/250)))</f>
        <v/>
      </c>
      <c r="W102" s="112"/>
      <c r="X102" s="112"/>
      <c r="Y102" s="112"/>
      <c r="Z102" s="153">
        <v>0.05</v>
      </c>
      <c r="AA102" s="153">
        <v>0</v>
      </c>
      <c r="AB102" s="148">
        <f>VLOOKUP(E102,ContractInfo!C:M,11,FALSE)</f>
        <v>0.32</v>
      </c>
      <c r="AC102" s="145">
        <v>0.125</v>
      </c>
      <c r="AD102" s="22">
        <v>0.12209455312453008</v>
      </c>
      <c r="AE102" s="23">
        <v>0.95435978723354031</v>
      </c>
      <c r="AF102" s="23">
        <v>1.3112223520927453</v>
      </c>
      <c r="AG102" s="23">
        <v>2.2252510650008488E-2</v>
      </c>
      <c r="AH102" s="23">
        <v>-1.0452129001452124</v>
      </c>
      <c r="AI102" s="23">
        <v>1.3521623464090252E-2</v>
      </c>
      <c r="AJ102" s="153">
        <v>0</v>
      </c>
      <c r="AK102" s="153" t="b">
        <v>1</v>
      </c>
      <c r="AL102" s="154">
        <f>IF($E102="","",IF($C102="Short",VLOOKUP($A102,TradingBlotter!$C:$J,8,FALSE)*$G102*H102,-VLOOKUP($A102,TradingBlotter!$C:$J,8,FALSE)*$G102*H102))</f>
        <v>76725.049499999994</v>
      </c>
      <c r="AM102" s="154">
        <f t="shared" si="12"/>
        <v>-52662.5</v>
      </c>
      <c r="AN102" s="154">
        <f t="shared" si="13"/>
        <v>24062.549499999994</v>
      </c>
      <c r="AO102" s="154">
        <f t="shared" si="19"/>
        <v>1495615</v>
      </c>
      <c r="AP102" s="112" t="s">
        <v>1477</v>
      </c>
      <c r="AQ102" s="10" t="str">
        <f t="shared" si="18"/>
        <v>到期赔付</v>
      </c>
      <c r="AR102" s="143">
        <f t="shared" si="16"/>
        <v>43096</v>
      </c>
      <c r="AS102" s="37"/>
      <c r="AT102" s="206" t="e">
        <f ca="1">[1]!WSS(E102,"sec_name","ShowCodes=N","cols=1;rows=1")</f>
        <v>#NAME?</v>
      </c>
    </row>
    <row r="103" spans="1:46" s="53" customFormat="1" x14ac:dyDescent="0.2">
      <c r="A103" s="53" t="s">
        <v>1612</v>
      </c>
      <c r="B103" s="53" t="s">
        <v>807</v>
      </c>
      <c r="C103" s="53" t="s">
        <v>459</v>
      </c>
      <c r="D103" s="53" t="s">
        <v>809</v>
      </c>
      <c r="E103" s="53" t="s">
        <v>1610</v>
      </c>
      <c r="F103" s="153">
        <v>649300</v>
      </c>
      <c r="G103" s="154">
        <f>IF($E103="","",VLOOKUP($E103,ContractInfo!$C$2:$G$904,5,FALSE))</f>
        <v>100</v>
      </c>
      <c r="H103" s="154">
        <f t="shared" si="17"/>
        <v>6493</v>
      </c>
      <c r="I103" s="154">
        <v>7.69</v>
      </c>
      <c r="J103" s="153">
        <v>7.69</v>
      </c>
      <c r="K103" s="153"/>
      <c r="L103" s="153"/>
      <c r="M103" s="153"/>
      <c r="N103" s="153"/>
      <c r="O103" s="153"/>
      <c r="P103" s="153"/>
      <c r="Q103" s="154" t="str">
        <f>IF(OR($E103="",AK103),"",RTD("wdf.rtq",,$E103,"LastPrice"))</f>
        <v/>
      </c>
      <c r="R103" s="37">
        <v>43068</v>
      </c>
      <c r="S103" s="37"/>
      <c r="T103" s="37">
        <v>43098</v>
      </c>
      <c r="U103" s="85"/>
      <c r="V103" s="134" t="str">
        <f>IF(OR($A103="",$AK103),"",IF($B103="Asian",IF(close_Price!$E$4&gt;=14,([1]!TDaysCount(close_Price!$E$1,$T103,"TradingCalendar=DCE")-1)/250,([1]!TDaysCount(close_Price!$E$1,$T103,"TradingCalendar=DCE"))/250),IF(close_Price!$E$4&lt;11,([1]!TDaysCount(close_Price!$E$1,$T103,"TradingCalendar=DCE"))/250,([1]!TDaysCount(close_Price!$E$1,$T103,"TradingCalendar=DCE")-1)/250)))</f>
        <v/>
      </c>
      <c r="W103" s="112"/>
      <c r="X103" s="112"/>
      <c r="Y103" s="112"/>
      <c r="Z103" s="153">
        <v>0.05</v>
      </c>
      <c r="AA103" s="153">
        <v>0</v>
      </c>
      <c r="AB103" s="148">
        <f>VLOOKUP(E103,ContractInfo!C:M,11,FALSE)</f>
        <v>0.32500000000000001</v>
      </c>
      <c r="AC103" s="145">
        <v>1.1230225935622999</v>
      </c>
      <c r="AD103" s="22">
        <v>1.07659424224318</v>
      </c>
      <c r="AE103" s="23">
        <v>0.93580695026136096</v>
      </c>
      <c r="AF103" s="23">
        <v>0.16499065357682008</v>
      </c>
      <c r="AG103" s="23">
        <v>0.27700740690961972</v>
      </c>
      <c r="AH103" s="23">
        <v>-1.1008036446378788</v>
      </c>
      <c r="AI103" s="23">
        <v>0.45335311129829686</v>
      </c>
      <c r="AJ103" s="153">
        <v>0</v>
      </c>
      <c r="AK103" s="153" t="b">
        <v>1</v>
      </c>
      <c r="AL103" s="154">
        <f>IF($E103="","",IF($C103="Short",VLOOKUP($A103,TradingBlotter!$C:$J,8,FALSE)*$G103*H103,-VLOOKUP($A103,TradingBlotter!$C:$J,8,FALSE)*$G103*H103))</f>
        <v>344025.76130000001</v>
      </c>
      <c r="AM103" s="154">
        <f t="shared" si="12"/>
        <v>-729178.57000000135</v>
      </c>
      <c r="AN103" s="154">
        <f t="shared" si="13"/>
        <v>-385152.80870000133</v>
      </c>
      <c r="AO103" s="154">
        <f t="shared" si="19"/>
        <v>4993117</v>
      </c>
      <c r="AP103" s="112" t="s">
        <v>1613</v>
      </c>
      <c r="AQ103" s="10" t="str">
        <f t="shared" si="18"/>
        <v>到期赔付</v>
      </c>
      <c r="AR103" s="143">
        <f t="shared" si="16"/>
        <v>43098</v>
      </c>
      <c r="AS103" s="37"/>
      <c r="AT103" s="206" t="e">
        <f ca="1">[1]!WSS(E103,"sec_name","ShowCodes=N","cols=1;rows=1")</f>
        <v>#NAME?</v>
      </c>
    </row>
    <row r="104" spans="1:46" s="18" customFormat="1" x14ac:dyDescent="0.2">
      <c r="A104" s="53" t="s">
        <v>1627</v>
      </c>
      <c r="B104" s="18" t="s">
        <v>807</v>
      </c>
      <c r="C104" s="53" t="s">
        <v>458</v>
      </c>
      <c r="D104" s="53" t="s">
        <v>560</v>
      </c>
      <c r="E104" s="18" t="s">
        <v>1629</v>
      </c>
      <c r="F104" s="153">
        <v>3000</v>
      </c>
      <c r="G104" s="154">
        <f>IF($E104="","",VLOOKUP($E104,ContractInfo!$C$2:$G$904,5,FALSE))</f>
        <v>10</v>
      </c>
      <c r="H104" s="154">
        <f t="shared" si="17"/>
        <v>300</v>
      </c>
      <c r="I104" s="154">
        <v>2327</v>
      </c>
      <c r="J104" s="153">
        <v>2327</v>
      </c>
      <c r="K104" s="153"/>
      <c r="L104" s="153"/>
      <c r="M104" s="153"/>
      <c r="N104" s="153"/>
      <c r="O104" s="153"/>
      <c r="P104" s="153"/>
      <c r="Q104" s="154" t="str">
        <f>IF(OR($E104="",AK104),"",RTD("wdf.rtq",,$E104,"LastPrice"))</f>
        <v/>
      </c>
      <c r="R104" s="37">
        <v>43068</v>
      </c>
      <c r="S104" s="37"/>
      <c r="T104" s="37">
        <v>43096</v>
      </c>
      <c r="U104" s="85"/>
      <c r="V104" s="134" t="str">
        <f>IF(OR($A104="",$AK104),"",IF($B104="Asian",IF(close_Price!$E$4&gt;=14,([1]!TDaysCount(close_Price!$E$1,$T104,"TradingCalendar=DCE")-1)/250,([1]!TDaysCount(close_Price!$E$1,$T104,"TradingCalendar=DCE"))/250),IF(close_Price!$E$4&lt;11,([1]!TDaysCount(close_Price!$E$1,$T104,"TradingCalendar=DCE"))/250,([1]!TDaysCount(close_Price!$E$1,$T104,"TradingCalendar=DCE")-1)/250)))</f>
        <v/>
      </c>
      <c r="W104" s="112"/>
      <c r="X104" s="112"/>
      <c r="Y104" s="112"/>
      <c r="Z104" s="153">
        <v>0.03</v>
      </c>
      <c r="AA104" s="153">
        <v>0.03</v>
      </c>
      <c r="AB104" s="148">
        <f>VLOOKUP(E104,ContractInfo!C:M,11,FALSE)</f>
        <v>0.15</v>
      </c>
      <c r="AC104" s="145">
        <v>0</v>
      </c>
      <c r="AD104" s="22">
        <v>8.3168874246662945</v>
      </c>
      <c r="AE104" s="23">
        <v>-0.47999082811430532</v>
      </c>
      <c r="AF104" s="23">
        <v>1.8038904354062944E-2</v>
      </c>
      <c r="AG104" s="23">
        <v>58.658014448885908</v>
      </c>
      <c r="AH104" s="23">
        <v>-1099.5882642938709</v>
      </c>
      <c r="AI104" s="23">
        <v>-4.5029421410990764</v>
      </c>
      <c r="AJ104" s="153">
        <v>0</v>
      </c>
      <c r="AK104" s="153" t="b">
        <v>1</v>
      </c>
      <c r="AL104" s="154">
        <f>IF($E104="","",IF($C104="Short",VLOOKUP($A104,TradingBlotter!$C:$J,8,FALSE)*$G104*H104,-VLOOKUP($A104,TradingBlotter!$C:$J,8,FALSE)*$G104*H104))</f>
        <v>-117280.79999999997</v>
      </c>
      <c r="AM104" s="154">
        <f t="shared" si="12"/>
        <v>0</v>
      </c>
      <c r="AN104" s="154">
        <f t="shared" si="13"/>
        <v>-117280.79999999997</v>
      </c>
      <c r="AO104" s="154">
        <f t="shared" si="19"/>
        <v>6981000</v>
      </c>
      <c r="AP104" s="112" t="s">
        <v>1632</v>
      </c>
      <c r="AQ104" s="10" t="str">
        <f t="shared" si="18"/>
        <v>到期无赔付</v>
      </c>
      <c r="AR104" s="143">
        <f t="shared" si="16"/>
        <v>43096</v>
      </c>
      <c r="AS104" s="37"/>
      <c r="AT104" s="206" t="e">
        <f ca="1">[1]!WSS(E104,"sec_name","ShowCodes=N","cols=1;rows=1")</f>
        <v>#NAME?</v>
      </c>
    </row>
    <row r="105" spans="1:46" s="53" customFormat="1" x14ac:dyDescent="0.2">
      <c r="A105" s="53" t="s">
        <v>1657</v>
      </c>
      <c r="B105" s="53" t="s">
        <v>807</v>
      </c>
      <c r="C105" s="53" t="s">
        <v>459</v>
      </c>
      <c r="D105" s="53" t="s">
        <v>809</v>
      </c>
      <c r="E105" s="53" t="s">
        <v>1660</v>
      </c>
      <c r="F105" s="153">
        <v>405000</v>
      </c>
      <c r="G105" s="154">
        <f>IF($E105="","",VLOOKUP($E105,ContractInfo!$C$2:$G$904,5,FALSE))</f>
        <v>100</v>
      </c>
      <c r="H105" s="154">
        <f t="shared" si="17"/>
        <v>4050</v>
      </c>
      <c r="I105" s="154">
        <v>12.2</v>
      </c>
      <c r="J105" s="153">
        <v>12.2</v>
      </c>
      <c r="K105" s="153"/>
      <c r="L105" s="153"/>
      <c r="M105" s="153"/>
      <c r="N105" s="153"/>
      <c r="O105" s="153"/>
      <c r="P105" s="153"/>
      <c r="Q105" s="154" t="e">
        <f>IF(OR($E105="",AK105),"",RTD("wdf.rtq",,$E105,"LastPrice"))</f>
        <v>#N/A</v>
      </c>
      <c r="R105" s="37">
        <v>43069</v>
      </c>
      <c r="S105" s="37"/>
      <c r="T105" s="37">
        <v>43130</v>
      </c>
      <c r="U105" s="85"/>
      <c r="V105" s="116" t="e">
        <f ca="1">IF(OR($A105="",$AK105),"",IF($B105="Asian",IF(close_Price!$E$4&gt;=14,([1]!TDaysCount(close_Price!$E$1,$T105,"TradingCalendar=DCE")-1)/250,([1]!TDaysCount(close_Price!$E$1,$T105,"TradingCalendar=DCE"))/250),IF(close_Price!$E$4&lt;11,([1]!TDaysCount(close_Price!$E$1,$T105,"TradingCalendar=DCE"))/250,([1]!TDaysCount(close_Price!$E$1,$T105,"TradingCalendar=DCE")-1)/250)))</f>
        <v>#NAME?</v>
      </c>
      <c r="W105" s="112"/>
      <c r="X105" s="112"/>
      <c r="Y105" s="112"/>
      <c r="Z105" s="153">
        <v>0.05</v>
      </c>
      <c r="AA105" s="153">
        <v>0</v>
      </c>
      <c r="AB105" s="148">
        <f>VLOOKUP(E105,ContractInfo!C:M,11,FALSE)</f>
        <v>0.25</v>
      </c>
      <c r="AC105" s="145">
        <v>0.81007999999999991</v>
      </c>
      <c r="AD105" s="22">
        <v>5.2951246247201898E-2</v>
      </c>
      <c r="AE105" s="23">
        <v>0.20885691516486884</v>
      </c>
      <c r="AF105" s="23">
        <v>0.62859877400577968</v>
      </c>
      <c r="AG105" s="23">
        <v>0.52515655975538866</v>
      </c>
      <c r="AH105" s="23">
        <v>-2.8557684330275621</v>
      </c>
      <c r="AI105" s="23">
        <v>5.7877448464758015E-2</v>
      </c>
      <c r="AJ105" s="153">
        <v>0</v>
      </c>
      <c r="AK105" s="153" t="b">
        <v>0</v>
      </c>
      <c r="AL105" s="154">
        <f>IF($E105="","",IF($C105="Short",VLOOKUP($A105,TradingBlotter!$C:$J,8,FALSE)*$G105*H105,-VLOOKUP($A105,TradingBlotter!$C:$J,8,FALSE)*$G105*H105))</f>
        <v>328082.39999999997</v>
      </c>
      <c r="AM105" s="154">
        <f t="shared" si="12"/>
        <v>-21445.254730116769</v>
      </c>
      <c r="AN105" s="154">
        <f t="shared" si="13"/>
        <v>306637.14526988321</v>
      </c>
      <c r="AO105" s="154">
        <f t="shared" si="19"/>
        <v>4941000</v>
      </c>
      <c r="AP105" s="112" t="s">
        <v>1613</v>
      </c>
      <c r="AQ105" s="10" t="str">
        <f t="shared" si="18"/>
        <v/>
      </c>
      <c r="AR105" s="143" t="str">
        <f t="shared" si="16"/>
        <v/>
      </c>
      <c r="AS105" s="37"/>
      <c r="AT105" s="206" t="e">
        <f ca="1">[1]!WSS(E105,"sec_name","ShowCodes=N","cols=1;rows=1")</f>
        <v>#NAME?</v>
      </c>
    </row>
    <row r="106" spans="1:46" s="53" customFormat="1" x14ac:dyDescent="0.2">
      <c r="A106" s="53" t="s">
        <v>1659</v>
      </c>
      <c r="B106" s="53" t="s">
        <v>807</v>
      </c>
      <c r="C106" s="53" t="s">
        <v>459</v>
      </c>
      <c r="D106" s="53" t="s">
        <v>809</v>
      </c>
      <c r="E106" s="53" t="s">
        <v>1660</v>
      </c>
      <c r="F106" s="153">
        <v>405000</v>
      </c>
      <c r="G106" s="154">
        <f>IF($E106="","",VLOOKUP($E106,ContractInfo!$C$2:$G$904,5,FALSE))</f>
        <v>100</v>
      </c>
      <c r="H106" s="154">
        <f t="shared" si="17"/>
        <v>4050</v>
      </c>
      <c r="I106" s="154">
        <v>12.2</v>
      </c>
      <c r="J106" s="153">
        <v>12.2</v>
      </c>
      <c r="K106" s="153"/>
      <c r="L106" s="153"/>
      <c r="M106" s="153"/>
      <c r="N106" s="153"/>
      <c r="O106" s="153"/>
      <c r="P106" s="153"/>
      <c r="Q106" s="154" t="e">
        <f>IF(OR($E106="",AK106),"",RTD("wdf.rtq",,$E106,"LastPrice"))</f>
        <v>#N/A</v>
      </c>
      <c r="R106" s="37">
        <v>43069</v>
      </c>
      <c r="S106" s="37"/>
      <c r="T106" s="37">
        <v>43131</v>
      </c>
      <c r="U106" s="85"/>
      <c r="V106" s="116" t="e">
        <f ca="1">IF(OR($A106="",$AK106),"",IF($B106="Asian",IF(close_Price!$E$4&gt;=14,([1]!TDaysCount(close_Price!$E$1,$T106,"TradingCalendar=DCE")-1)/250,([1]!TDaysCount(close_Price!$E$1,$T106,"TradingCalendar=DCE"))/250),IF(close_Price!$E$4&lt;11,([1]!TDaysCount(close_Price!$E$1,$T106,"TradingCalendar=DCE"))/250,([1]!TDaysCount(close_Price!$E$1,$T106,"TradingCalendar=DCE")-1)/250)))</f>
        <v>#NAME?</v>
      </c>
      <c r="W106" s="112"/>
      <c r="X106" s="112"/>
      <c r="Y106" s="112"/>
      <c r="Z106" s="153">
        <v>0.05</v>
      </c>
      <c r="AA106" s="153">
        <v>0</v>
      </c>
      <c r="AB106" s="148">
        <f>VLOOKUP(E106,ContractInfo!C:M,11,FALSE)</f>
        <v>0.25</v>
      </c>
      <c r="AC106" s="145">
        <v>0.81007999999999991</v>
      </c>
      <c r="AD106" s="22">
        <v>6.4269259128382189E-2</v>
      </c>
      <c r="AE106" s="23">
        <v>0.22888920883724154</v>
      </c>
      <c r="AF106" s="23">
        <v>0.61346697808276429</v>
      </c>
      <c r="AG106" s="23">
        <v>0.59793399419770876</v>
      </c>
      <c r="AH106" s="23">
        <v>-2.8011793586401819</v>
      </c>
      <c r="AI106" s="23">
        <v>7.3825455344229907E-2</v>
      </c>
      <c r="AJ106" s="153">
        <v>0</v>
      </c>
      <c r="AK106" s="153" t="b">
        <v>0</v>
      </c>
      <c r="AL106" s="154">
        <f>IF($E106="","",IF($C106="Short",VLOOKUP($A106,TradingBlotter!$C:$J,8,FALSE)*$G106*H106,-VLOOKUP($A106,TradingBlotter!$C:$J,8,FALSE)*$G106*H106))</f>
        <v>328082.39999999997</v>
      </c>
      <c r="AM106" s="154">
        <f t="shared" si="12"/>
        <v>-26029.049946994786</v>
      </c>
      <c r="AN106" s="154">
        <f t="shared" si="13"/>
        <v>302053.35005300515</v>
      </c>
      <c r="AO106" s="154">
        <f t="shared" si="19"/>
        <v>4941000</v>
      </c>
      <c r="AP106" s="112" t="s">
        <v>1613</v>
      </c>
      <c r="AQ106" s="10" t="str">
        <f t="shared" si="18"/>
        <v/>
      </c>
      <c r="AR106" s="143" t="str">
        <f t="shared" si="16"/>
        <v/>
      </c>
      <c r="AS106" s="37"/>
      <c r="AT106" s="206" t="e">
        <f ca="1">[1]!WSS(E106,"sec_name","ShowCodes=N","cols=1;rows=1")</f>
        <v>#NAME?</v>
      </c>
    </row>
    <row r="107" spans="1:46" s="53" customFormat="1" x14ac:dyDescent="0.2">
      <c r="A107" s="53" t="s">
        <v>1669</v>
      </c>
      <c r="B107" s="53" t="s">
        <v>807</v>
      </c>
      <c r="C107" s="53" t="s">
        <v>459</v>
      </c>
      <c r="D107" s="53" t="s">
        <v>809</v>
      </c>
      <c r="E107" s="53" t="s">
        <v>1671</v>
      </c>
      <c r="F107" s="153">
        <v>71000</v>
      </c>
      <c r="G107" s="154">
        <f>IF($E107="","",VLOOKUP($E107,ContractInfo!$C$2:$G$904,5,FALSE))</f>
        <v>100</v>
      </c>
      <c r="H107" s="154">
        <f t="shared" si="17"/>
        <v>710</v>
      </c>
      <c r="I107" s="154">
        <v>13.55</v>
      </c>
      <c r="J107" s="153">
        <v>13.55</v>
      </c>
      <c r="K107" s="153"/>
      <c r="L107" s="153"/>
      <c r="M107" s="153"/>
      <c r="N107" s="153"/>
      <c r="O107" s="153"/>
      <c r="P107" s="153"/>
      <c r="Q107" s="154" t="str">
        <f>IF(OR($E107="",AK107),"",RTD("wdf.rtq",,$E107,"LastPrice"))</f>
        <v/>
      </c>
      <c r="R107" s="37">
        <v>43070</v>
      </c>
      <c r="S107" s="37"/>
      <c r="T107" s="37">
        <v>43098</v>
      </c>
      <c r="U107" s="85"/>
      <c r="V107" s="134" t="str">
        <f>IF(OR($A107="",$AK107),"",IF($B107="Asian",IF(close_Price!$E$4&gt;=14,([1]!TDaysCount(close_Price!$E$1,$T107,"TradingCalendar=DCE")-1)/250,([1]!TDaysCount(close_Price!$E$1,$T107,"TradingCalendar=DCE"))/250),IF(close_Price!$E$4&lt;11,([1]!TDaysCount(close_Price!$E$1,$T107,"TradingCalendar=DCE"))/250,([1]!TDaysCount(close_Price!$E$1,$T107,"TradingCalendar=DCE")-1)/250)))</f>
        <v/>
      </c>
      <c r="W107" s="112"/>
      <c r="X107" s="112"/>
      <c r="Y107" s="112"/>
      <c r="Z107" s="153">
        <v>0.05</v>
      </c>
      <c r="AA107" s="153">
        <v>0</v>
      </c>
      <c r="AB107" s="148">
        <f>VLOOKUP(E107,ContractInfo!C:M,11,FALSE)</f>
        <v>0.35</v>
      </c>
      <c r="AC107" s="145">
        <v>0</v>
      </c>
      <c r="AD107" s="22">
        <v>4.2809764224830413E-3</v>
      </c>
      <c r="AE107" s="23">
        <v>3.3564105285826297E-2</v>
      </c>
      <c r="AF107" s="23">
        <v>0.22822832959706219</v>
      </c>
      <c r="AG107" s="23">
        <v>6.1050128737363006E-2</v>
      </c>
      <c r="AH107" s="23">
        <v>-3.0739915821143131</v>
      </c>
      <c r="AI107" s="23">
        <v>1.7188116196930039E-3</v>
      </c>
      <c r="AJ107" s="153">
        <v>0</v>
      </c>
      <c r="AK107" s="153" t="b">
        <v>1</v>
      </c>
      <c r="AL107" s="154">
        <f>IF($E107="","",IF($C107="Short",VLOOKUP($A107,TradingBlotter!$C:$J,8,FALSE)*$G107*H107,-VLOOKUP($A107,TradingBlotter!$C:$J,8,FALSE)*$G107*H107))</f>
        <v>54933.054999999993</v>
      </c>
      <c r="AM107" s="154">
        <f t="shared" si="12"/>
        <v>0</v>
      </c>
      <c r="AN107" s="154">
        <f t="shared" si="13"/>
        <v>54933.054999999993</v>
      </c>
      <c r="AO107" s="154">
        <f t="shared" si="19"/>
        <v>962050</v>
      </c>
      <c r="AP107" s="112" t="s">
        <v>1654</v>
      </c>
      <c r="AQ107" s="10" t="str">
        <f t="shared" si="18"/>
        <v>到期无赔付</v>
      </c>
      <c r="AR107" s="143">
        <f t="shared" si="16"/>
        <v>43098</v>
      </c>
      <c r="AS107" s="37"/>
      <c r="AT107" s="206" t="e">
        <f ca="1">[1]!WSS(E107,"sec_name","ShowCodes=N","cols=1;rows=1")</f>
        <v>#NAME?</v>
      </c>
    </row>
    <row r="108" spans="1:46" s="53" customFormat="1" x14ac:dyDescent="0.2">
      <c r="A108" s="53" t="s">
        <v>1677</v>
      </c>
      <c r="B108" s="53" t="s">
        <v>807</v>
      </c>
      <c r="C108" s="53" t="s">
        <v>459</v>
      </c>
      <c r="D108" s="53" t="s">
        <v>809</v>
      </c>
      <c r="E108" s="53" t="s">
        <v>1617</v>
      </c>
      <c r="F108" s="153">
        <v>81300</v>
      </c>
      <c r="G108" s="154">
        <f>IF($E108="","",VLOOKUP($E108,ContractInfo!$C$2:$G$904,5,FALSE))</f>
        <v>100</v>
      </c>
      <c r="H108" s="154">
        <f t="shared" si="17"/>
        <v>813</v>
      </c>
      <c r="I108" s="154">
        <v>12.265000000000001</v>
      </c>
      <c r="J108" s="153">
        <v>12.265000000000001</v>
      </c>
      <c r="K108" s="153"/>
      <c r="L108" s="153"/>
      <c r="M108" s="153"/>
      <c r="N108" s="153"/>
      <c r="O108" s="153"/>
      <c r="P108" s="153"/>
      <c r="Q108" s="154" t="e">
        <f>IF(OR($E108="",AK108),"",RTD("wdf.rtq",,$E108,"LastPrice"))</f>
        <v>#N/A</v>
      </c>
      <c r="R108" s="37">
        <v>43070</v>
      </c>
      <c r="S108" s="37"/>
      <c r="T108" s="37">
        <v>43131</v>
      </c>
      <c r="U108" s="85"/>
      <c r="V108" s="116" t="e">
        <f ca="1">IF(OR($A108="",$AK108),"",IF($B108="Asian",IF(close_Price!$E$4&gt;=14,([1]!TDaysCount(close_Price!$E$1,$T108,"TradingCalendar=DCE")-1)/250,([1]!TDaysCount(close_Price!$E$1,$T108,"TradingCalendar=DCE"))/250),IF(close_Price!$E$4&lt;11,([1]!TDaysCount(close_Price!$E$1,$T108,"TradingCalendar=DCE"))/250,([1]!TDaysCount(close_Price!$E$1,$T108,"TradingCalendar=DCE")-1)/250)))</f>
        <v>#NAME?</v>
      </c>
      <c r="W108" s="112"/>
      <c r="X108" s="112"/>
      <c r="Y108" s="112"/>
      <c r="Z108" s="153">
        <v>0.05</v>
      </c>
      <c r="AA108" s="153">
        <v>0</v>
      </c>
      <c r="AB108" s="148">
        <f>VLOOKUP(E108,ContractInfo!C:M,11,FALSE)</f>
        <v>0.25</v>
      </c>
      <c r="AC108" s="145">
        <v>0.81439600000000001</v>
      </c>
      <c r="AD108" s="22">
        <v>5.1391131637637186E-2</v>
      </c>
      <c r="AE108" s="23">
        <v>0.19227802204434047</v>
      </c>
      <c r="AF108" s="23">
        <v>0.55376684544955967</v>
      </c>
      <c r="AG108" s="23">
        <v>0.53974546892277686</v>
      </c>
      <c r="AH108" s="23">
        <v>-2.5204524626866758</v>
      </c>
      <c r="AI108" s="23">
        <v>6.2089706797596254E-2</v>
      </c>
      <c r="AJ108" s="153">
        <v>0</v>
      </c>
      <c r="AK108" s="153" t="b">
        <v>0</v>
      </c>
      <c r="AL108" s="154">
        <f>IF($E108="","",IF($C108="Short",VLOOKUP($A108,TradingBlotter!$C:$J,8,FALSE)*$G108*H108,-VLOOKUP($A108,TradingBlotter!$C:$J,8,FALSE)*$G108*H108))</f>
        <v>66210.394799999995</v>
      </c>
      <c r="AM108" s="154">
        <f t="shared" si="12"/>
        <v>-4178.099002139903</v>
      </c>
      <c r="AN108" s="154">
        <f t="shared" si="13"/>
        <v>62032.29579786009</v>
      </c>
      <c r="AO108" s="154">
        <f t="shared" si="19"/>
        <v>997144.5</v>
      </c>
      <c r="AP108" s="112" t="s">
        <v>1653</v>
      </c>
      <c r="AQ108" s="10" t="str">
        <f t="shared" si="18"/>
        <v/>
      </c>
      <c r="AR108" s="143" t="str">
        <f t="shared" si="16"/>
        <v/>
      </c>
      <c r="AS108" s="37"/>
      <c r="AT108" s="206" t="e">
        <f ca="1">[1]!WSS(E108,"sec_name","ShowCodes=N","cols=1;rows=1")</f>
        <v>#NAME?</v>
      </c>
    </row>
    <row r="109" spans="1:46" s="53" customFormat="1" x14ac:dyDescent="0.2">
      <c r="A109" s="53" t="s">
        <v>1696</v>
      </c>
      <c r="B109" s="53" t="s">
        <v>807</v>
      </c>
      <c r="C109" s="53" t="s">
        <v>459</v>
      </c>
      <c r="D109" s="53" t="s">
        <v>809</v>
      </c>
      <c r="E109" s="53" t="s">
        <v>1697</v>
      </c>
      <c r="F109" s="153">
        <v>462200</v>
      </c>
      <c r="G109" s="154">
        <f>IF($E109="","",VLOOKUP($E109,ContractInfo!$C$2:$G$904,5,FALSE))</f>
        <v>100</v>
      </c>
      <c r="H109" s="154">
        <f t="shared" si="17"/>
        <v>4622</v>
      </c>
      <c r="I109" s="154">
        <v>6.49</v>
      </c>
      <c r="J109" s="153">
        <v>6.49</v>
      </c>
      <c r="K109" s="153"/>
      <c r="L109" s="153"/>
      <c r="M109" s="153"/>
      <c r="N109" s="153"/>
      <c r="O109" s="153"/>
      <c r="P109" s="153"/>
      <c r="Q109" s="154" t="str">
        <f>IF(OR($E109="",AK109),"",RTD("wdf.rtq",,$E109,"LastPrice"))</f>
        <v/>
      </c>
      <c r="R109" s="37">
        <v>43073</v>
      </c>
      <c r="S109" s="37"/>
      <c r="T109" s="37">
        <v>43104</v>
      </c>
      <c r="U109" s="85"/>
      <c r="V109" s="134" t="str">
        <f>IF(OR($A109="",$AK109),"",IF($B109="Asian",IF(close_Price!$E$4&gt;=14,([1]!TDaysCount(close_Price!$E$1,$T109,"TradingCalendar=DCE")-1)/250,([1]!TDaysCount(close_Price!$E$1,$T109,"TradingCalendar=DCE"))/250),IF(close_Price!$E$4&lt;11,([1]!TDaysCount(close_Price!$E$1,$T109,"TradingCalendar=DCE"))/250,([1]!TDaysCount(close_Price!$E$1,$T109,"TradingCalendar=DCE")-1)/250)))</f>
        <v/>
      </c>
      <c r="W109" s="112"/>
      <c r="X109" s="112"/>
      <c r="Y109" s="112"/>
      <c r="Z109" s="153">
        <v>0.05</v>
      </c>
      <c r="AA109" s="153">
        <v>0</v>
      </c>
      <c r="AB109" s="148">
        <f>VLOOKUP(E109,ContractInfo!C:M,11,FALSE)</f>
        <v>0.39</v>
      </c>
      <c r="AC109" s="145">
        <v>0</v>
      </c>
      <c r="AD109" s="22">
        <v>5.5845626240831844E-6</v>
      </c>
      <c r="AE109" s="23">
        <v>1.4247972733255694E-4</v>
      </c>
      <c r="AF109" s="23">
        <v>3.4168642999552021E-3</v>
      </c>
      <c r="AG109" s="23">
        <v>2.048581196049999E-4</v>
      </c>
      <c r="AH109" s="23">
        <v>-1.1180698825362774E-2</v>
      </c>
      <c r="AI109" s="23">
        <v>3.3230857472721043E-6</v>
      </c>
      <c r="AJ109" s="153">
        <v>0</v>
      </c>
      <c r="AK109" s="153" t="b">
        <v>1</v>
      </c>
      <c r="AL109" s="154">
        <f>IF($E109="","",IF($C109="Short",VLOOKUP($A109,TradingBlotter!$C:$J,8,FALSE)*$G109*H109,-VLOOKUP($A109,TradingBlotter!$C:$J,8,FALSE)*$G109*H109))</f>
        <v>193479.231</v>
      </c>
      <c r="AM109" s="154">
        <f t="shared" si="12"/>
        <v>0</v>
      </c>
      <c r="AN109" s="154">
        <f t="shared" si="13"/>
        <v>193479.231</v>
      </c>
      <c r="AO109" s="154">
        <f t="shared" si="19"/>
        <v>2999678</v>
      </c>
      <c r="AP109" s="112" t="s">
        <v>1653</v>
      </c>
      <c r="AQ109" s="10" t="str">
        <f t="shared" si="18"/>
        <v>到期无赔付</v>
      </c>
      <c r="AR109" s="143">
        <f t="shared" si="16"/>
        <v>43104</v>
      </c>
      <c r="AS109" s="37"/>
      <c r="AT109" s="206" t="e">
        <f ca="1">[1]!WSS(E109,"sec_name","ShowCodes=N","cols=1;rows=1")</f>
        <v>#NAME?</v>
      </c>
    </row>
    <row r="110" spans="1:46" s="53" customFormat="1" x14ac:dyDescent="0.2">
      <c r="A110" s="53" t="s">
        <v>1699</v>
      </c>
      <c r="B110" s="53" t="s">
        <v>807</v>
      </c>
      <c r="C110" s="53" t="s">
        <v>459</v>
      </c>
      <c r="D110" s="53" t="s">
        <v>809</v>
      </c>
      <c r="E110" s="53" t="s">
        <v>1703</v>
      </c>
      <c r="F110" s="153">
        <v>45500</v>
      </c>
      <c r="G110" s="154">
        <f>IF($E110="","",VLOOKUP($E110,ContractInfo!$C$2:$G$904,5,FALSE))</f>
        <v>100</v>
      </c>
      <c r="H110" s="154">
        <f t="shared" si="17"/>
        <v>455</v>
      </c>
      <c r="I110" s="154">
        <v>22.21</v>
      </c>
      <c r="J110" s="153">
        <v>22.21</v>
      </c>
      <c r="K110" s="153"/>
      <c r="L110" s="153"/>
      <c r="M110" s="153"/>
      <c r="N110" s="153"/>
      <c r="O110" s="153"/>
      <c r="P110" s="153"/>
      <c r="Q110" s="154" t="str">
        <f>IF(OR($E110="",AK110),"",RTD("wdf.rtq",,$E110,"LastPrice"))</f>
        <v/>
      </c>
      <c r="R110" s="37">
        <v>43073</v>
      </c>
      <c r="S110" s="37"/>
      <c r="T110" s="37">
        <v>43103</v>
      </c>
      <c r="U110" s="85"/>
      <c r="V110" s="134" t="str">
        <f>IF(OR($A110="",$AK110),"",IF($B110="Asian",IF(close_Price!$E$4&gt;=14,([1]!TDaysCount(close_Price!$E$1,$T110,"TradingCalendar=DCE")-1)/250,([1]!TDaysCount(close_Price!$E$1,$T110,"TradingCalendar=DCE"))/250),IF(close_Price!$E$4&lt;11,([1]!TDaysCount(close_Price!$E$1,$T110,"TradingCalendar=DCE"))/250,([1]!TDaysCount(close_Price!$E$1,$T110,"TradingCalendar=DCE")-1)/250)))</f>
        <v/>
      </c>
      <c r="W110" s="112"/>
      <c r="X110" s="112"/>
      <c r="Y110" s="112"/>
      <c r="Z110" s="153">
        <v>0.05</v>
      </c>
      <c r="AA110" s="153">
        <v>0</v>
      </c>
      <c r="AB110" s="148">
        <f>VLOOKUP(E110,ContractInfo!C:M,11,FALSE)</f>
        <v>0.34</v>
      </c>
      <c r="AC110" s="145">
        <v>0</v>
      </c>
      <c r="AD110" s="22">
        <v>7.3700767622741671E-9</v>
      </c>
      <c r="AE110" s="23">
        <v>8.7644153019268239E-8</v>
      </c>
      <c r="AF110" s="23">
        <v>1.0063558767409561E-6</v>
      </c>
      <c r="AG110" s="23">
        <v>5.8643590157856301E-7</v>
      </c>
      <c r="AH110" s="23">
        <v>-2.79411404469495E-5</v>
      </c>
      <c r="AI110" s="23">
        <v>6.8348097574199923E-9</v>
      </c>
      <c r="AJ110" s="153">
        <v>0</v>
      </c>
      <c r="AK110" s="153" t="b">
        <v>1</v>
      </c>
      <c r="AL110" s="154">
        <f>IF($E110="","",IF($C110="Short",VLOOKUP($A110,TradingBlotter!$C:$J,8,FALSE)*$G110*H110,-VLOOKUP($A110,TradingBlotter!$C:$J,8,FALSE)*$G110*H110))</f>
        <v>57702.690500000004</v>
      </c>
      <c r="AM110" s="154">
        <f t="shared" si="12"/>
        <v>0</v>
      </c>
      <c r="AN110" s="154">
        <f t="shared" si="13"/>
        <v>57702.690500000004</v>
      </c>
      <c r="AO110" s="154">
        <f t="shared" si="19"/>
        <v>1010555</v>
      </c>
      <c r="AP110" s="112" t="s">
        <v>1654</v>
      </c>
      <c r="AQ110" s="10" t="str">
        <f t="shared" si="18"/>
        <v>到期无赔付</v>
      </c>
      <c r="AR110" s="143">
        <f t="shared" si="16"/>
        <v>43103</v>
      </c>
      <c r="AS110" s="37"/>
      <c r="AT110" s="206" t="e">
        <f ca="1">[1]!WSS(E110,"sec_name","ShowCodes=N","cols=1;rows=1")</f>
        <v>#NAME?</v>
      </c>
    </row>
    <row r="111" spans="1:46" s="53" customFormat="1" x14ac:dyDescent="0.2">
      <c r="A111" s="53" t="s">
        <v>1709</v>
      </c>
      <c r="B111" s="53" t="s">
        <v>807</v>
      </c>
      <c r="C111" s="53" t="s">
        <v>459</v>
      </c>
      <c r="D111" s="53" t="s">
        <v>809</v>
      </c>
      <c r="E111" s="53" t="s">
        <v>1710</v>
      </c>
      <c r="F111" s="153">
        <v>200000</v>
      </c>
      <c r="G111" s="154">
        <f>IF($E111="","",VLOOKUP($E111,ContractInfo!$C$2:$G$904,5,FALSE))</f>
        <v>100</v>
      </c>
      <c r="H111" s="154">
        <f t="shared" si="17"/>
        <v>2000</v>
      </c>
      <c r="I111" s="154">
        <v>16.87</v>
      </c>
      <c r="J111" s="153">
        <f>16.87*1.05</f>
        <v>17.713500000000003</v>
      </c>
      <c r="K111" s="153"/>
      <c r="L111" s="153"/>
      <c r="M111" s="153"/>
      <c r="N111" s="153"/>
      <c r="O111" s="153"/>
      <c r="P111" s="153"/>
      <c r="Q111" s="154" t="str">
        <f>IF(OR($E111="",AK111),"",RTD("wdf.rtq",,$E111,"LastPrice"))</f>
        <v/>
      </c>
      <c r="R111" s="37">
        <v>43073</v>
      </c>
      <c r="S111" s="37"/>
      <c r="T111" s="37">
        <v>43103</v>
      </c>
      <c r="U111" s="85"/>
      <c r="V111" s="134" t="str">
        <f>IF(OR($A111="",$AK111),"",IF($B111="Asian",IF(close_Price!$E$4&gt;=14,([1]!TDaysCount(close_Price!$E$1,$T111,"TradingCalendar=DCE")-1)/250,([1]!TDaysCount(close_Price!$E$1,$T111,"TradingCalendar=DCE"))/250),IF(close_Price!$E$4&lt;11,([1]!TDaysCount(close_Price!$E$1,$T111,"TradingCalendar=DCE"))/250,([1]!TDaysCount(close_Price!$E$1,$T111,"TradingCalendar=DCE")-1)/250)))</f>
        <v/>
      </c>
      <c r="W111" s="112"/>
      <c r="X111" s="112"/>
      <c r="Y111" s="112"/>
      <c r="Z111" s="153">
        <v>0.05</v>
      </c>
      <c r="AA111" s="153">
        <v>0</v>
      </c>
      <c r="AB111" s="148">
        <f>VLOOKUP(E111,ContractInfo!C:M,11,FALSE)</f>
        <v>0.42</v>
      </c>
      <c r="AC111" s="145">
        <v>0</v>
      </c>
      <c r="AD111" s="22">
        <v>9.8936788340523471E-10</v>
      </c>
      <c r="AE111" s="23">
        <v>1.1950177646963636E-8</v>
      </c>
      <c r="AF111" s="23">
        <v>1.3964688848646158E-7</v>
      </c>
      <c r="AG111" s="23">
        <v>6.3799787997293453E-8</v>
      </c>
      <c r="AH111" s="23">
        <v>-4.2354579168193932E-6</v>
      </c>
      <c r="AI111" s="23">
        <v>6.9775695989608376E-10</v>
      </c>
      <c r="AJ111" s="153">
        <v>0</v>
      </c>
      <c r="AK111" s="153" t="b">
        <v>1</v>
      </c>
      <c r="AL111" s="154">
        <f>IF($E111="","",IF($C111="Short",VLOOKUP($A111,TradingBlotter!$C:$J,8,FALSE)*$G111*H111,-VLOOKUP($A111,TradingBlotter!$C:$J,8,FALSE)*$G111*H111))</f>
        <v>180846.40000000002</v>
      </c>
      <c r="AM111" s="154">
        <f t="shared" si="12"/>
        <v>0</v>
      </c>
      <c r="AN111" s="154">
        <f t="shared" si="13"/>
        <v>180846.40000000002</v>
      </c>
      <c r="AO111" s="154">
        <f t="shared" si="19"/>
        <v>3374000</v>
      </c>
      <c r="AP111" s="112" t="s">
        <v>1704</v>
      </c>
      <c r="AQ111" s="10" t="str">
        <f t="shared" si="18"/>
        <v>到期无赔付</v>
      </c>
      <c r="AR111" s="143">
        <f t="shared" si="16"/>
        <v>43103</v>
      </c>
      <c r="AS111" s="37"/>
      <c r="AT111" s="206" t="e">
        <f ca="1">[1]!WSS(E111,"sec_name","ShowCodes=N","cols=1;rows=1")</f>
        <v>#NAME?</v>
      </c>
    </row>
    <row r="112" spans="1:46" s="53" customFormat="1" x14ac:dyDescent="0.2">
      <c r="A112" s="53" t="s">
        <v>1739</v>
      </c>
      <c r="B112" s="53" t="s">
        <v>807</v>
      </c>
      <c r="C112" s="53" t="s">
        <v>459</v>
      </c>
      <c r="D112" s="53" t="s">
        <v>809</v>
      </c>
      <c r="E112" s="53" t="s">
        <v>1740</v>
      </c>
      <c r="F112" s="153">
        <v>77600</v>
      </c>
      <c r="G112" s="154">
        <f>IF($E112="","",VLOOKUP($E112,ContractInfo!$C$2:$G$904,5,FALSE))</f>
        <v>100</v>
      </c>
      <c r="H112" s="154">
        <f t="shared" si="17"/>
        <v>776</v>
      </c>
      <c r="I112" s="154">
        <v>12.79</v>
      </c>
      <c r="J112" s="153">
        <v>12.79</v>
      </c>
      <c r="K112" s="153"/>
      <c r="L112" s="153"/>
      <c r="M112" s="153"/>
      <c r="N112" s="153"/>
      <c r="O112" s="153"/>
      <c r="P112" s="153"/>
      <c r="Q112" s="154" t="str">
        <f>IF(OR($E112="",AK112),"",RTD("wdf.rtq",,$E112,"LastPrice"))</f>
        <v/>
      </c>
      <c r="R112" s="37">
        <v>43074</v>
      </c>
      <c r="S112" s="37"/>
      <c r="T112" s="37">
        <v>43104</v>
      </c>
      <c r="U112" s="85"/>
      <c r="V112" s="134" t="str">
        <f>IF(OR($A112="",$AK112),"",IF($B112="Asian",IF(close_Price!$E$4&gt;=14,([1]!TDaysCount(close_Price!$E$1,$T112,"TradingCalendar=DCE")-1)/250,([1]!TDaysCount(close_Price!$E$1,$T112,"TradingCalendar=DCE"))/250),IF(close_Price!$E$4&lt;11,([1]!TDaysCount(close_Price!$E$1,$T112,"TradingCalendar=DCE"))/250,([1]!TDaysCount(close_Price!$E$1,$T112,"TradingCalendar=DCE")-1)/250)))</f>
        <v/>
      </c>
      <c r="W112" s="112"/>
      <c r="X112" s="112"/>
      <c r="Y112" s="112"/>
      <c r="Z112" s="153">
        <v>0.05</v>
      </c>
      <c r="AA112" s="153">
        <v>0</v>
      </c>
      <c r="AB112" s="148">
        <f>VLOOKUP(E112,ContractInfo!C:M,11,FALSE)</f>
        <v>0.38</v>
      </c>
      <c r="AC112" s="145">
        <v>0</v>
      </c>
      <c r="AD112" s="22">
        <v>1.3283394024905927E-3</v>
      </c>
      <c r="AE112" s="23">
        <v>1.2225717836574501E-2</v>
      </c>
      <c r="AF112" s="23">
        <v>0.10036339697657348</v>
      </c>
      <c r="AG112" s="23">
        <v>2.4191206808154911E-2</v>
      </c>
      <c r="AH112" s="23">
        <v>-1.2622184311994475</v>
      </c>
      <c r="AI112" s="23">
        <v>5.8396624211292866E-4</v>
      </c>
      <c r="AJ112" s="153">
        <v>0</v>
      </c>
      <c r="AK112" s="153" t="b">
        <v>1</v>
      </c>
      <c r="AL112" s="154">
        <f>IF($E112="","",IF($C112="Short",VLOOKUP($A112,TradingBlotter!$C:$J,8,FALSE)*$G112*H112,-VLOOKUP($A112,TradingBlotter!$C:$J,8,FALSE)*$G112*H112))</f>
        <v>56572.727999999996</v>
      </c>
      <c r="AM112" s="154">
        <f t="shared" si="12"/>
        <v>0</v>
      </c>
      <c r="AN112" s="154">
        <f t="shared" si="13"/>
        <v>56572.727999999996</v>
      </c>
      <c r="AO112" s="154">
        <f t="shared" si="19"/>
        <v>992503.99999999988</v>
      </c>
      <c r="AP112" s="112" t="s">
        <v>1434</v>
      </c>
      <c r="AQ112" s="10" t="str">
        <f t="shared" si="18"/>
        <v>到期无赔付</v>
      </c>
      <c r="AR112" s="143">
        <f t="shared" ref="AR112:AR143" si="20">IF(AS112&lt;&gt;"",DATE(MID(AS112,5,4),MID(AS112,9,2),MID(AS112,11,2)),IF(AK112,T112,""))</f>
        <v>43104</v>
      </c>
      <c r="AS112" s="37"/>
      <c r="AT112" s="206" t="e">
        <f ca="1">[1]!WSS(E112,"sec_name","ShowCodes=N","cols=1;rows=1")</f>
        <v>#NAME?</v>
      </c>
    </row>
    <row r="113" spans="1:46" s="53" customFormat="1" x14ac:dyDescent="0.2">
      <c r="A113" s="53" t="s">
        <v>1779</v>
      </c>
      <c r="B113" s="53" t="s">
        <v>807</v>
      </c>
      <c r="C113" s="53" t="s">
        <v>459</v>
      </c>
      <c r="D113" s="53" t="s">
        <v>809</v>
      </c>
      <c r="E113" s="53" t="s">
        <v>1782</v>
      </c>
      <c r="F113" s="153">
        <v>538700</v>
      </c>
      <c r="G113" s="154">
        <f>IF($E113="","",VLOOKUP($E113,ContractInfo!$C$2:$G$904,5,FALSE))</f>
        <v>100</v>
      </c>
      <c r="H113" s="154">
        <f t="shared" si="17"/>
        <v>5387</v>
      </c>
      <c r="I113" s="154">
        <v>16.5</v>
      </c>
      <c r="J113" s="153">
        <f>I113*1.1</f>
        <v>18.150000000000002</v>
      </c>
      <c r="K113" s="153"/>
      <c r="L113" s="153"/>
      <c r="M113" s="153"/>
      <c r="N113" s="153"/>
      <c r="O113" s="153"/>
      <c r="P113" s="153"/>
      <c r="Q113" s="154" t="e">
        <f>IF(OR($E113="",AK113),"",RTD("wdf.rtq",,$E113,"LastPrice"))</f>
        <v>#N/A</v>
      </c>
      <c r="R113" s="37">
        <v>43076</v>
      </c>
      <c r="S113" s="37"/>
      <c r="T113" s="37">
        <v>43137</v>
      </c>
      <c r="U113" s="85"/>
      <c r="V113" s="116" t="e">
        <f ca="1">IF(OR($A113="",$AK113),"",IF($B113="Asian",IF(close_Price!$E$4&gt;=14,([1]!TDaysCount(close_Price!$E$1,$T113,"TradingCalendar=DCE")-1)/250,([1]!TDaysCount(close_Price!$E$1,$T113,"TradingCalendar=DCE"))/250),IF(close_Price!$E$4&lt;11,([1]!TDaysCount(close_Price!$E$1,$T113,"TradingCalendar=DCE"))/250,([1]!TDaysCount(close_Price!$E$1,$T113,"TradingCalendar=DCE")-1)/250)))</f>
        <v>#NAME?</v>
      </c>
      <c r="W113" s="112"/>
      <c r="X113" s="112"/>
      <c r="Y113" s="112"/>
      <c r="Z113" s="153">
        <v>0.05</v>
      </c>
      <c r="AA113" s="153">
        <v>0</v>
      </c>
      <c r="AB113" s="148">
        <f>VLOOKUP(E113,ContractInfo!C:M,11,FALSE)</f>
        <v>0.42</v>
      </c>
      <c r="AC113" s="145">
        <v>1.1302500000000002</v>
      </c>
      <c r="AD113" s="22">
        <v>2.120536690241673E-3</v>
      </c>
      <c r="AE113" s="23">
        <v>5.3839551331733813E-3</v>
      </c>
      <c r="AF113" s="23">
        <v>1.2165037312958203E-2</v>
      </c>
      <c r="AG113" s="23">
        <v>4.6681346424910918E-2</v>
      </c>
      <c r="AH113" s="23">
        <v>-0.22657044804874141</v>
      </c>
      <c r="AI113" s="23">
        <v>3.320339298266617E-3</v>
      </c>
      <c r="AJ113" s="153">
        <v>0</v>
      </c>
      <c r="AK113" s="153" t="b">
        <v>0</v>
      </c>
      <c r="AL113" s="154">
        <f>IF($E113="","",IF($C113="Short",VLOOKUP($A113,TradingBlotter!$C:$J,8,FALSE)*$G113*H113,-VLOOKUP($A113,TradingBlotter!$C:$J,8,FALSE)*$G113*H113))</f>
        <v>608865.67500000016</v>
      </c>
      <c r="AM113" s="154">
        <f t="shared" si="12"/>
        <v>-1142.3331150331892</v>
      </c>
      <c r="AN113" s="154">
        <f t="shared" si="13"/>
        <v>607723.34188496694</v>
      </c>
      <c r="AO113" s="154">
        <f t="shared" si="19"/>
        <v>8888550</v>
      </c>
      <c r="AP113" s="112" t="s">
        <v>1783</v>
      </c>
      <c r="AQ113" s="10" t="str">
        <f t="shared" si="18"/>
        <v/>
      </c>
      <c r="AR113" s="143" t="str">
        <f t="shared" si="20"/>
        <v/>
      </c>
      <c r="AS113" s="37"/>
      <c r="AT113" s="206" t="e">
        <f ca="1">[1]!WSS(E113,"sec_name","ShowCodes=N","cols=1;rows=1")</f>
        <v>#NAME?</v>
      </c>
    </row>
    <row r="114" spans="1:46" s="53" customFormat="1" x14ac:dyDescent="0.2">
      <c r="A114" s="53" t="s">
        <v>1781</v>
      </c>
      <c r="B114" s="53" t="s">
        <v>807</v>
      </c>
      <c r="C114" s="53" t="s">
        <v>458</v>
      </c>
      <c r="D114" s="53" t="s">
        <v>809</v>
      </c>
      <c r="E114" s="53" t="s">
        <v>1782</v>
      </c>
      <c r="F114" s="153">
        <v>538700</v>
      </c>
      <c r="G114" s="154">
        <f>IF($E114="","",VLOOKUP($E114,ContractInfo!$C$2:$G$904,5,FALSE))</f>
        <v>100</v>
      </c>
      <c r="H114" s="154">
        <f t="shared" si="17"/>
        <v>5387</v>
      </c>
      <c r="I114" s="154">
        <v>16.5</v>
      </c>
      <c r="J114" s="153">
        <f>I114*1.35</f>
        <v>22.275000000000002</v>
      </c>
      <c r="K114" s="153"/>
      <c r="L114" s="153"/>
      <c r="M114" s="153"/>
      <c r="N114" s="153"/>
      <c r="O114" s="153"/>
      <c r="P114" s="153"/>
      <c r="Q114" s="154" t="e">
        <f>IF(OR($E114="",AK114),"",RTD("wdf.rtq",,$E114,"LastPrice"))</f>
        <v>#N/A</v>
      </c>
      <c r="R114" s="37">
        <v>43076</v>
      </c>
      <c r="S114" s="37"/>
      <c r="T114" s="37">
        <v>43137</v>
      </c>
      <c r="U114" s="85"/>
      <c r="V114" s="116" t="e">
        <f ca="1">IF(OR($A114="",$AK114),"",IF($B114="Asian",IF(close_Price!$E$4&gt;=14,([1]!TDaysCount(close_Price!$E$1,$T114,"TradingCalendar=DCE")-1)/250,([1]!TDaysCount(close_Price!$E$1,$T114,"TradingCalendar=DCE"))/250),IF(close_Price!$E$4&lt;11,([1]!TDaysCount(close_Price!$E$1,$T114,"TradingCalendar=DCE"))/250,([1]!TDaysCount(close_Price!$E$1,$T114,"TradingCalendar=DCE")-1)/250)))</f>
        <v>#NAME?</v>
      </c>
      <c r="W114" s="112"/>
      <c r="X114" s="112"/>
      <c r="Y114" s="112"/>
      <c r="Z114" s="153">
        <v>0.05</v>
      </c>
      <c r="AA114" s="153">
        <v>0</v>
      </c>
      <c r="AB114" s="148">
        <f>VLOOKUP(E114,ContractInfo!C:M,11,FALSE)</f>
        <v>0.42</v>
      </c>
      <c r="AC114" s="145">
        <v>0.20294999999999999</v>
      </c>
      <c r="AD114" s="22">
        <v>1.2978206820284816E-7</v>
      </c>
      <c r="AE114" s="23">
        <v>5.4483927600074012E-7</v>
      </c>
      <c r="AF114" s="23">
        <v>2.173914127697619E-6</v>
      </c>
      <c r="AG114" s="23">
        <v>8.3420408735584161E-6</v>
      </c>
      <c r="AH114" s="23">
        <v>-4.0200353582386278E-5</v>
      </c>
      <c r="AI114" s="23">
        <v>3.3973948355458394E-7</v>
      </c>
      <c r="AJ114" s="153">
        <v>0</v>
      </c>
      <c r="AK114" s="153" t="b">
        <v>0</v>
      </c>
      <c r="AL114" s="154">
        <f>IF($E114="","",IF($C114="Short",VLOOKUP($A114,TradingBlotter!$C:$J,8,FALSE)*$G114*H114,-VLOOKUP($A114,TradingBlotter!$C:$J,8,FALSE)*$G114*H114))</f>
        <v>-109329.16499999999</v>
      </c>
      <c r="AM114" s="154">
        <f t="shared" si="12"/>
        <v>6.9913600140874305E-2</v>
      </c>
      <c r="AN114" s="154">
        <f t="shared" si="13"/>
        <v>-109329.09508639986</v>
      </c>
      <c r="AO114" s="154" t="str">
        <f t="shared" si="19"/>
        <v/>
      </c>
      <c r="AP114" s="112" t="s">
        <v>1783</v>
      </c>
      <c r="AQ114" s="10" t="str">
        <f t="shared" si="18"/>
        <v/>
      </c>
      <c r="AR114" s="143" t="str">
        <f t="shared" si="20"/>
        <v/>
      </c>
      <c r="AS114" s="37"/>
      <c r="AT114" s="206" t="e">
        <f ca="1">[1]!WSS(E114,"sec_name","ShowCodes=N","cols=1;rows=1")</f>
        <v>#NAME?</v>
      </c>
    </row>
    <row r="115" spans="1:46" s="53" customFormat="1" x14ac:dyDescent="0.2">
      <c r="A115" s="53" t="s">
        <v>1808</v>
      </c>
      <c r="B115" s="53" t="s">
        <v>114</v>
      </c>
      <c r="C115" s="53" t="s">
        <v>137</v>
      </c>
      <c r="D115" s="53" t="s">
        <v>1832</v>
      </c>
      <c r="E115" s="53" t="s">
        <v>1806</v>
      </c>
      <c r="F115" s="153">
        <v>500</v>
      </c>
      <c r="G115" s="154">
        <f>IF($E115="","",VLOOKUP($E115,ContractInfo!$C$2:$G$904,5,FALSE))</f>
        <v>5</v>
      </c>
      <c r="H115" s="154">
        <f t="shared" si="17"/>
        <v>100</v>
      </c>
      <c r="I115" s="154">
        <v>15350</v>
      </c>
      <c r="J115" s="153">
        <v>15750</v>
      </c>
      <c r="K115" s="153"/>
      <c r="L115" s="153"/>
      <c r="M115" s="153"/>
      <c r="N115" s="153"/>
      <c r="O115" s="153"/>
      <c r="P115" s="153"/>
      <c r="Q115" s="154" t="str">
        <f>IF(OR($E115="",AK115),"",RTD("wdf.rtq",,$E115,"LastPrice"))</f>
        <v/>
      </c>
      <c r="R115" s="37">
        <v>43077</v>
      </c>
      <c r="S115" s="37"/>
      <c r="T115" s="37">
        <v>43108</v>
      </c>
      <c r="U115" s="85"/>
      <c r="V115" s="134" t="str">
        <f>IF(OR($A115="",$AK115),"",IF($B115="Asian",IF(close_Price!$E$4&gt;=14,([1]!TDaysCount(close_Price!$E$1,$T115,"TradingCalendar=DCE")-1)/250,([1]!TDaysCount(close_Price!$E$1,$T115,"TradingCalendar=DCE"))/250),IF(close_Price!$E$4&lt;11,([1]!TDaysCount(close_Price!$E$1,$T115,"TradingCalendar=DCE"))/250,([1]!TDaysCount(close_Price!$E$1,$T115,"TradingCalendar=DCE")-1)/250)))</f>
        <v/>
      </c>
      <c r="W115" s="112"/>
      <c r="X115" s="112"/>
      <c r="Y115" s="112"/>
      <c r="Z115" s="153">
        <v>0.03</v>
      </c>
      <c r="AA115" s="153">
        <v>0.03</v>
      </c>
      <c r="AB115" s="148">
        <f>VLOOKUP(E115,ContractInfo!C:M,11,FALSE)</f>
        <v>0.12</v>
      </c>
      <c r="AC115" s="145">
        <v>1.26</v>
      </c>
      <c r="AD115" s="22">
        <v>0.60719599357457055</v>
      </c>
      <c r="AE115" s="23">
        <v>6.7141754896533467E-3</v>
      </c>
      <c r="AF115" s="23">
        <v>6.7171020294787157E-5</v>
      </c>
      <c r="AG115" s="23">
        <v>43.759273721222378</v>
      </c>
      <c r="AH115" s="23">
        <v>-109.37996842324871</v>
      </c>
      <c r="AI115" s="23">
        <v>2.4089760808994822</v>
      </c>
      <c r="AJ115" s="153">
        <v>0</v>
      </c>
      <c r="AK115" s="153" t="b">
        <v>1</v>
      </c>
      <c r="AL115" s="154">
        <f>IF($E115="","",IF($C115="Short",VLOOKUP($A115,TradingBlotter!$C:$J,8,FALSE)*$G115*H115,-VLOOKUP($A115,TradingBlotter!$C:$J,8,FALSE)*$G115*H115))</f>
        <v>-21195</v>
      </c>
      <c r="AM115" s="154">
        <f t="shared" si="12"/>
        <v>630</v>
      </c>
      <c r="AN115" s="154">
        <f t="shared" si="13"/>
        <v>-20565</v>
      </c>
      <c r="AO115" s="154">
        <f t="shared" si="19"/>
        <v>7675000</v>
      </c>
      <c r="AP115" s="112" t="s">
        <v>1804</v>
      </c>
      <c r="AQ115" s="10" t="str">
        <f t="shared" si="18"/>
        <v>提前平仓</v>
      </c>
      <c r="AR115" s="143">
        <f t="shared" si="20"/>
        <v>43097</v>
      </c>
      <c r="AS115" s="37" t="s">
        <v>2459</v>
      </c>
      <c r="AT115" s="206" t="e">
        <f ca="1">[1]!WSS(E115,"sec_name","ShowCodes=N","cols=1;rows=1")</f>
        <v>#NAME?</v>
      </c>
    </row>
    <row r="116" spans="1:46" s="53" customFormat="1" ht="12" customHeight="1" x14ac:dyDescent="0.2">
      <c r="A116" s="53" t="s">
        <v>1809</v>
      </c>
      <c r="B116" s="53" t="s">
        <v>114</v>
      </c>
      <c r="C116" s="53" t="s">
        <v>137</v>
      </c>
      <c r="D116" s="53" t="s">
        <v>115</v>
      </c>
      <c r="E116" s="53" t="s">
        <v>1416</v>
      </c>
      <c r="F116" s="153">
        <v>2500</v>
      </c>
      <c r="G116" s="154">
        <f>IF($E116="","",VLOOKUP($E116,ContractInfo!$C$2:$G$904,5,FALSE))</f>
        <v>10</v>
      </c>
      <c r="H116" s="154">
        <f t="shared" si="17"/>
        <v>250</v>
      </c>
      <c r="I116" s="154">
        <v>3825</v>
      </c>
      <c r="J116" s="153">
        <v>3825</v>
      </c>
      <c r="K116" s="153"/>
      <c r="L116" s="153"/>
      <c r="M116" s="153"/>
      <c r="N116" s="153"/>
      <c r="O116" s="153"/>
      <c r="P116" s="153"/>
      <c r="Q116" s="154" t="str">
        <f>IF(OR($E116="",AK116),"",RTD("wdf.rtq",,$E116,"LastPrice"))</f>
        <v/>
      </c>
      <c r="R116" s="37">
        <v>43077</v>
      </c>
      <c r="S116" s="37"/>
      <c r="T116" s="37">
        <v>43108</v>
      </c>
      <c r="U116" s="85"/>
      <c r="V116" s="134" t="str">
        <f>IF(OR($A116="",$AK116),"",IF($B116="Asian",IF(close_Price!$E$4&gt;=14,([1]!TDaysCount(close_Price!$E$1,$T116,"TradingCalendar=DCE")-1)/250,([1]!TDaysCount(close_Price!$E$1,$T116,"TradingCalendar=DCE"))/250),IF(close_Price!$E$4&lt;11,([1]!TDaysCount(close_Price!$E$1,$T116,"TradingCalendar=DCE"))/250,([1]!TDaysCount(close_Price!$E$1,$T116,"TradingCalendar=DCE")-1)/250)))</f>
        <v/>
      </c>
      <c r="W116" s="112"/>
      <c r="X116" s="112"/>
      <c r="Y116" s="112"/>
      <c r="Z116" s="153">
        <v>0.03</v>
      </c>
      <c r="AA116" s="153">
        <v>0.03</v>
      </c>
      <c r="AB116" s="148">
        <f>VLOOKUP(E116,ContractInfo!C:M,11,FALSE)</f>
        <v>0.25</v>
      </c>
      <c r="AC116" s="145">
        <v>7</v>
      </c>
      <c r="AD116" s="22">
        <v>40.616555950783059</v>
      </c>
      <c r="AE116" s="23">
        <v>-0.63546981440782779</v>
      </c>
      <c r="AF116" s="23">
        <v>5.5807044474208665E-3</v>
      </c>
      <c r="AG116" s="23">
        <v>90.303126093893624</v>
      </c>
      <c r="AH116" s="23">
        <v>-3159.3909166077538</v>
      </c>
      <c r="AI116" s="23">
        <v>-9.8241492820597465</v>
      </c>
      <c r="AJ116" s="153">
        <v>0</v>
      </c>
      <c r="AK116" s="153" t="b">
        <v>1</v>
      </c>
      <c r="AL116" s="154">
        <f>IF($E116="","",IF($C116="Short",VLOOKUP($A116,TradingBlotter!$C:$J,8,FALSE)*$G116*H116,-VLOOKUP($A116,TradingBlotter!$C:$J,8,FALSE)*$G116*H116))</f>
        <v>-285918.75000000006</v>
      </c>
      <c r="AM116" s="154">
        <f t="shared" si="12"/>
        <v>17500</v>
      </c>
      <c r="AN116" s="154">
        <f t="shared" si="13"/>
        <v>-268418.75000000006</v>
      </c>
      <c r="AO116" s="154">
        <f t="shared" si="19"/>
        <v>9562500</v>
      </c>
      <c r="AP116" s="112" t="s">
        <v>1811</v>
      </c>
      <c r="AQ116" s="10" t="str">
        <f t="shared" si="18"/>
        <v>到期赔付</v>
      </c>
      <c r="AR116" s="143">
        <f t="shared" si="20"/>
        <v>43108</v>
      </c>
      <c r="AS116" s="37"/>
      <c r="AT116" s="206" t="e">
        <f ca="1">[1]!WSS(E116,"sec_name","ShowCodes=N","cols=1;rows=1")</f>
        <v>#NAME?</v>
      </c>
    </row>
    <row r="117" spans="1:46" s="53" customFormat="1" x14ac:dyDescent="0.2">
      <c r="A117" s="53" t="s">
        <v>1810</v>
      </c>
      <c r="B117" s="53" t="s">
        <v>114</v>
      </c>
      <c r="C117" s="53" t="s">
        <v>137</v>
      </c>
      <c r="D117" s="53" t="s">
        <v>121</v>
      </c>
      <c r="E117" s="53" t="s">
        <v>1416</v>
      </c>
      <c r="F117" s="153">
        <v>2500</v>
      </c>
      <c r="G117" s="154">
        <f>IF($E117="","",VLOOKUP($E117,ContractInfo!$C$2:$G$904,5,FALSE))</f>
        <v>10</v>
      </c>
      <c r="H117" s="154">
        <f t="shared" si="17"/>
        <v>250</v>
      </c>
      <c r="I117" s="154">
        <v>3825</v>
      </c>
      <c r="J117" s="153">
        <v>3825</v>
      </c>
      <c r="K117" s="153"/>
      <c r="L117" s="153"/>
      <c r="M117" s="153"/>
      <c r="N117" s="153"/>
      <c r="O117" s="153"/>
      <c r="P117" s="153"/>
      <c r="Q117" s="154" t="str">
        <f>IF(OR($E117="",AK117),"",RTD("wdf.rtq",,$E117,"LastPrice"))</f>
        <v/>
      </c>
      <c r="R117" s="37">
        <v>43077</v>
      </c>
      <c r="S117" s="37"/>
      <c r="T117" s="37">
        <v>43108</v>
      </c>
      <c r="U117" s="85"/>
      <c r="V117" s="134" t="str">
        <f>IF(OR($A117="",$AK117),"",IF($B117="Asian",IF(close_Price!$E$4&gt;=14,([1]!TDaysCount(close_Price!$E$1,$T117,"TradingCalendar=DCE")-1)/250,([1]!TDaysCount(close_Price!$E$1,$T117,"TradingCalendar=DCE"))/250),IF(close_Price!$E$4&lt;11,([1]!TDaysCount(close_Price!$E$1,$T117,"TradingCalendar=DCE"))/250,([1]!TDaysCount(close_Price!$E$1,$T117,"TradingCalendar=DCE")-1)/250)))</f>
        <v/>
      </c>
      <c r="W117" s="112"/>
      <c r="X117" s="112"/>
      <c r="Y117" s="112"/>
      <c r="Z117" s="153">
        <v>0.03</v>
      </c>
      <c r="AA117" s="153">
        <v>0.03</v>
      </c>
      <c r="AB117" s="148">
        <f>VLOOKUP(E117,ContractInfo!C:M,11,FALSE)</f>
        <v>0.25</v>
      </c>
      <c r="AC117" s="145">
        <v>0</v>
      </c>
      <c r="AD117" s="22">
        <v>16.619435777989967</v>
      </c>
      <c r="AE117" s="23">
        <v>0.36441019279188425</v>
      </c>
      <c r="AF117" s="23">
        <v>5.5807044474208665E-3</v>
      </c>
      <c r="AG117" s="23">
        <v>90.303126093893624</v>
      </c>
      <c r="AH117" s="23">
        <v>-3160.1108302129373</v>
      </c>
      <c r="AI117" s="23">
        <v>5.4740148280958483</v>
      </c>
      <c r="AJ117" s="153">
        <v>0</v>
      </c>
      <c r="AK117" s="153" t="b">
        <v>1</v>
      </c>
      <c r="AL117" s="154">
        <f>IF($E117="","",IF($C117="Short",VLOOKUP($A117,TradingBlotter!$C:$J,8,FALSE)*$G117*H117,-VLOOKUP($A117,TradingBlotter!$C:$J,8,FALSE)*$G117*H117))</f>
        <v>-285918.75000000006</v>
      </c>
      <c r="AM117" s="154">
        <f t="shared" si="12"/>
        <v>0</v>
      </c>
      <c r="AN117" s="154">
        <f t="shared" si="13"/>
        <v>-285918.75000000006</v>
      </c>
      <c r="AO117" s="154">
        <f t="shared" si="19"/>
        <v>9562500</v>
      </c>
      <c r="AP117" s="112" t="s">
        <v>1811</v>
      </c>
      <c r="AQ117" s="10" t="str">
        <f t="shared" si="18"/>
        <v>到期无赔付</v>
      </c>
      <c r="AR117" s="143">
        <f t="shared" si="20"/>
        <v>43108</v>
      </c>
      <c r="AS117" s="37"/>
      <c r="AT117" s="206" t="e">
        <f ca="1">[1]!WSS(E117,"sec_name","ShowCodes=N","cols=1;rows=1")</f>
        <v>#NAME?</v>
      </c>
    </row>
    <row r="118" spans="1:46" s="53" customFormat="1" x14ac:dyDescent="0.2">
      <c r="A118" s="53" t="s">
        <v>1848</v>
      </c>
      <c r="B118" s="53" t="s">
        <v>807</v>
      </c>
      <c r="C118" s="53" t="s">
        <v>459</v>
      </c>
      <c r="D118" s="53" t="s">
        <v>809</v>
      </c>
      <c r="E118" s="53" t="s">
        <v>1849</v>
      </c>
      <c r="F118" s="153">
        <v>85500</v>
      </c>
      <c r="G118" s="154">
        <f>IF($E118="","",VLOOKUP($E118,ContractInfo!$C$2:$G$904,5,FALSE))</f>
        <v>100</v>
      </c>
      <c r="H118" s="154">
        <f t="shared" si="17"/>
        <v>855</v>
      </c>
      <c r="I118" s="154">
        <v>35.1</v>
      </c>
      <c r="J118" s="153">
        <v>35.1</v>
      </c>
      <c r="K118" s="153"/>
      <c r="L118" s="153"/>
      <c r="M118" s="153"/>
      <c r="N118" s="153"/>
      <c r="O118" s="153"/>
      <c r="P118" s="153"/>
      <c r="Q118" s="154" t="e">
        <f>IF(OR($E118="",AK118),"",RTD("wdf.rtq",,$E118,"LastPrice"))</f>
        <v>#N/A</v>
      </c>
      <c r="R118" s="37">
        <v>43080</v>
      </c>
      <c r="S118" s="37"/>
      <c r="T118" s="37">
        <v>43143</v>
      </c>
      <c r="U118" s="85"/>
      <c r="V118" s="116" t="e">
        <f ca="1">IF(OR($A118="",$AK118),"",IF($B118="Asian",IF(close_Price!$E$4&gt;=14,([1]!TDaysCount(close_Price!$E$1,$T118,"TradingCalendar=DCE")-1)/250,([1]!TDaysCount(close_Price!$E$1,$T118,"TradingCalendar=DCE"))/250),IF(close_Price!$E$4&lt;11,([1]!TDaysCount(close_Price!$E$1,$T118,"TradingCalendar=DCE"))/250,([1]!TDaysCount(close_Price!$E$1,$T118,"TradingCalendar=DCE")-1)/250)))</f>
        <v>#NAME?</v>
      </c>
      <c r="W118" s="112"/>
      <c r="X118" s="112"/>
      <c r="Y118" s="112"/>
      <c r="Z118" s="153">
        <v>0.05</v>
      </c>
      <c r="AA118" s="153">
        <v>0</v>
      </c>
      <c r="AB118" s="148">
        <f>VLOOKUP(E118,ContractInfo!C:M,11,FALSE)</f>
        <v>0.42</v>
      </c>
      <c r="AC118" s="145">
        <v>3.4889400000000004</v>
      </c>
      <c r="AD118" s="22">
        <v>2.0073290944065518</v>
      </c>
      <c r="AE118" s="23">
        <v>0.62702853674174597</v>
      </c>
      <c r="AF118" s="23">
        <v>0.10223720406123349</v>
      </c>
      <c r="AG118" s="23">
        <v>3.3371305606839039</v>
      </c>
      <c r="AH118" s="23">
        <v>-12.707928359540109</v>
      </c>
      <c r="AI118" s="23">
        <v>1.2335656765757332</v>
      </c>
      <c r="AJ118" s="153">
        <v>0</v>
      </c>
      <c r="AK118" s="153" t="b">
        <v>0</v>
      </c>
      <c r="AL118" s="154">
        <f>IF($E118="","",IF($C118="Short",VLOOKUP($A118,TradingBlotter!$C:$J,8,FALSE)*$G118*H118,-VLOOKUP($A118,TradingBlotter!$C:$J,8,FALSE)*$G118*H118))</f>
        <v>298304.37000000005</v>
      </c>
      <c r="AM118" s="154">
        <f t="shared" si="12"/>
        <v>-171626.63757176019</v>
      </c>
      <c r="AN118" s="154">
        <f t="shared" si="13"/>
        <v>126677.73242823986</v>
      </c>
      <c r="AO118" s="154">
        <f t="shared" si="19"/>
        <v>3001050</v>
      </c>
      <c r="AP118" s="112" t="s">
        <v>1653</v>
      </c>
      <c r="AQ118" s="10" t="str">
        <f t="shared" si="18"/>
        <v/>
      </c>
      <c r="AR118" s="143" t="str">
        <f t="shared" si="20"/>
        <v/>
      </c>
      <c r="AS118" s="37"/>
      <c r="AT118" s="206" t="e">
        <f ca="1">[1]!WSS(E118,"sec_name","ShowCodes=N","cols=1;rows=1")</f>
        <v>#NAME?</v>
      </c>
    </row>
    <row r="119" spans="1:46" s="53" customFormat="1" x14ac:dyDescent="0.2">
      <c r="A119" s="53" t="s">
        <v>1854</v>
      </c>
      <c r="B119" s="53" t="s">
        <v>807</v>
      </c>
      <c r="C119" s="53" t="s">
        <v>459</v>
      </c>
      <c r="D119" s="53" t="s">
        <v>809</v>
      </c>
      <c r="E119" s="53" t="s">
        <v>1855</v>
      </c>
      <c r="F119" s="153">
        <v>402600</v>
      </c>
      <c r="G119" s="154">
        <f>IF($E119="","",VLOOKUP($E119,ContractInfo!$C$2:$G$904,5,FALSE))</f>
        <v>100</v>
      </c>
      <c r="H119" s="154">
        <f t="shared" si="17"/>
        <v>4026</v>
      </c>
      <c r="I119" s="154">
        <v>7.45</v>
      </c>
      <c r="J119" s="153">
        <f>I119*1.2</f>
        <v>8.94</v>
      </c>
      <c r="K119" s="153"/>
      <c r="L119" s="153"/>
      <c r="M119" s="153"/>
      <c r="N119" s="153"/>
      <c r="O119" s="153"/>
      <c r="P119" s="153"/>
      <c r="Q119" s="154" t="e">
        <f>IF(OR($E119="",AK119),"",RTD("wdf.rtq",,$E119,"LastPrice"))</f>
        <v>#N/A</v>
      </c>
      <c r="R119" s="37">
        <v>43080</v>
      </c>
      <c r="S119" s="37"/>
      <c r="T119" s="37">
        <v>43125</v>
      </c>
      <c r="U119" s="85"/>
      <c r="V119" s="116" t="e">
        <f ca="1">IF(OR($A119="",$AK119),"",IF($B119="Asian",IF(close_Price!$E$4&gt;=14,([1]!TDaysCount(close_Price!$E$1,$T119,"TradingCalendar=DCE")-1)/250,([1]!TDaysCount(close_Price!$E$1,$T119,"TradingCalendar=DCE"))/250),IF(close_Price!$E$4&lt;11,([1]!TDaysCount(close_Price!$E$1,$T119,"TradingCalendar=DCE"))/250,([1]!TDaysCount(close_Price!$E$1,$T119,"TradingCalendar=DCE")-1)/250)))</f>
        <v>#NAME?</v>
      </c>
      <c r="W119" s="112"/>
      <c r="X119" s="112"/>
      <c r="Y119" s="112"/>
      <c r="Z119" s="153">
        <v>0.05</v>
      </c>
      <c r="AA119" s="153">
        <v>0</v>
      </c>
      <c r="AB119" s="148">
        <f>VLOOKUP(E119,ContractInfo!C:M,11,FALSE)</f>
        <v>0.25</v>
      </c>
      <c r="AC119" s="145">
        <v>7.4499999999999997E-2</v>
      </c>
      <c r="AD119" s="22">
        <v>1.8535162271816989E-30</v>
      </c>
      <c r="AE119" s="23">
        <v>1.1535932690481295E-28</v>
      </c>
      <c r="AF119" s="23">
        <v>7.1063974042553918E-27</v>
      </c>
      <c r="AG119" s="23">
        <v>9.2866401278809488E-28</v>
      </c>
      <c r="AH119" s="23">
        <v>-9.7115593686098829E-27</v>
      </c>
      <c r="AI119" s="23">
        <v>9.1142164961350064E-30</v>
      </c>
      <c r="AJ119" s="153">
        <v>0</v>
      </c>
      <c r="AK119" s="153" t="b">
        <v>0</v>
      </c>
      <c r="AL119" s="154">
        <f>IF($E119="","",IF($C119="Short",VLOOKUP($A119,TradingBlotter!$C:$J,8,FALSE)*$G119*H119,-VLOOKUP($A119,TradingBlotter!$C:$J,8,FALSE)*$G119*H119))</f>
        <v>29993.699999999997</v>
      </c>
      <c r="AM119" s="154">
        <f t="shared" si="12"/>
        <v>-7.4622563306335197E-25</v>
      </c>
      <c r="AN119" s="154">
        <f t="shared" si="13"/>
        <v>29993.699999999997</v>
      </c>
      <c r="AO119" s="154">
        <f t="shared" si="19"/>
        <v>2999370</v>
      </c>
      <c r="AP119" s="112" t="s">
        <v>1843</v>
      </c>
      <c r="AQ119" s="10" t="str">
        <f t="shared" si="18"/>
        <v/>
      </c>
      <c r="AR119" s="143" t="str">
        <f t="shared" si="20"/>
        <v/>
      </c>
      <c r="AS119" s="37"/>
      <c r="AT119" s="206" t="e">
        <f ca="1">[1]!WSS(E119,"sec_name","ShowCodes=N","cols=1;rows=1")</f>
        <v>#NAME?</v>
      </c>
    </row>
    <row r="120" spans="1:46" s="53" customFormat="1" x14ac:dyDescent="0.2">
      <c r="A120" s="53" t="s">
        <v>1885</v>
      </c>
      <c r="B120" s="53" t="s">
        <v>807</v>
      </c>
      <c r="C120" s="53" t="s">
        <v>459</v>
      </c>
      <c r="D120" s="53" t="s">
        <v>809</v>
      </c>
      <c r="E120" s="53" t="s">
        <v>1886</v>
      </c>
      <c r="F120" s="153">
        <v>329600</v>
      </c>
      <c r="G120" s="154">
        <f>IF($E120="","",VLOOKUP($E120,ContractInfo!$C$2:$G$904,5,FALSE))</f>
        <v>100</v>
      </c>
      <c r="H120" s="154">
        <f t="shared" si="17"/>
        <v>3296</v>
      </c>
      <c r="I120" s="154">
        <v>9.0299999999999994</v>
      </c>
      <c r="J120" s="153">
        <v>9.0299999999999994</v>
      </c>
      <c r="K120" s="153"/>
      <c r="L120" s="153"/>
      <c r="M120" s="153"/>
      <c r="N120" s="153"/>
      <c r="O120" s="153"/>
      <c r="P120" s="153"/>
      <c r="Q120" s="154" t="e">
        <f>IF(OR($E120="",AK120),"",RTD("wdf.rtq",,$E120,"LastPrice"))</f>
        <v>#N/A</v>
      </c>
      <c r="R120" s="37">
        <v>43081</v>
      </c>
      <c r="S120" s="37"/>
      <c r="T120" s="37">
        <v>43171</v>
      </c>
      <c r="U120" s="85"/>
      <c r="V120" s="116" t="e">
        <f ca="1">IF(OR($A120="",$AK120),"",IF($B120="Asian",IF(close_Price!$E$4&gt;=14,([1]!TDaysCount(close_Price!$E$1,$T120,"TradingCalendar=DCE")-1)/250,([1]!TDaysCount(close_Price!$E$1,$T120,"TradingCalendar=DCE"))/250),IF(close_Price!$E$4&lt;11,([1]!TDaysCount(close_Price!$E$1,$T120,"TradingCalendar=DCE"))/250,([1]!TDaysCount(close_Price!$E$1,$T120,"TradingCalendar=DCE")-1)/250)))</f>
        <v>#NAME?</v>
      </c>
      <c r="W120" s="112"/>
      <c r="X120" s="112"/>
      <c r="Y120" s="112"/>
      <c r="Z120" s="153">
        <v>0.05</v>
      </c>
      <c r="AA120" s="153">
        <v>0</v>
      </c>
      <c r="AB120" s="148">
        <f>VLOOKUP(E120,ContractInfo!C:M,11,FALSE)</f>
        <v>0.47</v>
      </c>
      <c r="AC120" s="145">
        <v>1.196475</v>
      </c>
      <c r="AD120" s="22">
        <v>0.45972789308493278</v>
      </c>
      <c r="AE120" s="23">
        <v>0.46443683781974404</v>
      </c>
      <c r="AF120" s="23">
        <v>0.27956137974765177</v>
      </c>
      <c r="AG120" s="23">
        <v>1.2016687481913373</v>
      </c>
      <c r="AH120" s="23">
        <v>-2.5330082502621072</v>
      </c>
      <c r="AI120" s="23">
        <v>0.43137668412977193</v>
      </c>
      <c r="AJ120" s="153">
        <v>0</v>
      </c>
      <c r="AK120" s="153" t="b">
        <v>0</v>
      </c>
      <c r="AL120" s="154">
        <f>IF($E120="","",IF($C120="Short",VLOOKUP($A120,TradingBlotter!$C:$J,8,FALSE)*$G120*H120,-VLOOKUP($A120,TradingBlotter!$C:$J,8,FALSE)*$G120*H120))</f>
        <v>394358.16</v>
      </c>
      <c r="AM120" s="154">
        <f t="shared" si="12"/>
        <v>-151526.31356079385</v>
      </c>
      <c r="AN120" s="154">
        <f t="shared" si="13"/>
        <v>242831.84643920613</v>
      </c>
      <c r="AO120" s="154">
        <f t="shared" si="19"/>
        <v>2976288</v>
      </c>
      <c r="AP120" s="112" t="s">
        <v>1653</v>
      </c>
      <c r="AQ120" s="10" t="str">
        <f t="shared" si="18"/>
        <v/>
      </c>
      <c r="AR120" s="143" t="str">
        <f t="shared" si="20"/>
        <v/>
      </c>
      <c r="AS120" s="37"/>
      <c r="AT120" s="206" t="e">
        <f ca="1">[1]!WSS(E120,"sec_name","ShowCodes=N","cols=1;rows=1")</f>
        <v>#NAME?</v>
      </c>
    </row>
    <row r="121" spans="1:46" s="53" customFormat="1" ht="12" customHeight="1" x14ac:dyDescent="0.2">
      <c r="A121" s="53" t="s">
        <v>1888</v>
      </c>
      <c r="B121" s="53" t="s">
        <v>807</v>
      </c>
      <c r="C121" s="53" t="s">
        <v>459</v>
      </c>
      <c r="D121" s="53" t="s">
        <v>809</v>
      </c>
      <c r="E121" s="53" t="s">
        <v>1889</v>
      </c>
      <c r="F121" s="153">
        <v>164600</v>
      </c>
      <c r="G121" s="154">
        <f>IF($E121="","",VLOOKUP($E121,ContractInfo!$C$2:$G$904,5,FALSE))</f>
        <v>100</v>
      </c>
      <c r="H121" s="154">
        <f t="shared" si="17"/>
        <v>1646</v>
      </c>
      <c r="I121" s="154">
        <v>12.09</v>
      </c>
      <c r="J121" s="153">
        <v>12.09</v>
      </c>
      <c r="K121" s="153"/>
      <c r="L121" s="153"/>
      <c r="M121" s="153"/>
      <c r="N121" s="153"/>
      <c r="O121" s="153"/>
      <c r="P121" s="153"/>
      <c r="Q121" s="154" t="e">
        <f>IF(OR($E121="",AK121),"",RTD("wdf.rtq",,$E121,"LastPrice"))</f>
        <v>#N/A</v>
      </c>
      <c r="R121" s="37">
        <v>43081</v>
      </c>
      <c r="S121" s="37"/>
      <c r="T121" s="37">
        <v>43171</v>
      </c>
      <c r="U121" s="85"/>
      <c r="V121" s="116" t="e">
        <f ca="1">IF(OR($A121="",$AK121),"",IF($B121="Asian",IF(close_Price!$E$4&gt;=14,([1]!TDaysCount(close_Price!$E$1,$T121,"TradingCalendar=DCE")-1)/250,([1]!TDaysCount(close_Price!$E$1,$T121,"TradingCalendar=DCE"))/250),IF(close_Price!$E$4&lt;11,([1]!TDaysCount(close_Price!$E$1,$T121,"TradingCalendar=DCE"))/250,([1]!TDaysCount(close_Price!$E$1,$T121,"TradingCalendar=DCE")-1)/250)))</f>
        <v>#NAME?</v>
      </c>
      <c r="W121" s="112"/>
      <c r="X121" s="112"/>
      <c r="Y121" s="112"/>
      <c r="Z121" s="153">
        <v>0.05</v>
      </c>
      <c r="AA121" s="153">
        <v>0</v>
      </c>
      <c r="AB121" s="148">
        <f>VLOOKUP(E121,ContractInfo!C:M,11,FALSE)</f>
        <v>0.32</v>
      </c>
      <c r="AC121" s="145">
        <v>1.167894</v>
      </c>
      <c r="AD121" s="22">
        <v>0.24968048684992855</v>
      </c>
      <c r="AE121" s="23">
        <v>0.32267605823215206</v>
      </c>
      <c r="AF121" s="23">
        <v>0.28521972639732879</v>
      </c>
      <c r="AG121" s="23">
        <v>1.4109203790266838</v>
      </c>
      <c r="AH121" s="23">
        <v>-2.0518618107398279</v>
      </c>
      <c r="AI121" s="23">
        <v>0.40952313289019965</v>
      </c>
      <c r="AJ121" s="153">
        <v>0</v>
      </c>
      <c r="AK121" s="153" t="b">
        <v>0</v>
      </c>
      <c r="AL121" s="154">
        <f>IF($E121="","",IF($C121="Short",VLOOKUP($A121,TradingBlotter!$C:$J,8,FALSE)*$G121*H121,-VLOOKUP($A121,TradingBlotter!$C:$J,8,FALSE)*$G121*H121))</f>
        <v>192235.3524</v>
      </c>
      <c r="AM121" s="154">
        <f t="shared" si="12"/>
        <v>-41097.408135498241</v>
      </c>
      <c r="AN121" s="154">
        <f t="shared" si="13"/>
        <v>151137.94426450177</v>
      </c>
      <c r="AO121" s="154">
        <f t="shared" si="19"/>
        <v>1990014</v>
      </c>
      <c r="AP121" s="112" t="s">
        <v>1653</v>
      </c>
      <c r="AQ121" s="10" t="str">
        <f t="shared" si="18"/>
        <v/>
      </c>
      <c r="AR121" s="143" t="str">
        <f t="shared" si="20"/>
        <v/>
      </c>
      <c r="AS121" s="37"/>
      <c r="AT121" s="206" t="e">
        <f ca="1">[1]!WSS(E121,"sec_name","ShowCodes=N","cols=1;rows=1")</f>
        <v>#NAME?</v>
      </c>
    </row>
    <row r="122" spans="1:46" s="53" customFormat="1" x14ac:dyDescent="0.2">
      <c r="A122" s="53" t="s">
        <v>1890</v>
      </c>
      <c r="B122" s="53" t="s">
        <v>807</v>
      </c>
      <c r="C122" s="53" t="s">
        <v>459</v>
      </c>
      <c r="D122" s="53" t="s">
        <v>809</v>
      </c>
      <c r="E122" s="53" t="s">
        <v>1891</v>
      </c>
      <c r="F122" s="153">
        <v>338900</v>
      </c>
      <c r="G122" s="154">
        <f>IF($E122="","",VLOOKUP($E122,ContractInfo!$C$2:$G$904,5,FALSE))</f>
        <v>100</v>
      </c>
      <c r="H122" s="154">
        <f t="shared" si="17"/>
        <v>3389</v>
      </c>
      <c r="I122" s="154">
        <v>5.89</v>
      </c>
      <c r="J122" s="153">
        <v>5.89</v>
      </c>
      <c r="K122" s="153"/>
      <c r="L122" s="153"/>
      <c r="M122" s="153"/>
      <c r="N122" s="153"/>
      <c r="O122" s="153"/>
      <c r="P122" s="153"/>
      <c r="Q122" s="154" t="e">
        <f>IF(OR($E122="",AK122),"",RTD("wdf.rtq",,$E122,"LastPrice"))</f>
        <v>#N/A</v>
      </c>
      <c r="R122" s="37">
        <v>43081</v>
      </c>
      <c r="S122" s="37"/>
      <c r="T122" s="37">
        <v>43171</v>
      </c>
      <c r="U122" s="85"/>
      <c r="V122" s="116" t="e">
        <f ca="1">IF(OR($A122="",$AK122),"",IF($B122="Asian",IF(close_Price!$E$4&gt;=14,([1]!TDaysCount(close_Price!$E$1,$T122,"TradingCalendar=DCE")-1)/250,([1]!TDaysCount(close_Price!$E$1,$T122,"TradingCalendar=DCE"))/250),IF(close_Price!$E$4&lt;11,([1]!TDaysCount(close_Price!$E$1,$T122,"TradingCalendar=DCE"))/250,([1]!TDaysCount(close_Price!$E$1,$T122,"TradingCalendar=DCE")-1)/250)))</f>
        <v>#NAME?</v>
      </c>
      <c r="W122" s="112"/>
      <c r="X122" s="112"/>
      <c r="Y122" s="112"/>
      <c r="Z122" s="153">
        <v>0.05</v>
      </c>
      <c r="AA122" s="153">
        <v>0</v>
      </c>
      <c r="AB122" s="148">
        <f>VLOOKUP(E122,ContractInfo!C:M,11,FALSE)</f>
        <v>0.315</v>
      </c>
      <c r="AC122" s="145">
        <v>0.58075399999999988</v>
      </c>
      <c r="AD122" s="22">
        <v>1.009149208907187</v>
      </c>
      <c r="AE122" s="23">
        <v>0.93054970021220917</v>
      </c>
      <c r="AF122" s="23">
        <v>0.17880486978041751</v>
      </c>
      <c r="AG122" s="23">
        <v>0.31621563976963091</v>
      </c>
      <c r="AH122" s="23">
        <v>-0.68282356422485679</v>
      </c>
      <c r="AI122" s="23">
        <v>0.64269728886531885</v>
      </c>
      <c r="AJ122" s="153">
        <v>0</v>
      </c>
      <c r="AK122" s="153" t="b">
        <v>0</v>
      </c>
      <c r="AL122" s="154">
        <f>IF($E122="","",IF($C122="Short",VLOOKUP($A122,TradingBlotter!$C:$J,8,FALSE)*$G122*H122,-VLOOKUP($A122,TradingBlotter!$C:$J,8,FALSE)*$G122*H122))</f>
        <v>196817.53059999997</v>
      </c>
      <c r="AM122" s="154">
        <f t="shared" si="12"/>
        <v>-342000.66689864564</v>
      </c>
      <c r="AN122" s="154">
        <f t="shared" si="13"/>
        <v>-145183.13629864567</v>
      </c>
      <c r="AO122" s="154">
        <f t="shared" si="19"/>
        <v>1996121</v>
      </c>
      <c r="AP122" s="112" t="s">
        <v>1892</v>
      </c>
      <c r="AQ122" s="10" t="str">
        <f t="shared" si="18"/>
        <v/>
      </c>
      <c r="AR122" s="143" t="str">
        <f t="shared" si="20"/>
        <v/>
      </c>
      <c r="AS122" s="37"/>
      <c r="AT122" s="206" t="e">
        <f ca="1">[1]!WSS(E122,"sec_name","ShowCodes=N","cols=1;rows=1")</f>
        <v>#NAME?</v>
      </c>
    </row>
    <row r="123" spans="1:46" s="53" customFormat="1" x14ac:dyDescent="0.2">
      <c r="A123" s="53" t="s">
        <v>1893</v>
      </c>
      <c r="B123" s="53" t="s">
        <v>807</v>
      </c>
      <c r="C123" s="53" t="s">
        <v>459</v>
      </c>
      <c r="D123" s="53" t="s">
        <v>809</v>
      </c>
      <c r="E123" s="53" t="s">
        <v>1894</v>
      </c>
      <c r="F123" s="153">
        <v>442400</v>
      </c>
      <c r="G123" s="154">
        <f>IF($E123="","",VLOOKUP($E123,ContractInfo!$C$2:$G$904,5,FALSE))</f>
        <v>100</v>
      </c>
      <c r="H123" s="154">
        <f t="shared" si="17"/>
        <v>4424</v>
      </c>
      <c r="I123" s="154">
        <v>11.3</v>
      </c>
      <c r="J123" s="153">
        <v>11.3</v>
      </c>
      <c r="K123" s="153"/>
      <c r="L123" s="153"/>
      <c r="M123" s="153"/>
      <c r="N123" s="153"/>
      <c r="O123" s="153"/>
      <c r="P123" s="153"/>
      <c r="Q123" s="154" t="str">
        <f>IF(OR($E123="",AK123),"",RTD("wdf.rtq",,$E123,"LastPrice"))</f>
        <v/>
      </c>
      <c r="R123" s="37">
        <v>43081</v>
      </c>
      <c r="S123" s="37"/>
      <c r="T123" s="37">
        <v>43111</v>
      </c>
      <c r="U123" s="85"/>
      <c r="V123" s="116" t="str">
        <f>IF(OR($A123="",$AK123),"",IF($B123="Asian",IF(close_Price!$E$4&gt;=14,([1]!TDaysCount(close_Price!$E$1,$T123,"TradingCalendar=DCE")-1)/250,([1]!TDaysCount(close_Price!$E$1,$T123,"TradingCalendar=DCE"))/250),IF(close_Price!$E$4&lt;11,([1]!TDaysCount(close_Price!$E$1,$T123,"TradingCalendar=DCE"))/250,([1]!TDaysCount(close_Price!$E$1,$T123,"TradingCalendar=DCE")-1)/250)))</f>
        <v/>
      </c>
      <c r="W123" s="112"/>
      <c r="X123" s="112"/>
      <c r="Y123" s="112"/>
      <c r="Z123" s="153">
        <v>0.05</v>
      </c>
      <c r="AA123" s="153">
        <v>0</v>
      </c>
      <c r="AB123" s="148">
        <f>VLOOKUP(E123,ContractInfo!C:M,11,FALSE)</f>
        <v>0.315</v>
      </c>
      <c r="AC123" s="145">
        <v>1.1990000000000001</v>
      </c>
      <c r="AD123" s="22">
        <v>1.092260253722628</v>
      </c>
      <c r="AE123" s="23">
        <v>0.99999155487468538</v>
      </c>
      <c r="AF123" s="23">
        <v>1.4310618246765486E-4</v>
      </c>
      <c r="AG123" s="23">
        <v>2.9877201607286315E-5</v>
      </c>
      <c r="AH123" s="23">
        <v>-0.56615153662704587</v>
      </c>
      <c r="AI123" s="23">
        <v>4.5190540444698897E-2</v>
      </c>
      <c r="AJ123" s="153">
        <v>0</v>
      </c>
      <c r="AK123" s="153" t="b">
        <v>1</v>
      </c>
      <c r="AL123" s="154">
        <f>IF($E123="","",IF($C123="Short",VLOOKUP($A123,TradingBlotter!$C:$J,8,FALSE)*$G123*H123,-VLOOKUP($A123,TradingBlotter!$C:$J,8,FALSE)*$G123*H123))</f>
        <v>256454.856</v>
      </c>
      <c r="AM123" s="154">
        <f t="shared" si="12"/>
        <v>-530437.6</v>
      </c>
      <c r="AN123" s="154">
        <f t="shared" si="13"/>
        <v>-273982.74399999995</v>
      </c>
      <c r="AO123" s="154">
        <f t="shared" si="19"/>
        <v>4999120</v>
      </c>
      <c r="AP123" s="112" t="s">
        <v>1942</v>
      </c>
      <c r="AQ123" s="10" t="str">
        <f t="shared" si="18"/>
        <v>提前平仓</v>
      </c>
      <c r="AR123" s="143">
        <f t="shared" si="20"/>
        <v>43111</v>
      </c>
      <c r="AS123" s="37" t="s">
        <v>2741</v>
      </c>
      <c r="AT123" s="206" t="e">
        <f ca="1">[1]!WSS(E123,"sec_name","ShowCodes=N","cols=1;rows=1")</f>
        <v>#NAME?</v>
      </c>
    </row>
    <row r="124" spans="1:46" s="18" customFormat="1" x14ac:dyDescent="0.2">
      <c r="A124" s="18" t="s">
        <v>1940</v>
      </c>
      <c r="B124" s="18" t="s">
        <v>114</v>
      </c>
      <c r="C124" s="53" t="s">
        <v>459</v>
      </c>
      <c r="D124" s="53" t="s">
        <v>809</v>
      </c>
      <c r="E124" s="18" t="s">
        <v>1941</v>
      </c>
      <c r="F124" s="153">
        <v>500</v>
      </c>
      <c r="G124" s="154">
        <f>IF($E124="","",VLOOKUP($E124,ContractInfo!$C$2:$G$904,5,FALSE))</f>
        <v>10</v>
      </c>
      <c r="H124" s="154">
        <f t="shared" si="17"/>
        <v>50</v>
      </c>
      <c r="I124" s="154">
        <v>6031</v>
      </c>
      <c r="J124" s="153">
        <v>6333</v>
      </c>
      <c r="K124" s="153"/>
      <c r="L124" s="153"/>
      <c r="M124" s="153"/>
      <c r="N124" s="153"/>
      <c r="O124" s="153"/>
      <c r="P124" s="153"/>
      <c r="Q124" s="154" t="str">
        <f>IF(OR($E124="",AK124),"",RTD("wdf.rtq",,$E124,"LastPrice"))</f>
        <v/>
      </c>
      <c r="R124" s="37">
        <v>43083</v>
      </c>
      <c r="S124" s="37"/>
      <c r="T124" s="37">
        <v>43112</v>
      </c>
      <c r="U124" s="85"/>
      <c r="V124" s="134" t="str">
        <f>IF(OR($A124="",$AK124),"",IF($B124="Asian",IF(close_Price!$E$4&gt;=14,([1]!TDaysCount(close_Price!$E$1,$T124,"TradingCalendar=DCE")-1)/250,([1]!TDaysCount(close_Price!$E$1,$T124,"TradingCalendar=DCE"))/250),IF(close_Price!$E$4&lt;11,([1]!TDaysCount(close_Price!$E$1,$T124,"TradingCalendar=DCE"))/250,([1]!TDaysCount(close_Price!$E$1,$T124,"TradingCalendar=DCE")-1)/250)))</f>
        <v/>
      </c>
      <c r="W124" s="112"/>
      <c r="X124" s="112"/>
      <c r="Y124" s="112"/>
      <c r="Z124" s="153">
        <v>0.03</v>
      </c>
      <c r="AA124" s="153">
        <v>0.03</v>
      </c>
      <c r="AB124" s="148">
        <f>VLOOKUP(E124,ContractInfo!C:M,11,FALSE)</f>
        <v>0.11</v>
      </c>
      <c r="AC124" s="145">
        <v>0.47</v>
      </c>
      <c r="AD124" s="22">
        <v>0.47042899279909928</v>
      </c>
      <c r="AE124" s="23">
        <v>9.3696403494951362E-3</v>
      </c>
      <c r="AF124" s="23">
        <v>1.6744427942615611E-4</v>
      </c>
      <c r="AG124" s="23">
        <v>32.90951396273055</v>
      </c>
      <c r="AH124" s="23">
        <v>-39.408742398070331</v>
      </c>
      <c r="AI124" s="23">
        <v>2.6610343186866423</v>
      </c>
      <c r="AJ124" s="153">
        <v>0</v>
      </c>
      <c r="AK124" s="153" t="b">
        <v>1</v>
      </c>
      <c r="AL124" s="154">
        <f>IF($E124="","",IF($C124="Short",VLOOKUP($A124,TradingBlotter!$C:$J,8,FALSE)*$G124*H124,-VLOOKUP($A124,TradingBlotter!$C:$J,8,FALSE)*$G124*H124))</f>
        <v>4221.7</v>
      </c>
      <c r="AM124" s="154">
        <f t="shared" si="12"/>
        <v>-234.99999999999997</v>
      </c>
      <c r="AN124" s="154">
        <f t="shared" si="13"/>
        <v>3986.7</v>
      </c>
      <c r="AO124" s="154">
        <f t="shared" si="19"/>
        <v>3015500</v>
      </c>
      <c r="AP124" s="112" t="s">
        <v>1943</v>
      </c>
      <c r="AQ124" s="10" t="str">
        <f t="shared" si="18"/>
        <v>提前平仓</v>
      </c>
      <c r="AR124" s="143">
        <f t="shared" si="20"/>
        <v>43095</v>
      </c>
      <c r="AS124" s="37" t="s">
        <v>2460</v>
      </c>
      <c r="AT124" s="206" t="e">
        <f ca="1">[1]!WSS(E124,"sec_name","ShowCodes=N","cols=1;rows=1")</f>
        <v>#NAME?</v>
      </c>
    </row>
    <row r="125" spans="1:46" s="53" customFormat="1" x14ac:dyDescent="0.2">
      <c r="A125" s="53" t="s">
        <v>1966</v>
      </c>
      <c r="B125" s="53" t="s">
        <v>807</v>
      </c>
      <c r="C125" s="53" t="s">
        <v>459</v>
      </c>
      <c r="D125" s="53" t="s">
        <v>809</v>
      </c>
      <c r="E125" s="53" t="s">
        <v>1967</v>
      </c>
      <c r="F125" s="153">
        <v>507872</v>
      </c>
      <c r="G125" s="154">
        <f>IF($E125="","",VLOOKUP($E125,ContractInfo!$C$2:$G$904,5,FALSE))</f>
        <v>100</v>
      </c>
      <c r="H125" s="154">
        <f t="shared" si="17"/>
        <v>5078.72</v>
      </c>
      <c r="I125" s="154">
        <v>29.535</v>
      </c>
      <c r="J125" s="153">
        <v>29.535</v>
      </c>
      <c r="K125" s="153"/>
      <c r="L125" s="153"/>
      <c r="M125" s="153"/>
      <c r="N125" s="153"/>
      <c r="O125" s="153"/>
      <c r="P125" s="153"/>
      <c r="Q125" s="154" t="e">
        <f>IF(OR($E125="",AK125),"",RTD("wdf.rtq",,$E125,"LastPrice"))</f>
        <v>#N/A</v>
      </c>
      <c r="R125" s="37">
        <v>43083</v>
      </c>
      <c r="S125" s="37"/>
      <c r="T125" s="37">
        <v>43264</v>
      </c>
      <c r="U125" s="85"/>
      <c r="V125" s="116" t="e">
        <f ca="1">IF(OR($A125="",$AK125),"",IF($B125="Asian",IF(close_Price!$E$4&gt;=14,([1]!TDaysCount(close_Price!$E$1,$T125,"TradingCalendar=DCE")-1)/250,([1]!TDaysCount(close_Price!$E$1,$T125,"TradingCalendar=DCE"))/250),IF(close_Price!$E$4&lt;11,([1]!TDaysCount(close_Price!$E$1,$T125,"TradingCalendar=DCE"))/250,([1]!TDaysCount(close_Price!$E$1,$T125,"TradingCalendar=DCE")-1)/250)))</f>
        <v>#NAME?</v>
      </c>
      <c r="W125" s="112"/>
      <c r="X125" s="112"/>
      <c r="Y125" s="112"/>
      <c r="Z125" s="153">
        <v>0.05</v>
      </c>
      <c r="AA125" s="153">
        <v>0</v>
      </c>
      <c r="AB125" s="148">
        <f>VLOOKUP(E125,ContractInfo!C:M,11,FALSE)</f>
        <v>0.37</v>
      </c>
      <c r="AC125" s="145">
        <v>4.3564124999999994</v>
      </c>
      <c r="AD125" s="22">
        <v>3.166629342278855</v>
      </c>
      <c r="AE125" s="23">
        <v>0.60258548801014578</v>
      </c>
      <c r="AF125" s="23">
        <v>5.7025078012919915E-2</v>
      </c>
      <c r="AG125" s="23">
        <v>7.0499175508391749</v>
      </c>
      <c r="AH125" s="23">
        <v>-4.2506502708231508</v>
      </c>
      <c r="AI125" s="23">
        <v>5.540143076819299</v>
      </c>
      <c r="AJ125" s="153">
        <v>0</v>
      </c>
      <c r="AK125" s="153" t="b">
        <v>0</v>
      </c>
      <c r="AL125" s="154">
        <f>IF($E125="","",IF($C125="Short",VLOOKUP($A125,TradingBlotter!$C:$J,8,FALSE)*$G125*H125,-VLOOKUP($A125,TradingBlotter!$C:$J,8,FALSE)*$G125*H125))</f>
        <v>2212499.9291999997</v>
      </c>
      <c r="AM125" s="154">
        <f t="shared" si="12"/>
        <v>-1608242.3773218468</v>
      </c>
      <c r="AN125" s="154">
        <f t="shared" si="13"/>
        <v>604257.55187815288</v>
      </c>
      <c r="AO125" s="154">
        <f t="shared" si="19"/>
        <v>14999999.52</v>
      </c>
      <c r="AP125" s="112" t="s">
        <v>1964</v>
      </c>
      <c r="AQ125" s="10" t="str">
        <f t="shared" si="18"/>
        <v/>
      </c>
      <c r="AR125" s="143" t="str">
        <f t="shared" si="20"/>
        <v/>
      </c>
      <c r="AS125" s="37"/>
      <c r="AT125" s="206" t="e">
        <f ca="1">[1]!WSS(E125,"sec_name","ShowCodes=N","cols=1;rows=1")</f>
        <v>#NAME?</v>
      </c>
    </row>
    <row r="126" spans="1:46" s="53" customFormat="1" ht="12" customHeight="1" x14ac:dyDescent="0.2">
      <c r="A126" s="53" t="s">
        <v>1982</v>
      </c>
      <c r="B126" s="53" t="s">
        <v>807</v>
      </c>
      <c r="C126" s="53" t="s">
        <v>459</v>
      </c>
      <c r="D126" s="53" t="s">
        <v>809</v>
      </c>
      <c r="E126" s="53" t="s">
        <v>1983</v>
      </c>
      <c r="F126" s="153">
        <v>259965</v>
      </c>
      <c r="G126" s="154">
        <f>IF($E126="","",VLOOKUP($E126,ContractInfo!$C$2:$G$904,5,FALSE))</f>
        <v>100</v>
      </c>
      <c r="H126" s="154">
        <f t="shared" si="17"/>
        <v>2599.65</v>
      </c>
      <c r="I126" s="154">
        <v>28.85</v>
      </c>
      <c r="J126" s="153">
        <v>28.85</v>
      </c>
      <c r="K126" s="153"/>
      <c r="L126" s="153"/>
      <c r="M126" s="153"/>
      <c r="N126" s="153"/>
      <c r="O126" s="153"/>
      <c r="P126" s="153"/>
      <c r="Q126" s="154" t="e">
        <f>IF(OR($E126="",AK126),"",RTD("wdf.rtq",,$E126,"LastPrice"))</f>
        <v>#N/A</v>
      </c>
      <c r="R126" s="37">
        <v>43084</v>
      </c>
      <c r="S126" s="37"/>
      <c r="T126" s="37">
        <v>43265</v>
      </c>
      <c r="U126" s="85"/>
      <c r="V126" s="116" t="e">
        <f ca="1">IF(OR($A126="",$AK126),"",IF($B126="Asian",IF(close_Price!$E$4&gt;=14,([1]!TDaysCount(close_Price!$E$1,$T126,"TradingCalendar=DCE")-1)/250,([1]!TDaysCount(close_Price!$E$1,$T126,"TradingCalendar=DCE"))/250),IF(close_Price!$E$4&lt;11,([1]!TDaysCount(close_Price!$E$1,$T126,"TradingCalendar=DCE"))/250,([1]!TDaysCount(close_Price!$E$1,$T126,"TradingCalendar=DCE")-1)/250)))</f>
        <v>#NAME?</v>
      </c>
      <c r="W126" s="112"/>
      <c r="X126" s="112"/>
      <c r="Y126" s="112"/>
      <c r="Z126" s="153">
        <v>0.05</v>
      </c>
      <c r="AA126" s="153">
        <v>0</v>
      </c>
      <c r="AB126" s="148">
        <f>VLOOKUP(E126,ContractInfo!C:M,11,FALSE)</f>
        <v>0.37</v>
      </c>
      <c r="AC126" s="145">
        <v>4.2553749999999999</v>
      </c>
      <c r="AD126" s="22">
        <v>3.5425729526294591</v>
      </c>
      <c r="AE126" s="23">
        <v>0.64213661633654051</v>
      </c>
      <c r="AF126" s="23">
        <v>5.490713006738477E-2</v>
      </c>
      <c r="AG126" s="23">
        <v>6.8610691924060978</v>
      </c>
      <c r="AH126" s="23">
        <v>-4.1609050948082169</v>
      </c>
      <c r="AI126" s="23">
        <v>5.9040503010552241</v>
      </c>
      <c r="AJ126" s="153">
        <v>0</v>
      </c>
      <c r="AK126" s="153" t="b">
        <v>0</v>
      </c>
      <c r="AL126" s="154">
        <f>IF($E126="","",IF($C126="Short",VLOOKUP($A126,TradingBlotter!$C:$J,8,FALSE)*$G126*H126,-VLOOKUP($A126,TradingBlotter!$C:$J,8,FALSE)*$G126*H126))</f>
        <v>1106248.5618749999</v>
      </c>
      <c r="AM126" s="154">
        <f t="shared" si="12"/>
        <v>-920944.97763031733</v>
      </c>
      <c r="AN126" s="154">
        <f t="shared" si="13"/>
        <v>185303.58424468257</v>
      </c>
      <c r="AO126" s="154">
        <f t="shared" si="19"/>
        <v>7499990.25</v>
      </c>
      <c r="AP126" s="112" t="s">
        <v>1964</v>
      </c>
      <c r="AQ126" s="10" t="str">
        <f t="shared" si="18"/>
        <v/>
      </c>
      <c r="AR126" s="143" t="str">
        <f t="shared" si="20"/>
        <v/>
      </c>
      <c r="AS126" s="37"/>
      <c r="AT126" s="206" t="e">
        <f ca="1">[1]!WSS(E126,"sec_name","ShowCodes=N","cols=1;rows=1")</f>
        <v>#NAME?</v>
      </c>
    </row>
    <row r="127" spans="1:46" s="53" customFormat="1" x14ac:dyDescent="0.2">
      <c r="A127" s="53" t="s">
        <v>1985</v>
      </c>
      <c r="B127" s="53" t="s">
        <v>807</v>
      </c>
      <c r="C127" s="53" t="s">
        <v>459</v>
      </c>
      <c r="D127" s="53" t="s">
        <v>809</v>
      </c>
      <c r="E127" s="53" t="s">
        <v>1986</v>
      </c>
      <c r="F127" s="153">
        <v>211600</v>
      </c>
      <c r="G127" s="154">
        <f>IF($E127="","",VLOOKUP($E127,ContractInfo!$C$2:$G$904,5,FALSE))</f>
        <v>100</v>
      </c>
      <c r="H127" s="154">
        <f t="shared" si="17"/>
        <v>2116</v>
      </c>
      <c r="I127" s="154">
        <v>62.27</v>
      </c>
      <c r="J127" s="153">
        <f>62.27*1.3</f>
        <v>80.951000000000008</v>
      </c>
      <c r="K127" s="153"/>
      <c r="L127" s="153"/>
      <c r="M127" s="153"/>
      <c r="N127" s="153"/>
      <c r="O127" s="153"/>
      <c r="P127" s="153"/>
      <c r="Q127" s="154" t="e">
        <f>IF(OR($E127="",AK127),"",RTD("wdf.rtq",,$E127,"LastPrice"))</f>
        <v>#N/A</v>
      </c>
      <c r="R127" s="37">
        <v>43084</v>
      </c>
      <c r="S127" s="37"/>
      <c r="T127" s="37">
        <v>43265</v>
      </c>
      <c r="U127" s="85"/>
      <c r="V127" s="116" t="e">
        <f ca="1">IF(OR($A127="",$AK127),"",IF($B127="Asian",IF(close_Price!$E$4&gt;=14,([1]!TDaysCount(close_Price!$E$1,$T127,"TradingCalendar=DCE")-1)/250,([1]!TDaysCount(close_Price!$E$1,$T127,"TradingCalendar=DCE"))/250),IF(close_Price!$E$4&lt;11,([1]!TDaysCount(close_Price!$E$1,$T127,"TradingCalendar=DCE"))/250,([1]!TDaysCount(close_Price!$E$1,$T127,"TradingCalendar=DCE")-1)/250)))</f>
        <v>#NAME?</v>
      </c>
      <c r="W127" s="112"/>
      <c r="X127" s="112"/>
      <c r="Y127" s="112"/>
      <c r="Z127" s="153">
        <v>0.05</v>
      </c>
      <c r="AA127" s="153">
        <v>0</v>
      </c>
      <c r="AB127" s="148">
        <f>VLOOKUP(E127,ContractInfo!C:M,11,FALSE)</f>
        <v>0.375</v>
      </c>
      <c r="AC127" s="145">
        <v>3.7362000000000002</v>
      </c>
      <c r="AD127" s="22">
        <v>2.1224662580114151</v>
      </c>
      <c r="AE127" s="23">
        <v>0.25723229628745103</v>
      </c>
      <c r="AF127" s="23">
        <v>2.106339248207572E-2</v>
      </c>
      <c r="AG127" s="23">
        <v>13.1733397032492</v>
      </c>
      <c r="AH127" s="23">
        <v>-7.3196123463941554</v>
      </c>
      <c r="AI127" s="23">
        <v>5.6434609576995411</v>
      </c>
      <c r="AJ127" s="153">
        <v>0</v>
      </c>
      <c r="AK127" s="153" t="b">
        <v>0</v>
      </c>
      <c r="AL127" s="154">
        <f>IF($E127="","",IF($C127="Short",VLOOKUP($A127,TradingBlotter!$C:$J,8,FALSE)*$G127*H127,-VLOOKUP($A127,TradingBlotter!$C:$J,8,FALSE)*$G127*H127))</f>
        <v>790579.92</v>
      </c>
      <c r="AM127" s="154">
        <f t="shared" si="12"/>
        <v>-449113.86019521544</v>
      </c>
      <c r="AN127" s="154">
        <f t="shared" si="13"/>
        <v>341466.0598047846</v>
      </c>
      <c r="AO127" s="154">
        <f t="shared" si="19"/>
        <v>13176332</v>
      </c>
      <c r="AP127" s="112" t="s">
        <v>1655</v>
      </c>
      <c r="AQ127" s="10" t="str">
        <f t="shared" si="18"/>
        <v/>
      </c>
      <c r="AR127" s="143" t="str">
        <f t="shared" si="20"/>
        <v/>
      </c>
      <c r="AS127" s="37"/>
      <c r="AT127" s="206" t="e">
        <f ca="1">[1]!WSS(E127,"sec_name","ShowCodes=N","cols=1;rows=1")</f>
        <v>#NAME?</v>
      </c>
    </row>
    <row r="128" spans="1:46" s="53" customFormat="1" x14ac:dyDescent="0.2">
      <c r="A128" s="53" t="s">
        <v>1987</v>
      </c>
      <c r="B128" s="53" t="s">
        <v>807</v>
      </c>
      <c r="C128" s="53" t="s">
        <v>459</v>
      </c>
      <c r="D128" s="53" t="s">
        <v>809</v>
      </c>
      <c r="E128" s="53" t="s">
        <v>1988</v>
      </c>
      <c r="F128" s="153">
        <v>200000</v>
      </c>
      <c r="G128" s="154">
        <f>IF($E128="","",VLOOKUP($E128,ContractInfo!$C$2:$G$904,5,FALSE))</f>
        <v>100</v>
      </c>
      <c r="H128" s="154">
        <f t="shared" si="17"/>
        <v>2000</v>
      </c>
      <c r="I128" s="154">
        <v>10</v>
      </c>
      <c r="J128" s="153">
        <v>10</v>
      </c>
      <c r="K128" s="153"/>
      <c r="L128" s="153"/>
      <c r="M128" s="153"/>
      <c r="N128" s="153"/>
      <c r="O128" s="153"/>
      <c r="P128" s="153"/>
      <c r="Q128" s="154" t="e">
        <f>IF(OR($E128="",AK128),"",RTD("wdf.rtq",,$E128,"LastPrice"))</f>
        <v>#N/A</v>
      </c>
      <c r="R128" s="37">
        <v>43084</v>
      </c>
      <c r="S128" s="37"/>
      <c r="T128" s="37">
        <v>43145</v>
      </c>
      <c r="U128" s="85"/>
      <c r="V128" s="116" t="e">
        <f ca="1">IF(OR($A128="",$AK128),"",IF($B128="Asian",IF(close_Price!$E$4&gt;=14,([1]!TDaysCount(close_Price!$E$1,$T128,"TradingCalendar=DCE")-1)/250,([1]!TDaysCount(close_Price!$E$1,$T128,"TradingCalendar=DCE"))/250),IF(close_Price!$E$4&lt;11,([1]!TDaysCount(close_Price!$E$1,$T128,"TradingCalendar=DCE"))/250,([1]!TDaysCount(close_Price!$E$1,$T128,"TradingCalendar=DCE")-1)/250)))</f>
        <v>#NAME?</v>
      </c>
      <c r="W128" s="112"/>
      <c r="X128" s="112"/>
      <c r="Y128" s="112"/>
      <c r="Z128" s="153">
        <v>0.05</v>
      </c>
      <c r="AA128" s="153">
        <v>0</v>
      </c>
      <c r="AB128" s="148">
        <f>VLOOKUP(E128,ContractInfo!C:M,11,FALSE)</f>
        <v>0.22</v>
      </c>
      <c r="AC128" s="145">
        <v>0.57399999999999995</v>
      </c>
      <c r="AD128" s="22">
        <v>0.11987686695918522</v>
      </c>
      <c r="AE128" s="23">
        <v>0.33540948261987436</v>
      </c>
      <c r="AF128" s="23">
        <v>0.65431517737368927</v>
      </c>
      <c r="AG128" s="23">
        <v>0.92290510352067945</v>
      </c>
      <c r="AH128" s="23">
        <v>-1.6497821867474414</v>
      </c>
      <c r="AI128" s="23">
        <v>0.21331254623102608</v>
      </c>
      <c r="AJ128" s="153">
        <v>0</v>
      </c>
      <c r="AK128" s="153" t="b">
        <v>0</v>
      </c>
      <c r="AL128" s="154">
        <f>IF($E128="","",IF($C128="Short",VLOOKUP($A128,TradingBlotter!$C:$J,8,FALSE)*$G128*H128,-VLOOKUP($A128,TradingBlotter!$C:$J,8,FALSE)*$G128*H128))</f>
        <v>114800</v>
      </c>
      <c r="AM128" s="154">
        <f t="shared" si="12"/>
        <v>-23975.373391837042</v>
      </c>
      <c r="AN128" s="154">
        <f t="shared" si="13"/>
        <v>90824.626608162958</v>
      </c>
      <c r="AO128" s="154">
        <f t="shared" si="19"/>
        <v>2000000</v>
      </c>
      <c r="AP128" s="112" t="s">
        <v>1653</v>
      </c>
      <c r="AQ128" s="10" t="str">
        <f t="shared" si="18"/>
        <v/>
      </c>
      <c r="AR128" s="143" t="str">
        <f t="shared" si="20"/>
        <v/>
      </c>
      <c r="AS128" s="37"/>
      <c r="AT128" s="206" t="e">
        <f ca="1">[1]!WSS(E128,"sec_name","ShowCodes=N","cols=1;rows=1")</f>
        <v>#NAME?</v>
      </c>
    </row>
    <row r="129" spans="1:46" s="53" customFormat="1" x14ac:dyDescent="0.2">
      <c r="A129" s="53" t="s">
        <v>2022</v>
      </c>
      <c r="B129" s="53" t="s">
        <v>807</v>
      </c>
      <c r="C129" s="53" t="s">
        <v>459</v>
      </c>
      <c r="D129" s="53" t="s">
        <v>809</v>
      </c>
      <c r="E129" s="53" t="s">
        <v>2027</v>
      </c>
      <c r="F129" s="153">
        <v>35400</v>
      </c>
      <c r="G129" s="154">
        <f>IF($E129="","",VLOOKUP($E129,ContractInfo!$C$2:$G$904,5,FALSE))</f>
        <v>100</v>
      </c>
      <c r="H129" s="154">
        <f t="shared" si="17"/>
        <v>354</v>
      </c>
      <c r="I129" s="154">
        <v>28.11</v>
      </c>
      <c r="J129" s="153">
        <v>28.11</v>
      </c>
      <c r="K129" s="153"/>
      <c r="L129" s="153"/>
      <c r="M129" s="153"/>
      <c r="N129" s="153"/>
      <c r="O129" s="153"/>
      <c r="P129" s="153"/>
      <c r="Q129" s="154" t="str">
        <f>IF(OR($E129="",AK129),"",RTD("wdf.rtq",,$E129,"LastPrice"))</f>
        <v/>
      </c>
      <c r="R129" s="37">
        <v>43087</v>
      </c>
      <c r="S129" s="37"/>
      <c r="T129" s="37">
        <v>43117</v>
      </c>
      <c r="U129" s="85"/>
      <c r="V129" s="116" t="str">
        <f>IF(OR($A129="",$AK129),"",IF($B129="Asian",IF(close_Price!$E$4&gt;=14,([1]!TDaysCount(close_Price!$E$1,$T129,"TradingCalendar=DCE")-1)/250,([1]!TDaysCount(close_Price!$E$1,$T129,"TradingCalendar=DCE"))/250),IF(close_Price!$E$4&lt;11,([1]!TDaysCount(close_Price!$E$1,$T129,"TradingCalendar=DCE"))/250,([1]!TDaysCount(close_Price!$E$1,$T129,"TradingCalendar=DCE")-1)/250)))</f>
        <v/>
      </c>
      <c r="W129" s="112"/>
      <c r="X129" s="112"/>
      <c r="Y129" s="112"/>
      <c r="Z129" s="153">
        <v>0.05</v>
      </c>
      <c r="AA129" s="153">
        <v>0</v>
      </c>
      <c r="AB129" s="148">
        <f>VLOOKUP(E129,ContractInfo!C:M,11,FALSE)</f>
        <v>0.38</v>
      </c>
      <c r="AC129" s="145">
        <v>0</v>
      </c>
      <c r="AD129" s="22">
        <v>2.4720173127101223E-6</v>
      </c>
      <c r="AE129" s="23">
        <v>1.7150952961801759E-5</v>
      </c>
      <c r="AF129" s="23">
        <v>1.1310762513600522E-4</v>
      </c>
      <c r="AG129" s="23">
        <v>1.1923425800217209E-4</v>
      </c>
      <c r="AH129" s="23">
        <v>-6.2067637337289133E-3</v>
      </c>
      <c r="AI129" s="23">
        <v>1.7189279892987769E-6</v>
      </c>
      <c r="AJ129" s="153">
        <v>0</v>
      </c>
      <c r="AK129" s="153" t="b">
        <v>1</v>
      </c>
      <c r="AL129" s="154">
        <f>IF($E129="","",IF($C129="Short",VLOOKUP($A129,TradingBlotter!$C:$J,8,FALSE)*$G129*H129,-VLOOKUP($A129,TradingBlotter!$C:$J,8,FALSE)*$G129*H129))</f>
        <v>62690.921999999999</v>
      </c>
      <c r="AM129" s="154">
        <f t="shared" si="12"/>
        <v>0</v>
      </c>
      <c r="AN129" s="154">
        <f t="shared" si="13"/>
        <v>62690.921999999999</v>
      </c>
      <c r="AO129" s="154">
        <f t="shared" si="19"/>
        <v>995094</v>
      </c>
      <c r="AP129" s="112" t="s">
        <v>1654</v>
      </c>
      <c r="AQ129" s="10" t="str">
        <f t="shared" si="18"/>
        <v>到期无赔付</v>
      </c>
      <c r="AR129" s="143">
        <f t="shared" si="20"/>
        <v>43117</v>
      </c>
      <c r="AS129" s="37"/>
      <c r="AT129" s="206" t="e">
        <f ca="1">[1]!WSS(E129,"sec_name","ShowCodes=N","cols=1;rows=1")</f>
        <v>#NAME?</v>
      </c>
    </row>
    <row r="130" spans="1:46" s="53" customFormat="1" x14ac:dyDescent="0.2">
      <c r="A130" s="53" t="s">
        <v>2023</v>
      </c>
      <c r="B130" s="53" t="s">
        <v>807</v>
      </c>
      <c r="C130" s="53" t="s">
        <v>459</v>
      </c>
      <c r="D130" s="53" t="s">
        <v>809</v>
      </c>
      <c r="E130" s="53" t="s">
        <v>2028</v>
      </c>
      <c r="F130" s="153">
        <v>71400</v>
      </c>
      <c r="G130" s="154">
        <f>IF($E130="","",VLOOKUP($E130,ContractInfo!$C$2:$G$904,5,FALSE))</f>
        <v>100</v>
      </c>
      <c r="H130" s="154">
        <f t="shared" ref="H130:H161" si="21">IF($E130="","",F130/G130)</f>
        <v>714</v>
      </c>
      <c r="I130" s="154">
        <v>62.89</v>
      </c>
      <c r="J130" s="153">
        <f>I130*1.3</f>
        <v>81.757000000000005</v>
      </c>
      <c r="K130" s="153"/>
      <c r="L130" s="153"/>
      <c r="M130" s="153"/>
      <c r="N130" s="153"/>
      <c r="O130" s="153"/>
      <c r="P130" s="153"/>
      <c r="Q130" s="154" t="e">
        <f>IF(OR($E130="",AK130),"",RTD("wdf.rtq",,$E130,"LastPrice"))</f>
        <v>#N/A</v>
      </c>
      <c r="R130" s="37">
        <v>43087</v>
      </c>
      <c r="S130" s="37"/>
      <c r="T130" s="37">
        <v>43269</v>
      </c>
      <c r="U130" s="85"/>
      <c r="V130" s="116" t="e">
        <f ca="1">IF(OR($A130="",$AK130),"",IF($B130="Asian",IF(close_Price!$E$4&gt;=14,([1]!TDaysCount(close_Price!$E$1,$T130,"TradingCalendar=DCE")-1)/250,([1]!TDaysCount(close_Price!$E$1,$T130,"TradingCalendar=DCE"))/250),IF(close_Price!$E$4&lt;11,([1]!TDaysCount(close_Price!$E$1,$T130,"TradingCalendar=DCE"))/250,([1]!TDaysCount(close_Price!$E$1,$T130,"TradingCalendar=DCE")-1)/250)))</f>
        <v>#NAME?</v>
      </c>
      <c r="W130" s="112"/>
      <c r="X130" s="112"/>
      <c r="Y130" s="112"/>
      <c r="Z130" s="153">
        <v>0.05</v>
      </c>
      <c r="AA130" s="153">
        <v>0</v>
      </c>
      <c r="AB130" s="148">
        <f>VLOOKUP(E130,ContractInfo!C:M,11,FALSE)</f>
        <v>0.375</v>
      </c>
      <c r="AC130" s="145">
        <v>3.7734000000000001</v>
      </c>
      <c r="AD130" s="22">
        <v>2.0059480190963361</v>
      </c>
      <c r="AE130" s="23">
        <v>0.24533669739399655</v>
      </c>
      <c r="AF130" s="23">
        <v>2.0434176158253964E-2</v>
      </c>
      <c r="AG130" s="23">
        <v>12.915774552071953</v>
      </c>
      <c r="AH130" s="23">
        <v>-7.0895888764026944</v>
      </c>
      <c r="AI130" s="23">
        <v>5.4467208903906563</v>
      </c>
      <c r="AJ130" s="153">
        <v>0</v>
      </c>
      <c r="AK130" s="153" t="b">
        <v>0</v>
      </c>
      <c r="AL130" s="154">
        <f>IF($E130="","",IF($C130="Short",VLOOKUP($A130,TradingBlotter!$C:$J,8,FALSE)*$G130*H130,-VLOOKUP($A130,TradingBlotter!$C:$J,8,FALSE)*$G130*H130))</f>
        <v>269420.76</v>
      </c>
      <c r="AM130" s="154">
        <f t="shared" ref="AM130:AM193" si="22">IF($E130="","",IF($C130="Short",IF($AK130,-$AC130,-$AD130)*$G130*H130,IF($AK130,$AC130,$AD130)*$G130*H130))</f>
        <v>-143224.68856347841</v>
      </c>
      <c r="AN130" s="154">
        <f t="shared" ref="AN130:AN193" si="23">IF($E130="","",$AL130+$AM130)</f>
        <v>126196.0714365216</v>
      </c>
      <c r="AO130" s="154">
        <f t="shared" si="19"/>
        <v>4490346</v>
      </c>
      <c r="AP130" s="112" t="s">
        <v>1655</v>
      </c>
      <c r="AQ130" s="10" t="str">
        <f t="shared" ref="AQ130:AQ160" si="24">IF(AK130,IF(AS130&lt;&gt;"","提前平仓",IF(AM130=0,"到期无赔付","到期赔付")),"")</f>
        <v/>
      </c>
      <c r="AR130" s="143" t="str">
        <f t="shared" si="20"/>
        <v/>
      </c>
      <c r="AS130" s="37"/>
      <c r="AT130" s="206" t="e">
        <f ca="1">[1]!WSS(E130,"sec_name","ShowCodes=N","cols=1;rows=1")</f>
        <v>#NAME?</v>
      </c>
    </row>
    <row r="131" spans="1:46" s="53" customFormat="1" x14ac:dyDescent="0.2">
      <c r="A131" s="53" t="s">
        <v>2024</v>
      </c>
      <c r="B131" s="53" t="s">
        <v>807</v>
      </c>
      <c r="C131" s="53" t="s">
        <v>459</v>
      </c>
      <c r="D131" s="53" t="s">
        <v>809</v>
      </c>
      <c r="E131" s="53" t="s">
        <v>2029</v>
      </c>
      <c r="F131" s="153">
        <v>38400</v>
      </c>
      <c r="G131" s="154">
        <f>IF($E131="","",VLOOKUP($E131,ContractInfo!$C$2:$G$904,5,FALSE))</f>
        <v>100</v>
      </c>
      <c r="H131" s="154">
        <f t="shared" si="21"/>
        <v>384</v>
      </c>
      <c r="I131" s="154">
        <v>25.91</v>
      </c>
      <c r="J131" s="153">
        <v>25.91</v>
      </c>
      <c r="K131" s="153"/>
      <c r="L131" s="153"/>
      <c r="M131" s="153"/>
      <c r="N131" s="153"/>
      <c r="O131" s="153"/>
      <c r="P131" s="153"/>
      <c r="Q131" s="154" t="str">
        <f>IF(OR($E131="",AK131),"",RTD("wdf.rtq",,$E131,"LastPrice"))</f>
        <v/>
      </c>
      <c r="R131" s="37">
        <v>43087</v>
      </c>
      <c r="S131" s="37"/>
      <c r="T131" s="37">
        <v>43117</v>
      </c>
      <c r="U131" s="85"/>
      <c r="V131" s="116" t="str">
        <f>IF(OR($A131="",$AK131),"",IF($B131="Asian",IF(close_Price!$E$4&gt;=14,([1]!TDaysCount(close_Price!$E$1,$T131,"TradingCalendar=DCE")-1)/250,([1]!TDaysCount(close_Price!$E$1,$T131,"TradingCalendar=DCE"))/250),IF(close_Price!$E$4&lt;11,([1]!TDaysCount(close_Price!$E$1,$T131,"TradingCalendar=DCE"))/250,([1]!TDaysCount(close_Price!$E$1,$T131,"TradingCalendar=DCE")-1)/250)))</f>
        <v/>
      </c>
      <c r="W131" s="112"/>
      <c r="X131" s="112"/>
      <c r="Y131" s="112"/>
      <c r="Z131" s="153">
        <v>0.05</v>
      </c>
      <c r="AA131" s="153">
        <v>0</v>
      </c>
      <c r="AB131" s="148">
        <f>VLOOKUP(E131,ContractInfo!C:M,11,FALSE)</f>
        <v>0.35</v>
      </c>
      <c r="AC131" s="145">
        <v>0</v>
      </c>
      <c r="AD131" s="22">
        <v>3.0750575274201685E-4</v>
      </c>
      <c r="AE131" s="23">
        <v>1.8811112879543914E-3</v>
      </c>
      <c r="AF131" s="23">
        <v>1.05895633723472E-2</v>
      </c>
      <c r="AG131" s="23">
        <v>9.1784744022044909E-3</v>
      </c>
      <c r="AH131" s="23">
        <v>-0.42676521047274552</v>
      </c>
      <c r="AI131" s="23">
        <v>1.8086154966301702E-4</v>
      </c>
      <c r="AJ131" s="153">
        <v>0</v>
      </c>
      <c r="AK131" s="153" t="b">
        <v>1</v>
      </c>
      <c r="AL131" s="154">
        <f>IF($E131="","",IF($C131="Short",VLOOKUP($A131,TradingBlotter!$C:$J,8,FALSE)*$G131*H131,-VLOOKUP($A131,TradingBlotter!$C:$J,8,FALSE)*$G131*H131))</f>
        <v>64671.360000000001</v>
      </c>
      <c r="AM131" s="154">
        <f t="shared" si="22"/>
        <v>0</v>
      </c>
      <c r="AN131" s="154">
        <f t="shared" si="23"/>
        <v>64671.360000000001</v>
      </c>
      <c r="AO131" s="154">
        <f t="shared" ref="AO131:AO140" si="25">IF(AND($E131&lt;&gt;"",COUNTIF(A131,"*-*")=0),$F131*$I131,IF(OR($E131="",COUNTIF(A130,"*-*")=1),"",$F131*$I131))</f>
        <v>994944</v>
      </c>
      <c r="AP131" s="112" t="s">
        <v>2030</v>
      </c>
      <c r="AQ131" s="10" t="str">
        <f t="shared" si="24"/>
        <v>到期无赔付</v>
      </c>
      <c r="AR131" s="143">
        <f t="shared" si="20"/>
        <v>43117</v>
      </c>
      <c r="AS131" s="37"/>
      <c r="AT131" s="206" t="e">
        <f ca="1">[1]!WSS(E131,"sec_name","ShowCodes=N","cols=1;rows=1")</f>
        <v>#NAME?</v>
      </c>
    </row>
    <row r="132" spans="1:46" s="53" customFormat="1" x14ac:dyDescent="0.2">
      <c r="A132" s="53" t="s">
        <v>2025</v>
      </c>
      <c r="B132" s="53" t="s">
        <v>807</v>
      </c>
      <c r="C132" s="53" t="s">
        <v>459</v>
      </c>
      <c r="D132" s="53" t="s">
        <v>809</v>
      </c>
      <c r="E132" s="53" t="s">
        <v>2031</v>
      </c>
      <c r="F132" s="153">
        <v>641000</v>
      </c>
      <c r="G132" s="154">
        <f>IF($E132="","",VLOOKUP($E132,ContractInfo!$C$2:$G$904,5,FALSE))</f>
        <v>100</v>
      </c>
      <c r="H132" s="154">
        <f t="shared" si="21"/>
        <v>6410</v>
      </c>
      <c r="I132" s="154">
        <v>7.75</v>
      </c>
      <c r="J132" s="153">
        <v>7.75</v>
      </c>
      <c r="K132" s="153"/>
      <c r="L132" s="153"/>
      <c r="M132" s="153"/>
      <c r="N132" s="153"/>
      <c r="O132" s="153"/>
      <c r="P132" s="153"/>
      <c r="Q132" s="154" t="e">
        <f>IF(OR($E132="",AK132),"",RTD("wdf.rtq",,$E132,"LastPrice"))</f>
        <v>#N/A</v>
      </c>
      <c r="R132" s="37">
        <v>43087</v>
      </c>
      <c r="S132" s="37"/>
      <c r="T132" s="37">
        <v>43145</v>
      </c>
      <c r="U132" s="85"/>
      <c r="V132" s="116" t="e">
        <f ca="1">IF(OR($A132="",$AK132),"",IF($B132="Asian",IF(close_Price!$E$4&gt;=14,([1]!TDaysCount(close_Price!$E$1,$T132,"TradingCalendar=DCE")-1)/250,([1]!TDaysCount(close_Price!$E$1,$T132,"TradingCalendar=DCE"))/250),IF(close_Price!$E$4&lt;11,([1]!TDaysCount(close_Price!$E$1,$T132,"TradingCalendar=DCE"))/250,([1]!TDaysCount(close_Price!$E$1,$T132,"TradingCalendar=DCE")-1)/250)))</f>
        <v>#NAME?</v>
      </c>
      <c r="W132" s="112"/>
      <c r="X132" s="112"/>
      <c r="Y132" s="112"/>
      <c r="Z132" s="153">
        <v>0.05</v>
      </c>
      <c r="AA132" s="153">
        <v>0</v>
      </c>
      <c r="AB132" s="148">
        <v>0.31</v>
      </c>
      <c r="AC132" s="145">
        <v>0.53939999999999999</v>
      </c>
      <c r="AD132" s="22">
        <v>0.27360053133025636</v>
      </c>
      <c r="AE132" s="23">
        <v>0.54552415596949766</v>
      </c>
      <c r="AF132" s="23">
        <v>0.63100522260663594</v>
      </c>
      <c r="AG132" s="23">
        <v>0.80305556849838455</v>
      </c>
      <c r="AH132" s="23">
        <v>-2.028750418575425</v>
      </c>
      <c r="AI132" s="23">
        <v>0.26962830691758638</v>
      </c>
      <c r="AJ132" s="153">
        <v>0</v>
      </c>
      <c r="AK132" s="153" t="b">
        <v>0</v>
      </c>
      <c r="AL132" s="154">
        <f>IF($E132="","",IF($C132="Short",VLOOKUP($A132,TradingBlotter!$C:$J,8,FALSE)*$G132*H132,-VLOOKUP($A132,TradingBlotter!$C:$J,8,FALSE)*$G132*H132))</f>
        <v>345755.39999999997</v>
      </c>
      <c r="AM132" s="154">
        <f t="shared" si="22"/>
        <v>-175377.94058269434</v>
      </c>
      <c r="AN132" s="154">
        <f t="shared" si="23"/>
        <v>170377.45941730562</v>
      </c>
      <c r="AO132" s="154">
        <f t="shared" si="25"/>
        <v>4967750</v>
      </c>
      <c r="AP132" s="112" t="s">
        <v>1311</v>
      </c>
      <c r="AQ132" s="10" t="str">
        <f t="shared" si="24"/>
        <v/>
      </c>
      <c r="AR132" s="143" t="str">
        <f t="shared" si="20"/>
        <v/>
      </c>
      <c r="AS132" s="37"/>
      <c r="AT132" s="206" t="e">
        <f ca="1">[1]!WSS(E132,"sec_name","ShowCodes=N","cols=1;rows=1")</f>
        <v>#NAME?</v>
      </c>
    </row>
    <row r="133" spans="1:46" s="53" customFormat="1" x14ac:dyDescent="0.2">
      <c r="A133" s="53" t="s">
        <v>2026</v>
      </c>
      <c r="B133" s="53" t="s">
        <v>807</v>
      </c>
      <c r="C133" s="53" t="s">
        <v>459</v>
      </c>
      <c r="D133" s="53" t="s">
        <v>809</v>
      </c>
      <c r="E133" s="53" t="s">
        <v>2032</v>
      </c>
      <c r="F133" s="153">
        <v>344800</v>
      </c>
      <c r="G133" s="154">
        <f>IF($E133="","",VLOOKUP($E133,ContractInfo!$C$2:$G$904,5,FALSE))</f>
        <v>100</v>
      </c>
      <c r="H133" s="154">
        <f t="shared" si="21"/>
        <v>3448</v>
      </c>
      <c r="I133" s="154">
        <v>11.58</v>
      </c>
      <c r="J133" s="153">
        <v>11.58</v>
      </c>
      <c r="K133" s="153"/>
      <c r="L133" s="153"/>
      <c r="M133" s="153"/>
      <c r="N133" s="153"/>
      <c r="O133" s="153"/>
      <c r="P133" s="153"/>
      <c r="Q133" s="154" t="e">
        <f>IF(OR($E133="",AK133),"",RTD("wdf.rtq",,$E133,"LastPrice"))</f>
        <v>#N/A</v>
      </c>
      <c r="R133" s="37">
        <v>43087</v>
      </c>
      <c r="S133" s="37"/>
      <c r="T133" s="37">
        <v>43145</v>
      </c>
      <c r="U133" s="85"/>
      <c r="V133" s="116" t="e">
        <f ca="1">IF(OR($A133="",$AK133),"",IF($B133="Asian",IF(close_Price!$E$4&gt;=14,([1]!TDaysCount(close_Price!$E$1,$T133,"TradingCalendar=DCE")-1)/250,([1]!TDaysCount(close_Price!$E$1,$T133,"TradingCalendar=DCE"))/250),IF(close_Price!$E$4&lt;11,([1]!TDaysCount(close_Price!$E$1,$T133,"TradingCalendar=DCE"))/250,([1]!TDaysCount(close_Price!$E$1,$T133,"TradingCalendar=DCE")-1)/250)))</f>
        <v>#NAME?</v>
      </c>
      <c r="W133" s="112"/>
      <c r="X133" s="112"/>
      <c r="Y133" s="112"/>
      <c r="Z133" s="153">
        <v>0.05</v>
      </c>
      <c r="AA133" s="153">
        <v>0</v>
      </c>
      <c r="AB133" s="148">
        <f>VLOOKUP(E133,ContractInfo!C:M,11,FALSE)</f>
        <v>0.26</v>
      </c>
      <c r="AC133" s="145">
        <v>0.71216999999999997</v>
      </c>
      <c r="AD133" s="22">
        <v>0.72085485368298596</v>
      </c>
      <c r="AE133" s="23">
        <v>0.78955629147199136</v>
      </c>
      <c r="AF133" s="23">
        <v>0.35000389602086385</v>
      </c>
      <c r="AG133" s="23">
        <v>0.91500251802633981</v>
      </c>
      <c r="AH133" s="23">
        <v>-2.1932770022870591</v>
      </c>
      <c r="AI133" s="23">
        <v>0.60385017624191717</v>
      </c>
      <c r="AJ133" s="153">
        <v>0</v>
      </c>
      <c r="AK133" s="153" t="b">
        <v>0</v>
      </c>
      <c r="AL133" s="154">
        <f>IF($E133="","",IF($C133="Short",VLOOKUP($A133,TradingBlotter!$C:$J,8,FALSE)*$G133*H133,-VLOOKUP($A133,TradingBlotter!$C:$J,8,FALSE)*$G133*H133))</f>
        <v>245556.21599999999</v>
      </c>
      <c r="AM133" s="154">
        <f t="shared" si="22"/>
        <v>-248550.75354989353</v>
      </c>
      <c r="AN133" s="154">
        <f t="shared" si="23"/>
        <v>-2994.5375498935464</v>
      </c>
      <c r="AO133" s="154">
        <f t="shared" si="25"/>
        <v>3992784</v>
      </c>
      <c r="AP133" s="112" t="s">
        <v>1311</v>
      </c>
      <c r="AQ133" s="10" t="str">
        <f t="shared" si="24"/>
        <v/>
      </c>
      <c r="AR133" s="143" t="str">
        <f t="shared" si="20"/>
        <v/>
      </c>
      <c r="AS133" s="37"/>
      <c r="AT133" s="206" t="e">
        <f ca="1">[1]!WSS(E133,"sec_name","ShowCodes=N","cols=1;rows=1")</f>
        <v>#NAME?</v>
      </c>
    </row>
    <row r="134" spans="1:46" s="18" customFormat="1" x14ac:dyDescent="0.2">
      <c r="A134" s="18" t="s">
        <v>2055</v>
      </c>
      <c r="B134" s="53" t="s">
        <v>807</v>
      </c>
      <c r="C134" s="53" t="s">
        <v>137</v>
      </c>
      <c r="D134" s="53" t="s">
        <v>115</v>
      </c>
      <c r="E134" s="53" t="s">
        <v>1585</v>
      </c>
      <c r="F134" s="153">
        <v>20000</v>
      </c>
      <c r="G134" s="154">
        <f>IF($E134="","",VLOOKUP($E134,ContractInfo!$C$2:$G$904,5,FALSE))</f>
        <v>100</v>
      </c>
      <c r="H134" s="154">
        <f t="shared" si="21"/>
        <v>200</v>
      </c>
      <c r="I134" s="154">
        <v>531</v>
      </c>
      <c r="J134" s="153">
        <v>499.5</v>
      </c>
      <c r="K134" s="153"/>
      <c r="L134" s="153"/>
      <c r="M134" s="153"/>
      <c r="N134" s="153"/>
      <c r="O134" s="153"/>
      <c r="P134" s="153"/>
      <c r="Q134" s="154" t="e">
        <f>IF(OR($E134="",AK134),"",RTD("wdf.rtq",,$E134,"LastPrice"))</f>
        <v>#N/A</v>
      </c>
      <c r="R134" s="37">
        <v>43087</v>
      </c>
      <c r="S134" s="37"/>
      <c r="T134" s="37">
        <v>43131</v>
      </c>
      <c r="U134" s="85"/>
      <c r="V134" s="116" t="e">
        <f ca="1">IF(OR($A134="",$AK134),"",IF($B134="Asian",IF(close_Price!$E$4&gt;=14,([1]!TDaysCount(close_Price!$E$1,$T134,"TradingCalendar=DCE")-1)/250,([1]!TDaysCount(close_Price!$E$1,$T134,"TradingCalendar=DCE"))/250),IF(close_Price!$E$4&lt;11,([1]!TDaysCount(close_Price!$E$1,$T134,"TradingCalendar=DCE"))/250,([1]!TDaysCount(close_Price!$E$1,$T134,"TradingCalendar=DCE")-1)/250)))</f>
        <v>#NAME?</v>
      </c>
      <c r="W134" s="112"/>
      <c r="X134" s="112"/>
      <c r="Y134" s="112"/>
      <c r="Z134" s="153">
        <v>0.03</v>
      </c>
      <c r="AA134" s="153">
        <v>0.03</v>
      </c>
      <c r="AB134" s="148">
        <f>VLOOKUP(E134,ContractInfo!C:M,11,FALSE)</f>
        <v>0.45</v>
      </c>
      <c r="AC134" s="145">
        <v>20.815200000000001</v>
      </c>
      <c r="AD134" s="22">
        <v>3.2593411322388026</v>
      </c>
      <c r="AE134" s="23">
        <v>-0.1499604376942674</v>
      </c>
      <c r="AF134" s="23">
        <v>5.7474680615048554E-3</v>
      </c>
      <c r="AG134" s="23">
        <v>20.999962875506789</v>
      </c>
      <c r="AH134" s="23">
        <v>-168.65192144421238</v>
      </c>
      <c r="AI134" s="23">
        <v>-2.3523650312568507</v>
      </c>
      <c r="AJ134" s="153">
        <v>0</v>
      </c>
      <c r="AK134" s="153" t="b">
        <v>0</v>
      </c>
      <c r="AL134" s="154">
        <f>IF($E134="","",IF($C134="Short",VLOOKUP($A134,TradingBlotter!$C:$J,8,FALSE)*$G134*H134,-VLOOKUP($A134,TradingBlotter!$C:$J,8,FALSE)*$G134*H134))</f>
        <v>-416304</v>
      </c>
      <c r="AM134" s="154">
        <f t="shared" si="22"/>
        <v>65186.822644776053</v>
      </c>
      <c r="AN134" s="154">
        <f t="shared" si="23"/>
        <v>-351117.17735522392</v>
      </c>
      <c r="AO134" s="154">
        <f t="shared" si="25"/>
        <v>10620000</v>
      </c>
      <c r="AP134" s="112" t="s">
        <v>1589</v>
      </c>
      <c r="AQ134" s="10" t="str">
        <f t="shared" si="24"/>
        <v/>
      </c>
      <c r="AR134" s="143" t="str">
        <f t="shared" si="20"/>
        <v/>
      </c>
      <c r="AS134" s="37"/>
      <c r="AT134" s="206" t="e">
        <f ca="1">[1]!WSS(E134,"sec_name","ShowCodes=N","cols=1;rows=1")</f>
        <v>#NAME?</v>
      </c>
    </row>
    <row r="135" spans="1:46" s="18" customFormat="1" x14ac:dyDescent="0.2">
      <c r="A135" s="18" t="s">
        <v>2057</v>
      </c>
      <c r="B135" s="53" t="s">
        <v>807</v>
      </c>
      <c r="C135" s="53" t="s">
        <v>118</v>
      </c>
      <c r="D135" s="18" t="s">
        <v>121</v>
      </c>
      <c r="E135" s="53" t="s">
        <v>1585</v>
      </c>
      <c r="F135" s="153">
        <v>20000</v>
      </c>
      <c r="G135" s="154">
        <f>IF($E135="","",VLOOKUP($E135,ContractInfo!$C$2:$G$904,5,FALSE))</f>
        <v>100</v>
      </c>
      <c r="H135" s="154">
        <f t="shared" si="21"/>
        <v>200</v>
      </c>
      <c r="I135" s="154">
        <v>531</v>
      </c>
      <c r="J135" s="154">
        <v>531</v>
      </c>
      <c r="K135" s="153"/>
      <c r="L135" s="153"/>
      <c r="M135" s="153"/>
      <c r="N135" s="153"/>
      <c r="O135" s="153"/>
      <c r="P135" s="153"/>
      <c r="Q135" s="154" t="e">
        <f>IF(OR($E135="",AK135),"",RTD("wdf.rtq",,$E135,"LastPrice"))</f>
        <v>#N/A</v>
      </c>
      <c r="R135" s="37">
        <v>43087</v>
      </c>
      <c r="S135" s="37"/>
      <c r="T135" s="37">
        <v>43131</v>
      </c>
      <c r="U135" s="85"/>
      <c r="V135" s="116" t="e">
        <f ca="1">IF(OR($A135="",$AK135),"",IF($B135="Asian",IF(close_Price!$E$4&gt;=14,([1]!TDaysCount(close_Price!$E$1,$T135,"TradingCalendar=DCE")-1)/250,([1]!TDaysCount(close_Price!$E$1,$T135,"TradingCalendar=DCE"))/250),IF(close_Price!$E$4&lt;11,([1]!TDaysCount(close_Price!$E$1,$T135,"TradingCalendar=DCE"))/250,([1]!TDaysCount(close_Price!$E$1,$T135,"TradingCalendar=DCE")-1)/250)))</f>
        <v>#NAME?</v>
      </c>
      <c r="W135" s="112"/>
      <c r="X135" s="112"/>
      <c r="Y135" s="112"/>
      <c r="Z135" s="153">
        <v>0.03</v>
      </c>
      <c r="AA135" s="153">
        <v>0.03</v>
      </c>
      <c r="AB135" s="148">
        <f>VLOOKUP(E135,ContractInfo!C:M,11,FALSE)</f>
        <v>0.45</v>
      </c>
      <c r="AC135" s="145">
        <v>35.470799999999997</v>
      </c>
      <c r="AD135" s="22">
        <v>20.070945191207876</v>
      </c>
      <c r="AE135" s="23">
        <v>0.58809308897051349</v>
      </c>
      <c r="AF135" s="23">
        <v>9.5869608666408514E-3</v>
      </c>
      <c r="AG135" s="23">
        <v>35.028610882907849</v>
      </c>
      <c r="AH135" s="23">
        <v>-280.8777805247733</v>
      </c>
      <c r="AI135" s="23">
        <v>8.305281130143582</v>
      </c>
      <c r="AJ135" s="153">
        <v>0</v>
      </c>
      <c r="AK135" s="153" t="b">
        <v>0</v>
      </c>
      <c r="AL135" s="154">
        <f>IF($E135="","",IF($C135="Short",VLOOKUP($A135,TradingBlotter!$C:$J,8,FALSE)*$G135*H135,-VLOOKUP($A135,TradingBlotter!$C:$J,8,FALSE)*$G135*H135))</f>
        <v>709416</v>
      </c>
      <c r="AM135" s="154">
        <f t="shared" si="22"/>
        <v>-401418.90382415755</v>
      </c>
      <c r="AN135" s="154">
        <f t="shared" si="23"/>
        <v>307997.09617584245</v>
      </c>
      <c r="AO135" s="154">
        <f t="shared" si="25"/>
        <v>10620000</v>
      </c>
      <c r="AP135" s="112" t="s">
        <v>1589</v>
      </c>
      <c r="AQ135" s="10" t="str">
        <f t="shared" si="24"/>
        <v/>
      </c>
      <c r="AR135" s="143" t="str">
        <f t="shared" si="20"/>
        <v/>
      </c>
      <c r="AS135" s="37"/>
      <c r="AT135" s="206" t="e">
        <f ca="1">[1]!WSS(E135,"sec_name","ShowCodes=N","cols=1;rows=1")</f>
        <v>#NAME?</v>
      </c>
    </row>
    <row r="136" spans="1:46" s="53" customFormat="1" x14ac:dyDescent="0.2">
      <c r="A136" s="53" t="s">
        <v>2078</v>
      </c>
      <c r="B136" s="53" t="s">
        <v>807</v>
      </c>
      <c r="C136" s="53" t="s">
        <v>459</v>
      </c>
      <c r="D136" s="53" t="s">
        <v>809</v>
      </c>
      <c r="E136" s="53" t="s">
        <v>2079</v>
      </c>
      <c r="F136" s="153">
        <v>257025</v>
      </c>
      <c r="G136" s="154">
        <f>IF($E136="","",VLOOKUP($E136,ContractInfo!$C$2:$G$904,5,FALSE))</f>
        <v>100</v>
      </c>
      <c r="H136" s="154">
        <f t="shared" si="21"/>
        <v>2570.25</v>
      </c>
      <c r="I136" s="154">
        <v>29.18</v>
      </c>
      <c r="J136" s="153">
        <v>29.18</v>
      </c>
      <c r="K136" s="153"/>
      <c r="L136" s="153"/>
      <c r="M136" s="153"/>
      <c r="N136" s="153"/>
      <c r="O136" s="153"/>
      <c r="P136" s="153"/>
      <c r="Q136" s="154" t="e">
        <f>IF(OR($E136="",AK136),"",RTD("wdf.rtq",,$E136,"LastPrice"))</f>
        <v>#N/A</v>
      </c>
      <c r="R136" s="37">
        <v>43088</v>
      </c>
      <c r="S136" s="37"/>
      <c r="T136" s="37">
        <v>43269</v>
      </c>
      <c r="U136" s="85"/>
      <c r="V136" s="116" t="e">
        <f ca="1">IF(OR($A136="",$AK136),"",IF($B136="Asian",IF(close_Price!$E$4&gt;=14,([1]!TDaysCount(close_Price!$E$1,$T136,"TradingCalendar=DCE")-1)/250,([1]!TDaysCount(close_Price!$E$1,$T136,"TradingCalendar=DCE"))/250),IF(close_Price!$E$4&lt;11,([1]!TDaysCount(close_Price!$E$1,$T136,"TradingCalendar=DCE"))/250,([1]!TDaysCount(close_Price!$E$1,$T136,"TradingCalendar=DCE")-1)/250)))</f>
        <v>#NAME?</v>
      </c>
      <c r="W136" s="112"/>
      <c r="X136" s="112"/>
      <c r="Y136" s="112"/>
      <c r="Z136" s="153">
        <v>0.05</v>
      </c>
      <c r="AA136" s="153">
        <v>0</v>
      </c>
      <c r="AB136" s="148">
        <f>VLOOKUP(E136,ContractInfo!C:M,11,FALSE)</f>
        <v>0.37</v>
      </c>
      <c r="AC136" s="145">
        <v>4.3040500000000002</v>
      </c>
      <c r="AD136" s="22">
        <v>3.3829426504575189</v>
      </c>
      <c r="AE136" s="23">
        <v>0.62341624823915587</v>
      </c>
      <c r="AF136" s="23">
        <v>5.5546464609460638E-2</v>
      </c>
      <c r="AG136" s="23">
        <v>7.0147989612674175</v>
      </c>
      <c r="AH136" s="23">
        <v>-4.1801416097647417</v>
      </c>
      <c r="AI136" s="23">
        <v>5.8143200775225932</v>
      </c>
      <c r="AJ136" s="153">
        <v>0</v>
      </c>
      <c r="AK136" s="153" t="b">
        <v>0</v>
      </c>
      <c r="AL136" s="154">
        <f>IF($E136="","",IF($C136="Short",VLOOKUP($A136,TradingBlotter!$C:$J,8,FALSE)*$G136*H136,-VLOOKUP($A136,TradingBlotter!$C:$J,8,FALSE)*$G136*H136))</f>
        <v>1106248.4512500002</v>
      </c>
      <c r="AM136" s="154">
        <f t="shared" si="22"/>
        <v>-869500.8347338438</v>
      </c>
      <c r="AN136" s="154">
        <f t="shared" si="23"/>
        <v>236747.61651615635</v>
      </c>
      <c r="AO136" s="154">
        <f t="shared" si="25"/>
        <v>7499989.5</v>
      </c>
      <c r="AP136" s="112" t="s">
        <v>1964</v>
      </c>
      <c r="AQ136" s="10" t="str">
        <f t="shared" si="24"/>
        <v/>
      </c>
      <c r="AR136" s="143" t="str">
        <f t="shared" si="20"/>
        <v/>
      </c>
      <c r="AS136" s="37"/>
      <c r="AT136" s="206" t="e">
        <f ca="1">[1]!WSS(E136,"sec_name","ShowCodes=N","cols=1;rows=1")</f>
        <v>#NAME?</v>
      </c>
    </row>
    <row r="137" spans="1:46" s="53" customFormat="1" x14ac:dyDescent="0.2">
      <c r="A137" s="53" t="s">
        <v>2110</v>
      </c>
      <c r="B137" s="53" t="s">
        <v>807</v>
      </c>
      <c r="C137" s="53" t="s">
        <v>459</v>
      </c>
      <c r="D137" s="53" t="s">
        <v>809</v>
      </c>
      <c r="E137" s="53" t="s">
        <v>2111</v>
      </c>
      <c r="F137" s="153">
        <v>34600</v>
      </c>
      <c r="G137" s="154">
        <f>IF($E137="","",VLOOKUP($E137,ContractInfo!$C$2:$G$904,5,FALSE))</f>
        <v>100</v>
      </c>
      <c r="H137" s="154">
        <f t="shared" si="21"/>
        <v>346</v>
      </c>
      <c r="I137" s="154">
        <v>28.64</v>
      </c>
      <c r="J137" s="153">
        <f>I137*1.05</f>
        <v>30.072000000000003</v>
      </c>
      <c r="K137" s="153"/>
      <c r="L137" s="153"/>
      <c r="M137" s="153"/>
      <c r="N137" s="153"/>
      <c r="O137" s="153"/>
      <c r="P137" s="153"/>
      <c r="Q137" s="154" t="str">
        <f>IF(OR($E137="",AK137),"",RTD("wdf.rtq",,$E137,"LastPrice"))</f>
        <v/>
      </c>
      <c r="R137" s="37">
        <v>43089</v>
      </c>
      <c r="S137" s="37"/>
      <c r="T137" s="37">
        <v>43178</v>
      </c>
      <c r="U137" s="85"/>
      <c r="V137" s="134" t="str">
        <f>IF(OR($A137="",$AK137),"",IF($B137="Asian",IF(close_Price!$E$4&gt;=14,([1]!TDaysCount(close_Price!$E$1,$T137,"TradingCalendar=DCE")-1)/250,([1]!TDaysCount(close_Price!$E$1,$T137,"TradingCalendar=DCE"))/250),IF(close_Price!$E$4&lt;11,([1]!TDaysCount(close_Price!$E$1,$T137,"TradingCalendar=DCE"))/250,([1]!TDaysCount(close_Price!$E$1,$T137,"TradingCalendar=DCE")-1)/250)))</f>
        <v/>
      </c>
      <c r="W137" s="112"/>
      <c r="X137" s="112"/>
      <c r="Y137" s="112"/>
      <c r="Z137" s="153">
        <v>0.05</v>
      </c>
      <c r="AA137" s="153">
        <v>0</v>
      </c>
      <c r="AB137" s="148">
        <f>VLOOKUP(E137,ContractInfo!C:M,11,FALSE)</f>
        <v>0.31</v>
      </c>
      <c r="AC137" s="145">
        <v>3.8431999999999999</v>
      </c>
      <c r="AD137" s="22">
        <v>3.6722966537666912</v>
      </c>
      <c r="AE137" s="23">
        <v>0.73889005448200895</v>
      </c>
      <c r="AF137" s="23">
        <v>6.2642897906585379E-2</v>
      </c>
      <c r="AG137" s="23">
        <v>4.6859667735957826</v>
      </c>
      <c r="AH137" s="23">
        <v>-5.3227370497187882</v>
      </c>
      <c r="AI137" s="23">
        <v>3.9956488499528344</v>
      </c>
      <c r="AJ137" s="153">
        <v>0</v>
      </c>
      <c r="AK137" s="153" t="b">
        <v>1</v>
      </c>
      <c r="AL137" s="154">
        <f>IF($E137="","",IF($C137="Short",VLOOKUP($A137,TradingBlotter!$C:$J,8,FALSE)*$G137*H137,-VLOOKUP($A137,TradingBlotter!$C:$J,8,FALSE)*$G137*H137))</f>
        <v>66789.625599999999</v>
      </c>
      <c r="AM137" s="154">
        <f t="shared" si="22"/>
        <v>-132974.72</v>
      </c>
      <c r="AN137" s="154">
        <f t="shared" si="23"/>
        <v>-66185.094400000002</v>
      </c>
      <c r="AO137" s="154">
        <f t="shared" si="25"/>
        <v>990944</v>
      </c>
      <c r="AP137" s="112" t="s">
        <v>2112</v>
      </c>
      <c r="AQ137" s="10" t="str">
        <f t="shared" si="24"/>
        <v>提前平仓</v>
      </c>
      <c r="AR137" s="143">
        <f t="shared" si="20"/>
        <v>43103</v>
      </c>
      <c r="AS137" s="37" t="s">
        <v>2505</v>
      </c>
      <c r="AT137" s="206" t="e">
        <f ca="1">[1]!WSS(E137,"sec_name","ShowCodes=N","cols=1;rows=1")</f>
        <v>#NAME?</v>
      </c>
    </row>
    <row r="138" spans="1:46" s="53" customFormat="1" x14ac:dyDescent="0.2">
      <c r="A138" s="53" t="s">
        <v>2140</v>
      </c>
      <c r="B138" s="53" t="s">
        <v>807</v>
      </c>
      <c r="C138" s="53" t="s">
        <v>459</v>
      </c>
      <c r="D138" s="53" t="s">
        <v>809</v>
      </c>
      <c r="E138" s="53" t="s">
        <v>2141</v>
      </c>
      <c r="F138" s="153">
        <v>53500</v>
      </c>
      <c r="G138" s="154">
        <f>IF($E138="","",VLOOKUP($E138,ContractInfo!$C$2:$G$904,5,FALSE))</f>
        <v>100</v>
      </c>
      <c r="H138" s="154">
        <f t="shared" si="21"/>
        <v>535</v>
      </c>
      <c r="I138" s="154">
        <v>18.440000000000001</v>
      </c>
      <c r="J138" s="153">
        <v>18.440000000000001</v>
      </c>
      <c r="K138" s="153"/>
      <c r="L138" s="153"/>
      <c r="M138" s="153"/>
      <c r="N138" s="153"/>
      <c r="O138" s="153"/>
      <c r="P138" s="153"/>
      <c r="Q138" s="154" t="e">
        <f>IF(OR($E138="",AK138),"",RTD("wdf.rtq",,$E138,"LastPrice"))</f>
        <v>#N/A</v>
      </c>
      <c r="R138" s="37">
        <v>43090</v>
      </c>
      <c r="S138" s="37"/>
      <c r="T138" s="37">
        <v>43179</v>
      </c>
      <c r="U138" s="85"/>
      <c r="V138" s="116" t="e">
        <f ca="1">IF(OR($A138="",$AK138),"",IF($B138="Asian",IF(close_Price!$E$4&gt;=14,([1]!TDaysCount(close_Price!$E$1,$T138,"TradingCalendar=DCE")-1)/250,([1]!TDaysCount(close_Price!$E$1,$T138,"TradingCalendar=DCE"))/250),IF(close_Price!$E$4&lt;11,([1]!TDaysCount(close_Price!$E$1,$T138,"TradingCalendar=DCE"))/250,([1]!TDaysCount(close_Price!$E$1,$T138,"TradingCalendar=DCE")-1)/250)))</f>
        <v>#NAME?</v>
      </c>
      <c r="W138" s="112"/>
      <c r="X138" s="112"/>
      <c r="Y138" s="112"/>
      <c r="Z138" s="153">
        <v>0.05</v>
      </c>
      <c r="AA138" s="153">
        <v>0</v>
      </c>
      <c r="AB138" s="148">
        <f>VLOOKUP(E138,ContractInfo!C:M,11,FALSE)</f>
        <v>0.2</v>
      </c>
      <c r="AC138" s="145">
        <v>1.2336360000000002</v>
      </c>
      <c r="AD138" s="22">
        <v>2.2456956157727439</v>
      </c>
      <c r="AE138" s="23">
        <v>0.93756283437147936</v>
      </c>
      <c r="AF138" s="23">
        <v>7.8946144908629015E-2</v>
      </c>
      <c r="AG138" s="23">
        <v>0.95643340450209713</v>
      </c>
      <c r="AH138" s="23">
        <v>-1.5133757700968826</v>
      </c>
      <c r="AI138" s="23">
        <v>2.4456554088748268</v>
      </c>
      <c r="AJ138" s="153">
        <v>0</v>
      </c>
      <c r="AK138" s="153" t="b">
        <v>0</v>
      </c>
      <c r="AL138" s="154">
        <f>IF($E138="","",IF($C138="Short",VLOOKUP($A138,TradingBlotter!$C:$J,8,FALSE)*$G138*H138,-VLOOKUP($A138,TradingBlotter!$C:$J,8,FALSE)*$G138*H138))</f>
        <v>65999.526000000013</v>
      </c>
      <c r="AM138" s="154">
        <f t="shared" si="22"/>
        <v>-120144.71544384179</v>
      </c>
      <c r="AN138" s="154">
        <f t="shared" si="23"/>
        <v>-54145.18944384178</v>
      </c>
      <c r="AO138" s="154">
        <f t="shared" si="25"/>
        <v>986540.00000000012</v>
      </c>
      <c r="AP138" s="112" t="s">
        <v>2142</v>
      </c>
      <c r="AQ138" s="10" t="str">
        <f t="shared" si="24"/>
        <v/>
      </c>
      <c r="AR138" s="143" t="str">
        <f t="shared" si="20"/>
        <v/>
      </c>
      <c r="AS138" s="37"/>
      <c r="AT138" s="206" t="e">
        <f ca="1">[1]!WSS(E138,"sec_name","ShowCodes=N","cols=1;rows=1")</f>
        <v>#NAME?</v>
      </c>
    </row>
    <row r="139" spans="1:46" s="53" customFormat="1" ht="14.25" customHeight="1" x14ac:dyDescent="0.2">
      <c r="A139" s="53" t="s">
        <v>2169</v>
      </c>
      <c r="B139" s="53" t="s">
        <v>807</v>
      </c>
      <c r="C139" s="53" t="s">
        <v>459</v>
      </c>
      <c r="D139" s="53" t="s">
        <v>809</v>
      </c>
      <c r="E139" s="53" t="s">
        <v>2173</v>
      </c>
      <c r="F139" s="153">
        <v>93800</v>
      </c>
      <c r="G139" s="154">
        <f>IF($E139="","",VLOOKUP($E139,ContractInfo!$C$2:$G$904,5,FALSE))</f>
        <v>100</v>
      </c>
      <c r="H139" s="154">
        <f t="shared" si="21"/>
        <v>938</v>
      </c>
      <c r="I139" s="154">
        <v>10.66</v>
      </c>
      <c r="J139" s="153">
        <f>I139*1.02</f>
        <v>10.873200000000001</v>
      </c>
      <c r="K139" s="153"/>
      <c r="L139" s="153"/>
      <c r="M139" s="153"/>
      <c r="N139" s="153"/>
      <c r="O139" s="153"/>
      <c r="P139" s="153"/>
      <c r="Q139" s="154" t="e">
        <f>IF(OR($E139="",AK139),"",RTD("wdf.rtq",,$E139,"LastPrice"))</f>
        <v>#N/A</v>
      </c>
      <c r="R139" s="37">
        <v>43091</v>
      </c>
      <c r="S139" s="37"/>
      <c r="T139" s="37">
        <v>43180</v>
      </c>
      <c r="U139" s="85"/>
      <c r="V139" s="116" t="e">
        <f ca="1">IF(OR($A139="",$AK139),"",IF($B139="Asian",IF(close_Price!$E$4&gt;=14,([1]!TDaysCount(close_Price!$E$1,$T139,"TradingCalendar=DCE")-1)/250,([1]!TDaysCount(close_Price!$E$1,$T139,"TradingCalendar=DCE"))/250),IF(close_Price!$E$4&lt;11,([1]!TDaysCount(close_Price!$E$1,$T139,"TradingCalendar=DCE"))/250,([1]!TDaysCount(close_Price!$E$1,$T139,"TradingCalendar=DCE")-1)/250)))</f>
        <v>#NAME?</v>
      </c>
      <c r="W139" s="112"/>
      <c r="X139" s="112"/>
      <c r="Y139" s="112"/>
      <c r="Z139" s="153">
        <v>0.05</v>
      </c>
      <c r="AA139" s="153">
        <v>0</v>
      </c>
      <c r="AB139" s="148">
        <f>VLOOKUP(E139,ContractInfo!C:M,11,FALSE)</f>
        <v>0.375</v>
      </c>
      <c r="AC139" s="145">
        <v>0.966862</v>
      </c>
      <c r="AD139" s="63">
        <v>0.15067443633389424</v>
      </c>
      <c r="AE139" s="23">
        <v>0.20827748995710887</v>
      </c>
      <c r="AF139" s="23">
        <v>0.20926861651357986</v>
      </c>
      <c r="AG139" s="23">
        <v>1.0482003415394574</v>
      </c>
      <c r="AH139" s="23">
        <v>-1.4193545996875823</v>
      </c>
      <c r="AI139" s="23">
        <v>0.27053833430227869</v>
      </c>
      <c r="AJ139" s="153">
        <v>0</v>
      </c>
      <c r="AK139" s="153" t="b">
        <v>0</v>
      </c>
      <c r="AL139" s="154">
        <f>IF($E139="","",IF($C139="Short",VLOOKUP($A139,TradingBlotter!$C:$J,8,FALSE)*$G139*H139,-VLOOKUP($A139,TradingBlotter!$C:$J,8,FALSE)*$G139*H139))</f>
        <v>90691.655599999998</v>
      </c>
      <c r="AM139" s="154">
        <f t="shared" si="22"/>
        <v>-14133.262128119279</v>
      </c>
      <c r="AN139" s="154">
        <f t="shared" si="23"/>
        <v>76558.393471880714</v>
      </c>
      <c r="AO139" s="154">
        <f t="shared" si="25"/>
        <v>999908</v>
      </c>
      <c r="AP139" s="112" t="s">
        <v>2174</v>
      </c>
      <c r="AQ139" s="10" t="str">
        <f t="shared" si="24"/>
        <v/>
      </c>
      <c r="AR139" s="143" t="str">
        <f t="shared" si="20"/>
        <v/>
      </c>
      <c r="AS139" s="37"/>
      <c r="AT139" s="206" t="e">
        <f ca="1">[1]!WSS(E139,"sec_name","ShowCodes=N","cols=1;rows=1")</f>
        <v>#NAME?</v>
      </c>
    </row>
    <row r="140" spans="1:46" s="53" customFormat="1" ht="14.25" customHeight="1" x14ac:dyDescent="0.2">
      <c r="A140" s="53" t="s">
        <v>2171</v>
      </c>
      <c r="B140" s="53" t="s">
        <v>807</v>
      </c>
      <c r="C140" s="53" t="s">
        <v>458</v>
      </c>
      <c r="D140" s="53" t="s">
        <v>809</v>
      </c>
      <c r="E140" s="53" t="s">
        <v>2173</v>
      </c>
      <c r="F140" s="153">
        <v>93800</v>
      </c>
      <c r="G140" s="154">
        <f>IF($E140="","",VLOOKUP($E140,ContractInfo!$C$2:$G$904,5,FALSE))</f>
        <v>100</v>
      </c>
      <c r="H140" s="154">
        <f t="shared" si="21"/>
        <v>938</v>
      </c>
      <c r="I140" s="154">
        <v>10.66</v>
      </c>
      <c r="J140" s="153">
        <f>I140*1.1</f>
        <v>11.726000000000001</v>
      </c>
      <c r="K140" s="153"/>
      <c r="L140" s="153"/>
      <c r="M140" s="153"/>
      <c r="N140" s="153"/>
      <c r="O140" s="153"/>
      <c r="P140" s="153"/>
      <c r="Q140" s="154" t="e">
        <f>IF(OR($E140="",AK140),"",RTD("wdf.rtq",,$E140,"LastPrice"))</f>
        <v>#N/A</v>
      </c>
      <c r="R140" s="37">
        <v>43091</v>
      </c>
      <c r="S140" s="37"/>
      <c r="T140" s="37">
        <v>43180</v>
      </c>
      <c r="U140" s="85"/>
      <c r="V140" s="116" t="e">
        <f ca="1">IF(OR($A140="",$AK140),"",IF($B140="Asian",IF(close_Price!$E$4&gt;=14,([1]!TDaysCount(close_Price!$E$1,$T140,"TradingCalendar=DCE")-1)/250,([1]!TDaysCount(close_Price!$E$1,$T140,"TradingCalendar=DCE"))/250),IF(close_Price!$E$4&lt;11,([1]!TDaysCount(close_Price!$E$1,$T140,"TradingCalendar=DCE"))/250,([1]!TDaysCount(close_Price!$E$1,$T140,"TradingCalendar=DCE")-1)/250)))</f>
        <v>#NAME?</v>
      </c>
      <c r="W140" s="112"/>
      <c r="X140" s="112"/>
      <c r="Y140" s="112"/>
      <c r="Z140" s="153">
        <v>0.05</v>
      </c>
      <c r="AA140" s="153">
        <v>0</v>
      </c>
      <c r="AB140" s="148">
        <v>0.4</v>
      </c>
      <c r="AC140" s="145">
        <v>0.54365999999999992</v>
      </c>
      <c r="AD140" s="63">
        <v>7.0457291248397225E-2</v>
      </c>
      <c r="AE140" s="23">
        <v>0.10693374811691014</v>
      </c>
      <c r="AF140" s="23">
        <v>0.12603523921020848</v>
      </c>
      <c r="AG140" s="23">
        <v>0.67338107605230191</v>
      </c>
      <c r="AH140" s="23">
        <v>-0.95724509289081772</v>
      </c>
      <c r="AI140" s="23">
        <v>0.13992117074761287</v>
      </c>
      <c r="AJ140" s="153">
        <v>0</v>
      </c>
      <c r="AK140" s="153" t="b">
        <v>0</v>
      </c>
      <c r="AL140" s="154">
        <f>IF($E140="","",IF($C140="Short",VLOOKUP($A140,TradingBlotter!$C:$J,8,FALSE)*$G140*H140,-VLOOKUP($A140,TradingBlotter!$C:$J,8,FALSE)*$G140*H140))</f>
        <v>-50995.30799999999</v>
      </c>
      <c r="AM140" s="154">
        <f t="shared" si="22"/>
        <v>6608.8939190996598</v>
      </c>
      <c r="AN140" s="154">
        <f t="shared" si="23"/>
        <v>-44386.414080900329</v>
      </c>
      <c r="AO140" s="154" t="str">
        <f t="shared" si="25"/>
        <v/>
      </c>
      <c r="AP140" s="112" t="s">
        <v>2174</v>
      </c>
      <c r="AQ140" s="10" t="str">
        <f t="shared" si="24"/>
        <v/>
      </c>
      <c r="AR140" s="143" t="str">
        <f t="shared" si="20"/>
        <v/>
      </c>
      <c r="AS140" s="37"/>
      <c r="AT140" s="206" t="e">
        <f ca="1">[1]!WSS(E140,"sec_name","ShowCodes=N","cols=1;rows=1")</f>
        <v>#NAME?</v>
      </c>
    </row>
    <row r="141" spans="1:46" s="53" customFormat="1" ht="14.25" customHeight="1" x14ac:dyDescent="0.2">
      <c r="A141" s="53" t="s">
        <v>2177</v>
      </c>
      <c r="B141" s="53" t="s">
        <v>807</v>
      </c>
      <c r="C141" s="53" t="s">
        <v>459</v>
      </c>
      <c r="D141" s="53" t="s">
        <v>809</v>
      </c>
      <c r="E141" s="53" t="s">
        <v>2180</v>
      </c>
      <c r="F141" s="153">
        <v>13500</v>
      </c>
      <c r="G141" s="154">
        <f>IF($E141="","",VLOOKUP($E141,ContractInfo!$C$2:$G$904,5,FALSE))</f>
        <v>100</v>
      </c>
      <c r="H141" s="154">
        <f t="shared" si="21"/>
        <v>135</v>
      </c>
      <c r="I141" s="154">
        <v>74</v>
      </c>
      <c r="J141" s="153">
        <f>I141*1.02</f>
        <v>75.48</v>
      </c>
      <c r="K141" s="153"/>
      <c r="L141" s="153"/>
      <c r="M141" s="153"/>
      <c r="N141" s="153"/>
      <c r="O141" s="153"/>
      <c r="P141" s="153"/>
      <c r="Q141" s="154" t="e">
        <f>IF(OR($E141="",AK141),"",RTD("wdf.rtq",,$E141,"LastPrice"))</f>
        <v>#N/A</v>
      </c>
      <c r="R141" s="37">
        <v>43091</v>
      </c>
      <c r="S141" s="37"/>
      <c r="T141" s="37">
        <v>43180</v>
      </c>
      <c r="U141" s="85"/>
      <c r="V141" s="116" t="e">
        <f ca="1">IF(OR($A141="",$AK141),"",IF($B141="Asian",IF(close_Price!$E$4&gt;=14,([1]!TDaysCount(close_Price!$E$1,$T141,"TradingCalendar=DCE")-1)/250,([1]!TDaysCount(close_Price!$E$1,$T141,"TradingCalendar=DCE"))/250),IF(close_Price!$E$4&lt;11,([1]!TDaysCount(close_Price!$E$1,$T141,"TradingCalendar=DCE"))/250,([1]!TDaysCount(close_Price!$E$1,$T141,"TradingCalendar=DCE")-1)/250)))</f>
        <v>#NAME?</v>
      </c>
      <c r="W141" s="112"/>
      <c r="X141" s="112"/>
      <c r="Y141" s="112"/>
      <c r="Z141" s="153">
        <v>0.05</v>
      </c>
      <c r="AA141" s="153">
        <v>0</v>
      </c>
      <c r="AB141" s="148">
        <f>VLOOKUP(E141,ContractInfo!C:M,11,FALSE)</f>
        <v>0.26</v>
      </c>
      <c r="AC141" s="145">
        <v>4.9580000000000002</v>
      </c>
      <c r="AD141" s="63">
        <v>5.3429178504890613</v>
      </c>
      <c r="AE141" s="23">
        <v>0.70771734760851723</v>
      </c>
      <c r="AF141" s="23">
        <v>4.3621694690046071E-2</v>
      </c>
      <c r="AG141" s="23">
        <v>10.407068618193566</v>
      </c>
      <c r="AH141" s="23">
        <v>-11.660481361531655</v>
      </c>
      <c r="AI141" s="23">
        <v>7.4566464228304259</v>
      </c>
      <c r="AJ141" s="153">
        <v>0</v>
      </c>
      <c r="AK141" s="153" t="b">
        <v>0</v>
      </c>
      <c r="AL141" s="154">
        <f>IF($E141="","",IF($C141="Short",VLOOKUP($A141,TradingBlotter!$C:$J,8,FALSE)*$G141*H141,-VLOOKUP($A141,TradingBlotter!$C:$J,8,FALSE)*$G141*H141))</f>
        <v>66933</v>
      </c>
      <c r="AM141" s="154">
        <f t="shared" si="22"/>
        <v>-72129.390981602337</v>
      </c>
      <c r="AN141" s="154">
        <f t="shared" si="23"/>
        <v>-5196.390981602337</v>
      </c>
      <c r="AO141" s="154">
        <f>IF(AND($E141&lt;&gt;"",COUNTIF(A141,"*-*")=0),$F141*$I141,IF(OR($E141="",COUNTIF(A138,"*-*")=1),"",$F141*$I141))</f>
        <v>999000</v>
      </c>
      <c r="AP141" s="112" t="s">
        <v>2174</v>
      </c>
      <c r="AQ141" s="10" t="str">
        <f t="shared" si="24"/>
        <v/>
      </c>
      <c r="AR141" s="143" t="str">
        <f t="shared" si="20"/>
        <v/>
      </c>
      <c r="AS141" s="37"/>
      <c r="AT141" s="206" t="e">
        <f ca="1">[1]!WSS(E141,"sec_name","ShowCodes=N","cols=1;rows=1")</f>
        <v>#NAME?</v>
      </c>
    </row>
    <row r="142" spans="1:46" s="53" customFormat="1" ht="14.25" customHeight="1" x14ac:dyDescent="0.2">
      <c r="A142" s="53" t="s">
        <v>2179</v>
      </c>
      <c r="B142" s="53" t="s">
        <v>807</v>
      </c>
      <c r="C142" s="53" t="s">
        <v>458</v>
      </c>
      <c r="D142" s="53" t="s">
        <v>809</v>
      </c>
      <c r="E142" s="53" t="s">
        <v>2180</v>
      </c>
      <c r="F142" s="153">
        <v>13500</v>
      </c>
      <c r="G142" s="154">
        <f>IF($E142="","",VLOOKUP($E142,ContractInfo!$C$2:$G$904,5,FALSE))</f>
        <v>100</v>
      </c>
      <c r="H142" s="154">
        <f t="shared" si="21"/>
        <v>135</v>
      </c>
      <c r="I142" s="154">
        <v>74</v>
      </c>
      <c r="J142" s="153">
        <f>I142*1.1</f>
        <v>81.400000000000006</v>
      </c>
      <c r="K142" s="153"/>
      <c r="L142" s="153"/>
      <c r="M142" s="153"/>
      <c r="N142" s="153"/>
      <c r="O142" s="153"/>
      <c r="P142" s="153"/>
      <c r="Q142" s="154" t="e">
        <f>IF(OR($E142="",AK142),"",RTD("wdf.rtq",,$E142,"LastPrice"))</f>
        <v>#N/A</v>
      </c>
      <c r="R142" s="37">
        <v>43091</v>
      </c>
      <c r="S142" s="37"/>
      <c r="T142" s="37">
        <v>43180</v>
      </c>
      <c r="U142" s="85"/>
      <c r="V142" s="116" t="e">
        <f ca="1">IF(OR($A142="",$AK142),"",IF($B142="Asian",IF(close_Price!$E$4&gt;=14,([1]!TDaysCount(close_Price!$E$1,$T142,"TradingCalendar=DCE")-1)/250,([1]!TDaysCount(close_Price!$E$1,$T142,"TradingCalendar=DCE"))/250),IF(close_Price!$E$4&lt;11,([1]!TDaysCount(close_Price!$E$1,$T142,"TradingCalendar=DCE"))/250,([1]!TDaysCount(close_Price!$E$1,$T142,"TradingCalendar=DCE")-1)/250)))</f>
        <v>#NAME?</v>
      </c>
      <c r="W142" s="112"/>
      <c r="X142" s="112"/>
      <c r="Y142" s="112"/>
      <c r="Z142" s="153">
        <v>0.05</v>
      </c>
      <c r="AA142" s="153">
        <v>0</v>
      </c>
      <c r="AB142" s="148">
        <v>0.3</v>
      </c>
      <c r="AC142" s="145">
        <v>2.2496</v>
      </c>
      <c r="AD142" s="63">
        <v>2.7322674135108707</v>
      </c>
      <c r="AE142" s="23">
        <v>0.43405957031100573</v>
      </c>
      <c r="AF142" s="23">
        <v>4.3298751054982557E-2</v>
      </c>
      <c r="AG142" s="23">
        <v>11.919256351855216</v>
      </c>
      <c r="AH142" s="23">
        <v>-13.652606541275928</v>
      </c>
      <c r="AI142" s="23">
        <v>4.6539463066111022</v>
      </c>
      <c r="AJ142" s="153">
        <v>0</v>
      </c>
      <c r="AK142" s="153" t="b">
        <v>0</v>
      </c>
      <c r="AL142" s="154">
        <f>IF($E142="","",IF($C142="Short",VLOOKUP($A142,TradingBlotter!$C:$J,8,FALSE)*$G142*H142,-VLOOKUP($A142,TradingBlotter!$C:$J,8,FALSE)*$G142*H142))</f>
        <v>-30369.600000000002</v>
      </c>
      <c r="AM142" s="154">
        <f t="shared" si="22"/>
        <v>36885.610082396757</v>
      </c>
      <c r="AN142" s="154">
        <f t="shared" si="23"/>
        <v>6516.010082396755</v>
      </c>
      <c r="AO142" s="154" t="str">
        <f>IF(AND($E142&lt;&gt;"",COUNTIF(A142,"*-*")=0),$F142*$I142,IF(OR($E142="",COUNTIF(A139,"*-*")=1),"",$F142*$I142))</f>
        <v/>
      </c>
      <c r="AP142" s="112" t="s">
        <v>2174</v>
      </c>
      <c r="AQ142" s="10" t="str">
        <f t="shared" si="24"/>
        <v/>
      </c>
      <c r="AR142" s="143" t="str">
        <f t="shared" si="20"/>
        <v/>
      </c>
      <c r="AS142" s="37"/>
      <c r="AT142" s="206" t="e">
        <f ca="1">[1]!WSS(E142,"sec_name","ShowCodes=N","cols=1;rows=1")</f>
        <v>#NAME?</v>
      </c>
    </row>
    <row r="143" spans="1:46" s="53" customFormat="1" x14ac:dyDescent="0.2">
      <c r="A143" s="53" t="s">
        <v>2205</v>
      </c>
      <c r="B143" s="53" t="s">
        <v>807</v>
      </c>
      <c r="C143" s="53" t="s">
        <v>459</v>
      </c>
      <c r="D143" s="53" t="s">
        <v>809</v>
      </c>
      <c r="E143" s="53" t="s">
        <v>2203</v>
      </c>
      <c r="F143" s="153">
        <v>1930500</v>
      </c>
      <c r="G143" s="154">
        <f>IF($E143="","",VLOOKUP($E143,ContractInfo!$C$2:$G$904,5,FALSE))</f>
        <v>100</v>
      </c>
      <c r="H143" s="154">
        <f t="shared" si="21"/>
        <v>19305</v>
      </c>
      <c r="I143" s="154">
        <v>5.18</v>
      </c>
      <c r="J143" s="153">
        <v>5.18</v>
      </c>
      <c r="K143" s="153"/>
      <c r="L143" s="153"/>
      <c r="M143" s="153"/>
      <c r="N143" s="153"/>
      <c r="O143" s="153"/>
      <c r="P143" s="153"/>
      <c r="Q143" s="154" t="e">
        <f>IF(OR($E143="",AK143),"",RTD("wdf.rtq",,$E143,"LastPrice"))</f>
        <v>#N/A</v>
      </c>
      <c r="R143" s="37">
        <v>43094</v>
      </c>
      <c r="S143" s="37"/>
      <c r="T143" s="37">
        <v>43182</v>
      </c>
      <c r="U143" s="85"/>
      <c r="V143" s="116" t="e">
        <f ca="1">IF(OR($A143="",$AK143),"",IF($B143="Asian",IF(close_Price!$E$4&gt;=14,([1]!TDaysCount(close_Price!$E$1,$T143,"TradingCalendar=DCE")-1)/250,([1]!TDaysCount(close_Price!$E$1,$T143,"TradingCalendar=DCE"))/250),IF(close_Price!$E$4&lt;11,([1]!TDaysCount(close_Price!$E$1,$T143,"TradingCalendar=DCE"))/250,([1]!TDaysCount(close_Price!$E$1,$T143,"TradingCalendar=DCE")-1)/250)))</f>
        <v>#NAME?</v>
      </c>
      <c r="W143" s="112"/>
      <c r="X143" s="112"/>
      <c r="Y143" s="112"/>
      <c r="Z143" s="153">
        <v>0.05</v>
      </c>
      <c r="AA143" s="153">
        <v>0</v>
      </c>
      <c r="AB143" s="148">
        <f>VLOOKUP(E143,ContractInfo!C:M,11,FALSE)</f>
        <v>0.26</v>
      </c>
      <c r="AC143" s="145">
        <v>0.42838599999999993</v>
      </c>
      <c r="AD143" s="22">
        <v>0.42107112970437444</v>
      </c>
      <c r="AE143" s="23">
        <v>0.74465325724073805</v>
      </c>
      <c r="AF143" s="23">
        <v>0.57205689613660682</v>
      </c>
      <c r="AG143" s="23">
        <v>0.69424350336737561</v>
      </c>
      <c r="AH143" s="23">
        <v>-0.76114536217626949</v>
      </c>
      <c r="AI143" s="23">
        <v>0.56974042123478419</v>
      </c>
      <c r="AJ143" s="153">
        <v>0</v>
      </c>
      <c r="AK143" s="153" t="b">
        <v>0</v>
      </c>
      <c r="AL143" s="154">
        <f>IF($E143="","",IF($C143="Short",VLOOKUP($A143,TradingBlotter!$C:$J,8,FALSE)*$G143*H143,-VLOOKUP($A143,TradingBlotter!$C:$J,8,FALSE)*$G143*H143))</f>
        <v>826999.17299999984</v>
      </c>
      <c r="AM143" s="154">
        <f t="shared" si="22"/>
        <v>-812877.81589429476</v>
      </c>
      <c r="AN143" s="154">
        <f t="shared" si="23"/>
        <v>14121.357105705072</v>
      </c>
      <c r="AO143" s="154">
        <f t="shared" ref="AO143:AO162" si="26">IF(AND($E143&lt;&gt;"",COUNTIF(A143,"*-*")=0),$F143*$I143,IF(OR($E143="",COUNTIF(A142,"*-*")=1),"",$F143*$I143))</f>
        <v>9999990</v>
      </c>
      <c r="AP143" s="112" t="s">
        <v>2204</v>
      </c>
      <c r="AQ143" s="10" t="str">
        <f t="shared" si="24"/>
        <v/>
      </c>
      <c r="AR143" s="143" t="str">
        <f t="shared" si="20"/>
        <v/>
      </c>
      <c r="AS143" s="37"/>
      <c r="AT143" s="206" t="e">
        <f ca="1">[1]!WSS(E143,"sec_name","ShowCodes=N","cols=1;rows=1")</f>
        <v>#NAME?</v>
      </c>
    </row>
    <row r="144" spans="1:46" s="53" customFormat="1" x14ac:dyDescent="0.2">
      <c r="A144" s="53" t="s">
        <v>2244</v>
      </c>
      <c r="B144" s="53" t="s">
        <v>807</v>
      </c>
      <c r="C144" s="53" t="s">
        <v>2245</v>
      </c>
      <c r="D144" s="53" t="s">
        <v>809</v>
      </c>
      <c r="E144" s="53" t="s">
        <v>2246</v>
      </c>
      <c r="F144" s="153">
        <v>80141</v>
      </c>
      <c r="G144" s="154">
        <f>IF($E144="","",VLOOKUP($E144,ContractInfo!$C$2:$G$904,5,FALSE))</f>
        <v>100</v>
      </c>
      <c r="H144" s="154">
        <f t="shared" si="21"/>
        <v>801.41</v>
      </c>
      <c r="I144" s="154">
        <v>62.39</v>
      </c>
      <c r="J144" s="153">
        <f>I144*1.3</f>
        <v>81.106999999999999</v>
      </c>
      <c r="K144" s="153"/>
      <c r="L144" s="153"/>
      <c r="M144" s="153"/>
      <c r="N144" s="153"/>
      <c r="O144" s="153"/>
      <c r="P144" s="153"/>
      <c r="Q144" s="154" t="e">
        <f>IF(OR($E144="",AK144),"",RTD("wdf.rtq",,$E144,"LastPrice"))</f>
        <v>#N/A</v>
      </c>
      <c r="R144" s="37">
        <v>43095</v>
      </c>
      <c r="S144" s="37"/>
      <c r="T144" s="37">
        <v>43270</v>
      </c>
      <c r="U144" s="85"/>
      <c r="V144" s="116" t="e">
        <f ca="1">IF(OR($A144="",$AK144),"",IF($B144="Asian",IF(close_Price!$E$4&gt;=14,([1]!TDaysCount(close_Price!$E$1,$T144,"TradingCalendar=DCE")-1)/250,([1]!TDaysCount(close_Price!$E$1,$T144,"TradingCalendar=DCE"))/250),IF(close_Price!$E$4&lt;11,([1]!TDaysCount(close_Price!$E$1,$T144,"TradingCalendar=DCE"))/250,([1]!TDaysCount(close_Price!$E$1,$T144,"TradingCalendar=DCE")-1)/250)))</f>
        <v>#NAME?</v>
      </c>
      <c r="W144" s="124"/>
      <c r="X144" s="124"/>
      <c r="Y144" s="124"/>
      <c r="Z144" s="153">
        <v>0.05</v>
      </c>
      <c r="AA144" s="153">
        <v>0</v>
      </c>
      <c r="AB144" s="148">
        <v>0.41499999999999998</v>
      </c>
      <c r="AC144" s="145">
        <v>3.0571100000000002</v>
      </c>
      <c r="AD144" s="22">
        <v>2.7002433587672718</v>
      </c>
      <c r="AE144" s="23">
        <v>0.28670025483956818</v>
      </c>
      <c r="AF144" s="23">
        <v>1.9878373223399103E-2</v>
      </c>
      <c r="AG144" s="23">
        <v>14.051044842598557</v>
      </c>
      <c r="AH144" s="23">
        <v>-8.41238667244615</v>
      </c>
      <c r="AI144" s="23">
        <v>6.2952935476024194</v>
      </c>
      <c r="AJ144" s="153">
        <v>0</v>
      </c>
      <c r="AK144" s="153" t="b">
        <v>0</v>
      </c>
      <c r="AL144" s="154">
        <f>IF($E144="","",IF($C144="Short",VLOOKUP($A144,TradingBlotter!$C:$J,8,FALSE)*$G144*H144,-VLOOKUP($A144,TradingBlotter!$C:$J,8,FALSE)*$G144*H144))</f>
        <v>-244999.85251</v>
      </c>
      <c r="AM144" s="154">
        <f t="shared" si="22"/>
        <v>216400.20301496793</v>
      </c>
      <c r="AN144" s="154">
        <f t="shared" si="23"/>
        <v>-28599.649495032063</v>
      </c>
      <c r="AO144" s="154">
        <f t="shared" si="26"/>
        <v>4999996.99</v>
      </c>
      <c r="AP144" s="124" t="s">
        <v>2247</v>
      </c>
      <c r="AQ144" s="10" t="str">
        <f t="shared" si="24"/>
        <v/>
      </c>
      <c r="AR144" s="143" t="str">
        <f t="shared" ref="AR144:AR175" si="27">IF(AS144&lt;&gt;"",DATE(MID(AS144,5,4),MID(AS144,9,2),MID(AS144,11,2)),IF(AK144,T144,""))</f>
        <v/>
      </c>
      <c r="AS144" s="37"/>
      <c r="AT144" s="206" t="e">
        <f ca="1">[1]!WSS(E144,"sec_name","ShowCodes=N","cols=1;rows=1")</f>
        <v>#NAME?</v>
      </c>
    </row>
    <row r="145" spans="1:46" s="53" customFormat="1" x14ac:dyDescent="0.2">
      <c r="A145" s="53" t="s">
        <v>2252</v>
      </c>
      <c r="B145" s="53" t="s">
        <v>807</v>
      </c>
      <c r="C145" s="53" t="s">
        <v>459</v>
      </c>
      <c r="D145" s="53" t="s">
        <v>809</v>
      </c>
      <c r="E145" s="53" t="s">
        <v>2253</v>
      </c>
      <c r="F145" s="153">
        <v>43200</v>
      </c>
      <c r="G145" s="154">
        <f>IF($E145="","",VLOOKUP($E145,ContractInfo!$C$2:$G$904,5,FALSE))</f>
        <v>100</v>
      </c>
      <c r="H145" s="154">
        <f t="shared" si="21"/>
        <v>432</v>
      </c>
      <c r="I145" s="154">
        <v>23.1</v>
      </c>
      <c r="J145" s="153">
        <v>23.1</v>
      </c>
      <c r="K145" s="153"/>
      <c r="L145" s="153"/>
      <c r="M145" s="153"/>
      <c r="N145" s="153"/>
      <c r="O145" s="153"/>
      <c r="P145" s="153"/>
      <c r="Q145" s="154" t="e">
        <f>IF(OR($E145="",AK145),"",RTD("wdf.rtq",,$E145,"LastPrice"))</f>
        <v>#N/A</v>
      </c>
      <c r="R145" s="37">
        <v>43095</v>
      </c>
      <c r="S145" s="37"/>
      <c r="T145" s="37">
        <v>43185</v>
      </c>
      <c r="U145" s="85"/>
      <c r="V145" s="116" t="e">
        <f ca="1">IF(OR($A145="",$AK145),"",IF($B145="Asian",IF(close_Price!$E$4&gt;=14,([1]!TDaysCount(close_Price!$E$1,$T145,"TradingCalendar=DCE")-1)/250,([1]!TDaysCount(close_Price!$E$1,$T145,"TradingCalendar=DCE"))/250),IF(close_Price!$E$4&lt;11,([1]!TDaysCount(close_Price!$E$1,$T145,"TradingCalendar=DCE"))/250,([1]!TDaysCount(close_Price!$E$1,$T145,"TradingCalendar=DCE")-1)/250)))</f>
        <v>#NAME?</v>
      </c>
      <c r="W145" s="124"/>
      <c r="X145" s="124"/>
      <c r="Y145" s="124"/>
      <c r="Z145" s="153">
        <v>0.05</v>
      </c>
      <c r="AA145" s="153">
        <v>0</v>
      </c>
      <c r="AB145" s="148">
        <f>VLOOKUP(E145,ContractInfo!C:M,11,FALSE)</f>
        <v>0.27500000000000002</v>
      </c>
      <c r="AC145" s="145">
        <v>1.8249000000000002</v>
      </c>
      <c r="AD145" s="22">
        <v>0.75265361885593796</v>
      </c>
      <c r="AE145" s="23">
        <v>0.43798717799741721</v>
      </c>
      <c r="AF145" s="23">
        <v>0.16001980919673581</v>
      </c>
      <c r="AG145" s="23">
        <v>3.5296741299606578</v>
      </c>
      <c r="AH145" s="23">
        <v>-3.486007670260252</v>
      </c>
      <c r="AI145" s="23">
        <v>1.4486206874409975</v>
      </c>
      <c r="AJ145" s="153">
        <v>0</v>
      </c>
      <c r="AK145" s="153" t="b">
        <v>0</v>
      </c>
      <c r="AL145" s="154">
        <f>IF($E145="","",IF($C145="Short",VLOOKUP($A145,TradingBlotter!$C:$J,8,FALSE)*$G145*H145,-VLOOKUP($A145,TradingBlotter!$C:$J,8,FALSE)*$G145*H145))</f>
        <v>78835.680000000008</v>
      </c>
      <c r="AM145" s="154">
        <f t="shared" si="22"/>
        <v>-32514.636334576517</v>
      </c>
      <c r="AN145" s="154">
        <f t="shared" si="23"/>
        <v>46321.043665423495</v>
      </c>
      <c r="AO145" s="154">
        <f t="shared" si="26"/>
        <v>997920.00000000012</v>
      </c>
      <c r="AP145" s="124" t="s">
        <v>1613</v>
      </c>
      <c r="AQ145" s="10" t="str">
        <f t="shared" si="24"/>
        <v/>
      </c>
      <c r="AR145" s="143" t="str">
        <f t="shared" si="27"/>
        <v/>
      </c>
      <c r="AS145" s="37"/>
      <c r="AT145" s="206" t="e">
        <f ca="1">[1]!WSS(E145,"sec_name","ShowCodes=N","cols=1;rows=1")</f>
        <v>#NAME?</v>
      </c>
    </row>
    <row r="146" spans="1:46" s="53" customFormat="1" x14ac:dyDescent="0.2">
      <c r="A146" s="53" t="s">
        <v>2255</v>
      </c>
      <c r="B146" s="53" t="s">
        <v>807</v>
      </c>
      <c r="C146" s="53" t="s">
        <v>459</v>
      </c>
      <c r="D146" s="53" t="s">
        <v>809</v>
      </c>
      <c r="E146" s="53" t="s">
        <v>2257</v>
      </c>
      <c r="F146" s="153">
        <v>49000</v>
      </c>
      <c r="G146" s="154">
        <f>IF($E146="","",VLOOKUP($E146,ContractInfo!$C$2:$G$904,5,FALSE))</f>
        <v>100</v>
      </c>
      <c r="H146" s="154">
        <f t="shared" si="21"/>
        <v>490</v>
      </c>
      <c r="I146" s="154">
        <v>20.239999999999998</v>
      </c>
      <c r="J146" s="153">
        <v>20.239999999999998</v>
      </c>
      <c r="K146" s="153"/>
      <c r="L146" s="153"/>
      <c r="M146" s="153"/>
      <c r="N146" s="153"/>
      <c r="O146" s="153"/>
      <c r="P146" s="153"/>
      <c r="Q146" s="154" t="e">
        <f>IF(OR($E146="",AK146),"",RTD("wdf.rtq",,$E146,"LastPrice"))</f>
        <v>#N/A</v>
      </c>
      <c r="R146" s="37">
        <v>43095</v>
      </c>
      <c r="S146" s="37"/>
      <c r="T146" s="37">
        <v>43125</v>
      </c>
      <c r="U146" s="85"/>
      <c r="V146" s="116" t="e">
        <f ca="1">IF(OR($A146="",$AK146),"",IF($B146="Asian",IF(close_Price!$E$4&gt;=14,([1]!TDaysCount(close_Price!$E$1,$T146,"TradingCalendar=DCE")-1)/250,([1]!TDaysCount(close_Price!$E$1,$T146,"TradingCalendar=DCE"))/250),IF(close_Price!$E$4&lt;11,([1]!TDaysCount(close_Price!$E$1,$T146,"TradingCalendar=DCE"))/250,([1]!TDaysCount(close_Price!$E$1,$T146,"TradingCalendar=DCE")-1)/250)))</f>
        <v>#NAME?</v>
      </c>
      <c r="W146" s="124"/>
      <c r="X146" s="124"/>
      <c r="Y146" s="124"/>
      <c r="Z146" s="153">
        <v>0.05</v>
      </c>
      <c r="AA146" s="153">
        <v>0</v>
      </c>
      <c r="AB146" s="148">
        <f>VLOOKUP(E146,ContractInfo!C:M,11,FALSE)</f>
        <v>0.38500000000000001</v>
      </c>
      <c r="AC146" s="145">
        <v>1.2285679999999999</v>
      </c>
      <c r="AD146" s="22">
        <v>2.5077744881799965E-2</v>
      </c>
      <c r="AE146" s="23">
        <v>7.1633109487438409E-2</v>
      </c>
      <c r="AF146" s="23">
        <v>0.17055420262115153</v>
      </c>
      <c r="AG146" s="23">
        <v>0.28445371021560895</v>
      </c>
      <c r="AH146" s="23">
        <v>-4.62990916814437</v>
      </c>
      <c r="AI146" s="23">
        <v>1.6031416024554358E-2</v>
      </c>
      <c r="AJ146" s="153">
        <v>0</v>
      </c>
      <c r="AK146" s="153" t="b">
        <v>0</v>
      </c>
      <c r="AL146" s="154">
        <f>IF($E146="","",IF($C146="Short",VLOOKUP($A146,TradingBlotter!$C:$J,8,FALSE)*$G146*H146,-VLOOKUP($A146,TradingBlotter!$C:$J,8,FALSE)*$G146*H146))</f>
        <v>60199.831999999995</v>
      </c>
      <c r="AM146" s="154">
        <f t="shared" si="22"/>
        <v>-1228.8094992081983</v>
      </c>
      <c r="AN146" s="154">
        <f t="shared" si="23"/>
        <v>58971.022500791798</v>
      </c>
      <c r="AO146" s="154">
        <f t="shared" si="26"/>
        <v>991759.99999999988</v>
      </c>
      <c r="AP146" s="124" t="s">
        <v>2260</v>
      </c>
      <c r="AQ146" s="10" t="str">
        <f t="shared" si="24"/>
        <v/>
      </c>
      <c r="AR146" s="143" t="str">
        <f t="shared" si="27"/>
        <v/>
      </c>
      <c r="AS146" s="37"/>
      <c r="AT146" s="206" t="e">
        <f ca="1">[1]!WSS(E146,"sec_name","ShowCodes=N","cols=1;rows=1")</f>
        <v>#NAME?</v>
      </c>
    </row>
    <row r="147" spans="1:46" s="53" customFormat="1" x14ac:dyDescent="0.2">
      <c r="A147" s="53" t="s">
        <v>2262</v>
      </c>
      <c r="B147" s="53" t="s">
        <v>807</v>
      </c>
      <c r="C147" s="53" t="s">
        <v>459</v>
      </c>
      <c r="D147" s="53" t="s">
        <v>809</v>
      </c>
      <c r="E147" s="53" t="s">
        <v>2263</v>
      </c>
      <c r="F147" s="153">
        <v>228800</v>
      </c>
      <c r="G147" s="154">
        <f>IF($E147="","",VLOOKUP($E147,ContractInfo!$C$2:$G$904,5,FALSE))</f>
        <v>100</v>
      </c>
      <c r="H147" s="154">
        <f t="shared" si="21"/>
        <v>2288</v>
      </c>
      <c r="I147" s="154">
        <v>4.4000000000000004</v>
      </c>
      <c r="J147" s="153">
        <v>4.4000000000000004</v>
      </c>
      <c r="K147" s="153"/>
      <c r="L147" s="153"/>
      <c r="M147" s="153"/>
      <c r="N147" s="153"/>
      <c r="O147" s="153"/>
      <c r="P147" s="153"/>
      <c r="Q147" s="154" t="e">
        <f>IF(OR($E147="",AK147),"",RTD("wdf.rtq",,$E147,"LastPrice"))</f>
        <v>#N/A</v>
      </c>
      <c r="R147" s="37">
        <v>43095</v>
      </c>
      <c r="S147" s="37"/>
      <c r="T147" s="37">
        <v>43185</v>
      </c>
      <c r="U147" s="85"/>
      <c r="V147" s="116" t="e">
        <f ca="1">IF(OR($A147="",$AK147),"",IF($B147="Asian",IF(close_Price!$E$4&gt;=14,([1]!TDaysCount(close_Price!$E$1,$T147,"TradingCalendar=DCE")-1)/250,([1]!TDaysCount(close_Price!$E$1,$T147,"TradingCalendar=DCE"))/250),IF(close_Price!$E$4&lt;11,([1]!TDaysCount(close_Price!$E$1,$T147,"TradingCalendar=DCE"))/250,([1]!TDaysCount(close_Price!$E$1,$T147,"TradingCalendar=DCE")-1)/250)))</f>
        <v>#NAME?</v>
      </c>
      <c r="W147" s="124"/>
      <c r="X147" s="124"/>
      <c r="Y147" s="124"/>
      <c r="Z147" s="153">
        <v>0.05</v>
      </c>
      <c r="AA147" s="153">
        <v>0</v>
      </c>
      <c r="AB147" s="148">
        <f>VLOOKUP(E147,ContractInfo!C:M,11,FALSE)</f>
        <v>0.29499999999999998</v>
      </c>
      <c r="AC147" s="145">
        <v>0.39732000000000006</v>
      </c>
      <c r="AD147" s="22">
        <v>0.61657630952721243</v>
      </c>
      <c r="AE147" s="23">
        <v>0.86603027500461471</v>
      </c>
      <c r="AF147" s="23">
        <v>0.37051325076975822</v>
      </c>
      <c r="AG147" s="23">
        <v>0.426775658258086</v>
      </c>
      <c r="AH147" s="23">
        <v>-0.57651447240645226</v>
      </c>
      <c r="AI147" s="23">
        <v>0.58585811983929359</v>
      </c>
      <c r="AJ147" s="153">
        <v>0</v>
      </c>
      <c r="AK147" s="153" t="b">
        <v>0</v>
      </c>
      <c r="AL147" s="154">
        <f>IF($E147="","",IF($C147="Short",VLOOKUP($A147,TradingBlotter!$C:$J,8,FALSE)*$G147*H147,-VLOOKUP($A147,TradingBlotter!$C:$J,8,FALSE)*$G147*H147))</f>
        <v>90906.816000000021</v>
      </c>
      <c r="AM147" s="154">
        <f t="shared" si="22"/>
        <v>-141072.65961982621</v>
      </c>
      <c r="AN147" s="154">
        <f t="shared" si="23"/>
        <v>-50165.843619826192</v>
      </c>
      <c r="AO147" s="154">
        <f t="shared" si="26"/>
        <v>1006720.0000000001</v>
      </c>
      <c r="AP147" s="124" t="s">
        <v>2264</v>
      </c>
      <c r="AQ147" s="10" t="str">
        <f t="shared" si="24"/>
        <v/>
      </c>
      <c r="AR147" s="143" t="str">
        <f t="shared" si="27"/>
        <v/>
      </c>
      <c r="AS147" s="37"/>
      <c r="AT147" s="206" t="e">
        <f ca="1">[1]!WSS(E147,"sec_name","ShowCodes=N","cols=1;rows=1")</f>
        <v>#NAME?</v>
      </c>
    </row>
    <row r="148" spans="1:46" s="53" customFormat="1" x14ac:dyDescent="0.2">
      <c r="A148" s="53" t="s">
        <v>2266</v>
      </c>
      <c r="B148" s="53" t="s">
        <v>807</v>
      </c>
      <c r="C148" s="53" t="s">
        <v>459</v>
      </c>
      <c r="D148" s="53" t="s">
        <v>809</v>
      </c>
      <c r="E148" s="53" t="s">
        <v>2267</v>
      </c>
      <c r="F148" s="153">
        <v>77500</v>
      </c>
      <c r="G148" s="154">
        <f>IF($E148="","",VLOOKUP($E148,ContractInfo!$C$2:$G$904,5,FALSE))</f>
        <v>100</v>
      </c>
      <c r="H148" s="154">
        <f t="shared" si="21"/>
        <v>775</v>
      </c>
      <c r="I148" s="154">
        <v>12.85</v>
      </c>
      <c r="J148" s="153">
        <v>12.85</v>
      </c>
      <c r="K148" s="153"/>
      <c r="L148" s="153"/>
      <c r="M148" s="153"/>
      <c r="N148" s="153"/>
      <c r="O148" s="153"/>
      <c r="P148" s="153"/>
      <c r="Q148" s="154" t="e">
        <f>IF(OR($E148="",AK148),"",RTD("wdf.rtq",,$E148,"LastPrice"))</f>
        <v>#N/A</v>
      </c>
      <c r="R148" s="37">
        <v>43095</v>
      </c>
      <c r="S148" s="37"/>
      <c r="T148" s="37">
        <v>43185</v>
      </c>
      <c r="U148" s="85"/>
      <c r="V148" s="116" t="e">
        <f ca="1">IF(OR($A148="",$AK148),"",IF($B148="Asian",IF(close_Price!$E$4&gt;=14,([1]!TDaysCount(close_Price!$E$1,$T148,"TradingCalendar=DCE")-1)/250,([1]!TDaysCount(close_Price!$E$1,$T148,"TradingCalendar=DCE"))/250),IF(close_Price!$E$4&lt;11,([1]!TDaysCount(close_Price!$E$1,$T148,"TradingCalendar=DCE"))/250,([1]!TDaysCount(close_Price!$E$1,$T148,"TradingCalendar=DCE")-1)/250)))</f>
        <v>#NAME?</v>
      </c>
      <c r="W148" s="124"/>
      <c r="X148" s="124"/>
      <c r="Y148" s="124"/>
      <c r="Z148" s="153">
        <v>0.05</v>
      </c>
      <c r="AA148" s="153">
        <v>0</v>
      </c>
      <c r="AB148" s="148">
        <f>VLOOKUP(E148,ContractInfo!C:M,11,FALSE)</f>
        <v>0.27500000000000002</v>
      </c>
      <c r="AC148" s="145">
        <v>1.060125</v>
      </c>
      <c r="AD148" s="22">
        <v>1.4214706240412278</v>
      </c>
      <c r="AE148" s="23">
        <v>0.8194923783088458</v>
      </c>
      <c r="AF148" s="23">
        <v>0.17056919470267734</v>
      </c>
      <c r="AG148" s="23">
        <v>1.4730908980990833</v>
      </c>
      <c r="AH148" s="23">
        <v>-1.7689183703571847</v>
      </c>
      <c r="AI148" s="23">
        <v>1.6095388153705124</v>
      </c>
      <c r="AJ148" s="153">
        <v>0</v>
      </c>
      <c r="AK148" s="153" t="b">
        <v>0</v>
      </c>
      <c r="AL148" s="154">
        <f>IF($E148="","",IF($C148="Short",VLOOKUP($A148,TradingBlotter!$C:$J,8,FALSE)*$G148*H148,-VLOOKUP($A148,TradingBlotter!$C:$J,8,FALSE)*$G148*H148))</f>
        <v>82159.6875</v>
      </c>
      <c r="AM148" s="154">
        <f t="shared" si="22"/>
        <v>-110163.97336319515</v>
      </c>
      <c r="AN148" s="154">
        <f t="shared" si="23"/>
        <v>-28004.285863195153</v>
      </c>
      <c r="AO148" s="154">
        <f t="shared" si="26"/>
        <v>995875</v>
      </c>
      <c r="AP148" s="124" t="s">
        <v>2264</v>
      </c>
      <c r="AQ148" s="10" t="str">
        <f t="shared" si="24"/>
        <v/>
      </c>
      <c r="AR148" s="143" t="str">
        <f t="shared" si="27"/>
        <v/>
      </c>
      <c r="AS148" s="37"/>
      <c r="AT148" s="206" t="e">
        <f ca="1">[1]!WSS(E148,"sec_name","ShowCodes=N","cols=1;rows=1")</f>
        <v>#NAME?</v>
      </c>
    </row>
    <row r="149" spans="1:46" s="53" customFormat="1" x14ac:dyDescent="0.2">
      <c r="A149" s="53" t="s">
        <v>2269</v>
      </c>
      <c r="B149" s="53" t="s">
        <v>807</v>
      </c>
      <c r="C149" s="53" t="s">
        <v>459</v>
      </c>
      <c r="D149" s="53" t="s">
        <v>809</v>
      </c>
      <c r="E149" s="53" t="s">
        <v>2270</v>
      </c>
      <c r="F149" s="153">
        <v>52200</v>
      </c>
      <c r="G149" s="154">
        <f>IF($E149="","",VLOOKUP($E149,ContractInfo!$C$2:$G$904,5,FALSE))</f>
        <v>100</v>
      </c>
      <c r="H149" s="154">
        <f t="shared" si="21"/>
        <v>522</v>
      </c>
      <c r="I149" s="154">
        <v>19.149999999999999</v>
      </c>
      <c r="J149" s="153">
        <v>19.149999999999999</v>
      </c>
      <c r="K149" s="153"/>
      <c r="L149" s="153"/>
      <c r="M149" s="153"/>
      <c r="N149" s="153"/>
      <c r="O149" s="153"/>
      <c r="P149" s="153"/>
      <c r="Q149" s="154" t="e">
        <f>IF(OR($E149="",AK149),"",RTD("wdf.rtq",,$E149,"LastPrice"))</f>
        <v>#N/A</v>
      </c>
      <c r="R149" s="37">
        <v>43095</v>
      </c>
      <c r="S149" s="37"/>
      <c r="T149" s="37">
        <v>43185</v>
      </c>
      <c r="U149" s="85"/>
      <c r="V149" s="116" t="e">
        <f ca="1">IF(OR($A149="",$AK149),"",IF($B149="Asian",IF(close_Price!$E$4&gt;=14,([1]!TDaysCount(close_Price!$E$1,$T149,"TradingCalendar=DCE")-1)/250,([1]!TDaysCount(close_Price!$E$1,$T149,"TradingCalendar=DCE"))/250),IF(close_Price!$E$4&lt;11,([1]!TDaysCount(close_Price!$E$1,$T149,"TradingCalendar=DCE"))/250,([1]!TDaysCount(close_Price!$E$1,$T149,"TradingCalendar=DCE")-1)/250)))</f>
        <v>#NAME?</v>
      </c>
      <c r="W149" s="124"/>
      <c r="X149" s="124"/>
      <c r="Y149" s="124"/>
      <c r="Z149" s="153">
        <v>0.05</v>
      </c>
      <c r="AA149" s="153">
        <v>0</v>
      </c>
      <c r="AB149" s="148">
        <f>VLOOKUP(E149,ContractInfo!C:M,11,FALSE)</f>
        <v>0.2</v>
      </c>
      <c r="AC149" s="145">
        <v>1.24475</v>
      </c>
      <c r="AD149" s="22">
        <v>1.6550490600987195</v>
      </c>
      <c r="AE149" s="23">
        <v>0.84076894797074053</v>
      </c>
      <c r="AF149" s="23">
        <v>0.14782169555667427</v>
      </c>
      <c r="AG149" s="23">
        <v>1.9898460555212856</v>
      </c>
      <c r="AH149" s="23">
        <v>-2.0231098878398619</v>
      </c>
      <c r="AI149" s="23">
        <v>2.4942595300449875</v>
      </c>
      <c r="AJ149" s="153">
        <v>0</v>
      </c>
      <c r="AK149" s="153" t="b">
        <v>0</v>
      </c>
      <c r="AL149" s="154">
        <f>IF($E149="","",IF($C149="Short",VLOOKUP($A149,TradingBlotter!$C:$J,8,FALSE)*$G149*H149,-VLOOKUP($A149,TradingBlotter!$C:$J,8,FALSE)*$G149*H149))</f>
        <v>64975.950000000004</v>
      </c>
      <c r="AM149" s="154">
        <f t="shared" si="22"/>
        <v>-86393.560937153161</v>
      </c>
      <c r="AN149" s="154">
        <f t="shared" si="23"/>
        <v>-21417.610937153157</v>
      </c>
      <c r="AO149" s="154">
        <f t="shared" si="26"/>
        <v>999629.99999999988</v>
      </c>
      <c r="AP149" s="124" t="s">
        <v>2264</v>
      </c>
      <c r="AQ149" s="10" t="str">
        <f t="shared" si="24"/>
        <v/>
      </c>
      <c r="AR149" s="143" t="str">
        <f t="shared" si="27"/>
        <v/>
      </c>
      <c r="AS149" s="37"/>
      <c r="AT149" s="206" t="e">
        <f ca="1">[1]!WSS(E149,"sec_name","ShowCodes=N","cols=1;rows=1")</f>
        <v>#NAME?</v>
      </c>
    </row>
    <row r="150" spans="1:46" s="53" customFormat="1" x14ac:dyDescent="0.2">
      <c r="A150" s="53" t="s">
        <v>2298</v>
      </c>
      <c r="B150" s="53" t="s">
        <v>807</v>
      </c>
      <c r="C150" s="53" t="s">
        <v>459</v>
      </c>
      <c r="D150" s="53" t="s">
        <v>809</v>
      </c>
      <c r="E150" s="53" t="s">
        <v>2299</v>
      </c>
      <c r="F150" s="153">
        <v>256400</v>
      </c>
      <c r="G150" s="154">
        <f>IF($E150="","",VLOOKUP($E150,ContractInfo!$C$2:$G$904,5,FALSE))</f>
        <v>100</v>
      </c>
      <c r="H150" s="154">
        <f t="shared" si="21"/>
        <v>2564</v>
      </c>
      <c r="I150" s="154">
        <v>7.75</v>
      </c>
      <c r="J150" s="153">
        <v>7.75</v>
      </c>
      <c r="K150" s="153"/>
      <c r="L150" s="153"/>
      <c r="M150" s="153"/>
      <c r="N150" s="153"/>
      <c r="O150" s="153"/>
      <c r="P150" s="153"/>
      <c r="Q150" s="154" t="e">
        <f>IF(OR($E150="",AK150),"",RTD("wdf.rtq",,$E150,"LastPrice"))</f>
        <v>#N/A</v>
      </c>
      <c r="R150" s="37">
        <v>43096</v>
      </c>
      <c r="S150" s="37"/>
      <c r="T150" s="37">
        <v>43126</v>
      </c>
      <c r="U150" s="85"/>
      <c r="V150" s="116" t="e">
        <f ca="1">IF(OR($A150="",$AK150),"",IF($B150="Asian",IF(close_Price!$E$4&gt;=14,([1]!TDaysCount(close_Price!$E$1,$T150,"TradingCalendar=DCE")-1)/250,([1]!TDaysCount(close_Price!$E$1,$T150,"TradingCalendar=DCE"))/250),IF(close_Price!$E$4&lt;11,([1]!TDaysCount(close_Price!$E$1,$T150,"TradingCalendar=DCE"))/250,([1]!TDaysCount(close_Price!$E$1,$T150,"TradingCalendar=DCE")-1)/250)))</f>
        <v>#NAME?</v>
      </c>
      <c r="W150" s="124"/>
      <c r="X150" s="124"/>
      <c r="Y150" s="124"/>
      <c r="Z150" s="153">
        <v>0.05</v>
      </c>
      <c r="AA150" s="153">
        <v>0</v>
      </c>
      <c r="AB150" s="148">
        <v>0.34</v>
      </c>
      <c r="AC150" s="145">
        <v>0.37897500000000001</v>
      </c>
      <c r="AD150" s="22">
        <v>0.14658605751046774</v>
      </c>
      <c r="AE150" s="23">
        <v>0.53984097514373186</v>
      </c>
      <c r="AF150" s="23">
        <v>1.1878927414903955</v>
      </c>
      <c r="AG150" s="23">
        <v>0.39013792152842669</v>
      </c>
      <c r="AH150" s="23">
        <v>-4.3476143322073515</v>
      </c>
      <c r="AI150" s="23">
        <v>6.476765310970127E-2</v>
      </c>
      <c r="AJ150" s="153">
        <v>0</v>
      </c>
      <c r="AK150" s="153" t="b">
        <v>0</v>
      </c>
      <c r="AL150" s="154">
        <f>IF($E150="","",IF($C150="Short",VLOOKUP($A150,TradingBlotter!$C:$J,8,FALSE)*$G150*H150,-VLOOKUP($A150,TradingBlotter!$C:$J,8,FALSE)*$G150*H150))</f>
        <v>97169.19</v>
      </c>
      <c r="AM150" s="154">
        <f t="shared" si="22"/>
        <v>-37584.665145683932</v>
      </c>
      <c r="AN150" s="154">
        <f t="shared" si="23"/>
        <v>59584.524854316071</v>
      </c>
      <c r="AO150" s="154">
        <f t="shared" si="26"/>
        <v>1987100</v>
      </c>
      <c r="AP150" s="124" t="s">
        <v>2300</v>
      </c>
      <c r="AQ150" s="10" t="str">
        <f t="shared" si="24"/>
        <v/>
      </c>
      <c r="AR150" s="143" t="str">
        <f t="shared" si="27"/>
        <v/>
      </c>
      <c r="AS150" s="37"/>
      <c r="AT150" s="206" t="e">
        <f ca="1">[1]!WSS(E150,"sec_name","ShowCodes=N","cols=1;rows=1")</f>
        <v>#NAME?</v>
      </c>
    </row>
    <row r="151" spans="1:46" s="53" customFormat="1" x14ac:dyDescent="0.2">
      <c r="A151" s="53" t="s">
        <v>2302</v>
      </c>
      <c r="B151" s="53" t="s">
        <v>807</v>
      </c>
      <c r="C151" s="53" t="s">
        <v>459</v>
      </c>
      <c r="D151" s="53" t="s">
        <v>809</v>
      </c>
      <c r="E151" s="53" t="s">
        <v>2303</v>
      </c>
      <c r="F151" s="153">
        <v>72200</v>
      </c>
      <c r="G151" s="154">
        <f>IF($E151="","",VLOOKUP($E151,ContractInfo!$C$2:$G$904,5,FALSE))</f>
        <v>100</v>
      </c>
      <c r="H151" s="154">
        <f t="shared" si="21"/>
        <v>722</v>
      </c>
      <c r="I151" s="154">
        <v>13.77</v>
      </c>
      <c r="J151" s="153">
        <f>I151*1.05</f>
        <v>14.458500000000001</v>
      </c>
      <c r="K151" s="153"/>
      <c r="L151" s="153"/>
      <c r="M151" s="153"/>
      <c r="N151" s="153"/>
      <c r="O151" s="153"/>
      <c r="P151" s="153"/>
      <c r="Q151" s="154" t="str">
        <f>IF(OR($E151="",AK151),"",RTD("wdf.rtq",,$E151,"LastPrice"))</f>
        <v/>
      </c>
      <c r="R151" s="37">
        <v>43096</v>
      </c>
      <c r="S151" s="37"/>
      <c r="T151" s="37">
        <v>43185</v>
      </c>
      <c r="U151" s="85"/>
      <c r="V151" s="134" t="str">
        <f>IF(OR($A151="",$AK151),"",IF($B151="Asian",IF(close_Price!$E$4&gt;=14,([1]!TDaysCount(close_Price!$E$1,$T151,"TradingCalendar=DCE")-1)/250,([1]!TDaysCount(close_Price!$E$1,$T151,"TradingCalendar=DCE"))/250),IF(close_Price!$E$4&lt;11,([1]!TDaysCount(close_Price!$E$1,$T151,"TradingCalendar=DCE"))/250,([1]!TDaysCount(close_Price!$E$1,$T151,"TradingCalendar=DCE")-1)/250)))</f>
        <v/>
      </c>
      <c r="W151" s="124"/>
      <c r="X151" s="124"/>
      <c r="Y151" s="124"/>
      <c r="Z151" s="153">
        <v>0.05</v>
      </c>
      <c r="AA151" s="153">
        <v>0</v>
      </c>
      <c r="AB151" s="148">
        <f>VLOOKUP(E151,ContractInfo!C:M,11,FALSE)</f>
        <v>0.40500000000000003</v>
      </c>
      <c r="AC151" s="145">
        <v>1.4379999999999999</v>
      </c>
      <c r="AD151" s="22">
        <v>0.98968560894989954</v>
      </c>
      <c r="AE151" s="23">
        <v>0.51494944287964706</v>
      </c>
      <c r="AF151" s="23">
        <v>0.15016794326673397</v>
      </c>
      <c r="AG151" s="23">
        <v>2.6458960898236805</v>
      </c>
      <c r="AH151" s="23">
        <v>-2.7202025320477468</v>
      </c>
      <c r="AI151" s="23">
        <v>1.3853067817153635</v>
      </c>
      <c r="AJ151" s="153">
        <v>0</v>
      </c>
      <c r="AK151" s="153" t="b">
        <v>1</v>
      </c>
      <c r="AL151" s="154">
        <f>IF($E151="","",IF($C151="Short",VLOOKUP($A151,TradingBlotter!$C:$J,8,FALSE)*$G151*H151,-VLOOKUP($A151,TradingBlotter!$C:$J,8,FALSE)*$G151*H151))</f>
        <v>67704.611399999994</v>
      </c>
      <c r="AM151" s="154">
        <f t="shared" si="22"/>
        <v>-103823.59999999999</v>
      </c>
      <c r="AN151" s="154">
        <f t="shared" si="23"/>
        <v>-36118.988599999997</v>
      </c>
      <c r="AO151" s="154">
        <f t="shared" si="26"/>
        <v>994194</v>
      </c>
      <c r="AP151" s="124" t="s">
        <v>2304</v>
      </c>
      <c r="AQ151" s="10" t="str">
        <f t="shared" si="24"/>
        <v>提前平仓</v>
      </c>
      <c r="AR151" s="143">
        <f t="shared" si="27"/>
        <v>43102</v>
      </c>
      <c r="AS151" s="37" t="s">
        <v>2462</v>
      </c>
      <c r="AT151" s="206" t="e">
        <f ca="1">[1]!WSS(E151,"sec_name","ShowCodes=N","cols=1;rows=1")</f>
        <v>#NAME?</v>
      </c>
    </row>
    <row r="152" spans="1:46" s="53" customFormat="1" x14ac:dyDescent="0.2">
      <c r="A152" s="53" t="s">
        <v>2306</v>
      </c>
      <c r="B152" s="53" t="s">
        <v>807</v>
      </c>
      <c r="C152" s="53" t="s">
        <v>459</v>
      </c>
      <c r="D152" s="53" t="s">
        <v>809</v>
      </c>
      <c r="E152" s="53" t="s">
        <v>2307</v>
      </c>
      <c r="F152" s="153">
        <v>54500</v>
      </c>
      <c r="G152" s="154">
        <f>IF($E152="","",VLOOKUP($E152,ContractInfo!$C$2:$G$904,5,FALSE))</f>
        <v>100</v>
      </c>
      <c r="H152" s="154">
        <f t="shared" si="21"/>
        <v>545</v>
      </c>
      <c r="I152" s="154">
        <v>18.260000000000002</v>
      </c>
      <c r="J152" s="153">
        <f>I152*1.05</f>
        <v>19.173000000000002</v>
      </c>
      <c r="K152" s="153"/>
      <c r="L152" s="153"/>
      <c r="M152" s="153"/>
      <c r="N152" s="153"/>
      <c r="O152" s="153"/>
      <c r="P152" s="153"/>
      <c r="Q152" s="154" t="str">
        <f>IF(OR($E152="",AK152),"",RTD("wdf.rtq",,$E152,"LastPrice"))</f>
        <v/>
      </c>
      <c r="R152" s="37">
        <v>43096</v>
      </c>
      <c r="S152" s="37"/>
      <c r="T152" s="37">
        <v>43185</v>
      </c>
      <c r="U152" s="85"/>
      <c r="V152" s="116" t="str">
        <f>IF(OR($A152="",$AK152),"",IF($B152="Asian",IF(close_Price!$E$4&gt;=14,([1]!TDaysCount(close_Price!$E$1,$T152,"TradingCalendar=DCE")-1)/250,([1]!TDaysCount(close_Price!$E$1,$T152,"TradingCalendar=DCE"))/250),IF(close_Price!$E$4&lt;11,([1]!TDaysCount(close_Price!$E$1,$T152,"TradingCalendar=DCE"))/250,([1]!TDaysCount(close_Price!$E$1,$T152,"TradingCalendar=DCE")-1)/250)))</f>
        <v/>
      </c>
      <c r="W152" s="124"/>
      <c r="X152" s="124"/>
      <c r="Y152" s="124"/>
      <c r="Z152" s="153">
        <v>0.05</v>
      </c>
      <c r="AA152" s="153">
        <v>0</v>
      </c>
      <c r="AB152" s="148">
        <f>VLOOKUP(E152,ContractInfo!C:M,11,FALSE)</f>
        <v>0.25</v>
      </c>
      <c r="AC152" s="145">
        <v>1.3149999999999999</v>
      </c>
      <c r="AD152" s="22">
        <v>1.0571221494820633</v>
      </c>
      <c r="AE152" s="23">
        <v>0.6076205284147711</v>
      </c>
      <c r="AF152" s="23">
        <v>0.18630130126676719</v>
      </c>
      <c r="AG152" s="23">
        <v>3.1715211610112033</v>
      </c>
      <c r="AH152" s="23">
        <v>-2.7405001071114863</v>
      </c>
      <c r="AI152" s="23">
        <v>1.9369974830733421</v>
      </c>
      <c r="AJ152" s="153">
        <v>0</v>
      </c>
      <c r="AK152" s="153" t="b">
        <v>1</v>
      </c>
      <c r="AL152" s="154">
        <f>IF($E152="","",IF($C152="Short",VLOOKUP($A152,TradingBlotter!$C:$J,8,FALSE)*$G152*H152,-VLOOKUP($A152,TradingBlotter!$C:$J,8,FALSE)*$G152*H152))</f>
        <v>50057.051000000007</v>
      </c>
      <c r="AM152" s="154">
        <f t="shared" si="22"/>
        <v>-71667.5</v>
      </c>
      <c r="AN152" s="154">
        <f t="shared" si="23"/>
        <v>-21610.448999999993</v>
      </c>
      <c r="AO152" s="154">
        <f t="shared" si="26"/>
        <v>995170.00000000012</v>
      </c>
      <c r="AP152" s="124" t="s">
        <v>2304</v>
      </c>
      <c r="AQ152" s="10" t="str">
        <f t="shared" si="24"/>
        <v>提前平仓</v>
      </c>
      <c r="AR152" s="143">
        <f t="shared" si="27"/>
        <v>43116</v>
      </c>
      <c r="AS152" s="37" t="s">
        <v>2944</v>
      </c>
      <c r="AT152" s="206" t="e">
        <f ca="1">[1]!WSS(E152,"sec_name","ShowCodes=N","cols=1;rows=1")</f>
        <v>#NAME?</v>
      </c>
    </row>
    <row r="153" spans="1:46" s="53" customFormat="1" x14ac:dyDescent="0.2">
      <c r="A153" s="53" t="s">
        <v>2309</v>
      </c>
      <c r="B153" s="53" t="s">
        <v>807</v>
      </c>
      <c r="C153" s="53" t="s">
        <v>459</v>
      </c>
      <c r="D153" s="53" t="s">
        <v>809</v>
      </c>
      <c r="E153" s="53" t="s">
        <v>2310</v>
      </c>
      <c r="F153" s="153">
        <v>42300</v>
      </c>
      <c r="G153" s="154">
        <f>IF($E153="","",VLOOKUP($E153,ContractInfo!$C$2:$G$904,5,FALSE))</f>
        <v>100</v>
      </c>
      <c r="H153" s="154">
        <f t="shared" si="21"/>
        <v>423</v>
      </c>
      <c r="I153" s="154">
        <v>23.56</v>
      </c>
      <c r="J153" s="153">
        <v>23.56</v>
      </c>
      <c r="K153" s="153"/>
      <c r="L153" s="153"/>
      <c r="M153" s="153"/>
      <c r="N153" s="153"/>
      <c r="O153" s="153"/>
      <c r="P153" s="153"/>
      <c r="Q153" s="154" t="e">
        <f>IF(OR($E153="",AK153),"",RTD("wdf.rtq",,$E153,"LastPrice"))</f>
        <v>#N/A</v>
      </c>
      <c r="R153" s="37">
        <v>43096</v>
      </c>
      <c r="S153" s="37"/>
      <c r="T153" s="37">
        <v>43145</v>
      </c>
      <c r="U153" s="85"/>
      <c r="V153" s="116" t="e">
        <f ca="1">IF(OR($A153="",$AK153),"",IF($B153="Asian",IF(close_Price!$E$4&gt;=14,([1]!TDaysCount(close_Price!$E$1,$T153,"TradingCalendar=DCE")-1)/250,([1]!TDaysCount(close_Price!$E$1,$T153,"TradingCalendar=DCE"))/250),IF(close_Price!$E$4&lt;11,([1]!TDaysCount(close_Price!$E$1,$T153,"TradingCalendar=DCE"))/250,([1]!TDaysCount(close_Price!$E$1,$T153,"TradingCalendar=DCE")-1)/250)))</f>
        <v>#NAME?</v>
      </c>
      <c r="W153" s="124"/>
      <c r="X153" s="124"/>
      <c r="Y153" s="124"/>
      <c r="Z153" s="153">
        <v>0.05</v>
      </c>
      <c r="AA153" s="153">
        <v>0</v>
      </c>
      <c r="AB153" s="148">
        <f>VLOOKUP(E153,ContractInfo!C:M,11,FALSE)</f>
        <v>0.41</v>
      </c>
      <c r="AC153" s="145">
        <v>2.0073119999999998</v>
      </c>
      <c r="AD153" s="22">
        <v>2.9104830885818558</v>
      </c>
      <c r="AE153" s="23">
        <v>0.84120231481042107</v>
      </c>
      <c r="AF153" s="23">
        <v>8.1683660246909678E-2</v>
      </c>
      <c r="AG153" s="23">
        <v>1.6497273688650511</v>
      </c>
      <c r="AH153" s="23">
        <v>-6.2302081805787886</v>
      </c>
      <c r="AI153" s="23">
        <v>1.2967690710241824</v>
      </c>
      <c r="AJ153" s="153">
        <v>0</v>
      </c>
      <c r="AK153" s="153" t="b">
        <v>0</v>
      </c>
      <c r="AL153" s="154">
        <f>IF($E153="","",IF($C153="Short",VLOOKUP($A153,TradingBlotter!$C:$J,8,FALSE)*$G153*H153,-VLOOKUP($A153,TradingBlotter!$C:$J,8,FALSE)*$G153*H153))</f>
        <v>84909.297599999991</v>
      </c>
      <c r="AM153" s="154">
        <f t="shared" si="22"/>
        <v>-123113.4346470125</v>
      </c>
      <c r="AN153" s="154">
        <f t="shared" si="23"/>
        <v>-38204.137047012511</v>
      </c>
      <c r="AO153" s="154">
        <f t="shared" si="26"/>
        <v>996588</v>
      </c>
      <c r="AP153" s="124" t="s">
        <v>2311</v>
      </c>
      <c r="AQ153" s="10" t="str">
        <f t="shared" si="24"/>
        <v/>
      </c>
      <c r="AR153" s="143" t="str">
        <f t="shared" si="27"/>
        <v/>
      </c>
      <c r="AS153" s="37"/>
      <c r="AT153" s="206" t="e">
        <f ca="1">[1]!WSS(E153,"sec_name","ShowCodes=N","cols=1;rows=1")</f>
        <v>#NAME?</v>
      </c>
    </row>
    <row r="154" spans="1:46" s="53" customFormat="1" ht="14.25" customHeight="1" x14ac:dyDescent="0.2">
      <c r="A154" s="53" t="s">
        <v>2335</v>
      </c>
      <c r="B154" s="53" t="s">
        <v>807</v>
      </c>
      <c r="C154" s="53" t="s">
        <v>459</v>
      </c>
      <c r="D154" s="53" t="s">
        <v>809</v>
      </c>
      <c r="E154" s="53" t="s">
        <v>2333</v>
      </c>
      <c r="F154" s="153">
        <v>169843</v>
      </c>
      <c r="G154" s="154">
        <f>IF($E154="","",VLOOKUP($E154,ContractInfo!$C$2:$G$904,5,FALSE))</f>
        <v>100</v>
      </c>
      <c r="H154" s="154">
        <f t="shared" si="21"/>
        <v>1698.43</v>
      </c>
      <c r="I154" s="154">
        <v>52.99</v>
      </c>
      <c r="J154" s="153">
        <f>I154</f>
        <v>52.99</v>
      </c>
      <c r="K154" s="153"/>
      <c r="L154" s="153"/>
      <c r="M154" s="153"/>
      <c r="N154" s="153"/>
      <c r="O154" s="153"/>
      <c r="P154" s="153"/>
      <c r="Q154" s="154" t="e">
        <f>IF(OR($E154="",AK154),"",RTD("wdf.rtq",,$E154,"LastPrice"))</f>
        <v>#N/A</v>
      </c>
      <c r="R154" s="37">
        <v>43097</v>
      </c>
      <c r="S154" s="37"/>
      <c r="T154" s="37">
        <v>43278</v>
      </c>
      <c r="U154" s="85"/>
      <c r="V154" s="116" t="e">
        <f ca="1">IF(OR($A154="",$AK154),"",IF($B154="Asian",IF(close_Price!$E$4&gt;=14,([1]!TDaysCount(close_Price!$E$1,$T154,"TradingCalendar=DCE")-1)/250,([1]!TDaysCount(close_Price!$E$1,$T154,"TradingCalendar=DCE"))/250),IF(close_Price!$E$4&lt;11,([1]!TDaysCount(close_Price!$E$1,$T154,"TradingCalendar=DCE"))/250,([1]!TDaysCount(close_Price!$E$1,$T154,"TradingCalendar=DCE")-1)/250)))</f>
        <v>#NAME?</v>
      </c>
      <c r="W154" s="124"/>
      <c r="X154" s="124"/>
      <c r="Y154" s="124"/>
      <c r="Z154" s="153">
        <v>0.05</v>
      </c>
      <c r="AA154" s="153">
        <v>0</v>
      </c>
      <c r="AB154" s="148">
        <f>VLOOKUP(E154,ContractInfo!C:M,11,FALSE)</f>
        <v>0.4</v>
      </c>
      <c r="AC154" s="145">
        <v>8.53139</v>
      </c>
      <c r="AD154" s="63">
        <v>4.7472753351981005</v>
      </c>
      <c r="AE154" s="23">
        <v>0.5208961824430729</v>
      </c>
      <c r="AF154" s="23">
        <v>3.0616110434999049E-2</v>
      </c>
      <c r="AG154" s="23">
        <v>12.96037365064082</v>
      </c>
      <c r="AH154" s="23">
        <v>-7.4422227003808015</v>
      </c>
      <c r="AI154" s="23">
        <v>8.8870426325440608</v>
      </c>
      <c r="AJ154" s="153">
        <v>0</v>
      </c>
      <c r="AK154" s="153" t="b">
        <v>0</v>
      </c>
      <c r="AL154" s="154">
        <f>IF($E154="","",IF($C154="Short",VLOOKUP($A154,TradingBlotter!$C:$J,8,FALSE)*$G154*H154,-VLOOKUP($A154,TradingBlotter!$C:$J,8,FALSE)*$G154*H154))</f>
        <v>1448996.8717700001</v>
      </c>
      <c r="AM154" s="154">
        <f t="shared" si="22"/>
        <v>-806291.48475605098</v>
      </c>
      <c r="AN154" s="154">
        <f t="shared" si="23"/>
        <v>642705.3870139491</v>
      </c>
      <c r="AO154" s="154">
        <f t="shared" si="26"/>
        <v>8999980.5700000003</v>
      </c>
      <c r="AP154" s="124" t="s">
        <v>2337</v>
      </c>
      <c r="AQ154" s="10" t="str">
        <f t="shared" si="24"/>
        <v/>
      </c>
      <c r="AR154" s="143" t="str">
        <f t="shared" si="27"/>
        <v/>
      </c>
      <c r="AS154" s="37"/>
      <c r="AT154" s="206" t="e">
        <f ca="1">[1]!WSS(E154,"sec_name","ShowCodes=N","cols=1;rows=1")</f>
        <v>#NAME?</v>
      </c>
    </row>
    <row r="155" spans="1:46" s="53" customFormat="1" ht="14.25" customHeight="1" x14ac:dyDescent="0.2">
      <c r="A155" s="53" t="s">
        <v>2336</v>
      </c>
      <c r="B155" s="53" t="s">
        <v>807</v>
      </c>
      <c r="C155" s="53" t="s">
        <v>458</v>
      </c>
      <c r="D155" s="53" t="s">
        <v>809</v>
      </c>
      <c r="E155" s="53" t="s">
        <v>2333</v>
      </c>
      <c r="F155" s="153">
        <v>169843</v>
      </c>
      <c r="G155" s="154">
        <f>IF($E155="","",VLOOKUP($E155,ContractInfo!$C$2:$G$904,5,FALSE))</f>
        <v>100</v>
      </c>
      <c r="H155" s="154">
        <f t="shared" si="21"/>
        <v>1698.43</v>
      </c>
      <c r="I155" s="154">
        <v>52.99</v>
      </c>
      <c r="J155" s="153">
        <f>I155*1.3</f>
        <v>68.887</v>
      </c>
      <c r="K155" s="153"/>
      <c r="L155" s="153"/>
      <c r="M155" s="153"/>
      <c r="N155" s="153"/>
      <c r="O155" s="153"/>
      <c r="P155" s="153"/>
      <c r="Q155" s="154" t="e">
        <f>IF(OR($E155="",AK155),"",RTD("wdf.rtq",,$E155,"LastPrice"))</f>
        <v>#N/A</v>
      </c>
      <c r="R155" s="37">
        <v>43097</v>
      </c>
      <c r="S155" s="37"/>
      <c r="T155" s="37">
        <v>43278</v>
      </c>
      <c r="U155" s="85"/>
      <c r="V155" s="116" t="e">
        <f ca="1">IF(OR($A155="",$AK155),"",IF($B155="Asian",IF(close_Price!$E$4&gt;=14,([1]!TDaysCount(close_Price!$E$1,$T155,"TradingCalendar=DCE")-1)/250,([1]!TDaysCount(close_Price!$E$1,$T155,"TradingCalendar=DCE"))/250),IF(close_Price!$E$4&lt;11,([1]!TDaysCount(close_Price!$E$1,$T155,"TradingCalendar=DCE"))/250,([1]!TDaysCount(close_Price!$E$1,$T155,"TradingCalendar=DCE")-1)/250)))</f>
        <v>#NAME?</v>
      </c>
      <c r="W155" s="124"/>
      <c r="X155" s="124"/>
      <c r="Y155" s="124"/>
      <c r="Z155" s="153">
        <v>0.05</v>
      </c>
      <c r="AA155" s="153">
        <v>0</v>
      </c>
      <c r="AB155" s="148">
        <v>0.45</v>
      </c>
      <c r="AC155" s="145">
        <v>2.7024900000000001</v>
      </c>
      <c r="AD155" s="63">
        <v>1.4496158581749141</v>
      </c>
      <c r="AE155" s="23">
        <v>0.20156957371095663</v>
      </c>
      <c r="AF155" s="23">
        <v>1.9214110659164431E-2</v>
      </c>
      <c r="AG155" s="23">
        <v>9.1504050062387279</v>
      </c>
      <c r="AH155" s="23">
        <v>-5.4869953579278565</v>
      </c>
      <c r="AI155" s="23">
        <v>3.5970595926170352</v>
      </c>
      <c r="AJ155" s="153">
        <v>0</v>
      </c>
      <c r="AK155" s="153" t="b">
        <v>0</v>
      </c>
      <c r="AL155" s="154">
        <f>IF($E155="","",IF($C155="Short",VLOOKUP($A155,TradingBlotter!$C:$J,8,FALSE)*$G155*H155,-VLOOKUP($A155,TradingBlotter!$C:$J,8,FALSE)*$G155*H155))</f>
        <v>-458999.00907000003</v>
      </c>
      <c r="AM155" s="154">
        <f t="shared" si="22"/>
        <v>246207.10620000196</v>
      </c>
      <c r="AN155" s="154">
        <f t="shared" si="23"/>
        <v>-212791.90286999807</v>
      </c>
      <c r="AO155" s="154" t="str">
        <f t="shared" si="26"/>
        <v/>
      </c>
      <c r="AP155" s="124" t="s">
        <v>2337</v>
      </c>
      <c r="AQ155" s="10" t="str">
        <f t="shared" si="24"/>
        <v/>
      </c>
      <c r="AR155" s="143" t="str">
        <f t="shared" si="27"/>
        <v/>
      </c>
      <c r="AS155" s="37"/>
      <c r="AT155" s="206" t="e">
        <f ca="1">[1]!WSS(E155,"sec_name","ShowCodes=N","cols=1;rows=1")</f>
        <v>#NAME?</v>
      </c>
    </row>
    <row r="156" spans="1:46" s="53" customFormat="1" ht="14.25" customHeight="1" x14ac:dyDescent="0.2">
      <c r="A156" s="53" t="s">
        <v>2339</v>
      </c>
      <c r="B156" s="53" t="s">
        <v>807</v>
      </c>
      <c r="C156" s="53" t="s">
        <v>459</v>
      </c>
      <c r="D156" s="53" t="s">
        <v>809</v>
      </c>
      <c r="E156" s="53" t="s">
        <v>2340</v>
      </c>
      <c r="F156" s="153">
        <v>106200</v>
      </c>
      <c r="G156" s="154">
        <f>IF($E156="","",VLOOKUP($E156,ContractInfo!$C$2:$G$904,5,FALSE))</f>
        <v>100</v>
      </c>
      <c r="H156" s="154">
        <f t="shared" si="21"/>
        <v>1062</v>
      </c>
      <c r="I156" s="154">
        <v>9.41</v>
      </c>
      <c r="J156" s="153">
        <f>I156</f>
        <v>9.41</v>
      </c>
      <c r="K156" s="153"/>
      <c r="L156" s="153"/>
      <c r="M156" s="153"/>
      <c r="N156" s="153"/>
      <c r="O156" s="153"/>
      <c r="P156" s="153"/>
      <c r="Q156" s="154" t="e">
        <f>IF(OR($E156="",AK156),"",RTD("wdf.rtq",,$E156,"LastPrice"))</f>
        <v>#N/A</v>
      </c>
      <c r="R156" s="37">
        <v>43097</v>
      </c>
      <c r="S156" s="37"/>
      <c r="T156" s="37">
        <v>43159</v>
      </c>
      <c r="U156" s="85"/>
      <c r="V156" s="116" t="e">
        <f ca="1">IF(OR($A156="",$AK156),"",IF($B156="Asian",IF(close_Price!$E$4&gt;=14,([1]!TDaysCount(close_Price!$E$1,$T156,"TradingCalendar=DCE")-1)/250,([1]!TDaysCount(close_Price!$E$1,$T156,"TradingCalendar=DCE"))/250),IF(close_Price!$E$4&lt;11,([1]!TDaysCount(close_Price!$E$1,$T156,"TradingCalendar=DCE"))/250,([1]!TDaysCount(close_Price!$E$1,$T156,"TradingCalendar=DCE")-1)/250)))</f>
        <v>#NAME?</v>
      </c>
      <c r="W156" s="124"/>
      <c r="X156" s="124"/>
      <c r="Y156" s="124"/>
      <c r="Z156" s="153">
        <v>0.05</v>
      </c>
      <c r="AA156" s="153">
        <v>0</v>
      </c>
      <c r="AB156" s="148">
        <f>VLOOKUP(E156,ContractInfo!C:M,11,FALSE)</f>
        <v>0.32500000000000001</v>
      </c>
      <c r="AC156" s="145">
        <v>0.73021600000000009</v>
      </c>
      <c r="AD156" s="63">
        <v>0.11057255541450053</v>
      </c>
      <c r="AE156" s="23">
        <v>0.23580461689176321</v>
      </c>
      <c r="AF156" s="23">
        <v>0.36706228319948331</v>
      </c>
      <c r="AG156" s="23">
        <v>0.79459220455955049</v>
      </c>
      <c r="AH156" s="23">
        <v>-1.5643331219513621</v>
      </c>
      <c r="AI156" s="23">
        <v>0.17080162981585789</v>
      </c>
      <c r="AJ156" s="153">
        <v>0</v>
      </c>
      <c r="AK156" s="153" t="b">
        <v>0</v>
      </c>
      <c r="AL156" s="154">
        <f>IF($E156="","",IF($C156="Short",VLOOKUP($A156,TradingBlotter!$C:$J,8,FALSE)*$G156*H156,-VLOOKUP($A156,TradingBlotter!$C:$J,8,FALSE)*$G156*H156))</f>
        <v>77548.939200000008</v>
      </c>
      <c r="AM156" s="154">
        <f t="shared" si="22"/>
        <v>-11742.805385019958</v>
      </c>
      <c r="AN156" s="154">
        <f t="shared" si="23"/>
        <v>65806.133814980043</v>
      </c>
      <c r="AO156" s="154">
        <f t="shared" si="26"/>
        <v>999342</v>
      </c>
      <c r="AP156" s="124" t="s">
        <v>1613</v>
      </c>
      <c r="AQ156" s="10" t="str">
        <f t="shared" si="24"/>
        <v/>
      </c>
      <c r="AR156" s="143" t="str">
        <f t="shared" si="27"/>
        <v/>
      </c>
      <c r="AS156" s="37"/>
      <c r="AT156" s="206" t="e">
        <f ca="1">[1]!WSS(E156,"sec_name","ShowCodes=N","cols=1;rows=1")</f>
        <v>#NAME?</v>
      </c>
    </row>
    <row r="157" spans="1:46" s="53" customFormat="1" ht="14.25" customHeight="1" x14ac:dyDescent="0.2">
      <c r="A157" s="53" t="s">
        <v>2342</v>
      </c>
      <c r="B157" s="53" t="s">
        <v>807</v>
      </c>
      <c r="C157" s="53" t="s">
        <v>459</v>
      </c>
      <c r="D157" s="53" t="s">
        <v>809</v>
      </c>
      <c r="E157" s="53" t="s">
        <v>2343</v>
      </c>
      <c r="F157" s="153">
        <v>26100</v>
      </c>
      <c r="G157" s="154">
        <f>IF($E157="","",VLOOKUP($E157,ContractInfo!$C$2:$G$904,5,FALSE))</f>
        <v>100</v>
      </c>
      <c r="H157" s="154">
        <f t="shared" si="21"/>
        <v>261</v>
      </c>
      <c r="I157" s="154">
        <v>38.24</v>
      </c>
      <c r="J157" s="153">
        <f>I157*1.1</f>
        <v>42.064000000000007</v>
      </c>
      <c r="K157" s="153"/>
      <c r="L157" s="153"/>
      <c r="M157" s="153"/>
      <c r="N157" s="153"/>
      <c r="O157" s="153"/>
      <c r="P157" s="153"/>
      <c r="Q157" s="154" t="e">
        <f>IF(OR($E157="",AK157),"",RTD("wdf.rtq",,$E157,"LastPrice"))</f>
        <v>#N/A</v>
      </c>
      <c r="R157" s="37">
        <v>43097</v>
      </c>
      <c r="S157" s="37"/>
      <c r="T157" s="37">
        <v>43186</v>
      </c>
      <c r="U157" s="85"/>
      <c r="V157" s="116" t="e">
        <f ca="1">IF(OR($A157="",$AK157),"",IF($B157="Asian",IF(close_Price!$E$4&gt;=14,([1]!TDaysCount(close_Price!$E$1,$T157,"TradingCalendar=DCE")-1)/250,([1]!TDaysCount(close_Price!$E$1,$T157,"TradingCalendar=DCE"))/250),IF(close_Price!$E$4&lt;11,([1]!TDaysCount(close_Price!$E$1,$T157,"TradingCalendar=DCE"))/250,([1]!TDaysCount(close_Price!$E$1,$T157,"TradingCalendar=DCE")-1)/250)))</f>
        <v>#NAME?</v>
      </c>
      <c r="W157" s="124"/>
      <c r="X157" s="124"/>
      <c r="Y157" s="124"/>
      <c r="Z157" s="153">
        <v>0.05</v>
      </c>
      <c r="AA157" s="153">
        <v>0</v>
      </c>
      <c r="AB157" s="148">
        <f>VLOOKUP(E157,ContractInfo!C:M,11,FALSE)</f>
        <v>0.23499999999999999</v>
      </c>
      <c r="AC157" s="145">
        <v>1.2198560000000001</v>
      </c>
      <c r="AD157" s="63">
        <v>0.43434320816504712</v>
      </c>
      <c r="AE157" s="23">
        <v>0.21684017535008626</v>
      </c>
      <c r="AF157" s="23">
        <v>8.0037983571716195E-2</v>
      </c>
      <c r="AG157" s="23">
        <v>4.5841267139133626</v>
      </c>
      <c r="AH157" s="23">
        <v>-3.6806013561450142</v>
      </c>
      <c r="AI157" s="23">
        <v>1.2996746704592479</v>
      </c>
      <c r="AJ157" s="153">
        <v>0</v>
      </c>
      <c r="AK157" s="153" t="b">
        <v>0</v>
      </c>
      <c r="AL157" s="154">
        <f>IF($E157="","",IF($C157="Short",VLOOKUP($A157,TradingBlotter!$C:$J,8,FALSE)*$G157*H157,-VLOOKUP($A157,TradingBlotter!$C:$J,8,FALSE)*$G157*H157))</f>
        <v>31838.241600000001</v>
      </c>
      <c r="AM157" s="154">
        <f t="shared" si="22"/>
        <v>-11336.357733107729</v>
      </c>
      <c r="AN157" s="154">
        <f t="shared" si="23"/>
        <v>20501.883866892273</v>
      </c>
      <c r="AO157" s="154">
        <f t="shared" si="26"/>
        <v>998064</v>
      </c>
      <c r="AP157" s="124" t="s">
        <v>2344</v>
      </c>
      <c r="AQ157" s="10" t="str">
        <f t="shared" si="24"/>
        <v/>
      </c>
      <c r="AR157" s="143" t="str">
        <f t="shared" si="27"/>
        <v/>
      </c>
      <c r="AS157" s="37"/>
      <c r="AT157" s="206" t="e">
        <f ca="1">[1]!WSS(E157,"sec_name","ShowCodes=N","cols=1;rows=1")</f>
        <v>#NAME?</v>
      </c>
    </row>
    <row r="158" spans="1:46" s="18" customFormat="1" ht="14.25" customHeight="1" x14ac:dyDescent="0.2">
      <c r="A158" s="53" t="s">
        <v>2369</v>
      </c>
      <c r="B158" s="53" t="s">
        <v>807</v>
      </c>
      <c r="C158" s="53" t="s">
        <v>459</v>
      </c>
      <c r="D158" s="53" t="s">
        <v>809</v>
      </c>
      <c r="E158" s="137" t="s">
        <v>2367</v>
      </c>
      <c r="F158" s="153">
        <v>400</v>
      </c>
      <c r="G158" s="154">
        <v>10</v>
      </c>
      <c r="H158" s="154">
        <f t="shared" si="21"/>
        <v>40</v>
      </c>
      <c r="I158" s="154">
        <v>2807</v>
      </c>
      <c r="J158" s="153">
        <v>2850</v>
      </c>
      <c r="K158" s="153"/>
      <c r="L158" s="153"/>
      <c r="M158" s="153"/>
      <c r="N158" s="153"/>
      <c r="O158" s="153"/>
      <c r="P158" s="153"/>
      <c r="Q158" s="154" t="e">
        <f>IF(OR($E158="",AK158),"",RTD("wdf.rtq",,$E158,"LastPrice"))</f>
        <v>#N/A</v>
      </c>
      <c r="R158" s="37">
        <v>43097</v>
      </c>
      <c r="S158" s="37"/>
      <c r="T158" s="37">
        <v>43126</v>
      </c>
      <c r="U158" s="85"/>
      <c r="V158" s="116" t="e">
        <f ca="1">IF(OR($A158="",$AK158),"",IF($B158="Asian",IF(close_Price!$E$4&gt;=14,([1]!TDaysCount(close_Price!$E$1,$T158,"TradingCalendar=DCE")-1)/250,([1]!TDaysCount(close_Price!$E$1,$T158,"TradingCalendar=DCE"))/250),IF(close_Price!$E$4&lt;11,([1]!TDaysCount(close_Price!$E$1,$T158,"TradingCalendar=DCE"))/250,([1]!TDaysCount(close_Price!$E$1,$T158,"TradingCalendar=DCE")-1)/250)))</f>
        <v>#NAME?</v>
      </c>
      <c r="W158" s="124"/>
      <c r="X158" s="124"/>
      <c r="Y158" s="124"/>
      <c r="Z158" s="153">
        <v>0.03</v>
      </c>
      <c r="AA158" s="153">
        <v>0.03</v>
      </c>
      <c r="AB158" s="148">
        <f>VLOOKUP(E158,ContractInfo!C:M,11,FALSE)</f>
        <v>0.13500000000000001</v>
      </c>
      <c r="AC158" s="145">
        <v>30.44</v>
      </c>
      <c r="AD158" s="22">
        <v>2.4549622084417928</v>
      </c>
      <c r="AE158" s="23">
        <v>0.10790244987673984</v>
      </c>
      <c r="AF158" s="23">
        <v>3.8920027110360285E-3</v>
      </c>
      <c r="AG158" s="23">
        <v>65.438794734427177</v>
      </c>
      <c r="AH158" s="23">
        <v>-275.99626641961146</v>
      </c>
      <c r="AI158" s="23">
        <v>4.7774859671625984</v>
      </c>
      <c r="AJ158" s="153">
        <v>0</v>
      </c>
      <c r="AK158" s="153" t="b">
        <v>0</v>
      </c>
      <c r="AL158" s="154">
        <f>IF($E158="","",IF($C158="Short",VLOOKUP($A158,TradingBlotter!$C:$J,8,FALSE)*$G158*H158,-VLOOKUP($A158,TradingBlotter!$C:$J,8,FALSE)*$G158*H158))</f>
        <v>12176.000000000002</v>
      </c>
      <c r="AM158" s="154">
        <f t="shared" si="22"/>
        <v>-981.98488337671711</v>
      </c>
      <c r="AN158" s="154">
        <f t="shared" si="23"/>
        <v>11194.015116623284</v>
      </c>
      <c r="AO158" s="154">
        <f t="shared" si="26"/>
        <v>1122800</v>
      </c>
      <c r="AP158" s="112" t="s">
        <v>2375</v>
      </c>
      <c r="AQ158" s="10" t="str">
        <f t="shared" si="24"/>
        <v/>
      </c>
      <c r="AR158" s="143" t="str">
        <f t="shared" si="27"/>
        <v/>
      </c>
      <c r="AS158" s="37"/>
      <c r="AT158" s="206" t="e">
        <f ca="1">[1]!WSS(E158,"sec_name","ShowCodes=N","cols=1;rows=1")</f>
        <v>#NAME?</v>
      </c>
    </row>
    <row r="159" spans="1:46" s="53" customFormat="1" x14ac:dyDescent="0.2">
      <c r="A159" s="53" t="s">
        <v>2381</v>
      </c>
      <c r="B159" s="53" t="s">
        <v>807</v>
      </c>
      <c r="C159" s="53" t="s">
        <v>459</v>
      </c>
      <c r="D159" s="53" t="s">
        <v>809</v>
      </c>
      <c r="E159" s="53" t="s">
        <v>2384</v>
      </c>
      <c r="F159" s="153">
        <v>42735</v>
      </c>
      <c r="G159" s="154">
        <f>IF($E159="","",VLOOKUP($E159,ContractInfo!$C$2:$G$904,5,FALSE))</f>
        <v>100</v>
      </c>
      <c r="H159" s="154">
        <f t="shared" si="21"/>
        <v>427.35</v>
      </c>
      <c r="I159" s="154">
        <v>23.4</v>
      </c>
      <c r="J159" s="153">
        <v>23.4</v>
      </c>
      <c r="K159" s="153"/>
      <c r="L159" s="153"/>
      <c r="M159" s="153"/>
      <c r="N159" s="153"/>
      <c r="O159" s="153"/>
      <c r="P159" s="153"/>
      <c r="Q159" s="154" t="e">
        <f>IF(OR($E159="",AK159),"",RTD("wdf.rtq",,$E159,"LastPrice"))</f>
        <v>#N/A</v>
      </c>
      <c r="R159" s="37">
        <v>43098</v>
      </c>
      <c r="S159" s="37"/>
      <c r="T159" s="37">
        <v>43145</v>
      </c>
      <c r="U159" s="85"/>
      <c r="V159" s="116" t="e">
        <f ca="1">IF(OR($A159="",$AK159),"",IF($B159="Asian",IF(close_Price!$E$4&gt;=14,([1]!TDaysCount(close_Price!$E$1,$T159,"TradingCalendar=DCE")-1)/250,([1]!TDaysCount(close_Price!$E$1,$T159,"TradingCalendar=DCE"))/250),IF(close_Price!$E$4&lt;11,([1]!TDaysCount(close_Price!$E$1,$T159,"TradingCalendar=DCE"))/250,([1]!TDaysCount(close_Price!$E$1,$T159,"TradingCalendar=DCE")-1)/250)))</f>
        <v>#NAME?</v>
      </c>
      <c r="W159" s="124"/>
      <c r="X159" s="124"/>
      <c r="Y159" s="124"/>
      <c r="Z159" s="153">
        <v>0.05</v>
      </c>
      <c r="AA159" s="153">
        <v>0</v>
      </c>
      <c r="AB159" s="148">
        <f>VLOOKUP(E159,ContractInfo!C:M,11,FALSE)</f>
        <v>0.41</v>
      </c>
      <c r="AC159" s="145">
        <v>1.9936799999999999</v>
      </c>
      <c r="AD159" s="22">
        <v>3.0412577220845765</v>
      </c>
      <c r="AE159" s="23">
        <v>0.85531043438187382</v>
      </c>
      <c r="AF159" s="23">
        <v>7.6785196984288775E-2</v>
      </c>
      <c r="AG159" s="23">
        <v>1.550795356204276</v>
      </c>
      <c r="AH159" s="23">
        <v>-5.9256647548631891</v>
      </c>
      <c r="AI159" s="23">
        <v>1.3129442671253375</v>
      </c>
      <c r="AJ159" s="153">
        <v>0</v>
      </c>
      <c r="AK159" s="153" t="b">
        <v>0</v>
      </c>
      <c r="AL159" s="154">
        <f>IF($E159="","",IF($C159="Short",VLOOKUP($A159,TradingBlotter!$C:$J,8,FALSE)*$G159*H159,-VLOOKUP($A159,TradingBlotter!$C:$J,8,FALSE)*$G159*H159))</f>
        <v>85199.914799999999</v>
      </c>
      <c r="AM159" s="154">
        <f t="shared" si="22"/>
        <v>-129968.14875328439</v>
      </c>
      <c r="AN159" s="154">
        <f t="shared" si="23"/>
        <v>-44768.233953284391</v>
      </c>
      <c r="AO159" s="154">
        <f t="shared" si="26"/>
        <v>999998.99999999988</v>
      </c>
      <c r="AP159" s="124" t="s">
        <v>2311</v>
      </c>
      <c r="AQ159" s="10" t="str">
        <f t="shared" si="24"/>
        <v/>
      </c>
      <c r="AR159" s="143" t="str">
        <f t="shared" si="27"/>
        <v/>
      </c>
      <c r="AS159" s="37"/>
      <c r="AT159" s="206" t="e">
        <f ca="1">[1]!WSS(E159,"sec_name","ShowCodes=N","cols=1;rows=1")</f>
        <v>#NAME?</v>
      </c>
    </row>
    <row r="160" spans="1:46" s="53" customFormat="1" x14ac:dyDescent="0.2">
      <c r="A160" s="53" t="s">
        <v>2383</v>
      </c>
      <c r="B160" s="53" t="s">
        <v>807</v>
      </c>
      <c r="C160" s="53" t="s">
        <v>459</v>
      </c>
      <c r="D160" s="53" t="s">
        <v>809</v>
      </c>
      <c r="E160" s="53" t="s">
        <v>2386</v>
      </c>
      <c r="F160" s="153">
        <v>856091</v>
      </c>
      <c r="G160" s="154">
        <f>IF($E160="","",VLOOKUP($E160,ContractInfo!$C$2:$G$904,5,FALSE))</f>
        <v>100</v>
      </c>
      <c r="H160" s="154">
        <f t="shared" si="21"/>
        <v>8560.91</v>
      </c>
      <c r="I160" s="154">
        <v>11.680999999999999</v>
      </c>
      <c r="J160" s="153">
        <v>11.680999999999999</v>
      </c>
      <c r="K160" s="153"/>
      <c r="L160" s="153"/>
      <c r="M160" s="153"/>
      <c r="N160" s="153"/>
      <c r="O160" s="153"/>
      <c r="P160" s="153"/>
      <c r="Q160" s="154" t="str">
        <f>IF(OR($E160="",AK160),"",RTD("wdf.rtq",,$E160,"LastPrice"))</f>
        <v/>
      </c>
      <c r="R160" s="37">
        <v>43098</v>
      </c>
      <c r="S160" s="37"/>
      <c r="T160" s="37">
        <v>43129</v>
      </c>
      <c r="U160" s="85"/>
      <c r="V160" s="116" t="str">
        <f>IF(OR($A160="",$AK160),"",IF($B160="Asian",IF(close_Price!$E$4&gt;=14,([1]!TDaysCount(close_Price!$E$1,$T160,"TradingCalendar=DCE")-1)/250,([1]!TDaysCount(close_Price!$E$1,$T160,"TradingCalendar=DCE"))/250),IF(close_Price!$E$4&lt;11,([1]!TDaysCount(close_Price!$E$1,$T160,"TradingCalendar=DCE"))/250,([1]!TDaysCount(close_Price!$E$1,$T160,"TradingCalendar=DCE")-1)/250)))</f>
        <v/>
      </c>
      <c r="W160" s="124"/>
      <c r="X160" s="124"/>
      <c r="Y160" s="124"/>
      <c r="Z160" s="153">
        <v>0.05</v>
      </c>
      <c r="AA160" s="153">
        <v>0</v>
      </c>
      <c r="AB160" s="148">
        <f>VLOOKUP(E160,ContractInfo!C:M,11,FALSE)</f>
        <v>0.24</v>
      </c>
      <c r="AC160" s="145">
        <v>1.0920000000000001</v>
      </c>
      <c r="AD160" s="22">
        <v>1.0634463775494991</v>
      </c>
      <c r="AE160" s="23">
        <v>0.92934074039677961</v>
      </c>
      <c r="AF160" s="23">
        <v>0.17974881895245443</v>
      </c>
      <c r="AG160" s="23">
        <v>0.39135057955575026</v>
      </c>
      <c r="AH160" s="23">
        <v>-1.5148708297936575</v>
      </c>
      <c r="AI160" s="23">
        <v>0.55795415614045296</v>
      </c>
      <c r="AJ160" s="153">
        <v>0</v>
      </c>
      <c r="AK160" s="153" t="b">
        <v>1</v>
      </c>
      <c r="AL160" s="154">
        <f>IF($E160="","",IF($C160="Short",VLOOKUP($A160,TradingBlotter!$C:$J,8,FALSE)*$G160*H160,-VLOOKUP($A160,TradingBlotter!$C:$J,8,FALSE)*$G160*H160))</f>
        <v>442999.95441529999</v>
      </c>
      <c r="AM160" s="154">
        <f t="shared" si="22"/>
        <v>-934851.37199999997</v>
      </c>
      <c r="AN160" s="154">
        <f t="shared" si="23"/>
        <v>-491851.41758469999</v>
      </c>
      <c r="AO160" s="154">
        <f t="shared" si="26"/>
        <v>9999998.970999999</v>
      </c>
      <c r="AP160" s="124" t="s">
        <v>2385</v>
      </c>
      <c r="AQ160" s="10" t="str">
        <f t="shared" si="24"/>
        <v>提前平仓</v>
      </c>
      <c r="AR160" s="143">
        <f t="shared" si="27"/>
        <v>43111</v>
      </c>
      <c r="AS160" s="37" t="s">
        <v>2760</v>
      </c>
      <c r="AT160" s="206" t="e">
        <f ca="1">[1]!WSS(E160,"sec_name","ShowCodes=N","cols=1;rows=1")</f>
        <v>#NAME?</v>
      </c>
    </row>
    <row r="161" spans="1:46" s="18" customFormat="1" x14ac:dyDescent="0.2">
      <c r="A161" s="53" t="s">
        <v>2403</v>
      </c>
      <c r="B161" s="53" t="s">
        <v>807</v>
      </c>
      <c r="C161" s="53" t="s">
        <v>459</v>
      </c>
      <c r="D161" s="53" t="s">
        <v>2410</v>
      </c>
      <c r="E161" s="18" t="s">
        <v>2411</v>
      </c>
      <c r="F161" s="153">
        <v>35900</v>
      </c>
      <c r="G161" s="154">
        <v>1000</v>
      </c>
      <c r="H161" s="154">
        <f t="shared" si="21"/>
        <v>35.9</v>
      </c>
      <c r="I161" s="154">
        <v>278</v>
      </c>
      <c r="J161" s="153">
        <f>I161*0.965</f>
        <v>268.27</v>
      </c>
      <c r="K161" s="153"/>
      <c r="L161" s="153"/>
      <c r="M161" s="153"/>
      <c r="N161" s="153"/>
      <c r="O161" s="153"/>
      <c r="P161" s="153"/>
      <c r="Q161" s="154" t="str">
        <f>IF(OR($E161="",AK161),"",RTD("wdf.rtq",,$E161,"LastPrice"))</f>
        <v/>
      </c>
      <c r="R161" s="37">
        <v>43098</v>
      </c>
      <c r="S161" s="37"/>
      <c r="T161" s="37">
        <v>43126</v>
      </c>
      <c r="U161" s="85"/>
      <c r="V161" s="134" t="str">
        <f>IF(OR($A161="",$AK161),"",IF($B161="Asian",IF(close_Price!$E$4&gt;=14,([1]!TDaysCount(close_Price!$E$1,$T161,"TradingCalendar=DCE")-1)/250,([1]!TDaysCount(close_Price!$E$1,$T161,"TradingCalendar=DCE"))/250),IF(close_Price!$E$4&lt;11,([1]!TDaysCount(close_Price!$E$1,$T161,"TradingCalendar=DCE"))/250,([1]!TDaysCount(close_Price!$E$1,$T161,"TradingCalendar=DCE")-1)/250)))</f>
        <v/>
      </c>
      <c r="W161" s="112"/>
      <c r="X161" s="112"/>
      <c r="Y161" s="112"/>
      <c r="Z161" s="153">
        <v>0.03</v>
      </c>
      <c r="AA161" s="153">
        <v>0.03</v>
      </c>
      <c r="AB161" s="148">
        <f>VLOOKUP(E161,ContractInfo!C:M,11,FALSE)</f>
        <v>0.11</v>
      </c>
      <c r="AC161" s="145">
        <v>0.22284122562674097</v>
      </c>
      <c r="AD161" s="22">
        <v>0.27295678119233507</v>
      </c>
      <c r="AE161" s="23">
        <v>-7.7189837874226119E-2</v>
      </c>
      <c r="AF161" s="23">
        <v>1.8627480488541043E-2</v>
      </c>
      <c r="AG161" s="23">
        <v>10.207871229308003</v>
      </c>
      <c r="AH161" s="23">
        <v>-8.7642006342507948</v>
      </c>
      <c r="AI161" s="23">
        <v>-1.3957709790784907</v>
      </c>
      <c r="AJ161" s="153">
        <v>0</v>
      </c>
      <c r="AK161" s="153" t="b">
        <v>1</v>
      </c>
      <c r="AL161" s="154">
        <f>IF($E161="","",IF($C161="Short",VLOOKUP($A161,TradingBlotter!$C:$J,8,FALSE)*$G161*H161,-VLOOKUP($A161,TradingBlotter!$C:$J,8,FALSE)*$G161*H161))</f>
        <v>26946.54</v>
      </c>
      <c r="AM161" s="154">
        <f t="shared" si="22"/>
        <v>-8000</v>
      </c>
      <c r="AN161" s="154">
        <f t="shared" si="23"/>
        <v>18946.54</v>
      </c>
      <c r="AO161" s="154">
        <f t="shared" si="26"/>
        <v>9980200</v>
      </c>
      <c r="AP161" s="124" t="s">
        <v>2414</v>
      </c>
      <c r="AQ161" s="10" t="s">
        <v>1168</v>
      </c>
      <c r="AR161" s="143">
        <f t="shared" si="27"/>
        <v>43104</v>
      </c>
      <c r="AS161" s="37" t="s">
        <v>2555</v>
      </c>
      <c r="AT161" s="206" t="e">
        <f ca="1">[1]!WSS(E161,"sec_name","ShowCodes=N","cols=1;rows=1")</f>
        <v>#NAME?</v>
      </c>
    </row>
    <row r="162" spans="1:46" s="18" customFormat="1" x14ac:dyDescent="0.2">
      <c r="A162" s="53" t="s">
        <v>2404</v>
      </c>
      <c r="B162" s="53" t="s">
        <v>807</v>
      </c>
      <c r="C162" s="53" t="s">
        <v>458</v>
      </c>
      <c r="D162" s="53" t="s">
        <v>2410</v>
      </c>
      <c r="E162" s="53" t="s">
        <v>2411</v>
      </c>
      <c r="F162" s="153">
        <v>35900</v>
      </c>
      <c r="G162" s="154">
        <v>1000</v>
      </c>
      <c r="H162" s="154">
        <f t="shared" ref="H162:H173" si="28">IF($E162="","",F162/G162)</f>
        <v>35.9</v>
      </c>
      <c r="I162" s="154">
        <v>278</v>
      </c>
      <c r="J162" s="153">
        <f>I162*0.95</f>
        <v>264.09999999999997</v>
      </c>
      <c r="K162" s="153"/>
      <c r="L162" s="153"/>
      <c r="M162" s="153"/>
      <c r="N162" s="153"/>
      <c r="O162" s="153"/>
      <c r="P162" s="153"/>
      <c r="Q162" s="154" t="str">
        <f>IF(OR($E162="",AK162),"",RTD("wdf.rtq",,$E162,"LastPrice"))</f>
        <v/>
      </c>
      <c r="R162" s="37">
        <v>43098</v>
      </c>
      <c r="S162" s="37"/>
      <c r="T162" s="37">
        <v>43126</v>
      </c>
      <c r="U162" s="85"/>
      <c r="V162" s="134" t="str">
        <f>IF(OR($A162="",$AK162),"",IF($B162="Asian",IF(close_Price!$E$4&gt;=14,([1]!TDaysCount(close_Price!$E$1,$T162,"TradingCalendar=DCE")-1)/250,([1]!TDaysCount(close_Price!$E$1,$T162,"TradingCalendar=DCE"))/250),IF(close_Price!$E$4&lt;11,([1]!TDaysCount(close_Price!$E$1,$T162,"TradingCalendar=DCE"))/250,([1]!TDaysCount(close_Price!$E$1,$T162,"TradingCalendar=DCE")-1)/250)))</f>
        <v/>
      </c>
      <c r="W162" s="112"/>
      <c r="X162" s="112"/>
      <c r="Y162" s="112"/>
      <c r="Z162" s="153">
        <v>0.03</v>
      </c>
      <c r="AA162" s="153">
        <v>0.03</v>
      </c>
      <c r="AB162" s="148">
        <f>VLOOKUP(E162,ContractInfo!C:M,11,FALSE)</f>
        <v>0.11</v>
      </c>
      <c r="AC162" s="145">
        <v>0</v>
      </c>
      <c r="AD162" s="22">
        <v>6.8928035647874752E-2</v>
      </c>
      <c r="AE162" s="23">
        <v>-2.3462259140542733E-2</v>
      </c>
      <c r="AF162" s="23">
        <v>7.134661434836688E-3</v>
      </c>
      <c r="AG162" s="23">
        <v>3.9097990324738228</v>
      </c>
      <c r="AH162" s="23">
        <v>-3.3579157024627557</v>
      </c>
      <c r="AI162" s="23">
        <v>-0.42335349349499435</v>
      </c>
      <c r="AJ162" s="153">
        <v>0</v>
      </c>
      <c r="AK162" s="153" t="b">
        <v>1</v>
      </c>
      <c r="AL162" s="154">
        <f>IF($E162="","",IF($C162="Short",VLOOKUP($A162,TradingBlotter!$C:$J,8,FALSE)*$G162*H162,-VLOOKUP($A162,TradingBlotter!$C:$J,8,FALSE)*$G162*H162))</f>
        <v>-4990.0999999999995</v>
      </c>
      <c r="AM162" s="154">
        <f t="shared" si="22"/>
        <v>0</v>
      </c>
      <c r="AN162" s="154">
        <f t="shared" si="23"/>
        <v>-4990.0999999999995</v>
      </c>
      <c r="AO162" s="154" t="str">
        <f t="shared" si="26"/>
        <v/>
      </c>
      <c r="AP162" s="124" t="s">
        <v>2414</v>
      </c>
      <c r="AQ162" s="10" t="s">
        <v>1168</v>
      </c>
      <c r="AR162" s="143">
        <f t="shared" si="27"/>
        <v>43104</v>
      </c>
      <c r="AS162" s="37" t="s">
        <v>2555</v>
      </c>
      <c r="AT162" s="206" t="e">
        <f ca="1">[1]!WSS(E162,"sec_name","ShowCodes=N","cols=1;rows=1")</f>
        <v>#NAME?</v>
      </c>
    </row>
    <row r="163" spans="1:46" s="18" customFormat="1" x14ac:dyDescent="0.2">
      <c r="A163" s="53" t="s">
        <v>2406</v>
      </c>
      <c r="B163" s="53" t="s">
        <v>807</v>
      </c>
      <c r="C163" s="53" t="s">
        <v>459</v>
      </c>
      <c r="D163" s="53" t="s">
        <v>2410</v>
      </c>
      <c r="E163" s="53" t="s">
        <v>2411</v>
      </c>
      <c r="F163" s="153">
        <v>10800</v>
      </c>
      <c r="G163" s="154">
        <v>1000</v>
      </c>
      <c r="H163" s="154">
        <f t="shared" si="28"/>
        <v>10.8</v>
      </c>
      <c r="I163" s="154">
        <v>278</v>
      </c>
      <c r="J163" s="153">
        <v>268.25</v>
      </c>
      <c r="K163" s="153"/>
      <c r="L163" s="153"/>
      <c r="M163" s="153"/>
      <c r="N163" s="153"/>
      <c r="O163" s="153"/>
      <c r="P163" s="153"/>
      <c r="Q163" s="154" t="e">
        <f>IF(OR($E163="",AK163),"",RTD("wdf.rtq",,$E163,"LastPrice"))</f>
        <v>#N/A</v>
      </c>
      <c r="R163" s="37">
        <v>43098</v>
      </c>
      <c r="S163" s="37"/>
      <c r="T163" s="37">
        <v>43126</v>
      </c>
      <c r="U163" s="85"/>
      <c r="V163" s="116" t="e">
        <f ca="1">IF(OR($A163="",$AK163),"",IF($B163="Asian",IF(close_Price!$E$4&gt;=14,([1]!TDaysCount(close_Price!$E$1,$T163,"TradingCalendar=DCE")-1)/250,([1]!TDaysCount(close_Price!$E$1,$T163,"TradingCalendar=DCE"))/250),IF(close_Price!$E$4&lt;11,([1]!TDaysCount(close_Price!$E$1,$T163,"TradingCalendar=DCE"))/250,([1]!TDaysCount(close_Price!$E$1,$T163,"TradingCalendar=DCE")-1)/250)))</f>
        <v>#NAME?</v>
      </c>
      <c r="W163" s="112"/>
      <c r="X163" s="112"/>
      <c r="Y163" s="112"/>
      <c r="Z163" s="153">
        <v>0.03</v>
      </c>
      <c r="AA163" s="153">
        <v>0.03</v>
      </c>
      <c r="AB163" s="148">
        <f>VLOOKUP(E163,ContractInfo!C:M,11,FALSE)</f>
        <v>0.11</v>
      </c>
      <c r="AC163" s="145">
        <v>0.75060000000000004</v>
      </c>
      <c r="AD163" s="22">
        <v>2.5576272418771518E-3</v>
      </c>
      <c r="AE163" s="23">
        <v>-2.2280317415378282E-3</v>
      </c>
      <c r="AF163" s="23">
        <v>1.8008628147004816E-3</v>
      </c>
      <c r="AG163" s="23">
        <v>0.24680693124346575</v>
      </c>
      <c r="AH163" s="23">
        <v>-0.84832209733215735</v>
      </c>
      <c r="AI163" s="23">
        <v>-9.9886381554882744E-3</v>
      </c>
      <c r="AJ163" s="153">
        <v>0</v>
      </c>
      <c r="AK163" s="153" t="b">
        <v>0</v>
      </c>
      <c r="AL163" s="154">
        <f>IF($E163="","",IF($C163="Short",VLOOKUP($A163,TradingBlotter!$C:$J,8,FALSE)*$G163*H163,-VLOOKUP($A163,TradingBlotter!$C:$J,8,FALSE)*$G163*H163))</f>
        <v>8106.4800000000005</v>
      </c>
      <c r="AM163" s="154">
        <f t="shared" si="22"/>
        <v>-27.62237421227324</v>
      </c>
      <c r="AN163" s="154">
        <f t="shared" si="23"/>
        <v>8078.8576257877276</v>
      </c>
      <c r="AO163" s="154">
        <f>IF(AND($E163&lt;&gt;"",COUNTIF(A163,"*-*")=0),$F163*$I163,IF(OR($E163="",COUNTIF(A160,"*-*")=1),"",$F163*$I163))</f>
        <v>3002400</v>
      </c>
      <c r="AP163" s="124" t="s">
        <v>2415</v>
      </c>
      <c r="AQ163" s="10" t="str">
        <f t="shared" ref="AQ163:AQ199" si="29">IF(AK163,IF(AS163&lt;&gt;"","提前平仓",IF(AM163=0,"到期无赔付","到期赔付")),"")</f>
        <v/>
      </c>
      <c r="AR163" s="143" t="str">
        <f t="shared" si="27"/>
        <v/>
      </c>
      <c r="AS163" s="37"/>
      <c r="AT163" s="206" t="e">
        <f ca="1">[1]!WSS(E163,"sec_name","ShowCodes=N","cols=1;rows=1")</f>
        <v>#NAME?</v>
      </c>
    </row>
    <row r="164" spans="1:46" s="18" customFormat="1" x14ac:dyDescent="0.2">
      <c r="A164" s="53" t="s">
        <v>2405</v>
      </c>
      <c r="B164" s="53" t="s">
        <v>807</v>
      </c>
      <c r="C164" s="53" t="s">
        <v>458</v>
      </c>
      <c r="D164" s="53" t="s">
        <v>2410</v>
      </c>
      <c r="E164" s="53" t="s">
        <v>2411</v>
      </c>
      <c r="F164" s="153">
        <v>10800</v>
      </c>
      <c r="G164" s="154">
        <v>1000</v>
      </c>
      <c r="H164" s="154">
        <f t="shared" si="28"/>
        <v>10.8</v>
      </c>
      <c r="I164" s="154">
        <v>278</v>
      </c>
      <c r="J164" s="153">
        <v>264.10000000000002</v>
      </c>
      <c r="K164" s="153"/>
      <c r="L164" s="153"/>
      <c r="M164" s="153"/>
      <c r="N164" s="153"/>
      <c r="O164" s="153"/>
      <c r="P164" s="153"/>
      <c r="Q164" s="154" t="e">
        <f>IF(OR($E164="",AK164),"",RTD("wdf.rtq",,$E164,"LastPrice"))</f>
        <v>#N/A</v>
      </c>
      <c r="R164" s="37">
        <v>43098</v>
      </c>
      <c r="S164" s="37"/>
      <c r="T164" s="37">
        <v>43126</v>
      </c>
      <c r="U164" s="85"/>
      <c r="V164" s="116" t="e">
        <f ca="1">IF(OR($A164="",$AK164),"",IF($B164="Asian",IF(close_Price!$E$4&gt;=14,([1]!TDaysCount(close_Price!$E$1,$T164,"TradingCalendar=DCE")-1)/250,([1]!TDaysCount(close_Price!$E$1,$T164,"TradingCalendar=DCE"))/250),IF(close_Price!$E$4&lt;11,([1]!TDaysCount(close_Price!$E$1,$T164,"TradingCalendar=DCE"))/250,([1]!TDaysCount(close_Price!$E$1,$T164,"TradingCalendar=DCE")-1)/250)))</f>
        <v>#NAME?</v>
      </c>
      <c r="W164" s="112"/>
      <c r="X164" s="112"/>
      <c r="Y164" s="112"/>
      <c r="Z164" s="153">
        <v>0.03</v>
      </c>
      <c r="AA164" s="153">
        <v>0.03</v>
      </c>
      <c r="AB164" s="148">
        <f>VLOOKUP(E164,ContractInfo!C:M,11,FALSE)</f>
        <v>0.11</v>
      </c>
      <c r="AC164" s="145">
        <v>0.13900000000000001</v>
      </c>
      <c r="AD164" s="22">
        <v>3.2557274105489642E-5</v>
      </c>
      <c r="AE164" s="23">
        <v>-3.6781486009953811E-5</v>
      </c>
      <c r="AF164" s="23">
        <v>3.9707916028936594E-5</v>
      </c>
      <c r="AG164" s="23">
        <v>5.4419408414543933E-3</v>
      </c>
      <c r="AH164" s="23">
        <v>-1.8705694924276314E-2</v>
      </c>
      <c r="AI164" s="23">
        <v>-1.647428951228458E-4</v>
      </c>
      <c r="AJ164" s="153">
        <v>0</v>
      </c>
      <c r="AK164" s="153" t="b">
        <v>0</v>
      </c>
      <c r="AL164" s="154">
        <f>IF($E164="","",IF($C164="Short",VLOOKUP($A164,TradingBlotter!$C:$J,8,FALSE)*$G164*H164,-VLOOKUP($A164,TradingBlotter!$C:$J,8,FALSE)*$G164*H164))</f>
        <v>-1501.2</v>
      </c>
      <c r="AM164" s="154">
        <f t="shared" si="22"/>
        <v>0.35161856033928818</v>
      </c>
      <c r="AN164" s="154">
        <f t="shared" si="23"/>
        <v>-1500.8483814396607</v>
      </c>
      <c r="AO164" s="154" t="str">
        <f t="shared" ref="AO164:AO201" si="30">IF(AND($E164&lt;&gt;"",COUNTIF(A164,"*-*")=0),$F164*$I164,IF(OR($E164="",COUNTIF(A163,"*-*")=1),"",$F164*$I164))</f>
        <v/>
      </c>
      <c r="AP164" s="124" t="s">
        <v>2415</v>
      </c>
      <c r="AQ164" s="10" t="str">
        <f t="shared" si="29"/>
        <v/>
      </c>
      <c r="AR164" s="143" t="str">
        <f t="shared" si="27"/>
        <v/>
      </c>
      <c r="AS164" s="37"/>
      <c r="AT164" s="206" t="e">
        <f ca="1">[1]!WSS(E164,"sec_name","ShowCodes=N","cols=1;rows=1")</f>
        <v>#NAME?</v>
      </c>
    </row>
    <row r="165" spans="1:46" s="18" customFormat="1" x14ac:dyDescent="0.2">
      <c r="A165" s="53" t="s">
        <v>2407</v>
      </c>
      <c r="B165" s="53" t="s">
        <v>807</v>
      </c>
      <c r="C165" s="53" t="s">
        <v>459</v>
      </c>
      <c r="D165" s="53" t="s">
        <v>809</v>
      </c>
      <c r="E165" s="18" t="s">
        <v>1937</v>
      </c>
      <c r="F165" s="153">
        <v>350</v>
      </c>
      <c r="G165" s="154">
        <v>10</v>
      </c>
      <c r="H165" s="154">
        <f t="shared" si="28"/>
        <v>35</v>
      </c>
      <c r="I165" s="154">
        <v>5944</v>
      </c>
      <c r="J165" s="153">
        <v>6180</v>
      </c>
      <c r="K165" s="153"/>
      <c r="L165" s="153"/>
      <c r="M165" s="153"/>
      <c r="N165" s="153"/>
      <c r="O165" s="153"/>
      <c r="P165" s="153"/>
      <c r="Q165" s="154" t="e">
        <f>IF(OR($E165="",AK165),"",RTD("wdf.rtq",,$E165,"LastPrice"))</f>
        <v>#N/A</v>
      </c>
      <c r="R165" s="37">
        <v>43098</v>
      </c>
      <c r="S165" s="37"/>
      <c r="T165" s="37">
        <v>43129</v>
      </c>
      <c r="U165" s="85"/>
      <c r="V165" s="116" t="e">
        <f ca="1">IF(OR($A165="",$AK165),"",IF($B165="Asian",IF(close_Price!$E$4&gt;=14,([1]!TDaysCount(close_Price!$E$1,$T165,"TradingCalendar=DCE")-1)/250,([1]!TDaysCount(close_Price!$E$1,$T165,"TradingCalendar=DCE"))/250),IF(close_Price!$E$4&lt;11,([1]!TDaysCount(close_Price!$E$1,$T165,"TradingCalendar=DCE"))/250,([1]!TDaysCount(close_Price!$E$1,$T165,"TradingCalendar=DCE")-1)/250)))</f>
        <v>#NAME?</v>
      </c>
      <c r="W165" s="112"/>
      <c r="X165" s="112"/>
      <c r="Y165" s="112"/>
      <c r="Z165" s="153">
        <v>0.03</v>
      </c>
      <c r="AA165" s="153">
        <v>0.03</v>
      </c>
      <c r="AB165" s="148">
        <f>VLOOKUP(E165,ContractInfo!C:M,11,FALSE)</f>
        <v>0.11</v>
      </c>
      <c r="AC165" s="145">
        <v>18.07</v>
      </c>
      <c r="AD165" s="22">
        <v>9.843299090216991E-5</v>
      </c>
      <c r="AE165" s="23">
        <v>5.2868478074701264E-6</v>
      </c>
      <c r="AF165" s="23">
        <v>2.7170669247906088E-7</v>
      </c>
      <c r="AG165" s="23">
        <v>1.9900988232479478E-2</v>
      </c>
      <c r="AH165" s="23">
        <v>-5.4724764649591501E-2</v>
      </c>
      <c r="AI165" s="23">
        <v>6.0813357716400925E-4</v>
      </c>
      <c r="AJ165" s="153">
        <v>0</v>
      </c>
      <c r="AK165" s="153" t="b">
        <v>0</v>
      </c>
      <c r="AL165" s="154">
        <f>IF($E165="","",IF($C165="Short",VLOOKUP($A165,TradingBlotter!$C:$J,8,FALSE)*$G165*H165,-VLOOKUP($A165,TradingBlotter!$C:$J,8,FALSE)*$G165*H165))</f>
        <v>6324.5</v>
      </c>
      <c r="AM165" s="154">
        <f t="shared" si="22"/>
        <v>-3.4451546815759466E-2</v>
      </c>
      <c r="AN165" s="154">
        <f t="shared" si="23"/>
        <v>6324.4655484531841</v>
      </c>
      <c r="AO165" s="154">
        <f t="shared" si="30"/>
        <v>2080400</v>
      </c>
      <c r="AP165" s="124" t="s">
        <v>2413</v>
      </c>
      <c r="AQ165" s="10" t="str">
        <f t="shared" si="29"/>
        <v/>
      </c>
      <c r="AR165" s="143" t="str">
        <f t="shared" si="27"/>
        <v/>
      </c>
      <c r="AS165" s="37"/>
      <c r="AT165" s="206" t="e">
        <f ca="1">[1]!WSS(E165,"sec_name","ShowCodes=N","cols=1;rows=1")</f>
        <v>#NAME?</v>
      </c>
    </row>
    <row r="166" spans="1:46" s="18" customFormat="1" x14ac:dyDescent="0.2">
      <c r="A166" s="53" t="s">
        <v>2409</v>
      </c>
      <c r="B166" s="53" t="s">
        <v>807</v>
      </c>
      <c r="C166" s="53" t="s">
        <v>459</v>
      </c>
      <c r="D166" s="53" t="s">
        <v>809</v>
      </c>
      <c r="E166" s="53" t="s">
        <v>2412</v>
      </c>
      <c r="F166" s="153">
        <v>700</v>
      </c>
      <c r="G166" s="154">
        <v>10</v>
      </c>
      <c r="H166" s="154">
        <f t="shared" si="28"/>
        <v>70</v>
      </c>
      <c r="I166" s="154">
        <v>5935</v>
      </c>
      <c r="J166" s="153">
        <v>6180</v>
      </c>
      <c r="K166" s="153"/>
      <c r="L166" s="153"/>
      <c r="M166" s="153"/>
      <c r="N166" s="153"/>
      <c r="O166" s="153"/>
      <c r="P166" s="153"/>
      <c r="Q166" s="154" t="e">
        <f>IF(OR($E166="",AK166),"",RTD("wdf.rtq",,$E166,"LastPrice"))</f>
        <v>#N/A</v>
      </c>
      <c r="R166" s="37">
        <v>43098</v>
      </c>
      <c r="S166" s="37"/>
      <c r="T166" s="37">
        <v>43129</v>
      </c>
      <c r="U166" s="85"/>
      <c r="V166" s="116" t="e">
        <f ca="1">IF(OR($A166="",$AK166),"",IF($B166="Asian",IF(close_Price!$E$4&gt;=14,([1]!TDaysCount(close_Price!$E$1,$T166,"TradingCalendar=DCE")-1)/250,([1]!TDaysCount(close_Price!$E$1,$T166,"TradingCalendar=DCE"))/250),IF(close_Price!$E$4&lt;11,([1]!TDaysCount(close_Price!$E$1,$T166,"TradingCalendar=DCE"))/250,([1]!TDaysCount(close_Price!$E$1,$T166,"TradingCalendar=DCE")-1)/250)))</f>
        <v>#NAME?</v>
      </c>
      <c r="W166" s="112"/>
      <c r="X166" s="112"/>
      <c r="Y166" s="112"/>
      <c r="Z166" s="153">
        <v>0.03</v>
      </c>
      <c r="AA166" s="153">
        <v>0.03</v>
      </c>
      <c r="AB166" s="148">
        <f>VLOOKUP(E166,ContractInfo!C:M,11,FALSE)</f>
        <v>0.11</v>
      </c>
      <c r="AC166" s="145">
        <v>16.7</v>
      </c>
      <c r="AD166" s="22">
        <v>9.843299090216991E-5</v>
      </c>
      <c r="AE166" s="23">
        <v>5.2868478074701264E-6</v>
      </c>
      <c r="AF166" s="23">
        <v>2.7170669247906088E-7</v>
      </c>
      <c r="AG166" s="23">
        <v>1.9900988232479478E-2</v>
      </c>
      <c r="AH166" s="23">
        <v>-5.4724764649591501E-2</v>
      </c>
      <c r="AI166" s="23">
        <v>6.0813357716400925E-4</v>
      </c>
      <c r="AJ166" s="153">
        <v>0</v>
      </c>
      <c r="AK166" s="153" t="b">
        <v>0</v>
      </c>
      <c r="AL166" s="154">
        <f>IF($E166="","",IF($C166="Short",VLOOKUP($A166,TradingBlotter!$C:$J,8,FALSE)*$G166*H166,-VLOOKUP($A166,TradingBlotter!$C:$J,8,FALSE)*$G166*H166))</f>
        <v>11690</v>
      </c>
      <c r="AM166" s="154">
        <f t="shared" si="22"/>
        <v>-6.8903093631518933E-2</v>
      </c>
      <c r="AN166" s="154">
        <f t="shared" si="23"/>
        <v>11689.931096906368</v>
      </c>
      <c r="AO166" s="154">
        <f t="shared" si="30"/>
        <v>4154500</v>
      </c>
      <c r="AP166" s="124" t="s">
        <v>2413</v>
      </c>
      <c r="AQ166" s="10" t="str">
        <f t="shared" si="29"/>
        <v/>
      </c>
      <c r="AR166" s="143" t="str">
        <f t="shared" si="27"/>
        <v/>
      </c>
      <c r="AS166" s="37"/>
      <c r="AT166" s="206" t="e">
        <f ca="1">[1]!WSS(E166,"sec_name","ShowCodes=N","cols=1;rows=1")</f>
        <v>#NAME?</v>
      </c>
    </row>
    <row r="167" spans="1:46" s="53" customFormat="1" x14ac:dyDescent="0.2">
      <c r="A167" s="53" t="s">
        <v>2506</v>
      </c>
      <c r="B167" s="53" t="s">
        <v>807</v>
      </c>
      <c r="C167" s="53" t="s">
        <v>459</v>
      </c>
      <c r="D167" s="53" t="s">
        <v>809</v>
      </c>
      <c r="E167" s="53" t="s">
        <v>2502</v>
      </c>
      <c r="F167" s="153">
        <v>78600</v>
      </c>
      <c r="G167" s="154">
        <f>IF($E167="","",VLOOKUP($E167,ContractInfo!$C$2:$G$904,5,FALSE))</f>
        <v>100</v>
      </c>
      <c r="H167" s="154">
        <f t="shared" si="28"/>
        <v>786</v>
      </c>
      <c r="I167" s="154">
        <v>12.58</v>
      </c>
      <c r="J167" s="153">
        <v>12.58</v>
      </c>
      <c r="K167" s="153"/>
      <c r="L167" s="153"/>
      <c r="M167" s="153"/>
      <c r="N167" s="153"/>
      <c r="O167" s="153"/>
      <c r="P167" s="153"/>
      <c r="Q167" s="154" t="e">
        <f>IF(OR($E167="",AK167),"",RTD("wdf.rtq",,$E167,"LastPrice"))</f>
        <v>#N/A</v>
      </c>
      <c r="R167" s="37">
        <v>43103</v>
      </c>
      <c r="S167" s="37"/>
      <c r="T167" s="37">
        <v>43192</v>
      </c>
      <c r="U167" s="85"/>
      <c r="V167" s="116" t="e">
        <f ca="1">IF(OR($A167="",$AK167),"",IF($B167="Asian",IF(close_Price!$E$4&gt;=14,([1]!TDaysCount(close_Price!$E$1,$T167,"TradingCalendar=DCE")-1)/250,([1]!TDaysCount(close_Price!$E$1,$T167,"TradingCalendar=DCE"))/250),IF(close_Price!$E$4&lt;11,([1]!TDaysCount(close_Price!$E$1,$T167,"TradingCalendar=DCE"))/250,([1]!TDaysCount(close_Price!$E$1,$T167,"TradingCalendar=DCE")-1)/250)))</f>
        <v>#NAME?</v>
      </c>
      <c r="W167" s="124"/>
      <c r="X167" s="124"/>
      <c r="Y167" s="124"/>
      <c r="Z167" s="153">
        <v>0.05</v>
      </c>
      <c r="AA167" s="153">
        <v>0</v>
      </c>
      <c r="AB167" s="148">
        <f>VLOOKUP(E167,ContractInfo!C:M,11,FALSE)</f>
        <v>0.27500000000000002</v>
      </c>
      <c r="AC167" s="145">
        <v>1.0403659999999999</v>
      </c>
      <c r="AD167" s="22">
        <v>1.5278050356215582</v>
      </c>
      <c r="AE167" s="23">
        <v>0.82986113105620718</v>
      </c>
      <c r="AF167" s="23">
        <v>0.15679588412811851</v>
      </c>
      <c r="AG167" s="23">
        <v>1.4866613042911214</v>
      </c>
      <c r="AH167" s="23">
        <v>-1.6335177027988685</v>
      </c>
      <c r="AI167" s="23">
        <v>1.7923451432753428</v>
      </c>
      <c r="AJ167" s="153">
        <v>0</v>
      </c>
      <c r="AK167" s="153" t="b">
        <v>0</v>
      </c>
      <c r="AL167" s="154">
        <f>IF($E167="","",IF($C167="Short",VLOOKUP($A167,TradingBlotter!$C:$J,8,FALSE)*$G167*H167,-VLOOKUP($A167,TradingBlotter!$C:$J,8,FALSE)*$G167*H167))</f>
        <v>81772.767599999992</v>
      </c>
      <c r="AM167" s="154">
        <f t="shared" si="22"/>
        <v>-120085.47579985447</v>
      </c>
      <c r="AN167" s="154">
        <f t="shared" si="23"/>
        <v>-38312.708199854475</v>
      </c>
      <c r="AO167" s="154">
        <f t="shared" si="30"/>
        <v>988788</v>
      </c>
      <c r="AP167" s="124" t="s">
        <v>2503</v>
      </c>
      <c r="AQ167" s="10" t="str">
        <f t="shared" si="29"/>
        <v/>
      </c>
      <c r="AR167" s="143" t="str">
        <f t="shared" si="27"/>
        <v/>
      </c>
      <c r="AS167" s="37"/>
      <c r="AT167" s="206" t="e">
        <f ca="1">[1]!WSS(E167,"sec_name","ShowCodes=N","cols=1;rows=1")</f>
        <v>#NAME?</v>
      </c>
    </row>
    <row r="168" spans="1:46" s="53" customFormat="1" x14ac:dyDescent="0.2">
      <c r="A168" s="53" t="s">
        <v>2500</v>
      </c>
      <c r="B168" s="53" t="s">
        <v>807</v>
      </c>
      <c r="C168" s="53" t="s">
        <v>459</v>
      </c>
      <c r="D168" s="53" t="s">
        <v>809</v>
      </c>
      <c r="E168" s="53" t="s">
        <v>2386</v>
      </c>
      <c r="F168" s="153">
        <v>853242</v>
      </c>
      <c r="G168" s="154">
        <f>IF($E168="","",VLOOKUP($E168,ContractInfo!$C$2:$G$904,5,FALSE))</f>
        <v>100</v>
      </c>
      <c r="H168" s="154">
        <f t="shared" si="28"/>
        <v>8532.42</v>
      </c>
      <c r="I168" s="154">
        <v>11.72</v>
      </c>
      <c r="J168" s="153">
        <v>11.72</v>
      </c>
      <c r="K168" s="153"/>
      <c r="L168" s="153"/>
      <c r="M168" s="153"/>
      <c r="N168" s="153"/>
      <c r="O168" s="153"/>
      <c r="P168" s="153"/>
      <c r="Q168" s="154" t="str">
        <f>IF(OR($E168="",AK168),"",RTD("wdf.rtq",,$E168,"LastPrice"))</f>
        <v/>
      </c>
      <c r="R168" s="37">
        <v>43103</v>
      </c>
      <c r="S168" s="37"/>
      <c r="T168" s="37">
        <v>43133</v>
      </c>
      <c r="U168" s="85"/>
      <c r="V168" s="116" t="str">
        <f>IF(OR($A168="",$AK168),"",IF($B168="Asian",IF(close_Price!$E$4&gt;=14,([1]!TDaysCount(close_Price!$E$1,$T168,"TradingCalendar=DCE")-1)/250,([1]!TDaysCount(close_Price!$E$1,$T168,"TradingCalendar=DCE"))/250),IF(close_Price!$E$4&lt;11,([1]!TDaysCount(close_Price!$E$1,$T168,"TradingCalendar=DCE"))/250,([1]!TDaysCount(close_Price!$E$1,$T168,"TradingCalendar=DCE")-1)/250)))</f>
        <v/>
      </c>
      <c r="W168" s="124"/>
      <c r="X168" s="124"/>
      <c r="Y168" s="124"/>
      <c r="Z168" s="153">
        <v>0.05</v>
      </c>
      <c r="AA168" s="153">
        <v>0</v>
      </c>
      <c r="AB168" s="148">
        <f>VLOOKUP(E168,ContractInfo!C:M,11,FALSE)</f>
        <v>0.24</v>
      </c>
      <c r="AC168" s="145">
        <v>1.0785</v>
      </c>
      <c r="AD168" s="22">
        <v>1.0539316724414785</v>
      </c>
      <c r="AE168" s="23">
        <v>0.89560093158172527</v>
      </c>
      <c r="AF168" s="23">
        <v>0.21046720787084272</v>
      </c>
      <c r="AG168" s="23">
        <v>0.5992250281346857</v>
      </c>
      <c r="AH168" s="23">
        <v>-1.6611394671357824</v>
      </c>
      <c r="AI168" s="23">
        <v>0.70116460215448184</v>
      </c>
      <c r="AJ168" s="153">
        <v>0</v>
      </c>
      <c r="AK168" s="153" t="b">
        <v>1</v>
      </c>
      <c r="AL168" s="154">
        <f>IF($E168="","",IF($C168="Short",VLOOKUP($A168,TradingBlotter!$C:$J,8,FALSE)*$G168*H168,-VLOOKUP($A168,TradingBlotter!$C:$J,8,FALSE)*$G168*H168))</f>
        <v>442999.83343200001</v>
      </c>
      <c r="AM168" s="154">
        <f t="shared" si="22"/>
        <v>-920221.49699999997</v>
      </c>
      <c r="AN168" s="154">
        <f t="shared" si="23"/>
        <v>-477221.66356799996</v>
      </c>
      <c r="AO168" s="154">
        <f t="shared" si="30"/>
        <v>9999996.2400000002</v>
      </c>
      <c r="AP168" s="124" t="s">
        <v>2385</v>
      </c>
      <c r="AQ168" s="10" t="str">
        <f t="shared" si="29"/>
        <v>提前平仓</v>
      </c>
      <c r="AR168" s="143">
        <f t="shared" si="27"/>
        <v>43111</v>
      </c>
      <c r="AS168" s="37" t="s">
        <v>2761</v>
      </c>
      <c r="AT168" s="206" t="e">
        <f ca="1">[1]!WSS(E168,"sec_name","ShowCodes=N","cols=1;rows=1")</f>
        <v>#NAME?</v>
      </c>
    </row>
    <row r="169" spans="1:46" s="53" customFormat="1" x14ac:dyDescent="0.2">
      <c r="A169" s="53" t="s">
        <v>2501</v>
      </c>
      <c r="B169" s="53" t="s">
        <v>807</v>
      </c>
      <c r="C169" s="53" t="s">
        <v>459</v>
      </c>
      <c r="D169" s="53" t="s">
        <v>809</v>
      </c>
      <c r="E169" s="53" t="s">
        <v>2504</v>
      </c>
      <c r="F169" s="153">
        <v>75900</v>
      </c>
      <c r="G169" s="154">
        <f>IF($E169="","",VLOOKUP($E169,ContractInfo!$C$2:$G$904,5,FALSE))</f>
        <v>100</v>
      </c>
      <c r="H169" s="154">
        <f t="shared" si="28"/>
        <v>759</v>
      </c>
      <c r="I169" s="154">
        <v>26.33</v>
      </c>
      <c r="J169" s="153">
        <v>26.33</v>
      </c>
      <c r="K169" s="153"/>
      <c r="L169" s="153"/>
      <c r="M169" s="153"/>
      <c r="N169" s="153"/>
      <c r="O169" s="153"/>
      <c r="P169" s="153"/>
      <c r="Q169" s="154" t="e">
        <f>IF(OR($E169="",AK169),"",RTD("wdf.rtq",,$E169,"LastPrice"))</f>
        <v>#N/A</v>
      </c>
      <c r="R169" s="37">
        <v>43103</v>
      </c>
      <c r="S169" s="37"/>
      <c r="T169" s="37">
        <v>43283</v>
      </c>
      <c r="U169" s="85"/>
      <c r="V169" s="116" t="e">
        <f ca="1">IF(OR($A169="",$AK169),"",IF($B169="Asian",IF(close_Price!$E$4&gt;=14,([1]!TDaysCount(close_Price!$E$1,$T169,"TradingCalendar=DCE")-1)/250,([1]!TDaysCount(close_Price!$E$1,$T169,"TradingCalendar=DCE"))/250),IF(close_Price!$E$4&lt;11,([1]!TDaysCount(close_Price!$E$1,$T169,"TradingCalendar=DCE"))/250,([1]!TDaysCount(close_Price!$E$1,$T169,"TradingCalendar=DCE")-1)/250)))</f>
        <v>#NAME?</v>
      </c>
      <c r="W169" s="124"/>
      <c r="X169" s="124"/>
      <c r="Y169" s="124"/>
      <c r="Z169" s="153">
        <v>0.05</v>
      </c>
      <c r="AA169" s="153">
        <v>0</v>
      </c>
      <c r="AB169" s="148">
        <f>VLOOKUP(E169,ContractInfo!C:M,11,FALSE)</f>
        <v>0.255</v>
      </c>
      <c r="AC169" s="145">
        <v>2.9568589999999997</v>
      </c>
      <c r="AD169" s="22">
        <v>1.6488263344133978</v>
      </c>
      <c r="AE169" s="23">
        <v>0.52424159153063843</v>
      </c>
      <c r="AF169" s="23">
        <v>9.379471438451685E-2</v>
      </c>
      <c r="AG169" s="23">
        <v>6.6297330955914946</v>
      </c>
      <c r="AH169" s="23">
        <v>-2.6035445544764251</v>
      </c>
      <c r="AI169" s="23">
        <v>4.9639548638436555</v>
      </c>
      <c r="AJ169" s="153">
        <v>0</v>
      </c>
      <c r="AK169" s="153" t="b">
        <v>0</v>
      </c>
      <c r="AL169" s="154">
        <f>IF($E169="","",IF($C169="Short",VLOOKUP($A169,TradingBlotter!$C:$J,8,FALSE)*$G169*H169,-VLOOKUP($A169,TradingBlotter!$C:$J,8,FALSE)*$G169*H169))</f>
        <v>224425.59809999997</v>
      </c>
      <c r="AM169" s="154">
        <f t="shared" si="22"/>
        <v>-125145.91878197688</v>
      </c>
      <c r="AN169" s="154">
        <f t="shared" si="23"/>
        <v>99279.679318023089</v>
      </c>
      <c r="AO169" s="154">
        <f t="shared" si="30"/>
        <v>1998446.9999999998</v>
      </c>
      <c r="AP169" s="124" t="s">
        <v>1289</v>
      </c>
      <c r="AQ169" s="10" t="str">
        <f t="shared" si="29"/>
        <v/>
      </c>
      <c r="AR169" s="143" t="str">
        <f t="shared" si="27"/>
        <v/>
      </c>
      <c r="AS169" s="37"/>
      <c r="AT169" s="206" t="e">
        <f ca="1">[1]!WSS(E169,"sec_name","ShowCodes=N","cols=1;rows=1")</f>
        <v>#NAME?</v>
      </c>
    </row>
    <row r="170" spans="1:46" s="53" customFormat="1" x14ac:dyDescent="0.2">
      <c r="A170" s="53" t="s">
        <v>2527</v>
      </c>
      <c r="B170" s="53" t="s">
        <v>807</v>
      </c>
      <c r="C170" s="53" t="s">
        <v>459</v>
      </c>
      <c r="D170" s="53" t="s">
        <v>809</v>
      </c>
      <c r="E170" s="53" t="s">
        <v>2529</v>
      </c>
      <c r="F170" s="153">
        <v>106500</v>
      </c>
      <c r="G170" s="154">
        <f>IF($E170="","",VLOOKUP($E170,ContractInfo!$C$2:$G$904,5,FALSE))</f>
        <v>100</v>
      </c>
      <c r="H170" s="154">
        <f t="shared" si="28"/>
        <v>1065</v>
      </c>
      <c r="I170" s="154">
        <v>18.78</v>
      </c>
      <c r="J170" s="153">
        <v>18.78</v>
      </c>
      <c r="K170" s="153"/>
      <c r="L170" s="153"/>
      <c r="M170" s="153"/>
      <c r="N170" s="153"/>
      <c r="O170" s="153"/>
      <c r="P170" s="153"/>
      <c r="Q170" s="154" t="e">
        <f>IF(OR($E170="",AK170),"",RTD("wdf.rtq",,$E170,"LastPrice"))</f>
        <v>#N/A</v>
      </c>
      <c r="R170" s="37">
        <v>43104</v>
      </c>
      <c r="S170" s="37"/>
      <c r="T170" s="37">
        <v>43193</v>
      </c>
      <c r="U170" s="85"/>
      <c r="V170" s="116" t="e">
        <f ca="1">IF(OR($A170="",$AK170),"",IF($B170="Asian",IF(close_Price!$E$4&gt;=14,([1]!TDaysCount(close_Price!$E$1,$T170,"TradingCalendar=DCE")-1)/250,([1]!TDaysCount(close_Price!$E$1,$T170,"TradingCalendar=DCE"))/250),IF(close_Price!$E$4&lt;11,([1]!TDaysCount(close_Price!$E$1,$T170,"TradingCalendar=DCE"))/250,([1]!TDaysCount(close_Price!$E$1,$T170,"TradingCalendar=DCE")-1)/250)))</f>
        <v>#NAME?</v>
      </c>
      <c r="W170" s="124"/>
      <c r="X170" s="124"/>
      <c r="Y170" s="124"/>
      <c r="Z170" s="153">
        <v>0.05</v>
      </c>
      <c r="AA170" s="153">
        <v>0</v>
      </c>
      <c r="AB170" s="148">
        <f>VLOOKUP(E170,ContractInfo!C:M,11,FALSE)</f>
        <v>0.29499999999999998</v>
      </c>
      <c r="AC170" s="145">
        <v>1.5493500000000002</v>
      </c>
      <c r="AD170" s="22">
        <v>0.52136262487073748</v>
      </c>
      <c r="AE170" s="23">
        <v>0.36486517841884958</v>
      </c>
      <c r="AF170" s="23">
        <v>0.16808309377506878</v>
      </c>
      <c r="AG170" s="23">
        <v>2.8486360836651117</v>
      </c>
      <c r="AH170" s="23">
        <v>-2.5798436361754078</v>
      </c>
      <c r="AI170" s="23">
        <v>1.0903481343134216</v>
      </c>
      <c r="AJ170" s="153">
        <v>0</v>
      </c>
      <c r="AK170" s="153" t="b">
        <v>0</v>
      </c>
      <c r="AL170" s="154">
        <f>IF($E170="","",IF($C170="Short",VLOOKUP($A170,TradingBlotter!$C:$J,8,FALSE)*$G170*H170,-VLOOKUP($A170,TradingBlotter!$C:$J,8,FALSE)*$G170*H170))</f>
        <v>165005.77500000002</v>
      </c>
      <c r="AM170" s="154">
        <f t="shared" si="22"/>
        <v>-55525.119548733543</v>
      </c>
      <c r="AN170" s="154">
        <f t="shared" si="23"/>
        <v>109480.65545126647</v>
      </c>
      <c r="AO170" s="154">
        <f t="shared" si="30"/>
        <v>2000070.0000000002</v>
      </c>
      <c r="AP170" s="124" t="s">
        <v>2530</v>
      </c>
      <c r="AQ170" s="10" t="str">
        <f t="shared" si="29"/>
        <v/>
      </c>
      <c r="AR170" s="143" t="str">
        <f t="shared" si="27"/>
        <v/>
      </c>
      <c r="AS170" s="37"/>
      <c r="AT170" s="206" t="e">
        <f ca="1">[1]!WSS(E170,"sec_name","ShowCodes=N","cols=1;rows=1")</f>
        <v>#NAME?</v>
      </c>
    </row>
    <row r="171" spans="1:46" s="53" customFormat="1" x14ac:dyDescent="0.2">
      <c r="A171" s="53" t="s">
        <v>2528</v>
      </c>
      <c r="B171" s="53" t="s">
        <v>807</v>
      </c>
      <c r="C171" s="53" t="s">
        <v>459</v>
      </c>
      <c r="D171" s="53" t="s">
        <v>809</v>
      </c>
      <c r="E171" s="53" t="s">
        <v>2531</v>
      </c>
      <c r="F171" s="153">
        <v>72463</v>
      </c>
      <c r="G171" s="154">
        <f>IF($E171="","",VLOOKUP($E171,ContractInfo!$C$2:$G$904,5,FALSE))</f>
        <v>100</v>
      </c>
      <c r="H171" s="154">
        <f t="shared" si="28"/>
        <v>724.63</v>
      </c>
      <c r="I171" s="154">
        <v>13.8</v>
      </c>
      <c r="J171" s="153">
        <v>13.8</v>
      </c>
      <c r="K171" s="153"/>
      <c r="L171" s="153"/>
      <c r="M171" s="153"/>
      <c r="N171" s="153"/>
      <c r="O171" s="153"/>
      <c r="P171" s="153"/>
      <c r="Q171" s="154" t="str">
        <f>IF(OR($E171="",AK171),"",RTD("wdf.rtq",,$E171,"LastPrice"))</f>
        <v/>
      </c>
      <c r="R171" s="37">
        <v>43104</v>
      </c>
      <c r="S171" s="37"/>
      <c r="T171" s="37">
        <v>43133</v>
      </c>
      <c r="U171" s="85"/>
      <c r="V171" s="134" t="str">
        <f>IF(OR($A171="",$AK171),"",IF($B171="Asian",IF(close_Price!$E$4&gt;=14,([1]!TDaysCount(close_Price!$E$1,$T171,"TradingCalendar=DCE")-1)/250,([1]!TDaysCount(close_Price!$E$1,$T171,"TradingCalendar=DCE"))/250),IF(close_Price!$E$4&lt;11,([1]!TDaysCount(close_Price!$E$1,$T171,"TradingCalendar=DCE"))/250,([1]!TDaysCount(close_Price!$E$1,$T171,"TradingCalendar=DCE")-1)/250)))</f>
        <v/>
      </c>
      <c r="W171" s="124"/>
      <c r="X171" s="124"/>
      <c r="Y171" s="124"/>
      <c r="Z171" s="153">
        <v>0.05</v>
      </c>
      <c r="AA171" s="153">
        <v>0</v>
      </c>
      <c r="AB171" s="148">
        <f>VLOOKUP(E171,ContractInfo!C:M,11,FALSE)</f>
        <v>0.30499999999999999</v>
      </c>
      <c r="AC171" s="145">
        <v>1.964</v>
      </c>
      <c r="AD171" s="22">
        <v>1.1787612222633466</v>
      </c>
      <c r="AE171" s="23">
        <v>0.77090818915714521</v>
      </c>
      <c r="AF171" s="23">
        <v>0.20791554794511449</v>
      </c>
      <c r="AG171" s="23">
        <v>1.2614226313883794</v>
      </c>
      <c r="AH171" s="23">
        <v>-3.2678123722685717</v>
      </c>
      <c r="AI171" s="23">
        <v>0.81352058577038655</v>
      </c>
      <c r="AJ171" s="153">
        <v>0</v>
      </c>
      <c r="AK171" s="153" t="b">
        <v>1</v>
      </c>
      <c r="AL171" s="154">
        <f>IF($E171="","",IF($C171="Short",VLOOKUP($A171,TradingBlotter!$C:$J,8,FALSE)*$G171*H171,-VLOOKUP($A171,TradingBlotter!$C:$J,8,FALSE)*$G171*H171))</f>
        <v>47699.494380000004</v>
      </c>
      <c r="AM171" s="154">
        <f t="shared" si="22"/>
        <v>-142317.33199999999</v>
      </c>
      <c r="AN171" s="154">
        <f t="shared" si="23"/>
        <v>-94617.837619999991</v>
      </c>
      <c r="AO171" s="154">
        <f t="shared" si="30"/>
        <v>999989.4</v>
      </c>
      <c r="AP171" s="124" t="s">
        <v>2532</v>
      </c>
      <c r="AQ171" s="10" t="str">
        <f t="shared" si="29"/>
        <v>提前平仓</v>
      </c>
      <c r="AR171" s="143">
        <f t="shared" si="27"/>
        <v>43108</v>
      </c>
      <c r="AS171" s="37" t="s">
        <v>2822</v>
      </c>
      <c r="AT171" s="206" t="e">
        <f ca="1">[1]!WSS(E171,"sec_name","ShowCodes=N","cols=1;rows=1")</f>
        <v>#NAME?</v>
      </c>
    </row>
    <row r="172" spans="1:46" s="18" customFormat="1" x14ac:dyDescent="0.2">
      <c r="A172" s="53" t="s">
        <v>2557</v>
      </c>
      <c r="B172" s="18" t="s">
        <v>114</v>
      </c>
      <c r="C172" s="18" t="s">
        <v>137</v>
      </c>
      <c r="D172" s="18" t="s">
        <v>121</v>
      </c>
      <c r="E172" s="18" t="s">
        <v>1806</v>
      </c>
      <c r="F172" s="153">
        <v>1000</v>
      </c>
      <c r="G172" s="154">
        <f>IF($E172="","",VLOOKUP($E172,ContractInfo!$C$2:$G$904,5,FALSE))</f>
        <v>5</v>
      </c>
      <c r="H172" s="154">
        <f t="shared" si="28"/>
        <v>200</v>
      </c>
      <c r="I172" s="154">
        <v>15050</v>
      </c>
      <c r="J172" s="153">
        <v>15600</v>
      </c>
      <c r="K172" s="153"/>
      <c r="L172" s="153"/>
      <c r="M172" s="153"/>
      <c r="N172" s="153"/>
      <c r="O172" s="153"/>
      <c r="P172" s="153"/>
      <c r="Q172" s="154" t="str">
        <f>IF(OR($E172="",AK172),"",RTD("wdf.rtq",,$E172,"LastPrice"))</f>
        <v/>
      </c>
      <c r="R172" s="37">
        <v>43104</v>
      </c>
      <c r="S172" s="37"/>
      <c r="T172" s="37">
        <v>43137</v>
      </c>
      <c r="U172" s="85"/>
      <c r="V172" s="116" t="str">
        <f>IF(OR($A172="",$AK172),"",IF($B172="Asian",IF(close_Price!$E$4&gt;=14,([1]!TDaysCount(close_Price!$E$1,$T172,"TradingCalendar=DCE")-1)/250,([1]!TDaysCount(close_Price!$E$1,$T172,"TradingCalendar=DCE"))/250),IF(close_Price!$E$4&lt;11,([1]!TDaysCount(close_Price!$E$1,$T172,"TradingCalendar=DCE"))/250,([1]!TDaysCount(close_Price!$E$1,$T172,"TradingCalendar=DCE")-1)/250)))</f>
        <v/>
      </c>
      <c r="W172" s="112"/>
      <c r="X172" s="112"/>
      <c r="Y172" s="112"/>
      <c r="Z172" s="153">
        <v>0.03</v>
      </c>
      <c r="AA172" s="153">
        <v>0.03</v>
      </c>
      <c r="AB172" s="148">
        <f>VLOOKUP(E172,ContractInfo!C:M,11,FALSE)</f>
        <v>0.12</v>
      </c>
      <c r="AC172" s="145">
        <v>107.78</v>
      </c>
      <c r="AD172" s="22">
        <v>127.7064378784342</v>
      </c>
      <c r="AE172" s="23">
        <v>0.38393181037433505</v>
      </c>
      <c r="AF172" s="23">
        <v>7.8886552617767926E-4</v>
      </c>
      <c r="AG172" s="23">
        <v>1536.5620538214087</v>
      </c>
      <c r="AH172" s="23">
        <v>-1351.9588543531247</v>
      </c>
      <c r="AI172" s="23">
        <v>394.6747222035429</v>
      </c>
      <c r="AJ172" s="153">
        <v>0</v>
      </c>
      <c r="AK172" s="153" t="b">
        <v>1</v>
      </c>
      <c r="AL172" s="154">
        <f>IF($E172="","",IF($C172="Short",VLOOKUP($A172,TradingBlotter!$C:$J,8,FALSE)*$G172*H172,-VLOOKUP($A172,TradingBlotter!$C:$J,8,FALSE)*$G172*H172))</f>
        <v>-34220</v>
      </c>
      <c r="AM172" s="154">
        <f t="shared" si="22"/>
        <v>107780</v>
      </c>
      <c r="AN172" s="154">
        <f t="shared" si="23"/>
        <v>73560</v>
      </c>
      <c r="AO172" s="154">
        <f t="shared" si="30"/>
        <v>15050000</v>
      </c>
      <c r="AP172" s="112" t="s">
        <v>2558</v>
      </c>
      <c r="AQ172" s="10" t="str">
        <f t="shared" si="29"/>
        <v>提前平仓</v>
      </c>
      <c r="AR172" s="143">
        <f t="shared" si="27"/>
        <v>43112</v>
      </c>
      <c r="AS172" s="37" t="s">
        <v>2823</v>
      </c>
      <c r="AT172" s="206" t="e">
        <f ca="1">[1]!WSS(E172,"sec_name","ShowCodes=N","cols=1;rows=1")</f>
        <v>#NAME?</v>
      </c>
    </row>
    <row r="173" spans="1:46" s="53" customFormat="1" x14ac:dyDescent="0.2">
      <c r="A173" s="53" t="s">
        <v>2565</v>
      </c>
      <c r="B173" s="53" t="s">
        <v>807</v>
      </c>
      <c r="C173" s="53" t="s">
        <v>459</v>
      </c>
      <c r="D173" s="53" t="s">
        <v>809</v>
      </c>
      <c r="E173" s="53" t="s">
        <v>2563</v>
      </c>
      <c r="F173" s="153">
        <v>238000</v>
      </c>
      <c r="G173" s="154">
        <f>IF($E173="","",VLOOKUP($E173,ContractInfo!$C$2:$G$904,5,FALSE))</f>
        <v>100</v>
      </c>
      <c r="H173" s="154">
        <f t="shared" si="28"/>
        <v>2380</v>
      </c>
      <c r="I173" s="154">
        <v>8.36</v>
      </c>
      <c r="J173" s="153">
        <v>8.36</v>
      </c>
      <c r="K173" s="153"/>
      <c r="L173" s="153"/>
      <c r="M173" s="153"/>
      <c r="N173" s="153"/>
      <c r="O173" s="153"/>
      <c r="P173" s="153"/>
      <c r="Q173" s="154" t="e">
        <f>IF(OR($E173="",AK173),"",RTD("wdf.rtq",,$E173,"LastPrice"))</f>
        <v>#N/A</v>
      </c>
      <c r="R173" s="37">
        <v>43105</v>
      </c>
      <c r="S173" s="37"/>
      <c r="T173" s="37">
        <v>43136</v>
      </c>
      <c r="U173" s="85"/>
      <c r="V173" s="116" t="e">
        <f ca="1">IF(OR($A173="",$AK173),"",IF($B173="Asian",IF(close_Price!$E$4&gt;=14,([1]!TDaysCount(close_Price!$E$1,$T173,"TradingCalendar=DCE")-1)/250,([1]!TDaysCount(close_Price!$E$1,$T173,"TradingCalendar=DCE"))/250),IF(close_Price!$E$4&lt;11,([1]!TDaysCount(close_Price!$E$1,$T173,"TradingCalendar=DCE"))/250,([1]!TDaysCount(close_Price!$E$1,$T173,"TradingCalendar=DCE")-1)/250)))</f>
        <v>#NAME?</v>
      </c>
      <c r="W173" s="124"/>
      <c r="X173" s="124"/>
      <c r="Y173" s="124"/>
      <c r="Z173" s="153">
        <v>0.05</v>
      </c>
      <c r="AA173" s="153">
        <v>0</v>
      </c>
      <c r="AB173" s="148">
        <f>VLOOKUP(E173,ContractInfo!C:M,11,FALSE)</f>
        <v>0.31</v>
      </c>
      <c r="AC173" s="145">
        <v>0.40880399999999995</v>
      </c>
      <c r="AD173" s="22">
        <v>0.2834793185857804</v>
      </c>
      <c r="AE173" s="23">
        <v>0.61528837676315473</v>
      </c>
      <c r="AF173" s="23">
        <v>0.72688244651222766</v>
      </c>
      <c r="AG173" s="23">
        <v>0.64815305277274404</v>
      </c>
      <c r="AH173" s="23">
        <v>-2.7583013853126714</v>
      </c>
      <c r="AI173" s="23">
        <v>0.19736664465463089</v>
      </c>
      <c r="AJ173" s="153">
        <v>0</v>
      </c>
      <c r="AK173" s="153" t="b">
        <v>0</v>
      </c>
      <c r="AL173" s="154">
        <f>IF($E173="","",IF($C173="Short",VLOOKUP($A173,TradingBlotter!$C:$J,8,FALSE)*$G173*H173,-VLOOKUP($A173,TradingBlotter!$C:$J,8,FALSE)*$G173*H173))</f>
        <v>97295.351999999984</v>
      </c>
      <c r="AM173" s="154">
        <f t="shared" si="22"/>
        <v>-67468.077823415733</v>
      </c>
      <c r="AN173" s="154">
        <f t="shared" si="23"/>
        <v>29827.274176584251</v>
      </c>
      <c r="AO173" s="154">
        <f t="shared" si="30"/>
        <v>1989679.9999999998</v>
      </c>
      <c r="AP173" s="124" t="s">
        <v>3029</v>
      </c>
      <c r="AQ173" s="10" t="str">
        <f t="shared" si="29"/>
        <v/>
      </c>
      <c r="AR173" s="143" t="str">
        <f t="shared" si="27"/>
        <v/>
      </c>
      <c r="AS173" s="37"/>
      <c r="AT173" s="206" t="e">
        <f ca="1">[1]!WSS(E173,"sec_name","ShowCodes=N","cols=1;rows=1")</f>
        <v>#NAME?</v>
      </c>
    </row>
    <row r="174" spans="1:46" s="18" customFormat="1" x14ac:dyDescent="0.2">
      <c r="A174" s="18" t="s">
        <v>2579</v>
      </c>
      <c r="B174" s="18" t="s">
        <v>114</v>
      </c>
      <c r="C174" s="18" t="s">
        <v>137</v>
      </c>
      <c r="D174" s="18" t="s">
        <v>121</v>
      </c>
      <c r="E174" s="18" t="s">
        <v>2580</v>
      </c>
      <c r="F174" s="153">
        <v>1000</v>
      </c>
      <c r="G174" s="154">
        <v>10</v>
      </c>
      <c r="H174" s="154">
        <v>100</v>
      </c>
      <c r="I174" s="154">
        <v>5376</v>
      </c>
      <c r="J174" s="153">
        <v>5376</v>
      </c>
      <c r="K174" s="153"/>
      <c r="L174" s="153"/>
      <c r="M174" s="153"/>
      <c r="N174" s="153"/>
      <c r="O174" s="153"/>
      <c r="P174" s="153"/>
      <c r="Q174" s="154">
        <v>5332</v>
      </c>
      <c r="R174" s="37">
        <v>43105</v>
      </c>
      <c r="S174" s="37"/>
      <c r="T174" s="37">
        <v>43140</v>
      </c>
      <c r="U174" s="85"/>
      <c r="V174" s="116" t="e">
        <f ca="1">IF(OR($A174="",$AK174),"",IF($B174="Asian",IF(close_Price!$E$4&gt;=14,([1]!TDaysCount(close_Price!$E$1,$T174,"TradingCalendar=DCE")-1)/250,([1]!TDaysCount(close_Price!$E$1,$T174,"TradingCalendar=DCE"))/250),IF(close_Price!$E$4&lt;11,([1]!TDaysCount(close_Price!$E$1,$T174,"TradingCalendar=DCE"))/250,([1]!TDaysCount(close_Price!$E$1,$T174,"TradingCalendar=DCE")-1)/250)))</f>
        <v>#NAME?</v>
      </c>
      <c r="W174" s="112"/>
      <c r="X174" s="112"/>
      <c r="Y174" s="112"/>
      <c r="Z174" s="153">
        <v>0.03</v>
      </c>
      <c r="AA174" s="153">
        <v>0.03</v>
      </c>
      <c r="AB174" s="148">
        <f>VLOOKUP(E174,ContractInfo!C:M,11,FALSE)</f>
        <v>0.15</v>
      </c>
      <c r="AC174" s="145">
        <v>99.46</v>
      </c>
      <c r="AD174" s="22">
        <v>55.74318638515394</v>
      </c>
      <c r="AE174" s="23">
        <v>0.41466468476712615</v>
      </c>
      <c r="AF174" s="23">
        <v>2.0567505253009087E-3</v>
      </c>
      <c r="AG174" s="23">
        <v>491.18057642994899</v>
      </c>
      <c r="AH174" s="23">
        <v>-656.15883355569838</v>
      </c>
      <c r="AI174" s="23">
        <v>120.69393911641711</v>
      </c>
      <c r="AJ174" s="153">
        <v>0</v>
      </c>
      <c r="AK174" s="153" t="b">
        <v>0</v>
      </c>
      <c r="AL174" s="154">
        <f>IF($E174="","",IF($C174="Short",VLOOKUP($A174,TradingBlotter!$C:$J,8,FALSE)*$G174*H174,-VLOOKUP($A174,TradingBlotter!$C:$J,8,FALSE)*$G174*H174))</f>
        <v>-99459.999999999985</v>
      </c>
      <c r="AM174" s="154">
        <f t="shared" si="22"/>
        <v>55743.186385153946</v>
      </c>
      <c r="AN174" s="154">
        <f t="shared" si="23"/>
        <v>-43716.81361484604</v>
      </c>
      <c r="AO174" s="154">
        <f t="shared" si="30"/>
        <v>5376000</v>
      </c>
      <c r="AP174" s="112" t="s">
        <v>1146</v>
      </c>
      <c r="AQ174" s="10" t="str">
        <f t="shared" si="29"/>
        <v/>
      </c>
      <c r="AR174" s="143" t="str">
        <f t="shared" si="27"/>
        <v/>
      </c>
      <c r="AS174" s="37"/>
      <c r="AT174" s="206" t="e">
        <f ca="1">[1]!WSS(E174,"sec_name","ShowCodes=N","cols=1;rows=1")</f>
        <v>#NAME?</v>
      </c>
    </row>
    <row r="175" spans="1:46" s="53" customFormat="1" x14ac:dyDescent="0.2">
      <c r="A175" s="53" t="s">
        <v>2593</v>
      </c>
      <c r="B175" s="53" t="s">
        <v>807</v>
      </c>
      <c r="C175" s="53" t="s">
        <v>459</v>
      </c>
      <c r="D175" s="53" t="s">
        <v>809</v>
      </c>
      <c r="E175" s="53" t="s">
        <v>2594</v>
      </c>
      <c r="F175" s="153">
        <v>162271</v>
      </c>
      <c r="G175" s="154">
        <f>IF($E175="","",VLOOKUP($E175,ContractInfo!$C$2:$G$904,5,FALSE))</f>
        <v>100</v>
      </c>
      <c r="H175" s="154">
        <f t="shared" ref="H175:H206" si="31">IF($E175="","",F175/G175)</f>
        <v>1622.71</v>
      </c>
      <c r="I175" s="154">
        <v>19.72</v>
      </c>
      <c r="J175" s="153">
        <v>19.72</v>
      </c>
      <c r="K175" s="153"/>
      <c r="L175" s="153"/>
      <c r="M175" s="153"/>
      <c r="N175" s="153"/>
      <c r="O175" s="153"/>
      <c r="P175" s="153"/>
      <c r="Q175" s="154" t="e">
        <f>IF(OR($E175="",AK175),"",RTD("wdf.rtq",,$E175,"LastPrice"))</f>
        <v>#N/A</v>
      </c>
      <c r="R175" s="37">
        <v>43108</v>
      </c>
      <c r="S175" s="37"/>
      <c r="T175" s="37">
        <v>43138</v>
      </c>
      <c r="U175" s="85"/>
      <c r="V175" s="116" t="e">
        <f ca="1">IF(OR($A175="",$AK175),"",IF($B175="Asian",IF(close_Price!$E$4&gt;=14,([1]!TDaysCount(close_Price!$E$1,$T175,"TradingCalendar=DCE")-1)/250,([1]!TDaysCount(close_Price!$E$1,$T175,"TradingCalendar=DCE"))/250),IF(close_Price!$E$4&lt;11,([1]!TDaysCount(close_Price!$E$1,$T175,"TradingCalendar=DCE"))/250,([1]!TDaysCount(close_Price!$E$1,$T175,"TradingCalendar=DCE")-1)/250)))</f>
        <v>#NAME?</v>
      </c>
      <c r="W175" s="124"/>
      <c r="X175" s="124"/>
      <c r="Y175" s="124"/>
      <c r="Z175" s="153">
        <v>0.05</v>
      </c>
      <c r="AA175" s="153">
        <v>0</v>
      </c>
      <c r="AB175" s="148">
        <f>VLOOKUP(E175,ContractInfo!C:M,11,FALSE)</f>
        <v>0.47</v>
      </c>
      <c r="AC175" s="145">
        <v>1.358708</v>
      </c>
      <c r="AD175" s="22">
        <v>0.24105966441754728</v>
      </c>
      <c r="AE175" s="23">
        <v>0.23242287646193996</v>
      </c>
      <c r="AF175" s="23">
        <v>0.16342351773045732</v>
      </c>
      <c r="AG175" s="23">
        <v>1.2145262578413094</v>
      </c>
      <c r="AH175" s="23">
        <v>-6.1449889145164107</v>
      </c>
      <c r="AI175" s="23">
        <v>0.19091594608159984</v>
      </c>
      <c r="AJ175" s="153">
        <v>0</v>
      </c>
      <c r="AK175" s="153" t="b">
        <v>0</v>
      </c>
      <c r="AL175" s="154">
        <f>IF($E175="","",IF($C175="Short",VLOOKUP($A175,TradingBlotter!$C:$J,8,FALSE)*$G175*H175,-VLOOKUP($A175,TradingBlotter!$C:$J,8,FALSE)*$G175*H175))</f>
        <v>220478.905868</v>
      </c>
      <c r="AM175" s="154">
        <f t="shared" si="22"/>
        <v>-39116.992804699817</v>
      </c>
      <c r="AN175" s="154">
        <f t="shared" si="23"/>
        <v>181361.91306330019</v>
      </c>
      <c r="AO175" s="154">
        <f t="shared" si="30"/>
        <v>3199984.1199999996</v>
      </c>
      <c r="AP175" s="124" t="s">
        <v>2595</v>
      </c>
      <c r="AQ175" s="10" t="str">
        <f t="shared" si="29"/>
        <v/>
      </c>
      <c r="AR175" s="143" t="str">
        <f t="shared" si="27"/>
        <v/>
      </c>
      <c r="AS175" s="37"/>
      <c r="AT175" s="206" t="e">
        <f ca="1">[1]!WSS(E175,"sec_name","ShowCodes=N","cols=1;rows=1")</f>
        <v>#NAME?</v>
      </c>
    </row>
    <row r="176" spans="1:46" s="53" customFormat="1" x14ac:dyDescent="0.2">
      <c r="A176" s="53" t="s">
        <v>2637</v>
      </c>
      <c r="B176" s="53" t="s">
        <v>807</v>
      </c>
      <c r="C176" s="53" t="s">
        <v>459</v>
      </c>
      <c r="D176" s="53" t="s">
        <v>809</v>
      </c>
      <c r="E176" s="53" t="s">
        <v>2630</v>
      </c>
      <c r="F176" s="153">
        <v>204498</v>
      </c>
      <c r="G176" s="154">
        <f>IF($E176="","",VLOOKUP($E176,ContractInfo!$C$2:$G$904,5,FALSE))</f>
        <v>100</v>
      </c>
      <c r="H176" s="154">
        <f t="shared" si="31"/>
        <v>2044.98</v>
      </c>
      <c r="I176" s="154">
        <v>4.8899999999999997</v>
      </c>
      <c r="J176" s="153">
        <v>4.8899999999999997</v>
      </c>
      <c r="K176" s="153"/>
      <c r="L176" s="153"/>
      <c r="M176" s="153"/>
      <c r="N176" s="153"/>
      <c r="O176" s="153"/>
      <c r="P176" s="153"/>
      <c r="Q176" s="154" t="e">
        <f>IF(OR($E176="",AK176),"",RTD("wdf.rtq",,$E176,"LastPrice"))</f>
        <v>#N/A</v>
      </c>
      <c r="R176" s="37">
        <v>43109</v>
      </c>
      <c r="S176" s="37"/>
      <c r="T176" s="37">
        <v>43139</v>
      </c>
      <c r="U176" s="85"/>
      <c r="V176" s="116" t="e">
        <f ca="1">IF(OR($A176="",$AK176),"",IF($B176="Asian",IF(close_Price!$E$4&gt;=14,([1]!TDaysCount(close_Price!$E$1,$T176,"TradingCalendar=DCE")-1)/250,([1]!TDaysCount(close_Price!$E$1,$T176,"TradingCalendar=DCE"))/250),IF(close_Price!$E$4&lt;11,([1]!TDaysCount(close_Price!$E$1,$T176,"TradingCalendar=DCE"))/250,([1]!TDaysCount(close_Price!$E$1,$T176,"TradingCalendar=DCE")-1)/250)))</f>
        <v>#NAME?</v>
      </c>
      <c r="W176" s="124"/>
      <c r="X176" s="124"/>
      <c r="Y176" s="124"/>
      <c r="Z176" s="153">
        <v>0.05</v>
      </c>
      <c r="AA176" s="153">
        <v>0</v>
      </c>
      <c r="AB176" s="148">
        <f>VLOOKUP(E176,ContractInfo!C:M,11,FALSE)</f>
        <v>0.315</v>
      </c>
      <c r="AC176" s="145">
        <v>0.28606500000000001</v>
      </c>
      <c r="AD176" s="22">
        <v>0.10339075963322049</v>
      </c>
      <c r="AE176" s="23">
        <v>0.42602609700101535</v>
      </c>
      <c r="AF176" s="23">
        <v>1.1371131532187053</v>
      </c>
      <c r="AG176" s="23">
        <v>0.42914104588160384</v>
      </c>
      <c r="AH176" s="23">
        <v>-1.3968789315745946</v>
      </c>
      <c r="AI176" s="23">
        <v>0.10095979431052596</v>
      </c>
      <c r="AJ176" s="153">
        <v>0</v>
      </c>
      <c r="AK176" s="153" t="b">
        <v>0</v>
      </c>
      <c r="AL176" s="154">
        <f>IF($E176="","",IF($C176="Short",VLOOKUP($A176,TradingBlotter!$C:$J,8,FALSE)*$G176*H176,-VLOOKUP($A176,TradingBlotter!$C:$J,8,FALSE)*$G176*H176))</f>
        <v>58499.720370000003</v>
      </c>
      <c r="AM176" s="154">
        <f t="shared" si="22"/>
        <v>-21143.203563474322</v>
      </c>
      <c r="AN176" s="154">
        <f t="shared" si="23"/>
        <v>37356.51680652568</v>
      </c>
      <c r="AO176" s="154">
        <f t="shared" si="30"/>
        <v>999995.22</v>
      </c>
      <c r="AP176" s="124" t="s">
        <v>2631</v>
      </c>
      <c r="AQ176" s="10" t="str">
        <f t="shared" si="29"/>
        <v/>
      </c>
      <c r="AR176" s="143" t="str">
        <f t="shared" ref="AR176:AR199" si="32">IF(AS176&lt;&gt;"",DATE(MID(AS176,5,4),MID(AS176,9,2),MID(AS176,11,2)),IF(AK176,T176,""))</f>
        <v/>
      </c>
      <c r="AS176" s="37"/>
      <c r="AT176" s="206" t="e">
        <f ca="1">[1]!WSS(E176,"sec_name","ShowCodes=N","cols=1;rows=1")</f>
        <v>#NAME?</v>
      </c>
    </row>
    <row r="177" spans="1:46" s="53" customFormat="1" x14ac:dyDescent="0.2">
      <c r="A177" s="53" t="s">
        <v>2634</v>
      </c>
      <c r="B177" s="53" t="s">
        <v>807</v>
      </c>
      <c r="C177" s="53" t="s">
        <v>459</v>
      </c>
      <c r="D177" s="53" t="s">
        <v>809</v>
      </c>
      <c r="E177" s="53" t="s">
        <v>2632</v>
      </c>
      <c r="F177" s="153">
        <v>200803</v>
      </c>
      <c r="G177" s="154">
        <f>IF($E177="","",VLOOKUP($E177,ContractInfo!$C$2:$G$904,5,FALSE))</f>
        <v>100</v>
      </c>
      <c r="H177" s="154">
        <f t="shared" si="31"/>
        <v>2008.03</v>
      </c>
      <c r="I177" s="154">
        <v>4.9800000000000004</v>
      </c>
      <c r="J177" s="153">
        <v>4.9800000000000004</v>
      </c>
      <c r="K177" s="153"/>
      <c r="L177" s="153"/>
      <c r="M177" s="153"/>
      <c r="N177" s="153"/>
      <c r="O177" s="153"/>
      <c r="P177" s="153"/>
      <c r="Q177" s="154" t="e">
        <f>IF(OR($E177="",AK177),"",RTD("wdf.rtq",,$E177,"LastPrice"))</f>
        <v>#N/A</v>
      </c>
      <c r="R177" s="37">
        <v>43109</v>
      </c>
      <c r="S177" s="37"/>
      <c r="T177" s="37">
        <v>43199</v>
      </c>
      <c r="U177" s="85"/>
      <c r="V177" s="116" t="e">
        <f ca="1">IF(OR($A177="",$AK177),"",IF($B177="Asian",IF(close_Price!$E$4&gt;=14,([1]!TDaysCount(close_Price!$E$1,$T177,"TradingCalendar=DCE")-1)/250,([1]!TDaysCount(close_Price!$E$1,$T177,"TradingCalendar=DCE"))/250),IF(close_Price!$E$4&lt;11,([1]!TDaysCount(close_Price!$E$1,$T177,"TradingCalendar=DCE"))/250,([1]!TDaysCount(close_Price!$E$1,$T177,"TradingCalendar=DCE")-1)/250)))</f>
        <v>#NAME?</v>
      </c>
      <c r="W177" s="124"/>
      <c r="X177" s="124"/>
      <c r="Y177" s="124"/>
      <c r="Z177" s="153">
        <v>0.05</v>
      </c>
      <c r="AA177" s="153">
        <v>0</v>
      </c>
      <c r="AB177" s="148">
        <v>0.4</v>
      </c>
      <c r="AC177" s="145">
        <v>0.48804000000000008</v>
      </c>
      <c r="AD177" s="22">
        <v>0.34851665980032043</v>
      </c>
      <c r="AE177" s="23">
        <v>0.53839695603703119</v>
      </c>
      <c r="AF177" s="23">
        <v>0.45862184703671033</v>
      </c>
      <c r="AG177" s="23">
        <v>0.85954745136730115</v>
      </c>
      <c r="AH177" s="23">
        <v>-1.0109201436587361</v>
      </c>
      <c r="AI177" s="23">
        <v>0.4437435461803419</v>
      </c>
      <c r="AJ177" s="153">
        <v>0</v>
      </c>
      <c r="AK177" s="153" t="b">
        <v>0</v>
      </c>
      <c r="AL177" s="154">
        <f>IF($E177="","",IF($C177="Short",VLOOKUP($A177,TradingBlotter!$C:$J,8,FALSE)*$G177*H177,-VLOOKUP($A177,TradingBlotter!$C:$J,8,FALSE)*$G177*H177))</f>
        <v>97999.896120000019</v>
      </c>
      <c r="AM177" s="154">
        <f t="shared" si="22"/>
        <v>-69983.190837883754</v>
      </c>
      <c r="AN177" s="154">
        <f t="shared" si="23"/>
        <v>28016.705282116265</v>
      </c>
      <c r="AO177" s="154">
        <f t="shared" si="30"/>
        <v>999998.94000000006</v>
      </c>
      <c r="AP177" s="124" t="s">
        <v>2264</v>
      </c>
      <c r="AQ177" s="10" t="str">
        <f t="shared" si="29"/>
        <v/>
      </c>
      <c r="AR177" s="143" t="str">
        <f t="shared" si="32"/>
        <v/>
      </c>
      <c r="AS177" s="37"/>
      <c r="AT177" s="206" t="e">
        <f ca="1">[1]!WSS(E177,"sec_name","ShowCodes=N","cols=1;rows=1")</f>
        <v>#NAME?</v>
      </c>
    </row>
    <row r="178" spans="1:46" s="53" customFormat="1" x14ac:dyDescent="0.2">
      <c r="A178" s="53" t="s">
        <v>2635</v>
      </c>
      <c r="B178" s="53" t="s">
        <v>807</v>
      </c>
      <c r="C178" s="53" t="s">
        <v>459</v>
      </c>
      <c r="D178" s="53" t="s">
        <v>809</v>
      </c>
      <c r="E178" s="53" t="s">
        <v>2636</v>
      </c>
      <c r="F178" s="153">
        <v>82508</v>
      </c>
      <c r="G178" s="154">
        <f>IF($E178="","",VLOOKUP($E178,ContractInfo!$C$2:$G$904,5,FALSE))</f>
        <v>100</v>
      </c>
      <c r="H178" s="154">
        <f t="shared" si="31"/>
        <v>825.08</v>
      </c>
      <c r="I178" s="154">
        <v>12.12</v>
      </c>
      <c r="J178" s="153">
        <v>12.12</v>
      </c>
      <c r="K178" s="153"/>
      <c r="L178" s="153"/>
      <c r="M178" s="153"/>
      <c r="N178" s="153"/>
      <c r="O178" s="153"/>
      <c r="P178" s="153"/>
      <c r="Q178" s="154" t="e">
        <f>IF(OR($E178="",AK178),"",RTD("wdf.rtq",,$E178,"LastPrice"))</f>
        <v>#N/A</v>
      </c>
      <c r="R178" s="37">
        <v>43109</v>
      </c>
      <c r="S178" s="37"/>
      <c r="T178" s="37">
        <v>43199</v>
      </c>
      <c r="U178" s="85"/>
      <c r="V178" s="116" t="e">
        <f ca="1">IF(OR($A178="",$AK178),"",IF($B178="Asian",IF(close_Price!$E$4&gt;=14,([1]!TDaysCount(close_Price!$E$1,$T178,"TradingCalendar=DCE")-1)/250,([1]!TDaysCount(close_Price!$E$1,$T178,"TradingCalendar=DCE"))/250),IF(close_Price!$E$4&lt;11,([1]!TDaysCount(close_Price!$E$1,$T178,"TradingCalendar=DCE"))/250,([1]!TDaysCount(close_Price!$E$1,$T178,"TradingCalendar=DCE")-1)/250)))</f>
        <v>#NAME?</v>
      </c>
      <c r="W178" s="124"/>
      <c r="X178" s="124"/>
      <c r="Y178" s="124"/>
      <c r="Z178" s="153">
        <v>0.05</v>
      </c>
      <c r="AA178" s="153">
        <v>0</v>
      </c>
      <c r="AB178" s="148">
        <f>VLOOKUP(E178,ContractInfo!C:M,11,FALSE)</f>
        <v>0.28000000000000003</v>
      </c>
      <c r="AC178" s="145">
        <v>0.928392</v>
      </c>
      <c r="AD178" s="22">
        <v>0.61687361845481281</v>
      </c>
      <c r="AE178" s="23">
        <v>0.53948689205529143</v>
      </c>
      <c r="AF178" s="23">
        <v>0.26829944851128079</v>
      </c>
      <c r="AG178" s="23">
        <v>2.0978462491120689</v>
      </c>
      <c r="AH178" s="23">
        <v>-1.8241464716308171</v>
      </c>
      <c r="AI178" s="23">
        <v>1.1307529535485443</v>
      </c>
      <c r="AJ178" s="153">
        <v>0</v>
      </c>
      <c r="AK178" s="153" t="b">
        <v>0</v>
      </c>
      <c r="AL178" s="154">
        <f>IF($E178="","",IF($C178="Short",VLOOKUP($A178,TradingBlotter!$C:$J,8,FALSE)*$G178*H178,-VLOOKUP($A178,TradingBlotter!$C:$J,8,FALSE)*$G178*H178))</f>
        <v>76599.767136000009</v>
      </c>
      <c r="AM178" s="154">
        <f t="shared" si="22"/>
        <v>-50897.008511469699</v>
      </c>
      <c r="AN178" s="154">
        <f t="shared" si="23"/>
        <v>25702.75862453031</v>
      </c>
      <c r="AO178" s="154">
        <f t="shared" si="30"/>
        <v>999996.96</v>
      </c>
      <c r="AP178" s="124" t="s">
        <v>3029</v>
      </c>
      <c r="AQ178" s="10" t="str">
        <f t="shared" si="29"/>
        <v/>
      </c>
      <c r="AR178" s="143" t="str">
        <f t="shared" si="32"/>
        <v/>
      </c>
      <c r="AS178" s="37"/>
      <c r="AT178" s="206" t="e">
        <f ca="1">[1]!WSS(E178,"sec_name","ShowCodes=N","cols=1;rows=1")</f>
        <v>#NAME?</v>
      </c>
    </row>
    <row r="179" spans="1:46" s="53" customFormat="1" x14ac:dyDescent="0.2">
      <c r="A179" s="53" t="s">
        <v>2662</v>
      </c>
      <c r="B179" s="53" t="s">
        <v>807</v>
      </c>
      <c r="C179" s="53" t="s">
        <v>459</v>
      </c>
      <c r="D179" s="53" t="s">
        <v>809</v>
      </c>
      <c r="E179" s="53" t="s">
        <v>2663</v>
      </c>
      <c r="F179" s="153">
        <v>607375</v>
      </c>
      <c r="G179" s="154">
        <f>IF($E179="","",VLOOKUP($E179,ContractInfo!$C$2:$G$904,5,FALSE))</f>
        <v>100</v>
      </c>
      <c r="H179" s="154">
        <f t="shared" si="31"/>
        <v>6073.75</v>
      </c>
      <c r="I179" s="154">
        <v>4.6100000000000003</v>
      </c>
      <c r="J179" s="153">
        <v>4.6100000000000003</v>
      </c>
      <c r="K179" s="153"/>
      <c r="L179" s="153"/>
      <c r="M179" s="153"/>
      <c r="N179" s="153"/>
      <c r="O179" s="153"/>
      <c r="P179" s="153"/>
      <c r="Q179" s="154" t="e">
        <f>IF(OR($E179="",AK179),"",RTD("wdf.rtq",,$E179,"LastPrice"))</f>
        <v>#N/A</v>
      </c>
      <c r="R179" s="37">
        <v>43110</v>
      </c>
      <c r="S179" s="37"/>
      <c r="T179" s="37">
        <v>43140</v>
      </c>
      <c r="U179" s="85"/>
      <c r="V179" s="116" t="e">
        <f ca="1">IF(OR($A179="",$AK179),"",IF($B179="Asian",IF(close_Price!$E$4&gt;=14,([1]!TDaysCount(close_Price!$E$1,$T179,"TradingCalendar=DCE")-1)/250,([1]!TDaysCount(close_Price!$E$1,$T179,"TradingCalendar=DCE"))/250),IF(close_Price!$E$4&lt;11,([1]!TDaysCount(close_Price!$E$1,$T179,"TradingCalendar=DCE"))/250,([1]!TDaysCount(close_Price!$E$1,$T179,"TradingCalendar=DCE")-1)/250)))</f>
        <v>#NAME?</v>
      </c>
      <c r="W179" s="124"/>
      <c r="X179" s="124"/>
      <c r="Y179" s="124"/>
      <c r="Z179" s="153">
        <v>0.05</v>
      </c>
      <c r="AA179" s="153">
        <v>0</v>
      </c>
      <c r="AB179" s="148">
        <f>VLOOKUP(E179,ContractInfo!C:M,11,FALSE)</f>
        <v>0.21</v>
      </c>
      <c r="AC179" s="145">
        <v>0.15904500000000002</v>
      </c>
      <c r="AD179" s="22">
        <v>0.1266064815510248</v>
      </c>
      <c r="AE179" s="23">
        <v>0.61725024134081974</v>
      </c>
      <c r="AF179" s="23">
        <v>1.6477554189211012</v>
      </c>
      <c r="AG179" s="23">
        <v>0.42079629148344727</v>
      </c>
      <c r="AH179" s="23">
        <v>-0.92648202868632323</v>
      </c>
      <c r="AI179" s="23">
        <v>0.15398766001344294</v>
      </c>
      <c r="AJ179" s="153">
        <v>0</v>
      </c>
      <c r="AK179" s="153" t="b">
        <v>0</v>
      </c>
      <c r="AL179" s="154">
        <f>IF($E179="","",IF($C179="Short",VLOOKUP($A179,TradingBlotter!$C:$J,8,FALSE)*$G179*H179,-VLOOKUP($A179,TradingBlotter!$C:$J,8,FALSE)*$G179*H179))</f>
        <v>96599.956875000018</v>
      </c>
      <c r="AM179" s="154">
        <f t="shared" si="22"/>
        <v>-76897.611732053687</v>
      </c>
      <c r="AN179" s="154">
        <f t="shared" si="23"/>
        <v>19702.345142946331</v>
      </c>
      <c r="AO179" s="154">
        <f t="shared" si="30"/>
        <v>2799998.75</v>
      </c>
      <c r="AP179" s="124" t="s">
        <v>2595</v>
      </c>
      <c r="AQ179" s="10" t="str">
        <f t="shared" si="29"/>
        <v/>
      </c>
      <c r="AR179" s="143" t="str">
        <f t="shared" si="32"/>
        <v/>
      </c>
      <c r="AS179" s="37"/>
      <c r="AT179" s="206" t="e">
        <f ca="1">[1]!WSS(E179,"sec_name","ShowCodes=N","cols=1;rows=1")</f>
        <v>#NAME?</v>
      </c>
    </row>
    <row r="180" spans="1:46" s="53" customFormat="1" x14ac:dyDescent="0.2">
      <c r="A180" s="53" t="s">
        <v>2664</v>
      </c>
      <c r="B180" s="53" t="s">
        <v>807</v>
      </c>
      <c r="C180" s="53" t="s">
        <v>459</v>
      </c>
      <c r="D180" s="53" t="s">
        <v>809</v>
      </c>
      <c r="E180" s="53" t="s">
        <v>2665</v>
      </c>
      <c r="F180" s="153">
        <v>75936</v>
      </c>
      <c r="G180" s="154">
        <f>IF($E180="","",VLOOKUP($E180,ContractInfo!$C$2:$G$904,5,FALSE))</f>
        <v>100</v>
      </c>
      <c r="H180" s="154">
        <f t="shared" si="31"/>
        <v>759.36</v>
      </c>
      <c r="I180" s="154">
        <v>38.19</v>
      </c>
      <c r="J180" s="153">
        <v>38.19</v>
      </c>
      <c r="K180" s="153"/>
      <c r="L180" s="153"/>
      <c r="M180" s="153"/>
      <c r="N180" s="153"/>
      <c r="O180" s="153"/>
      <c r="P180" s="153"/>
      <c r="Q180" s="154" t="e">
        <f>IF(OR($E180="",AK180),"",RTD("wdf.rtq",,$E180,"LastPrice"))</f>
        <v>#N/A</v>
      </c>
      <c r="R180" s="37">
        <v>43110</v>
      </c>
      <c r="S180" s="37"/>
      <c r="T180" s="37">
        <v>43140</v>
      </c>
      <c r="U180" s="85"/>
      <c r="V180" s="116" t="e">
        <f ca="1">IF(OR($A180="",$AK180),"",IF($B180="Asian",IF(close_Price!$E$4&gt;=14,([1]!TDaysCount(close_Price!$E$1,$T180,"TradingCalendar=DCE")-1)/250,([1]!TDaysCount(close_Price!$E$1,$T180,"TradingCalendar=DCE"))/250),IF(close_Price!$E$4&lt;11,([1]!TDaysCount(close_Price!$E$1,$T180,"TradingCalendar=DCE"))/250,([1]!TDaysCount(close_Price!$E$1,$T180,"TradingCalendar=DCE")-1)/250)))</f>
        <v>#NAME?</v>
      </c>
      <c r="W180" s="124"/>
      <c r="X180" s="124"/>
      <c r="Y180" s="124"/>
      <c r="Z180" s="153">
        <v>0.05</v>
      </c>
      <c r="AA180" s="153">
        <v>0</v>
      </c>
      <c r="AB180" s="148">
        <f>VLOOKUP(E180,ContractInfo!C:M,11,FALSE)</f>
        <v>0.28999999999999998</v>
      </c>
      <c r="AC180" s="145">
        <v>1.6841789999999999</v>
      </c>
      <c r="AD180" s="22">
        <v>0.55136557945740172</v>
      </c>
      <c r="AE180" s="23">
        <v>0.33952621480861184</v>
      </c>
      <c r="AF180" s="23">
        <v>0.14449883396339647</v>
      </c>
      <c r="AG180" s="23">
        <v>3.2004347903511916</v>
      </c>
      <c r="AH180" s="23">
        <v>-8.8862069588305665</v>
      </c>
      <c r="AI180" s="23">
        <v>0.67129090187177953</v>
      </c>
      <c r="AJ180" s="153">
        <v>0</v>
      </c>
      <c r="AK180" s="153" t="b">
        <v>0</v>
      </c>
      <c r="AL180" s="154">
        <f>IF($E180="","",IF($C180="Short",VLOOKUP($A180,TradingBlotter!$C:$J,8,FALSE)*$G180*H180,-VLOOKUP($A180,TradingBlotter!$C:$J,8,FALSE)*$G180*H180))</f>
        <v>127889.81654399999</v>
      </c>
      <c r="AM180" s="154">
        <f t="shared" si="22"/>
        <v>-41868.496641677259</v>
      </c>
      <c r="AN180" s="154">
        <f t="shared" si="23"/>
        <v>86021.319902322721</v>
      </c>
      <c r="AO180" s="154">
        <f t="shared" si="30"/>
        <v>2899995.84</v>
      </c>
      <c r="AP180" s="124" t="s">
        <v>2595</v>
      </c>
      <c r="AQ180" s="10" t="str">
        <f t="shared" si="29"/>
        <v/>
      </c>
      <c r="AR180" s="143" t="str">
        <f t="shared" si="32"/>
        <v/>
      </c>
      <c r="AS180" s="37"/>
      <c r="AT180" s="206" t="e">
        <f ca="1">[1]!WSS(E180,"sec_name","ShowCodes=N","cols=1;rows=1")</f>
        <v>#NAME?</v>
      </c>
    </row>
    <row r="181" spans="1:46" s="53" customFormat="1" x14ac:dyDescent="0.2">
      <c r="A181" s="53" t="s">
        <v>2666</v>
      </c>
      <c r="B181" s="53" t="s">
        <v>807</v>
      </c>
      <c r="C181" s="53" t="s">
        <v>459</v>
      </c>
      <c r="D181" s="53" t="s">
        <v>809</v>
      </c>
      <c r="E181" s="53" t="s">
        <v>2667</v>
      </c>
      <c r="F181" s="153">
        <v>199203</v>
      </c>
      <c r="G181" s="154">
        <f>IF($E181="","",VLOOKUP($E181,ContractInfo!$C$2:$G$904,5,FALSE))</f>
        <v>100</v>
      </c>
      <c r="H181" s="154">
        <f t="shared" si="31"/>
        <v>1992.03</v>
      </c>
      <c r="I181" s="154">
        <v>5.0199999999999996</v>
      </c>
      <c r="J181" s="153">
        <v>5.0199999999999996</v>
      </c>
      <c r="K181" s="153"/>
      <c r="L181" s="153"/>
      <c r="M181" s="153"/>
      <c r="N181" s="153"/>
      <c r="O181" s="153"/>
      <c r="P181" s="153"/>
      <c r="Q181" s="154" t="e">
        <f>IF(OR($E181="",AK181),"",RTD("wdf.rtq",,$E181,"LastPrice"))</f>
        <v>#N/A</v>
      </c>
      <c r="R181" s="37">
        <v>43110</v>
      </c>
      <c r="S181" s="37"/>
      <c r="T181" s="37">
        <v>43199</v>
      </c>
      <c r="U181" s="85"/>
      <c r="V181" s="116" t="e">
        <f ca="1">IF(OR($A181="",$AK181),"",IF($B181="Asian",IF(close_Price!$E$4&gt;=14,([1]!TDaysCount(close_Price!$E$1,$T181,"TradingCalendar=DCE")-1)/250,([1]!TDaysCount(close_Price!$E$1,$T181,"TradingCalendar=DCE"))/250),IF(close_Price!$E$4&lt;11,([1]!TDaysCount(close_Price!$E$1,$T181,"TradingCalendar=DCE"))/250,([1]!TDaysCount(close_Price!$E$1,$T181,"TradingCalendar=DCE")-1)/250)))</f>
        <v>#NAME?</v>
      </c>
      <c r="W181" s="124"/>
      <c r="X181" s="124"/>
      <c r="Y181" s="124"/>
      <c r="Z181" s="153">
        <v>0.05</v>
      </c>
      <c r="AA181" s="153">
        <v>0</v>
      </c>
      <c r="AB181" s="148">
        <f>VLOOKUP(E181,ContractInfo!C:M,11,FALSE)</f>
        <v>0.51</v>
      </c>
      <c r="AC181" s="145">
        <v>0.60691799999999996</v>
      </c>
      <c r="AD181" s="22">
        <v>0.67248379479262066</v>
      </c>
      <c r="AE181" s="23">
        <v>0.66988408687186718</v>
      </c>
      <c r="AF181" s="23">
        <v>0.30295177579626803</v>
      </c>
      <c r="AG181" s="23">
        <v>0.8490875468911927</v>
      </c>
      <c r="AH181" s="23">
        <v>-1.2732642017134588</v>
      </c>
      <c r="AI181" s="23">
        <v>0.5589880454345989</v>
      </c>
      <c r="AJ181" s="153">
        <v>0</v>
      </c>
      <c r="AK181" s="153" t="b">
        <v>0</v>
      </c>
      <c r="AL181" s="154">
        <f>IF($E181="","",IF($C181="Short",VLOOKUP($A181,TradingBlotter!$C:$J,8,FALSE)*$G181*H181,-VLOOKUP($A181,TradingBlotter!$C:$J,8,FALSE)*$G181*H181))</f>
        <v>120899.88635399999</v>
      </c>
      <c r="AM181" s="154">
        <f t="shared" si="22"/>
        <v>-133960.78937407443</v>
      </c>
      <c r="AN181" s="154">
        <f t="shared" si="23"/>
        <v>-13060.903020074446</v>
      </c>
      <c r="AO181" s="154">
        <f t="shared" si="30"/>
        <v>999999.05999999994</v>
      </c>
      <c r="AP181" s="124" t="s">
        <v>2264</v>
      </c>
      <c r="AQ181" s="10" t="str">
        <f t="shared" si="29"/>
        <v/>
      </c>
      <c r="AR181" s="143" t="str">
        <f t="shared" si="32"/>
        <v/>
      </c>
      <c r="AS181" s="37"/>
      <c r="AT181" s="206" t="e">
        <f ca="1">[1]!WSS(E181,"sec_name","ShowCodes=N","cols=1;rows=1")</f>
        <v>#NAME?</v>
      </c>
    </row>
    <row r="182" spans="1:46" s="53" customFormat="1" x14ac:dyDescent="0.2">
      <c r="A182" s="53" t="s">
        <v>2668</v>
      </c>
      <c r="B182" s="53" t="s">
        <v>807</v>
      </c>
      <c r="C182" s="53" t="s">
        <v>459</v>
      </c>
      <c r="D182" s="53" t="s">
        <v>809</v>
      </c>
      <c r="E182" s="53" t="s">
        <v>2669</v>
      </c>
      <c r="F182" s="153">
        <v>204081</v>
      </c>
      <c r="G182" s="154">
        <f>IF($E182="","",VLOOKUP($E182,ContractInfo!$C$2:$G$904,5,FALSE))</f>
        <v>100</v>
      </c>
      <c r="H182" s="154">
        <f t="shared" si="31"/>
        <v>2040.81</v>
      </c>
      <c r="I182" s="154">
        <v>4.9000000000000004</v>
      </c>
      <c r="J182" s="153">
        <v>4.9000000000000004</v>
      </c>
      <c r="K182" s="153"/>
      <c r="L182" s="153"/>
      <c r="M182" s="153"/>
      <c r="N182" s="153"/>
      <c r="O182" s="153"/>
      <c r="P182" s="153"/>
      <c r="Q182" s="154" t="e">
        <f>IF(OR($E182="",AK182),"",RTD("wdf.rtq",,$E182,"LastPrice"))</f>
        <v>#N/A</v>
      </c>
      <c r="R182" s="37">
        <v>43110</v>
      </c>
      <c r="S182" s="37"/>
      <c r="T182" s="37">
        <v>43140</v>
      </c>
      <c r="U182" s="85"/>
      <c r="V182" s="116" t="e">
        <f ca="1">IF(OR($A182="",$AK182),"",IF($B182="Asian",IF(close_Price!$E$4&gt;=14,([1]!TDaysCount(close_Price!$E$1,$T182,"TradingCalendar=DCE")-1)/250,([1]!TDaysCount(close_Price!$E$1,$T182,"TradingCalendar=DCE"))/250),IF(close_Price!$E$4&lt;11,([1]!TDaysCount(close_Price!$E$1,$T182,"TradingCalendar=DCE"))/250,([1]!TDaysCount(close_Price!$E$1,$T182,"TradingCalendar=DCE")-1)/250)))</f>
        <v>#NAME?</v>
      </c>
      <c r="W182" s="124"/>
      <c r="X182" s="124"/>
      <c r="Y182" s="124"/>
      <c r="Z182" s="153">
        <v>0.05</v>
      </c>
      <c r="AA182" s="153">
        <v>0</v>
      </c>
      <c r="AB182" s="148">
        <f>VLOOKUP(E182,ContractInfo!C:M,11,FALSE)</f>
        <v>0.29499999999999998</v>
      </c>
      <c r="AC182" s="145">
        <v>0.28665000000000002</v>
      </c>
      <c r="AD182" s="22">
        <v>0.16532682532337875</v>
      </c>
      <c r="AE182" s="23">
        <v>0.57592330013299065</v>
      </c>
      <c r="AF182" s="23">
        <v>1.1358105062747739</v>
      </c>
      <c r="AG182" s="23">
        <v>0.45789913427571532</v>
      </c>
      <c r="AH182" s="23">
        <v>-1.3400603264678941</v>
      </c>
      <c r="AI182" s="23">
        <v>0.15006511953068133</v>
      </c>
      <c r="AJ182" s="153">
        <v>0</v>
      </c>
      <c r="AK182" s="153" t="b">
        <v>0</v>
      </c>
      <c r="AL182" s="154">
        <f>IF($E182="","",IF($C182="Short",VLOOKUP($A182,TradingBlotter!$C:$J,8,FALSE)*$G182*H182,-VLOOKUP($A182,TradingBlotter!$C:$J,8,FALSE)*$G182*H182))</f>
        <v>58499.818650000001</v>
      </c>
      <c r="AM182" s="154">
        <f t="shared" si="22"/>
        <v>-33740.063838820461</v>
      </c>
      <c r="AN182" s="154">
        <f t="shared" si="23"/>
        <v>24759.75481117954</v>
      </c>
      <c r="AO182" s="154">
        <f t="shared" si="30"/>
        <v>999996.9</v>
      </c>
      <c r="AP182" s="124" t="s">
        <v>2264</v>
      </c>
      <c r="AQ182" s="10" t="str">
        <f t="shared" si="29"/>
        <v/>
      </c>
      <c r="AR182" s="143" t="str">
        <f t="shared" si="32"/>
        <v/>
      </c>
      <c r="AS182" s="37"/>
      <c r="AT182" s="206" t="e">
        <f ca="1">[1]!WSS(E182,"sec_name","ShowCodes=N","cols=1;rows=1")</f>
        <v>#NAME?</v>
      </c>
    </row>
    <row r="183" spans="1:46" s="53" customFormat="1" x14ac:dyDescent="0.2">
      <c r="A183" s="53" t="s">
        <v>2670</v>
      </c>
      <c r="B183" s="53" t="s">
        <v>807</v>
      </c>
      <c r="C183" s="53" t="s">
        <v>459</v>
      </c>
      <c r="D183" s="53" t="s">
        <v>809</v>
      </c>
      <c r="E183" s="53" t="s">
        <v>2671</v>
      </c>
      <c r="F183" s="153">
        <v>59665</v>
      </c>
      <c r="G183" s="154">
        <f>IF($E183="","",VLOOKUP($E183,ContractInfo!$C$2:$G$904,5,FALSE))</f>
        <v>100</v>
      </c>
      <c r="H183" s="154">
        <f t="shared" si="31"/>
        <v>596.65</v>
      </c>
      <c r="I183" s="154">
        <v>16.760000000000002</v>
      </c>
      <c r="J183" s="153">
        <v>16.760000000000002</v>
      </c>
      <c r="K183" s="153"/>
      <c r="L183" s="153"/>
      <c r="M183" s="153"/>
      <c r="N183" s="153"/>
      <c r="O183" s="153"/>
      <c r="P183" s="153"/>
      <c r="Q183" s="154" t="e">
        <f>IF(OR($E183="",AK183),"",RTD("wdf.rtq",,$E183,"LastPrice"))</f>
        <v>#N/A</v>
      </c>
      <c r="R183" s="37">
        <v>43110</v>
      </c>
      <c r="S183" s="37"/>
      <c r="T183" s="37">
        <v>43140</v>
      </c>
      <c r="U183" s="85"/>
      <c r="V183" s="116" t="e">
        <f ca="1">IF(OR($A183="",$AK183),"",IF($B183="Asian",IF(close_Price!$E$4&gt;=14,([1]!TDaysCount(close_Price!$E$1,$T183,"TradingCalendar=DCE")-1)/250,([1]!TDaysCount(close_Price!$E$1,$T183,"TradingCalendar=DCE"))/250),IF(close_Price!$E$4&lt;11,([1]!TDaysCount(close_Price!$E$1,$T183,"TradingCalendar=DCE"))/250,([1]!TDaysCount(close_Price!$E$1,$T183,"TradingCalendar=DCE")-1)/250)))</f>
        <v>#NAME?</v>
      </c>
      <c r="W183" s="124"/>
      <c r="X183" s="124"/>
      <c r="Y183" s="124"/>
      <c r="Z183" s="153">
        <v>0.05</v>
      </c>
      <c r="AA183" s="153">
        <v>0</v>
      </c>
      <c r="AB183" s="148">
        <f>VLOOKUP(E183,ContractInfo!C:M,11,FALSE)</f>
        <v>0.44</v>
      </c>
      <c r="AC183" s="145">
        <v>1.0407960000000001</v>
      </c>
      <c r="AD183" s="22">
        <v>0.14802247643913186</v>
      </c>
      <c r="AE183" s="23">
        <v>0.18140114926865311</v>
      </c>
      <c r="AF183" s="23">
        <v>0.16748534332341489</v>
      </c>
      <c r="AG183" s="23">
        <v>0.94345478975874919</v>
      </c>
      <c r="AH183" s="23">
        <v>-3.836167676220231</v>
      </c>
      <c r="AI183" s="23">
        <v>0.14530672242816259</v>
      </c>
      <c r="AJ183" s="153">
        <v>0</v>
      </c>
      <c r="AK183" s="153" t="b">
        <v>0</v>
      </c>
      <c r="AL183" s="154">
        <f>IF($E183="","",IF($C183="Short",VLOOKUP($A183,TradingBlotter!$C:$J,8,FALSE)*$G183*H183,-VLOOKUP($A183,TradingBlotter!$C:$J,8,FALSE)*$G183*H183))</f>
        <v>62099.093339999999</v>
      </c>
      <c r="AM183" s="154">
        <f t="shared" si="22"/>
        <v>-8831.761056740801</v>
      </c>
      <c r="AN183" s="154">
        <f t="shared" si="23"/>
        <v>53267.332283259195</v>
      </c>
      <c r="AO183" s="154">
        <f t="shared" si="30"/>
        <v>999985.40000000014</v>
      </c>
      <c r="AP183" s="124" t="s">
        <v>2672</v>
      </c>
      <c r="AQ183" s="10" t="str">
        <f t="shared" si="29"/>
        <v/>
      </c>
      <c r="AR183" s="143" t="str">
        <f t="shared" si="32"/>
        <v/>
      </c>
      <c r="AS183" s="37"/>
      <c r="AT183" s="206" t="e">
        <f ca="1">[1]!WSS(E183,"sec_name","ShowCodes=N","cols=1;rows=1")</f>
        <v>#NAME?</v>
      </c>
    </row>
    <row r="184" spans="1:46" s="18" customFormat="1" x14ac:dyDescent="0.2">
      <c r="A184" s="18" t="s">
        <v>2694</v>
      </c>
      <c r="B184" s="53" t="s">
        <v>807</v>
      </c>
      <c r="C184" s="53" t="s">
        <v>459</v>
      </c>
      <c r="D184" s="53" t="s">
        <v>809</v>
      </c>
      <c r="E184" s="18" t="s">
        <v>2695</v>
      </c>
      <c r="F184" s="153">
        <v>508500</v>
      </c>
      <c r="G184" s="154">
        <f>IF($E184="","",VLOOKUP($E184,ContractInfo!$C$2:$G$904,5,FALSE))</f>
        <v>100</v>
      </c>
      <c r="H184" s="154">
        <f t="shared" si="31"/>
        <v>5085</v>
      </c>
      <c r="I184" s="154">
        <v>13.176</v>
      </c>
      <c r="J184" s="153">
        <v>13.176</v>
      </c>
      <c r="K184" s="153"/>
      <c r="L184" s="153"/>
      <c r="M184" s="153"/>
      <c r="N184" s="153"/>
      <c r="O184" s="153"/>
      <c r="P184" s="153"/>
      <c r="Q184" s="154" t="e">
        <f>IF(OR($E184="",AK184),"",RTD("wdf.rtq",,$E184,"LastPrice"))</f>
        <v>#N/A</v>
      </c>
      <c r="R184" s="37">
        <v>43111</v>
      </c>
      <c r="S184" s="37"/>
      <c r="T184" s="37">
        <v>43143</v>
      </c>
      <c r="U184" s="85"/>
      <c r="V184" s="116" t="e">
        <f ca="1">IF(OR($A184="",$AK184),"",IF($B184="Asian",IF(close_Price!$E$4&gt;=14,([1]!TDaysCount(close_Price!$E$1,$T184,"TradingCalendar=DCE")-1)/250,([1]!TDaysCount(close_Price!$E$1,$T184,"TradingCalendar=DCE"))/250),IF(close_Price!$E$4&lt;11,([1]!TDaysCount(close_Price!$E$1,$T184,"TradingCalendar=DCE"))/250,([1]!TDaysCount(close_Price!$E$1,$T184,"TradingCalendar=DCE")-1)/250)))</f>
        <v>#NAME?</v>
      </c>
      <c r="W184" s="112"/>
      <c r="X184" s="112"/>
      <c r="Y184" s="112"/>
      <c r="Z184" s="153">
        <v>0.05</v>
      </c>
      <c r="AA184" s="153">
        <v>0</v>
      </c>
      <c r="AB184" s="148">
        <f>VLOOKUP(E184,ContractInfo!C:M,11,FALSE)</f>
        <v>0.33500000000000002</v>
      </c>
      <c r="AC184" s="145">
        <v>0.64430639999999995</v>
      </c>
      <c r="AD184" s="22">
        <v>0.14876563126640027</v>
      </c>
      <c r="AE184" s="23">
        <v>0.25394095386695614</v>
      </c>
      <c r="AF184" s="23">
        <v>0.31489401044816984</v>
      </c>
      <c r="AG184" s="23">
        <v>0.97320387123486307</v>
      </c>
      <c r="AH184" s="23">
        <v>-2.8668659170315194</v>
      </c>
      <c r="AI184" s="23">
        <v>0.18000613180103137</v>
      </c>
      <c r="AJ184" s="153">
        <v>0</v>
      </c>
      <c r="AK184" s="153" t="b">
        <v>0</v>
      </c>
      <c r="AL184" s="154">
        <f>IF($E184="","",IF($C184="Short",VLOOKUP($A184,TradingBlotter!$C:$J,8,FALSE)*$G184*H184,-VLOOKUP($A184,TradingBlotter!$C:$J,8,FALSE)*$G184*H184))</f>
        <v>327629.80439999996</v>
      </c>
      <c r="AM184" s="154">
        <f t="shared" si="22"/>
        <v>-75647.323498964543</v>
      </c>
      <c r="AN184" s="154">
        <f t="shared" si="23"/>
        <v>251982.48090103542</v>
      </c>
      <c r="AO184" s="154">
        <f t="shared" si="30"/>
        <v>6699996</v>
      </c>
      <c r="AP184" s="124" t="s">
        <v>2697</v>
      </c>
      <c r="AQ184" s="10" t="str">
        <f t="shared" si="29"/>
        <v/>
      </c>
      <c r="AR184" s="143" t="str">
        <f t="shared" si="32"/>
        <v/>
      </c>
      <c r="AS184" s="37"/>
      <c r="AT184" s="206" t="e">
        <f ca="1">[1]!WSS(E184,"sec_name","ShowCodes=N","cols=1;rows=1")</f>
        <v>#NAME?</v>
      </c>
    </row>
    <row r="185" spans="1:46" s="18" customFormat="1" x14ac:dyDescent="0.2">
      <c r="A185" s="18" t="s">
        <v>2703</v>
      </c>
      <c r="B185" s="53" t="s">
        <v>807</v>
      </c>
      <c r="C185" s="53" t="s">
        <v>459</v>
      </c>
      <c r="D185" s="53" t="s">
        <v>809</v>
      </c>
      <c r="E185" s="18" t="s">
        <v>2701</v>
      </c>
      <c r="F185" s="153">
        <v>878734</v>
      </c>
      <c r="G185" s="154">
        <f>IF($E185="","",VLOOKUP($E185,ContractInfo!$C$2:$G$904,5,FALSE))</f>
        <v>100</v>
      </c>
      <c r="H185" s="154">
        <f t="shared" si="31"/>
        <v>8787.34</v>
      </c>
      <c r="I185" s="154">
        <v>5.69</v>
      </c>
      <c r="J185" s="153">
        <v>5.69</v>
      </c>
      <c r="K185" s="153"/>
      <c r="L185" s="153"/>
      <c r="M185" s="153"/>
      <c r="N185" s="153"/>
      <c r="O185" s="153"/>
      <c r="P185" s="153"/>
      <c r="Q185" s="154" t="e">
        <f>IF(OR($E185="",AK185),"",RTD("wdf.rtq",,$E185,"LastPrice"))</f>
        <v>#N/A</v>
      </c>
      <c r="R185" s="37">
        <v>43111</v>
      </c>
      <c r="S185" s="37"/>
      <c r="T185" s="37">
        <v>43291</v>
      </c>
      <c r="U185" s="85"/>
      <c r="V185" s="116" t="e">
        <f ca="1">IF(OR($A185="",$AK185),"",IF($B185="Asian",IF(close_Price!$E$4&gt;=14,([1]!TDaysCount(close_Price!$E$1,$T185,"TradingCalendar=DCE")-1)/250,([1]!TDaysCount(close_Price!$E$1,$T185,"TradingCalendar=DCE"))/250),IF(close_Price!$E$4&lt;11,([1]!TDaysCount(close_Price!$E$1,$T185,"TradingCalendar=DCE"))/250,([1]!TDaysCount(close_Price!$E$1,$T185,"TradingCalendar=DCE")-1)/250)))</f>
        <v>#NAME?</v>
      </c>
      <c r="W185" s="112"/>
      <c r="X185" s="112"/>
      <c r="Y185" s="112"/>
      <c r="Z185" s="153">
        <v>0.05</v>
      </c>
      <c r="AA185" s="153">
        <v>0</v>
      </c>
      <c r="AB185" s="148">
        <f>VLOOKUP(E185,ContractInfo!C:M,11,FALSE)</f>
        <v>0.37</v>
      </c>
      <c r="AC185" s="145">
        <v>0.76246000000000003</v>
      </c>
      <c r="AD185" s="22">
        <v>0.68890455976299647</v>
      </c>
      <c r="AE185" s="23">
        <v>0.61713637354555928</v>
      </c>
      <c r="AF185" s="23">
        <v>0.26641659000709556</v>
      </c>
      <c r="AG185" s="23">
        <v>1.4774004406610197</v>
      </c>
      <c r="AH185" s="23">
        <v>-0.76041640546892686</v>
      </c>
      <c r="AI185" s="23">
        <v>1.2861160501182962</v>
      </c>
      <c r="AJ185" s="153">
        <v>0</v>
      </c>
      <c r="AK185" s="153" t="b">
        <v>0</v>
      </c>
      <c r="AL185" s="154">
        <f>IF($E185="","",IF($C185="Short",VLOOKUP($A185,TradingBlotter!$C:$J,8,FALSE)*$G185*H185,-VLOOKUP($A185,TradingBlotter!$C:$J,8,FALSE)*$G185*H185))</f>
        <v>669999.52564000012</v>
      </c>
      <c r="AM185" s="154">
        <f t="shared" si="22"/>
        <v>-605363.85941877693</v>
      </c>
      <c r="AN185" s="154">
        <f t="shared" si="23"/>
        <v>64635.666221223189</v>
      </c>
      <c r="AO185" s="154">
        <f t="shared" si="30"/>
        <v>4999996.46</v>
      </c>
      <c r="AP185" s="124" t="s">
        <v>2699</v>
      </c>
      <c r="AQ185" s="10" t="str">
        <f t="shared" si="29"/>
        <v/>
      </c>
      <c r="AR185" s="143" t="str">
        <f t="shared" si="32"/>
        <v/>
      </c>
      <c r="AS185" s="37"/>
      <c r="AT185" s="206" t="e">
        <f ca="1">[1]!WSS(E185,"sec_name","ShowCodes=N","cols=1;rows=1")</f>
        <v>#NAME?</v>
      </c>
    </row>
    <row r="186" spans="1:46" s="18" customFormat="1" x14ac:dyDescent="0.2">
      <c r="A186" s="18" t="s">
        <v>2705</v>
      </c>
      <c r="B186" s="53" t="s">
        <v>807</v>
      </c>
      <c r="C186" s="53" t="s">
        <v>459</v>
      </c>
      <c r="D186" s="53" t="s">
        <v>809</v>
      </c>
      <c r="E186" s="18" t="s">
        <v>2706</v>
      </c>
      <c r="F186" s="153">
        <v>113636</v>
      </c>
      <c r="G186" s="154">
        <f>IF($E186="","",VLOOKUP($E186,ContractInfo!$C$2:$G$904,5,FALSE))</f>
        <v>100</v>
      </c>
      <c r="H186" s="154">
        <f t="shared" si="31"/>
        <v>1136.3599999999999</v>
      </c>
      <c r="I186" s="154">
        <v>12.32</v>
      </c>
      <c r="J186" s="153">
        <v>12.32</v>
      </c>
      <c r="K186" s="153"/>
      <c r="L186" s="153"/>
      <c r="M186" s="153"/>
      <c r="N186" s="153"/>
      <c r="O186" s="153"/>
      <c r="P186" s="153"/>
      <c r="Q186" s="154" t="e">
        <f>IF(OR($E186="",AK186),"",RTD("wdf.rtq",,$E186,"LastPrice"))</f>
        <v>#N/A</v>
      </c>
      <c r="R186" s="37">
        <v>43111</v>
      </c>
      <c r="S186" s="37"/>
      <c r="T186" s="37">
        <v>43475</v>
      </c>
      <c r="U186" s="85"/>
      <c r="V186" s="116" t="e">
        <f ca="1">IF(OR($A186="",$AK186),"",IF($B186="Asian",IF(close_Price!$E$4&gt;=14,([1]!TDaysCount(close_Price!$E$1,$T186,"TradingCalendar=DCE")-1)/250,([1]!TDaysCount(close_Price!$E$1,$T186,"TradingCalendar=DCE"))/250),IF(close_Price!$E$4&lt;11,([1]!TDaysCount(close_Price!$E$1,$T186,"TradingCalendar=DCE"))/250,([1]!TDaysCount(close_Price!$E$1,$T186,"TradingCalendar=DCE")-1)/250)))</f>
        <v>#NAME?</v>
      </c>
      <c r="W186" s="112"/>
      <c r="X186" s="112"/>
      <c r="Y186" s="112"/>
      <c r="Z186" s="153">
        <v>0.05</v>
      </c>
      <c r="AA186" s="153">
        <v>0</v>
      </c>
      <c r="AB186" s="148">
        <f>VLOOKUP(E186,ContractInfo!C:M,11,FALSE)</f>
        <v>0.21</v>
      </c>
      <c r="AC186" s="145">
        <v>1.7494400000000001</v>
      </c>
      <c r="AD186" s="22">
        <v>0.83400297022046754</v>
      </c>
      <c r="AE186" s="23">
        <v>0.50171260244375382</v>
      </c>
      <c r="AF186" s="23">
        <v>0.16972596754298883</v>
      </c>
      <c r="AG186" s="23">
        <v>4.4652372627677019</v>
      </c>
      <c r="AH186" s="23">
        <v>-0.74394935349510494</v>
      </c>
      <c r="AI186" s="23">
        <v>4.6687655421754073</v>
      </c>
      <c r="AJ186" s="153">
        <v>0</v>
      </c>
      <c r="AK186" s="153" t="b">
        <v>0</v>
      </c>
      <c r="AL186" s="154">
        <f>IF($E186="","",IF($C186="Short",VLOOKUP($A186,TradingBlotter!$C:$J,8,FALSE)*$G186*H186,-VLOOKUP($A186,TradingBlotter!$C:$J,8,FALSE)*$G186*H186))</f>
        <v>198799.36384000001</v>
      </c>
      <c r="AM186" s="154">
        <f t="shared" si="22"/>
        <v>-94772.761523973051</v>
      </c>
      <c r="AN186" s="154">
        <f t="shared" si="23"/>
        <v>104026.60231602695</v>
      </c>
      <c r="AO186" s="154">
        <f t="shared" si="30"/>
        <v>1399995.52</v>
      </c>
      <c r="AP186" s="112" t="s">
        <v>2704</v>
      </c>
      <c r="AQ186" s="10" t="str">
        <f t="shared" si="29"/>
        <v/>
      </c>
      <c r="AR186" s="143" t="str">
        <f t="shared" si="32"/>
        <v/>
      </c>
      <c r="AS186" s="37"/>
      <c r="AT186" s="206" t="e">
        <f ca="1">[1]!WSS(E186,"sec_name","ShowCodes=N","cols=1;rows=1")</f>
        <v>#NAME?</v>
      </c>
    </row>
    <row r="187" spans="1:46" s="18" customFormat="1" ht="12.75" customHeight="1" x14ac:dyDescent="0.2">
      <c r="A187" s="18" t="s">
        <v>2712</v>
      </c>
      <c r="B187" s="53" t="s">
        <v>807</v>
      </c>
      <c r="C187" s="53" t="s">
        <v>459</v>
      </c>
      <c r="D187" s="53" t="s">
        <v>809</v>
      </c>
      <c r="E187" s="18" t="s">
        <v>2713</v>
      </c>
      <c r="F187" s="153">
        <v>47258</v>
      </c>
      <c r="G187" s="154">
        <f>IF($E187="","",VLOOKUP($E187,ContractInfo!$C$2:$G$904,5,FALSE))</f>
        <v>100</v>
      </c>
      <c r="H187" s="154">
        <f t="shared" si="31"/>
        <v>472.58</v>
      </c>
      <c r="I187" s="154">
        <v>21.16</v>
      </c>
      <c r="J187" s="153">
        <v>21.16</v>
      </c>
      <c r="K187" s="153"/>
      <c r="L187" s="153"/>
      <c r="M187" s="153"/>
      <c r="N187" s="153"/>
      <c r="O187" s="153"/>
      <c r="P187" s="153"/>
      <c r="Q187" s="154" t="e">
        <f>IF(OR($E187="",AK187),"",RTD("wdf.rtq",,$E187,"LastPrice"))</f>
        <v>#N/A</v>
      </c>
      <c r="R187" s="37">
        <v>43111</v>
      </c>
      <c r="S187" s="37"/>
      <c r="T187" s="37">
        <v>43140</v>
      </c>
      <c r="U187" s="85"/>
      <c r="V187" s="116" t="e">
        <f ca="1">IF(OR($A187="",$AK187),"",IF($B187="Asian",IF(close_Price!$E$4&gt;=14,([1]!TDaysCount(close_Price!$E$1,$T187,"TradingCalendar=DCE")-1)/250,([1]!TDaysCount(close_Price!$E$1,$T187,"TradingCalendar=DCE"))/250),IF(close_Price!$E$4&lt;11,([1]!TDaysCount(close_Price!$E$1,$T187,"TradingCalendar=DCE"))/250,([1]!TDaysCount(close_Price!$E$1,$T187,"TradingCalendar=DCE")-1)/250)))</f>
        <v>#NAME?</v>
      </c>
      <c r="W187" s="112"/>
      <c r="X187" s="112"/>
      <c r="Y187" s="112"/>
      <c r="Z187" s="153">
        <v>0.05</v>
      </c>
      <c r="AA187" s="153">
        <v>0</v>
      </c>
      <c r="AB187" s="148">
        <f>VLOOKUP(E187,ContractInfo!C:M,11,FALSE)</f>
        <v>0.26</v>
      </c>
      <c r="AC187" s="145">
        <v>1.18496</v>
      </c>
      <c r="AD187" s="22">
        <v>0.2336764609965612</v>
      </c>
      <c r="AE187" s="23">
        <v>0.30215088790301614</v>
      </c>
      <c r="AF187" s="23">
        <v>0.27790492800895816</v>
      </c>
      <c r="AG187" s="23">
        <v>1.6839064400734294</v>
      </c>
      <c r="AH187" s="23">
        <v>-4.205578604210281</v>
      </c>
      <c r="AI187" s="23">
        <v>0.33209129252459824</v>
      </c>
      <c r="AJ187" s="153">
        <v>0</v>
      </c>
      <c r="AK187" s="153" t="b">
        <v>0</v>
      </c>
      <c r="AL187" s="154">
        <f>IF($E187="","",IF($C187="Short",VLOOKUP($A187,TradingBlotter!$C:$J,8,FALSE)*$G187*H187,-VLOOKUP($A187,TradingBlotter!$C:$J,8,FALSE)*$G187*H187))</f>
        <v>55998.839679999997</v>
      </c>
      <c r="AM187" s="154">
        <f t="shared" si="22"/>
        <v>-11043.082193775488</v>
      </c>
      <c r="AN187" s="154">
        <f t="shared" si="23"/>
        <v>44955.757486224509</v>
      </c>
      <c r="AO187" s="154">
        <f t="shared" si="30"/>
        <v>999979.28</v>
      </c>
      <c r="AP187" s="112" t="s">
        <v>2714</v>
      </c>
      <c r="AQ187" s="10" t="str">
        <f t="shared" si="29"/>
        <v/>
      </c>
      <c r="AR187" s="143" t="str">
        <f t="shared" si="32"/>
        <v/>
      </c>
      <c r="AS187" s="37"/>
      <c r="AT187" s="206" t="e">
        <f ca="1">[1]!WSS(E187,"sec_name","ShowCodes=N","cols=1;rows=1")</f>
        <v>#NAME?</v>
      </c>
    </row>
    <row r="188" spans="1:46" s="18" customFormat="1" x14ac:dyDescent="0.2">
      <c r="A188" s="18" t="s">
        <v>2717</v>
      </c>
      <c r="B188" s="53" t="s">
        <v>807</v>
      </c>
      <c r="C188" s="53" t="s">
        <v>459</v>
      </c>
      <c r="D188" s="53" t="s">
        <v>809</v>
      </c>
      <c r="E188" s="18" t="s">
        <v>2718</v>
      </c>
      <c r="F188" s="153">
        <v>89206</v>
      </c>
      <c r="G188" s="154">
        <f>IF($E188="","",VLOOKUP($E188,ContractInfo!$C$2:$G$904,5,FALSE))</f>
        <v>100</v>
      </c>
      <c r="H188" s="154">
        <f t="shared" si="31"/>
        <v>892.06</v>
      </c>
      <c r="I188" s="154">
        <v>11.21</v>
      </c>
      <c r="J188" s="153">
        <f>11.21*105%</f>
        <v>11.770500000000002</v>
      </c>
      <c r="K188" s="153"/>
      <c r="L188" s="153"/>
      <c r="M188" s="153"/>
      <c r="N188" s="153"/>
      <c r="O188" s="153"/>
      <c r="P188" s="153"/>
      <c r="Q188" s="154" t="e">
        <f>IF(OR($E188="",AK188),"",RTD("wdf.rtq",,$E188,"LastPrice"))</f>
        <v>#N/A</v>
      </c>
      <c r="R188" s="37">
        <v>43111</v>
      </c>
      <c r="S188" s="37"/>
      <c r="T188" s="37">
        <v>43200</v>
      </c>
      <c r="U188" s="85"/>
      <c r="V188" s="116" t="e">
        <f ca="1">IF(OR($A188="",$AK188),"",IF($B188="Asian",IF(close_Price!$E$4&gt;=14,([1]!TDaysCount(close_Price!$E$1,$T188,"TradingCalendar=DCE")-1)/250,([1]!TDaysCount(close_Price!$E$1,$T188,"TradingCalendar=DCE"))/250),IF(close_Price!$E$4&lt;11,([1]!TDaysCount(close_Price!$E$1,$T188,"TradingCalendar=DCE"))/250,([1]!TDaysCount(close_Price!$E$1,$T188,"TradingCalendar=DCE")-1)/250)))</f>
        <v>#NAME?</v>
      </c>
      <c r="W188" s="112"/>
      <c r="X188" s="112"/>
      <c r="Y188" s="112"/>
      <c r="Z188" s="153">
        <v>0.05</v>
      </c>
      <c r="AA188" s="153">
        <v>0</v>
      </c>
      <c r="AB188" s="148">
        <f>VLOOKUP(E188,ContractInfo!C:M,11,FALSE)</f>
        <v>0.48499999999999999</v>
      </c>
      <c r="AC188" s="145">
        <v>1.097459</v>
      </c>
      <c r="AD188" s="22">
        <v>0.30656996360812655</v>
      </c>
      <c r="AE188" s="23">
        <v>0.26297095880282711</v>
      </c>
      <c r="AF188" s="23">
        <v>0.15286626415130483</v>
      </c>
      <c r="AG188" s="23">
        <v>1.4357612598194889</v>
      </c>
      <c r="AH188" s="23">
        <v>-1.8917563617437112</v>
      </c>
      <c r="AI188" s="23">
        <v>0.45224282791082709</v>
      </c>
      <c r="AJ188" s="153">
        <v>0</v>
      </c>
      <c r="AK188" s="153" t="b">
        <v>0</v>
      </c>
      <c r="AL188" s="154">
        <f>IF($E188="","",IF($C188="Short",VLOOKUP($A188,TradingBlotter!$C:$J,8,FALSE)*$G188*H188,-VLOOKUP($A188,TradingBlotter!$C:$J,8,FALSE)*$G188*H188))</f>
        <v>97899.92755399998</v>
      </c>
      <c r="AM188" s="154">
        <f t="shared" si="22"/>
        <v>-27347.880173626538</v>
      </c>
      <c r="AN188" s="154">
        <f t="shared" si="23"/>
        <v>70552.047380373435</v>
      </c>
      <c r="AO188" s="154">
        <f t="shared" si="30"/>
        <v>999999.26000000013</v>
      </c>
      <c r="AP188" s="112" t="s">
        <v>2716</v>
      </c>
      <c r="AQ188" s="10" t="str">
        <f t="shared" si="29"/>
        <v/>
      </c>
      <c r="AR188" s="143" t="str">
        <f t="shared" si="32"/>
        <v/>
      </c>
      <c r="AS188" s="37"/>
      <c r="AT188" s="206" t="e">
        <f ca="1">[1]!WSS(E188,"sec_name","ShowCodes=N","cols=1;rows=1")</f>
        <v>#NAME?</v>
      </c>
    </row>
    <row r="189" spans="1:46" s="18" customFormat="1" x14ac:dyDescent="0.2">
      <c r="A189" s="18" t="s">
        <v>2824</v>
      </c>
      <c r="B189" s="53" t="s">
        <v>807</v>
      </c>
      <c r="C189" s="53" t="s">
        <v>459</v>
      </c>
      <c r="D189" s="53" t="s">
        <v>809</v>
      </c>
      <c r="E189" s="18" t="s">
        <v>2722</v>
      </c>
      <c r="F189" s="153">
        <v>327510</v>
      </c>
      <c r="G189" s="154">
        <f>IF($E189="","",VLOOKUP($E189,ContractInfo!$C$2:$G$904,5,FALSE))</f>
        <v>100</v>
      </c>
      <c r="H189" s="154">
        <f t="shared" si="31"/>
        <v>3275.1</v>
      </c>
      <c r="I189" s="154">
        <v>4.58</v>
      </c>
      <c r="J189" s="153">
        <f>4.58*105%</f>
        <v>4.8090000000000002</v>
      </c>
      <c r="K189" s="153"/>
      <c r="L189" s="153"/>
      <c r="M189" s="153"/>
      <c r="N189" s="153"/>
      <c r="O189" s="153"/>
      <c r="P189" s="153"/>
      <c r="Q189" s="154" t="e">
        <f>IF(OR($E189="",AK189),"",RTD("wdf.rtq",,$E189,"LastPrice"))</f>
        <v>#N/A</v>
      </c>
      <c r="R189" s="37">
        <v>43111</v>
      </c>
      <c r="S189" s="37"/>
      <c r="T189" s="37">
        <v>43200</v>
      </c>
      <c r="U189" s="85"/>
      <c r="V189" s="116" t="e">
        <f ca="1">IF(OR($A189="",$AK189),"",IF($B189="Asian",IF(close_Price!$E$4&gt;=14,([1]!TDaysCount(close_Price!$E$1,$T189,"TradingCalendar=DCE")-1)/250,([1]!TDaysCount(close_Price!$E$1,$T189,"TradingCalendar=DCE"))/250),IF(close_Price!$E$4&lt;11,([1]!TDaysCount(close_Price!$E$1,$T189,"TradingCalendar=DCE"))/250,([1]!TDaysCount(close_Price!$E$1,$T189,"TradingCalendar=DCE")-1)/250)))</f>
        <v>#NAME?</v>
      </c>
      <c r="W189" s="112"/>
      <c r="X189" s="112"/>
      <c r="Y189" s="112"/>
      <c r="Z189" s="153">
        <v>0.05</v>
      </c>
      <c r="AA189" s="153">
        <v>0</v>
      </c>
      <c r="AB189" s="148">
        <f>VLOOKUP(E189,ContractInfo!C:M,11,FALSE)</f>
        <v>0.34499999999999997</v>
      </c>
      <c r="AC189" s="145">
        <v>0.29403600000000002</v>
      </c>
      <c r="AD189" s="22">
        <v>0.25801010272384978</v>
      </c>
      <c r="AE189" s="23">
        <v>0.49618087261602195</v>
      </c>
      <c r="AF189" s="23">
        <v>0.55570611538300851</v>
      </c>
      <c r="AG189" s="23">
        <v>0.83007256176537669</v>
      </c>
      <c r="AH189" s="23">
        <v>-0.83425055556391692</v>
      </c>
      <c r="AI189" s="23">
        <v>0.40651183972000487</v>
      </c>
      <c r="AJ189" s="153">
        <v>0</v>
      </c>
      <c r="AK189" s="153" t="b">
        <v>0</v>
      </c>
      <c r="AL189" s="154">
        <f>IF($E189="","",IF($C189="Short",VLOOKUP($A189,TradingBlotter!$C:$J,8,FALSE)*$G189*H189,-VLOOKUP($A189,TradingBlotter!$C:$J,8,FALSE)*$G189*H189))</f>
        <v>96299.730360000001</v>
      </c>
      <c r="AM189" s="154">
        <f t="shared" si="22"/>
        <v>-84500.888743088042</v>
      </c>
      <c r="AN189" s="154">
        <f t="shared" si="23"/>
        <v>11798.841616911959</v>
      </c>
      <c r="AO189" s="154">
        <f t="shared" si="30"/>
        <v>1499995.8</v>
      </c>
      <c r="AP189" s="112" t="s">
        <v>2716</v>
      </c>
      <c r="AQ189" s="10" t="str">
        <f t="shared" si="29"/>
        <v/>
      </c>
      <c r="AR189" s="143" t="str">
        <f t="shared" si="32"/>
        <v/>
      </c>
      <c r="AS189" s="37"/>
      <c r="AT189" s="206" t="e">
        <f ca="1">[1]!WSS(E189,"sec_name","ShowCodes=N","cols=1;rows=1")</f>
        <v>#NAME?</v>
      </c>
    </row>
    <row r="190" spans="1:46" s="18" customFormat="1" x14ac:dyDescent="0.2">
      <c r="A190" s="18" t="s">
        <v>2727</v>
      </c>
      <c r="B190" s="53" t="s">
        <v>807</v>
      </c>
      <c r="C190" s="53" t="s">
        <v>459</v>
      </c>
      <c r="D190" s="53" t="s">
        <v>809</v>
      </c>
      <c r="E190" s="18" t="s">
        <v>2728</v>
      </c>
      <c r="F190" s="153">
        <v>15654</v>
      </c>
      <c r="G190" s="154">
        <f>IF($E190="","",VLOOKUP($E190,ContractInfo!$C$2:$G$904,5,FALSE))</f>
        <v>100</v>
      </c>
      <c r="H190" s="154">
        <f t="shared" si="31"/>
        <v>156.54</v>
      </c>
      <c r="I190" s="154">
        <v>63.88</v>
      </c>
      <c r="J190" s="153">
        <v>63.88</v>
      </c>
      <c r="K190" s="153"/>
      <c r="L190" s="153"/>
      <c r="M190" s="153"/>
      <c r="N190" s="153"/>
      <c r="O190" s="153"/>
      <c r="P190" s="153"/>
      <c r="Q190" s="154" t="e">
        <f>IF(OR($E190="",AK190),"",RTD("wdf.rtq",,$E190,"LastPrice"))</f>
        <v>#N/A</v>
      </c>
      <c r="R190" s="37">
        <v>43111</v>
      </c>
      <c r="S190" s="37"/>
      <c r="T190" s="37">
        <v>43143</v>
      </c>
      <c r="U190" s="85"/>
      <c r="V190" s="116" t="e">
        <f ca="1">IF(OR($A190="",$AK190),"",IF($B190="Asian",IF(close_Price!$E$4&gt;=14,([1]!TDaysCount(close_Price!$E$1,$T190,"TradingCalendar=DCE")-1)/250,([1]!TDaysCount(close_Price!$E$1,$T190,"TradingCalendar=DCE"))/250),IF(close_Price!$E$4&lt;11,([1]!TDaysCount(close_Price!$E$1,$T190,"TradingCalendar=DCE"))/250,([1]!TDaysCount(close_Price!$E$1,$T190,"TradingCalendar=DCE")-1)/250)))</f>
        <v>#NAME?</v>
      </c>
      <c r="W190" s="112"/>
      <c r="X190" s="112"/>
      <c r="Y190" s="112"/>
      <c r="Z190" s="153">
        <v>0.05</v>
      </c>
      <c r="AA190" s="153">
        <v>0</v>
      </c>
      <c r="AB190" s="148">
        <f>VLOOKUP(E190,ContractInfo!C:M,11,FALSE)</f>
        <v>0.26</v>
      </c>
      <c r="AC190" s="145">
        <v>2.7404519999999999</v>
      </c>
      <c r="AD190" s="22">
        <v>4.5226454014433042</v>
      </c>
      <c r="AE190" s="23">
        <v>0.84801945112101129</v>
      </c>
      <c r="AF190" s="23">
        <v>5.4422714995500811E-2</v>
      </c>
      <c r="AG190" s="23">
        <v>3.9096016803619666</v>
      </c>
      <c r="AH190" s="23">
        <v>-11.122001368365689</v>
      </c>
      <c r="AI190" s="23">
        <v>3.1814372730977114</v>
      </c>
      <c r="AJ190" s="153">
        <v>0</v>
      </c>
      <c r="AK190" s="153" t="b">
        <v>0</v>
      </c>
      <c r="AL190" s="154">
        <f>IF($E190="","",IF($C190="Short",VLOOKUP($A190,TradingBlotter!$C:$J,8,FALSE)*$G190*H190,-VLOOKUP($A190,TradingBlotter!$C:$J,8,FALSE)*$G190*H190))</f>
        <v>42899.035607999991</v>
      </c>
      <c r="AM190" s="154">
        <f t="shared" si="22"/>
        <v>-70797.491114193472</v>
      </c>
      <c r="AN190" s="154">
        <f t="shared" si="23"/>
        <v>-27898.455506193481</v>
      </c>
      <c r="AO190" s="154">
        <f t="shared" si="30"/>
        <v>999977.52</v>
      </c>
      <c r="AP190" s="112" t="s">
        <v>2730</v>
      </c>
      <c r="AQ190" s="10" t="str">
        <f t="shared" si="29"/>
        <v/>
      </c>
      <c r="AR190" s="143" t="str">
        <f t="shared" si="32"/>
        <v/>
      </c>
      <c r="AS190" s="37"/>
      <c r="AT190" s="206" t="e">
        <f ca="1">[1]!WSS(E190,"sec_name","ShowCodes=N","cols=1;rows=1")</f>
        <v>#NAME?</v>
      </c>
    </row>
    <row r="191" spans="1:46" s="18" customFormat="1" x14ac:dyDescent="0.2">
      <c r="A191" s="18" t="s">
        <v>2732</v>
      </c>
      <c r="B191" s="53" t="s">
        <v>807</v>
      </c>
      <c r="C191" s="53" t="s">
        <v>459</v>
      </c>
      <c r="D191" s="53" t="s">
        <v>809</v>
      </c>
      <c r="E191" s="18" t="s">
        <v>2733</v>
      </c>
      <c r="F191" s="153">
        <v>201612</v>
      </c>
      <c r="G191" s="154">
        <f>IF($E191="","",VLOOKUP($E191,ContractInfo!$C$2:$G$904,5,FALSE))</f>
        <v>100</v>
      </c>
      <c r="H191" s="154">
        <f t="shared" si="31"/>
        <v>2016.12</v>
      </c>
      <c r="I191" s="154">
        <v>4.96</v>
      </c>
      <c r="J191" s="153">
        <v>4.96</v>
      </c>
      <c r="K191" s="153"/>
      <c r="L191" s="153"/>
      <c r="M191" s="153"/>
      <c r="N191" s="153"/>
      <c r="O191" s="153"/>
      <c r="P191" s="153"/>
      <c r="Q191" s="154" t="e">
        <f>IF(OR($E191="",AK191),"",RTD("wdf.rtq",,$E191,"LastPrice"))</f>
        <v>#N/A</v>
      </c>
      <c r="R191" s="37">
        <v>43111</v>
      </c>
      <c r="S191" s="37"/>
      <c r="T191" s="37">
        <v>43140</v>
      </c>
      <c r="U191" s="85"/>
      <c r="V191" s="116" t="e">
        <f ca="1">IF(OR($A191="",$AK191),"",IF($B191="Asian",IF(close_Price!$E$4&gt;=14,([1]!TDaysCount(close_Price!$E$1,$T191,"TradingCalendar=DCE")-1)/250,([1]!TDaysCount(close_Price!$E$1,$T191,"TradingCalendar=DCE"))/250),IF(close_Price!$E$4&lt;11,([1]!TDaysCount(close_Price!$E$1,$T191,"TradingCalendar=DCE"))/250,([1]!TDaysCount(close_Price!$E$1,$T191,"TradingCalendar=DCE")-1)/250)))</f>
        <v>#NAME?</v>
      </c>
      <c r="W191" s="112"/>
      <c r="X191" s="112"/>
      <c r="Y191" s="112"/>
      <c r="Z191" s="153">
        <v>0.05</v>
      </c>
      <c r="AA191" s="153">
        <v>0</v>
      </c>
      <c r="AB191" s="148">
        <f>VLOOKUP(E191,ContractInfo!C:M,11,FALSE)</f>
        <v>0.29499999999999998</v>
      </c>
      <c r="AC191" s="145">
        <v>0.28272000000000003</v>
      </c>
      <c r="AD191" s="22">
        <v>0.13459272040056164</v>
      </c>
      <c r="AE191" s="23">
        <v>0.50683611596971445</v>
      </c>
      <c r="AF191" s="23">
        <v>1.1566536175490101</v>
      </c>
      <c r="AG191" s="23">
        <v>0.46630198189453831</v>
      </c>
      <c r="AH191" s="23">
        <v>-1.346664997650284</v>
      </c>
      <c r="AI191" s="23">
        <v>0.13267395077943037</v>
      </c>
      <c r="AJ191" s="153">
        <v>0</v>
      </c>
      <c r="AK191" s="153" t="b">
        <v>0</v>
      </c>
      <c r="AL191" s="154">
        <f>IF($E191="","",IF($C191="Short",VLOOKUP($A191,TradingBlotter!$C:$J,8,FALSE)*$G191*H191,-VLOOKUP($A191,TradingBlotter!$C:$J,8,FALSE)*$G191*H191))</f>
        <v>56999.744640000004</v>
      </c>
      <c r="AM191" s="154">
        <f t="shared" si="22"/>
        <v>-27135.507545398032</v>
      </c>
      <c r="AN191" s="154">
        <f t="shared" si="23"/>
        <v>29864.237094601973</v>
      </c>
      <c r="AO191" s="154">
        <f t="shared" si="30"/>
        <v>999995.52</v>
      </c>
      <c r="AP191" s="112" t="s">
        <v>2734</v>
      </c>
      <c r="AQ191" s="10" t="str">
        <f t="shared" si="29"/>
        <v/>
      </c>
      <c r="AR191" s="143" t="str">
        <f t="shared" si="32"/>
        <v/>
      </c>
      <c r="AS191" s="37"/>
      <c r="AT191" s="206" t="e">
        <f ca="1">[1]!WSS(E191,"sec_name","ShowCodes=N","cols=1;rows=1")</f>
        <v>#NAME?</v>
      </c>
    </row>
    <row r="192" spans="1:46" s="53" customFormat="1" x14ac:dyDescent="0.2">
      <c r="A192" s="53" t="s">
        <v>2736</v>
      </c>
      <c r="B192" s="53" t="s">
        <v>807</v>
      </c>
      <c r="C192" s="53" t="s">
        <v>2763</v>
      </c>
      <c r="D192" s="53" t="s">
        <v>809</v>
      </c>
      <c r="E192" s="53" t="s">
        <v>2701</v>
      </c>
      <c r="F192" s="153">
        <f>5000000/5.69</f>
        <v>878734.62214411236</v>
      </c>
      <c r="G192" s="154">
        <f>IF($E192="","",VLOOKUP($E192,ContractInfo!$C$2:$G$904,5,FALSE))</f>
        <v>100</v>
      </c>
      <c r="H192" s="154">
        <f t="shared" si="31"/>
        <v>8787.3462214411229</v>
      </c>
      <c r="I192" s="154">
        <v>5.69</v>
      </c>
      <c r="J192" s="154">
        <v>5.69</v>
      </c>
      <c r="K192" s="153"/>
      <c r="L192" s="153"/>
      <c r="M192" s="153"/>
      <c r="N192" s="153"/>
      <c r="O192" s="153"/>
      <c r="P192" s="153"/>
      <c r="Q192" s="154" t="e">
        <f>IF(OR($E192="",AK192),"",RTD("wdf.rtq",,$E192,"LastPrice"))</f>
        <v>#N/A</v>
      </c>
      <c r="R192" s="37">
        <v>43111</v>
      </c>
      <c r="S192" s="37"/>
      <c r="T192" s="37">
        <v>43294</v>
      </c>
      <c r="U192" s="85"/>
      <c r="V192" s="116" t="e">
        <f ca="1">IF(OR($A192="",$AK192),"",IF($B192="Asian",IF(close_Price!$E$4&gt;=14,([1]!TDaysCount(close_Price!$E$1,$T192,"TradingCalendar=DCE")-1)/250,([1]!TDaysCount(close_Price!$E$1,$T192,"TradingCalendar=DCE"))/250),IF(close_Price!$E$4&lt;11,([1]!TDaysCount(close_Price!$E$1,$T192,"TradingCalendar=DCE"))/250,([1]!TDaysCount(close_Price!$E$1,$T192,"TradingCalendar=DCE")-1)/250)))</f>
        <v>#NAME?</v>
      </c>
      <c r="W192" s="124"/>
      <c r="X192" s="124"/>
      <c r="Y192" s="124"/>
      <c r="Z192" s="153">
        <v>0.05</v>
      </c>
      <c r="AA192" s="153">
        <v>0</v>
      </c>
      <c r="AB192" s="148">
        <v>0.36</v>
      </c>
      <c r="AC192" s="145">
        <v>0.70328400000000002</v>
      </c>
      <c r="AD192" s="22">
        <v>0.68301552858154357</v>
      </c>
      <c r="AE192" s="23">
        <v>0.61836494152798349</v>
      </c>
      <c r="AF192" s="23">
        <v>0.26992959006711592</v>
      </c>
      <c r="AG192" s="23">
        <v>1.4957882018210324</v>
      </c>
      <c r="AH192" s="23">
        <v>-0.73592695032994637</v>
      </c>
      <c r="AI192" s="23">
        <v>1.3268162604533946</v>
      </c>
      <c r="AJ192" s="153">
        <v>0</v>
      </c>
      <c r="AK192" s="153" t="b">
        <v>0</v>
      </c>
      <c r="AL192" s="154">
        <f>IF($E192="","",IF($C192="Short",VLOOKUP($A192,TradingBlotter!$C:$J,8,FALSE)*$G192*H192,-VLOOKUP($A192,TradingBlotter!$C:$J,8,FALSE)*$G192*H192))</f>
        <v>-617999.99999999988</v>
      </c>
      <c r="AM192" s="154">
        <f t="shared" si="22"/>
        <v>600189.39242666378</v>
      </c>
      <c r="AN192" s="154">
        <f t="shared" si="23"/>
        <v>-17810.607573336107</v>
      </c>
      <c r="AO192" s="154">
        <f t="shared" si="30"/>
        <v>5000000</v>
      </c>
      <c r="AP192" s="124" t="s">
        <v>2737</v>
      </c>
      <c r="AQ192" s="10" t="str">
        <f t="shared" si="29"/>
        <v/>
      </c>
      <c r="AR192" s="143" t="str">
        <f t="shared" si="32"/>
        <v/>
      </c>
      <c r="AS192" s="37"/>
      <c r="AT192" s="206" t="e">
        <f ca="1">[1]!WSS(E192,"sec_name","ShowCodes=N","cols=1;rows=1")</f>
        <v>#NAME?</v>
      </c>
    </row>
    <row r="193" spans="1:46" s="53" customFormat="1" x14ac:dyDescent="0.2">
      <c r="A193" s="53" t="s">
        <v>2858</v>
      </c>
      <c r="B193" s="53" t="s">
        <v>114</v>
      </c>
      <c r="C193" s="53" t="s">
        <v>137</v>
      </c>
      <c r="D193" s="53" t="s">
        <v>115</v>
      </c>
      <c r="E193" s="53" t="s">
        <v>2744</v>
      </c>
      <c r="F193" s="153">
        <v>500</v>
      </c>
      <c r="G193" s="154">
        <f>IF($E193="","",VLOOKUP($E193,ContractInfo!$C$2:$G$904,5,FALSE))</f>
        <v>10</v>
      </c>
      <c r="H193" s="154">
        <f t="shared" si="31"/>
        <v>50</v>
      </c>
      <c r="I193" s="154">
        <v>14145</v>
      </c>
      <c r="J193" s="154">
        <v>14145</v>
      </c>
      <c r="K193" s="153"/>
      <c r="L193" s="153"/>
      <c r="M193" s="153"/>
      <c r="N193" s="153"/>
      <c r="O193" s="153"/>
      <c r="P193" s="153"/>
      <c r="Q193" s="154" t="e">
        <f>IF(OR($E193="",AK193),"",RTD("wdf.rtq",,$E193,"LastPrice"))</f>
        <v>#N/A</v>
      </c>
      <c r="R193" s="37">
        <v>43111</v>
      </c>
      <c r="S193" s="37"/>
      <c r="T193" s="37">
        <v>43140</v>
      </c>
      <c r="U193" s="85"/>
      <c r="V193" s="116" t="e">
        <f ca="1">IF(OR($A193="",$AK193),"",IF($B193="Asian",IF(close_Price!$E$4&gt;=14,([1]!TDaysCount(close_Price!$E$1,$T193,"TradingCalendar=DCE")-1)/250,([1]!TDaysCount(close_Price!$E$1,$T193,"TradingCalendar=DCE"))/250),IF(close_Price!$E$4&lt;11,([1]!TDaysCount(close_Price!$E$1,$T193,"TradingCalendar=DCE"))/250,([1]!TDaysCount(close_Price!$E$1,$T193,"TradingCalendar=DCE")-1)/250)))</f>
        <v>#NAME?</v>
      </c>
      <c r="W193" s="124"/>
      <c r="X193" s="124"/>
      <c r="Y193" s="124"/>
      <c r="Z193" s="153">
        <v>0.03</v>
      </c>
      <c r="AA193" s="153">
        <v>0.03</v>
      </c>
      <c r="AB193" s="148">
        <f>VLOOKUP(E193,ContractInfo!C:M,11,FALSE)</f>
        <v>0.28000000000000003</v>
      </c>
      <c r="AC193" s="145">
        <v>455.47</v>
      </c>
      <c r="AD193" s="22">
        <v>398.04246117246947</v>
      </c>
      <c r="AE193" s="23">
        <v>-0.50724989347587346</v>
      </c>
      <c r="AF193" s="23">
        <v>4.263573314513556E-4</v>
      </c>
      <c r="AG193" s="23">
        <v>1328.158646947549</v>
      </c>
      <c r="AH193" s="23">
        <v>-3308.4553435336984</v>
      </c>
      <c r="AI193" s="23">
        <v>-422.67286374403477</v>
      </c>
      <c r="AJ193" s="153">
        <v>0</v>
      </c>
      <c r="AK193" s="153" t="b">
        <v>0</v>
      </c>
      <c r="AL193" s="154">
        <f>IF($E193="","",IF($C193="Short",VLOOKUP($A193,TradingBlotter!$C:$J,8,FALSE)*$G193*H193,-VLOOKUP($A193,TradingBlotter!$C:$J,8,FALSE)*$G193*H193))</f>
        <v>-227735.00000000003</v>
      </c>
      <c r="AM193" s="154">
        <f t="shared" si="22"/>
        <v>199021.23058623474</v>
      </c>
      <c r="AN193" s="154">
        <f t="shared" si="23"/>
        <v>-28713.769413765287</v>
      </c>
      <c r="AO193" s="154">
        <f t="shared" si="30"/>
        <v>7072500</v>
      </c>
      <c r="AP193" s="124" t="s">
        <v>1146</v>
      </c>
      <c r="AQ193" s="10" t="str">
        <f t="shared" si="29"/>
        <v/>
      </c>
      <c r="AR193" s="143" t="str">
        <f t="shared" si="32"/>
        <v/>
      </c>
      <c r="AS193" s="37"/>
      <c r="AT193" s="206" t="e">
        <f ca="1">[1]!WSS(E193,"sec_name","ShowCodes=N","cols=1;rows=1")</f>
        <v>#NAME?</v>
      </c>
    </row>
    <row r="194" spans="1:46" s="53" customFormat="1" x14ac:dyDescent="0.2">
      <c r="A194" s="53" t="s">
        <v>2860</v>
      </c>
      <c r="B194" s="53" t="s">
        <v>114</v>
      </c>
      <c r="C194" s="53" t="s">
        <v>137</v>
      </c>
      <c r="D194" s="53" t="s">
        <v>121</v>
      </c>
      <c r="E194" s="53" t="s">
        <v>2746</v>
      </c>
      <c r="F194" s="153">
        <v>300</v>
      </c>
      <c r="G194" s="154">
        <f>IF($E194="","",VLOOKUP($E194,ContractInfo!$C$2:$G$904,5,FALSE))</f>
        <v>5</v>
      </c>
      <c r="H194" s="154">
        <f t="shared" si="31"/>
        <v>60</v>
      </c>
      <c r="I194" s="154">
        <v>6745</v>
      </c>
      <c r="J194" s="154">
        <v>6745</v>
      </c>
      <c r="K194" s="153"/>
      <c r="L194" s="153"/>
      <c r="M194" s="153"/>
      <c r="N194" s="153"/>
      <c r="O194" s="153"/>
      <c r="P194" s="153"/>
      <c r="Q194" s="154" t="e">
        <f>IF(OR($E194="",AK194),"",RTD("wdf.rtq",,$E194,"LastPrice"))</f>
        <v>#N/A</v>
      </c>
      <c r="R194" s="37">
        <v>43111</v>
      </c>
      <c r="S194" s="37"/>
      <c r="T194" s="37">
        <v>43140</v>
      </c>
      <c r="U194" s="85"/>
      <c r="V194" s="116" t="e">
        <f ca="1">IF(OR($A194="",$AK194),"",IF($B194="Asian",IF(close_Price!$E$4&gt;=14,([1]!TDaysCount(close_Price!$E$1,$T194,"TradingCalendar=DCE")-1)/250,([1]!TDaysCount(close_Price!$E$1,$T194,"TradingCalendar=DCE"))/250),IF(close_Price!$E$4&lt;11,([1]!TDaysCount(close_Price!$E$1,$T194,"TradingCalendar=DCE"))/250,([1]!TDaysCount(close_Price!$E$1,$T194,"TradingCalendar=DCE")-1)/250)))</f>
        <v>#NAME?</v>
      </c>
      <c r="W194" s="124"/>
      <c r="X194" s="124"/>
      <c r="Y194" s="124"/>
      <c r="Z194" s="153">
        <v>0.03</v>
      </c>
      <c r="AA194" s="153">
        <v>0.03</v>
      </c>
      <c r="AB194" s="148">
        <f>VLOOKUP(E194,ContractInfo!C:M,11,FALSE)</f>
        <v>0.25</v>
      </c>
      <c r="AC194" s="145">
        <v>194.44</v>
      </c>
      <c r="AD194" s="22">
        <v>127.80528099690569</v>
      </c>
      <c r="AE194" s="23">
        <v>0.44591172704492077</v>
      </c>
      <c r="AF194" s="23">
        <v>9.9876889923896468E-4</v>
      </c>
      <c r="AG194" s="23">
        <v>623.94451461161088</v>
      </c>
      <c r="AH194" s="23">
        <v>-1388.899133113867</v>
      </c>
      <c r="AI194" s="23">
        <v>159.64956311713723</v>
      </c>
      <c r="AJ194" s="153">
        <v>0</v>
      </c>
      <c r="AK194" s="153" t="b">
        <v>0</v>
      </c>
      <c r="AL194" s="154">
        <f>IF($E194="","",IF($C194="Short",VLOOKUP($A194,TradingBlotter!$C:$J,8,FALSE)*$G194*H194,-VLOOKUP($A194,TradingBlotter!$C:$J,8,FALSE)*$G194*H194))</f>
        <v>-58332</v>
      </c>
      <c r="AM194" s="154">
        <f t="shared" ref="AM194:AM221" si="33">IF($E194="","",IF($C194="Short",IF($AK194,-$AC194,-$AD194)*$G194*H194,IF($AK194,$AC194,$AD194)*$G194*H194))</f>
        <v>38341.584299071706</v>
      </c>
      <c r="AN194" s="154">
        <f t="shared" ref="AN194:AN221" si="34">IF($E194="","",$AL194+$AM194)</f>
        <v>-19990.415700928294</v>
      </c>
      <c r="AO194" s="154">
        <f t="shared" si="30"/>
        <v>2023500</v>
      </c>
      <c r="AP194" s="124" t="s">
        <v>1146</v>
      </c>
      <c r="AQ194" s="10" t="str">
        <f t="shared" si="29"/>
        <v/>
      </c>
      <c r="AR194" s="143" t="str">
        <f t="shared" si="32"/>
        <v/>
      </c>
      <c r="AS194" s="37"/>
      <c r="AT194" s="206" t="e">
        <f ca="1">[1]!WSS(E194,"sec_name","ShowCodes=N","cols=1;rows=1")</f>
        <v>#NAME?</v>
      </c>
    </row>
    <row r="195" spans="1:46" s="53" customFormat="1" x14ac:dyDescent="0.2">
      <c r="A195" s="53" t="s">
        <v>2864</v>
      </c>
      <c r="B195" s="53" t="s">
        <v>114</v>
      </c>
      <c r="C195" s="53" t="s">
        <v>137</v>
      </c>
      <c r="D195" s="53" t="s">
        <v>115</v>
      </c>
      <c r="E195" s="53" t="s">
        <v>2746</v>
      </c>
      <c r="F195" s="153">
        <v>300</v>
      </c>
      <c r="G195" s="154">
        <f>IF($E195="","",VLOOKUP($E195,ContractInfo!$C$2:$G$904,5,FALSE))</f>
        <v>5</v>
      </c>
      <c r="H195" s="154">
        <f t="shared" si="31"/>
        <v>60</v>
      </c>
      <c r="I195" s="154">
        <v>6745</v>
      </c>
      <c r="J195" s="154">
        <v>6745</v>
      </c>
      <c r="K195" s="153"/>
      <c r="L195" s="153"/>
      <c r="M195" s="153"/>
      <c r="N195" s="153"/>
      <c r="O195" s="153"/>
      <c r="P195" s="153"/>
      <c r="Q195" s="154" t="e">
        <f>IF(OR($E195="",AK195),"",RTD("wdf.rtq",,$E195,"LastPrice"))</f>
        <v>#N/A</v>
      </c>
      <c r="R195" s="37">
        <v>43111</v>
      </c>
      <c r="S195" s="37"/>
      <c r="T195" s="37">
        <v>43140</v>
      </c>
      <c r="U195" s="85"/>
      <c r="V195" s="116" t="e">
        <f ca="1">IF(OR($A195="",$AK195),"",IF($B195="Asian",IF(close_Price!$E$4&gt;=14,([1]!TDaysCount(close_Price!$E$1,$T195,"TradingCalendar=DCE")-1)/250,([1]!TDaysCount(close_Price!$E$1,$T195,"TradingCalendar=DCE"))/250),IF(close_Price!$E$4&lt;11,([1]!TDaysCount(close_Price!$E$1,$T195,"TradingCalendar=DCE"))/250,([1]!TDaysCount(close_Price!$E$1,$T195,"TradingCalendar=DCE")-1)/250)))</f>
        <v>#NAME?</v>
      </c>
      <c r="W195" s="124"/>
      <c r="X195" s="124"/>
      <c r="Y195" s="124"/>
      <c r="Z195" s="153">
        <v>0.03</v>
      </c>
      <c r="AA195" s="153">
        <v>0.03</v>
      </c>
      <c r="AB195" s="148">
        <f>VLOOKUP(E195,ContractInfo!C:M,11,FALSE)</f>
        <v>0.25</v>
      </c>
      <c r="AC195" s="145">
        <v>194.44</v>
      </c>
      <c r="AD195" s="22">
        <v>192.69617267355997</v>
      </c>
      <c r="AE195" s="23">
        <v>-0.55240968336513907</v>
      </c>
      <c r="AF195" s="23">
        <v>9.9876889923896468E-4</v>
      </c>
      <c r="AG195" s="23">
        <v>623.94451461161088</v>
      </c>
      <c r="AH195" s="23">
        <v>-1386.9524063635674</v>
      </c>
      <c r="AI195" s="23">
        <v>-217.43640002295058</v>
      </c>
      <c r="AJ195" s="153">
        <v>0</v>
      </c>
      <c r="AK195" s="153" t="b">
        <v>0</v>
      </c>
      <c r="AL195" s="154">
        <f>IF($E195="","",IF($C195="Short",VLOOKUP($A195,TradingBlotter!$C:$J,8,FALSE)*$G195*H195,-VLOOKUP($A195,TradingBlotter!$C:$J,8,FALSE)*$G195*H195))</f>
        <v>-58332</v>
      </c>
      <c r="AM195" s="154">
        <f t="shared" si="33"/>
        <v>57808.851802067991</v>
      </c>
      <c r="AN195" s="154">
        <f t="shared" si="34"/>
        <v>-523.14819793200877</v>
      </c>
      <c r="AO195" s="154">
        <f t="shared" si="30"/>
        <v>2023500</v>
      </c>
      <c r="AP195" s="124" t="s">
        <v>1146</v>
      </c>
      <c r="AQ195" s="10" t="str">
        <f t="shared" si="29"/>
        <v/>
      </c>
      <c r="AR195" s="143" t="str">
        <f t="shared" si="32"/>
        <v/>
      </c>
      <c r="AS195" s="37"/>
      <c r="AT195" s="206" t="e">
        <f ca="1">[1]!WSS(E195,"sec_name","ShowCodes=N","cols=1;rows=1")</f>
        <v>#NAME?</v>
      </c>
    </row>
    <row r="196" spans="1:46" s="53" customFormat="1" x14ac:dyDescent="0.2">
      <c r="A196" s="53" t="s">
        <v>2783</v>
      </c>
      <c r="B196" s="53" t="s">
        <v>807</v>
      </c>
      <c r="C196" s="53" t="s">
        <v>459</v>
      </c>
      <c r="D196" s="53" t="s">
        <v>809</v>
      </c>
      <c r="E196" s="53" t="s">
        <v>2776</v>
      </c>
      <c r="F196" s="153">
        <v>463492</v>
      </c>
      <c r="G196" s="154">
        <f>IF($E196="","",VLOOKUP($E196,ContractInfo!$C$2:$G$904,5,FALSE))</f>
        <v>100</v>
      </c>
      <c r="H196" s="154">
        <f t="shared" si="31"/>
        <v>4634.92</v>
      </c>
      <c r="I196" s="154">
        <v>15.75</v>
      </c>
      <c r="J196" s="153">
        <v>15.75</v>
      </c>
      <c r="K196" s="153"/>
      <c r="L196" s="153"/>
      <c r="M196" s="153"/>
      <c r="N196" s="153"/>
      <c r="O196" s="153"/>
      <c r="P196" s="153"/>
      <c r="Q196" s="154" t="e">
        <f>IF(OR($E196="",AK196),"",RTD("wdf.rtq",,$E196,"LastPrice"))</f>
        <v>#N/A</v>
      </c>
      <c r="R196" s="37">
        <v>43112</v>
      </c>
      <c r="S196" s="37"/>
      <c r="T196" s="37">
        <v>43143</v>
      </c>
      <c r="U196" s="85"/>
      <c r="V196" s="116" t="e">
        <f ca="1">IF(OR($A196="",$AK196),"",IF($B196="Asian",IF(close_Price!$E$4&gt;=14,([1]!TDaysCount(close_Price!$E$1,$T196,"TradingCalendar=DCE")-1)/250,([1]!TDaysCount(close_Price!$E$1,$T196,"TradingCalendar=DCE"))/250),IF(close_Price!$E$4&lt;11,([1]!TDaysCount(close_Price!$E$1,$T196,"TradingCalendar=DCE"))/250,([1]!TDaysCount(close_Price!$E$1,$T196,"TradingCalendar=DCE")-1)/250)))</f>
        <v>#NAME?</v>
      </c>
      <c r="W196" s="137"/>
      <c r="X196" s="137"/>
      <c r="Y196" s="137"/>
      <c r="Z196" s="153">
        <v>0.05</v>
      </c>
      <c r="AA196" s="153">
        <v>0</v>
      </c>
      <c r="AB196" s="148">
        <f>VLOOKUP(E196,ContractInfo!C:M,11,FALSE)</f>
        <v>0.315</v>
      </c>
      <c r="AC196" s="145">
        <v>0.732375</v>
      </c>
      <c r="AD196" s="22">
        <v>0.35920336107292189</v>
      </c>
      <c r="AE196" s="23">
        <v>0.42850779046273435</v>
      </c>
      <c r="AF196" s="23">
        <v>0.32947872206541046</v>
      </c>
      <c r="AG196" s="23">
        <v>1.4845121929872225</v>
      </c>
      <c r="AH196" s="23">
        <v>-4.2096923527750443</v>
      </c>
      <c r="AI196" s="23">
        <v>0.37541741542030177</v>
      </c>
      <c r="AJ196" s="153">
        <v>0</v>
      </c>
      <c r="AK196" s="153" t="b">
        <v>0</v>
      </c>
      <c r="AL196" s="154">
        <f>IF($E196="","",IF($C196="Short",VLOOKUP($A196,TradingBlotter!$C:$J,8,FALSE)*$G196*H196,-VLOOKUP($A196,TradingBlotter!$C:$J,8,FALSE)*$G196*H196))</f>
        <v>339449.9535</v>
      </c>
      <c r="AM196" s="154">
        <f t="shared" si="33"/>
        <v>-166487.88423041071</v>
      </c>
      <c r="AN196" s="154">
        <f t="shared" si="34"/>
        <v>172962.06926958929</v>
      </c>
      <c r="AO196" s="154">
        <f t="shared" si="30"/>
        <v>7299999</v>
      </c>
      <c r="AP196" s="137" t="s">
        <v>2595</v>
      </c>
      <c r="AQ196" s="10" t="str">
        <f t="shared" si="29"/>
        <v/>
      </c>
      <c r="AR196" s="143" t="str">
        <f t="shared" si="32"/>
        <v/>
      </c>
      <c r="AS196" s="37"/>
      <c r="AT196" s="206" t="e">
        <f ca="1">[1]!WSS(E196,"sec_name","ShowCodes=N","cols=1;rows=1")</f>
        <v>#NAME?</v>
      </c>
    </row>
    <row r="197" spans="1:46" s="53" customFormat="1" x14ac:dyDescent="0.2">
      <c r="A197" s="53" t="s">
        <v>2785</v>
      </c>
      <c r="B197" s="53" t="s">
        <v>807</v>
      </c>
      <c r="C197" s="53" t="s">
        <v>459</v>
      </c>
      <c r="D197" s="53" t="s">
        <v>809</v>
      </c>
      <c r="E197" s="53" t="s">
        <v>2777</v>
      </c>
      <c r="F197" s="153">
        <v>59128</v>
      </c>
      <c r="G197" s="154">
        <f>IF($E197="","",VLOOKUP($E197,ContractInfo!$C$2:$G$904,5,FALSE))</f>
        <v>100</v>
      </c>
      <c r="H197" s="154">
        <f t="shared" si="31"/>
        <v>591.28</v>
      </c>
      <c r="I197" s="154">
        <v>135.30000000000001</v>
      </c>
      <c r="J197" s="153">
        <v>135.30000000000001</v>
      </c>
      <c r="K197" s="153"/>
      <c r="L197" s="153"/>
      <c r="M197" s="153"/>
      <c r="N197" s="153"/>
      <c r="O197" s="153"/>
      <c r="P197" s="153"/>
      <c r="Q197" s="154" t="e">
        <f>IF(OR($E197="",AK197),"",RTD("wdf.rtq",,$E197,"LastPrice"))</f>
        <v>#N/A</v>
      </c>
      <c r="R197" s="37">
        <v>43112</v>
      </c>
      <c r="S197" s="37"/>
      <c r="T197" s="37">
        <v>43125</v>
      </c>
      <c r="U197" s="85"/>
      <c r="V197" s="116" t="e">
        <f ca="1">IF(OR($A197="",$AK197),"",IF($B197="Asian",IF(close_Price!$E$4&gt;=14,([1]!TDaysCount(close_Price!$E$1,$T197,"TradingCalendar=DCE")-1)/250,([1]!TDaysCount(close_Price!$E$1,$T197,"TradingCalendar=DCE"))/250),IF(close_Price!$E$4&lt;11,([1]!TDaysCount(close_Price!$E$1,$T197,"TradingCalendar=DCE"))/250,([1]!TDaysCount(close_Price!$E$1,$T197,"TradingCalendar=DCE")-1)/250)))</f>
        <v>#NAME?</v>
      </c>
      <c r="W197" s="137"/>
      <c r="X197" s="137"/>
      <c r="Y197" s="137"/>
      <c r="Z197" s="153">
        <v>0.05</v>
      </c>
      <c r="AA197" s="153">
        <v>0</v>
      </c>
      <c r="AB197" s="148">
        <f>VLOOKUP(E197,ContractInfo!C:M,11,FALSE)</f>
        <v>0.4</v>
      </c>
      <c r="AC197" s="145">
        <v>5.0061</v>
      </c>
      <c r="AD197" s="22">
        <v>1.7511788257582068</v>
      </c>
      <c r="AE197" s="23">
        <v>0.42004680438192887</v>
      </c>
      <c r="AF197" s="23">
        <v>6.6625155584258647E-2</v>
      </c>
      <c r="AG197" s="23">
        <v>5.7337747476136611</v>
      </c>
      <c r="AH197" s="23">
        <v>-98.287566874276791</v>
      </c>
      <c r="AI197" s="23">
        <v>0.6539170593717849</v>
      </c>
      <c r="AJ197" s="153">
        <v>0</v>
      </c>
      <c r="AK197" s="153" t="b">
        <v>0</v>
      </c>
      <c r="AL197" s="154">
        <f>IF($E197="","",IF($C197="Short",VLOOKUP($A197,TradingBlotter!$C:$J,8,FALSE)*$G197*H197,-VLOOKUP($A197,TradingBlotter!$C:$J,8,FALSE)*$G197*H197))</f>
        <v>296000.68079999997</v>
      </c>
      <c r="AM197" s="154">
        <f t="shared" si="33"/>
        <v>-103543.70160943126</v>
      </c>
      <c r="AN197" s="154">
        <f t="shared" si="34"/>
        <v>192456.97919056873</v>
      </c>
      <c r="AO197" s="154">
        <f t="shared" si="30"/>
        <v>8000018.4000000004</v>
      </c>
      <c r="AP197" s="137" t="s">
        <v>2780</v>
      </c>
      <c r="AQ197" s="10" t="str">
        <f t="shared" si="29"/>
        <v/>
      </c>
      <c r="AR197" s="143" t="str">
        <f t="shared" si="32"/>
        <v/>
      </c>
      <c r="AS197" s="37"/>
      <c r="AT197" s="206" t="e">
        <f ca="1">[1]!WSS(E197,"sec_name","ShowCodes=N","cols=1;rows=1")</f>
        <v>#NAME?</v>
      </c>
    </row>
    <row r="198" spans="1:46" s="53" customFormat="1" x14ac:dyDescent="0.2">
      <c r="A198" s="53" t="s">
        <v>2787</v>
      </c>
      <c r="B198" s="53" t="s">
        <v>807</v>
      </c>
      <c r="C198" s="53" t="s">
        <v>459</v>
      </c>
      <c r="D198" s="53" t="s">
        <v>809</v>
      </c>
      <c r="E198" s="53" t="s">
        <v>2781</v>
      </c>
      <c r="F198" s="153">
        <v>430950</v>
      </c>
      <c r="G198" s="154">
        <f>IF($E198="","",VLOOKUP($E198,ContractInfo!$C$2:$G$904,5,FALSE))</f>
        <v>100</v>
      </c>
      <c r="H198" s="154">
        <f t="shared" si="31"/>
        <v>4309.5</v>
      </c>
      <c r="I198" s="154">
        <v>10.210000000000001</v>
      </c>
      <c r="J198" s="153">
        <v>10.210000000000001</v>
      </c>
      <c r="K198" s="153"/>
      <c r="L198" s="153"/>
      <c r="M198" s="153"/>
      <c r="N198" s="153"/>
      <c r="O198" s="153"/>
      <c r="P198" s="153"/>
      <c r="Q198" s="154" t="e">
        <f>IF(OR($E198="",AK198),"",RTD("wdf.rtq",,$E198,"LastPrice"))</f>
        <v>#N/A</v>
      </c>
      <c r="R198" s="37">
        <v>43112</v>
      </c>
      <c r="S198" s="37"/>
      <c r="T198" s="37">
        <v>43143</v>
      </c>
      <c r="U198" s="85"/>
      <c r="V198" s="116" t="e">
        <f ca="1">IF(OR($A198="",$AK198),"",IF($B198="Asian",IF(close_Price!$E$4&gt;=14,([1]!TDaysCount(close_Price!$E$1,$T198,"TradingCalendar=DCE")-1)/250,([1]!TDaysCount(close_Price!$E$1,$T198,"TradingCalendar=DCE"))/250),IF(close_Price!$E$4&lt;11,([1]!TDaysCount(close_Price!$E$1,$T198,"TradingCalendar=DCE"))/250,([1]!TDaysCount(close_Price!$E$1,$T198,"TradingCalendar=DCE")-1)/250)))</f>
        <v>#NAME?</v>
      </c>
      <c r="W198" s="137"/>
      <c r="X198" s="137"/>
      <c r="Y198" s="137"/>
      <c r="Z198" s="153">
        <v>0.05</v>
      </c>
      <c r="AA198" s="153">
        <v>0</v>
      </c>
      <c r="AB198" s="148">
        <f>VLOOKUP(E198,ContractInfo!C:M,11,FALSE)</f>
        <v>0.36499999999999999</v>
      </c>
      <c r="AC198" s="145">
        <v>0.53602499999999997</v>
      </c>
      <c r="AD198" s="22">
        <v>8.3430201312988103E-2</v>
      </c>
      <c r="AE198" s="23">
        <v>0.18888428270966015</v>
      </c>
      <c r="AF198" s="23">
        <v>0.32275434455362539</v>
      </c>
      <c r="AG198" s="23">
        <v>0.62057659700215029</v>
      </c>
      <c r="AH198" s="23">
        <v>-1.9719079255987002</v>
      </c>
      <c r="AI198" s="23">
        <v>0.10118493166059166</v>
      </c>
      <c r="AJ198" s="153">
        <v>0</v>
      </c>
      <c r="AK198" s="153" t="b">
        <v>0</v>
      </c>
      <c r="AL198" s="154">
        <f>IF($E198="","",IF($C198="Short",VLOOKUP($A198,TradingBlotter!$C:$J,8,FALSE)*$G198*H198,-VLOOKUP($A198,TradingBlotter!$C:$J,8,FALSE)*$G198*H198))</f>
        <v>230999.97375</v>
      </c>
      <c r="AM198" s="154">
        <f t="shared" si="33"/>
        <v>-35954.245255832226</v>
      </c>
      <c r="AN198" s="154">
        <f t="shared" si="34"/>
        <v>195045.72849416779</v>
      </c>
      <c r="AO198" s="154">
        <f t="shared" si="30"/>
        <v>4399999.5</v>
      </c>
      <c r="AP198" s="137" t="s">
        <v>2595</v>
      </c>
      <c r="AQ198" s="10" t="str">
        <f t="shared" si="29"/>
        <v/>
      </c>
      <c r="AR198" s="143" t="str">
        <f t="shared" si="32"/>
        <v/>
      </c>
      <c r="AS198" s="37"/>
      <c r="AT198" s="206" t="e">
        <f ca="1">[1]!WSS(E198,"sec_name","ShowCodes=N","cols=1;rows=1")</f>
        <v>#NAME?</v>
      </c>
    </row>
    <row r="199" spans="1:46" s="53" customFormat="1" x14ac:dyDescent="0.2">
      <c r="A199" s="53" t="s">
        <v>2833</v>
      </c>
      <c r="B199" s="53" t="s">
        <v>807</v>
      </c>
      <c r="C199" s="53" t="s">
        <v>459</v>
      </c>
      <c r="D199" s="53" t="s">
        <v>809</v>
      </c>
      <c r="E199" s="53" t="s">
        <v>2834</v>
      </c>
      <c r="F199" s="153">
        <v>340000</v>
      </c>
      <c r="G199" s="154">
        <f>IF($E199="","",VLOOKUP($E199,ContractInfo!$C$2:$G$904,5,FALSE))</f>
        <v>100</v>
      </c>
      <c r="H199" s="154">
        <f t="shared" si="31"/>
        <v>3400</v>
      </c>
      <c r="I199" s="154">
        <v>10</v>
      </c>
      <c r="J199" s="153">
        <v>10</v>
      </c>
      <c r="K199" s="153"/>
      <c r="L199" s="153"/>
      <c r="M199" s="153"/>
      <c r="N199" s="153"/>
      <c r="O199" s="153"/>
      <c r="P199" s="153"/>
      <c r="Q199" s="154" t="e">
        <f>IF(OR($E199="",AK199),"",RTD("wdf.rtq",,$E199,"LastPrice"))</f>
        <v>#N/A</v>
      </c>
      <c r="R199" s="37">
        <v>43115</v>
      </c>
      <c r="S199" s="37"/>
      <c r="T199" s="37">
        <v>43297</v>
      </c>
      <c r="U199" s="85"/>
      <c r="V199" s="116" t="e">
        <f ca="1">IF(OR($A199="",$AK199),"",IF($B199="Asian",IF(close_Price!$E$4&gt;=14,([1]!TDaysCount(close_Price!$E$1,$T199,"TradingCalendar=DCE")-1)/250,([1]!TDaysCount(close_Price!$E$1,$T199,"TradingCalendar=DCE"))/250),IF(close_Price!$E$4&lt;11,([1]!TDaysCount(close_Price!$E$1,$T199,"TradingCalendar=DCE"))/250,([1]!TDaysCount(close_Price!$E$1,$T199,"TradingCalendar=DCE")-1)/250)))</f>
        <v>#NAME?</v>
      </c>
      <c r="W199" s="137"/>
      <c r="X199" s="137"/>
      <c r="Y199" s="137"/>
      <c r="Z199" s="153">
        <v>0.05</v>
      </c>
      <c r="AA199" s="153">
        <v>0</v>
      </c>
      <c r="AB199" s="148">
        <f>VLOOKUP(E199,ContractInfo!C:M,11,FALSE)</f>
        <v>0.22</v>
      </c>
      <c r="AC199" s="145">
        <v>0.88100000000000001</v>
      </c>
      <c r="AD199" s="22">
        <v>0.99953768341664784</v>
      </c>
      <c r="AE199" s="23">
        <v>0.69977258993144398</v>
      </c>
      <c r="AF199" s="23">
        <v>0.22306242388426911</v>
      </c>
      <c r="AG199" s="23">
        <v>2.4651282036352566</v>
      </c>
      <c r="AH199" s="23">
        <v>-0.90514147319851712</v>
      </c>
      <c r="AI199" s="23">
        <v>2.9040195054287938</v>
      </c>
      <c r="AJ199" s="153">
        <v>0</v>
      </c>
      <c r="AK199" s="153" t="b">
        <v>0</v>
      </c>
      <c r="AL199" s="154">
        <f>IF($E199="","",IF($C199="Short",VLOOKUP($A199,TradingBlotter!$C:$J,8,FALSE)*$G199*H199,-VLOOKUP($A199,TradingBlotter!$C:$J,8,FALSE)*$G199*H199))</f>
        <v>299540</v>
      </c>
      <c r="AM199" s="154">
        <f t="shared" si="33"/>
        <v>-339842.81236166024</v>
      </c>
      <c r="AN199" s="154">
        <f t="shared" si="34"/>
        <v>-40302.812361660239</v>
      </c>
      <c r="AO199" s="154">
        <f t="shared" si="30"/>
        <v>3400000</v>
      </c>
      <c r="AP199" s="137" t="s">
        <v>2835</v>
      </c>
      <c r="AQ199" s="10" t="str">
        <f t="shared" si="29"/>
        <v/>
      </c>
      <c r="AR199" s="143" t="str">
        <f t="shared" si="32"/>
        <v/>
      </c>
      <c r="AS199" s="37"/>
      <c r="AT199" s="206" t="e">
        <f ca="1">[1]!WSS(E199,"sec_name","ShowCodes=N","cols=1;rows=1")</f>
        <v>#NAME?</v>
      </c>
    </row>
    <row r="200" spans="1:46" s="53" customFormat="1" x14ac:dyDescent="0.2">
      <c r="A200" s="53" t="s">
        <v>2867</v>
      </c>
      <c r="B200" s="53" t="s">
        <v>807</v>
      </c>
      <c r="C200" s="53" t="s">
        <v>459</v>
      </c>
      <c r="D200" s="53" t="s">
        <v>809</v>
      </c>
      <c r="E200" s="53" t="s">
        <v>2871</v>
      </c>
      <c r="F200" s="153">
        <f>2180*0.7</f>
        <v>1526</v>
      </c>
      <c r="G200" s="154">
        <f>IF($E200="","",VLOOKUP($E200,ContractInfo!$C$2:$G$904,5,FALSE))</f>
        <v>10</v>
      </c>
      <c r="H200" s="154">
        <f t="shared" si="31"/>
        <v>152.6</v>
      </c>
      <c r="I200" s="154">
        <v>3663</v>
      </c>
      <c r="J200" s="153">
        <v>3663</v>
      </c>
      <c r="K200" s="153"/>
      <c r="L200" s="153"/>
      <c r="M200" s="153"/>
      <c r="N200" s="153"/>
      <c r="O200" s="153"/>
      <c r="P200" s="153"/>
      <c r="Q200" s="154" t="e">
        <f>IF(OR($E200="",AK200),"",RTD("wdf.rtq",,$E200,"LastPrice"))</f>
        <v>#N/A</v>
      </c>
      <c r="R200" s="37">
        <v>43116</v>
      </c>
      <c r="S200" s="37"/>
      <c r="T200" s="37">
        <v>43143</v>
      </c>
      <c r="U200" s="85"/>
      <c r="V200" s="116" t="e">
        <f ca="1">IF(OR($A200="",$AK200),"",IF($B200="Asian",IF(close_Price!$E$4&gt;=14,([1]!TDaysCount(close_Price!$E$1,$T200,"TradingCalendar=DCE")-1)/250,([1]!TDaysCount(close_Price!$E$1,$T200,"TradingCalendar=DCE"))/250),IF(close_Price!$E$4&lt;11,([1]!TDaysCount(close_Price!$E$1,$T200,"TradingCalendar=DCE"))/250,([1]!TDaysCount(close_Price!$E$1,$T200,"TradingCalendar=DCE")-1)/250)))</f>
        <v>#NAME?</v>
      </c>
      <c r="W200" s="137"/>
      <c r="X200" s="137"/>
      <c r="Y200" s="137"/>
      <c r="Z200" s="153">
        <v>0.03</v>
      </c>
      <c r="AA200" s="153">
        <v>0.03</v>
      </c>
      <c r="AB200" s="148">
        <f>VLOOKUP(E200,ContractInfo!C:M,11,FALSE)</f>
        <v>0.13500000000000001</v>
      </c>
      <c r="AC200" s="145">
        <v>55.677599999999998</v>
      </c>
      <c r="AD200" s="22">
        <v>7.5852531349463321</v>
      </c>
      <c r="AE200" s="23">
        <v>0.13132457823891175</v>
      </c>
      <c r="AF200" s="23">
        <v>1.8250164986781325E-3</v>
      </c>
      <c r="AG200" s="23">
        <v>183.99624785941231</v>
      </c>
      <c r="AH200" s="23">
        <v>-206.76822124779048</v>
      </c>
      <c r="AI200" s="23">
        <v>27.343671533516059</v>
      </c>
      <c r="AJ200" s="153">
        <v>0</v>
      </c>
      <c r="AK200" s="153" t="b">
        <v>0</v>
      </c>
      <c r="AL200" s="154">
        <f>IF($E200="","",IF($C200="Short",VLOOKUP($A200,TradingBlotter!$C:$J,8,FALSE)*$G200*H200,-VLOOKUP($A200,TradingBlotter!$C:$J,8,FALSE)*$G200*H200))</f>
        <v>84964.017599999992</v>
      </c>
      <c r="AM200" s="154">
        <f t="shared" si="33"/>
        <v>-11575.096283928102</v>
      </c>
      <c r="AN200" s="154">
        <f t="shared" si="34"/>
        <v>73388.921316071894</v>
      </c>
      <c r="AO200" s="154">
        <f t="shared" si="30"/>
        <v>5589738</v>
      </c>
      <c r="AP200" s="137" t="s">
        <v>2873</v>
      </c>
      <c r="AQ200" s="10"/>
      <c r="AR200" s="143"/>
      <c r="AS200" s="37"/>
      <c r="AT200" s="206" t="e">
        <f ca="1">[1]!WSS(E200,"sec_name","ShowCodes=N","cols=1;rows=1")</f>
        <v>#NAME?</v>
      </c>
    </row>
    <row r="201" spans="1:46" s="53" customFormat="1" x14ac:dyDescent="0.2">
      <c r="A201" s="53" t="s">
        <v>2869</v>
      </c>
      <c r="B201" s="53" t="s">
        <v>807</v>
      </c>
      <c r="C201" s="53" t="s">
        <v>458</v>
      </c>
      <c r="D201" s="53" t="s">
        <v>809</v>
      </c>
      <c r="E201" s="53" t="s">
        <v>2871</v>
      </c>
      <c r="F201" s="153">
        <f>2180*0.7</f>
        <v>1526</v>
      </c>
      <c r="G201" s="154">
        <f>IF($E201="","",VLOOKUP($E201,ContractInfo!$C$2:$G$904,5,FALSE))</f>
        <v>10</v>
      </c>
      <c r="H201" s="154">
        <f t="shared" si="31"/>
        <v>152.6</v>
      </c>
      <c r="I201" s="154">
        <v>3663</v>
      </c>
      <c r="J201" s="153">
        <v>3846.15</v>
      </c>
      <c r="K201" s="153"/>
      <c r="L201" s="153"/>
      <c r="M201" s="153"/>
      <c r="N201" s="153"/>
      <c r="O201" s="153"/>
      <c r="P201" s="153"/>
      <c r="Q201" s="154" t="e">
        <f>IF(OR($E201="",AK201),"",RTD("wdf.rtq",,$E201,"LastPrice"))</f>
        <v>#N/A</v>
      </c>
      <c r="R201" s="37">
        <v>43116</v>
      </c>
      <c r="S201" s="37"/>
      <c r="T201" s="37">
        <v>43143</v>
      </c>
      <c r="U201" s="85"/>
      <c r="V201" s="116" t="e">
        <f ca="1">IF(OR($A201="",$AK201),"",IF($B201="Asian",IF(close_Price!$E$4&gt;=14,([1]!TDaysCount(close_Price!$E$1,$T201,"TradingCalendar=DCE")-1)/250,([1]!TDaysCount(close_Price!$E$1,$T201,"TradingCalendar=DCE"))/250),IF(close_Price!$E$4&lt;11,([1]!TDaysCount(close_Price!$E$1,$T201,"TradingCalendar=DCE"))/250,([1]!TDaysCount(close_Price!$E$1,$T201,"TradingCalendar=DCE")-1)/250)))</f>
        <v>#NAME?</v>
      </c>
      <c r="W201" s="137"/>
      <c r="X201" s="137"/>
      <c r="Y201" s="137"/>
      <c r="Z201" s="153">
        <v>0.03</v>
      </c>
      <c r="AA201" s="153">
        <v>0.03</v>
      </c>
      <c r="AB201" s="148">
        <v>0.09</v>
      </c>
      <c r="AC201" s="145">
        <v>0.73260000000000003</v>
      </c>
      <c r="AD201" s="22">
        <v>8.3579725228441894E-4</v>
      </c>
      <c r="AE201" s="23">
        <v>4.6929330034772702E-5</v>
      </c>
      <c r="AF201" s="23">
        <v>2.4953807277850089E-6</v>
      </c>
      <c r="AG201" s="23">
        <v>0.16772111054911512</v>
      </c>
      <c r="AH201" s="23">
        <v>-0.12576575899426781</v>
      </c>
      <c r="AI201" s="23">
        <v>9.8838527466236191E-3</v>
      </c>
      <c r="AJ201" s="153">
        <v>0</v>
      </c>
      <c r="AK201" s="153" t="b">
        <v>0</v>
      </c>
      <c r="AL201" s="154">
        <f>IF($E201="","",IF($C201="Short",VLOOKUP($A201,TradingBlotter!$C:$J,8,FALSE)*$G201*H201,-VLOOKUP($A201,TradingBlotter!$C:$J,8,FALSE)*$G201*H201))</f>
        <v>-1117.9476</v>
      </c>
      <c r="AM201" s="154">
        <f t="shared" si="33"/>
        <v>1.2754266069860234</v>
      </c>
      <c r="AN201" s="154">
        <f t="shared" si="34"/>
        <v>-1116.672173393014</v>
      </c>
      <c r="AO201" s="154" t="str">
        <f t="shared" si="30"/>
        <v/>
      </c>
      <c r="AP201" s="137" t="s">
        <v>2873</v>
      </c>
      <c r="AQ201" s="10"/>
      <c r="AR201" s="143"/>
      <c r="AS201" s="37"/>
      <c r="AT201" s="206" t="e">
        <f ca="1">[1]!WSS(E201,"sec_name","ShowCodes=N","cols=1;rows=1")</f>
        <v>#NAME?</v>
      </c>
    </row>
    <row r="202" spans="1:46" s="53" customFormat="1" x14ac:dyDescent="0.2">
      <c r="A202" s="53" t="s">
        <v>2879</v>
      </c>
      <c r="B202" s="53" t="s">
        <v>807</v>
      </c>
      <c r="C202" s="53" t="s">
        <v>459</v>
      </c>
      <c r="D202" s="53" t="s">
        <v>560</v>
      </c>
      <c r="E202" s="53" t="s">
        <v>2871</v>
      </c>
      <c r="F202" s="153">
        <f>2180*0.3</f>
        <v>654</v>
      </c>
      <c r="G202" s="154">
        <f>IF($E202="","",VLOOKUP($E202,ContractInfo!$C$2:$G$904,5,FALSE))</f>
        <v>10</v>
      </c>
      <c r="H202" s="154">
        <f t="shared" si="31"/>
        <v>65.400000000000006</v>
      </c>
      <c r="I202" s="154">
        <v>3663</v>
      </c>
      <c r="J202" s="153">
        <v>3663</v>
      </c>
      <c r="K202" s="153"/>
      <c r="L202" s="153"/>
      <c r="M202" s="153"/>
      <c r="N202" s="153"/>
      <c r="O202" s="153"/>
      <c r="P202" s="153"/>
      <c r="Q202" s="154" t="e">
        <f>IF(OR($E202="",AK202),"",RTD("wdf.rtq",,$E202,"LastPrice"))</f>
        <v>#N/A</v>
      </c>
      <c r="R202" s="37">
        <v>43116</v>
      </c>
      <c r="S202" s="37"/>
      <c r="T202" s="37">
        <v>43143</v>
      </c>
      <c r="U202" s="85"/>
      <c r="V202" s="116" t="e">
        <f ca="1">IF(OR($A202="",$AK202),"",IF($B202="Asian",IF(close_Price!$E$4&gt;=14,([1]!TDaysCount(close_Price!$E$1,$T202,"TradingCalendar=DCE")-1)/250,([1]!TDaysCount(close_Price!$E$1,$T202,"TradingCalendar=DCE"))/250),IF(close_Price!$E$4&lt;11,([1]!TDaysCount(close_Price!$E$1,$T202,"TradingCalendar=DCE"))/250,([1]!TDaysCount(close_Price!$E$1,$T202,"TradingCalendar=DCE")-1)/250)))</f>
        <v>#NAME?</v>
      </c>
      <c r="W202" s="137"/>
      <c r="X202" s="137"/>
      <c r="Y202" s="137"/>
      <c r="Z202" s="153">
        <v>0.03</v>
      </c>
      <c r="AA202" s="153">
        <v>0.03</v>
      </c>
      <c r="AB202" s="148">
        <f>VLOOKUP(E202,ContractInfo!C:M,11,FALSE)</f>
        <v>0.13500000000000001</v>
      </c>
      <c r="AC202" s="145">
        <v>55.677599999999998</v>
      </c>
      <c r="AD202" s="22">
        <v>142.34247170378558</v>
      </c>
      <c r="AE202" s="23">
        <v>-0.86687704078952554</v>
      </c>
      <c r="AF202" s="23">
        <v>1.8250164986781325E-3</v>
      </c>
      <c r="AG202" s="23">
        <v>183.99624785941231</v>
      </c>
      <c r="AH202" s="23">
        <v>-202.7255046907253</v>
      </c>
      <c r="AI202" s="23">
        <v>-192.0410802965539</v>
      </c>
      <c r="AJ202" s="153">
        <v>0</v>
      </c>
      <c r="AK202" s="153" t="b">
        <v>0</v>
      </c>
      <c r="AL202" s="154">
        <f>IF($E202="","",IF($C202="Short",VLOOKUP($A202,TradingBlotter!$C:$J,8,FALSE)*$G202*H202,-VLOOKUP($A202,TradingBlotter!$C:$J,8,FALSE)*$G202*H202))</f>
        <v>36413.150399999999</v>
      </c>
      <c r="AM202" s="154">
        <f t="shared" si="33"/>
        <v>-93091.976494275776</v>
      </c>
      <c r="AN202" s="154">
        <f t="shared" si="34"/>
        <v>-56678.826094275777</v>
      </c>
      <c r="AO202" s="154">
        <f>IF(AND($E202&lt;&gt;"",COUNTIF(A202,"*-*")=0),$F202*$I202,IF(OR($E202="",COUNTIF(A199,"*-*")=1),"",$F202*$I202))</f>
        <v>2395602</v>
      </c>
      <c r="AP202" s="137" t="s">
        <v>2873</v>
      </c>
      <c r="AQ202" s="10"/>
      <c r="AR202" s="143"/>
      <c r="AS202" s="37"/>
      <c r="AT202" s="206" t="e">
        <f ca="1">[1]!WSS(E202,"sec_name","ShowCodes=N","cols=1;rows=1")</f>
        <v>#NAME?</v>
      </c>
    </row>
    <row r="203" spans="1:46" s="53" customFormat="1" x14ac:dyDescent="0.2">
      <c r="A203" s="53" t="s">
        <v>2881</v>
      </c>
      <c r="B203" s="53" t="s">
        <v>807</v>
      </c>
      <c r="C203" s="53" t="s">
        <v>458</v>
      </c>
      <c r="D203" s="53" t="s">
        <v>560</v>
      </c>
      <c r="E203" s="53" t="s">
        <v>2871</v>
      </c>
      <c r="F203" s="153">
        <f>2180*0.3</f>
        <v>654</v>
      </c>
      <c r="G203" s="154">
        <f>IF($E203="","",VLOOKUP($E203,ContractInfo!$C$2:$G$904,5,FALSE))</f>
        <v>10</v>
      </c>
      <c r="H203" s="154">
        <f t="shared" si="31"/>
        <v>65.400000000000006</v>
      </c>
      <c r="I203" s="154">
        <v>3663</v>
      </c>
      <c r="J203" s="153">
        <v>3479.85</v>
      </c>
      <c r="K203" s="153"/>
      <c r="L203" s="153"/>
      <c r="M203" s="153"/>
      <c r="N203" s="153"/>
      <c r="O203" s="153"/>
      <c r="P203" s="153"/>
      <c r="Q203" s="154" t="e">
        <f>IF(OR($E203="",AK203),"",RTD("wdf.rtq",,$E203,"LastPrice"))</f>
        <v>#N/A</v>
      </c>
      <c r="R203" s="37">
        <v>43116</v>
      </c>
      <c r="S203" s="37"/>
      <c r="T203" s="37">
        <v>43143</v>
      </c>
      <c r="U203" s="85"/>
      <c r="V203" s="116" t="e">
        <f ca="1">IF(OR($A203="",$AK203),"",IF($B203="Asian",IF(close_Price!$E$4&gt;=14,([1]!TDaysCount(close_Price!$E$1,$T203,"TradingCalendar=DCE")-1)/250,([1]!TDaysCount(close_Price!$E$1,$T203,"TradingCalendar=DCE"))/250),IF(close_Price!$E$4&lt;11,([1]!TDaysCount(close_Price!$E$1,$T203,"TradingCalendar=DCE"))/250,([1]!TDaysCount(close_Price!$E$1,$T203,"TradingCalendar=DCE")-1)/250)))</f>
        <v>#NAME?</v>
      </c>
      <c r="W203" s="137"/>
      <c r="X203" s="137"/>
      <c r="Y203" s="137"/>
      <c r="Z203" s="153">
        <v>0.03</v>
      </c>
      <c r="AA203" s="153">
        <v>0.03</v>
      </c>
      <c r="AB203" s="148">
        <v>0.09</v>
      </c>
      <c r="AC203" s="145">
        <v>0.73260000000000003</v>
      </c>
      <c r="AD203" s="22">
        <v>12.51830879373793</v>
      </c>
      <c r="AE203" s="23">
        <v>-0.26244681070506987</v>
      </c>
      <c r="AF203" s="23">
        <v>4.1869332621267243E-3</v>
      </c>
      <c r="AG203" s="23">
        <v>281.41481125497626</v>
      </c>
      <c r="AH203" s="23">
        <v>-210.68555917742006</v>
      </c>
      <c r="AI203" s="23">
        <v>-56.305839417673461</v>
      </c>
      <c r="AJ203" s="153">
        <v>0</v>
      </c>
      <c r="AK203" s="153" t="b">
        <v>0</v>
      </c>
      <c r="AL203" s="154">
        <f>IF($E203="","",IF($C203="Short",VLOOKUP($A203,TradingBlotter!$C:$J,8,FALSE)*$G203*H203,-VLOOKUP($A203,TradingBlotter!$C:$J,8,FALSE)*$G203*H203))</f>
        <v>-479.12040000000007</v>
      </c>
      <c r="AM203" s="154">
        <f t="shared" si="33"/>
        <v>8186.9739511046064</v>
      </c>
      <c r="AN203" s="154">
        <f t="shared" si="34"/>
        <v>7707.8535511046066</v>
      </c>
      <c r="AO203" s="154" t="str">
        <f t="shared" ref="AO203:AO221" si="35">IF(AND($E203&lt;&gt;"",COUNTIF(A203,"*-*")=0),$F203*$I203,IF(OR($E203="",COUNTIF(A202,"*-*")=1),"",$F203*$I203))</f>
        <v/>
      </c>
      <c r="AP203" s="137" t="s">
        <v>2873</v>
      </c>
      <c r="AQ203" s="10"/>
      <c r="AR203" s="143"/>
      <c r="AS203" s="37"/>
      <c r="AT203" s="206" t="e">
        <f ca="1">[1]!WSS(E203,"sec_name","ShowCodes=N","cols=1;rows=1")</f>
        <v>#NAME?</v>
      </c>
    </row>
    <row r="204" spans="1:46" s="53" customFormat="1" x14ac:dyDescent="0.2">
      <c r="A204" s="53" t="s">
        <v>2911</v>
      </c>
      <c r="B204" s="53" t="s">
        <v>807</v>
      </c>
      <c r="C204" s="53" t="s">
        <v>459</v>
      </c>
      <c r="D204" s="53" t="s">
        <v>2912</v>
      </c>
      <c r="E204" s="53" t="s">
        <v>2913</v>
      </c>
      <c r="F204" s="153">
        <v>360</v>
      </c>
      <c r="G204" s="154">
        <v>5</v>
      </c>
      <c r="H204" s="154">
        <f t="shared" si="31"/>
        <v>72</v>
      </c>
      <c r="I204" s="154">
        <v>5676</v>
      </c>
      <c r="J204" s="153">
        <v>5820</v>
      </c>
      <c r="K204" s="153"/>
      <c r="L204" s="153"/>
      <c r="M204" s="153"/>
      <c r="N204" s="153"/>
      <c r="O204" s="153"/>
      <c r="P204" s="153"/>
      <c r="Q204" s="154" t="e">
        <f>IF(OR($E204="",AK204),"",RTD("wdf.rtq",,$E204,"LastPrice"))</f>
        <v>#N/A</v>
      </c>
      <c r="R204" s="37">
        <v>43116</v>
      </c>
      <c r="S204" s="37"/>
      <c r="T204" s="37">
        <v>43144</v>
      </c>
      <c r="U204" s="85"/>
      <c r="V204" s="116" t="e">
        <f ca="1">IF(OR($A204="",$AK204),"",IF($B204="Asian",IF(close_Price!$E$4&gt;=14,([1]!TDaysCount(close_Price!$E$1,$T204,"TradingCalendar=DCE")-1)/250,([1]!TDaysCount(close_Price!$E$1,$T204,"TradingCalendar=DCE"))/250),IF(close_Price!$E$4&lt;11,([1]!TDaysCount(close_Price!$E$1,$T204,"TradingCalendar=DCE"))/250,([1]!TDaysCount(close_Price!$E$1,$T204,"TradingCalendar=DCE")-1)/250)))</f>
        <v>#NAME?</v>
      </c>
      <c r="W204" s="137"/>
      <c r="X204" s="137"/>
      <c r="Y204" s="137"/>
      <c r="Z204" s="153">
        <v>0.03</v>
      </c>
      <c r="AA204" s="153">
        <v>0.03</v>
      </c>
      <c r="AB204" s="148">
        <v>0.09</v>
      </c>
      <c r="AC204" s="145">
        <v>51.1</v>
      </c>
      <c r="AD204" s="22">
        <v>9.5207265722221415</v>
      </c>
      <c r="AE204" s="23">
        <v>0.14474091464738856</v>
      </c>
      <c r="AF204" s="23">
        <v>1.7591836243742369E-3</v>
      </c>
      <c r="AG204" s="23">
        <v>326.91159799494545</v>
      </c>
      <c r="AH204" s="23">
        <v>-229.57409554302939</v>
      </c>
      <c r="AI204" s="23">
        <v>52.006890791996469</v>
      </c>
      <c r="AJ204" s="153">
        <v>0</v>
      </c>
      <c r="AK204" s="153" t="b">
        <v>0</v>
      </c>
      <c r="AL204" s="154">
        <f>IF($E204="","",IF($C204="Short",VLOOKUP($A204,TradingBlotter!$C:$J,8,FALSE)*$G204*H204,-VLOOKUP($A204,TradingBlotter!$C:$J,8,FALSE)*$G204*H204))</f>
        <v>18396</v>
      </c>
      <c r="AM204" s="154">
        <f t="shared" si="33"/>
        <v>-3427.4615659999713</v>
      </c>
      <c r="AN204" s="154">
        <f t="shared" si="34"/>
        <v>14968.538434000029</v>
      </c>
      <c r="AO204" s="154">
        <f t="shared" si="35"/>
        <v>2043360</v>
      </c>
      <c r="AP204" s="137" t="s">
        <v>2914</v>
      </c>
      <c r="AQ204" s="10"/>
      <c r="AR204" s="143"/>
      <c r="AS204" s="37"/>
      <c r="AT204" s="206" t="e">
        <f ca="1">[1]!WSS(E204,"sec_name","ShowCodes=N","cols=1;rows=1")</f>
        <v>#NAME?</v>
      </c>
    </row>
    <row r="205" spans="1:46" s="53" customFormat="1" x14ac:dyDescent="0.2">
      <c r="A205" s="53" t="s">
        <v>2916</v>
      </c>
      <c r="B205" s="53" t="s">
        <v>807</v>
      </c>
      <c r="C205" s="53" t="s">
        <v>459</v>
      </c>
      <c r="D205" s="53" t="s">
        <v>809</v>
      </c>
      <c r="E205" s="53" t="s">
        <v>2917</v>
      </c>
      <c r="F205" s="153">
        <v>43273</v>
      </c>
      <c r="G205" s="154">
        <f>IF($E205="","",VLOOKUP($E205,ContractInfo!$C$2:$G$904,5,FALSE))</f>
        <v>100</v>
      </c>
      <c r="H205" s="154">
        <f t="shared" si="31"/>
        <v>432.73</v>
      </c>
      <c r="I205" s="154">
        <v>25.42</v>
      </c>
      <c r="J205" s="153">
        <v>25.42</v>
      </c>
      <c r="K205" s="153"/>
      <c r="L205" s="153"/>
      <c r="M205" s="153"/>
      <c r="N205" s="153"/>
      <c r="O205" s="153"/>
      <c r="P205" s="153"/>
      <c r="Q205" s="154" t="e">
        <f>IF(OR($E205="",AK205),"",RTD("wdf.rtq",,$E205,"LastPrice"))</f>
        <v>#N/A</v>
      </c>
      <c r="R205" s="37">
        <v>43116</v>
      </c>
      <c r="S205" s="37"/>
      <c r="T205" s="37">
        <v>43153</v>
      </c>
      <c r="U205" s="85"/>
      <c r="V205" s="116" t="e">
        <f ca="1">IF(OR($A205="",$AK205),"",IF($B205="Asian",IF(close_Price!$E$4&gt;=14,([1]!TDaysCount(close_Price!$E$1,$T205,"TradingCalendar=DCE")-1)/250,([1]!TDaysCount(close_Price!$E$1,$T205,"TradingCalendar=DCE"))/250),IF(close_Price!$E$4&lt;11,([1]!TDaysCount(close_Price!$E$1,$T205,"TradingCalendar=DCE"))/250,([1]!TDaysCount(close_Price!$E$1,$T205,"TradingCalendar=DCE")-1)/250)))</f>
        <v>#NAME?</v>
      </c>
      <c r="W205" s="137"/>
      <c r="X205" s="137"/>
      <c r="Y205" s="137"/>
      <c r="Z205" s="153">
        <v>0.05</v>
      </c>
      <c r="AA205" s="153">
        <v>0</v>
      </c>
      <c r="AB205" s="148">
        <f>VLOOKUP(E205,ContractInfo!C:M,11,FALSE)</f>
        <v>0.49</v>
      </c>
      <c r="AC205" s="145">
        <v>1.7285600000000001</v>
      </c>
      <c r="AD205" s="22">
        <v>1.1514590685285828</v>
      </c>
      <c r="AE205" s="23">
        <v>0.4841741141984845</v>
      </c>
      <c r="AF205" s="23">
        <v>0.12137057356030045</v>
      </c>
      <c r="AG205" s="23">
        <v>2.6719409059509518</v>
      </c>
      <c r="AH205" s="23">
        <v>-9.6391816535128001</v>
      </c>
      <c r="AI205" s="23">
        <v>0.78791114189876832</v>
      </c>
      <c r="AJ205" s="153">
        <v>0</v>
      </c>
      <c r="AK205" s="153" t="b">
        <v>0</v>
      </c>
      <c r="AL205" s="154">
        <f>IF($E205="","",IF($C205="Short",VLOOKUP($A205,TradingBlotter!$C:$J,8,FALSE)*$G205*H205,-VLOOKUP($A205,TradingBlotter!$C:$J,8,FALSE)*$G205*H205))</f>
        <v>74799.976880000017</v>
      </c>
      <c r="AM205" s="154">
        <f t="shared" si="33"/>
        <v>-49827.088272437366</v>
      </c>
      <c r="AN205" s="154">
        <f t="shared" si="34"/>
        <v>24972.888607562651</v>
      </c>
      <c r="AO205" s="154">
        <f t="shared" si="35"/>
        <v>1099999.6600000001</v>
      </c>
      <c r="AP205" s="137" t="s">
        <v>2030</v>
      </c>
      <c r="AQ205" s="10" t="str">
        <f t="shared" ref="AQ205:AQ221" si="36">IF(AK205,IF(AS205&lt;&gt;"","提前平仓",IF(AM205=0,"到期无赔付","到期赔付")),"")</f>
        <v/>
      </c>
      <c r="AR205" s="143" t="str">
        <f t="shared" ref="AR205:AR221" si="37">IF(AS205&lt;&gt;"",DATE(MID(AS205,5,4),MID(AS205,9,2),MID(AS205,11,2)),IF(AK205,T205,""))</f>
        <v/>
      </c>
      <c r="AS205" s="37"/>
      <c r="AT205" s="206" t="e">
        <f ca="1">[1]!WSS(E205,"sec_name","ShowCodes=N","cols=1;rows=1")</f>
        <v>#NAME?</v>
      </c>
    </row>
    <row r="206" spans="1:46" s="53" customFormat="1" x14ac:dyDescent="0.2">
      <c r="A206" s="53" t="s">
        <v>2918</v>
      </c>
      <c r="B206" s="53" t="s">
        <v>807</v>
      </c>
      <c r="C206" s="53" t="s">
        <v>459</v>
      </c>
      <c r="D206" s="53" t="s">
        <v>809</v>
      </c>
      <c r="E206" s="53" t="s">
        <v>2919</v>
      </c>
      <c r="F206" s="153">
        <v>263671</v>
      </c>
      <c r="G206" s="154">
        <f>IF($E206="","",VLOOKUP($E206,ContractInfo!$C$2:$G$904,5,FALSE))</f>
        <v>100</v>
      </c>
      <c r="H206" s="154">
        <f t="shared" si="31"/>
        <v>2636.71</v>
      </c>
      <c r="I206" s="154">
        <v>10.24</v>
      </c>
      <c r="J206" s="153">
        <v>10.24</v>
      </c>
      <c r="K206" s="153"/>
      <c r="L206" s="153"/>
      <c r="M206" s="153"/>
      <c r="N206" s="153"/>
      <c r="O206" s="153"/>
      <c r="P206" s="153"/>
      <c r="Q206" s="154" t="e">
        <f>IF(OR($E206="",AK206),"",RTD("wdf.rtq",,$E206,"LastPrice"))</f>
        <v>#N/A</v>
      </c>
      <c r="R206" s="37">
        <v>43116</v>
      </c>
      <c r="S206" s="37"/>
      <c r="T206" s="37">
        <v>43153</v>
      </c>
      <c r="U206" s="85"/>
      <c r="V206" s="116" t="e">
        <f ca="1">IF(OR($A206="",$AK206),"",IF($B206="Asian",IF(close_Price!$E$4&gt;=14,([1]!TDaysCount(close_Price!$E$1,$T206,"TradingCalendar=DCE")-1)/250,([1]!TDaysCount(close_Price!$E$1,$T206,"TradingCalendar=DCE"))/250),IF(close_Price!$E$4&lt;11,([1]!TDaysCount(close_Price!$E$1,$T206,"TradingCalendar=DCE"))/250,([1]!TDaysCount(close_Price!$E$1,$T206,"TradingCalendar=DCE")-1)/250)))</f>
        <v>#NAME?</v>
      </c>
      <c r="W206" s="137"/>
      <c r="X206" s="137"/>
      <c r="Y206" s="137"/>
      <c r="Z206" s="153">
        <v>0.05</v>
      </c>
      <c r="AA206" s="153">
        <v>0</v>
      </c>
      <c r="AB206" s="148">
        <f>VLOOKUP(E206,ContractInfo!C:M,11,FALSE)</f>
        <v>0.39</v>
      </c>
      <c r="AC206" s="145">
        <v>0.56217600000000001</v>
      </c>
      <c r="AD206" s="22">
        <v>0.29334732344444331</v>
      </c>
      <c r="AE206" s="23">
        <v>0.41423641315978332</v>
      </c>
      <c r="AF206" s="23">
        <v>0.3753826960826942</v>
      </c>
      <c r="AG206" s="23">
        <v>1.0372768776056807</v>
      </c>
      <c r="AH206" s="23">
        <v>-3.000085438270415</v>
      </c>
      <c r="AI206" s="23">
        <v>0.2747432084472437</v>
      </c>
      <c r="AJ206" s="153">
        <v>0</v>
      </c>
      <c r="AK206" s="153" t="b">
        <v>0</v>
      </c>
      <c r="AL206" s="154">
        <f>IF($E206="","",IF($C206="Short",VLOOKUP($A206,TradingBlotter!$C:$J,8,FALSE)*$G206*H206,-VLOOKUP($A206,TradingBlotter!$C:$J,8,FALSE)*$G206*H206))</f>
        <v>148229.50809600001</v>
      </c>
      <c r="AM206" s="154">
        <f t="shared" si="33"/>
        <v>-77347.182119919817</v>
      </c>
      <c r="AN206" s="154">
        <f t="shared" si="34"/>
        <v>70882.325976080188</v>
      </c>
      <c r="AO206" s="154">
        <f t="shared" si="35"/>
        <v>2699991.04</v>
      </c>
      <c r="AP206" s="137" t="s">
        <v>2920</v>
      </c>
      <c r="AQ206" s="10" t="str">
        <f t="shared" si="36"/>
        <v/>
      </c>
      <c r="AR206" s="143" t="str">
        <f t="shared" si="37"/>
        <v/>
      </c>
      <c r="AS206" s="37"/>
      <c r="AT206" s="206" t="e">
        <f ca="1">[1]!WSS(E206,"sec_name","ShowCodes=N","cols=1;rows=1")</f>
        <v>#NAME?</v>
      </c>
    </row>
    <row r="207" spans="1:46" s="53" customFormat="1" x14ac:dyDescent="0.2">
      <c r="A207" s="53" t="s">
        <v>2921</v>
      </c>
      <c r="B207" s="53" t="s">
        <v>807</v>
      </c>
      <c r="C207" s="53" t="s">
        <v>459</v>
      </c>
      <c r="D207" s="53" t="s">
        <v>809</v>
      </c>
      <c r="E207" s="53" t="s">
        <v>2922</v>
      </c>
      <c r="F207" s="153">
        <v>86956</v>
      </c>
      <c r="G207" s="154">
        <f>IF($E207="","",VLOOKUP($E207,ContractInfo!$C$2:$G$904,5,FALSE))</f>
        <v>100</v>
      </c>
      <c r="H207" s="154">
        <f t="shared" ref="H207:H223" si="38">IF($E207="","",F207/G207)</f>
        <v>869.56</v>
      </c>
      <c r="I207" s="154">
        <v>11.5</v>
      </c>
      <c r="J207" s="153">
        <v>11.5</v>
      </c>
      <c r="K207" s="153"/>
      <c r="L207" s="153"/>
      <c r="M207" s="153"/>
      <c r="N207" s="153"/>
      <c r="O207" s="153"/>
      <c r="P207" s="153"/>
      <c r="Q207" s="154" t="e">
        <f>IF(OR($E207="",AK207),"",RTD("wdf.rtq",,$E207,"LastPrice"))</f>
        <v>#N/A</v>
      </c>
      <c r="R207" s="37">
        <v>43116</v>
      </c>
      <c r="S207" s="37"/>
      <c r="T207" s="37">
        <v>43153</v>
      </c>
      <c r="U207" s="85"/>
      <c r="V207" s="116" t="e">
        <f ca="1">IF(OR($A207="",$AK207),"",IF($B207="Asian",IF(close_Price!$E$4&gt;=14,([1]!TDaysCount(close_Price!$E$1,$T207,"TradingCalendar=DCE")-1)/250,([1]!TDaysCount(close_Price!$E$1,$T207,"TradingCalendar=DCE"))/250),IF(close_Price!$E$4&lt;11,([1]!TDaysCount(close_Price!$E$1,$T207,"TradingCalendar=DCE"))/250,([1]!TDaysCount(close_Price!$E$1,$T207,"TradingCalendar=DCE")-1)/250)))</f>
        <v>#NAME?</v>
      </c>
      <c r="W207" s="137"/>
      <c r="X207" s="137"/>
      <c r="Y207" s="137"/>
      <c r="Z207" s="153">
        <v>0.05</v>
      </c>
      <c r="AA207" s="153">
        <v>0</v>
      </c>
      <c r="AB207" s="148">
        <f>VLOOKUP(E207,ContractInfo!C:M,11,FALSE)</f>
        <v>0.48</v>
      </c>
      <c r="AC207" s="145">
        <v>0.78315000000000001</v>
      </c>
      <c r="AD207" s="22">
        <v>1.3485999300404099</v>
      </c>
      <c r="AE207" s="23">
        <v>0.78860801371462563</v>
      </c>
      <c r="AF207" s="23">
        <v>0.1782793756061308</v>
      </c>
      <c r="AG207" s="23">
        <v>0.97817357967768548</v>
      </c>
      <c r="AH207" s="23">
        <v>-3.6899716510638112</v>
      </c>
      <c r="AI207" s="23">
        <v>0.61832599507899877</v>
      </c>
      <c r="AJ207" s="153">
        <v>0</v>
      </c>
      <c r="AK207" s="153" t="b">
        <v>0</v>
      </c>
      <c r="AL207" s="154">
        <f>IF($E207="","",IF($C207="Short",VLOOKUP($A207,TradingBlotter!$C:$J,8,FALSE)*$G207*H207,-VLOOKUP($A207,TradingBlotter!$C:$J,8,FALSE)*$G207*H207))</f>
        <v>68099.59139999999</v>
      </c>
      <c r="AM207" s="154">
        <f t="shared" si="33"/>
        <v>-117268.85551659389</v>
      </c>
      <c r="AN207" s="154">
        <f t="shared" si="34"/>
        <v>-49169.264116593899</v>
      </c>
      <c r="AO207" s="154">
        <f t="shared" si="35"/>
        <v>999994</v>
      </c>
      <c r="AP207" s="137" t="s">
        <v>2923</v>
      </c>
      <c r="AQ207" s="10" t="str">
        <f t="shared" si="36"/>
        <v/>
      </c>
      <c r="AR207" s="143" t="str">
        <f t="shared" si="37"/>
        <v/>
      </c>
      <c r="AS207" s="37"/>
      <c r="AT207" s="206" t="e">
        <f ca="1">[1]!WSS(E207,"sec_name","ShowCodes=N","cols=1;rows=1")</f>
        <v>#NAME?</v>
      </c>
    </row>
    <row r="208" spans="1:46" s="53" customFormat="1" x14ac:dyDescent="0.2">
      <c r="A208" s="53" t="s">
        <v>2924</v>
      </c>
      <c r="B208" s="53" t="s">
        <v>807</v>
      </c>
      <c r="C208" s="53" t="s">
        <v>459</v>
      </c>
      <c r="D208" s="53" t="s">
        <v>809</v>
      </c>
      <c r="E208" s="53" t="s">
        <v>2926</v>
      </c>
      <c r="F208" s="153">
        <v>26364</v>
      </c>
      <c r="G208" s="154">
        <f>IF($E208="","",VLOOKUP($E208,ContractInfo!$C$2:$G$904,5,FALSE))</f>
        <v>100</v>
      </c>
      <c r="H208" s="154">
        <f t="shared" si="38"/>
        <v>263.64</v>
      </c>
      <c r="I208" s="154">
        <v>37.93</v>
      </c>
      <c r="J208" s="153">
        <v>37.93</v>
      </c>
      <c r="K208" s="153"/>
      <c r="L208" s="153"/>
      <c r="M208" s="153"/>
      <c r="N208" s="153"/>
      <c r="O208" s="153"/>
      <c r="P208" s="153"/>
      <c r="Q208" s="154" t="e">
        <f>IF(OR($E208="",AK208),"",RTD("wdf.rtq",,$E208,"LastPrice"))</f>
        <v>#N/A</v>
      </c>
      <c r="R208" s="37">
        <v>43116</v>
      </c>
      <c r="S208" s="37"/>
      <c r="T208" s="37">
        <v>43145</v>
      </c>
      <c r="U208" s="85"/>
      <c r="V208" s="116" t="e">
        <f ca="1">IF(OR($A208="",$AK208),"",IF($B208="Asian",IF(close_Price!$E$4&gt;=14,([1]!TDaysCount(close_Price!$E$1,$T208,"TradingCalendar=DCE")-1)/250,([1]!TDaysCount(close_Price!$E$1,$T208,"TradingCalendar=DCE"))/250),IF(close_Price!$E$4&lt;11,([1]!TDaysCount(close_Price!$E$1,$T208,"TradingCalendar=DCE"))/250,([1]!TDaysCount(close_Price!$E$1,$T208,"TradingCalendar=DCE")-1)/250)))</f>
        <v>#NAME?</v>
      </c>
      <c r="W208" s="137"/>
      <c r="X208" s="137"/>
      <c r="Y208" s="137"/>
      <c r="Z208" s="153">
        <v>0.05</v>
      </c>
      <c r="AA208" s="153">
        <v>0</v>
      </c>
      <c r="AB208" s="148">
        <f>VLOOKUP(E208,ContractInfo!C:M,11,FALSE)</f>
        <v>0.5</v>
      </c>
      <c r="AC208" s="145">
        <v>2.6551</v>
      </c>
      <c r="AD208" s="22">
        <v>1.3204353820111194</v>
      </c>
      <c r="AE208" s="23">
        <v>0.41363680572077877</v>
      </c>
      <c r="AF208" s="23">
        <v>8.2013967950745906E-2</v>
      </c>
      <c r="AG208" s="23">
        <v>3.700710256016261</v>
      </c>
      <c r="AH208" s="23">
        <v>-14.292970084344327</v>
      </c>
      <c r="AI208" s="23">
        <v>0.93488803462698589</v>
      </c>
      <c r="AJ208" s="153">
        <v>0</v>
      </c>
      <c r="AK208" s="153" t="b">
        <v>0</v>
      </c>
      <c r="AL208" s="154">
        <f>IF($E208="","",IF($C208="Short",VLOOKUP($A208,TradingBlotter!$C:$J,8,FALSE)*$G208*H208,-VLOOKUP($A208,TradingBlotter!$C:$J,8,FALSE)*$G208*H208))</f>
        <v>69999.056399999987</v>
      </c>
      <c r="AM208" s="154">
        <f t="shared" si="33"/>
        <v>-34811.958411341147</v>
      </c>
      <c r="AN208" s="154">
        <f t="shared" si="34"/>
        <v>35187.097988658839</v>
      </c>
      <c r="AO208" s="154">
        <f t="shared" si="35"/>
        <v>999986.52</v>
      </c>
      <c r="AP208" s="137" t="s">
        <v>2923</v>
      </c>
      <c r="AQ208" s="10" t="str">
        <f t="shared" si="36"/>
        <v/>
      </c>
      <c r="AR208" s="143" t="str">
        <f t="shared" si="37"/>
        <v/>
      </c>
      <c r="AS208" s="37"/>
      <c r="AT208" s="206" t="e">
        <f ca="1">[1]!WSS(E208,"sec_name","ShowCodes=N","cols=1;rows=1")</f>
        <v>#NAME?</v>
      </c>
    </row>
    <row r="209" spans="1:46" s="53" customFormat="1" x14ac:dyDescent="0.2">
      <c r="A209" s="53" t="s">
        <v>2928</v>
      </c>
      <c r="B209" s="53" t="s">
        <v>807</v>
      </c>
      <c r="C209" s="53" t="s">
        <v>459</v>
      </c>
      <c r="D209" s="53" t="s">
        <v>809</v>
      </c>
      <c r="E209" s="53" t="s">
        <v>2929</v>
      </c>
      <c r="F209" s="153">
        <v>156985</v>
      </c>
      <c r="G209" s="154">
        <f>IF($E209="","",VLOOKUP($E209,ContractInfo!$C$2:$G$904,5,FALSE))</f>
        <v>100</v>
      </c>
      <c r="H209" s="154">
        <f t="shared" si="38"/>
        <v>1569.85</v>
      </c>
      <c r="I209" s="154">
        <v>6.37</v>
      </c>
      <c r="J209" s="153">
        <v>6.37</v>
      </c>
      <c r="K209" s="153"/>
      <c r="L209" s="153"/>
      <c r="M209" s="153"/>
      <c r="N209" s="153"/>
      <c r="O209" s="153"/>
      <c r="P209" s="153"/>
      <c r="Q209" s="154" t="e">
        <f>IF(OR($E209="",AK209),"",RTD("wdf.rtq",,$E209,"LastPrice"))</f>
        <v>#N/A</v>
      </c>
      <c r="R209" s="37">
        <v>43116</v>
      </c>
      <c r="S209" s="37"/>
      <c r="T209" s="37">
        <v>43145</v>
      </c>
      <c r="U209" s="85"/>
      <c r="V209" s="116" t="e">
        <f ca="1">IF(OR($A209="",$AK209),"",IF($B209="Asian",IF(close_Price!$E$4&gt;=14,([1]!TDaysCount(close_Price!$E$1,$T209,"TradingCalendar=DCE")-1)/250,([1]!TDaysCount(close_Price!$E$1,$T209,"TradingCalendar=DCE"))/250),IF(close_Price!$E$4&lt;11,([1]!TDaysCount(close_Price!$E$1,$T209,"TradingCalendar=DCE"))/250,([1]!TDaysCount(close_Price!$E$1,$T209,"TradingCalendar=DCE")-1)/250)))</f>
        <v>#NAME?</v>
      </c>
      <c r="W209" s="137"/>
      <c r="X209" s="137"/>
      <c r="Y209" s="137"/>
      <c r="Z209" s="153">
        <v>0.05</v>
      </c>
      <c r="AA209" s="153">
        <v>0</v>
      </c>
      <c r="AB209" s="148">
        <f>VLOOKUP(E209,ContractInfo!C:M,11,FALSE)</f>
        <v>0.45500000000000002</v>
      </c>
      <c r="AC209" s="145">
        <v>0.40767999999999999</v>
      </c>
      <c r="AD209" s="22">
        <v>0.48146455698411372</v>
      </c>
      <c r="AE209" s="23">
        <v>0.67383912669030355</v>
      </c>
      <c r="AF209" s="23">
        <v>0.45681970051563636</v>
      </c>
      <c r="AG209" s="23">
        <v>0.6250408828352717</v>
      </c>
      <c r="AH209" s="23">
        <v>-2.2911077059668536</v>
      </c>
      <c r="AI209" s="23">
        <v>0.27197046321443558</v>
      </c>
      <c r="AJ209" s="153">
        <v>0</v>
      </c>
      <c r="AK209" s="153" t="b">
        <v>0</v>
      </c>
      <c r="AL209" s="154">
        <f>IF($E209="","",IF($C209="Short",VLOOKUP($A209,TradingBlotter!$C:$J,8,FALSE)*$G209*H209,-VLOOKUP($A209,TradingBlotter!$C:$J,8,FALSE)*$G209*H209))</f>
        <v>63999.644799999995</v>
      </c>
      <c r="AM209" s="154">
        <f t="shared" si="33"/>
        <v>-75582.713478151083</v>
      </c>
      <c r="AN209" s="154">
        <f t="shared" si="34"/>
        <v>-11583.068678151089</v>
      </c>
      <c r="AO209" s="154">
        <f t="shared" si="35"/>
        <v>999994.45000000007</v>
      </c>
      <c r="AP209" s="137" t="s">
        <v>2923</v>
      </c>
      <c r="AQ209" s="10" t="str">
        <f t="shared" si="36"/>
        <v/>
      </c>
      <c r="AR209" s="143" t="str">
        <f t="shared" si="37"/>
        <v/>
      </c>
      <c r="AS209" s="37"/>
      <c r="AT209" s="206" t="e">
        <f ca="1">[1]!WSS(E209,"sec_name","ShowCodes=N","cols=1;rows=1")</f>
        <v>#NAME?</v>
      </c>
    </row>
    <row r="210" spans="1:46" s="53" customFormat="1" x14ac:dyDescent="0.2">
      <c r="A210" s="53" t="s">
        <v>2930</v>
      </c>
      <c r="B210" s="53" t="s">
        <v>807</v>
      </c>
      <c r="C210" s="53" t="s">
        <v>459</v>
      </c>
      <c r="D210" s="53" t="s">
        <v>809</v>
      </c>
      <c r="E210" s="53" t="s">
        <v>2931</v>
      </c>
      <c r="F210" s="153">
        <v>331491</v>
      </c>
      <c r="G210" s="154">
        <f>IF($E210="","",VLOOKUP($E210,ContractInfo!$C$2:$G$904,5,FALSE))</f>
        <v>100</v>
      </c>
      <c r="H210" s="154">
        <f t="shared" si="38"/>
        <v>3314.91</v>
      </c>
      <c r="I210" s="154">
        <v>9.0500000000000007</v>
      </c>
      <c r="J210" s="153">
        <v>9.0500000000000007</v>
      </c>
      <c r="K210" s="153"/>
      <c r="L210" s="153"/>
      <c r="M210" s="153"/>
      <c r="N210" s="153"/>
      <c r="O210" s="153"/>
      <c r="P210" s="153"/>
      <c r="Q210" s="154" t="e">
        <f>IF(OR($E210="",AK210),"",RTD("wdf.rtq",,$E210,"LastPrice"))</f>
        <v>#N/A</v>
      </c>
      <c r="R210" s="37">
        <v>43116</v>
      </c>
      <c r="S210" s="37"/>
      <c r="T210" s="37">
        <v>43206</v>
      </c>
      <c r="U210" s="85"/>
      <c r="V210" s="116" t="e">
        <f ca="1">IF(OR($A210="",$AK210),"",IF($B210="Asian",IF(close_Price!$E$4&gt;=14,([1]!TDaysCount(close_Price!$E$1,$T210,"TradingCalendar=DCE")-1)/250,([1]!TDaysCount(close_Price!$E$1,$T210,"TradingCalendar=DCE"))/250),IF(close_Price!$E$4&lt;11,([1]!TDaysCount(close_Price!$E$1,$T210,"TradingCalendar=DCE"))/250,([1]!TDaysCount(close_Price!$E$1,$T210,"TradingCalendar=DCE")-1)/250)))</f>
        <v>#NAME?</v>
      </c>
      <c r="W210" s="137"/>
      <c r="X210" s="137"/>
      <c r="Y210" s="137"/>
      <c r="Z210" s="153">
        <v>0.05</v>
      </c>
      <c r="AA210" s="153">
        <v>0</v>
      </c>
      <c r="AB210" s="148">
        <f>VLOOKUP(E210,ContractInfo!C:M,11,FALSE)</f>
        <v>0.4</v>
      </c>
      <c r="AC210" s="145">
        <v>0.86970499999999995</v>
      </c>
      <c r="AD210" s="22">
        <v>1.0649247855872259</v>
      </c>
      <c r="AE210" s="23">
        <v>0.68484187340998282</v>
      </c>
      <c r="AF210" s="23">
        <v>0.20054359309531244</v>
      </c>
      <c r="AG210" s="23">
        <v>1.5738190149328661</v>
      </c>
      <c r="AH210" s="23">
        <v>-1.7608976215788277</v>
      </c>
      <c r="AI210" s="23">
        <v>1.1709298557627636</v>
      </c>
      <c r="AJ210" s="153">
        <v>0</v>
      </c>
      <c r="AK210" s="153" t="b">
        <v>0</v>
      </c>
      <c r="AL210" s="154">
        <f>IF($E210="","",IF($C210="Short",VLOOKUP($A210,TradingBlotter!$C:$J,8,FALSE)*$G210*H210,-VLOOKUP($A210,TradingBlotter!$C:$J,8,FALSE)*$G210*H210))</f>
        <v>288299.38015499996</v>
      </c>
      <c r="AM210" s="154">
        <f t="shared" si="33"/>
        <v>-353012.98209909513</v>
      </c>
      <c r="AN210" s="154">
        <f t="shared" si="34"/>
        <v>-64713.601944095164</v>
      </c>
      <c r="AO210" s="154">
        <f t="shared" si="35"/>
        <v>2999993.5500000003</v>
      </c>
      <c r="AP210" s="137" t="s">
        <v>2932</v>
      </c>
      <c r="AQ210" s="10" t="str">
        <f t="shared" si="36"/>
        <v/>
      </c>
      <c r="AR210" s="143" t="str">
        <f t="shared" si="37"/>
        <v/>
      </c>
      <c r="AS210" s="37"/>
      <c r="AT210" s="206" t="e">
        <f ca="1">[1]!WSS(E210,"sec_name","ShowCodes=N","cols=1;rows=1")</f>
        <v>#NAME?</v>
      </c>
    </row>
    <row r="211" spans="1:46" s="53" customFormat="1" x14ac:dyDescent="0.2">
      <c r="A211" s="53" t="s">
        <v>2961</v>
      </c>
      <c r="B211" s="53" t="s">
        <v>807</v>
      </c>
      <c r="C211" s="53" t="s">
        <v>459</v>
      </c>
      <c r="D211" s="53" t="s">
        <v>809</v>
      </c>
      <c r="E211" s="53" t="s">
        <v>2962</v>
      </c>
      <c r="F211" s="153">
        <v>489795</v>
      </c>
      <c r="G211" s="154">
        <f>IF($E211="","",VLOOKUP($E211,ContractInfo!$C$2:$G$904,5,FALSE))</f>
        <v>100</v>
      </c>
      <c r="H211" s="154">
        <f t="shared" si="38"/>
        <v>4897.95</v>
      </c>
      <c r="I211" s="154">
        <v>12.25</v>
      </c>
      <c r="J211" s="153">
        <v>12.25</v>
      </c>
      <c r="K211" s="153"/>
      <c r="L211" s="153"/>
      <c r="M211" s="153"/>
      <c r="N211" s="153"/>
      <c r="O211" s="153"/>
      <c r="P211" s="153"/>
      <c r="Q211" s="154" t="e">
        <f>IF(OR($E211="",AK211),"",RTD("wdf.rtq",,$E211,"LastPrice"))</f>
        <v>#N/A</v>
      </c>
      <c r="R211" s="37">
        <v>43117</v>
      </c>
      <c r="S211" s="37"/>
      <c r="T211" s="37">
        <v>43297</v>
      </c>
      <c r="U211" s="85"/>
      <c r="V211" s="116" t="e">
        <f ca="1">IF(OR($A211="",$AK211),"",IF($B211="Asian",IF(close_Price!$E$4&gt;=14,([1]!TDaysCount(close_Price!$E$1,$T211,"TradingCalendar=DCE")-1)/250,([1]!TDaysCount(close_Price!$E$1,$T211,"TradingCalendar=DCE"))/250),IF(close_Price!$E$4&lt;11,([1]!TDaysCount(close_Price!$E$1,$T211,"TradingCalendar=DCE"))/250,([1]!TDaysCount(close_Price!$E$1,$T211,"TradingCalendar=DCE")-1)/250)))</f>
        <v>#NAME?</v>
      </c>
      <c r="W211" s="137"/>
      <c r="X211" s="137"/>
      <c r="Y211" s="137"/>
      <c r="Z211" s="153">
        <v>0.05</v>
      </c>
      <c r="AA211" s="153">
        <v>0</v>
      </c>
      <c r="AB211" s="148">
        <f>VLOOKUP(E211,ContractInfo!C:M,11,FALSE)</f>
        <v>0.28000000000000003</v>
      </c>
      <c r="AC211" s="145">
        <v>1.3095250000000001</v>
      </c>
      <c r="AD211" s="22">
        <v>0.95390993569421922</v>
      </c>
      <c r="AE211" s="23">
        <v>0.55320075917382661</v>
      </c>
      <c r="AF211" s="23">
        <v>0.17263987750701479</v>
      </c>
      <c r="AG211" s="23">
        <v>3.2340862491174889</v>
      </c>
      <c r="AH211" s="23">
        <v>-1.2701716802937335</v>
      </c>
      <c r="AI211" s="23">
        <v>2.6301379611733799</v>
      </c>
      <c r="AJ211" s="153">
        <v>0</v>
      </c>
      <c r="AK211" s="153" t="b">
        <v>0</v>
      </c>
      <c r="AL211" s="154">
        <f>IF($E211="","",IF($C211="Short",VLOOKUP($A211,TradingBlotter!$C:$J,8,FALSE)*$G211*H211,-VLOOKUP($A211,TradingBlotter!$C:$J,8,FALSE)*$G211*H211))</f>
        <v>641398.79737500008</v>
      </c>
      <c r="AM211" s="154">
        <f t="shared" si="33"/>
        <v>-467220.31695335009</v>
      </c>
      <c r="AN211" s="154">
        <f t="shared" si="34"/>
        <v>174178.48042164999</v>
      </c>
      <c r="AO211" s="154">
        <f t="shared" si="35"/>
        <v>5999988.75</v>
      </c>
      <c r="AP211" s="137" t="s">
        <v>2963</v>
      </c>
      <c r="AQ211" s="10" t="str">
        <f t="shared" si="36"/>
        <v/>
      </c>
      <c r="AR211" s="143" t="str">
        <f t="shared" si="37"/>
        <v/>
      </c>
      <c r="AS211" s="37"/>
      <c r="AT211" s="206" t="e">
        <f ca="1">[1]!WSS(E211,"sec_name","ShowCodes=N","cols=1;rows=1")</f>
        <v>#NAME?</v>
      </c>
    </row>
    <row r="212" spans="1:46" s="53" customFormat="1" x14ac:dyDescent="0.2">
      <c r="A212" s="53" t="s">
        <v>2964</v>
      </c>
      <c r="B212" s="53" t="s">
        <v>807</v>
      </c>
      <c r="C212" s="53" t="s">
        <v>459</v>
      </c>
      <c r="D212" s="53" t="s">
        <v>809</v>
      </c>
      <c r="E212" s="53" t="s">
        <v>2965</v>
      </c>
      <c r="F212" s="153">
        <v>828729</v>
      </c>
      <c r="G212" s="154">
        <f>IF($E212="","",VLOOKUP($E212,ContractInfo!$C$2:$G$904,5,FALSE))</f>
        <v>100</v>
      </c>
      <c r="H212" s="154">
        <f t="shared" si="38"/>
        <v>8287.2900000000009</v>
      </c>
      <c r="I212" s="154">
        <v>7.24</v>
      </c>
      <c r="J212" s="153">
        <v>7.24</v>
      </c>
      <c r="K212" s="153"/>
      <c r="L212" s="153"/>
      <c r="M212" s="153"/>
      <c r="N212" s="153"/>
      <c r="O212" s="153"/>
      <c r="P212" s="153"/>
      <c r="Q212" s="154" t="e">
        <f>IF(OR($E212="",AK212),"",RTD("wdf.rtq",,$E212,"LastPrice"))</f>
        <v>#N/A</v>
      </c>
      <c r="R212" s="37">
        <v>43117</v>
      </c>
      <c r="S212" s="37"/>
      <c r="T212" s="37">
        <v>43145</v>
      </c>
      <c r="U212" s="85"/>
      <c r="V212" s="116" t="e">
        <f ca="1">IF(OR($A212="",$AK212),"",IF($B212="Asian",IF(close_Price!$E$4&gt;=14,([1]!TDaysCount(close_Price!$E$1,$T212,"TradingCalendar=DCE")-1)/250,([1]!TDaysCount(close_Price!$E$1,$T212,"TradingCalendar=DCE"))/250),IF(close_Price!$E$4&lt;11,([1]!TDaysCount(close_Price!$E$1,$T212,"TradingCalendar=DCE"))/250,([1]!TDaysCount(close_Price!$E$1,$T212,"TradingCalendar=DCE")-1)/250)))</f>
        <v>#NAME?</v>
      </c>
      <c r="W212" s="137"/>
      <c r="X212" s="137"/>
      <c r="Y212" s="137"/>
      <c r="Z212" s="153">
        <v>0.05</v>
      </c>
      <c r="AA212" s="153">
        <v>0</v>
      </c>
      <c r="AB212" s="148">
        <v>0.34</v>
      </c>
      <c r="AC212" s="145">
        <v>0.34534799999999999</v>
      </c>
      <c r="AD212" s="22">
        <v>0.6294993070770466</v>
      </c>
      <c r="AE212" s="23">
        <v>0.81044061159521796</v>
      </c>
      <c r="AF212" s="23">
        <v>0.39335059485331408</v>
      </c>
      <c r="AG212" s="23">
        <v>0.54904719687981451</v>
      </c>
      <c r="AH212" s="23">
        <v>-1.6559992044504257</v>
      </c>
      <c r="AI212" s="23">
        <v>0.38539844866121026</v>
      </c>
      <c r="AJ212" s="153">
        <v>0</v>
      </c>
      <c r="AK212" s="153" t="b">
        <v>0</v>
      </c>
      <c r="AL212" s="154">
        <f>IF($E212="","",IF($C212="Short",VLOOKUP($A212,TradingBlotter!$C:$J,8,FALSE)*$G212*H212,-VLOOKUP($A212,TradingBlotter!$C:$J,8,FALSE)*$G212*H212))</f>
        <v>286199.90269200003</v>
      </c>
      <c r="AM212" s="154">
        <f t="shared" si="33"/>
        <v>-521684.33125465381</v>
      </c>
      <c r="AN212" s="154">
        <f t="shared" si="34"/>
        <v>-235484.42856265377</v>
      </c>
      <c r="AO212" s="154">
        <f t="shared" si="35"/>
        <v>5999997.96</v>
      </c>
      <c r="AP212" s="137" t="s">
        <v>1289</v>
      </c>
      <c r="AQ212" s="10" t="str">
        <f t="shared" si="36"/>
        <v/>
      </c>
      <c r="AR212" s="143" t="str">
        <f t="shared" si="37"/>
        <v/>
      </c>
      <c r="AS212" s="37"/>
      <c r="AT212" s="206" t="e">
        <f ca="1">[1]!WSS(E212,"sec_name","ShowCodes=N","cols=1;rows=1")</f>
        <v>#NAME?</v>
      </c>
    </row>
    <row r="213" spans="1:46" s="53" customFormat="1" x14ac:dyDescent="0.2">
      <c r="A213" s="53" t="s">
        <v>2966</v>
      </c>
      <c r="B213" s="53" t="s">
        <v>807</v>
      </c>
      <c r="C213" s="53" t="s">
        <v>459</v>
      </c>
      <c r="D213" s="53" t="s">
        <v>809</v>
      </c>
      <c r="E213" s="53" t="s">
        <v>2968</v>
      </c>
      <c r="F213" s="153">
        <v>138888</v>
      </c>
      <c r="G213" s="154">
        <f>IF($E213="","",VLOOKUP($E213,ContractInfo!$C$2:$G$904,5,FALSE))</f>
        <v>100</v>
      </c>
      <c r="H213" s="154">
        <f t="shared" si="38"/>
        <v>1388.88</v>
      </c>
      <c r="I213" s="154">
        <v>19.440000000000001</v>
      </c>
      <c r="J213" s="153">
        <v>19.440000000000001</v>
      </c>
      <c r="K213" s="153"/>
      <c r="L213" s="153"/>
      <c r="M213" s="153"/>
      <c r="N213" s="153"/>
      <c r="O213" s="153"/>
      <c r="P213" s="153"/>
      <c r="Q213" s="154" t="e">
        <f>IF(OR($E213="",AK213),"",RTD("wdf.rtq",,$E213,"LastPrice"))</f>
        <v>#N/A</v>
      </c>
      <c r="R213" s="37">
        <v>43117</v>
      </c>
      <c r="S213" s="37"/>
      <c r="T213" s="37">
        <v>43153</v>
      </c>
      <c r="U213" s="85"/>
      <c r="V213" s="116" t="e">
        <f ca="1">IF(OR($A213="",$AK213),"",IF($B213="Asian",IF(close_Price!$E$4&gt;=14,([1]!TDaysCount(close_Price!$E$1,$T213,"TradingCalendar=DCE")-1)/250,([1]!TDaysCount(close_Price!$E$1,$T213,"TradingCalendar=DCE"))/250),IF(close_Price!$E$4&lt;11,([1]!TDaysCount(close_Price!$E$1,$T213,"TradingCalendar=DCE"))/250,([1]!TDaysCount(close_Price!$E$1,$T213,"TradingCalendar=DCE")-1)/250)))</f>
        <v>#NAME?</v>
      </c>
      <c r="W213" s="137"/>
      <c r="X213" s="137"/>
      <c r="Y213" s="137"/>
      <c r="Z213" s="153">
        <v>0.05</v>
      </c>
      <c r="AA213" s="153">
        <v>0</v>
      </c>
      <c r="AB213" s="148">
        <f>VLOOKUP(E213,ContractInfo!C:M,11,FALSE)</f>
        <v>0.45500000000000002</v>
      </c>
      <c r="AC213" s="145">
        <v>1.2072240000000001</v>
      </c>
      <c r="AD213" s="22">
        <v>0.81700612462847322</v>
      </c>
      <c r="AE213" s="23">
        <v>0.48188726586983804</v>
      </c>
      <c r="AF213" s="23">
        <v>0.17072480001809048</v>
      </c>
      <c r="AG213" s="23">
        <v>2.0446373110275875</v>
      </c>
      <c r="AH213" s="23">
        <v>-6.8803198679786979</v>
      </c>
      <c r="AI213" s="23">
        <v>0.60456084471380378</v>
      </c>
      <c r="AJ213" s="153">
        <v>0</v>
      </c>
      <c r="AK213" s="153" t="b">
        <v>0</v>
      </c>
      <c r="AL213" s="154">
        <f>IF($E213="","",IF($C213="Short",VLOOKUP($A213,TradingBlotter!$C:$J,8,FALSE)*$G213*H213,-VLOOKUP($A213,TradingBlotter!$C:$J,8,FALSE)*$G213*H213))</f>
        <v>167668.92691200002</v>
      </c>
      <c r="AM213" s="154">
        <f t="shared" si="33"/>
        <v>-113472.34663739939</v>
      </c>
      <c r="AN213" s="154">
        <f t="shared" si="34"/>
        <v>54196.580274600637</v>
      </c>
      <c r="AO213" s="154">
        <f t="shared" si="35"/>
        <v>2699982.72</v>
      </c>
      <c r="AP213" s="137" t="s">
        <v>2595</v>
      </c>
      <c r="AQ213" s="10" t="str">
        <f t="shared" si="36"/>
        <v/>
      </c>
      <c r="AR213" s="143" t="str">
        <f t="shared" si="37"/>
        <v/>
      </c>
      <c r="AS213" s="37"/>
      <c r="AT213" s="206" t="e">
        <f ca="1">[1]!WSS(E213,"sec_name","ShowCodes=N","cols=1;rows=1")</f>
        <v>#NAME?</v>
      </c>
    </row>
    <row r="214" spans="1:46" s="53" customFormat="1" x14ac:dyDescent="0.2">
      <c r="A214" s="53" t="s">
        <v>2976</v>
      </c>
      <c r="B214" s="53" t="s">
        <v>807</v>
      </c>
      <c r="C214" s="53" t="s">
        <v>459</v>
      </c>
      <c r="D214" s="53" t="s">
        <v>809</v>
      </c>
      <c r="E214" s="53" t="s">
        <v>2972</v>
      </c>
      <c r="F214" s="153">
        <v>228174</v>
      </c>
      <c r="G214" s="154">
        <f>IF($E214="","",VLOOKUP($E214,ContractInfo!$C$2:$G$904,5,FALSE))</f>
        <v>100</v>
      </c>
      <c r="H214" s="154">
        <f t="shared" si="38"/>
        <v>2281.7399999999998</v>
      </c>
      <c r="I214" s="154">
        <v>10.08</v>
      </c>
      <c r="J214" s="153">
        <v>10.08</v>
      </c>
      <c r="K214" s="153"/>
      <c r="L214" s="153"/>
      <c r="M214" s="153"/>
      <c r="N214" s="153"/>
      <c r="O214" s="153"/>
      <c r="P214" s="153"/>
      <c r="Q214" s="154" t="e">
        <f>IF(OR($E214="",AK214),"",RTD("wdf.rtq",,$E214,"LastPrice"))</f>
        <v>#N/A</v>
      </c>
      <c r="R214" s="37">
        <v>43117</v>
      </c>
      <c r="S214" s="37"/>
      <c r="T214" s="37">
        <v>43153</v>
      </c>
      <c r="U214" s="85"/>
      <c r="V214" s="116" t="e">
        <f ca="1">IF(OR($A214="",$AK214),"",IF($B214="Asian",IF(close_Price!$E$4&gt;=14,([1]!TDaysCount(close_Price!$E$1,$T214,"TradingCalendar=DCE")-1)/250,([1]!TDaysCount(close_Price!$E$1,$T214,"TradingCalendar=DCE"))/250),IF(close_Price!$E$4&lt;11,([1]!TDaysCount(close_Price!$E$1,$T214,"TradingCalendar=DCE"))/250,([1]!TDaysCount(close_Price!$E$1,$T214,"TradingCalendar=DCE")-1)/250)))</f>
        <v>#NAME?</v>
      </c>
      <c r="W214" s="137"/>
      <c r="X214" s="137"/>
      <c r="Y214" s="137"/>
      <c r="Z214" s="153">
        <v>0.05</v>
      </c>
      <c r="AA214" s="153">
        <v>0</v>
      </c>
      <c r="AB214" s="148">
        <f>VLOOKUP(E214,ContractInfo!C:M,11,FALSE)</f>
        <v>0.39</v>
      </c>
      <c r="AC214" s="145">
        <v>0.553392</v>
      </c>
      <c r="AD214" s="22">
        <v>0.35756845801247483</v>
      </c>
      <c r="AE214" s="23">
        <v>0.4736205389551576</v>
      </c>
      <c r="AF214" s="23">
        <v>0.38345703984181795</v>
      </c>
      <c r="AG214" s="23">
        <v>1.0595883218213558</v>
      </c>
      <c r="AH214" s="23">
        <v>-3.0867557360206397</v>
      </c>
      <c r="AI214" s="23">
        <v>0.31253380476643355</v>
      </c>
      <c r="AJ214" s="153">
        <v>0</v>
      </c>
      <c r="AK214" s="153" t="b">
        <v>0</v>
      </c>
      <c r="AL214" s="154">
        <f>IF($E214="","",IF($C214="Short",VLOOKUP($A214,TradingBlotter!$C:$J,8,FALSE)*$G214*H214,-VLOOKUP($A214,TradingBlotter!$C:$J,8,FALSE)*$G214*H214))</f>
        <v>126269.66620799998</v>
      </c>
      <c r="AM214" s="154">
        <f t="shared" si="33"/>
        <v>-81587.825338538431</v>
      </c>
      <c r="AN214" s="154">
        <f t="shared" si="34"/>
        <v>44681.84086946155</v>
      </c>
      <c r="AO214" s="154">
        <f t="shared" si="35"/>
        <v>2299993.92</v>
      </c>
      <c r="AP214" s="137" t="s">
        <v>2595</v>
      </c>
      <c r="AQ214" s="10" t="str">
        <f t="shared" si="36"/>
        <v/>
      </c>
      <c r="AR214" s="143" t="str">
        <f t="shared" si="37"/>
        <v/>
      </c>
      <c r="AS214" s="37"/>
      <c r="AT214" s="206" t="e">
        <f ca="1">[1]!WSS(E214,"sec_name","ShowCodes=N","cols=1;rows=1")</f>
        <v>#NAME?</v>
      </c>
    </row>
    <row r="215" spans="1:46" s="53" customFormat="1" x14ac:dyDescent="0.2">
      <c r="A215" s="53" t="s">
        <v>2979</v>
      </c>
      <c r="B215" s="53" t="s">
        <v>807</v>
      </c>
      <c r="C215" s="53" t="s">
        <v>459</v>
      </c>
      <c r="D215" s="53" t="s">
        <v>809</v>
      </c>
      <c r="E215" s="53" t="s">
        <v>2975</v>
      </c>
      <c r="F215" s="153">
        <v>578734</v>
      </c>
      <c r="G215" s="154">
        <f>IF($E215="","",VLOOKUP($E215,ContractInfo!$C$2:$G$904,5,FALSE))</f>
        <v>100</v>
      </c>
      <c r="H215" s="154">
        <f t="shared" si="38"/>
        <v>5787.34</v>
      </c>
      <c r="I215" s="154">
        <v>7.43</v>
      </c>
      <c r="J215" s="153">
        <v>7.43</v>
      </c>
      <c r="K215" s="153"/>
      <c r="L215" s="153"/>
      <c r="M215" s="153"/>
      <c r="N215" s="153"/>
      <c r="O215" s="153"/>
      <c r="P215" s="153"/>
      <c r="Q215" s="154" t="e">
        <f>IF(OR($E215="",AK215),"",RTD("wdf.rtq",,$E215,"LastPrice"))</f>
        <v>#N/A</v>
      </c>
      <c r="R215" s="37">
        <v>43117</v>
      </c>
      <c r="S215" s="37"/>
      <c r="T215" s="37">
        <v>43153</v>
      </c>
      <c r="U215" s="85"/>
      <c r="V215" s="116" t="e">
        <f ca="1">IF(OR($A215="",$AK215),"",IF($B215="Asian",IF(close_Price!$E$4&gt;=14,([1]!TDaysCount(close_Price!$E$1,$T215,"TradingCalendar=DCE")-1)/250,([1]!TDaysCount(close_Price!$E$1,$T215,"TradingCalendar=DCE"))/250),IF(close_Price!$E$4&lt;11,([1]!TDaysCount(close_Price!$E$1,$T215,"TradingCalendar=DCE"))/250,([1]!TDaysCount(close_Price!$E$1,$T215,"TradingCalendar=DCE")-1)/250)))</f>
        <v>#NAME?</v>
      </c>
      <c r="W215" s="137"/>
      <c r="X215" s="137"/>
      <c r="Y215" s="137"/>
      <c r="Z215" s="153">
        <v>0.05</v>
      </c>
      <c r="AA215" s="153">
        <v>0</v>
      </c>
      <c r="AB215" s="148">
        <f>VLOOKUP(E215,ContractInfo!C:M,11,FALSE)</f>
        <v>0.33</v>
      </c>
      <c r="AC215" s="145">
        <v>0.345495</v>
      </c>
      <c r="AD215" s="22">
        <v>0.29731388179822621</v>
      </c>
      <c r="AE215" s="23">
        <v>0.55786763722927113</v>
      </c>
      <c r="AF215" s="23">
        <v>0.59677153569734132</v>
      </c>
      <c r="AG215" s="23">
        <v>0.79121723756234008</v>
      </c>
      <c r="AH215" s="23">
        <v>-2.0067040378289174</v>
      </c>
      <c r="AI215" s="23">
        <v>0.27863693051791888</v>
      </c>
      <c r="AJ215" s="153">
        <v>0</v>
      </c>
      <c r="AK215" s="153" t="b">
        <v>0</v>
      </c>
      <c r="AL215" s="154">
        <f>IF($E215="","",IF($C215="Short",VLOOKUP($A215,TradingBlotter!$C:$J,8,FALSE)*$G215*H215,-VLOOKUP($A215,TradingBlotter!$C:$J,8,FALSE)*$G215*H215))</f>
        <v>199949.70333000002</v>
      </c>
      <c r="AM215" s="154">
        <f t="shared" si="33"/>
        <v>-172065.65206861464</v>
      </c>
      <c r="AN215" s="154">
        <f t="shared" si="34"/>
        <v>27884.051261385379</v>
      </c>
      <c r="AO215" s="154">
        <f t="shared" si="35"/>
        <v>4299993.62</v>
      </c>
      <c r="AP215" s="137" t="s">
        <v>2595</v>
      </c>
      <c r="AQ215" s="10" t="str">
        <f t="shared" si="36"/>
        <v/>
      </c>
      <c r="AR215" s="143" t="str">
        <f t="shared" si="37"/>
        <v/>
      </c>
      <c r="AS215" s="37"/>
      <c r="AT215" s="206" t="e">
        <f ca="1">[1]!WSS(E215,"sec_name","ShowCodes=N","cols=1;rows=1")</f>
        <v>#NAME?</v>
      </c>
    </row>
    <row r="216" spans="1:46" s="53" customFormat="1" x14ac:dyDescent="0.2">
      <c r="A216" s="53" t="s">
        <v>2988</v>
      </c>
      <c r="B216" s="53" t="s">
        <v>807</v>
      </c>
      <c r="C216" s="53" t="s">
        <v>459</v>
      </c>
      <c r="D216" s="53" t="s">
        <v>809</v>
      </c>
      <c r="E216" s="53" t="s">
        <v>2989</v>
      </c>
      <c r="F216" s="153">
        <v>275862</v>
      </c>
      <c r="G216" s="154">
        <f>IF($E216="","",VLOOKUP($E216,ContractInfo!$C$2:$G$904,5,FALSE))</f>
        <v>100</v>
      </c>
      <c r="H216" s="154">
        <f t="shared" si="38"/>
        <v>2758.62</v>
      </c>
      <c r="I216" s="154">
        <v>7.25</v>
      </c>
      <c r="J216" s="153">
        <v>7.25</v>
      </c>
      <c r="K216" s="153"/>
      <c r="L216" s="153"/>
      <c r="M216" s="153"/>
      <c r="N216" s="153"/>
      <c r="O216" s="153"/>
      <c r="P216" s="153"/>
      <c r="Q216" s="154" t="e">
        <f>IF(OR($E216="",AK216),"",RTD("wdf.rtq",,$E216,"LastPrice"))</f>
        <v>#N/A</v>
      </c>
      <c r="R216" s="37">
        <v>43117</v>
      </c>
      <c r="S216" s="37"/>
      <c r="T216" s="37">
        <v>43145</v>
      </c>
      <c r="U216" s="85"/>
      <c r="V216" s="116" t="e">
        <f ca="1">IF(OR($A216="",$AK216),"",IF($B216="Asian",IF(close_Price!$E$4&gt;=14,([1]!TDaysCount(close_Price!$E$1,$T216,"TradingCalendar=DCE")-1)/250,([1]!TDaysCount(close_Price!$E$1,$T216,"TradingCalendar=DCE"))/250),IF(close_Price!$E$4&lt;11,([1]!TDaysCount(close_Price!$E$1,$T216,"TradingCalendar=DCE"))/250,([1]!TDaysCount(close_Price!$E$1,$T216,"TradingCalendar=DCE")-1)/250)))</f>
        <v>#NAME?</v>
      </c>
      <c r="W216" s="137"/>
      <c r="X216" s="137"/>
      <c r="Y216" s="137"/>
      <c r="Z216" s="153">
        <v>0.05</v>
      </c>
      <c r="AA216" s="153">
        <v>0</v>
      </c>
      <c r="AB216" s="148">
        <v>0.34</v>
      </c>
      <c r="AC216" s="145">
        <v>0.34582499999999999</v>
      </c>
      <c r="AD216" s="22">
        <v>0.62169383155714164</v>
      </c>
      <c r="AE216" s="23">
        <v>0.80619322754128375</v>
      </c>
      <c r="AF216" s="23">
        <v>0.39872516775098626</v>
      </c>
      <c r="AG216" s="23">
        <v>0.55654914100422481</v>
      </c>
      <c r="AH216" s="23">
        <v>-1.6734942298324935</v>
      </c>
      <c r="AI216" s="23">
        <v>0.38368507315782713</v>
      </c>
      <c r="AJ216" s="153">
        <v>0</v>
      </c>
      <c r="AK216" s="153" t="b">
        <v>0</v>
      </c>
      <c r="AL216" s="154">
        <f>IF($E216="","",IF($C216="Short",VLOOKUP($A216,TradingBlotter!$C:$J,8,FALSE)*$G216*H216,-VLOOKUP($A216,TradingBlotter!$C:$J,8,FALSE)*$G216*H216))</f>
        <v>95399.976149999988</v>
      </c>
      <c r="AM216" s="154">
        <f t="shared" si="33"/>
        <v>-171501.70376101619</v>
      </c>
      <c r="AN216" s="154">
        <f t="shared" si="34"/>
        <v>-76101.727611016206</v>
      </c>
      <c r="AO216" s="154">
        <f t="shared" si="35"/>
        <v>1999999.5</v>
      </c>
      <c r="AP216" s="137" t="s">
        <v>1289</v>
      </c>
      <c r="AQ216" s="10" t="str">
        <f t="shared" si="36"/>
        <v/>
      </c>
      <c r="AR216" s="143" t="str">
        <f t="shared" si="37"/>
        <v/>
      </c>
      <c r="AS216" s="37"/>
      <c r="AT216" s="206" t="e">
        <f ca="1">[1]!WSS(E216,"sec_name","ShowCodes=N","cols=1;rows=1")</f>
        <v>#NAME?</v>
      </c>
    </row>
    <row r="217" spans="1:46" s="53" customFormat="1" x14ac:dyDescent="0.2">
      <c r="A217" s="53" t="s">
        <v>2991</v>
      </c>
      <c r="B217" s="53" t="s">
        <v>807</v>
      </c>
      <c r="C217" s="53" t="s">
        <v>459</v>
      </c>
      <c r="D217" s="53" t="s">
        <v>809</v>
      </c>
      <c r="E217" s="53" t="s">
        <v>2982</v>
      </c>
      <c r="F217" s="153">
        <v>164609</v>
      </c>
      <c r="G217" s="154">
        <f>IF($E217="","",VLOOKUP($E217,ContractInfo!$C$2:$G$904,5,FALSE))</f>
        <v>100</v>
      </c>
      <c r="H217" s="154">
        <f t="shared" si="38"/>
        <v>1646.09</v>
      </c>
      <c r="I217" s="154">
        <v>12.15</v>
      </c>
      <c r="J217" s="153">
        <v>12.15</v>
      </c>
      <c r="K217" s="153"/>
      <c r="L217" s="153"/>
      <c r="M217" s="153"/>
      <c r="N217" s="153"/>
      <c r="O217" s="153"/>
      <c r="P217" s="153"/>
      <c r="Q217" s="154" t="e">
        <f>IF(OR($E217="",AK217),"",RTD("wdf.rtq",,$E217,"LastPrice"))</f>
        <v>#N/A</v>
      </c>
      <c r="R217" s="37">
        <v>43117</v>
      </c>
      <c r="S217" s="37"/>
      <c r="T217" s="37">
        <v>43175</v>
      </c>
      <c r="U217" s="85"/>
      <c r="V217" s="116" t="e">
        <f ca="1">IF(OR($A217="",$AK217),"",IF($B217="Asian",IF(close_Price!$E$4&gt;=14,([1]!TDaysCount(close_Price!$E$1,$T217,"TradingCalendar=DCE")-1)/250,([1]!TDaysCount(close_Price!$E$1,$T217,"TradingCalendar=DCE"))/250),IF(close_Price!$E$4&lt;11,([1]!TDaysCount(close_Price!$E$1,$T217,"TradingCalendar=DCE"))/250,([1]!TDaysCount(close_Price!$E$1,$T217,"TradingCalendar=DCE")-1)/250)))</f>
        <v>#NAME?</v>
      </c>
      <c r="W217" s="137"/>
      <c r="X217" s="137"/>
      <c r="Y217" s="137"/>
      <c r="Z217" s="153">
        <v>0.05</v>
      </c>
      <c r="AA217" s="153">
        <v>0</v>
      </c>
      <c r="AB217" s="148">
        <f>VLOOKUP(E217,ContractInfo!C:M,11,FALSE)</f>
        <v>0.31</v>
      </c>
      <c r="AC217" s="145">
        <v>0.74722500000000003</v>
      </c>
      <c r="AD217" s="22">
        <v>0.39442061768768993</v>
      </c>
      <c r="AE217" s="23">
        <v>0.42715343480360723</v>
      </c>
      <c r="AF217" s="23">
        <v>0.292273163576865</v>
      </c>
      <c r="AG217" s="23">
        <v>1.6983442939575153</v>
      </c>
      <c r="AH217" s="23">
        <v>-2.1666310174292658</v>
      </c>
      <c r="AI217" s="23">
        <v>0.62836905613930572</v>
      </c>
      <c r="AJ217" s="153">
        <v>0</v>
      </c>
      <c r="AK217" s="153" t="b">
        <v>0</v>
      </c>
      <c r="AL217" s="154">
        <f>IF($E217="","",IF($C217="Short",VLOOKUP($A217,TradingBlotter!$C:$J,8,FALSE)*$G217*H217,-VLOOKUP($A217,TradingBlotter!$C:$J,8,FALSE)*$G217*H217))</f>
        <v>122999.96002499999</v>
      </c>
      <c r="AM217" s="154">
        <f t="shared" si="33"/>
        <v>-64925.183456952953</v>
      </c>
      <c r="AN217" s="154">
        <f t="shared" si="34"/>
        <v>58074.77656804704</v>
      </c>
      <c r="AO217" s="154">
        <f t="shared" si="35"/>
        <v>1999999.35</v>
      </c>
      <c r="AP217" s="137" t="s">
        <v>3029</v>
      </c>
      <c r="AQ217" s="10" t="str">
        <f t="shared" si="36"/>
        <v/>
      </c>
      <c r="AR217" s="143" t="str">
        <f t="shared" si="37"/>
        <v/>
      </c>
      <c r="AS217" s="37"/>
      <c r="AT217" s="206" t="e">
        <f ca="1">[1]!WSS(E217,"sec_name","ShowCodes=N","cols=1;rows=1")</f>
        <v>#NAME?</v>
      </c>
    </row>
    <row r="218" spans="1:46" s="53" customFormat="1" x14ac:dyDescent="0.2">
      <c r="A218" s="53" t="s">
        <v>2992</v>
      </c>
      <c r="B218" s="53" t="s">
        <v>807</v>
      </c>
      <c r="C218" s="53" t="s">
        <v>459</v>
      </c>
      <c r="D218" s="53" t="s">
        <v>809</v>
      </c>
      <c r="E218" s="53" t="s">
        <v>2985</v>
      </c>
      <c r="F218" s="153">
        <v>47607</v>
      </c>
      <c r="G218" s="154">
        <f>IF($E218="","",VLOOKUP($E218,ContractInfo!$C$2:$G$904,5,FALSE))</f>
        <v>100</v>
      </c>
      <c r="H218" s="154">
        <f t="shared" si="38"/>
        <v>476.07</v>
      </c>
      <c r="I218" s="154">
        <v>42.01</v>
      </c>
      <c r="J218" s="153">
        <v>42.01</v>
      </c>
      <c r="K218" s="153"/>
      <c r="L218" s="153"/>
      <c r="M218" s="153"/>
      <c r="N218" s="153"/>
      <c r="O218" s="153"/>
      <c r="P218" s="153"/>
      <c r="Q218" s="154" t="e">
        <f>IF(OR($E218="",AK218),"",RTD("wdf.rtq",,$E218,"LastPrice"))</f>
        <v>#N/A</v>
      </c>
      <c r="R218" s="37">
        <v>43117</v>
      </c>
      <c r="S218" s="37"/>
      <c r="T218" s="37">
        <v>43175</v>
      </c>
      <c r="U218" s="85"/>
      <c r="V218" s="116" t="e">
        <f ca="1">IF(OR($A218="",$AK218),"",IF($B218="Asian",IF(close_Price!$E$4&gt;=14,([1]!TDaysCount(close_Price!$E$1,$T218,"TradingCalendar=DCE")-1)/250,([1]!TDaysCount(close_Price!$E$1,$T218,"TradingCalendar=DCE"))/250),IF(close_Price!$E$4&lt;11,([1]!TDaysCount(close_Price!$E$1,$T218,"TradingCalendar=DCE"))/250,([1]!TDaysCount(close_Price!$E$1,$T218,"TradingCalendar=DCE")-1)/250)))</f>
        <v>#NAME?</v>
      </c>
      <c r="W218" s="137"/>
      <c r="X218" s="137"/>
      <c r="Y218" s="137"/>
      <c r="Z218" s="153">
        <v>0.05</v>
      </c>
      <c r="AA218" s="153">
        <v>0</v>
      </c>
      <c r="AB218" s="148">
        <f>VLOOKUP(E218,ContractInfo!C:M,11,FALSE)</f>
        <v>0.56000000000000005</v>
      </c>
      <c r="AC218" s="145">
        <v>4.3018239999999999</v>
      </c>
      <c r="AD218" s="22">
        <v>4.524889670640329</v>
      </c>
      <c r="AE218" s="23">
        <v>0.62402565232056595</v>
      </c>
      <c r="AF218" s="23">
        <v>4.2147605804138712E-2</v>
      </c>
      <c r="AG218" s="23">
        <v>6.1020087134738104</v>
      </c>
      <c r="AH218" s="23">
        <v>-13.69709055450231</v>
      </c>
      <c r="AI218" s="23">
        <v>3.0848375127929435</v>
      </c>
      <c r="AJ218" s="153">
        <v>0</v>
      </c>
      <c r="AK218" s="153" t="b">
        <v>0</v>
      </c>
      <c r="AL218" s="154">
        <f>IF($E218="","",IF($C218="Short",VLOOKUP($A218,TradingBlotter!$C:$J,8,FALSE)*$G218*H218,-VLOOKUP($A218,TradingBlotter!$C:$J,8,FALSE)*$G218*H218))</f>
        <v>204796.935168</v>
      </c>
      <c r="AM218" s="154">
        <f t="shared" si="33"/>
        <v>-215416.42255017415</v>
      </c>
      <c r="AN218" s="154">
        <f t="shared" si="34"/>
        <v>-10619.487382174149</v>
      </c>
      <c r="AO218" s="154">
        <f t="shared" si="35"/>
        <v>1999970.0699999998</v>
      </c>
      <c r="AP218" s="137" t="s">
        <v>3029</v>
      </c>
      <c r="AQ218" s="10" t="str">
        <f t="shared" si="36"/>
        <v/>
      </c>
      <c r="AR218" s="143" t="str">
        <f t="shared" si="37"/>
        <v/>
      </c>
      <c r="AS218" s="37"/>
      <c r="AT218" s="206" t="e">
        <f ca="1">[1]!WSS(E218,"sec_name","ShowCodes=N","cols=1;rows=1")</f>
        <v>#NAME?</v>
      </c>
    </row>
    <row r="219" spans="1:46" s="53" customFormat="1" x14ac:dyDescent="0.2">
      <c r="A219" s="53" t="s">
        <v>2993</v>
      </c>
      <c r="B219" s="53" t="s">
        <v>807</v>
      </c>
      <c r="C219" s="53" t="s">
        <v>459</v>
      </c>
      <c r="D219" s="53" t="s">
        <v>809</v>
      </c>
      <c r="E219" s="53" t="s">
        <v>2987</v>
      </c>
      <c r="F219" s="153">
        <v>111482</v>
      </c>
      <c r="G219" s="154">
        <f>IF($E219="","",VLOOKUP($E219,ContractInfo!$C$2:$G$904,5,FALSE))</f>
        <v>100</v>
      </c>
      <c r="H219" s="154">
        <f t="shared" si="38"/>
        <v>1114.82</v>
      </c>
      <c r="I219" s="154">
        <v>17.940000000000001</v>
      </c>
      <c r="J219" s="153">
        <v>17.940000000000001</v>
      </c>
      <c r="K219" s="153"/>
      <c r="L219" s="153"/>
      <c r="M219" s="153"/>
      <c r="N219" s="153"/>
      <c r="O219" s="153"/>
      <c r="P219" s="153"/>
      <c r="Q219" s="154" t="e">
        <f>IF(OR($E219="",AK219),"",RTD("wdf.rtq",,$E219,"LastPrice"))</f>
        <v>#N/A</v>
      </c>
      <c r="R219" s="37">
        <v>43117</v>
      </c>
      <c r="S219" s="37"/>
      <c r="T219" s="37">
        <v>43175</v>
      </c>
      <c r="U219" s="85"/>
      <c r="V219" s="116" t="e">
        <f ca="1">IF(OR($A219="",$AK219),"",IF($B219="Asian",IF(close_Price!$E$4&gt;=14,([1]!TDaysCount(close_Price!$E$1,$T219,"TradingCalendar=DCE")-1)/250,([1]!TDaysCount(close_Price!$E$1,$T219,"TradingCalendar=DCE"))/250),IF(close_Price!$E$4&lt;11,([1]!TDaysCount(close_Price!$E$1,$T219,"TradingCalendar=DCE"))/250,([1]!TDaysCount(close_Price!$E$1,$T219,"TradingCalendar=DCE")-1)/250)))</f>
        <v>#NAME?</v>
      </c>
      <c r="W219" s="137"/>
      <c r="X219" s="137"/>
      <c r="Y219" s="137"/>
      <c r="Z219" s="153">
        <v>0.05</v>
      </c>
      <c r="AA219" s="153">
        <v>0</v>
      </c>
      <c r="AB219" s="148">
        <f>VLOOKUP(E219,ContractInfo!C:M,11,FALSE)</f>
        <v>0.40500000000000003</v>
      </c>
      <c r="AC219" s="145">
        <v>1.3275600000000001</v>
      </c>
      <c r="AD219" s="22">
        <v>0.91418543149940823</v>
      </c>
      <c r="AE219" s="23">
        <v>0.48620544078697769</v>
      </c>
      <c r="AF219" s="23">
        <v>0.1522803764690536</v>
      </c>
      <c r="AG219" s="23">
        <v>2.5775179925096472</v>
      </c>
      <c r="AH219" s="23">
        <v>-4.2182982787689598</v>
      </c>
      <c r="AI219" s="23">
        <v>1.0348234485874983</v>
      </c>
      <c r="AJ219" s="153">
        <v>0</v>
      </c>
      <c r="AK219" s="153" t="b">
        <v>0</v>
      </c>
      <c r="AL219" s="154">
        <f>IF($E219="","",IF($C219="Short",VLOOKUP($A219,TradingBlotter!$C:$J,8,FALSE)*$G219*H219,-VLOOKUP($A219,TradingBlotter!$C:$J,8,FALSE)*$G219*H219))</f>
        <v>147999.04392</v>
      </c>
      <c r="AM219" s="154">
        <f t="shared" si="33"/>
        <v>-101915.22027441702</v>
      </c>
      <c r="AN219" s="154">
        <f t="shared" si="34"/>
        <v>46083.823645582976</v>
      </c>
      <c r="AO219" s="154">
        <f t="shared" si="35"/>
        <v>1999987.08</v>
      </c>
      <c r="AP219" s="137" t="s">
        <v>3029</v>
      </c>
      <c r="AQ219" s="10" t="str">
        <f t="shared" si="36"/>
        <v/>
      </c>
      <c r="AR219" s="143" t="str">
        <f t="shared" si="37"/>
        <v/>
      </c>
      <c r="AS219" s="37"/>
      <c r="AT219" s="206" t="e">
        <f ca="1">[1]!WSS(E219,"sec_name","ShowCodes=N","cols=1;rows=1")</f>
        <v>#NAME?</v>
      </c>
    </row>
    <row r="220" spans="1:46" s="53" customFormat="1" x14ac:dyDescent="0.2">
      <c r="A220" s="53" t="s">
        <v>3012</v>
      </c>
      <c r="B220" s="53" t="s">
        <v>807</v>
      </c>
      <c r="C220" s="53" t="s">
        <v>458</v>
      </c>
      <c r="D220" s="53" t="s">
        <v>809</v>
      </c>
      <c r="E220" s="53" t="s">
        <v>1807</v>
      </c>
      <c r="F220" s="153">
        <v>500</v>
      </c>
      <c r="G220" s="154">
        <f>IF($E220="","",VLOOKUP($E220,ContractInfo!$C$2:$G$904,5,FALSE))</f>
        <v>5</v>
      </c>
      <c r="H220" s="154">
        <f t="shared" si="38"/>
        <v>100</v>
      </c>
      <c r="I220" s="154">
        <v>15185</v>
      </c>
      <c r="J220" s="153">
        <v>15580</v>
      </c>
      <c r="K220" s="153"/>
      <c r="L220" s="153"/>
      <c r="M220" s="153"/>
      <c r="N220" s="153"/>
      <c r="O220" s="153"/>
      <c r="P220" s="153"/>
      <c r="Q220" s="154" t="e">
        <f>IF(OR($E220="",AK220),"",RTD("wdf.rtq",,$E220,"LastPrice"))</f>
        <v>#N/A</v>
      </c>
      <c r="R220" s="37">
        <v>43117</v>
      </c>
      <c r="S220" s="37"/>
      <c r="T220" s="37">
        <v>43140</v>
      </c>
      <c r="U220" s="85"/>
      <c r="V220" s="116" t="e">
        <f ca="1">IF(OR($A220="",$AK220),"",IF($B220="Asian",IF(close_Price!$E$4&gt;=14,([1]!TDaysCount(close_Price!$E$1,$T220,"TradingCalendar=DCE")-1)/250,([1]!TDaysCount(close_Price!$E$1,$T220,"TradingCalendar=DCE"))/250),IF(close_Price!$E$4&lt;11,([1]!TDaysCount(close_Price!$E$1,$T220,"TradingCalendar=DCE"))/250,([1]!TDaysCount(close_Price!$E$1,$T220,"TradingCalendar=DCE")-1)/250)))</f>
        <v>#NAME?</v>
      </c>
      <c r="W220" s="137"/>
      <c r="X220" s="137"/>
      <c r="Y220" s="137"/>
      <c r="Z220" s="153">
        <v>0.03</v>
      </c>
      <c r="AA220" s="153">
        <v>0.03</v>
      </c>
      <c r="AB220" s="148">
        <f>VLOOKUP(E220,ContractInfo!C:M,11,FALSE)</f>
        <v>0.12</v>
      </c>
      <c r="AC220" s="145">
        <v>38.770000000000003</v>
      </c>
      <c r="AD220" s="22">
        <v>138.69572549133909</v>
      </c>
      <c r="AE220" s="23">
        <v>0.432922648706835</v>
      </c>
      <c r="AF220" s="23">
        <v>8.923004675113448E-4</v>
      </c>
      <c r="AG220" s="23">
        <v>1440.601258787716</v>
      </c>
      <c r="AH220" s="23">
        <v>-1539.340476936384</v>
      </c>
      <c r="AI220" s="23">
        <v>368.00989845001783</v>
      </c>
      <c r="AJ220" s="153">
        <v>0</v>
      </c>
      <c r="AK220" s="153" t="b">
        <v>0</v>
      </c>
      <c r="AL220" s="154">
        <f>IF($E220="","",IF($C220="Short",VLOOKUP($A220,TradingBlotter!$C:$J,8,FALSE)*$G220*H220,-VLOOKUP($A220,TradingBlotter!$C:$J,8,FALSE)*$G220*H220))</f>
        <v>-19385.000000000004</v>
      </c>
      <c r="AM220" s="154">
        <f t="shared" si="33"/>
        <v>69347.862745669539</v>
      </c>
      <c r="AN220" s="154">
        <f t="shared" si="34"/>
        <v>49962.862745669539</v>
      </c>
      <c r="AO220" s="154">
        <f t="shared" si="35"/>
        <v>7592500</v>
      </c>
      <c r="AP220" s="137" t="s">
        <v>3015</v>
      </c>
      <c r="AQ220" s="10" t="str">
        <f t="shared" si="36"/>
        <v/>
      </c>
      <c r="AR220" s="143" t="str">
        <f t="shared" si="37"/>
        <v/>
      </c>
      <c r="AS220" s="37"/>
      <c r="AT220" s="206" t="e">
        <f ca="1">[1]!WSS(E220,"sec_name","ShowCodes=N","cols=1;rows=1")</f>
        <v>#NAME?</v>
      </c>
    </row>
    <row r="221" spans="1:46" s="53" customFormat="1" x14ac:dyDescent="0.2">
      <c r="A221" s="53" t="s">
        <v>3014</v>
      </c>
      <c r="B221" s="53" t="s">
        <v>807</v>
      </c>
      <c r="C221" s="53" t="s">
        <v>458</v>
      </c>
      <c r="D221" s="53" t="s">
        <v>560</v>
      </c>
      <c r="E221" s="53" t="s">
        <v>1807</v>
      </c>
      <c r="F221" s="153">
        <v>500</v>
      </c>
      <c r="G221" s="154">
        <f>IF($E221="","",VLOOKUP($E221,ContractInfo!$C$2:$G$904,5,FALSE))</f>
        <v>5</v>
      </c>
      <c r="H221" s="154">
        <f t="shared" si="38"/>
        <v>100</v>
      </c>
      <c r="I221" s="154">
        <v>15185</v>
      </c>
      <c r="J221" s="153">
        <v>14820</v>
      </c>
      <c r="K221" s="153"/>
      <c r="L221" s="153"/>
      <c r="M221" s="153"/>
      <c r="N221" s="153"/>
      <c r="O221" s="153"/>
      <c r="P221" s="153"/>
      <c r="Q221" s="154" t="e">
        <f>IF(OR($E221="",AK221),"",RTD("wdf.rtq",,$E221,"LastPrice"))</f>
        <v>#N/A</v>
      </c>
      <c r="R221" s="37">
        <v>43117</v>
      </c>
      <c r="S221" s="37"/>
      <c r="T221" s="37">
        <v>43140</v>
      </c>
      <c r="U221" s="85"/>
      <c r="V221" s="116" t="e">
        <f ca="1">IF(OR($A221="",$AK221),"",IF($B221="Asian",IF(close_Price!$E$4&gt;=14,([1]!TDaysCount(close_Price!$E$1,$T221,"TradingCalendar=DCE")-1)/250,([1]!TDaysCount(close_Price!$E$1,$T221,"TradingCalendar=DCE"))/250),IF(close_Price!$E$4&lt;11,([1]!TDaysCount(close_Price!$E$1,$T221,"TradingCalendar=DCE"))/250,([1]!TDaysCount(close_Price!$E$1,$T221,"TradingCalendar=DCE")-1)/250)))</f>
        <v>#NAME?</v>
      </c>
      <c r="W221" s="137"/>
      <c r="X221" s="137"/>
      <c r="Y221" s="137"/>
      <c r="Z221" s="153">
        <v>0.03</v>
      </c>
      <c r="AA221" s="153">
        <v>0.03</v>
      </c>
      <c r="AB221" s="148">
        <f>VLOOKUP(E221,ContractInfo!C:M,11,FALSE)</f>
        <v>0.12</v>
      </c>
      <c r="AC221" s="145">
        <v>41.41</v>
      </c>
      <c r="AD221" s="22">
        <v>10.470603123512005</v>
      </c>
      <c r="AE221" s="23">
        <v>-5.5372962889299944E-2</v>
      </c>
      <c r="AF221" s="23">
        <v>2.5399543617269808E-4</v>
      </c>
      <c r="AG221" s="23">
        <v>410.07055179209755</v>
      </c>
      <c r="AH221" s="23">
        <v>-439.04718739782771</v>
      </c>
      <c r="AI221" s="23">
        <v>-48.650085562828984</v>
      </c>
      <c r="AJ221" s="153">
        <v>0</v>
      </c>
      <c r="AK221" s="153" t="b">
        <v>0</v>
      </c>
      <c r="AL221" s="154">
        <f>IF($E221="","",IF($C221="Short",VLOOKUP($A221,TradingBlotter!$C:$J,8,FALSE)*$G221*H221,-VLOOKUP($A221,TradingBlotter!$C:$J,8,FALSE)*$G221*H221))</f>
        <v>-20705</v>
      </c>
      <c r="AM221" s="154">
        <f t="shared" si="33"/>
        <v>5235.3015617560022</v>
      </c>
      <c r="AN221" s="154">
        <f t="shared" si="34"/>
        <v>-15469.698438243999</v>
      </c>
      <c r="AO221" s="154">
        <f t="shared" si="35"/>
        <v>7592500</v>
      </c>
      <c r="AP221" s="137" t="s">
        <v>3015</v>
      </c>
      <c r="AQ221" s="10" t="str">
        <f t="shared" si="36"/>
        <v/>
      </c>
      <c r="AR221" s="143" t="str">
        <f t="shared" si="37"/>
        <v/>
      </c>
      <c r="AS221" s="37"/>
      <c r="AT221" s="206" t="e">
        <f ca="1">[1]!WSS(E221,"sec_name","ShowCodes=N","cols=1;rows=1")</f>
        <v>#NAME?</v>
      </c>
    </row>
    <row r="222" spans="1:46" s="53" customFormat="1" x14ac:dyDescent="0.2">
      <c r="A222" s="53" t="s">
        <v>3031</v>
      </c>
      <c r="B222" s="53" t="s">
        <v>114</v>
      </c>
      <c r="C222" s="53" t="s">
        <v>137</v>
      </c>
      <c r="D222" s="53" t="s">
        <v>121</v>
      </c>
      <c r="E222" s="53" t="s">
        <v>1416</v>
      </c>
      <c r="F222" s="153">
        <v>2000</v>
      </c>
      <c r="G222" s="154">
        <f>IF($E222="","",VLOOKUP($E222,ContractInfo!$C$2:$G$904,5,FALSE))</f>
        <v>10</v>
      </c>
      <c r="H222" s="154">
        <f t="shared" si="38"/>
        <v>200</v>
      </c>
      <c r="I222" s="154">
        <v>3834</v>
      </c>
      <c r="J222" s="153">
        <v>3834</v>
      </c>
      <c r="K222" s="153"/>
      <c r="L222" s="153"/>
      <c r="M222" s="153"/>
      <c r="N222" s="153"/>
      <c r="O222" s="153"/>
      <c r="P222" s="153"/>
      <c r="Q222" s="154" t="e">
        <f>IF(OR($E222="",AK222),"",RTD("wdf.rtq",,$E222,"LastPrice"))</f>
        <v>#N/A</v>
      </c>
      <c r="R222" s="37">
        <v>43118</v>
      </c>
      <c r="S222" s="37"/>
      <c r="T222" s="37">
        <v>43144</v>
      </c>
      <c r="U222" s="85"/>
      <c r="V222" s="116" t="e">
        <f ca="1">IF(OR($A222="",$AK222),"",IF($B222="Asian",IF(close_Price!$E$4&gt;=14,([1]!TDaysCount(close_Price!$E$1,$T222,"TradingCalendar=DCE")-1)/250,([1]!TDaysCount(close_Price!$E$1,$T222,"TradingCalendar=DCE"))/250),IF(close_Price!$E$4&lt;11,([1]!TDaysCount(close_Price!$E$1,$T222,"TradingCalendar=DCE"))/250,([1]!TDaysCount(close_Price!$E$1,$T222,"TradingCalendar=DCE")-1)/250)))</f>
        <v>#NAME?</v>
      </c>
      <c r="W222" s="137"/>
      <c r="X222" s="137"/>
      <c r="Y222" s="137"/>
      <c r="Z222" s="153">
        <v>0.03</v>
      </c>
      <c r="AA222" s="153">
        <v>0.03</v>
      </c>
      <c r="AB222" s="148">
        <f>VLOOKUP(E222,ContractInfo!C:M,11,FALSE)</f>
        <v>0.25</v>
      </c>
      <c r="AC222" s="145">
        <v>94.97</v>
      </c>
      <c r="AD222" s="22">
        <v>155.03057954838042</v>
      </c>
      <c r="AE222" s="23">
        <v>0.62966393231628981</v>
      </c>
      <c r="AF222" s="23">
        <v>1.3574908019118256E-3</v>
      </c>
      <c r="AG222" s="23">
        <v>373.04417860510529</v>
      </c>
      <c r="AH222" s="23">
        <v>-811.38322331221661</v>
      </c>
      <c r="AI222" s="23">
        <v>147.8869362817415</v>
      </c>
      <c r="AJ222" s="153">
        <v>0</v>
      </c>
      <c r="AK222" s="153" t="b">
        <v>0</v>
      </c>
      <c r="AL222" s="154">
        <f>IF($E222="","",IF($C222="Short",VLOOKUP($A222,TradingBlotter!$C:$J,8,FALSE)*$G222*H222,-VLOOKUP($A222,TradingBlotter!$C:$J,8,FALSE)*$G222*H222))</f>
        <v>-189940</v>
      </c>
      <c r="AM222" s="154">
        <f t="shared" ref="AM222:AM223" si="39">IF($E222="","",IF($C222="Short",IF($AK222,-$AC222,-$AD222)*$G222*H222,IF($AK222,$AC222,$AD222)*$G222*H222))</f>
        <v>310061.15909676079</v>
      </c>
      <c r="AN222" s="154">
        <f t="shared" ref="AN222:AN245" si="40">IF($E222="","",$AL222+$AM222)</f>
        <v>120121.15909676079</v>
      </c>
      <c r="AO222" s="154">
        <f t="shared" ref="AO222:AO223" si="41">IF(AND($E222&lt;&gt;"",COUNTIF(A222,"*-*")=0),$F222*$I222,IF(OR($E222="",COUNTIF(A221,"*-*")=1),"",$F222*$I222))</f>
        <v>7668000</v>
      </c>
      <c r="AP222" s="137" t="s">
        <v>1144</v>
      </c>
      <c r="AQ222" s="10"/>
      <c r="AR222" s="143"/>
      <c r="AS222" s="37"/>
      <c r="AT222" s="206" t="e">
        <f ca="1">[1]!WSS(E222,"sec_name","ShowCodes=N","cols=1;rows=1")</f>
        <v>#NAME?</v>
      </c>
    </row>
    <row r="223" spans="1:46" s="53" customFormat="1" x14ac:dyDescent="0.2">
      <c r="A223" s="53" t="s">
        <v>3033</v>
      </c>
      <c r="B223" s="53" t="s">
        <v>114</v>
      </c>
      <c r="C223" s="53" t="s">
        <v>137</v>
      </c>
      <c r="D223" s="53" t="s">
        <v>115</v>
      </c>
      <c r="E223" s="53" t="s">
        <v>1416</v>
      </c>
      <c r="F223" s="153">
        <v>2000</v>
      </c>
      <c r="G223" s="154">
        <f>IF($E223="","",VLOOKUP($E223,ContractInfo!$C$2:$G$904,5,FALSE))</f>
        <v>10</v>
      </c>
      <c r="H223" s="154">
        <f t="shared" si="38"/>
        <v>200</v>
      </c>
      <c r="I223" s="154">
        <v>3834</v>
      </c>
      <c r="J223" s="153">
        <v>3834</v>
      </c>
      <c r="K223" s="153"/>
      <c r="L223" s="153"/>
      <c r="M223" s="153"/>
      <c r="N223" s="153"/>
      <c r="O223" s="153"/>
      <c r="P223" s="153"/>
      <c r="Q223" s="154" t="e">
        <f>IF(OR($E223="",AK223),"",RTD("wdf.rtq",,$E223,"LastPrice"))</f>
        <v>#N/A</v>
      </c>
      <c r="R223" s="37">
        <v>43118</v>
      </c>
      <c r="S223" s="37"/>
      <c r="T223" s="37">
        <v>43144</v>
      </c>
      <c r="U223" s="85"/>
      <c r="V223" s="116" t="e">
        <f ca="1">IF(OR($A223="",$AK223),"",IF($B223="Asian",IF(close_Price!$E$4&gt;=14,([1]!TDaysCount(close_Price!$E$1,$T223,"TradingCalendar=DCE")-1)/250,([1]!TDaysCount(close_Price!$E$1,$T223,"TradingCalendar=DCE"))/250),IF(close_Price!$E$4&lt;11,([1]!TDaysCount(close_Price!$E$1,$T223,"TradingCalendar=DCE"))/250,([1]!TDaysCount(close_Price!$E$1,$T223,"TradingCalendar=DCE")-1)/250)))</f>
        <v>#NAME?</v>
      </c>
      <c r="W223" s="137"/>
      <c r="X223" s="137"/>
      <c r="Y223" s="137"/>
      <c r="Z223" s="153">
        <v>0.03</v>
      </c>
      <c r="AA223" s="153">
        <v>0.03</v>
      </c>
      <c r="AB223" s="148">
        <f>VLOOKUP(E223,ContractInfo!C:M,11,FALSE)</f>
        <v>0.25</v>
      </c>
      <c r="AC223" s="145">
        <v>94.97</v>
      </c>
      <c r="AD223" s="22">
        <v>73.18786850266514</v>
      </c>
      <c r="AE223" s="23">
        <v>-0.36841790970462812</v>
      </c>
      <c r="AF223" s="23">
        <v>1.3574908019118256E-3</v>
      </c>
      <c r="AG223" s="23">
        <v>373.04417860510529</v>
      </c>
      <c r="AH223" s="23">
        <v>-813.83850464358807</v>
      </c>
      <c r="AI223" s="23">
        <v>-97.018393785983292</v>
      </c>
      <c r="AJ223" s="153">
        <v>0</v>
      </c>
      <c r="AK223" s="153" t="b">
        <v>0</v>
      </c>
      <c r="AL223" s="154">
        <f>IF($E223="","",IF($C223="Short",VLOOKUP($A223,TradingBlotter!$C:$J,8,FALSE)*$G223*H223,-VLOOKUP($A223,TradingBlotter!$C:$J,8,FALSE)*$G223*H223))</f>
        <v>-189940</v>
      </c>
      <c r="AM223" s="154">
        <f t="shared" si="39"/>
        <v>146375.73700533027</v>
      </c>
      <c r="AN223" s="154">
        <f t="shared" si="40"/>
        <v>-43564.262994669727</v>
      </c>
      <c r="AO223" s="154">
        <f t="shared" si="41"/>
        <v>7668000</v>
      </c>
      <c r="AP223" s="137" t="s">
        <v>1144</v>
      </c>
      <c r="AQ223" s="10"/>
      <c r="AR223" s="143"/>
      <c r="AS223" s="37"/>
      <c r="AT223" s="206" t="e">
        <f ca="1">[1]!WSS(E223,"sec_name","ShowCodes=N","cols=1;rows=1")</f>
        <v>#NAME?</v>
      </c>
    </row>
    <row r="224" spans="1:46" s="53" customFormat="1" x14ac:dyDescent="0.2">
      <c r="A224" s="53" t="s">
        <v>3035</v>
      </c>
      <c r="B224" s="53" t="s">
        <v>114</v>
      </c>
      <c r="C224" s="53" t="s">
        <v>137</v>
      </c>
      <c r="D224" s="53" t="s">
        <v>121</v>
      </c>
      <c r="E224" s="53" t="s">
        <v>1806</v>
      </c>
      <c r="F224" s="153">
        <v>500</v>
      </c>
      <c r="G224" s="154">
        <f>IF($E224="","",VLOOKUP($E224,ContractInfo!$C$2:$G$904,5,FALSE))</f>
        <v>5</v>
      </c>
      <c r="H224" s="154">
        <f t="shared" ref="H224:H226" si="42">IF($E224="","",F224/G224)</f>
        <v>100</v>
      </c>
      <c r="I224" s="154">
        <v>15500</v>
      </c>
      <c r="J224" s="153">
        <v>15850</v>
      </c>
      <c r="K224" s="153"/>
      <c r="L224" s="153"/>
      <c r="M224" s="153"/>
      <c r="N224" s="153"/>
      <c r="O224" s="153"/>
      <c r="P224" s="153"/>
      <c r="Q224" s="154" t="e">
        <f>IF(OR($E224="",AK224),"",RTD("wdf.rtq",,$E224,"LastPrice"))</f>
        <v>#N/A</v>
      </c>
      <c r="R224" s="37">
        <v>43118</v>
      </c>
      <c r="S224" s="37"/>
      <c r="T224" s="37">
        <v>43140</v>
      </c>
      <c r="U224" s="85"/>
      <c r="V224" s="116" t="e">
        <f ca="1">IF(OR($A224="",$AK224),"",IF($B224="Asian",IF(close_Price!$E$4&gt;=14,([1]!TDaysCount(close_Price!$E$1,$T224,"TradingCalendar=DCE")-1)/250,([1]!TDaysCount(close_Price!$E$1,$T224,"TradingCalendar=DCE"))/250),IF(close_Price!$E$4&lt;11,([1]!TDaysCount(close_Price!$E$1,$T224,"TradingCalendar=DCE"))/250,([1]!TDaysCount(close_Price!$E$1,$T224,"TradingCalendar=DCE")-1)/250)))</f>
        <v>#NAME?</v>
      </c>
      <c r="W224" s="137"/>
      <c r="X224" s="137"/>
      <c r="Y224" s="137"/>
      <c r="Z224" s="153">
        <v>0.03</v>
      </c>
      <c r="AA224" s="153">
        <v>0.03</v>
      </c>
      <c r="AB224" s="148">
        <v>0.115</v>
      </c>
      <c r="AC224" s="145">
        <v>49.1</v>
      </c>
      <c r="AD224" s="22">
        <v>49.360904900500699</v>
      </c>
      <c r="AE224" s="23">
        <v>0.20950738424502946</v>
      </c>
      <c r="AF224" s="23">
        <v>6.8182371910054324E-4</v>
      </c>
      <c r="AG224" s="23">
        <v>1054.9244764295515</v>
      </c>
      <c r="AH224" s="23">
        <v>-1081.7005549011851</v>
      </c>
      <c r="AI224" s="23">
        <v>179.08819885025753</v>
      </c>
      <c r="AJ224" s="153">
        <v>0</v>
      </c>
      <c r="AK224" s="153" t="b">
        <v>0</v>
      </c>
      <c r="AL224" s="154">
        <f>IF($E224="","",IF($C224="Short",VLOOKUP($A224,TradingBlotter!$C:$J,8,FALSE)*$G224*H224,-VLOOKUP($A224,TradingBlotter!$C:$J,8,FALSE)*$G224*H224))</f>
        <v>-24550</v>
      </c>
      <c r="AM224" s="154">
        <f t="shared" ref="AM224:AM226" si="43">IF($E224="","",IF($C224="Short",IF($AK224,-$AC224,-$AD224)*$G224*H224,IF($AK224,$AC224,$AD224)*$G224*H224))</f>
        <v>24680.452450250352</v>
      </c>
      <c r="AN224" s="154">
        <f t="shared" si="40"/>
        <v>130.45245025035183</v>
      </c>
      <c r="AO224" s="154">
        <f t="shared" ref="AO224:AO226" si="44">IF(AND($E224&lt;&gt;"",COUNTIF(A224,"*-*")=0),$F224*$I224,IF(OR($E224="",COUNTIF(A223,"*-*")=1),"",$F224*$I224))</f>
        <v>7750000</v>
      </c>
      <c r="AP224" s="137" t="s">
        <v>3015</v>
      </c>
      <c r="AQ224" s="10"/>
      <c r="AR224" s="143"/>
      <c r="AS224" s="37"/>
      <c r="AT224" s="206" t="e">
        <f ca="1">[1]!WSS(E224,"sec_name","ShowCodes=N","cols=1;rows=1")</f>
        <v>#NAME?</v>
      </c>
    </row>
    <row r="225" spans="1:46" s="53" customFormat="1" x14ac:dyDescent="0.2">
      <c r="A225" s="53" t="s">
        <v>3037</v>
      </c>
      <c r="B225" s="53" t="s">
        <v>114</v>
      </c>
      <c r="C225" s="53" t="s">
        <v>137</v>
      </c>
      <c r="D225" s="53" t="s">
        <v>121</v>
      </c>
      <c r="E225" s="53" t="s">
        <v>1806</v>
      </c>
      <c r="F225" s="153">
        <v>500</v>
      </c>
      <c r="G225" s="154">
        <f>IF($E225="","",VLOOKUP($E225,ContractInfo!$C$2:$G$904,5,FALSE))</f>
        <v>5</v>
      </c>
      <c r="H225" s="154">
        <f t="shared" si="42"/>
        <v>100</v>
      </c>
      <c r="I225" s="154">
        <v>15520</v>
      </c>
      <c r="J225" s="153">
        <v>15985</v>
      </c>
      <c r="K225" s="153"/>
      <c r="L225" s="153"/>
      <c r="M225" s="153"/>
      <c r="N225" s="153"/>
      <c r="O225" s="153"/>
      <c r="P225" s="153"/>
      <c r="Q225" s="154" t="e">
        <f>IF(OR($E225="",AK225),"",RTD("wdf.rtq",,$E225,"LastPrice"))</f>
        <v>#N/A</v>
      </c>
      <c r="R225" s="37">
        <v>43118</v>
      </c>
      <c r="S225" s="37"/>
      <c r="T225" s="37">
        <v>43140</v>
      </c>
      <c r="U225" s="85"/>
      <c r="V225" s="116" t="e">
        <f ca="1">IF(OR($A225="",$AK225),"",IF($B225="Asian",IF(close_Price!$E$4&gt;=14,([1]!TDaysCount(close_Price!$E$1,$T225,"TradingCalendar=DCE")-1)/250,([1]!TDaysCount(close_Price!$E$1,$T225,"TradingCalendar=DCE"))/250),IF(close_Price!$E$4&lt;11,([1]!TDaysCount(close_Price!$E$1,$T225,"TradingCalendar=DCE"))/250,([1]!TDaysCount(close_Price!$E$1,$T225,"TradingCalendar=DCE")-1)/250)))</f>
        <v>#NAME?</v>
      </c>
      <c r="W225" s="137"/>
      <c r="X225" s="137"/>
      <c r="Y225" s="137"/>
      <c r="Z225" s="153">
        <v>0.03</v>
      </c>
      <c r="AA225" s="153">
        <v>0.03</v>
      </c>
      <c r="AB225" s="148">
        <v>0.115</v>
      </c>
      <c r="AC225" s="145">
        <v>30.17</v>
      </c>
      <c r="AD225" s="22">
        <v>27.524564445294271</v>
      </c>
      <c r="AE225" s="23">
        <v>0.13144290970099282</v>
      </c>
      <c r="AF225" s="23">
        <v>5.0508830708410348E-4</v>
      </c>
      <c r="AG225" s="23">
        <v>781.4776796035959</v>
      </c>
      <c r="AH225" s="23">
        <v>-801.58438051676194</v>
      </c>
      <c r="AI225" s="23">
        <v>112.55107001152528</v>
      </c>
      <c r="AJ225" s="153">
        <v>0</v>
      </c>
      <c r="AK225" s="153" t="b">
        <v>0</v>
      </c>
      <c r="AL225" s="154">
        <f>IF($E225="","",IF($C225="Short",VLOOKUP($A225,TradingBlotter!$C:$J,8,FALSE)*$G225*H225,-VLOOKUP($A225,TradingBlotter!$C:$J,8,FALSE)*$G225*H225))</f>
        <v>-15085.000000000002</v>
      </c>
      <c r="AM225" s="154">
        <f t="shared" si="43"/>
        <v>13762.282222647136</v>
      </c>
      <c r="AN225" s="154">
        <f t="shared" si="40"/>
        <v>-1322.7177773528656</v>
      </c>
      <c r="AO225" s="154">
        <f t="shared" si="44"/>
        <v>7760000</v>
      </c>
      <c r="AP225" s="137" t="s">
        <v>3015</v>
      </c>
      <c r="AQ225" s="10"/>
      <c r="AR225" s="143"/>
      <c r="AS225" s="37"/>
      <c r="AT225" s="206" t="e">
        <f ca="1">[1]!WSS(E225,"sec_name","ShowCodes=N","cols=1;rows=1")</f>
        <v>#NAME?</v>
      </c>
    </row>
    <row r="226" spans="1:46" s="53" customFormat="1" x14ac:dyDescent="0.2">
      <c r="A226" s="53" t="s">
        <v>3055</v>
      </c>
      <c r="B226" s="53" t="s">
        <v>807</v>
      </c>
      <c r="C226" s="53" t="s">
        <v>459</v>
      </c>
      <c r="D226" s="53" t="s">
        <v>809</v>
      </c>
      <c r="E226" s="53" t="s">
        <v>3050</v>
      </c>
      <c r="F226" s="153">
        <v>89285</v>
      </c>
      <c r="G226" s="154">
        <f>IF($E226="","",VLOOKUP($E226,ContractInfo!$C$2:$G$904,5,FALSE))</f>
        <v>100</v>
      </c>
      <c r="H226" s="154">
        <f t="shared" si="42"/>
        <v>892.85</v>
      </c>
      <c r="I226" s="154">
        <v>11.2</v>
      </c>
      <c r="J226" s="153">
        <v>11.2</v>
      </c>
      <c r="K226" s="153"/>
      <c r="L226" s="153"/>
      <c r="M226" s="153"/>
      <c r="N226" s="153"/>
      <c r="O226" s="153"/>
      <c r="P226" s="153"/>
      <c r="Q226" s="154" t="e">
        <f>IF(OR($E226="",AK226),"",RTD("wdf.rtq",,$E226,"LastPrice"))</f>
        <v>#N/A</v>
      </c>
      <c r="R226" s="37">
        <v>43118</v>
      </c>
      <c r="S226" s="37"/>
      <c r="T226" s="37">
        <v>43175</v>
      </c>
      <c r="U226" s="85"/>
      <c r="V226" s="116" t="e">
        <f ca="1">IF(OR($A226="",$AK226),"",IF($B226="Asian",IF(close_Price!$E$4&gt;=14,([1]!TDaysCount(close_Price!$E$1,$T226,"TradingCalendar=DCE")-1)/250,([1]!TDaysCount(close_Price!$E$1,$T226,"TradingCalendar=DCE"))/250),IF(close_Price!$E$4&lt;11,([1]!TDaysCount(close_Price!$E$1,$T226,"TradingCalendar=DCE"))/250,([1]!TDaysCount(close_Price!$E$1,$T226,"TradingCalendar=DCE")-1)/250)))</f>
        <v>#NAME?</v>
      </c>
      <c r="W226" s="137"/>
      <c r="X226" s="137"/>
      <c r="Y226" s="137"/>
      <c r="Z226" s="153">
        <v>0.05</v>
      </c>
      <c r="AA226" s="153">
        <v>0</v>
      </c>
      <c r="AB226" s="148">
        <f>VLOOKUP(E226,ContractInfo!C:M,11,FALSE)</f>
        <v>0.38</v>
      </c>
      <c r="AC226" s="145">
        <v>0.81759999999999999</v>
      </c>
      <c r="AD226" s="22">
        <v>1.4743779938605464</v>
      </c>
      <c r="AE226" s="23">
        <v>0.79930560812933449</v>
      </c>
      <c r="AF226" s="23">
        <v>0.16157676576610908</v>
      </c>
      <c r="AG226" s="23">
        <v>1.2818701320864345</v>
      </c>
      <c r="AH226" s="23">
        <v>-2.2122989031932612</v>
      </c>
      <c r="AI226" s="23">
        <v>1.1463465147572196</v>
      </c>
      <c r="AJ226" s="153">
        <v>0</v>
      </c>
      <c r="AK226" s="153" t="b">
        <v>0</v>
      </c>
      <c r="AL226" s="154">
        <f>IF($E226="","",IF($C226="Short",VLOOKUP($A226,TradingBlotter!$C:$J,8,FALSE)*$G226*H226,-VLOOKUP($A226,TradingBlotter!$C:$J,8,FALSE)*$G226*H226))</f>
        <v>72999.416000000012</v>
      </c>
      <c r="AM226" s="154">
        <f t="shared" si="43"/>
        <v>-131639.83918183888</v>
      </c>
      <c r="AN226" s="154">
        <f t="shared" si="40"/>
        <v>-58640.423181838865</v>
      </c>
      <c r="AO226" s="154">
        <f t="shared" si="44"/>
        <v>999991.99999999988</v>
      </c>
      <c r="AP226" s="137" t="s">
        <v>3056</v>
      </c>
      <c r="AQ226" s="10" t="str">
        <f t="shared" ref="AQ226" si="45">IF(AK226,IF(AS226&lt;&gt;"","提前平仓",IF(AM226=0,"到期无赔付","到期赔付")),"")</f>
        <v/>
      </c>
      <c r="AR226" s="143" t="str">
        <f t="shared" ref="AR226" si="46">IF(AS226&lt;&gt;"",DATE(MID(AS226,5,4),MID(AS226,9,2),MID(AS226,11,2)),IF(AK226,T226,""))</f>
        <v/>
      </c>
      <c r="AS226" s="37"/>
      <c r="AT226" s="206" t="e">
        <f ca="1">[1]!WSS(E226,"sec_name","ShowCodes=N","cols=1;rows=1")</f>
        <v>#NAME?</v>
      </c>
    </row>
    <row r="227" spans="1:46" s="53" customFormat="1" x14ac:dyDescent="0.2">
      <c r="A227" s="53" t="s">
        <v>3057</v>
      </c>
      <c r="B227" s="53" t="s">
        <v>807</v>
      </c>
      <c r="C227" s="53" t="s">
        <v>459</v>
      </c>
      <c r="D227" s="53" t="s">
        <v>809</v>
      </c>
      <c r="E227" s="53" t="s">
        <v>3058</v>
      </c>
      <c r="F227" s="153">
        <v>618357</v>
      </c>
      <c r="G227" s="154">
        <f>IF($E227="","",VLOOKUP($E227,ContractInfo!$C$2:$G$904,5,FALSE))</f>
        <v>100</v>
      </c>
      <c r="H227" s="154">
        <f t="shared" ref="H227" si="47">IF($E227="","",F227/G227)</f>
        <v>6183.57</v>
      </c>
      <c r="I227" s="154">
        <v>10.35</v>
      </c>
      <c r="J227" s="153">
        <v>10.35</v>
      </c>
      <c r="K227" s="153"/>
      <c r="L227" s="153"/>
      <c r="M227" s="153"/>
      <c r="N227" s="153"/>
      <c r="O227" s="153"/>
      <c r="P227" s="153"/>
      <c r="Q227" s="154" t="e">
        <f>IF(OR($E227="",AK227),"",RTD("wdf.rtq",,$E227,"LastPrice"))</f>
        <v>#N/A</v>
      </c>
      <c r="R227" s="37">
        <v>43118</v>
      </c>
      <c r="S227" s="37"/>
      <c r="T227" s="37">
        <v>43298</v>
      </c>
      <c r="U227" s="85"/>
      <c r="V227" s="116" t="e">
        <f ca="1">IF(OR($A227="",$AK227),"",IF($B227="Asian",IF(close_Price!$E$4&gt;=14,([1]!TDaysCount(close_Price!$E$1,$T227,"TradingCalendar=DCE")-1)/250,([1]!TDaysCount(close_Price!$E$1,$T227,"TradingCalendar=DCE"))/250),IF(close_Price!$E$4&lt;11,([1]!TDaysCount(close_Price!$E$1,$T227,"TradingCalendar=DCE"))/250,([1]!TDaysCount(close_Price!$E$1,$T227,"TradingCalendar=DCE")-1)/250)))</f>
        <v>#NAME?</v>
      </c>
      <c r="W227" s="137"/>
      <c r="X227" s="137"/>
      <c r="Y227" s="137"/>
      <c r="Z227" s="153">
        <v>0.05</v>
      </c>
      <c r="AA227" s="153">
        <v>0</v>
      </c>
      <c r="AB227" s="148">
        <f>VLOOKUP(E227,ContractInfo!C:M,11,FALSE)</f>
        <v>0.22</v>
      </c>
      <c r="AC227" s="145">
        <v>0.96669000000000005</v>
      </c>
      <c r="AD227" s="22">
        <v>0.79740690767945799</v>
      </c>
      <c r="AE227" s="23">
        <v>0.61558492180939317</v>
      </c>
      <c r="AF227" s="23">
        <v>0.24398034230742194</v>
      </c>
      <c r="AG227" s="23">
        <v>2.7197443208107441</v>
      </c>
      <c r="AH227" s="23">
        <v>-0.92653974886743029</v>
      </c>
      <c r="AI227" s="23">
        <v>2.6148513637061175</v>
      </c>
      <c r="AJ227" s="153">
        <v>0</v>
      </c>
      <c r="AK227" s="153" t="b">
        <v>0</v>
      </c>
      <c r="AL227" s="154">
        <f>IF($E227="","",IF($C227="Short",VLOOKUP($A227,TradingBlotter!$C:$J,8,FALSE)*$G227*H227,-VLOOKUP($A227,TradingBlotter!$C:$J,8,FALSE)*$G227*H227))</f>
        <v>597759.52833</v>
      </c>
      <c r="AM227" s="154">
        <f t="shared" ref="AM227" si="48">IF($E227="","",IF($C227="Short",IF($AK227,-$AC227,-$AD227)*$G227*H227,IF($AK227,$AC227,$AD227)*$G227*H227))</f>
        <v>-493082.14321194653</v>
      </c>
      <c r="AN227" s="154">
        <f t="shared" si="40"/>
        <v>104677.38511805347</v>
      </c>
      <c r="AO227" s="154">
        <f t="shared" ref="AO227" si="49">IF(AND($E227&lt;&gt;"",COUNTIF(A227,"*-*")=0),$F227*$I227,IF(OR($E227="",COUNTIF(A226,"*-*")=1),"",$F227*$I227))</f>
        <v>6399994.9500000002</v>
      </c>
      <c r="AP227" s="137" t="s">
        <v>3059</v>
      </c>
      <c r="AQ227" s="10" t="str">
        <f t="shared" ref="AQ227" si="50">IF(AK227,IF(AS227&lt;&gt;"","提前平仓",IF(AM227=0,"到期无赔付","到期赔付")),"")</f>
        <v/>
      </c>
      <c r="AR227" s="143" t="str">
        <f t="shared" ref="AR227" si="51">IF(AS227&lt;&gt;"",DATE(MID(AS227,5,4),MID(AS227,9,2),MID(AS227,11,2)),IF(AK227,T227,""))</f>
        <v/>
      </c>
      <c r="AS227" s="37"/>
      <c r="AT227" s="206" t="e">
        <f ca="1">[1]!WSS(E227,"sec_name","ShowCodes=N","cols=1;rows=1")</f>
        <v>#NAME?</v>
      </c>
    </row>
    <row r="228" spans="1:46" s="53" customFormat="1" x14ac:dyDescent="0.2">
      <c r="A228" s="53" t="s">
        <v>3061</v>
      </c>
      <c r="B228" s="53" t="s">
        <v>807</v>
      </c>
      <c r="C228" s="53" t="s">
        <v>459</v>
      </c>
      <c r="D228" s="53" t="s">
        <v>809</v>
      </c>
      <c r="E228" s="53" t="s">
        <v>3053</v>
      </c>
      <c r="F228" s="153">
        <v>101522</v>
      </c>
      <c r="G228" s="154">
        <f>IF($E228="","",VLOOKUP($E228,ContractInfo!$C$2:$G$904,5,FALSE))</f>
        <v>100</v>
      </c>
      <c r="H228" s="154">
        <f t="shared" ref="H228:H229" si="52">IF($E228="","",F228/G228)</f>
        <v>1015.22</v>
      </c>
      <c r="I228" s="154">
        <v>9.85</v>
      </c>
      <c r="J228" s="153">
        <f>9.85*1.05</f>
        <v>10.342499999999999</v>
      </c>
      <c r="K228" s="153"/>
      <c r="L228" s="153"/>
      <c r="M228" s="153"/>
      <c r="N228" s="153"/>
      <c r="O228" s="153"/>
      <c r="P228" s="153"/>
      <c r="Q228" s="154" t="e">
        <f>IF(OR($E228="",AK228),"",RTD("wdf.rtq",,$E228,"LastPrice"))</f>
        <v>#N/A</v>
      </c>
      <c r="R228" s="37">
        <v>43118</v>
      </c>
      <c r="S228" s="37"/>
      <c r="T228" s="37">
        <v>43298</v>
      </c>
      <c r="U228" s="85"/>
      <c r="V228" s="116" t="e">
        <f ca="1">IF(OR($A228="",$AK228),"",IF($B228="Asian",IF(close_Price!$E$4&gt;=14,([1]!TDaysCount(close_Price!$E$1,$T228,"TradingCalendar=DCE")-1)/250,([1]!TDaysCount(close_Price!$E$1,$T228,"TradingCalendar=DCE"))/250),IF(close_Price!$E$4&lt;11,([1]!TDaysCount(close_Price!$E$1,$T228,"TradingCalendar=DCE"))/250,([1]!TDaysCount(close_Price!$E$1,$T228,"TradingCalendar=DCE")-1)/250)))</f>
        <v>#NAME?</v>
      </c>
      <c r="W228" s="137"/>
      <c r="X228" s="137"/>
      <c r="Y228" s="137"/>
      <c r="Z228" s="153">
        <v>0.05</v>
      </c>
      <c r="AA228" s="153">
        <v>0</v>
      </c>
      <c r="AB228" s="148">
        <f>VLOOKUP(E228,ContractInfo!C:M,11,FALSE)</f>
        <v>0.32</v>
      </c>
      <c r="AC228" s="145">
        <v>0.90521499999999999</v>
      </c>
      <c r="AD228" s="22">
        <v>0.89597586078098623</v>
      </c>
      <c r="AE228" s="23">
        <v>0.54962229245123884</v>
      </c>
      <c r="AF228" s="23">
        <v>0.17909608695479015</v>
      </c>
      <c r="AG228" s="23">
        <v>2.7341980295446815</v>
      </c>
      <c r="AH228" s="23">
        <v>-1.1766866159732741</v>
      </c>
      <c r="AI228" s="23">
        <v>2.1702181016890032</v>
      </c>
      <c r="AJ228" s="153">
        <v>0</v>
      </c>
      <c r="AK228" s="153" t="b">
        <v>0</v>
      </c>
      <c r="AL228" s="154">
        <f>IF($E228="","",IF($C228="Short",VLOOKUP($A228,TradingBlotter!$C:$J,8,FALSE)*$G228*H228,-VLOOKUP($A228,TradingBlotter!$C:$J,8,FALSE)*$G228*H228))</f>
        <v>91899.237229999999</v>
      </c>
      <c r="AM228" s="154">
        <f t="shared" ref="AM228:AM229" si="53">IF($E228="","",IF($C228="Short",IF($AK228,-$AC228,-$AD228)*$G228*H228,IF($AK228,$AC228,$AD228)*$G228*H228))</f>
        <v>-90961.261338207289</v>
      </c>
      <c r="AN228" s="154">
        <f t="shared" si="40"/>
        <v>937.97589179271017</v>
      </c>
      <c r="AO228" s="154">
        <f t="shared" ref="AO228:AO229" si="54">IF(AND($E228&lt;&gt;"",COUNTIF(A228,"*-*")=0),$F228*$I228,IF(OR($E228="",COUNTIF(A227,"*-*")=1),"",$F228*$I228))</f>
        <v>999991.7</v>
      </c>
      <c r="AP228" s="137" t="s">
        <v>3062</v>
      </c>
      <c r="AQ228" s="10" t="str">
        <f t="shared" ref="AQ228:AQ229" si="55">IF(AK228,IF(AS228&lt;&gt;"","提前平仓",IF(AM228=0,"到期无赔付","到期赔付")),"")</f>
        <v/>
      </c>
      <c r="AR228" s="143" t="str">
        <f t="shared" ref="AR228:AR229" si="56">IF(AS228&lt;&gt;"",DATE(MID(AS228,5,4),MID(AS228,9,2),MID(AS228,11,2)),IF(AK228,T228,""))</f>
        <v/>
      </c>
      <c r="AS228" s="37"/>
      <c r="AT228" s="206" t="e">
        <f ca="1">[1]!WSS(E228,"sec_name","ShowCodes=N","cols=1;rows=1")</f>
        <v>#NAME?</v>
      </c>
    </row>
    <row r="229" spans="1:46" s="53" customFormat="1" x14ac:dyDescent="0.2">
      <c r="A229" s="53" t="s">
        <v>3090</v>
      </c>
      <c r="B229" s="53" t="s">
        <v>807</v>
      </c>
      <c r="C229" s="53" t="s">
        <v>458</v>
      </c>
      <c r="D229" s="53" t="s">
        <v>809</v>
      </c>
      <c r="E229" s="53" t="s">
        <v>3091</v>
      </c>
      <c r="F229" s="153">
        <v>291262</v>
      </c>
      <c r="G229" s="154">
        <f>IF($E229="","",VLOOKUP($E229,ContractInfo!$C$2:$G$904,5,FALSE))</f>
        <v>100</v>
      </c>
      <c r="H229" s="154">
        <f t="shared" si="52"/>
        <v>2912.62</v>
      </c>
      <c r="I229" s="154">
        <v>10.3</v>
      </c>
      <c r="J229" s="153">
        <v>10.3</v>
      </c>
      <c r="K229" s="153"/>
      <c r="L229" s="153"/>
      <c r="M229" s="153"/>
      <c r="N229" s="153"/>
      <c r="O229" s="153"/>
      <c r="P229" s="153"/>
      <c r="Q229" s="154" t="e">
        <f>IF(OR($E229="",AK229),"",RTD("wdf.rtq",,$E229,"LastPrice"))</f>
        <v>#N/A</v>
      </c>
      <c r="R229" s="37">
        <v>43119</v>
      </c>
      <c r="S229" s="37"/>
      <c r="T229" s="37">
        <v>43299</v>
      </c>
      <c r="U229" s="85"/>
      <c r="V229" s="116" t="e">
        <f ca="1">IF(OR($A229="",$AK229),"",IF($B229="Asian",IF(close_Price!$E$4&gt;=14,([1]!TDaysCount(close_Price!$E$1,$T229,"TradingCalendar=DCE")-1)/250,([1]!TDaysCount(close_Price!$E$1,$T229,"TradingCalendar=DCE"))/250),IF(close_Price!$E$4&lt;11,([1]!TDaysCount(close_Price!$E$1,$T229,"TradingCalendar=DCE"))/250,([1]!TDaysCount(close_Price!$E$1,$T229,"TradingCalendar=DCE")-1)/250)))</f>
        <v>#NAME?</v>
      </c>
      <c r="W229" s="137"/>
      <c r="X229" s="137"/>
      <c r="Y229" s="137"/>
      <c r="Z229" s="153">
        <v>0.05</v>
      </c>
      <c r="AA229" s="153">
        <v>0</v>
      </c>
      <c r="AB229" s="148">
        <f>VLOOKUP(E229,ContractInfo!C:M,11,FALSE)</f>
        <v>0.22</v>
      </c>
      <c r="AC229" s="145">
        <v>0.86519999999999997</v>
      </c>
      <c r="AD229" s="22">
        <v>0.82863697733810637</v>
      </c>
      <c r="AE229" s="23">
        <v>0.62808854003105519</v>
      </c>
      <c r="AF229" s="23">
        <v>0.24046835389158822</v>
      </c>
      <c r="AG229" s="23">
        <v>2.7037033880155219</v>
      </c>
      <c r="AH229" s="23">
        <v>-0.92223025236279843</v>
      </c>
      <c r="AI229" s="23">
        <v>2.6839277084816451</v>
      </c>
      <c r="AJ229" s="153">
        <v>0</v>
      </c>
      <c r="AK229" s="153" t="b">
        <v>0</v>
      </c>
      <c r="AL229" s="154">
        <f>IF($E229="","",IF($C229="Short",VLOOKUP($A229,TradingBlotter!$C:$J,8,FALSE)*$G229*H229,-VLOOKUP($A229,TradingBlotter!$C:$J,8,FALSE)*$G229*H229))</f>
        <v>-251999.88239999997</v>
      </c>
      <c r="AM229" s="154">
        <f t="shared" si="53"/>
        <v>241350.46329345152</v>
      </c>
      <c r="AN229" s="154">
        <f t="shared" si="40"/>
        <v>-10649.419106548448</v>
      </c>
      <c r="AO229" s="154">
        <f t="shared" si="54"/>
        <v>2999998.6</v>
      </c>
      <c r="AP229" s="137" t="s">
        <v>3092</v>
      </c>
      <c r="AQ229" s="10" t="str">
        <f t="shared" si="55"/>
        <v/>
      </c>
      <c r="AR229" s="143" t="str">
        <f t="shared" si="56"/>
        <v/>
      </c>
      <c r="AS229" s="37"/>
      <c r="AT229" s="206" t="e">
        <f ca="1">[1]!WSS(E229,"sec_name","ShowCodes=N","cols=1;rows=1")</f>
        <v>#NAME?</v>
      </c>
    </row>
    <row r="230" spans="1:46" s="53" customFormat="1" ht="14.25" customHeight="1" x14ac:dyDescent="0.2">
      <c r="A230" s="53" t="s">
        <v>3094</v>
      </c>
      <c r="B230" s="53" t="s">
        <v>807</v>
      </c>
      <c r="C230" s="53" t="s">
        <v>459</v>
      </c>
      <c r="D230" s="53" t="s">
        <v>809</v>
      </c>
      <c r="E230" s="53" t="s">
        <v>3082</v>
      </c>
      <c r="F230" s="153">
        <v>254003</v>
      </c>
      <c r="G230" s="154">
        <f>IF($E230="","",VLOOKUP($E230,ContractInfo!$C$2:$G$904,5,FALSE))</f>
        <v>100</v>
      </c>
      <c r="H230" s="154">
        <f t="shared" ref="H230" si="57">IF($E230="","",F230/G230)</f>
        <v>2540.0300000000002</v>
      </c>
      <c r="I230" s="154">
        <v>18.11</v>
      </c>
      <c r="J230" s="153">
        <v>18.11</v>
      </c>
      <c r="K230" s="153"/>
      <c r="L230" s="153"/>
      <c r="M230" s="153"/>
      <c r="N230" s="153"/>
      <c r="O230" s="153"/>
      <c r="P230" s="153"/>
      <c r="Q230" s="154" t="e">
        <f>IF(OR($E230="",AK230),"",RTD("wdf.rtq",,$E230,"LastPrice"))</f>
        <v>#N/A</v>
      </c>
      <c r="R230" s="37">
        <v>43119</v>
      </c>
      <c r="S230" s="37"/>
      <c r="T230" s="37">
        <v>43153</v>
      </c>
      <c r="U230" s="85"/>
      <c r="V230" s="116" t="e">
        <f ca="1">IF(OR($A230="",$AK230),"",IF($B230="Asian",IF(close_Price!$E$4&gt;=14,([1]!TDaysCount(close_Price!$E$1,$T230,"TradingCalendar=DCE")-1)/250,([1]!TDaysCount(close_Price!$E$1,$T230,"TradingCalendar=DCE"))/250),IF(close_Price!$E$4&lt;11,([1]!TDaysCount(close_Price!$E$1,$T230,"TradingCalendar=DCE"))/250,([1]!TDaysCount(close_Price!$E$1,$T230,"TradingCalendar=DCE")-1)/250)))</f>
        <v>#NAME?</v>
      </c>
      <c r="W230" s="137"/>
      <c r="X230" s="137"/>
      <c r="Y230" s="137"/>
      <c r="Z230" s="153">
        <v>0.05</v>
      </c>
      <c r="AA230" s="153">
        <v>0</v>
      </c>
      <c r="AB230" s="148">
        <f>VLOOKUP(E230,ContractInfo!C:M,11,FALSE)</f>
        <v>0.29499999999999998</v>
      </c>
      <c r="AC230" s="145">
        <v>0.74251</v>
      </c>
      <c r="AD230" s="22">
        <v>0.71024967654253779</v>
      </c>
      <c r="AE230" s="23">
        <v>0.58585969985392716</v>
      </c>
      <c r="AF230" s="23">
        <v>0.26900119001814249</v>
      </c>
      <c r="AG230" s="23">
        <v>1.913422573074733</v>
      </c>
      <c r="AH230" s="23">
        <v>-4.4204078849909259</v>
      </c>
      <c r="AI230" s="23">
        <v>0.72079076381647167</v>
      </c>
      <c r="AJ230" s="153">
        <v>0</v>
      </c>
      <c r="AK230" s="153" t="b">
        <v>0</v>
      </c>
      <c r="AL230" s="154">
        <f>IF($E230="","",IF($C230="Short",VLOOKUP($A230,TradingBlotter!$C:$J,8,FALSE)*$G230*H230,-VLOOKUP($A230,TradingBlotter!$C:$J,8,FALSE)*$G230*H230))</f>
        <v>188599.76753000004</v>
      </c>
      <c r="AM230" s="154">
        <f t="shared" ref="AM230" si="58">IF($E230="","",IF($C230="Short",IF($AK230,-$AC230,-$AD230)*$G230*H230,IF($AK230,$AC230,$AD230)*$G230*H230))</f>
        <v>-180405.54859083425</v>
      </c>
      <c r="AN230" s="154">
        <f t="shared" si="40"/>
        <v>8194.2189391657885</v>
      </c>
      <c r="AO230" s="154">
        <f t="shared" ref="AO230" si="59">IF(AND($E230&lt;&gt;"",COUNTIF(A230,"*-*")=0),$F230*$I230,IF(OR($E230="",COUNTIF(A229,"*-*")=1),"",$F230*$I230))</f>
        <v>4599994.33</v>
      </c>
      <c r="AP230" s="137" t="s">
        <v>3095</v>
      </c>
      <c r="AQ230" s="10" t="str">
        <f t="shared" ref="AQ230" si="60">IF(AK230,IF(AS230&lt;&gt;"","提前平仓",IF(AM230=0,"到期无赔付","到期赔付")),"")</f>
        <v/>
      </c>
      <c r="AR230" s="143" t="str">
        <f t="shared" ref="AR230" si="61">IF(AS230&lt;&gt;"",DATE(MID(AS230,5,4),MID(AS230,9,2),MID(AS230,11,2)),IF(AK230,T230,""))</f>
        <v/>
      </c>
      <c r="AS230" s="37"/>
      <c r="AT230" s="206" t="e">
        <f ca="1">[1]!WSS(E230,"sec_name","ShowCodes=N","cols=1;rows=1")</f>
        <v>#NAME?</v>
      </c>
    </row>
    <row r="231" spans="1:46" s="53" customFormat="1" ht="14.25" customHeight="1" x14ac:dyDescent="0.2">
      <c r="A231" s="53" t="s">
        <v>3097</v>
      </c>
      <c r="B231" s="53" t="s">
        <v>807</v>
      </c>
      <c r="C231" s="53" t="s">
        <v>459</v>
      </c>
      <c r="D231" s="53" t="s">
        <v>809</v>
      </c>
      <c r="E231" s="53" t="s">
        <v>3085</v>
      </c>
      <c r="F231" s="153">
        <v>252897</v>
      </c>
      <c r="G231" s="154">
        <f>IF($E231="","",VLOOKUP($E231,ContractInfo!$C$2:$G$904,5,FALSE))</f>
        <v>100</v>
      </c>
      <c r="H231" s="154">
        <f t="shared" ref="H231" si="62">IF($E231="","",F231/G231)</f>
        <v>2528.9699999999998</v>
      </c>
      <c r="I231" s="154">
        <v>9.49</v>
      </c>
      <c r="J231" s="153">
        <v>9.49</v>
      </c>
      <c r="K231" s="153"/>
      <c r="L231" s="153"/>
      <c r="M231" s="153"/>
      <c r="N231" s="153"/>
      <c r="O231" s="153"/>
      <c r="P231" s="153"/>
      <c r="Q231" s="154" t="e">
        <f>IF(OR($E231="",AK231),"",RTD("wdf.rtq",,$E231,"LastPrice"))</f>
        <v>#N/A</v>
      </c>
      <c r="R231" s="37">
        <v>43119</v>
      </c>
      <c r="S231" s="37"/>
      <c r="T231" s="37">
        <v>43165</v>
      </c>
      <c r="U231" s="85"/>
      <c r="V231" s="116" t="e">
        <f ca="1">IF(OR($A231="",$AK231),"",IF($B231="Asian",IF(close_Price!$E$4&gt;=14,([1]!TDaysCount(close_Price!$E$1,$T231,"TradingCalendar=DCE")-1)/250,([1]!TDaysCount(close_Price!$E$1,$T231,"TradingCalendar=DCE"))/250),IF(close_Price!$E$4&lt;11,([1]!TDaysCount(close_Price!$E$1,$T231,"TradingCalendar=DCE"))/250,([1]!TDaysCount(close_Price!$E$1,$T231,"TradingCalendar=DCE")-1)/250)))</f>
        <v>#NAME?</v>
      </c>
      <c r="W231" s="137"/>
      <c r="X231" s="137"/>
      <c r="Y231" s="137"/>
      <c r="Z231" s="153">
        <v>0.05</v>
      </c>
      <c r="AA231" s="153">
        <v>0</v>
      </c>
      <c r="AB231" s="148">
        <f>VLOOKUP(E231,ContractInfo!C:M,11,FALSE)</f>
        <v>0.38500000000000001</v>
      </c>
      <c r="AC231" s="145">
        <v>0.62539100000000003</v>
      </c>
      <c r="AD231" s="22">
        <v>0.47217484280924044</v>
      </c>
      <c r="AE231" s="23">
        <v>0.52787981962398622</v>
      </c>
      <c r="AF231" s="23">
        <v>0.33918654775451312</v>
      </c>
      <c r="AG231" s="23">
        <v>1.2128198755011306</v>
      </c>
      <c r="AH231" s="23">
        <v>-2.4706974152661756</v>
      </c>
      <c r="AI231" s="23">
        <v>0.46969410307429271</v>
      </c>
      <c r="AJ231" s="153">
        <v>0</v>
      </c>
      <c r="AK231" s="153" t="b">
        <v>0</v>
      </c>
      <c r="AL231" s="154">
        <f>IF($E231="","",IF($C231="Short",VLOOKUP($A231,TradingBlotter!$C:$J,8,FALSE)*$G231*H231,-VLOOKUP($A231,TradingBlotter!$C:$J,8,FALSE)*$G231*H231))</f>
        <v>158159.50772699999</v>
      </c>
      <c r="AM231" s="154">
        <f t="shared" ref="AM231" si="63">IF($E231="","",IF($C231="Short",IF($AK231,-$AC231,-$AD231)*$G231*H231,IF($AK231,$AC231,$AD231)*$G231*H231))</f>
        <v>-119411.60122192846</v>
      </c>
      <c r="AN231" s="154">
        <f t="shared" si="40"/>
        <v>38747.906505071529</v>
      </c>
      <c r="AO231" s="154">
        <f t="shared" ref="AO231" si="64">IF(AND($E231&lt;&gt;"",COUNTIF(A231,"*-*")=0),$F231*$I231,IF(OR($E231="",COUNTIF(A230,"*-*")=1),"",$F231*$I231))</f>
        <v>2399992.5300000003</v>
      </c>
      <c r="AP231" s="137" t="s">
        <v>3095</v>
      </c>
      <c r="AQ231" s="10" t="str">
        <f t="shared" ref="AQ231" si="65">IF(AK231,IF(AS231&lt;&gt;"","提前平仓",IF(AM231=0,"到期无赔付","到期赔付")),"")</f>
        <v/>
      </c>
      <c r="AR231" s="143" t="str">
        <f t="shared" ref="AR231" si="66">IF(AS231&lt;&gt;"",DATE(MID(AS231,5,4),MID(AS231,9,2),MID(AS231,11,2)),IF(AK231,T231,""))</f>
        <v/>
      </c>
      <c r="AS231" s="37"/>
      <c r="AT231" s="206" t="e">
        <f ca="1">[1]!WSS(E231,"sec_name","ShowCodes=N","cols=1;rows=1")</f>
        <v>#NAME?</v>
      </c>
    </row>
    <row r="232" spans="1:46" s="53" customFormat="1" ht="14.25" customHeight="1" x14ac:dyDescent="0.2">
      <c r="A232" s="53" t="s">
        <v>3098</v>
      </c>
      <c r="B232" s="53" t="s">
        <v>807</v>
      </c>
      <c r="C232" s="53" t="s">
        <v>459</v>
      </c>
      <c r="D232" s="53" t="s">
        <v>809</v>
      </c>
      <c r="E232" s="53" t="s">
        <v>3088</v>
      </c>
      <c r="F232" s="153">
        <v>366242</v>
      </c>
      <c r="G232" s="154">
        <f>IF($E232="","",VLOOKUP($E232,ContractInfo!$C$2:$G$904,5,FALSE))</f>
        <v>100</v>
      </c>
      <c r="H232" s="154">
        <f t="shared" ref="H232" si="67">IF($E232="","",F232/G232)</f>
        <v>3662.42</v>
      </c>
      <c r="I232" s="154">
        <v>6.28</v>
      </c>
      <c r="J232" s="153">
        <v>6.28</v>
      </c>
      <c r="K232" s="153"/>
      <c r="L232" s="153"/>
      <c r="M232" s="153"/>
      <c r="N232" s="153"/>
      <c r="O232" s="153"/>
      <c r="P232" s="153"/>
      <c r="Q232" s="154" t="e">
        <f>IF(OR($E232="",AK232),"",RTD("wdf.rtq",,$E232,"LastPrice"))</f>
        <v>#N/A</v>
      </c>
      <c r="R232" s="37">
        <v>43119</v>
      </c>
      <c r="S232" s="37"/>
      <c r="T232" s="37">
        <v>43165</v>
      </c>
      <c r="U232" s="85"/>
      <c r="V232" s="116" t="e">
        <f ca="1">IF(OR($A232="",$AK232),"",IF($B232="Asian",IF(close_Price!$E$4&gt;=14,([1]!TDaysCount(close_Price!$E$1,$T232,"TradingCalendar=DCE")-1)/250,([1]!TDaysCount(close_Price!$E$1,$T232,"TradingCalendar=DCE"))/250),IF(close_Price!$E$4&lt;11,([1]!TDaysCount(close_Price!$E$1,$T232,"TradingCalendar=DCE"))/250,([1]!TDaysCount(close_Price!$E$1,$T232,"TradingCalendar=DCE")-1)/250)))</f>
        <v>#NAME?</v>
      </c>
      <c r="W232" s="137"/>
      <c r="X232" s="137"/>
      <c r="Y232" s="137"/>
      <c r="Z232" s="153">
        <v>0.05</v>
      </c>
      <c r="AA232" s="153">
        <v>0</v>
      </c>
      <c r="AB232" s="148">
        <f>VLOOKUP(E232,ContractInfo!C:M,11,FALSE)</f>
        <v>0.44</v>
      </c>
      <c r="AC232" s="145">
        <v>0.43080800000000002</v>
      </c>
      <c r="AD232" s="22">
        <v>0.38728845866598494</v>
      </c>
      <c r="AE232" s="23">
        <v>0.55613628316701513</v>
      </c>
      <c r="AF232" s="23">
        <v>0.44114687032386674</v>
      </c>
      <c r="AG232" s="23">
        <v>0.80376286406425679</v>
      </c>
      <c r="AH232" s="23">
        <v>-1.8563641714648986</v>
      </c>
      <c r="AI232" s="23">
        <v>0.32468087476425961</v>
      </c>
      <c r="AJ232" s="153">
        <v>0</v>
      </c>
      <c r="AK232" s="153" t="b">
        <v>0</v>
      </c>
      <c r="AL232" s="154">
        <f>IF($E232="","",IF($C232="Short",VLOOKUP($A232,TradingBlotter!$C:$J,8,FALSE)*$G232*H232,-VLOOKUP($A232,TradingBlotter!$C:$J,8,FALSE)*$G232*H232))</f>
        <v>157779.98353600001</v>
      </c>
      <c r="AM232" s="154">
        <f t="shared" ref="AM232" si="68">IF($E232="","",IF($C232="Short",IF($AK232,-$AC232,-$AD232)*$G232*H232,IF($AK232,$AC232,$AD232)*$G232*H232))</f>
        <v>-141841.29967874766</v>
      </c>
      <c r="AN232" s="154">
        <f t="shared" si="40"/>
        <v>15938.683857252356</v>
      </c>
      <c r="AO232" s="154">
        <f t="shared" ref="AO232" si="69">IF(AND($E232&lt;&gt;"",COUNTIF(A232,"*-*")=0),$F232*$I232,IF(OR($E232="",COUNTIF(A231,"*-*")=1),"",$F232*$I232))</f>
        <v>2299999.7600000002</v>
      </c>
      <c r="AP232" s="137" t="s">
        <v>3095</v>
      </c>
      <c r="AQ232" s="10" t="str">
        <f t="shared" ref="AQ232" si="70">IF(AK232,IF(AS232&lt;&gt;"","提前平仓",IF(AM232=0,"到期无赔付","到期赔付")),"")</f>
        <v/>
      </c>
      <c r="AR232" s="143" t="str">
        <f t="shared" ref="AR232" si="71">IF(AS232&lt;&gt;"",DATE(MID(AS232,5,4),MID(AS232,9,2),MID(AS232,11,2)),IF(AK232,T232,""))</f>
        <v/>
      </c>
      <c r="AS232" s="37"/>
      <c r="AT232" s="206" t="e">
        <f ca="1">[1]!WSS(E232,"sec_name","ShowCodes=N","cols=1;rows=1")</f>
        <v>#NAME?</v>
      </c>
    </row>
    <row r="233" spans="1:46" s="53" customFormat="1" ht="14.25" customHeight="1" x14ac:dyDescent="0.2">
      <c r="A233" s="53" t="s">
        <v>3137</v>
      </c>
      <c r="B233" s="53" t="s">
        <v>807</v>
      </c>
      <c r="C233" s="53" t="s">
        <v>459</v>
      </c>
      <c r="D233" s="53" t="s">
        <v>809</v>
      </c>
      <c r="E233" s="53" t="s">
        <v>3100</v>
      </c>
      <c r="F233" s="153">
        <v>212700</v>
      </c>
      <c r="G233" s="154">
        <f>IF($E233="","",VLOOKUP($E233,ContractInfo!$C$2:$G$904,5,FALSE))</f>
        <v>100</v>
      </c>
      <c r="H233" s="154">
        <f t="shared" ref="H233" si="72">IF($E233="","",F233/G233)</f>
        <v>2127</v>
      </c>
      <c r="I233" s="154">
        <v>4.68</v>
      </c>
      <c r="J233" s="153">
        <v>4.68</v>
      </c>
      <c r="K233" s="153"/>
      <c r="L233" s="153"/>
      <c r="M233" s="153"/>
      <c r="N233" s="153"/>
      <c r="O233" s="153"/>
      <c r="P233" s="153"/>
      <c r="Q233" s="154" t="e">
        <f>IF(OR($E233="",AK233),"",RTD("wdf.rtq",,$E233,"LastPrice"))</f>
        <v>#N/A</v>
      </c>
      <c r="R233" s="37">
        <v>43119</v>
      </c>
      <c r="S233" s="37"/>
      <c r="T233" s="37">
        <v>43208</v>
      </c>
      <c r="U233" s="85"/>
      <c r="V233" s="116" t="e">
        <f ca="1">IF(OR($A233="",$AK233),"",IF($B233="Asian",IF(close_Price!$E$4&gt;=14,([1]!TDaysCount(close_Price!$E$1,$T233,"TradingCalendar=DCE")-1)/250,([1]!TDaysCount(close_Price!$E$1,$T233,"TradingCalendar=DCE"))/250),IF(close_Price!$E$4&lt;11,([1]!TDaysCount(close_Price!$E$1,$T233,"TradingCalendar=DCE"))/250,([1]!TDaysCount(close_Price!$E$1,$T233,"TradingCalendar=DCE")-1)/250)))</f>
        <v>#NAME?</v>
      </c>
      <c r="W233" s="137"/>
      <c r="X233" s="137"/>
      <c r="Y233" s="137"/>
      <c r="Z233" s="153">
        <v>0.05</v>
      </c>
      <c r="AA233" s="153">
        <v>0</v>
      </c>
      <c r="AB233" s="148">
        <f>VLOOKUP(E233,ContractInfo!C:M,11,FALSE)</f>
        <v>0.34499999999999997</v>
      </c>
      <c r="AC233" s="145">
        <v>0.35942400000000002</v>
      </c>
      <c r="AD233" s="22">
        <v>0.33772279438854241</v>
      </c>
      <c r="AE233" s="23">
        <v>0.56955429518573242</v>
      </c>
      <c r="AF233" s="23">
        <v>0.51655125330283591</v>
      </c>
      <c r="AG233" s="23">
        <v>0.86606584437638723</v>
      </c>
      <c r="AH233" s="23">
        <v>-0.79603347489888709</v>
      </c>
      <c r="AI233" s="23">
        <v>0.51462012645656796</v>
      </c>
      <c r="AJ233" s="153">
        <v>0</v>
      </c>
      <c r="AK233" s="153" t="b">
        <v>0</v>
      </c>
      <c r="AL233" s="154">
        <f>IF($E233="","",IF($C233="Short",VLOOKUP($A233,TradingBlotter!$C:$J,8,FALSE)*$G233*H233,-VLOOKUP($A233,TradingBlotter!$C:$J,8,FALSE)*$G233*H233))</f>
        <v>76449.484800000006</v>
      </c>
      <c r="AM233" s="154">
        <f t="shared" ref="AM233" si="73">IF($E233="","",IF($C233="Short",IF($AK233,-$AC233,-$AD233)*$G233*H233,IF($AK233,$AC233,$AD233)*$G233*H233))</f>
        <v>-71833.638366442974</v>
      </c>
      <c r="AN233" s="154">
        <f t="shared" si="40"/>
        <v>4615.8464335570316</v>
      </c>
      <c r="AO233" s="154">
        <f t="shared" ref="AO233" si="74">IF(AND($E233&lt;&gt;"",COUNTIF(A233,"*-*")=0),$F233*$I233,IF(OR($E233="",COUNTIF(A232,"*-*")=1),"",$F233*$I233))</f>
        <v>995435.99999999988</v>
      </c>
      <c r="AP233" s="137" t="s">
        <v>3101</v>
      </c>
      <c r="AQ233" s="10" t="str">
        <f t="shared" ref="AQ233" si="75">IF(AK233,IF(AS233&lt;&gt;"","提前平仓",IF(AM233=0,"到期无赔付","到期赔付")),"")</f>
        <v/>
      </c>
      <c r="AR233" s="143" t="str">
        <f t="shared" ref="AR233" si="76">IF(AS233&lt;&gt;"",DATE(MID(AS233,5,4),MID(AS233,9,2),MID(AS233,11,2)),IF(AK233,T233,""))</f>
        <v/>
      </c>
      <c r="AS233" s="37"/>
      <c r="AT233" s="206" t="e">
        <f ca="1">[1]!WSS(E233,"sec_name","ShowCodes=N","cols=1;rows=1")</f>
        <v>#NAME?</v>
      </c>
    </row>
    <row r="234" spans="1:46" s="53" customFormat="1" ht="14.25" customHeight="1" x14ac:dyDescent="0.2">
      <c r="A234" s="53" t="s">
        <v>3142</v>
      </c>
      <c r="B234" s="53" t="s">
        <v>807</v>
      </c>
      <c r="C234" s="53" t="s">
        <v>458</v>
      </c>
      <c r="D234" s="53" t="s">
        <v>809</v>
      </c>
      <c r="E234" s="53" t="s">
        <v>1417</v>
      </c>
      <c r="F234" s="153">
        <v>3000</v>
      </c>
      <c r="G234" s="154">
        <v>10</v>
      </c>
      <c r="H234" s="154">
        <v>300</v>
      </c>
      <c r="I234" s="154">
        <v>3867</v>
      </c>
      <c r="J234" s="153">
        <v>3983.01</v>
      </c>
      <c r="K234" s="153"/>
      <c r="L234" s="153"/>
      <c r="M234" s="153"/>
      <c r="N234" s="153"/>
      <c r="O234" s="153"/>
      <c r="P234" s="153"/>
      <c r="Q234" s="154" t="e">
        <f>IF(OR($E234="",AK234),"",RTD("wdf.rtq",,$E234,"LastPrice"))</f>
        <v>#N/A</v>
      </c>
      <c r="R234" s="37">
        <v>43119</v>
      </c>
      <c r="S234" s="37"/>
      <c r="T234" s="37">
        <v>43154</v>
      </c>
      <c r="U234" s="85"/>
      <c r="V234" s="116" t="e">
        <f ca="1">IF(OR($A234="",$AK234),"",IF($B234="Asian",IF(close_Price!$E$4&gt;=14,([1]!TDaysCount(close_Price!$E$1,$T234,"TradingCalendar=DCE")-1)/250,([1]!TDaysCount(close_Price!$E$1,$T234,"TradingCalendar=DCE"))/250),IF(close_Price!$E$4&lt;11,([1]!TDaysCount(close_Price!$E$1,$T234,"TradingCalendar=DCE"))/250,([1]!TDaysCount(close_Price!$E$1,$T234,"TradingCalendar=DCE")-1)/250)))</f>
        <v>#NAME?</v>
      </c>
      <c r="W234" s="137"/>
      <c r="X234" s="137"/>
      <c r="Y234" s="137"/>
      <c r="Z234" s="153">
        <v>0.03</v>
      </c>
      <c r="AA234" s="153">
        <v>0.03</v>
      </c>
      <c r="AB234" s="148">
        <f>VLOOKUP(E234,ContractInfo!C:M,11,FALSE)</f>
        <v>0.25</v>
      </c>
      <c r="AC234" s="145">
        <v>59.17</v>
      </c>
      <c r="AD234" s="22">
        <v>90.80515952943054</v>
      </c>
      <c r="AE234" s="23">
        <v>0.4271255596664415</v>
      </c>
      <c r="AF234" s="23">
        <v>1.2953338485585399E-3</v>
      </c>
      <c r="AG234" s="23">
        <v>422.70628402293079</v>
      </c>
      <c r="AH234" s="23">
        <v>-775.9453157826739</v>
      </c>
      <c r="AI234" s="23">
        <v>120.21820844145093</v>
      </c>
      <c r="AJ234" s="153">
        <v>0</v>
      </c>
      <c r="AK234" s="153" t="b">
        <v>0</v>
      </c>
      <c r="AL234" s="154">
        <f>IF($E234="","",IF($C234="Short",VLOOKUP($A234,TradingBlotter!$C:$J,8,FALSE)*$G234*H234,-VLOOKUP($A234,TradingBlotter!$C:$J,8,FALSE)*$G234*H234))</f>
        <v>-177510</v>
      </c>
      <c r="AM234" s="154">
        <f t="shared" ref="AM234:AM239" si="77">IF($E234="","",IF($C234="Short",IF($AK234,-$AC234,-$AD234)*$G234*H234,IF($AK234,$AC234,$AD234)*$G234*H234))</f>
        <v>272415.47858829162</v>
      </c>
      <c r="AN234" s="154">
        <f t="shared" si="40"/>
        <v>94905.478588291619</v>
      </c>
      <c r="AO234" s="154">
        <f t="shared" ref="AO234:AO239" si="78">IF(AND($E234&lt;&gt;"",COUNTIF(A234,"*-*")=0),$F234*$I234,IF(OR($E234="",COUNTIF(A233,"*-*")=1),"",$F234*$I234))</f>
        <v>11601000</v>
      </c>
      <c r="AP234" s="137" t="s">
        <v>3146</v>
      </c>
      <c r="AQ234" s="10"/>
      <c r="AR234" s="143"/>
      <c r="AS234" s="37"/>
      <c r="AT234" s="206" t="e">
        <f ca="1">[1]!WSS(E234,"sec_name","ShowCodes=N","cols=1;rows=1")</f>
        <v>#NAME?</v>
      </c>
    </row>
    <row r="235" spans="1:46" s="53" customFormat="1" ht="14.25" customHeight="1" x14ac:dyDescent="0.2">
      <c r="A235" s="53" t="s">
        <v>3135</v>
      </c>
      <c r="B235" s="53" t="s">
        <v>807</v>
      </c>
      <c r="C235" s="53" t="s">
        <v>458</v>
      </c>
      <c r="D235" s="53" t="s">
        <v>809</v>
      </c>
      <c r="E235" s="53" t="s">
        <v>1459</v>
      </c>
      <c r="F235" s="153">
        <v>1000</v>
      </c>
      <c r="G235" s="154">
        <v>10</v>
      </c>
      <c r="H235" s="154">
        <v>100</v>
      </c>
      <c r="I235" s="154">
        <v>3830</v>
      </c>
      <c r="J235" s="153">
        <v>3830</v>
      </c>
      <c r="K235" s="153"/>
      <c r="L235" s="153"/>
      <c r="M235" s="153"/>
      <c r="N235" s="153"/>
      <c r="O235" s="153"/>
      <c r="P235" s="153"/>
      <c r="Q235" s="154" t="e">
        <f>IF(OR($E235="",AK235),"",RTD("wdf.rtq",,$E235,"LastPrice"))</f>
        <v>#N/A</v>
      </c>
      <c r="R235" s="37">
        <v>43119</v>
      </c>
      <c r="S235" s="37"/>
      <c r="T235" s="37">
        <v>43144</v>
      </c>
      <c r="U235" s="85"/>
      <c r="V235" s="116" t="e">
        <f ca="1">IF(OR($A235="",$AK235),"",IF($B235="Asian",IF(close_Price!$E$4&gt;=14,([1]!TDaysCount(close_Price!$E$1,$T235,"TradingCalendar=DCE")-1)/250,([1]!TDaysCount(close_Price!$E$1,$T235,"TradingCalendar=DCE"))/250),IF(close_Price!$E$4&lt;11,([1]!TDaysCount(close_Price!$E$1,$T235,"TradingCalendar=DCE"))/250,([1]!TDaysCount(close_Price!$E$1,$T235,"TradingCalendar=DCE")-1)/250)))</f>
        <v>#NAME?</v>
      </c>
      <c r="W235" s="137"/>
      <c r="X235" s="137"/>
      <c r="Y235" s="137"/>
      <c r="Z235" s="153">
        <v>0.03</v>
      </c>
      <c r="AA235" s="153">
        <v>0.03</v>
      </c>
      <c r="AB235" s="148">
        <v>0.24</v>
      </c>
      <c r="AC235" s="145">
        <v>92.48</v>
      </c>
      <c r="AD235" s="22">
        <v>129.98440796902625</v>
      </c>
      <c r="AE235" s="23">
        <v>0.62119498683101937</v>
      </c>
      <c r="AF235" s="23">
        <v>1.6034317050893511E-3</v>
      </c>
      <c r="AG235" s="23">
        <v>373.83467243700511</v>
      </c>
      <c r="AH235" s="23">
        <v>-697.04047858031379</v>
      </c>
      <c r="AI235" s="23">
        <v>146.57224068637601</v>
      </c>
      <c r="AJ235" s="153">
        <v>0</v>
      </c>
      <c r="AK235" s="153" t="b">
        <v>0</v>
      </c>
      <c r="AL235" s="154">
        <f>IF($E235="","",IF($C235="Short",VLOOKUP($A235,TradingBlotter!$C:$J,8,FALSE)*$G235*H235,-VLOOKUP($A235,TradingBlotter!$C:$J,8,FALSE)*$G235*H235))</f>
        <v>-92480</v>
      </c>
      <c r="AM235" s="154">
        <f t="shared" si="77"/>
        <v>129984.40796902626</v>
      </c>
      <c r="AN235" s="154">
        <f t="shared" si="40"/>
        <v>37504.407969026259</v>
      </c>
      <c r="AO235" s="154">
        <f t="shared" si="78"/>
        <v>3830000</v>
      </c>
      <c r="AP235" s="137" t="s">
        <v>3147</v>
      </c>
      <c r="AQ235" s="10"/>
      <c r="AR235" s="143"/>
      <c r="AS235" s="37"/>
      <c r="AT235" s="206" t="e">
        <f ca="1">[1]!WSS(E235,"sec_name","ShowCodes=N","cols=1;rows=1")</f>
        <v>#NAME?</v>
      </c>
    </row>
    <row r="236" spans="1:46" s="53" customFormat="1" ht="14.25" customHeight="1" x14ac:dyDescent="0.2">
      <c r="A236" s="53" t="s">
        <v>3143</v>
      </c>
      <c r="B236" s="53" t="s">
        <v>807</v>
      </c>
      <c r="C236" s="53" t="s">
        <v>458</v>
      </c>
      <c r="D236" s="53" t="s">
        <v>560</v>
      </c>
      <c r="E236" s="53" t="s">
        <v>1459</v>
      </c>
      <c r="F236" s="153">
        <v>1000</v>
      </c>
      <c r="G236" s="154">
        <v>10</v>
      </c>
      <c r="H236" s="154">
        <v>100</v>
      </c>
      <c r="I236" s="154">
        <v>3830</v>
      </c>
      <c r="J236" s="153">
        <v>3830</v>
      </c>
      <c r="K236" s="153"/>
      <c r="L236" s="153"/>
      <c r="M236" s="153"/>
      <c r="N236" s="153"/>
      <c r="O236" s="153"/>
      <c r="P236" s="153"/>
      <c r="Q236" s="154" t="e">
        <f>IF(OR($E236="",AK236),"",RTD("wdf.rtq",,$E236,"LastPrice"))</f>
        <v>#N/A</v>
      </c>
      <c r="R236" s="37">
        <v>43119</v>
      </c>
      <c r="S236" s="37"/>
      <c r="T236" s="37">
        <v>43144</v>
      </c>
      <c r="U236" s="85"/>
      <c r="V236" s="116" t="e">
        <f ca="1">IF(OR($A236="",$AK236),"",IF($B236="Asian",IF(close_Price!$E$4&gt;=14,([1]!TDaysCount(close_Price!$E$1,$T236,"TradingCalendar=DCE")-1)/250,([1]!TDaysCount(close_Price!$E$1,$T236,"TradingCalendar=DCE"))/250),IF(close_Price!$E$4&lt;11,([1]!TDaysCount(close_Price!$E$1,$T236,"TradingCalendar=DCE"))/250,([1]!TDaysCount(close_Price!$E$1,$T236,"TradingCalendar=DCE")-1)/250)))</f>
        <v>#NAME?</v>
      </c>
      <c r="W236" s="137"/>
      <c r="X236" s="137"/>
      <c r="Y236" s="137"/>
      <c r="Z236" s="153">
        <v>0.03</v>
      </c>
      <c r="AA236" s="153">
        <v>0.03</v>
      </c>
      <c r="AB236" s="148">
        <v>0.24</v>
      </c>
      <c r="AC236" s="145">
        <v>92.48</v>
      </c>
      <c r="AD236" s="22">
        <v>64.111006395645873</v>
      </c>
      <c r="AE236" s="23">
        <v>-0.37688685518989867</v>
      </c>
      <c r="AF236" s="23">
        <v>1.6034317050893511E-3</v>
      </c>
      <c r="AG236" s="23">
        <v>373.83467243700511</v>
      </c>
      <c r="AH236" s="23">
        <v>-699.01668062751526</v>
      </c>
      <c r="AI236" s="23">
        <v>-98.077580429791425</v>
      </c>
      <c r="AJ236" s="153">
        <v>0</v>
      </c>
      <c r="AK236" s="153" t="b">
        <v>0</v>
      </c>
      <c r="AL236" s="154">
        <f>IF($E236="","",IF($C236="Short",VLOOKUP($A236,TradingBlotter!$C:$J,8,FALSE)*$G236*H236,-VLOOKUP($A236,TradingBlotter!$C:$J,8,FALSE)*$G236*H236))</f>
        <v>-92480</v>
      </c>
      <c r="AM236" s="154">
        <f t="shared" si="77"/>
        <v>64111.006395645869</v>
      </c>
      <c r="AN236" s="154">
        <f t="shared" si="40"/>
        <v>-28368.993604354131</v>
      </c>
      <c r="AO236" s="154">
        <f t="shared" si="78"/>
        <v>3830000</v>
      </c>
      <c r="AP236" s="137" t="s">
        <v>3147</v>
      </c>
      <c r="AQ236" s="10"/>
      <c r="AR236" s="143"/>
      <c r="AS236" s="37"/>
      <c r="AT236" s="206" t="e">
        <f ca="1">[1]!WSS(E236,"sec_name","ShowCodes=N","cols=1;rows=1")</f>
        <v>#NAME?</v>
      </c>
    </row>
    <row r="237" spans="1:46" s="53" customFormat="1" ht="14.25" customHeight="1" x14ac:dyDescent="0.2">
      <c r="A237" s="53" t="s">
        <v>3144</v>
      </c>
      <c r="B237" s="53" t="s">
        <v>807</v>
      </c>
      <c r="C237" s="53" t="s">
        <v>458</v>
      </c>
      <c r="D237" s="53" t="s">
        <v>809</v>
      </c>
      <c r="E237" s="53" t="s">
        <v>3145</v>
      </c>
      <c r="F237" s="153">
        <v>300</v>
      </c>
      <c r="G237" s="154">
        <v>5</v>
      </c>
      <c r="H237" s="154">
        <v>60</v>
      </c>
      <c r="I237" s="154">
        <v>6660</v>
      </c>
      <c r="J237" s="153">
        <v>6660</v>
      </c>
      <c r="K237" s="153"/>
      <c r="L237" s="153"/>
      <c r="M237" s="153"/>
      <c r="N237" s="153"/>
      <c r="O237" s="153"/>
      <c r="P237" s="153"/>
      <c r="Q237" s="154" t="e">
        <f>IF(OR($E237="",AK237),"",RTD("wdf.rtq",,$E237,"LastPrice"))</f>
        <v>#N/A</v>
      </c>
      <c r="R237" s="37">
        <v>43119</v>
      </c>
      <c r="S237" s="37"/>
      <c r="T237" s="37">
        <v>43144</v>
      </c>
      <c r="U237" s="85"/>
      <c r="V237" s="116" t="e">
        <f ca="1">IF(OR($A237="",$AK237),"",IF($B237="Asian",IF(close_Price!$E$4&gt;=14,([1]!TDaysCount(close_Price!$E$1,$T237,"TradingCalendar=DCE")-1)/250,([1]!TDaysCount(close_Price!$E$1,$T237,"TradingCalendar=DCE"))/250),IF(close_Price!$E$4&lt;11,([1]!TDaysCount(close_Price!$E$1,$T237,"TradingCalendar=DCE"))/250,([1]!TDaysCount(close_Price!$E$1,$T237,"TradingCalendar=DCE")-1)/250)))</f>
        <v>#NAME?</v>
      </c>
      <c r="W237" s="137"/>
      <c r="X237" s="137"/>
      <c r="Y237" s="137"/>
      <c r="Z237" s="153">
        <v>0.03</v>
      </c>
      <c r="AA237" s="153">
        <v>0.03</v>
      </c>
      <c r="AB237" s="148">
        <v>0.24</v>
      </c>
      <c r="AC237" s="145">
        <v>151.52000000000001</v>
      </c>
      <c r="AD237" s="22">
        <v>171.40388822316976</v>
      </c>
      <c r="AE237" s="23">
        <v>0.53075945065492192</v>
      </c>
      <c r="AF237" s="23">
        <v>9.7862808246798475E-4</v>
      </c>
      <c r="AG237" s="23">
        <v>670.75175035575387</v>
      </c>
      <c r="AH237" s="23">
        <v>-1252.5174152703437</v>
      </c>
      <c r="AI237" s="23">
        <v>215.94043149770934</v>
      </c>
      <c r="AJ237" s="153">
        <v>0</v>
      </c>
      <c r="AK237" s="153" t="b">
        <v>0</v>
      </c>
      <c r="AL237" s="154">
        <f>IF($E237="","",IF($C237="Short",VLOOKUP($A237,TradingBlotter!$C:$J,8,FALSE)*$G237*H237,-VLOOKUP($A237,TradingBlotter!$C:$J,8,FALSE)*$G237*H237))</f>
        <v>-45456</v>
      </c>
      <c r="AM237" s="154">
        <f t="shared" si="77"/>
        <v>51421.166466950934</v>
      </c>
      <c r="AN237" s="154">
        <f t="shared" si="40"/>
        <v>5965.1664669509337</v>
      </c>
      <c r="AO237" s="154">
        <f t="shared" si="78"/>
        <v>1998000</v>
      </c>
      <c r="AP237" s="137" t="s">
        <v>3147</v>
      </c>
      <c r="AQ237" s="10"/>
      <c r="AR237" s="143"/>
      <c r="AS237" s="37"/>
      <c r="AT237" s="206" t="e">
        <f ca="1">[1]!WSS(E237,"sec_name","ShowCodes=N","cols=1;rows=1")</f>
        <v>#NAME?</v>
      </c>
    </row>
    <row r="238" spans="1:46" s="53" customFormat="1" ht="14.25" customHeight="1" x14ac:dyDescent="0.2">
      <c r="A238" s="53" t="s">
        <v>3141</v>
      </c>
      <c r="B238" s="53" t="s">
        <v>807</v>
      </c>
      <c r="C238" s="53" t="s">
        <v>458</v>
      </c>
      <c r="D238" s="53" t="s">
        <v>560</v>
      </c>
      <c r="E238" s="53" t="s">
        <v>3145</v>
      </c>
      <c r="F238" s="153">
        <v>300</v>
      </c>
      <c r="G238" s="154">
        <v>5</v>
      </c>
      <c r="H238" s="154">
        <v>60</v>
      </c>
      <c r="I238" s="154">
        <v>6660</v>
      </c>
      <c r="J238" s="153">
        <v>6660</v>
      </c>
      <c r="K238" s="153"/>
      <c r="L238" s="153"/>
      <c r="M238" s="153"/>
      <c r="N238" s="153"/>
      <c r="O238" s="153"/>
      <c r="P238" s="153"/>
      <c r="Q238" s="154" t="e">
        <f>IF(OR($E238="",AK238),"",RTD("wdf.rtq",,$E238,"LastPrice"))</f>
        <v>#N/A</v>
      </c>
      <c r="R238" s="37">
        <v>43119</v>
      </c>
      <c r="S238" s="37"/>
      <c r="T238" s="37">
        <v>43144</v>
      </c>
      <c r="U238" s="85"/>
      <c r="V238" s="116" t="e">
        <f ca="1">IF(OR($A238="",$AK238),"",IF($B238="Asian",IF(close_Price!$E$4&gt;=14,([1]!TDaysCount(close_Price!$E$1,$T238,"TradingCalendar=DCE")-1)/250,([1]!TDaysCount(close_Price!$E$1,$T238,"TradingCalendar=DCE"))/250),IF(close_Price!$E$4&lt;11,([1]!TDaysCount(close_Price!$E$1,$T238,"TradingCalendar=DCE"))/250,([1]!TDaysCount(close_Price!$E$1,$T238,"TradingCalendar=DCE")-1)/250)))</f>
        <v>#NAME?</v>
      </c>
      <c r="W238" s="137"/>
      <c r="X238" s="137"/>
      <c r="Y238" s="137"/>
      <c r="Z238" s="153">
        <v>0.03</v>
      </c>
      <c r="AA238" s="153">
        <v>0.03</v>
      </c>
      <c r="AB238" s="148">
        <v>0.24</v>
      </c>
      <c r="AC238" s="145">
        <v>151.52000000000001</v>
      </c>
      <c r="AD238" s="22">
        <v>151.44225138275141</v>
      </c>
      <c r="AE238" s="23">
        <v>-0.46732239136599607</v>
      </c>
      <c r="AF238" s="23">
        <v>9.7862808246798475E-4</v>
      </c>
      <c r="AG238" s="23">
        <v>670.75175035575387</v>
      </c>
      <c r="AH238" s="23">
        <v>-1253.1162643755563</v>
      </c>
      <c r="AI238" s="23">
        <v>-209.48197284528675</v>
      </c>
      <c r="AJ238" s="153">
        <v>0</v>
      </c>
      <c r="AK238" s="153" t="b">
        <v>0</v>
      </c>
      <c r="AL238" s="154">
        <f>IF($E238="","",IF($C238="Short",VLOOKUP($A238,TradingBlotter!$C:$J,8,FALSE)*$G238*H238,-VLOOKUP($A238,TradingBlotter!$C:$J,8,FALSE)*$G238*H238))</f>
        <v>-45456</v>
      </c>
      <c r="AM238" s="154">
        <f t="shared" si="77"/>
        <v>45432.675414825426</v>
      </c>
      <c r="AN238" s="154">
        <f t="shared" si="40"/>
        <v>-23.324585174574167</v>
      </c>
      <c r="AO238" s="154">
        <f t="shared" si="78"/>
        <v>1998000</v>
      </c>
      <c r="AP238" s="137" t="s">
        <v>3147</v>
      </c>
      <c r="AQ238" s="10"/>
      <c r="AR238" s="143"/>
      <c r="AS238" s="37"/>
      <c r="AT238" s="206" t="e">
        <f ca="1">[1]!WSS(E238,"sec_name","ShowCodes=N","cols=1;rows=1")</f>
        <v>#NAME?</v>
      </c>
    </row>
    <row r="239" spans="1:46" s="53" customFormat="1" x14ac:dyDescent="0.2">
      <c r="A239" s="53" t="s">
        <v>3162</v>
      </c>
      <c r="B239" s="53" t="s">
        <v>807</v>
      </c>
      <c r="C239" s="53" t="s">
        <v>458</v>
      </c>
      <c r="D239" s="53" t="s">
        <v>809</v>
      </c>
      <c r="E239" s="53" t="s">
        <v>3163</v>
      </c>
      <c r="F239" s="153">
        <v>82987</v>
      </c>
      <c r="G239" s="154">
        <f>IF($E239="","",VLOOKUP($E239,ContractInfo!$C$2:$G$904,5,FALSE))</f>
        <v>100</v>
      </c>
      <c r="H239" s="154">
        <f t="shared" ref="H239" si="79">IF($E239="","",F239/G239)</f>
        <v>829.87</v>
      </c>
      <c r="I239" s="154">
        <v>12.05</v>
      </c>
      <c r="J239" s="153">
        <v>12.05</v>
      </c>
      <c r="K239" s="153"/>
      <c r="L239" s="153"/>
      <c r="M239" s="153"/>
      <c r="N239" s="153"/>
      <c r="O239" s="153"/>
      <c r="P239" s="153"/>
      <c r="Q239" s="154" t="e">
        <f>IF(OR($E239="",AK239),"",RTD("wdf.rtq",,$E239,"LastPrice"))</f>
        <v>#N/A</v>
      </c>
      <c r="R239" s="37">
        <v>43122</v>
      </c>
      <c r="S239" s="37"/>
      <c r="T239" s="37">
        <v>43301</v>
      </c>
      <c r="U239" s="85"/>
      <c r="V239" s="116" t="e">
        <f ca="1">IF(OR($A239="",$AK239),"",IF($B239="Asian",IF(close_Price!$E$4&gt;=14,([1]!TDaysCount(close_Price!$E$1,$T239,"TradingCalendar=DCE")-1)/250,([1]!TDaysCount(close_Price!$E$1,$T239,"TradingCalendar=DCE"))/250),IF(close_Price!$E$4&lt;11,([1]!TDaysCount(close_Price!$E$1,$T239,"TradingCalendar=DCE"))/250,([1]!TDaysCount(close_Price!$E$1,$T239,"TradingCalendar=DCE")-1)/250)))</f>
        <v>#NAME?</v>
      </c>
      <c r="W239" s="137"/>
      <c r="X239" s="137"/>
      <c r="Y239" s="137"/>
      <c r="Z239" s="153">
        <v>0.05</v>
      </c>
      <c r="AA239" s="153">
        <v>0</v>
      </c>
      <c r="AB239" s="148">
        <v>0.32</v>
      </c>
      <c r="AC239" s="145">
        <v>1.3206800000000001</v>
      </c>
      <c r="AD239" s="22">
        <v>1.2003474555084628</v>
      </c>
      <c r="AE239" s="23">
        <v>0.5878223947835699</v>
      </c>
      <c r="AF239" s="23">
        <v>0.14618827329973616</v>
      </c>
      <c r="AG239" s="23">
        <v>3.2386504970665002</v>
      </c>
      <c r="AH239" s="23">
        <v>-1.3830615470997421</v>
      </c>
      <c r="AI239" s="23">
        <v>2.8030643377767417</v>
      </c>
      <c r="AJ239" s="153">
        <v>0</v>
      </c>
      <c r="AK239" s="153" t="b">
        <v>0</v>
      </c>
      <c r="AL239" s="154">
        <f>IF($E239="","",IF($C239="Short",VLOOKUP($A239,TradingBlotter!$C:$J,8,FALSE)*$G239*H239,-VLOOKUP($A239,TradingBlotter!$C:$J,8,FALSE)*$G239*H239))</f>
        <v>-109599.27116</v>
      </c>
      <c r="AM239" s="154">
        <f t="shared" si="77"/>
        <v>99613.234290280801</v>
      </c>
      <c r="AN239" s="154">
        <f t="shared" si="40"/>
        <v>-9986.0368697192025</v>
      </c>
      <c r="AO239" s="154">
        <f t="shared" si="78"/>
        <v>999993.35000000009</v>
      </c>
      <c r="AP239" s="137" t="s">
        <v>3164</v>
      </c>
      <c r="AQ239" s="10" t="str">
        <f t="shared" ref="AQ239" si="80">IF(AK239,IF(AS239&lt;&gt;"","提前平仓",IF(AM239=0,"到期无赔付","到期赔付")),"")</f>
        <v/>
      </c>
      <c r="AR239" s="143" t="str">
        <f t="shared" ref="AR239" si="81">IF(AS239&lt;&gt;"",DATE(MID(AS239,5,4),MID(AS239,9,2),MID(AS239,11,2)),IF(AK239,T239,""))</f>
        <v/>
      </c>
      <c r="AS239" s="37"/>
      <c r="AT239" s="206" t="e">
        <f ca="1">[1]!WSS(E239,"sec_name","ShowCodes=N","cols=1;rows=1")</f>
        <v>#NAME?</v>
      </c>
    </row>
    <row r="240" spans="1:46" s="53" customFormat="1" x14ac:dyDescent="0.2">
      <c r="A240" s="53" t="s">
        <v>3165</v>
      </c>
      <c r="B240" s="53" t="s">
        <v>807</v>
      </c>
      <c r="C240" s="53" t="s">
        <v>458</v>
      </c>
      <c r="D240" s="53" t="s">
        <v>809</v>
      </c>
      <c r="E240" s="53" t="s">
        <v>3153</v>
      </c>
      <c r="F240" s="153">
        <v>32362</v>
      </c>
      <c r="G240" s="154">
        <f>IF($E240="","",VLOOKUP($E240,ContractInfo!$C$2:$G$904,5,FALSE))</f>
        <v>100</v>
      </c>
      <c r="H240" s="154">
        <f t="shared" ref="H240" si="82">IF($E240="","",F240/G240)</f>
        <v>323.62</v>
      </c>
      <c r="I240" s="154">
        <v>30.9</v>
      </c>
      <c r="J240" s="153">
        <v>30.9</v>
      </c>
      <c r="K240" s="153"/>
      <c r="L240" s="153"/>
      <c r="M240" s="153"/>
      <c r="N240" s="153"/>
      <c r="O240" s="153"/>
      <c r="P240" s="153"/>
      <c r="Q240" s="154" t="e">
        <f>IF(OR($E240="",AK240),"",RTD("wdf.rtq",,$E240,"LastPrice"))</f>
        <v>#N/A</v>
      </c>
      <c r="R240" s="37">
        <v>43122</v>
      </c>
      <c r="S240" s="37"/>
      <c r="T240" s="37">
        <v>43301</v>
      </c>
      <c r="U240" s="85"/>
      <c r="V240" s="116" t="e">
        <f ca="1">IF(OR($A240="",$AK240),"",IF($B240="Asian",IF(close_Price!$E$4&gt;=14,([1]!TDaysCount(close_Price!$E$1,$T240,"TradingCalendar=DCE")-1)/250,([1]!TDaysCount(close_Price!$E$1,$T240,"TradingCalendar=DCE"))/250),IF(close_Price!$E$4&lt;11,([1]!TDaysCount(close_Price!$E$1,$T240,"TradingCalendar=DCE"))/250,([1]!TDaysCount(close_Price!$E$1,$T240,"TradingCalendar=DCE")-1)/250)))</f>
        <v>#NAME?</v>
      </c>
      <c r="W240" s="137"/>
      <c r="X240" s="137"/>
      <c r="Y240" s="137"/>
      <c r="Z240" s="153">
        <v>0.05</v>
      </c>
      <c r="AA240" s="153">
        <v>0</v>
      </c>
      <c r="AB240" s="148">
        <f>VLOOKUP(E240,ContractInfo!C:M,11,FALSE)</f>
        <v>0.31</v>
      </c>
      <c r="AC240" s="145">
        <v>3.1363500000000002</v>
      </c>
      <c r="AD240" s="22">
        <v>3.0034673908077711</v>
      </c>
      <c r="AE240" s="23">
        <v>0.588724838333747</v>
      </c>
      <c r="AF240" s="23">
        <v>5.8789953006704018E-2</v>
      </c>
      <c r="AG240" s="23">
        <v>8.3044787535395308</v>
      </c>
      <c r="AH240" s="23">
        <v>-3.4647734654430682</v>
      </c>
      <c r="AI240" s="23">
        <v>7.24075925504546</v>
      </c>
      <c r="AJ240" s="153">
        <v>0</v>
      </c>
      <c r="AK240" s="153" t="b">
        <v>0</v>
      </c>
      <c r="AL240" s="154">
        <f>IF($E240="","",IF($C240="Short",VLOOKUP($A240,TradingBlotter!$C:$J,8,FALSE)*$G240*H240,-VLOOKUP($A240,TradingBlotter!$C:$J,8,FALSE)*$G240*H240))</f>
        <v>-101498.55869999999</v>
      </c>
      <c r="AM240" s="154">
        <f t="shared" ref="AM240" si="83">IF($E240="","",IF($C240="Short",IF($AK240,-$AC240,-$AD240)*$G240*H240,IF($AK240,$AC240,$AD240)*$G240*H240))</f>
        <v>97198.211701321095</v>
      </c>
      <c r="AN240" s="154">
        <f t="shared" si="40"/>
        <v>-4300.3469986788987</v>
      </c>
      <c r="AO240" s="154">
        <f t="shared" ref="AO240" si="84">IF(AND($E240&lt;&gt;"",COUNTIF(A240,"*-*")=0),$F240*$I240,IF(OR($E240="",COUNTIF(A239,"*-*")=1),"",$F240*$I240))</f>
        <v>999985.79999999993</v>
      </c>
      <c r="AP240" s="137" t="s">
        <v>3164</v>
      </c>
      <c r="AQ240" s="10" t="str">
        <f t="shared" ref="AQ240" si="85">IF(AK240,IF(AS240&lt;&gt;"","提前平仓",IF(AM240=0,"到期无赔付","到期赔付")),"")</f>
        <v/>
      </c>
      <c r="AR240" s="143" t="str">
        <f t="shared" ref="AR240" si="86">IF(AS240&lt;&gt;"",DATE(MID(AS240,5,4),MID(AS240,9,2),MID(AS240,11,2)),IF(AK240,T240,""))</f>
        <v/>
      </c>
      <c r="AS240" s="37"/>
      <c r="AT240" s="206" t="e">
        <f ca="1">[1]!WSS(E240,"sec_name","ShowCodes=N","cols=1;rows=1")</f>
        <v>#NAME?</v>
      </c>
    </row>
    <row r="241" spans="1:46" s="53" customFormat="1" x14ac:dyDescent="0.2">
      <c r="A241" s="53" t="s">
        <v>3166</v>
      </c>
      <c r="B241" s="53" t="s">
        <v>807</v>
      </c>
      <c r="C241" s="53" t="s">
        <v>458</v>
      </c>
      <c r="D241" s="53" t="s">
        <v>809</v>
      </c>
      <c r="E241" s="53" t="s">
        <v>3154</v>
      </c>
      <c r="F241" s="153">
        <v>121212</v>
      </c>
      <c r="G241" s="154">
        <f>IF($E241="","",VLOOKUP($E241,ContractInfo!$C$2:$G$904,5,FALSE))</f>
        <v>100</v>
      </c>
      <c r="H241" s="154">
        <f t="shared" ref="H241" si="87">IF($E241="","",F241/G241)</f>
        <v>1212.1199999999999</v>
      </c>
      <c r="I241" s="154">
        <v>8.25</v>
      </c>
      <c r="J241" s="153">
        <v>8.25</v>
      </c>
      <c r="K241" s="153"/>
      <c r="L241" s="153"/>
      <c r="M241" s="153"/>
      <c r="N241" s="153"/>
      <c r="O241" s="153"/>
      <c r="P241" s="153"/>
      <c r="Q241" s="154" t="e">
        <f>IF(OR($E241="",AK241),"",RTD("wdf.rtq",,$E241,"LastPrice"))</f>
        <v>#N/A</v>
      </c>
      <c r="R241" s="37">
        <v>43122</v>
      </c>
      <c r="S241" s="37"/>
      <c r="T241" s="37">
        <v>43210</v>
      </c>
      <c r="U241" s="85"/>
      <c r="V241" s="116" t="e">
        <f ca="1">IF(OR($A241="",$AK241),"",IF($B241="Asian",IF(close_Price!$E$4&gt;=14,([1]!TDaysCount(close_Price!$E$1,$T241,"TradingCalendar=DCE")-1)/250,([1]!TDaysCount(close_Price!$E$1,$T241,"TradingCalendar=DCE"))/250),IF(close_Price!$E$4&lt;11,([1]!TDaysCount(close_Price!$E$1,$T241,"TradingCalendar=DCE"))/250,([1]!TDaysCount(close_Price!$E$1,$T241,"TradingCalendar=DCE")-1)/250)))</f>
        <v>#NAME?</v>
      </c>
      <c r="W241" s="137"/>
      <c r="X241" s="137"/>
      <c r="Y241" s="137"/>
      <c r="Z241" s="153">
        <v>0.05</v>
      </c>
      <c r="AA241" s="153">
        <v>0</v>
      </c>
      <c r="AB241" s="148">
        <f>VLOOKUP(E241,ContractInfo!C:M,11,FALSE)</f>
        <v>0.31</v>
      </c>
      <c r="AC241" s="145">
        <v>0.57337499999999997</v>
      </c>
      <c r="AD241" s="22">
        <v>0.66933797693775832</v>
      </c>
      <c r="AE241" s="23">
        <v>0.63186237615380914</v>
      </c>
      <c r="AF241" s="23">
        <v>0.30029951693798662</v>
      </c>
      <c r="AG241" s="23">
        <v>1.5263104544975337</v>
      </c>
      <c r="AH241" s="23">
        <v>-1.2720660839367031</v>
      </c>
      <c r="AI241" s="23">
        <v>1.069058933809012</v>
      </c>
      <c r="AJ241" s="153">
        <v>0</v>
      </c>
      <c r="AK241" s="153" t="b">
        <v>0</v>
      </c>
      <c r="AL241" s="154">
        <f>IF($E241="","",IF($C241="Short",VLOOKUP($A241,TradingBlotter!$C:$J,8,FALSE)*$G241*H241,-VLOOKUP($A241,TradingBlotter!$C:$J,8,FALSE)*$G241*H241))</f>
        <v>-69499.930499999988</v>
      </c>
      <c r="AM241" s="154">
        <f t="shared" ref="AM241" si="88">IF($E241="","",IF($C241="Short",IF($AK241,-$AC241,-$AD241)*$G241*H241,IF($AK241,$AC241,$AD241)*$G241*H241))</f>
        <v>81131.794860579554</v>
      </c>
      <c r="AN241" s="154">
        <f t="shared" si="40"/>
        <v>11631.864360579566</v>
      </c>
      <c r="AO241" s="154">
        <f t="shared" ref="AO241" si="89">IF(AND($E241&lt;&gt;"",COUNTIF(A241,"*-*")=0),$F241*$I241,IF(OR($E241="",COUNTIF(A240,"*-*")=1),"",$F241*$I241))</f>
        <v>999999</v>
      </c>
      <c r="AP241" s="137" t="s">
        <v>3164</v>
      </c>
      <c r="AQ241" s="10" t="str">
        <f t="shared" ref="AQ241" si="90">IF(AK241,IF(AS241&lt;&gt;"","提前平仓",IF(AM241=0,"到期无赔付","到期赔付")),"")</f>
        <v/>
      </c>
      <c r="AR241" s="143" t="str">
        <f t="shared" ref="AR241" si="91">IF(AS241&lt;&gt;"",DATE(MID(AS241,5,4),MID(AS241,9,2),MID(AS241,11,2)),IF(AK241,T241,""))</f>
        <v/>
      </c>
      <c r="AS241" s="37"/>
      <c r="AT241" s="206" t="e">
        <f ca="1">[1]!WSS(E241,"sec_name","ShowCodes=N","cols=1;rows=1")</f>
        <v>#NAME?</v>
      </c>
    </row>
    <row r="242" spans="1:46" s="53" customFormat="1" x14ac:dyDescent="0.2">
      <c r="A242" s="53" t="s">
        <v>3167</v>
      </c>
      <c r="B242" s="53" t="s">
        <v>807</v>
      </c>
      <c r="C242" s="53" t="s">
        <v>458</v>
      </c>
      <c r="D242" s="53" t="s">
        <v>809</v>
      </c>
      <c r="E242" s="53" t="s">
        <v>3157</v>
      </c>
      <c r="F242" s="153">
        <v>148148</v>
      </c>
      <c r="G242" s="154">
        <f>IF($E242="","",VLOOKUP($E242,ContractInfo!$C$2:$G$904,5,FALSE))</f>
        <v>100</v>
      </c>
      <c r="H242" s="154">
        <f t="shared" ref="H242" si="92">IF($E242="","",F242/G242)</f>
        <v>1481.48</v>
      </c>
      <c r="I242" s="154">
        <v>6.75</v>
      </c>
      <c r="J242" s="153">
        <v>6.75</v>
      </c>
      <c r="K242" s="153"/>
      <c r="L242" s="153"/>
      <c r="M242" s="153"/>
      <c r="N242" s="153"/>
      <c r="O242" s="153"/>
      <c r="P242" s="153"/>
      <c r="Q242" s="154" t="e">
        <f>IF(OR($E242="",AK242),"",RTD("wdf.rtq",,$E242,"LastPrice"))</f>
        <v>#N/A</v>
      </c>
      <c r="R242" s="37">
        <v>43122</v>
      </c>
      <c r="S242" s="37"/>
      <c r="T242" s="37">
        <v>43210</v>
      </c>
      <c r="U242" s="85"/>
      <c r="V242" s="116" t="e">
        <f ca="1">IF(OR($A242="",$AK242),"",IF($B242="Asian",IF(close_Price!$E$4&gt;=14,([1]!TDaysCount(close_Price!$E$1,$T242,"TradingCalendar=DCE")-1)/250,([1]!TDaysCount(close_Price!$E$1,$T242,"TradingCalendar=DCE"))/250),IF(close_Price!$E$4&lt;11,([1]!TDaysCount(close_Price!$E$1,$T242,"TradingCalendar=DCE"))/250,([1]!TDaysCount(close_Price!$E$1,$T242,"TradingCalendar=DCE")-1)/250)))</f>
        <v>#NAME?</v>
      </c>
      <c r="W242" s="137"/>
      <c r="X242" s="137"/>
      <c r="Y242" s="137"/>
      <c r="Z242" s="153">
        <v>0.05</v>
      </c>
      <c r="AA242" s="153">
        <v>0</v>
      </c>
      <c r="AB242" s="148">
        <f>VLOOKUP(E242,ContractInfo!C:M,11,FALSE)</f>
        <v>0.22</v>
      </c>
      <c r="AC242" s="145">
        <v>0.3402</v>
      </c>
      <c r="AD242" s="22">
        <v>0.27773297992048812</v>
      </c>
      <c r="AE242" s="23">
        <v>0.51896216493892544</v>
      </c>
      <c r="AF242" s="23">
        <v>0.56872612383628385</v>
      </c>
      <c r="AG242" s="23">
        <v>1.269148302481121</v>
      </c>
      <c r="AH242" s="23">
        <v>-0.77149562455901644</v>
      </c>
      <c r="AI242" s="23">
        <v>0.72589378253064896</v>
      </c>
      <c r="AJ242" s="153">
        <v>0</v>
      </c>
      <c r="AK242" s="153" t="b">
        <v>0</v>
      </c>
      <c r="AL242" s="154">
        <f>IF($E242="","",IF($C242="Short",VLOOKUP($A242,TradingBlotter!$C:$J,8,FALSE)*$G242*H242,-VLOOKUP($A242,TradingBlotter!$C:$J,8,FALSE)*$G242*H242))</f>
        <v>-50399.949600000007</v>
      </c>
      <c r="AM242" s="154">
        <f t="shared" ref="AM242" si="93">IF($E242="","",IF($C242="Short",IF($AK242,-$AC242,-$AD242)*$G242*H242,IF($AK242,$AC242,$AD242)*$G242*H242))</f>
        <v>41145.585509260469</v>
      </c>
      <c r="AN242" s="154">
        <f t="shared" si="40"/>
        <v>-9254.3640907395384</v>
      </c>
      <c r="AO242" s="154">
        <f t="shared" ref="AO242" si="94">IF(AND($E242&lt;&gt;"",COUNTIF(A242,"*-*")=0),$F242*$I242,IF(OR($E242="",COUNTIF(A241,"*-*")=1),"",$F242*$I242))</f>
        <v>999999</v>
      </c>
      <c r="AP242" s="137" t="s">
        <v>3164</v>
      </c>
      <c r="AQ242" s="10" t="str">
        <f t="shared" ref="AQ242" si="95">IF(AK242,IF(AS242&lt;&gt;"","提前平仓",IF(AM242=0,"到期无赔付","到期赔付")),"")</f>
        <v/>
      </c>
      <c r="AR242" s="143" t="str">
        <f t="shared" ref="AR242" si="96">IF(AS242&lt;&gt;"",DATE(MID(AS242,5,4),MID(AS242,9,2),MID(AS242,11,2)),IF(AK242,T242,""))</f>
        <v/>
      </c>
      <c r="AS242" s="37"/>
      <c r="AT242" s="206" t="e">
        <f ca="1">[1]!WSS(E242,"sec_name","ShowCodes=N","cols=1;rows=1")</f>
        <v>#NAME?</v>
      </c>
    </row>
    <row r="243" spans="1:46" s="53" customFormat="1" x14ac:dyDescent="0.2">
      <c r="A243" s="53" t="s">
        <v>3169</v>
      </c>
      <c r="B243" s="53" t="s">
        <v>807</v>
      </c>
      <c r="C243" s="53" t="s">
        <v>458</v>
      </c>
      <c r="D243" s="53" t="s">
        <v>809</v>
      </c>
      <c r="E243" s="53" t="s">
        <v>3170</v>
      </c>
      <c r="F243" s="153">
        <v>77160</v>
      </c>
      <c r="G243" s="154">
        <f>IF($E243="","",VLOOKUP($E243,ContractInfo!$C$2:$G$904,5,FALSE))</f>
        <v>100</v>
      </c>
      <c r="H243" s="154">
        <f t="shared" ref="H243:H245" si="97">IF($E243="","",F243/G243)</f>
        <v>771.6</v>
      </c>
      <c r="I243" s="154">
        <v>12.96</v>
      </c>
      <c r="J243" s="153">
        <v>12.96</v>
      </c>
      <c r="K243" s="153"/>
      <c r="L243" s="153"/>
      <c r="M243" s="153"/>
      <c r="N243" s="153"/>
      <c r="O243" s="153"/>
      <c r="P243" s="153"/>
      <c r="Q243" s="154" t="e">
        <f>IF(OR($E243="",AK243),"",RTD("wdf.rtq",,$E243,"LastPrice"))</f>
        <v>#N/A</v>
      </c>
      <c r="R243" s="37">
        <v>43122</v>
      </c>
      <c r="S243" s="37"/>
      <c r="T243" s="37">
        <v>43210</v>
      </c>
      <c r="U243" s="85"/>
      <c r="V243" s="116" t="e">
        <f ca="1">IF(OR($A243="",$AK243),"",IF($B243="Asian",IF(close_Price!$E$4&gt;=14,([1]!TDaysCount(close_Price!$E$1,$T243,"TradingCalendar=DCE")-1)/250,([1]!TDaysCount(close_Price!$E$1,$T243,"TradingCalendar=DCE"))/250),IF(close_Price!$E$4&lt;11,([1]!TDaysCount(close_Price!$E$1,$T243,"TradingCalendar=DCE"))/250,([1]!TDaysCount(close_Price!$E$1,$T243,"TradingCalendar=DCE")-1)/250)))</f>
        <v>#NAME?</v>
      </c>
      <c r="W243" s="137"/>
      <c r="X243" s="137"/>
      <c r="Y243" s="137"/>
      <c r="Z243" s="153">
        <v>0.05</v>
      </c>
      <c r="AA243" s="153">
        <v>0</v>
      </c>
      <c r="AB243" s="148">
        <f>VLOOKUP(E243,ContractInfo!C:M,11,FALSE)</f>
        <v>0.34499999999999997</v>
      </c>
      <c r="AC243" s="145">
        <v>0.97459200000000001</v>
      </c>
      <c r="AD243" s="22">
        <v>0.97836066065561278</v>
      </c>
      <c r="AE243" s="23">
        <v>0.57856700448808429</v>
      </c>
      <c r="AF243" s="23">
        <v>0.18182250500773028</v>
      </c>
      <c r="AG243" s="23">
        <v>2.4394275978506381</v>
      </c>
      <c r="AH243" s="23">
        <v>-2.1745057850612497</v>
      </c>
      <c r="AI243" s="23">
        <v>1.4997211672945991</v>
      </c>
      <c r="AJ243" s="153">
        <v>0</v>
      </c>
      <c r="AK243" s="153" t="b">
        <v>0</v>
      </c>
      <c r="AL243" s="154">
        <f>IF($E243="","",IF($C243="Short",VLOOKUP($A243,TradingBlotter!$C:$J,8,FALSE)*$G243*H243,-VLOOKUP($A243,TradingBlotter!$C:$J,8,FALSE)*$G243*H243))</f>
        <v>-75199.518719999993</v>
      </c>
      <c r="AM243" s="154">
        <f t="shared" ref="AM243" si="98">IF($E243="","",IF($C243="Short",IF($AK243,-$AC243,-$AD243)*$G243*H243,IF($AK243,$AC243,$AD243)*$G243*H243))</f>
        <v>75490.30857618709</v>
      </c>
      <c r="AN243" s="154">
        <f t="shared" si="40"/>
        <v>290.78985618709703</v>
      </c>
      <c r="AO243" s="154">
        <f t="shared" ref="AO243" si="99">IF(AND($E243&lt;&gt;"",COUNTIF(A243,"*-*")=0),$F243*$I243,IF(OR($E243="",COUNTIF(A242,"*-*")=1),"",$F243*$I243))</f>
        <v>999993.60000000009</v>
      </c>
      <c r="AP243" s="137" t="s">
        <v>3164</v>
      </c>
      <c r="AQ243" s="10" t="str">
        <f t="shared" ref="AQ243" si="100">IF(AK243,IF(AS243&lt;&gt;"","提前平仓",IF(AM243=0,"到期无赔付","到期赔付")),"")</f>
        <v/>
      </c>
      <c r="AR243" s="143" t="str">
        <f t="shared" ref="AR243" si="101">IF(AS243&lt;&gt;"",DATE(MID(AS243,5,4),MID(AS243,9,2),MID(AS243,11,2)),IF(AK243,T243,""))</f>
        <v/>
      </c>
      <c r="AS243" s="37"/>
      <c r="AT243" s="206" t="e">
        <f ca="1">[1]!WSS(E243,"sec_name","ShowCodes=N","cols=1;rows=1")</f>
        <v>#NAME?</v>
      </c>
    </row>
    <row r="244" spans="1:46" s="53" customFormat="1" ht="14.25" customHeight="1" x14ac:dyDescent="0.2">
      <c r="A244" s="53" t="s">
        <v>3210</v>
      </c>
      <c r="B244" s="53" t="s">
        <v>114</v>
      </c>
      <c r="C244" s="53" t="s">
        <v>137</v>
      </c>
      <c r="D244" s="53" t="s">
        <v>121</v>
      </c>
      <c r="E244" s="53" t="s">
        <v>3206</v>
      </c>
      <c r="F244" s="153">
        <v>150</v>
      </c>
      <c r="G244" s="154">
        <f>IF($E244="","",VLOOKUP($E244,ContractInfo!$C$2:$G$904,5,FALSE))</f>
        <v>5</v>
      </c>
      <c r="H244" s="154">
        <f t="shared" si="97"/>
        <v>30</v>
      </c>
      <c r="I244" s="154">
        <v>14685</v>
      </c>
      <c r="J244" s="153">
        <v>14685</v>
      </c>
      <c r="N244" s="153"/>
      <c r="O244" s="153"/>
      <c r="P244" s="153"/>
      <c r="Q244" s="154" t="e">
        <f>IF(OR($E244="",AK244),"",RTD("wdf.rtq",,$E244,"LastPrice"))</f>
        <v>#N/A</v>
      </c>
      <c r="R244" s="37">
        <v>43122</v>
      </c>
      <c r="S244" s="37"/>
      <c r="T244" s="37">
        <v>43144</v>
      </c>
      <c r="U244" s="85"/>
      <c r="V244" s="116" t="e">
        <f ca="1">IF(OR($A244="",$AK244),"",IF($B244="Asian",IF(close_Price!$E$4&gt;=14,([1]!TDaysCount(close_Price!$E$1,$T244,"TradingCalendar=DCE")-1)/250,([1]!TDaysCount(close_Price!$E$1,$T244,"TradingCalendar=DCE"))/250),IF(close_Price!$E$4&lt;11,([1]!TDaysCount(close_Price!$E$1,$T244,"TradingCalendar=DCE"))/250,([1]!TDaysCount(close_Price!$E$1,$T244,"TradingCalendar=DCE")-1)/250)))</f>
        <v>#NAME?</v>
      </c>
      <c r="W244" s="137"/>
      <c r="X244" s="137"/>
      <c r="Y244" s="137"/>
      <c r="Z244" s="153">
        <v>0.03</v>
      </c>
      <c r="AA244" s="153">
        <v>0.03</v>
      </c>
      <c r="AB244" s="148">
        <f>VLOOKUP(E244,ContractInfo!C:M,11,FALSE)</f>
        <v>0.14499999999999999</v>
      </c>
      <c r="AC244" s="145">
        <v>207.08</v>
      </c>
      <c r="AD244" s="22">
        <v>209.45205187761212</v>
      </c>
      <c r="AE244" s="23">
        <v>0.49894975299079669</v>
      </c>
      <c r="AF244" s="23">
        <v>7.3967358551104518E-4</v>
      </c>
      <c r="AG244" s="23">
        <v>1478.2378085785406</v>
      </c>
      <c r="AH244" s="23">
        <v>-1668.2827059740498</v>
      </c>
      <c r="AI244" s="23">
        <v>455.20867668878907</v>
      </c>
      <c r="AJ244" s="153">
        <v>0</v>
      </c>
      <c r="AK244" s="153" t="b">
        <v>0</v>
      </c>
      <c r="AL244" s="154">
        <f>IF($E244="","",IF($C244="Short",VLOOKUP($A244,TradingBlotter!$C:$J,8,FALSE)*$G244*H244,-VLOOKUP($A244,TradingBlotter!$C:$J,8,FALSE)*$G244*H244))</f>
        <v>-31062.000000000004</v>
      </c>
      <c r="AM244" s="154">
        <f t="shared" ref="AM244:AM245" si="102">IF($E244="","",IF($C244="Short",IF($AK244,-$AC244,-$AD244)*$G244*H244,IF($AK244,$AC244,$AD244)*$G244*H244))</f>
        <v>31417.807781641819</v>
      </c>
      <c r="AN244" s="154">
        <f t="shared" si="40"/>
        <v>355.80778164181538</v>
      </c>
      <c r="AO244" s="154">
        <f t="shared" ref="AO244:AO245" si="103">IF(AND($E244&lt;&gt;"",COUNTIF(A244,"*-*")=0),$F244*$I244,IF(OR($E244="",COUNTIF(A243,"*-*")=1),"",$F244*$I244))</f>
        <v>2202750</v>
      </c>
      <c r="AP244" s="137" t="s">
        <v>3339</v>
      </c>
      <c r="AQ244" s="10" t="str">
        <f t="shared" ref="AQ244:AQ245" si="104">IF(AK244,IF(AS244&lt;&gt;"","提前平仓",IF(AM244=0,"到期无赔付","到期赔付")),"")</f>
        <v/>
      </c>
      <c r="AR244" s="143" t="str">
        <f t="shared" ref="AR244:AR245" si="105">IF(AS244&lt;&gt;"",DATE(MID(AS244,5,4),MID(AS244,9,2),MID(AS244,11,2)),IF(AK244,T244,""))</f>
        <v/>
      </c>
      <c r="AS244" s="37"/>
      <c r="AT244" s="206" t="e">
        <f ca="1">[1]!WSS(E244,"sec_name","ShowCodes=N","cols=1;rows=1")</f>
        <v>#NAME?</v>
      </c>
    </row>
    <row r="245" spans="1:46" s="53" customFormat="1" ht="14.25" customHeight="1" x14ac:dyDescent="0.2">
      <c r="A245" s="53" t="s">
        <v>3212</v>
      </c>
      <c r="B245" s="53" t="s">
        <v>114</v>
      </c>
      <c r="C245" s="53" t="s">
        <v>137</v>
      </c>
      <c r="D245" s="53" t="s">
        <v>115</v>
      </c>
      <c r="E245" s="53" t="s">
        <v>3206</v>
      </c>
      <c r="F245" s="153">
        <v>150</v>
      </c>
      <c r="G245" s="154">
        <f>IF($E245="","",VLOOKUP($E245,ContractInfo!$C$2:$G$904,5,FALSE))</f>
        <v>5</v>
      </c>
      <c r="H245" s="154">
        <f t="shared" si="97"/>
        <v>30</v>
      </c>
      <c r="I245" s="154">
        <v>14685</v>
      </c>
      <c r="J245" s="153">
        <v>14685</v>
      </c>
      <c r="N245" s="153"/>
      <c r="O245" s="153"/>
      <c r="P245" s="153"/>
      <c r="Q245" s="154" t="e">
        <f>IF(OR($E245="",AK245),"",RTD("wdf.rtq",,$E245,"LastPrice"))</f>
        <v>#N/A</v>
      </c>
      <c r="R245" s="37">
        <v>43122</v>
      </c>
      <c r="S245" s="37"/>
      <c r="T245" s="37">
        <v>43144</v>
      </c>
      <c r="U245" s="85"/>
      <c r="V245" s="116" t="e">
        <f ca="1">IF(OR($A245="",$AK245),"",IF($B245="Asian",IF(close_Price!$E$4&gt;=14,([1]!TDaysCount(close_Price!$E$1,$T245,"TradingCalendar=DCE")-1)/250,([1]!TDaysCount(close_Price!$E$1,$T245,"TradingCalendar=DCE"))/250),IF(close_Price!$E$4&lt;11,([1]!TDaysCount(close_Price!$E$1,$T245,"TradingCalendar=DCE"))/250,([1]!TDaysCount(close_Price!$E$1,$T245,"TradingCalendar=DCE")-1)/250)))</f>
        <v>#NAME?</v>
      </c>
      <c r="W245" s="137"/>
      <c r="X245" s="137"/>
      <c r="Y245" s="137"/>
      <c r="Z245" s="153">
        <v>0.03</v>
      </c>
      <c r="AA245" s="153">
        <v>0.03</v>
      </c>
      <c r="AB245" s="148">
        <f>VLOOKUP(E245,ContractInfo!C:M,11,FALSE)</f>
        <v>0.14499999999999999</v>
      </c>
      <c r="AC245" s="145">
        <v>207.08</v>
      </c>
      <c r="AD245" s="22">
        <v>219.4328702978205</v>
      </c>
      <c r="AE245" s="23">
        <v>-0.4991320890301213</v>
      </c>
      <c r="AF245" s="23">
        <v>7.3967358551104518E-4</v>
      </c>
      <c r="AG245" s="23">
        <v>1478.2378085785406</v>
      </c>
      <c r="AH245" s="23">
        <v>-1667.9832814214435</v>
      </c>
      <c r="AI245" s="23">
        <v>-482.82856171615049</v>
      </c>
      <c r="AJ245" s="153">
        <v>0</v>
      </c>
      <c r="AK245" s="153" t="b">
        <v>0</v>
      </c>
      <c r="AL245" s="154">
        <f>IF($E245="","",IF($C245="Short",VLOOKUP($A245,TradingBlotter!$C:$J,8,FALSE)*$G245*H245,-VLOOKUP($A245,TradingBlotter!$C:$J,8,FALSE)*$G245*H245))</f>
        <v>-31062.000000000004</v>
      </c>
      <c r="AM245" s="154">
        <f t="shared" si="102"/>
        <v>32914.930544673072</v>
      </c>
      <c r="AN245" s="154">
        <f t="shared" si="40"/>
        <v>1852.9305446730687</v>
      </c>
      <c r="AO245" s="154">
        <f t="shared" si="103"/>
        <v>2202750</v>
      </c>
      <c r="AP245" s="137" t="s">
        <v>3339</v>
      </c>
      <c r="AQ245" s="10" t="str">
        <f t="shared" si="104"/>
        <v/>
      </c>
      <c r="AR245" s="143" t="str">
        <f t="shared" si="105"/>
        <v/>
      </c>
      <c r="AS245" s="37"/>
      <c r="AT245" s="206" t="e">
        <f ca="1">[1]!WSS(E245,"sec_name","ShowCodes=N","cols=1;rows=1")</f>
        <v>#NAME?</v>
      </c>
    </row>
    <row r="246" spans="1:46" s="53" customFormat="1" ht="14.25" customHeight="1" x14ac:dyDescent="0.2">
      <c r="F246" s="153"/>
      <c r="G246" s="154"/>
      <c r="H246" s="154"/>
      <c r="I246" s="154"/>
      <c r="J246" s="153"/>
      <c r="K246" s="153"/>
      <c r="L246" s="153"/>
      <c r="M246" s="153"/>
      <c r="N246" s="153"/>
      <c r="O246" s="153"/>
      <c r="P246" s="153"/>
      <c r="Q246" s="154"/>
      <c r="R246" s="37"/>
      <c r="S246" s="37"/>
      <c r="T246" s="37"/>
      <c r="U246" s="85"/>
      <c r="V246" s="116"/>
      <c r="W246" s="137"/>
      <c r="X246" s="137"/>
      <c r="Y246" s="137"/>
      <c r="Z246" s="153"/>
      <c r="AA246" s="153"/>
      <c r="AB246" s="148"/>
      <c r="AC246" s="145"/>
      <c r="AD246" s="22"/>
      <c r="AE246" s="23"/>
      <c r="AF246" s="23"/>
      <c r="AG246" s="23"/>
      <c r="AH246" s="23"/>
      <c r="AI246" s="23"/>
      <c r="AJ246" s="153"/>
      <c r="AK246" s="153"/>
      <c r="AL246" s="154"/>
      <c r="AM246" s="154"/>
      <c r="AN246" s="154"/>
      <c r="AO246" s="154"/>
      <c r="AP246" s="137"/>
      <c r="AQ246" s="10"/>
      <c r="AR246" s="143"/>
      <c r="AS246" s="37"/>
    </row>
    <row r="247" spans="1:46" s="53" customFormat="1" ht="14.25" customHeight="1" x14ac:dyDescent="0.2">
      <c r="F247" s="153"/>
      <c r="G247" s="154"/>
      <c r="H247" s="154" t="str">
        <f>IF(OR($C6="",$H6),"",IF(RTD("wdf.rtq",,$C6,"Ask_Price1")=0, OptionInfo!M228("wdf.rtq",,$C6,"Bid_Price1"), RTD("wdf.rtq",,$C6,"Ask_Price1")))</f>
        <v/>
      </c>
      <c r="I247" s="154"/>
      <c r="J247" s="153"/>
      <c r="K247" s="153"/>
      <c r="L247" s="153"/>
      <c r="M247" s="153"/>
      <c r="N247" s="153"/>
      <c r="O247" s="153"/>
      <c r="P247" s="153"/>
      <c r="Q247" s="154"/>
      <c r="R247" s="37"/>
      <c r="S247" s="37"/>
      <c r="T247" s="37"/>
      <c r="U247" s="85"/>
      <c r="V247" s="116"/>
      <c r="W247" s="137"/>
      <c r="X247" s="137"/>
      <c r="Y247" s="137"/>
      <c r="Z247" s="153"/>
      <c r="AA247" s="153"/>
      <c r="AB247" s="148"/>
      <c r="AC247" s="145"/>
      <c r="AD247" s="22"/>
      <c r="AE247" s="23"/>
      <c r="AF247" s="23"/>
      <c r="AG247" s="23"/>
      <c r="AH247" s="23"/>
      <c r="AI247" s="23"/>
      <c r="AJ247" s="153"/>
      <c r="AK247" s="153"/>
      <c r="AL247" s="154"/>
      <c r="AM247" s="154"/>
      <c r="AN247" s="154"/>
      <c r="AO247" s="154"/>
      <c r="AP247" s="137"/>
      <c r="AQ247" s="10"/>
      <c r="AR247" s="143"/>
      <c r="AS247" s="37"/>
    </row>
    <row r="248" spans="1:46" s="53" customFormat="1" ht="14.25" customHeight="1" x14ac:dyDescent="0.2">
      <c r="F248" s="153"/>
      <c r="G248" s="154"/>
      <c r="H248" s="154"/>
      <c r="I248" s="154"/>
      <c r="J248" s="153"/>
      <c r="K248" s="153"/>
      <c r="L248" s="153"/>
      <c r="M248" s="153"/>
      <c r="N248" s="153"/>
      <c r="O248" s="153"/>
      <c r="P248" s="153"/>
      <c r="Q248" s="154"/>
      <c r="R248" s="37"/>
      <c r="S248" s="37"/>
      <c r="T248" s="37"/>
      <c r="U248" s="85"/>
      <c r="V248" s="116"/>
      <c r="W248" s="137"/>
      <c r="X248" s="137"/>
      <c r="Y248" s="137"/>
      <c r="Z248" s="153"/>
      <c r="AA248" s="153"/>
      <c r="AB248" s="148"/>
      <c r="AC248" s="145"/>
      <c r="AD248" s="22"/>
      <c r="AE248" s="23"/>
      <c r="AF248" s="23"/>
      <c r="AG248" s="23"/>
      <c r="AH248" s="23"/>
      <c r="AI248" s="23"/>
      <c r="AJ248" s="153"/>
      <c r="AK248" s="153"/>
      <c r="AL248" s="154"/>
      <c r="AM248" s="154"/>
      <c r="AN248" s="154"/>
      <c r="AO248" s="154"/>
      <c r="AP248" s="137"/>
      <c r="AQ248" s="10"/>
      <c r="AR248" s="143"/>
      <c r="AS248" s="37"/>
    </row>
    <row r="249" spans="1:46" s="53" customFormat="1" ht="14.25" customHeight="1" x14ac:dyDescent="0.2">
      <c r="F249" s="153"/>
      <c r="G249" s="154"/>
      <c r="H249" s="154"/>
      <c r="I249" s="154"/>
      <c r="J249" s="153"/>
      <c r="K249" s="153"/>
      <c r="L249" s="153"/>
      <c r="M249" s="153"/>
      <c r="N249" s="153"/>
      <c r="O249" s="153"/>
      <c r="P249" s="153"/>
      <c r="Q249" s="154"/>
      <c r="R249" s="37"/>
      <c r="S249" s="37"/>
      <c r="T249" s="37"/>
      <c r="U249" s="85"/>
      <c r="V249" s="116"/>
      <c r="W249" s="137"/>
      <c r="X249" s="137"/>
      <c r="Y249" s="137"/>
      <c r="Z249" s="153"/>
      <c r="AA249" s="153"/>
      <c r="AB249" s="148"/>
      <c r="AC249" s="145"/>
      <c r="AD249" s="22"/>
      <c r="AE249" s="23"/>
      <c r="AF249" s="23"/>
      <c r="AG249" s="23"/>
      <c r="AH249" s="23"/>
      <c r="AI249" s="23"/>
      <c r="AJ249" s="153"/>
      <c r="AK249" s="153"/>
      <c r="AL249" s="154"/>
      <c r="AM249" s="154"/>
      <c r="AN249" s="154"/>
      <c r="AO249" s="154"/>
      <c r="AP249" s="137"/>
      <c r="AQ249" s="10"/>
      <c r="AR249" s="143"/>
      <c r="AS249" s="37"/>
    </row>
    <row r="250" spans="1:46" s="53" customFormat="1" ht="14.25" customHeight="1" x14ac:dyDescent="0.2">
      <c r="F250" s="153"/>
      <c r="G250" s="154"/>
      <c r="H250" s="154"/>
      <c r="I250" s="154"/>
      <c r="J250" s="153"/>
      <c r="K250" s="153"/>
      <c r="L250" s="153"/>
      <c r="M250" s="153"/>
      <c r="N250" s="153"/>
      <c r="O250" s="153"/>
      <c r="P250" s="153"/>
      <c r="Q250" s="154"/>
      <c r="R250" s="37"/>
      <c r="S250" s="37"/>
      <c r="T250" s="37"/>
      <c r="U250" s="85"/>
      <c r="V250" s="116"/>
      <c r="W250" s="137"/>
      <c r="X250" s="137"/>
      <c r="Y250" s="137"/>
      <c r="Z250" s="153"/>
      <c r="AA250" s="153"/>
      <c r="AB250" s="148"/>
      <c r="AC250" s="145"/>
      <c r="AD250" s="22"/>
      <c r="AE250" s="23"/>
      <c r="AF250" s="23"/>
      <c r="AG250" s="23"/>
      <c r="AH250" s="23"/>
      <c r="AI250" s="23"/>
      <c r="AJ250" s="153"/>
      <c r="AK250" s="153"/>
      <c r="AL250" s="154"/>
      <c r="AM250" s="154"/>
      <c r="AN250" s="154"/>
      <c r="AO250" s="154"/>
      <c r="AP250" s="137"/>
      <c r="AQ250" s="10"/>
      <c r="AR250" s="143"/>
      <c r="AS250" s="37"/>
    </row>
  </sheetData>
  <autoFilter ref="A1:AS239"/>
  <phoneticPr fontId="3" type="noConversion"/>
  <conditionalFormatting sqref="AQ1:AR1">
    <cfRule type="expression" dxfId="19" priority="2">
      <formula>AND($A1&lt;&gt;"",$AK1,#REF!="")</formula>
    </cfRule>
  </conditionalFormatting>
  <dataValidations disablePrompts="1" count="2">
    <dataValidation type="list" allowBlank="1" showInputMessage="1" showErrorMessage="1" sqref="D2:D19">
      <formula1>"Call,Put"</formula1>
    </dataValidation>
    <dataValidation type="list" allowBlank="1" showInputMessage="1" showErrorMessage="1" sqref="N2:N18">
      <formula1>"Geometric,Arithmetic"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54"/>
  <sheetViews>
    <sheetView topLeftCell="F1" zoomScale="80" zoomScaleNormal="80" workbookViewId="0">
      <pane ySplit="1" topLeftCell="A2" activePane="bottomLeft" state="frozen"/>
      <selection pane="bottomLeft" sqref="A1:V1048576"/>
    </sheetView>
  </sheetViews>
  <sheetFormatPr defaultRowHeight="14.25" x14ac:dyDescent="0.2"/>
  <cols>
    <col min="1" max="1" width="16.125" style="19" bestFit="1" customWidth="1"/>
    <col min="2" max="2" width="13.875" style="20" customWidth="1"/>
    <col min="3" max="3" width="19.375" style="156" bestFit="1" customWidth="1"/>
    <col min="4" max="4" width="12.75" style="119" bestFit="1" customWidth="1"/>
    <col min="5" max="5" width="13.875" style="119" bestFit="1" customWidth="1"/>
    <col min="6" max="6" width="15" style="119" bestFit="1" customWidth="1"/>
    <col min="7" max="7" width="9.625" style="20" bestFit="1" customWidth="1"/>
    <col min="8" max="8" width="11.625" style="20" bestFit="1" customWidth="1"/>
    <col min="9" max="9" width="12.75" style="20" bestFit="1" customWidth="1"/>
    <col min="10" max="10" width="12.125" style="20" bestFit="1" customWidth="1"/>
    <col min="11" max="12" width="12.75" style="20" bestFit="1" customWidth="1"/>
    <col min="13" max="13" width="13.875" style="20" bestFit="1" customWidth="1"/>
    <col min="14" max="14" width="14.875" style="20" bestFit="1" customWidth="1"/>
    <col min="15" max="16" width="13.875" style="20" bestFit="1" customWidth="1"/>
    <col min="17" max="17" width="17.25" style="20" bestFit="1" customWidth="1"/>
    <col min="18" max="18" width="15" style="155" bestFit="1" customWidth="1"/>
    <col min="19" max="19" width="16.125" style="20" bestFit="1" customWidth="1"/>
    <col min="20" max="20" width="10.125" style="20" bestFit="1" customWidth="1"/>
    <col min="21" max="21" width="14.125" style="156" bestFit="1" customWidth="1"/>
    <col min="22" max="22" width="16.125" style="58" bestFit="1" customWidth="1"/>
    <col min="23" max="16384" width="9" style="19"/>
  </cols>
  <sheetData>
    <row r="1" spans="1:22" s="18" customFormat="1" x14ac:dyDescent="0.2">
      <c r="A1" s="24" t="s">
        <v>16</v>
      </c>
      <c r="B1" s="25" t="s">
        <v>57</v>
      </c>
      <c r="C1" s="160" t="s">
        <v>38</v>
      </c>
      <c r="D1" s="118" t="s">
        <v>23</v>
      </c>
      <c r="E1" s="118" t="s">
        <v>24</v>
      </c>
      <c r="F1" s="118" t="s">
        <v>25</v>
      </c>
      <c r="G1" s="26" t="s">
        <v>26</v>
      </c>
      <c r="H1" s="27" t="s">
        <v>27</v>
      </c>
      <c r="I1" s="27" t="s">
        <v>28</v>
      </c>
      <c r="J1" s="27" t="s">
        <v>29</v>
      </c>
      <c r="K1" s="27" t="s">
        <v>30</v>
      </c>
      <c r="L1" s="28" t="s">
        <v>31</v>
      </c>
      <c r="M1" s="27" t="s">
        <v>32</v>
      </c>
      <c r="N1" s="27" t="s">
        <v>71</v>
      </c>
      <c r="O1" s="27" t="s">
        <v>47</v>
      </c>
      <c r="P1" s="27" t="s">
        <v>48</v>
      </c>
      <c r="Q1" s="29" t="s">
        <v>72</v>
      </c>
      <c r="R1" s="205" t="s">
        <v>73</v>
      </c>
      <c r="S1" s="29" t="s">
        <v>35</v>
      </c>
      <c r="T1" s="29" t="s">
        <v>10</v>
      </c>
      <c r="U1" s="161" t="s">
        <v>484</v>
      </c>
      <c r="V1" s="60" t="s">
        <v>91</v>
      </c>
    </row>
    <row r="2" spans="1:22" s="18" customFormat="1" x14ac:dyDescent="0.2">
      <c r="A2" s="18" t="s">
        <v>112</v>
      </c>
      <c r="B2" s="10" t="str">
        <f>IF($A2="","",VLOOKUP($A2,OptionInfo!$A:$E,5,FALSE))</f>
        <v>C1701.DCE</v>
      </c>
      <c r="C2" s="154">
        <f>IF($A2="","",VLOOKUP($A2,OptionInfo!$A:$G,7,FALSE))</f>
        <v>10</v>
      </c>
      <c r="D2" s="85">
        <v>-40</v>
      </c>
      <c r="E2" s="85">
        <v>0</v>
      </c>
      <c r="F2" s="85">
        <v>40</v>
      </c>
      <c r="G2" s="30" t="str">
        <f>IF(OR($V2,$A2=""),"",VLOOKUP($A2,OptionInfo!$A:$AI,31,FALSE))</f>
        <v/>
      </c>
      <c r="H2" s="30" t="str">
        <f>IF(OR($V2,$A2=""),"",VLOOKUP($A2,OptionInfo!$A:$AI,32,FALSE))</f>
        <v/>
      </c>
      <c r="I2" s="30" t="str">
        <f>IF(OR($V2,$A2=""),"",VLOOKUP($A2,OptionInfo!$A:$AI,33,FALSE))</f>
        <v/>
      </c>
      <c r="J2" s="30" t="str">
        <f>IF(OR($V2,$A2=""),"",VLOOKUP($A2,OptionInfo!$A:$AI,34,FALSE))</f>
        <v/>
      </c>
      <c r="K2" s="30" t="str">
        <f>IF(OR($V2,$A2=""),"",VLOOKUP($A2,OptionInfo!$A:$AI,35,FALSE))</f>
        <v/>
      </c>
      <c r="L2" s="31" t="str">
        <f t="shared" ref="L2:L65" si="0">IF(OR($V2,$A2=""),"",$G2*$D2)</f>
        <v/>
      </c>
      <c r="M2" s="30" t="str">
        <f t="shared" ref="M2:M65" si="1">IF(OR($V2,$A2=""),"",$H2*$D2)</f>
        <v/>
      </c>
      <c r="N2" s="30" t="str">
        <f>IF(OR($V2,$A2=""),"",IF(VLOOKUP($A2,OptionInfo!$A:$B,2,FALSE)="Asian",-$M2*0.01*$U2,$M2*0.01*$U2))</f>
        <v/>
      </c>
      <c r="O2" s="30" t="str">
        <f t="shared" ref="O2:O65" si="2">IF(OR($V2,$A2=""),"",$I2*$D2*$C2/100)</f>
        <v/>
      </c>
      <c r="P2" s="30" t="str">
        <f t="shared" ref="P2:P65" si="3">IF(OR($V2,$A2=""),"",$J2*$D2*$C2/250)</f>
        <v/>
      </c>
      <c r="Q2" s="22">
        <f t="shared" ref="Q2:Q65" si="4">IF($A2="","",$T2*$D2*$C2)</f>
        <v>0</v>
      </c>
      <c r="R2" s="145">
        <v>158</v>
      </c>
      <c r="S2" s="22">
        <f t="shared" ref="S2:S65" si="5">IF($A2="","",$Q2+$R2)</f>
        <v>158</v>
      </c>
      <c r="T2" s="22">
        <f>IF($A2="","",IF(V2,VLOOKUP($A2,OptionInfo!$A:$AC,29,FALSE),VLOOKUP($A2,OptionInfo!$A:$AD,30,FALSE)))</f>
        <v>0</v>
      </c>
      <c r="U2" s="154">
        <f>IF($B2="","",IF($V2,0,RTD("wdf.rtq",,$B2,"LastPrice")))</f>
        <v>0</v>
      </c>
      <c r="V2" s="57" t="b">
        <f>IF($A2="","",VLOOKUP($A2,OptionInfo!$A:$AK,37,FALSE))</f>
        <v>1</v>
      </c>
    </row>
    <row r="3" spans="1:22" s="18" customFormat="1" x14ac:dyDescent="0.2">
      <c r="A3" s="18" t="s">
        <v>129</v>
      </c>
      <c r="B3" s="10" t="str">
        <f>IF($A3="","",VLOOKUP($A3,OptionInfo!$A:$E,5,FALSE))</f>
        <v>Y1701.DCE</v>
      </c>
      <c r="C3" s="154">
        <f>IF($A3="","",VLOOKUP($A3,OptionInfo!$A:$G,7,FALSE))</f>
        <v>10</v>
      </c>
      <c r="D3" s="85">
        <v>-20</v>
      </c>
      <c r="E3" s="85">
        <v>0</v>
      </c>
      <c r="F3" s="85">
        <v>20</v>
      </c>
      <c r="G3" s="30" t="str">
        <f>IF(OR($V3,$A3=""),"",VLOOKUP($A3,OptionInfo!$A:$AI,31,FALSE))</f>
        <v/>
      </c>
      <c r="H3" s="30" t="str">
        <f>IF(OR($V3,$A3=""),"",VLOOKUP($A3,OptionInfo!$A:$AI,32,FALSE))</f>
        <v/>
      </c>
      <c r="I3" s="30" t="str">
        <f>IF(OR($V3,$A3=""),"",VLOOKUP($A3,OptionInfo!$A:$AI,33,FALSE))</f>
        <v/>
      </c>
      <c r="J3" s="30" t="str">
        <f>IF(OR($V3,$A3=""),"",VLOOKUP($A3,OptionInfo!$A:$AI,34,FALSE))</f>
        <v/>
      </c>
      <c r="K3" s="30" t="str">
        <f>IF(OR($V3,$A3=""),"",VLOOKUP($A3,OptionInfo!$A:$AI,35,FALSE))</f>
        <v/>
      </c>
      <c r="L3" s="31" t="str">
        <f t="shared" si="0"/>
        <v/>
      </c>
      <c r="M3" s="30" t="str">
        <f t="shared" si="1"/>
        <v/>
      </c>
      <c r="N3" s="30" t="str">
        <f>IF(OR($V3,$A3=""),"",IF(VLOOKUP($A3,OptionInfo!$A:$B,2,FALSE)="Asian",-$M3*0.01*$U3,$M3*0.01*$U3))</f>
        <v/>
      </c>
      <c r="O3" s="30" t="str">
        <f t="shared" si="2"/>
        <v/>
      </c>
      <c r="P3" s="30" t="str">
        <f t="shared" si="3"/>
        <v/>
      </c>
      <c r="Q3" s="22">
        <f t="shared" si="4"/>
        <v>-52800</v>
      </c>
      <c r="R3" s="145">
        <v>32150.28</v>
      </c>
      <c r="S3" s="22">
        <f t="shared" si="5"/>
        <v>-20649.72</v>
      </c>
      <c r="T3" s="22">
        <f>IF($A3="","",IF(V3,VLOOKUP($A3,OptionInfo!$A:$AC,29,FALSE),VLOOKUP($A3,OptionInfo!$A:$AD,30,FALSE)))</f>
        <v>264</v>
      </c>
      <c r="U3" s="154">
        <f>IF($B3="","",IF($V3,0,RTD("wdf.rtq",,$B3,"LastPrice")))</f>
        <v>0</v>
      </c>
      <c r="V3" s="57" t="b">
        <f>IF($A3="","",VLOOKUP($A3,OptionInfo!$A:$AK,37,FALSE))</f>
        <v>1</v>
      </c>
    </row>
    <row r="4" spans="1:22" s="18" customFormat="1" x14ac:dyDescent="0.2">
      <c r="A4" s="18" t="s">
        <v>131</v>
      </c>
      <c r="B4" s="10" t="str">
        <f>IF($A4="","",VLOOKUP($A4,OptionInfo!$A:$E,5,FALSE))</f>
        <v>OI701.CZC</v>
      </c>
      <c r="C4" s="154">
        <f>IF($A4="","",VLOOKUP($A4,OptionInfo!$A:$G,7,FALSE))</f>
        <v>10</v>
      </c>
      <c r="D4" s="85">
        <v>-28.8</v>
      </c>
      <c r="E4" s="85">
        <v>0</v>
      </c>
      <c r="F4" s="85">
        <v>28.8</v>
      </c>
      <c r="G4" s="30" t="str">
        <f>IF(OR($V4,$A4=""),"",VLOOKUP($A4,OptionInfo!$A:$AI,31,FALSE))</f>
        <v/>
      </c>
      <c r="H4" s="30" t="str">
        <f>IF(OR($V4,$A4=""),"",VLOOKUP($A4,OptionInfo!$A:$AI,32,FALSE))</f>
        <v/>
      </c>
      <c r="I4" s="30" t="str">
        <f>IF(OR($V4,$A4=""),"",VLOOKUP($A4,OptionInfo!$A:$AI,33,FALSE))</f>
        <v/>
      </c>
      <c r="J4" s="30" t="str">
        <f>IF(OR($V4,$A4=""),"",VLOOKUP($A4,OptionInfo!$A:$AI,34,FALSE))</f>
        <v/>
      </c>
      <c r="K4" s="30" t="str">
        <f>IF(OR($V4,$A4=""),"",VLOOKUP($A4,OptionInfo!$A:$AI,35,FALSE))</f>
        <v/>
      </c>
      <c r="L4" s="31" t="str">
        <f t="shared" si="0"/>
        <v/>
      </c>
      <c r="M4" s="30" t="str">
        <f t="shared" si="1"/>
        <v/>
      </c>
      <c r="N4" s="30" t="str">
        <f>IF(OR($V4,$A4=""),"",IF(VLOOKUP($A4,OptionInfo!$A:$B,2,FALSE)="Asian",-$M4*0.01*$U4,$M4*0.01*$U4))</f>
        <v/>
      </c>
      <c r="O4" s="30" t="str">
        <f t="shared" si="2"/>
        <v/>
      </c>
      <c r="P4" s="30" t="str">
        <f t="shared" si="3"/>
        <v/>
      </c>
      <c r="Q4" s="22">
        <f t="shared" si="4"/>
        <v>-61056</v>
      </c>
      <c r="R4" s="145">
        <v>12680</v>
      </c>
      <c r="S4" s="22">
        <f t="shared" si="5"/>
        <v>-48376</v>
      </c>
      <c r="T4" s="22">
        <f>IF($A4="","",IF(V4,VLOOKUP($A4,OptionInfo!$A:$AC,29,FALSE),VLOOKUP($A4,OptionInfo!$A:$AD,30,FALSE)))</f>
        <v>212</v>
      </c>
      <c r="U4" s="154">
        <f>IF($B4="","",IF($V4,0,RTD("wdf.rtq",,$B4,"LastPrice")))</f>
        <v>0</v>
      </c>
      <c r="V4" s="57" t="b">
        <f>IF($A4="","",VLOOKUP($A4,OptionInfo!$A:$AK,37,FALSE))</f>
        <v>1</v>
      </c>
    </row>
    <row r="5" spans="1:22" s="18" customFormat="1" x14ac:dyDescent="0.2">
      <c r="A5" s="18" t="s">
        <v>153</v>
      </c>
      <c r="B5" s="10" t="str">
        <f>IF($A5="","",VLOOKUP($A5,OptionInfo!$A:$E,5,FALSE))</f>
        <v>Y1701.DCE</v>
      </c>
      <c r="C5" s="154">
        <f>IF($A5="","",VLOOKUP($A5,OptionInfo!$A:$G,7,FALSE))</f>
        <v>10</v>
      </c>
      <c r="D5" s="85">
        <v>-40</v>
      </c>
      <c r="E5" s="85">
        <v>0</v>
      </c>
      <c r="F5" s="85">
        <v>40</v>
      </c>
      <c r="G5" s="30" t="str">
        <f>IF(OR($V5,$A5=""),"",VLOOKUP($A5,OptionInfo!$A:$AI,31,FALSE))</f>
        <v/>
      </c>
      <c r="H5" s="30" t="str">
        <f>IF(OR($V5,$A5=""),"",VLOOKUP($A5,OptionInfo!$A:$AI,32,FALSE))</f>
        <v/>
      </c>
      <c r="I5" s="30" t="str">
        <f>IF(OR($V5,$A5=""),"",VLOOKUP($A5,OptionInfo!$A:$AI,33,FALSE))</f>
        <v/>
      </c>
      <c r="J5" s="30" t="str">
        <f>IF(OR($V5,$A5=""),"",VLOOKUP($A5,OptionInfo!$A:$AI,34,FALSE))</f>
        <v/>
      </c>
      <c r="K5" s="30" t="str">
        <f>IF(OR($V5,$A5=""),"",VLOOKUP($A5,OptionInfo!$A:$AI,35,FALSE))</f>
        <v/>
      </c>
      <c r="L5" s="31" t="str">
        <f t="shared" si="0"/>
        <v/>
      </c>
      <c r="M5" s="30" t="str">
        <f t="shared" si="1"/>
        <v/>
      </c>
      <c r="N5" s="30" t="str">
        <f>IF(OR($V5,$A5=""),"",IF(VLOOKUP($A5,OptionInfo!$A:$B,2,FALSE)="Asian",-$M5*0.01*$U5,$M5*0.01*$U5))</f>
        <v/>
      </c>
      <c r="O5" s="30" t="str">
        <f t="shared" si="2"/>
        <v/>
      </c>
      <c r="P5" s="30" t="str">
        <f t="shared" si="3"/>
        <v/>
      </c>
      <c r="Q5" s="22">
        <f t="shared" si="4"/>
        <v>-6000</v>
      </c>
      <c r="R5" s="145">
        <v>26992</v>
      </c>
      <c r="S5" s="22">
        <f t="shared" si="5"/>
        <v>20992</v>
      </c>
      <c r="T5" s="22">
        <f>IF($A5="","",IF(V5,VLOOKUP($A5,OptionInfo!$A:$AC,29,FALSE),VLOOKUP($A5,OptionInfo!$A:$AD,30,FALSE)))</f>
        <v>15</v>
      </c>
      <c r="U5" s="154">
        <f>IF($B5="","",IF($V5,0,RTD("wdf.rtq",,$B5,"LastPrice")))</f>
        <v>0</v>
      </c>
      <c r="V5" s="57" t="b">
        <f>IF($A5="","",VLOOKUP($A5,OptionInfo!$A:$AK,37,FALSE))</f>
        <v>1</v>
      </c>
    </row>
    <row r="6" spans="1:22" s="18" customFormat="1" x14ac:dyDescent="0.2">
      <c r="A6" s="18" t="s">
        <v>155</v>
      </c>
      <c r="B6" s="10" t="str">
        <f>IF($A6="","",VLOOKUP($A6,OptionInfo!$A:$E,5,FALSE))</f>
        <v>OI701.CZC</v>
      </c>
      <c r="C6" s="154">
        <f>IF($A6="","",VLOOKUP($A6,OptionInfo!$A:$G,7,FALSE))</f>
        <v>10</v>
      </c>
      <c r="D6" s="85">
        <v>-57.6</v>
      </c>
      <c r="E6" s="85">
        <v>0</v>
      </c>
      <c r="F6" s="85">
        <v>57.6</v>
      </c>
      <c r="G6" s="30" t="str">
        <f>IF(OR($V6,$A6=""),"",VLOOKUP($A6,OptionInfo!$A:$AI,31,FALSE))</f>
        <v/>
      </c>
      <c r="H6" s="30" t="str">
        <f>IF(OR($V6,$A6=""),"",VLOOKUP($A6,OptionInfo!$A:$AI,32,FALSE))</f>
        <v/>
      </c>
      <c r="I6" s="30" t="str">
        <f>IF(OR($V6,$A6=""),"",VLOOKUP($A6,OptionInfo!$A:$AI,33,FALSE))</f>
        <v/>
      </c>
      <c r="J6" s="30" t="str">
        <f>IF(OR($V6,$A6=""),"",VLOOKUP($A6,OptionInfo!$A:$AI,34,FALSE))</f>
        <v/>
      </c>
      <c r="K6" s="30" t="str">
        <f>IF(OR($V6,$A6=""),"",VLOOKUP($A6,OptionInfo!$A:$AI,35,FALSE))</f>
        <v/>
      </c>
      <c r="L6" s="31" t="str">
        <f t="shared" si="0"/>
        <v/>
      </c>
      <c r="M6" s="30" t="str">
        <f t="shared" si="1"/>
        <v/>
      </c>
      <c r="N6" s="30" t="str">
        <f>IF(OR($V6,$A6=""),"",IF(VLOOKUP($A6,OptionInfo!$A:$B,2,FALSE)="Asian",-$M6*0.01*$U6,$M6*0.01*$U6))</f>
        <v/>
      </c>
      <c r="O6" s="30" t="str">
        <f t="shared" si="2"/>
        <v/>
      </c>
      <c r="P6" s="30" t="str">
        <f t="shared" si="3"/>
        <v/>
      </c>
      <c r="Q6" s="22">
        <f t="shared" si="4"/>
        <v>-87581</v>
      </c>
      <c r="R6" s="145">
        <v>28764</v>
      </c>
      <c r="S6" s="22">
        <f t="shared" si="5"/>
        <v>-58817</v>
      </c>
      <c r="T6" s="22">
        <f>IF($A6="","",IF(V6,VLOOKUP($A6,OptionInfo!$A:$AC,29,FALSE),VLOOKUP($A6,OptionInfo!$A:$AD,30,FALSE)))</f>
        <v>152.05034722222223</v>
      </c>
      <c r="U6" s="154">
        <f>IF($B6="","",IF($V6,0,RTD("wdf.rtq",,$B6,"LastPrice")))</f>
        <v>0</v>
      </c>
      <c r="V6" s="57" t="b">
        <f>IF($A6="","",VLOOKUP($A6,OptionInfo!$A:$AK,37,FALSE))</f>
        <v>1</v>
      </c>
    </row>
    <row r="7" spans="1:22" s="18" customFormat="1" x14ac:dyDescent="0.2">
      <c r="A7" s="18" t="s">
        <v>112</v>
      </c>
      <c r="B7" s="10" t="str">
        <f>IF($A7="","",VLOOKUP($A7,OptionInfo!$A:$E,5,FALSE))</f>
        <v>C1701.DCE</v>
      </c>
      <c r="C7" s="154">
        <f>IF($A7="","",VLOOKUP($A7,OptionInfo!$A:$G,7,FALSE))</f>
        <v>10</v>
      </c>
      <c r="D7" s="85">
        <v>40</v>
      </c>
      <c r="E7" s="85">
        <v>0</v>
      </c>
      <c r="F7" s="85">
        <v>-40</v>
      </c>
      <c r="G7" s="30" t="str">
        <f>IF(OR($V7,$A7=""),"",VLOOKUP($A7,OptionInfo!$A:$AI,31,FALSE))</f>
        <v/>
      </c>
      <c r="H7" s="30" t="str">
        <f>IF(OR($V7,$A7=""),"",VLOOKUP($A7,OptionInfo!$A:$AI,32,FALSE))</f>
        <v/>
      </c>
      <c r="I7" s="30" t="str">
        <f>IF(OR($V7,$A7=""),"",VLOOKUP($A7,OptionInfo!$A:$AI,33,FALSE))</f>
        <v/>
      </c>
      <c r="J7" s="30" t="str">
        <f>IF(OR($V7,$A7=""),"",VLOOKUP($A7,OptionInfo!$A:$AI,34,FALSE))</f>
        <v/>
      </c>
      <c r="K7" s="30" t="str">
        <f>IF(OR($V7,$A7=""),"",VLOOKUP($A7,OptionInfo!$A:$AI,35,FALSE))</f>
        <v/>
      </c>
      <c r="L7" s="31" t="str">
        <f t="shared" si="0"/>
        <v/>
      </c>
      <c r="M7" s="30" t="str">
        <f t="shared" si="1"/>
        <v/>
      </c>
      <c r="N7" s="30" t="str">
        <f>IF(OR($V7,$A7=""),"",IF(VLOOKUP($A7,OptionInfo!$A:$B,2,FALSE)="Asian",-$M7*0.01*$U7,$M7*0.01*$U7))</f>
        <v/>
      </c>
      <c r="O7" s="30" t="str">
        <f t="shared" si="2"/>
        <v/>
      </c>
      <c r="P7" s="30" t="str">
        <f t="shared" si="3"/>
        <v/>
      </c>
      <c r="Q7" s="22">
        <f t="shared" si="4"/>
        <v>0</v>
      </c>
      <c r="R7" s="145">
        <v>0</v>
      </c>
      <c r="S7" s="22">
        <f t="shared" si="5"/>
        <v>0</v>
      </c>
      <c r="T7" s="22">
        <f>IF($A7="","",IF(V7,VLOOKUP($A7,OptionInfo!$A:$AC,29,FALSE),VLOOKUP($A7,OptionInfo!$A:$AD,30,FALSE)))</f>
        <v>0</v>
      </c>
      <c r="U7" s="154">
        <f>IF($B7="","",IF($V7,0,RTD("wdf.rtq",,$B7,"LastPrice")))</f>
        <v>0</v>
      </c>
      <c r="V7" s="57" t="b">
        <f>IF($A7="","",VLOOKUP($A7,OptionInfo!$A:$AK,37,FALSE))</f>
        <v>1</v>
      </c>
    </row>
    <row r="8" spans="1:22" s="18" customFormat="1" x14ac:dyDescent="0.2">
      <c r="A8" s="18" t="s">
        <v>226</v>
      </c>
      <c r="B8" s="10" t="str">
        <f>IF($A8="","",VLOOKUP($A8,OptionInfo!$A:$E,5,FALSE))</f>
        <v>CF705.CZC</v>
      </c>
      <c r="C8" s="154">
        <f>IF($A8="","",VLOOKUP($A8,OptionInfo!$A:$G,7,FALSE))</f>
        <v>5</v>
      </c>
      <c r="D8" s="85">
        <v>-10</v>
      </c>
      <c r="E8" s="85">
        <v>0</v>
      </c>
      <c r="F8" s="85">
        <v>10</v>
      </c>
      <c r="G8" s="30" t="str">
        <f>IF(OR($V8,$A8=""),"",VLOOKUP($A8,OptionInfo!$A:$AI,31,FALSE))</f>
        <v/>
      </c>
      <c r="H8" s="30" t="str">
        <f>IF(OR($V8,$A8=""),"",VLOOKUP($A8,OptionInfo!$A:$AI,32,FALSE))</f>
        <v/>
      </c>
      <c r="I8" s="30" t="str">
        <f>IF(OR($V8,$A8=""),"",VLOOKUP($A8,OptionInfo!$A:$AI,33,FALSE))</f>
        <v/>
      </c>
      <c r="J8" s="30" t="str">
        <f>IF(OR($V8,$A8=""),"",VLOOKUP($A8,OptionInfo!$A:$AI,34,FALSE))</f>
        <v/>
      </c>
      <c r="K8" s="30" t="str">
        <f>IF(OR($V8,$A8=""),"",VLOOKUP($A8,OptionInfo!$A:$AI,35,FALSE))</f>
        <v/>
      </c>
      <c r="L8" s="31" t="str">
        <f t="shared" si="0"/>
        <v/>
      </c>
      <c r="M8" s="30" t="str">
        <f t="shared" si="1"/>
        <v/>
      </c>
      <c r="N8" s="30" t="str">
        <f>IF(OR($V8,$A8=""),"",IF(VLOOKUP($A8,OptionInfo!$A:$B,2,FALSE)="Asian",-$M8*0.01*$U8,$M8*0.01*$U8))</f>
        <v/>
      </c>
      <c r="O8" s="30" t="str">
        <f t="shared" si="2"/>
        <v/>
      </c>
      <c r="P8" s="30" t="str">
        <f t="shared" si="3"/>
        <v/>
      </c>
      <c r="Q8" s="22">
        <f t="shared" si="4"/>
        <v>-62500</v>
      </c>
      <c r="R8" s="145">
        <v>64000</v>
      </c>
      <c r="S8" s="22">
        <f t="shared" si="5"/>
        <v>1500</v>
      </c>
      <c r="T8" s="22">
        <f>IF($A8="","",IF(V8,VLOOKUP($A8,OptionInfo!$A:$AC,29,FALSE),VLOOKUP($A8,OptionInfo!$A:$AD,30,FALSE)))</f>
        <v>1250</v>
      </c>
      <c r="U8" s="154">
        <f>IF($B8="","",IF($V8,0,RTD("wdf.rtq",,$B8,"LastPrice")))</f>
        <v>0</v>
      </c>
      <c r="V8" s="57" t="b">
        <f>IF($A8="","",VLOOKUP($A8,OptionInfo!$A:$AK,37,FALSE))</f>
        <v>1</v>
      </c>
    </row>
    <row r="9" spans="1:22" s="18" customFormat="1" x14ac:dyDescent="0.2">
      <c r="A9" s="18" t="s">
        <v>234</v>
      </c>
      <c r="B9" s="10" t="str">
        <f>IF($A9="","",VLOOKUP($A9,OptionInfo!$A:$E,5,FALSE))</f>
        <v>CF705.CZC</v>
      </c>
      <c r="C9" s="154">
        <f>IF($A9="","",VLOOKUP($A9,OptionInfo!$A:$G,7,FALSE))</f>
        <v>5</v>
      </c>
      <c r="D9" s="85">
        <v>-10</v>
      </c>
      <c r="E9" s="85">
        <v>0</v>
      </c>
      <c r="F9" s="85">
        <v>10</v>
      </c>
      <c r="G9" s="30" t="str">
        <f>IF(OR($V9,$A9=""),"",VLOOKUP($A9,OptionInfo!$A:$AI,31,FALSE))</f>
        <v/>
      </c>
      <c r="H9" s="30" t="str">
        <f>IF(OR($V9,$A9=""),"",VLOOKUP($A9,OptionInfo!$A:$AI,32,FALSE))</f>
        <v/>
      </c>
      <c r="I9" s="30" t="str">
        <f>IF(OR($V9,$A9=""),"",VLOOKUP($A9,OptionInfo!$A:$AI,33,FALSE))</f>
        <v/>
      </c>
      <c r="J9" s="30" t="str">
        <f>IF(OR($V9,$A9=""),"",VLOOKUP($A9,OptionInfo!$A:$AI,34,FALSE))</f>
        <v/>
      </c>
      <c r="K9" s="30" t="str">
        <f>IF(OR($V9,$A9=""),"",VLOOKUP($A9,OptionInfo!$A:$AI,35,FALSE))</f>
        <v/>
      </c>
      <c r="L9" s="31" t="str">
        <f t="shared" si="0"/>
        <v/>
      </c>
      <c r="M9" s="30" t="str">
        <f t="shared" si="1"/>
        <v/>
      </c>
      <c r="N9" s="30" t="str">
        <f>IF(OR($V9,$A9=""),"",IF(VLOOKUP($A9,OptionInfo!$A:$B,2,FALSE)="Asian",-$M9*0.01*$U9,$M9*0.01*$U9))</f>
        <v/>
      </c>
      <c r="O9" s="30" t="str">
        <f t="shared" si="2"/>
        <v/>
      </c>
      <c r="P9" s="30" t="str">
        <f t="shared" si="3"/>
        <v/>
      </c>
      <c r="Q9" s="22">
        <f t="shared" si="4"/>
        <v>-62500</v>
      </c>
      <c r="R9" s="145">
        <v>62750</v>
      </c>
      <c r="S9" s="22">
        <f t="shared" si="5"/>
        <v>250</v>
      </c>
      <c r="T9" s="22">
        <f>IF($A9="","",IF(V9,VLOOKUP($A9,OptionInfo!$A:$AC,29,FALSE),VLOOKUP($A9,OptionInfo!$A:$AD,30,FALSE)))</f>
        <v>1250</v>
      </c>
      <c r="U9" s="154">
        <f>IF($B9="","",IF($V9,0,RTD("wdf.rtq",,$B9,"LastPrice")))</f>
        <v>0</v>
      </c>
      <c r="V9" s="57" t="b">
        <f>IF($A9="","",VLOOKUP($A9,OptionInfo!$A:$AK,37,FALSE))</f>
        <v>1</v>
      </c>
    </row>
    <row r="10" spans="1:22" s="18" customFormat="1" x14ac:dyDescent="0.2">
      <c r="A10" s="18" t="s">
        <v>237</v>
      </c>
      <c r="B10" s="10" t="str">
        <f>IF($A10="","",VLOOKUP($A10,OptionInfo!$A:$E,5,FALSE))</f>
        <v>CF705.CZC</v>
      </c>
      <c r="C10" s="154">
        <f>IF($A10="","",VLOOKUP($A10,OptionInfo!$A:$G,7,FALSE))</f>
        <v>5</v>
      </c>
      <c r="D10" s="85">
        <v>-10</v>
      </c>
      <c r="E10" s="85">
        <v>0</v>
      </c>
      <c r="F10" s="85">
        <v>10</v>
      </c>
      <c r="G10" s="30" t="str">
        <f>IF(OR($V10,$A10=""),"",VLOOKUP($A10,OptionInfo!$A:$AI,31,FALSE))</f>
        <v/>
      </c>
      <c r="H10" s="30" t="str">
        <f>IF(OR($V10,$A10=""),"",VLOOKUP($A10,OptionInfo!$A:$AI,32,FALSE))</f>
        <v/>
      </c>
      <c r="I10" s="30" t="str">
        <f>IF(OR($V10,$A10=""),"",VLOOKUP($A10,OptionInfo!$A:$AI,33,FALSE))</f>
        <v/>
      </c>
      <c r="J10" s="30" t="str">
        <f>IF(OR($V10,$A10=""),"",VLOOKUP($A10,OptionInfo!$A:$AI,34,FALSE))</f>
        <v/>
      </c>
      <c r="K10" s="30" t="str">
        <f>IF(OR($V10,$A10=""),"",VLOOKUP($A10,OptionInfo!$A:$AI,35,FALSE))</f>
        <v/>
      </c>
      <c r="L10" s="31" t="str">
        <f t="shared" si="0"/>
        <v/>
      </c>
      <c r="M10" s="30" t="str">
        <f t="shared" si="1"/>
        <v/>
      </c>
      <c r="N10" s="30" t="str">
        <f>IF(OR($V10,$A10=""),"",IF(VLOOKUP($A10,OptionInfo!$A:$B,2,FALSE)="Asian",-$M10*0.01*$U10,$M10*0.01*$U10))</f>
        <v/>
      </c>
      <c r="O10" s="30" t="str">
        <f t="shared" si="2"/>
        <v/>
      </c>
      <c r="P10" s="30" t="str">
        <f t="shared" si="3"/>
        <v/>
      </c>
      <c r="Q10" s="22">
        <f t="shared" si="4"/>
        <v>-72500</v>
      </c>
      <c r="R10" s="145">
        <v>62500</v>
      </c>
      <c r="S10" s="22">
        <f t="shared" si="5"/>
        <v>-10000</v>
      </c>
      <c r="T10" s="22">
        <f>IF($A10="","",IF(V10,VLOOKUP($A10,OptionInfo!$A:$AC,29,FALSE),VLOOKUP($A10,OptionInfo!$A:$AD,30,FALSE)))</f>
        <v>1450</v>
      </c>
      <c r="U10" s="154">
        <f>IF($B10="","",IF($V10,0,RTD("wdf.rtq",,$B10,"LastPrice")))</f>
        <v>0</v>
      </c>
      <c r="V10" s="57" t="b">
        <f>IF($A10="","",VLOOKUP($A10,OptionInfo!$A:$AK,37,FALSE))</f>
        <v>1</v>
      </c>
    </row>
    <row r="11" spans="1:22" s="18" customFormat="1" x14ac:dyDescent="0.2">
      <c r="A11" s="18" t="s">
        <v>129</v>
      </c>
      <c r="B11" s="10" t="str">
        <f>IF($A11="","",VLOOKUP($A11,OptionInfo!$A:$E,5,FALSE))</f>
        <v>Y1701.DCE</v>
      </c>
      <c r="C11" s="154">
        <f>IF($A11="","",VLOOKUP($A11,OptionInfo!$A:$G,7,FALSE))</f>
        <v>10</v>
      </c>
      <c r="D11" s="85">
        <v>20</v>
      </c>
      <c r="E11" s="85">
        <v>0</v>
      </c>
      <c r="F11" s="85">
        <v>-20</v>
      </c>
      <c r="G11" s="30" t="str">
        <f>IF(OR($V11,$A11=""),"",VLOOKUP($A11,OptionInfo!$A:$AI,31,FALSE))</f>
        <v/>
      </c>
      <c r="H11" s="30" t="str">
        <f>IF(OR($V11,$A11=""),"",VLOOKUP($A11,OptionInfo!$A:$AI,32,FALSE))</f>
        <v/>
      </c>
      <c r="I11" s="30" t="str">
        <f>IF(OR($V11,$A11=""),"",VLOOKUP($A11,OptionInfo!$A:$AI,33,FALSE))</f>
        <v/>
      </c>
      <c r="J11" s="30" t="str">
        <f>IF(OR($V11,$A11=""),"",VLOOKUP($A11,OptionInfo!$A:$AI,34,FALSE))</f>
        <v/>
      </c>
      <c r="K11" s="30" t="str">
        <f>IF(OR($V11,$A11=""),"",VLOOKUP($A11,OptionInfo!$A:$AI,35,FALSE))</f>
        <v/>
      </c>
      <c r="L11" s="31" t="str">
        <f t="shared" si="0"/>
        <v/>
      </c>
      <c r="M11" s="30" t="str">
        <f t="shared" si="1"/>
        <v/>
      </c>
      <c r="N11" s="30" t="str">
        <f>IF(OR($V11,$A11=""),"",IF(VLOOKUP($A11,OptionInfo!$A:$B,2,FALSE)="Asian",-$M11*0.01*$U11,$M11*0.01*$U11))</f>
        <v/>
      </c>
      <c r="O11" s="30" t="str">
        <f t="shared" si="2"/>
        <v/>
      </c>
      <c r="P11" s="30" t="str">
        <f t="shared" si="3"/>
        <v/>
      </c>
      <c r="Q11" s="22">
        <f t="shared" si="4"/>
        <v>52800</v>
      </c>
      <c r="R11" s="145">
        <v>-52800</v>
      </c>
      <c r="S11" s="22">
        <f t="shared" si="5"/>
        <v>0</v>
      </c>
      <c r="T11" s="22">
        <f>IF($A11="","",IF(V11,VLOOKUP($A11,OptionInfo!$A:$AC,29,FALSE),VLOOKUP($A11,OptionInfo!$A:$AD,30,FALSE)))</f>
        <v>264</v>
      </c>
      <c r="U11" s="154">
        <f>IF($B11="","",IF($V11,0,RTD("wdf.rtq",,$B11,"LastPrice")))</f>
        <v>0</v>
      </c>
      <c r="V11" s="57" t="b">
        <f>IF($A11="","",VLOOKUP($A11,OptionInfo!$A:$AK,37,FALSE))</f>
        <v>1</v>
      </c>
    </row>
    <row r="12" spans="1:22" s="18" customFormat="1" x14ac:dyDescent="0.2">
      <c r="A12" s="18" t="s">
        <v>131</v>
      </c>
      <c r="B12" s="10" t="str">
        <f>IF($A12="","",VLOOKUP($A12,OptionInfo!$A:$E,5,FALSE))</f>
        <v>OI701.CZC</v>
      </c>
      <c r="C12" s="154">
        <f>IF($A12="","",VLOOKUP($A12,OptionInfo!$A:$G,7,FALSE))</f>
        <v>10</v>
      </c>
      <c r="D12" s="85">
        <v>28.8</v>
      </c>
      <c r="E12" s="85">
        <v>0</v>
      </c>
      <c r="F12" s="85">
        <v>-28.8</v>
      </c>
      <c r="G12" s="30" t="str">
        <f>IF(OR($V12,$A12=""),"",VLOOKUP($A12,OptionInfo!$A:$AI,31,FALSE))</f>
        <v/>
      </c>
      <c r="H12" s="30" t="str">
        <f>IF(OR($V12,$A12=""),"",VLOOKUP($A12,OptionInfo!$A:$AI,32,FALSE))</f>
        <v/>
      </c>
      <c r="I12" s="30" t="str">
        <f>IF(OR($V12,$A12=""),"",VLOOKUP($A12,OptionInfo!$A:$AI,33,FALSE))</f>
        <v/>
      </c>
      <c r="J12" s="30" t="str">
        <f>IF(OR($V12,$A12=""),"",VLOOKUP($A12,OptionInfo!$A:$AI,34,FALSE))</f>
        <v/>
      </c>
      <c r="K12" s="30" t="str">
        <f>IF(OR($V12,$A12=""),"",VLOOKUP($A12,OptionInfo!$A:$AI,35,FALSE))</f>
        <v/>
      </c>
      <c r="L12" s="31" t="str">
        <f t="shared" si="0"/>
        <v/>
      </c>
      <c r="M12" s="30" t="str">
        <f t="shared" si="1"/>
        <v/>
      </c>
      <c r="N12" s="30" t="str">
        <f>IF(OR($V12,$A12=""),"",IF(VLOOKUP($A12,OptionInfo!$A:$B,2,FALSE)="Asian",-$M12*0.01*$U12,$M12*0.01*$U12))</f>
        <v/>
      </c>
      <c r="O12" s="30" t="str">
        <f t="shared" si="2"/>
        <v/>
      </c>
      <c r="P12" s="30" t="str">
        <f t="shared" si="3"/>
        <v/>
      </c>
      <c r="Q12" s="22">
        <f t="shared" si="4"/>
        <v>61056</v>
      </c>
      <c r="R12" s="145">
        <v>-61056</v>
      </c>
      <c r="S12" s="22">
        <f t="shared" si="5"/>
        <v>0</v>
      </c>
      <c r="T12" s="22">
        <f>IF($A12="","",IF(V12,VLOOKUP($A12,OptionInfo!$A:$AC,29,FALSE),VLOOKUP($A12,OptionInfo!$A:$AD,30,FALSE)))</f>
        <v>212</v>
      </c>
      <c r="U12" s="154">
        <f>IF($B12="","",IF($V12,0,RTD("wdf.rtq",,$B12,"LastPrice")))</f>
        <v>0</v>
      </c>
      <c r="V12" s="57" t="b">
        <f>IF($A12="","",VLOOKUP($A12,OptionInfo!$A:$AK,37,FALSE))</f>
        <v>1</v>
      </c>
    </row>
    <row r="13" spans="1:22" s="18" customFormat="1" x14ac:dyDescent="0.2">
      <c r="A13" s="18" t="s">
        <v>155</v>
      </c>
      <c r="B13" s="10" t="str">
        <f>IF($A13="","",VLOOKUP($A13,OptionInfo!$A:$E,5,FALSE))</f>
        <v>OI701.CZC</v>
      </c>
      <c r="C13" s="154">
        <f>IF($A13="","",VLOOKUP($A13,OptionInfo!$A:$G,7,FALSE))</f>
        <v>10</v>
      </c>
      <c r="D13" s="85">
        <v>57.6</v>
      </c>
      <c r="E13" s="85">
        <v>0</v>
      </c>
      <c r="F13" s="85">
        <v>-57.6</v>
      </c>
      <c r="G13" s="30" t="str">
        <f>IF(OR($V13,$A13=""),"",VLOOKUP($A13,OptionInfo!$A:$AI,31,FALSE))</f>
        <v/>
      </c>
      <c r="H13" s="30" t="str">
        <f>IF(OR($V13,$A13=""),"",VLOOKUP($A13,OptionInfo!$A:$AI,32,FALSE))</f>
        <v/>
      </c>
      <c r="I13" s="30" t="str">
        <f>IF(OR($V13,$A13=""),"",VLOOKUP($A13,OptionInfo!$A:$AI,33,FALSE))</f>
        <v/>
      </c>
      <c r="J13" s="30" t="str">
        <f>IF(OR($V13,$A13=""),"",VLOOKUP($A13,OptionInfo!$A:$AI,34,FALSE))</f>
        <v/>
      </c>
      <c r="K13" s="30" t="str">
        <f>IF(OR($V13,$A13=""),"",VLOOKUP($A13,OptionInfo!$A:$AI,35,FALSE))</f>
        <v/>
      </c>
      <c r="L13" s="31" t="str">
        <f t="shared" si="0"/>
        <v/>
      </c>
      <c r="M13" s="30" t="str">
        <f t="shared" si="1"/>
        <v/>
      </c>
      <c r="N13" s="30" t="str">
        <f>IF(OR($V13,$A13=""),"",IF(VLOOKUP($A13,OptionInfo!$A:$B,2,FALSE)="Asian",-$M13*0.01*$U13,$M13*0.01*$U13))</f>
        <v/>
      </c>
      <c r="O13" s="30" t="str">
        <f t="shared" si="2"/>
        <v/>
      </c>
      <c r="P13" s="30" t="str">
        <f t="shared" si="3"/>
        <v/>
      </c>
      <c r="Q13" s="22">
        <f t="shared" si="4"/>
        <v>87581</v>
      </c>
      <c r="R13" s="145">
        <v>-87581</v>
      </c>
      <c r="S13" s="22">
        <f t="shared" si="5"/>
        <v>0</v>
      </c>
      <c r="T13" s="22">
        <f>IF($A13="","",IF(V13,VLOOKUP($A13,OptionInfo!$A:$AC,29,FALSE),VLOOKUP($A13,OptionInfo!$A:$AD,30,FALSE)))</f>
        <v>152.05034722222223</v>
      </c>
      <c r="U13" s="154">
        <f>IF($B13="","",IF($V13,0,RTD("wdf.rtq",,$B13,"LastPrice")))</f>
        <v>0</v>
      </c>
      <c r="V13" s="57" t="b">
        <f>IF($A13="","",VLOOKUP($A13,OptionInfo!$A:$AK,37,FALSE))</f>
        <v>1</v>
      </c>
    </row>
    <row r="14" spans="1:22" s="18" customFormat="1" x14ac:dyDescent="0.2">
      <c r="A14" s="18" t="s">
        <v>153</v>
      </c>
      <c r="B14" s="10" t="str">
        <f>IF($A14="","",VLOOKUP($A14,OptionInfo!$A:$E,5,FALSE))</f>
        <v>Y1701.DCE</v>
      </c>
      <c r="C14" s="154">
        <f>IF($A14="","",VLOOKUP($A14,OptionInfo!$A:$G,7,FALSE))</f>
        <v>10</v>
      </c>
      <c r="D14" s="85">
        <v>40</v>
      </c>
      <c r="E14" s="85">
        <v>0</v>
      </c>
      <c r="F14" s="85">
        <v>-40</v>
      </c>
      <c r="G14" s="30" t="str">
        <f>IF(OR($V14,$A14=""),"",VLOOKUP($A14,OptionInfo!$A:$AI,31,FALSE))</f>
        <v/>
      </c>
      <c r="H14" s="30" t="str">
        <f>IF(OR($V14,$A14=""),"",VLOOKUP($A14,OptionInfo!$A:$AI,32,FALSE))</f>
        <v/>
      </c>
      <c r="I14" s="30" t="str">
        <f>IF(OR($V14,$A14=""),"",VLOOKUP($A14,OptionInfo!$A:$AI,33,FALSE))</f>
        <v/>
      </c>
      <c r="J14" s="30" t="str">
        <f>IF(OR($V14,$A14=""),"",VLOOKUP($A14,OptionInfo!$A:$AI,34,FALSE))</f>
        <v/>
      </c>
      <c r="K14" s="30" t="str">
        <f>IF(OR($V14,$A14=""),"",VLOOKUP($A14,OptionInfo!$A:$AI,35,FALSE))</f>
        <v/>
      </c>
      <c r="L14" s="31" t="str">
        <f t="shared" si="0"/>
        <v/>
      </c>
      <c r="M14" s="30" t="str">
        <f t="shared" si="1"/>
        <v/>
      </c>
      <c r="N14" s="30" t="str">
        <f>IF(OR($V14,$A14=""),"",IF(VLOOKUP($A14,OptionInfo!$A:$B,2,FALSE)="Asian",-$M14*0.01*$U14,$M14*0.01*$U14))</f>
        <v/>
      </c>
      <c r="O14" s="30" t="str">
        <f t="shared" si="2"/>
        <v/>
      </c>
      <c r="P14" s="30" t="str">
        <f t="shared" si="3"/>
        <v/>
      </c>
      <c r="Q14" s="22">
        <f t="shared" si="4"/>
        <v>6000</v>
      </c>
      <c r="R14" s="145">
        <v>-6000</v>
      </c>
      <c r="S14" s="22">
        <f t="shared" si="5"/>
        <v>0</v>
      </c>
      <c r="T14" s="22">
        <f>IF($A14="","",IF(V14,VLOOKUP($A14,OptionInfo!$A:$AC,29,FALSE),VLOOKUP($A14,OptionInfo!$A:$AD,30,FALSE)))</f>
        <v>15</v>
      </c>
      <c r="U14" s="154">
        <f>IF($B14="","",IF($V14,0,RTD("wdf.rtq",,$B14,"LastPrice")))</f>
        <v>0</v>
      </c>
      <c r="V14" s="57" t="b">
        <f>IF($A14="","",VLOOKUP($A14,OptionInfo!$A:$AK,37,FALSE))</f>
        <v>1</v>
      </c>
    </row>
    <row r="15" spans="1:22" s="18" customFormat="1" x14ac:dyDescent="0.2">
      <c r="A15" s="18" t="s">
        <v>261</v>
      </c>
      <c r="B15" s="10" t="str">
        <f>IF($A15="","",VLOOKUP($A15,OptionInfo!$A:$E,5,FALSE))</f>
        <v>CF705.CZC</v>
      </c>
      <c r="C15" s="154">
        <f>IF($A15="","",VLOOKUP($A15,OptionInfo!$A:$G,7,FALSE))</f>
        <v>5</v>
      </c>
      <c r="D15" s="85">
        <v>-10</v>
      </c>
      <c r="E15" s="85">
        <v>0</v>
      </c>
      <c r="F15" s="85">
        <v>10</v>
      </c>
      <c r="G15" s="30" t="str">
        <f>IF(OR($V15,$A15=""),"",VLOOKUP($A15,OptionInfo!$A:$AI,31,FALSE))</f>
        <v/>
      </c>
      <c r="H15" s="30" t="str">
        <f>IF(OR($V15,$A15=""),"",VLOOKUP($A15,OptionInfo!$A:$AI,32,FALSE))</f>
        <v/>
      </c>
      <c r="I15" s="30" t="str">
        <f>IF(OR($V15,$A15=""),"",VLOOKUP($A15,OptionInfo!$A:$AI,33,FALSE))</f>
        <v/>
      </c>
      <c r="J15" s="30" t="str">
        <f>IF(OR($V15,$A15=""),"",VLOOKUP($A15,OptionInfo!$A:$AI,34,FALSE))</f>
        <v/>
      </c>
      <c r="K15" s="30" t="str">
        <f>IF(OR($V15,$A15=""),"",VLOOKUP($A15,OptionInfo!$A:$AI,35,FALSE))</f>
        <v/>
      </c>
      <c r="L15" s="31" t="str">
        <f t="shared" si="0"/>
        <v/>
      </c>
      <c r="M15" s="30" t="str">
        <f t="shared" si="1"/>
        <v/>
      </c>
      <c r="N15" s="30" t="str">
        <f>IF(OR($V15,$A15=""),"",IF(VLOOKUP($A15,OptionInfo!$A:$B,2,FALSE)="Asian",-$M15*0.01*$U15,$M15*0.01*$U15))</f>
        <v/>
      </c>
      <c r="O15" s="30" t="str">
        <f t="shared" si="2"/>
        <v/>
      </c>
      <c r="P15" s="30" t="str">
        <f t="shared" si="3"/>
        <v/>
      </c>
      <c r="Q15" s="22">
        <f t="shared" si="4"/>
        <v>-76000</v>
      </c>
      <c r="R15" s="145">
        <v>55000</v>
      </c>
      <c r="S15" s="22">
        <f t="shared" si="5"/>
        <v>-21000</v>
      </c>
      <c r="T15" s="22">
        <f>IF($A15="","",IF(V15,VLOOKUP($A15,OptionInfo!$A:$AC,29,FALSE),VLOOKUP($A15,OptionInfo!$A:$AD,30,FALSE)))</f>
        <v>1520</v>
      </c>
      <c r="U15" s="154">
        <f>IF($B15="","",IF($V15,0,RTD("wdf.rtq",,$B15,"LastPrice")))</f>
        <v>0</v>
      </c>
      <c r="V15" s="57" t="b">
        <f>IF($A15="","",VLOOKUP($A15,OptionInfo!$A:$AK,37,FALSE))</f>
        <v>1</v>
      </c>
    </row>
    <row r="16" spans="1:22" s="18" customFormat="1" x14ac:dyDescent="0.2">
      <c r="A16" s="18" t="s">
        <v>265</v>
      </c>
      <c r="B16" s="10" t="str">
        <f>IF($A16="","",VLOOKUP($A16,OptionInfo!$A:$E,5,FALSE))</f>
        <v>CF705.CZC</v>
      </c>
      <c r="C16" s="154">
        <f>IF($A16="","",VLOOKUP($A16,OptionInfo!$A:$G,7,FALSE))</f>
        <v>5</v>
      </c>
      <c r="D16" s="85">
        <v>-10</v>
      </c>
      <c r="E16" s="85">
        <v>0</v>
      </c>
      <c r="F16" s="85">
        <v>10</v>
      </c>
      <c r="G16" s="30" t="str">
        <f>IF(OR($V16,$A16=""),"",VLOOKUP($A16,OptionInfo!$A:$AI,31,FALSE))</f>
        <v/>
      </c>
      <c r="H16" s="30" t="str">
        <f>IF(OR($V16,$A16=""),"",VLOOKUP($A16,OptionInfo!$A:$AI,32,FALSE))</f>
        <v/>
      </c>
      <c r="I16" s="30" t="str">
        <f>IF(OR($V16,$A16=""),"",VLOOKUP($A16,OptionInfo!$A:$AI,33,FALSE))</f>
        <v/>
      </c>
      <c r="J16" s="30" t="str">
        <f>IF(OR($V16,$A16=""),"",VLOOKUP($A16,OptionInfo!$A:$AI,34,FALSE))</f>
        <v/>
      </c>
      <c r="K16" s="30" t="str">
        <f>IF(OR($V16,$A16=""),"",VLOOKUP($A16,OptionInfo!$A:$AI,35,FALSE))</f>
        <v/>
      </c>
      <c r="L16" s="31" t="str">
        <f t="shared" si="0"/>
        <v/>
      </c>
      <c r="M16" s="30" t="str">
        <f t="shared" si="1"/>
        <v/>
      </c>
      <c r="N16" s="30" t="str">
        <f>IF(OR($V16,$A16=""),"",IF(VLOOKUP($A16,OptionInfo!$A:$B,2,FALSE)="Asian",-$M16*0.01*$U16,$M16*0.01*$U16))</f>
        <v/>
      </c>
      <c r="O16" s="30" t="str">
        <f t="shared" si="2"/>
        <v/>
      </c>
      <c r="P16" s="30" t="str">
        <f t="shared" si="3"/>
        <v/>
      </c>
      <c r="Q16" s="22">
        <f t="shared" si="4"/>
        <v>-71500</v>
      </c>
      <c r="R16" s="145">
        <v>55000</v>
      </c>
      <c r="S16" s="22">
        <f t="shared" si="5"/>
        <v>-16500</v>
      </c>
      <c r="T16" s="22">
        <f>IF($A16="","",IF(V16,VLOOKUP($A16,OptionInfo!$A:$AC,29,FALSE),VLOOKUP($A16,OptionInfo!$A:$AD,30,FALSE)))</f>
        <v>1430</v>
      </c>
      <c r="U16" s="154">
        <f>IF($B16="","",IF($V16,0,RTD("wdf.rtq",,$B16,"LastPrice")))</f>
        <v>0</v>
      </c>
      <c r="V16" s="57" t="b">
        <f>IF($A16="","",VLOOKUP($A16,OptionInfo!$A:$AK,37,FALSE))</f>
        <v>1</v>
      </c>
    </row>
    <row r="17" spans="1:22" s="18" customFormat="1" x14ac:dyDescent="0.2">
      <c r="A17" s="18" t="s">
        <v>261</v>
      </c>
      <c r="B17" s="10" t="str">
        <f>IF($A17="","",VLOOKUP($A17,OptionInfo!$A:$E,5,FALSE))</f>
        <v>CF705.CZC</v>
      </c>
      <c r="C17" s="154">
        <f>IF($A17="","",VLOOKUP($A17,OptionInfo!$A:$G,7,FALSE))</f>
        <v>5</v>
      </c>
      <c r="D17" s="85">
        <v>10</v>
      </c>
      <c r="E17" s="85">
        <v>0</v>
      </c>
      <c r="F17" s="85">
        <v>-10</v>
      </c>
      <c r="G17" s="30" t="str">
        <f>IF(OR($V17,$A17=""),"",VLOOKUP($A17,OptionInfo!$A:$AI,31,FALSE))</f>
        <v/>
      </c>
      <c r="H17" s="30" t="str">
        <f>IF(OR($V17,$A17=""),"",VLOOKUP($A17,OptionInfo!$A:$AI,32,FALSE))</f>
        <v/>
      </c>
      <c r="I17" s="30" t="str">
        <f>IF(OR($V17,$A17=""),"",VLOOKUP($A17,OptionInfo!$A:$AI,33,FALSE))</f>
        <v/>
      </c>
      <c r="J17" s="30" t="str">
        <f>IF(OR($V17,$A17=""),"",VLOOKUP($A17,OptionInfo!$A:$AI,34,FALSE))</f>
        <v/>
      </c>
      <c r="K17" s="30" t="str">
        <f>IF(OR($V17,$A17=""),"",VLOOKUP($A17,OptionInfo!$A:$AI,35,FALSE))</f>
        <v/>
      </c>
      <c r="L17" s="31" t="str">
        <f t="shared" si="0"/>
        <v/>
      </c>
      <c r="M17" s="30" t="str">
        <f t="shared" si="1"/>
        <v/>
      </c>
      <c r="N17" s="30" t="str">
        <f>IF(OR($V17,$A17=""),"",IF(VLOOKUP($A17,OptionInfo!$A:$B,2,FALSE)="Asian",-$M17*0.01*$U17,$M17*0.01*$U17))</f>
        <v/>
      </c>
      <c r="O17" s="30" t="str">
        <f t="shared" si="2"/>
        <v/>
      </c>
      <c r="P17" s="30" t="str">
        <f t="shared" si="3"/>
        <v/>
      </c>
      <c r="Q17" s="22">
        <f t="shared" si="4"/>
        <v>76000</v>
      </c>
      <c r="R17" s="145">
        <v>-76000</v>
      </c>
      <c r="S17" s="22">
        <f t="shared" si="5"/>
        <v>0</v>
      </c>
      <c r="T17" s="22">
        <f>IF($A17="","",IF(V17,VLOOKUP($A17,OptionInfo!$A:$AC,29,FALSE),VLOOKUP($A17,OptionInfo!$A:$AD,30,FALSE)))</f>
        <v>1520</v>
      </c>
      <c r="U17" s="154">
        <f>IF($B17="","",IF($V17,0,RTD("wdf.rtq",,$B17,"LastPrice")))</f>
        <v>0</v>
      </c>
      <c r="V17" s="57" t="b">
        <f>IF($A17="","",VLOOKUP($A17,OptionInfo!$A:$AK,37,FALSE))</f>
        <v>1</v>
      </c>
    </row>
    <row r="18" spans="1:22" s="18" customFormat="1" x14ac:dyDescent="0.2">
      <c r="A18" s="18" t="s">
        <v>265</v>
      </c>
      <c r="B18" s="10" t="str">
        <f>IF($A18="","",VLOOKUP($A18,OptionInfo!$A:$E,5,FALSE))</f>
        <v>CF705.CZC</v>
      </c>
      <c r="C18" s="154">
        <f>IF($A18="","",VLOOKUP($A18,OptionInfo!$A:$G,7,FALSE))</f>
        <v>5</v>
      </c>
      <c r="D18" s="85">
        <v>10</v>
      </c>
      <c r="E18" s="85">
        <v>0</v>
      </c>
      <c r="F18" s="85">
        <v>-10</v>
      </c>
      <c r="G18" s="30" t="str">
        <f>IF(OR($V18,$A18=""),"",VLOOKUP($A18,OptionInfo!$A:$AI,31,FALSE))</f>
        <v/>
      </c>
      <c r="H18" s="30" t="str">
        <f>IF(OR($V18,$A18=""),"",VLOOKUP($A18,OptionInfo!$A:$AI,32,FALSE))</f>
        <v/>
      </c>
      <c r="I18" s="30" t="str">
        <f>IF(OR($V18,$A18=""),"",VLOOKUP($A18,OptionInfo!$A:$AI,33,FALSE))</f>
        <v/>
      </c>
      <c r="J18" s="30" t="str">
        <f>IF(OR($V18,$A18=""),"",VLOOKUP($A18,OptionInfo!$A:$AI,34,FALSE))</f>
        <v/>
      </c>
      <c r="K18" s="30" t="str">
        <f>IF(OR($V18,$A18=""),"",VLOOKUP($A18,OptionInfo!$A:$AI,35,FALSE))</f>
        <v/>
      </c>
      <c r="L18" s="31" t="str">
        <f t="shared" si="0"/>
        <v/>
      </c>
      <c r="M18" s="30" t="str">
        <f t="shared" si="1"/>
        <v/>
      </c>
      <c r="N18" s="30" t="str">
        <f>IF(OR($V18,$A18=""),"",IF(VLOOKUP($A18,OptionInfo!$A:$B,2,FALSE)="Asian",-$M18*0.01*$U18,$M18*0.01*$U18))</f>
        <v/>
      </c>
      <c r="O18" s="30" t="str">
        <f t="shared" si="2"/>
        <v/>
      </c>
      <c r="P18" s="30" t="str">
        <f t="shared" si="3"/>
        <v/>
      </c>
      <c r="Q18" s="22">
        <f t="shared" si="4"/>
        <v>71500</v>
      </c>
      <c r="R18" s="145">
        <v>-71500</v>
      </c>
      <c r="S18" s="22">
        <f t="shared" si="5"/>
        <v>0</v>
      </c>
      <c r="T18" s="22">
        <f>IF($A18="","",IF(V18,VLOOKUP($A18,OptionInfo!$A:$AC,29,FALSE),VLOOKUP($A18,OptionInfo!$A:$AD,30,FALSE)))</f>
        <v>1430</v>
      </c>
      <c r="U18" s="154">
        <f>IF($B18="","",IF($V18,0,RTD("wdf.rtq",,$B18,"LastPrice")))</f>
        <v>0</v>
      </c>
      <c r="V18" s="57" t="b">
        <f>IF($A18="","",VLOOKUP($A18,OptionInfo!$A:$AK,37,FALSE))</f>
        <v>1</v>
      </c>
    </row>
    <row r="19" spans="1:22" s="18" customFormat="1" x14ac:dyDescent="0.2">
      <c r="A19" s="18" t="s">
        <v>237</v>
      </c>
      <c r="B19" s="10" t="str">
        <f>IF($A19="","",VLOOKUP($A19,OptionInfo!$A:$E,5,FALSE))</f>
        <v>CF705.CZC</v>
      </c>
      <c r="C19" s="154">
        <f>IF($A19="","",VLOOKUP($A19,OptionInfo!$A:$G,7,FALSE))</f>
        <v>5</v>
      </c>
      <c r="D19" s="85">
        <v>10</v>
      </c>
      <c r="E19" s="85">
        <v>0</v>
      </c>
      <c r="F19" s="85">
        <v>-10</v>
      </c>
      <c r="G19" s="30" t="str">
        <f>IF(OR($V19,$A19=""),"",VLOOKUP($A19,OptionInfo!$A:$AI,31,FALSE))</f>
        <v/>
      </c>
      <c r="H19" s="30" t="str">
        <f>IF(OR($V19,$A19=""),"",VLOOKUP($A19,OptionInfo!$A:$AI,32,FALSE))</f>
        <v/>
      </c>
      <c r="I19" s="30" t="str">
        <f>IF(OR($V19,$A19=""),"",VLOOKUP($A19,OptionInfo!$A:$AI,33,FALSE))</f>
        <v/>
      </c>
      <c r="J19" s="30" t="str">
        <f>IF(OR($V19,$A19=""),"",VLOOKUP($A19,OptionInfo!$A:$AI,34,FALSE))</f>
        <v/>
      </c>
      <c r="K19" s="30" t="str">
        <f>IF(OR($V19,$A19=""),"",VLOOKUP($A19,OptionInfo!$A:$AI,35,FALSE))</f>
        <v/>
      </c>
      <c r="L19" s="31" t="str">
        <f t="shared" si="0"/>
        <v/>
      </c>
      <c r="M19" s="30" t="str">
        <f t="shared" si="1"/>
        <v/>
      </c>
      <c r="N19" s="30" t="str">
        <f>IF(OR($V19,$A19=""),"",IF(VLOOKUP($A19,OptionInfo!$A:$B,2,FALSE)="Asian",-$M19*0.01*$U19,$M19*0.01*$U19))</f>
        <v/>
      </c>
      <c r="O19" s="30" t="str">
        <f t="shared" si="2"/>
        <v/>
      </c>
      <c r="P19" s="30" t="str">
        <f t="shared" si="3"/>
        <v/>
      </c>
      <c r="Q19" s="22">
        <f t="shared" si="4"/>
        <v>72500</v>
      </c>
      <c r="R19" s="145">
        <v>-72500</v>
      </c>
      <c r="S19" s="22">
        <f t="shared" si="5"/>
        <v>0</v>
      </c>
      <c r="T19" s="22">
        <f>IF($A19="","",IF(V19,VLOOKUP($A19,OptionInfo!$A:$AC,29,FALSE),VLOOKUP($A19,OptionInfo!$A:$AD,30,FALSE)))</f>
        <v>1450</v>
      </c>
      <c r="U19" s="154">
        <f>IF($B19="","",IF($V19,0,RTD("wdf.rtq",,$B19,"LastPrice")))</f>
        <v>0</v>
      </c>
      <c r="V19" s="57" t="b">
        <f>IF($A19="","",VLOOKUP($A19,OptionInfo!$A:$AK,37,FALSE))</f>
        <v>1</v>
      </c>
    </row>
    <row r="20" spans="1:22" s="18" customFormat="1" x14ac:dyDescent="0.2">
      <c r="A20" s="18" t="s">
        <v>234</v>
      </c>
      <c r="B20" s="10" t="str">
        <f>IF($A20="","",VLOOKUP($A20,OptionInfo!$A:$E,5,FALSE))</f>
        <v>CF705.CZC</v>
      </c>
      <c r="C20" s="154">
        <f>IF($A20="","",VLOOKUP($A20,OptionInfo!$A:$G,7,FALSE))</f>
        <v>5</v>
      </c>
      <c r="D20" s="85">
        <v>10</v>
      </c>
      <c r="E20" s="85">
        <v>0</v>
      </c>
      <c r="F20" s="85">
        <v>-10</v>
      </c>
      <c r="G20" s="30" t="str">
        <f>IF(OR($V20,$A20=""),"",VLOOKUP($A20,OptionInfo!$A:$AI,31,FALSE))</f>
        <v/>
      </c>
      <c r="H20" s="30" t="str">
        <f>IF(OR($V20,$A20=""),"",VLOOKUP($A20,OptionInfo!$A:$AI,32,FALSE))</f>
        <v/>
      </c>
      <c r="I20" s="30" t="str">
        <f>IF(OR($V20,$A20=""),"",VLOOKUP($A20,OptionInfo!$A:$AI,33,FALSE))</f>
        <v/>
      </c>
      <c r="J20" s="30" t="str">
        <f>IF(OR($V20,$A20=""),"",VLOOKUP($A20,OptionInfo!$A:$AI,34,FALSE))</f>
        <v/>
      </c>
      <c r="K20" s="30" t="str">
        <f>IF(OR($V20,$A20=""),"",VLOOKUP($A20,OptionInfo!$A:$AI,35,FALSE))</f>
        <v/>
      </c>
      <c r="L20" s="31" t="str">
        <f t="shared" si="0"/>
        <v/>
      </c>
      <c r="M20" s="30" t="str">
        <f t="shared" si="1"/>
        <v/>
      </c>
      <c r="N20" s="30" t="str">
        <f>IF(OR($V20,$A20=""),"",IF(VLOOKUP($A20,OptionInfo!$A:$B,2,FALSE)="Asian",-$M20*0.01*$U20,$M20*0.01*$U20))</f>
        <v/>
      </c>
      <c r="O20" s="30" t="str">
        <f t="shared" si="2"/>
        <v/>
      </c>
      <c r="P20" s="30" t="str">
        <f t="shared" si="3"/>
        <v/>
      </c>
      <c r="Q20" s="22">
        <f t="shared" si="4"/>
        <v>62500</v>
      </c>
      <c r="R20" s="145">
        <v>-62500</v>
      </c>
      <c r="S20" s="22">
        <f t="shared" si="5"/>
        <v>0</v>
      </c>
      <c r="T20" s="22">
        <f>IF($A20="","",IF(V20,VLOOKUP($A20,OptionInfo!$A:$AC,29,FALSE),VLOOKUP($A20,OptionInfo!$A:$AD,30,FALSE)))</f>
        <v>1250</v>
      </c>
      <c r="U20" s="154">
        <f>IF($B20="","",IF($V20,0,RTD("wdf.rtq",,$B20,"LastPrice")))</f>
        <v>0</v>
      </c>
      <c r="V20" s="57" t="b">
        <f>IF($A20="","",VLOOKUP($A20,OptionInfo!$A:$AK,37,FALSE))</f>
        <v>1</v>
      </c>
    </row>
    <row r="21" spans="1:22" s="18" customFormat="1" x14ac:dyDescent="0.2">
      <c r="A21" s="18" t="s">
        <v>279</v>
      </c>
      <c r="B21" s="10" t="str">
        <f>IF($A21="","",VLOOKUP($A21,OptionInfo!$A:$E,5,FALSE))</f>
        <v>C1705.DCE</v>
      </c>
      <c r="C21" s="154">
        <f>IF($A21="","",VLOOKUP($A21,OptionInfo!$A:$G,7,FALSE))</f>
        <v>10</v>
      </c>
      <c r="D21" s="85">
        <v>-40</v>
      </c>
      <c r="E21" s="85">
        <v>0</v>
      </c>
      <c r="F21" s="85">
        <v>40</v>
      </c>
      <c r="G21" s="30" t="str">
        <f>IF(OR($V21,$A21=""),"",VLOOKUP($A21,OptionInfo!$A:$AI,31,FALSE))</f>
        <v/>
      </c>
      <c r="H21" s="30" t="str">
        <f>IF(OR($V21,$A21=""),"",VLOOKUP($A21,OptionInfo!$A:$AI,32,FALSE))</f>
        <v/>
      </c>
      <c r="I21" s="30" t="str">
        <f>IF(OR($V21,$A21=""),"",VLOOKUP($A21,OptionInfo!$A:$AI,33,FALSE))</f>
        <v/>
      </c>
      <c r="J21" s="30" t="str">
        <f>IF(OR($V21,$A21=""),"",VLOOKUP($A21,OptionInfo!$A:$AI,34,FALSE))</f>
        <v/>
      </c>
      <c r="K21" s="30" t="str">
        <f>IF(OR($V21,$A21=""),"",VLOOKUP($A21,OptionInfo!$A:$AI,35,FALSE))</f>
        <v/>
      </c>
      <c r="L21" s="31" t="str">
        <f t="shared" si="0"/>
        <v/>
      </c>
      <c r="M21" s="30" t="str">
        <f t="shared" si="1"/>
        <v/>
      </c>
      <c r="N21" s="30" t="str">
        <f>IF(OR($V21,$A21=""),"",IF(VLOOKUP($A21,OptionInfo!$A:$B,2,FALSE)="Asian",-$M21*0.01*$U21,$M21*0.01*$U21))</f>
        <v/>
      </c>
      <c r="O21" s="30" t="str">
        <f t="shared" si="2"/>
        <v/>
      </c>
      <c r="P21" s="30" t="str">
        <f t="shared" si="3"/>
        <v/>
      </c>
      <c r="Q21" s="22">
        <f t="shared" si="4"/>
        <v>-17246.559999999998</v>
      </c>
      <c r="R21" s="145">
        <v>18360</v>
      </c>
      <c r="S21" s="22">
        <f t="shared" si="5"/>
        <v>1113.4400000000023</v>
      </c>
      <c r="T21" s="22">
        <f>IF($A21="","",IF(V21,VLOOKUP($A21,OptionInfo!$A:$AC,29,FALSE),VLOOKUP($A21,OptionInfo!$A:$AD,30,FALSE)))</f>
        <v>43.116399999999999</v>
      </c>
      <c r="U21" s="154">
        <f>IF($B21="","",IF($V21,0,RTD("wdf.rtq",,$B21,"LastPrice")))</f>
        <v>0</v>
      </c>
      <c r="V21" s="57" t="b">
        <f>IF($A21="","",VLOOKUP($A21,OptionInfo!$A:$AK,37,FALSE))</f>
        <v>1</v>
      </c>
    </row>
    <row r="22" spans="1:22" s="18" customFormat="1" x14ac:dyDescent="0.2">
      <c r="A22" s="18" t="s">
        <v>288</v>
      </c>
      <c r="B22" s="10" t="str">
        <f>IF($A22="","",VLOOKUP($A22,OptionInfo!$A:$E,5,FALSE))</f>
        <v>C1705.DCE</v>
      </c>
      <c r="C22" s="154">
        <f>IF($A22="","",VLOOKUP($A22,OptionInfo!$A:$G,7,FALSE))</f>
        <v>10</v>
      </c>
      <c r="D22" s="85">
        <v>-40</v>
      </c>
      <c r="E22" s="85">
        <v>0</v>
      </c>
      <c r="F22" s="85">
        <v>40</v>
      </c>
      <c r="G22" s="30" t="str">
        <f>IF(OR($V22,$A22=""),"",VLOOKUP($A22,OptionInfo!$A:$AI,31,FALSE))</f>
        <v/>
      </c>
      <c r="H22" s="30" t="str">
        <f>IF(OR($V22,$A22=""),"",VLOOKUP($A22,OptionInfo!$A:$AI,32,FALSE))</f>
        <v/>
      </c>
      <c r="I22" s="30" t="str">
        <f>IF(OR($V22,$A22=""),"",VLOOKUP($A22,OptionInfo!$A:$AI,33,FALSE))</f>
        <v/>
      </c>
      <c r="J22" s="30" t="str">
        <f>IF(OR($V22,$A22=""),"",VLOOKUP($A22,OptionInfo!$A:$AI,34,FALSE))</f>
        <v/>
      </c>
      <c r="K22" s="30" t="str">
        <f>IF(OR($V22,$A22=""),"",VLOOKUP($A22,OptionInfo!$A:$AI,35,FALSE))</f>
        <v/>
      </c>
      <c r="L22" s="31" t="str">
        <f t="shared" si="0"/>
        <v/>
      </c>
      <c r="M22" s="30" t="str">
        <f t="shared" si="1"/>
        <v/>
      </c>
      <c r="N22" s="30" t="str">
        <f>IF(OR($V22,$A22=""),"",IF(VLOOKUP($A22,OptionInfo!$A:$B,2,FALSE)="Asian",-$M22*0.01*$U22,$M22*0.01*$U22))</f>
        <v/>
      </c>
      <c r="O22" s="30" t="str">
        <f t="shared" si="2"/>
        <v/>
      </c>
      <c r="P22" s="30" t="str">
        <f t="shared" si="3"/>
        <v/>
      </c>
      <c r="Q22" s="22">
        <f t="shared" si="4"/>
        <v>-12926.840000000002</v>
      </c>
      <c r="R22" s="145">
        <v>16800</v>
      </c>
      <c r="S22" s="22">
        <f t="shared" si="5"/>
        <v>3873.159999999998</v>
      </c>
      <c r="T22" s="22">
        <f>IF($A22="","",IF(V22,VLOOKUP($A22,OptionInfo!$A:$AC,29,FALSE),VLOOKUP($A22,OptionInfo!$A:$AD,30,FALSE)))</f>
        <v>32.317100000000003</v>
      </c>
      <c r="U22" s="154">
        <f>IF($B22="","",IF($V22,0,RTD("wdf.rtq",,$B22,"LastPrice")))</f>
        <v>0</v>
      </c>
      <c r="V22" s="57" t="b">
        <f>IF($A22="","",VLOOKUP($A22,OptionInfo!$A:$AK,37,FALSE))</f>
        <v>1</v>
      </c>
    </row>
    <row r="23" spans="1:22" s="18" customFormat="1" x14ac:dyDescent="0.2">
      <c r="A23" s="18" t="s">
        <v>226</v>
      </c>
      <c r="B23" s="10" t="str">
        <f>IF($A23="","",VLOOKUP($A23,OptionInfo!$A:$E,5,FALSE))</f>
        <v>CF705.CZC</v>
      </c>
      <c r="C23" s="154">
        <f>IF($A23="","",VLOOKUP($A23,OptionInfo!$A:$G,7,FALSE))</f>
        <v>5</v>
      </c>
      <c r="D23" s="85">
        <v>10</v>
      </c>
      <c r="E23" s="85">
        <v>0</v>
      </c>
      <c r="F23" s="85">
        <v>-10</v>
      </c>
      <c r="G23" s="30" t="str">
        <f>IF(OR($V23,$A23=""),"",VLOOKUP($A23,OptionInfo!$A:$AI,31,FALSE))</f>
        <v/>
      </c>
      <c r="H23" s="30" t="str">
        <f>IF(OR($V23,$A23=""),"",VLOOKUP($A23,OptionInfo!$A:$AI,32,FALSE))</f>
        <v/>
      </c>
      <c r="I23" s="30" t="str">
        <f>IF(OR($V23,$A23=""),"",VLOOKUP($A23,OptionInfo!$A:$AI,33,FALSE))</f>
        <v/>
      </c>
      <c r="J23" s="30" t="str">
        <f>IF(OR($V23,$A23=""),"",VLOOKUP($A23,OptionInfo!$A:$AI,34,FALSE))</f>
        <v/>
      </c>
      <c r="K23" s="30" t="str">
        <f>IF(OR($V23,$A23=""),"",VLOOKUP($A23,OptionInfo!$A:$AI,35,FALSE))</f>
        <v/>
      </c>
      <c r="L23" s="31" t="str">
        <f t="shared" si="0"/>
        <v/>
      </c>
      <c r="M23" s="30" t="str">
        <f t="shared" si="1"/>
        <v/>
      </c>
      <c r="N23" s="30" t="str">
        <f>IF(OR($V23,$A23=""),"",IF(VLOOKUP($A23,OptionInfo!$A:$B,2,FALSE)="Asian",-$M23*0.01*$U23,$M23*0.01*$U23))</f>
        <v/>
      </c>
      <c r="O23" s="30" t="str">
        <f t="shared" si="2"/>
        <v/>
      </c>
      <c r="P23" s="30" t="str">
        <f t="shared" si="3"/>
        <v/>
      </c>
      <c r="Q23" s="22">
        <f t="shared" si="4"/>
        <v>62500</v>
      </c>
      <c r="R23" s="145">
        <v>-62500</v>
      </c>
      <c r="S23" s="22">
        <f t="shared" si="5"/>
        <v>0</v>
      </c>
      <c r="T23" s="22">
        <f>IF($A23="","",IF(V23,VLOOKUP($A23,OptionInfo!$A:$AC,29,FALSE),VLOOKUP($A23,OptionInfo!$A:$AD,30,FALSE)))</f>
        <v>1250</v>
      </c>
      <c r="U23" s="154">
        <f>IF($B23="","",IF($V23,0,RTD("wdf.rtq",,$B23,"LastPrice")))</f>
        <v>0</v>
      </c>
      <c r="V23" s="57" t="b">
        <f>IF($A23="","",VLOOKUP($A23,OptionInfo!$A:$AK,37,FALSE))</f>
        <v>1</v>
      </c>
    </row>
    <row r="24" spans="1:22" s="18" customFormat="1" x14ac:dyDescent="0.2">
      <c r="A24" s="18" t="s">
        <v>298</v>
      </c>
      <c r="B24" s="10" t="str">
        <f>IF($A24="","",VLOOKUP($A24,OptionInfo!$A:$E,5,FALSE))</f>
        <v>NI1709.SHF</v>
      </c>
      <c r="C24" s="154">
        <f>IF($A24="","",VLOOKUP($A24,OptionInfo!$A:$G,7,FALSE))</f>
        <v>1</v>
      </c>
      <c r="D24" s="85">
        <v>-25</v>
      </c>
      <c r="E24" s="85">
        <v>0</v>
      </c>
      <c r="F24" s="85">
        <v>25</v>
      </c>
      <c r="G24" s="30" t="str">
        <f>IF(OR($V24,$A24=""),"",VLOOKUP($A24,OptionInfo!$A:$AI,31,FALSE))</f>
        <v/>
      </c>
      <c r="H24" s="30" t="str">
        <f>IF(OR($V24,$A24=""),"",VLOOKUP($A24,OptionInfo!$A:$AI,32,FALSE))</f>
        <v/>
      </c>
      <c r="I24" s="30" t="str">
        <f>IF(OR($V24,$A24=""),"",VLOOKUP($A24,OptionInfo!$A:$AI,33,FALSE))</f>
        <v/>
      </c>
      <c r="J24" s="30" t="str">
        <f>IF(OR($V24,$A24=""),"",VLOOKUP($A24,OptionInfo!$A:$AI,34,FALSE))</f>
        <v/>
      </c>
      <c r="K24" s="30" t="str">
        <f>IF(OR($V24,$A24=""),"",VLOOKUP($A24,OptionInfo!$A:$AI,35,FALSE))</f>
        <v/>
      </c>
      <c r="L24" s="31" t="str">
        <f t="shared" si="0"/>
        <v/>
      </c>
      <c r="M24" s="30" t="str">
        <f t="shared" si="1"/>
        <v/>
      </c>
      <c r="N24" s="30" t="str">
        <f>IF(OR($V24,$A24=""),"",IF(VLOOKUP($A24,OptionInfo!$A:$B,2,FALSE)="Asian",-$M24*0.01*$U24,$M24*0.01*$U24))</f>
        <v/>
      </c>
      <c r="O24" s="30" t="str">
        <f t="shared" si="2"/>
        <v/>
      </c>
      <c r="P24" s="30" t="str">
        <f t="shared" si="3"/>
        <v/>
      </c>
      <c r="Q24" s="22">
        <f t="shared" si="4"/>
        <v>0</v>
      </c>
      <c r="R24" s="145">
        <v>130000</v>
      </c>
      <c r="S24" s="22">
        <f t="shared" si="5"/>
        <v>130000</v>
      </c>
      <c r="T24" s="22">
        <f>IF($A24="","",IF(V24,VLOOKUP($A24,OptionInfo!$A:$AC,29,FALSE),VLOOKUP($A24,OptionInfo!$A:$AD,30,FALSE)))</f>
        <v>0</v>
      </c>
      <c r="U24" s="154">
        <f>IF($B24="","",IF($V24,0,RTD("wdf.rtq",,$B24,"LastPrice")))</f>
        <v>0</v>
      </c>
      <c r="V24" s="57" t="b">
        <f>IF($A24="","",VLOOKUP($A24,OptionInfo!$A:$AK,37,FALSE))</f>
        <v>1</v>
      </c>
    </row>
    <row r="25" spans="1:22" s="18" customFormat="1" x14ac:dyDescent="0.2">
      <c r="A25" s="18" t="s">
        <v>279</v>
      </c>
      <c r="B25" s="10" t="str">
        <f>IF($A25="","",VLOOKUP($A25,OptionInfo!$A:$E,5,FALSE))</f>
        <v>C1705.DCE</v>
      </c>
      <c r="C25" s="154">
        <f>IF($A25="","",VLOOKUP($A25,OptionInfo!$A:$G,7,FALSE))</f>
        <v>10</v>
      </c>
      <c r="D25" s="85">
        <v>40</v>
      </c>
      <c r="E25" s="85">
        <v>0</v>
      </c>
      <c r="F25" s="85">
        <v>-40</v>
      </c>
      <c r="G25" s="30" t="str">
        <f>IF(OR($V25,$A25=""),"",VLOOKUP($A25,OptionInfo!$A:$AI,31,FALSE))</f>
        <v/>
      </c>
      <c r="H25" s="30" t="str">
        <f>IF(OR($V25,$A25=""),"",VLOOKUP($A25,OptionInfo!$A:$AI,32,FALSE))</f>
        <v/>
      </c>
      <c r="I25" s="30" t="str">
        <f>IF(OR($V25,$A25=""),"",VLOOKUP($A25,OptionInfo!$A:$AI,33,FALSE))</f>
        <v/>
      </c>
      <c r="J25" s="30" t="str">
        <f>IF(OR($V25,$A25=""),"",VLOOKUP($A25,OptionInfo!$A:$AI,34,FALSE))</f>
        <v/>
      </c>
      <c r="K25" s="30" t="str">
        <f>IF(OR($V25,$A25=""),"",VLOOKUP($A25,OptionInfo!$A:$AI,35,FALSE))</f>
        <v/>
      </c>
      <c r="L25" s="31" t="str">
        <f t="shared" si="0"/>
        <v/>
      </c>
      <c r="M25" s="30" t="str">
        <f t="shared" si="1"/>
        <v/>
      </c>
      <c r="N25" s="30" t="str">
        <f>IF(OR($V25,$A25=""),"",IF(VLOOKUP($A25,OptionInfo!$A:$B,2,FALSE)="Asian",-$M25*0.01*$U25,$M25*0.01*$U25))</f>
        <v/>
      </c>
      <c r="O25" s="30" t="str">
        <f t="shared" si="2"/>
        <v/>
      </c>
      <c r="P25" s="30" t="str">
        <f t="shared" si="3"/>
        <v/>
      </c>
      <c r="Q25" s="22">
        <f t="shared" si="4"/>
        <v>17246.559999999998</v>
      </c>
      <c r="R25" s="145">
        <v>-17246.559999999998</v>
      </c>
      <c r="S25" s="22">
        <f t="shared" si="5"/>
        <v>0</v>
      </c>
      <c r="T25" s="22">
        <f>IF($A25="","",IF(V25,VLOOKUP($A25,OptionInfo!$A:$AC,29,FALSE),VLOOKUP($A25,OptionInfo!$A:$AD,30,FALSE)))</f>
        <v>43.116399999999999</v>
      </c>
      <c r="U25" s="154">
        <f>IF($B25="","",IF($V25,0,RTD("wdf.rtq",,$B25,"LastPrice")))</f>
        <v>0</v>
      </c>
      <c r="V25" s="57" t="b">
        <f>IF($A25="","",VLOOKUP($A25,OptionInfo!$A:$AK,37,FALSE))</f>
        <v>1</v>
      </c>
    </row>
    <row r="26" spans="1:22" s="18" customFormat="1" x14ac:dyDescent="0.2">
      <c r="A26" s="18" t="s">
        <v>288</v>
      </c>
      <c r="B26" s="10" t="str">
        <f>IF($A26="","",VLOOKUP($A26,OptionInfo!$A:$E,5,FALSE))</f>
        <v>C1705.DCE</v>
      </c>
      <c r="C26" s="154">
        <f>IF($A26="","",VLOOKUP($A26,OptionInfo!$A:$G,7,FALSE))</f>
        <v>10</v>
      </c>
      <c r="D26" s="85">
        <v>40</v>
      </c>
      <c r="E26" s="85">
        <v>0</v>
      </c>
      <c r="F26" s="85">
        <v>-40</v>
      </c>
      <c r="G26" s="30" t="str">
        <f>IF(OR($V26,$A26=""),"",VLOOKUP($A26,OptionInfo!$A:$AI,31,FALSE))</f>
        <v/>
      </c>
      <c r="H26" s="30" t="str">
        <f>IF(OR($V26,$A26=""),"",VLOOKUP($A26,OptionInfo!$A:$AI,32,FALSE))</f>
        <v/>
      </c>
      <c r="I26" s="30" t="str">
        <f>IF(OR($V26,$A26=""),"",VLOOKUP($A26,OptionInfo!$A:$AI,33,FALSE))</f>
        <v/>
      </c>
      <c r="J26" s="30" t="str">
        <f>IF(OR($V26,$A26=""),"",VLOOKUP($A26,OptionInfo!$A:$AI,34,FALSE))</f>
        <v/>
      </c>
      <c r="K26" s="30" t="str">
        <f>IF(OR($V26,$A26=""),"",VLOOKUP($A26,OptionInfo!$A:$AI,35,FALSE))</f>
        <v/>
      </c>
      <c r="L26" s="31" t="str">
        <f t="shared" si="0"/>
        <v/>
      </c>
      <c r="M26" s="30" t="str">
        <f t="shared" si="1"/>
        <v/>
      </c>
      <c r="N26" s="30" t="str">
        <f>IF(OR($V26,$A26=""),"",IF(VLOOKUP($A26,OptionInfo!$A:$B,2,FALSE)="Asian",-$M26*0.01*$U26,$M26*0.01*$U26))</f>
        <v/>
      </c>
      <c r="O26" s="30" t="str">
        <f t="shared" si="2"/>
        <v/>
      </c>
      <c r="P26" s="30" t="str">
        <f t="shared" si="3"/>
        <v/>
      </c>
      <c r="Q26" s="22">
        <f t="shared" si="4"/>
        <v>12926.840000000002</v>
      </c>
      <c r="R26" s="145">
        <v>-12926.840000000002</v>
      </c>
      <c r="S26" s="22">
        <f t="shared" si="5"/>
        <v>0</v>
      </c>
      <c r="T26" s="22">
        <f>IF($A26="","",IF(V26,VLOOKUP($A26,OptionInfo!$A:$AC,29,FALSE),VLOOKUP($A26,OptionInfo!$A:$AD,30,FALSE)))</f>
        <v>32.317100000000003</v>
      </c>
      <c r="U26" s="154">
        <f>IF($B26="","",IF($V26,0,RTD("wdf.rtq",,$B26,"LastPrice")))</f>
        <v>0</v>
      </c>
      <c r="V26" s="57" t="b">
        <f>IF($A26="","",VLOOKUP($A26,OptionInfo!$A:$AK,37,FALSE))</f>
        <v>1</v>
      </c>
    </row>
    <row r="27" spans="1:22" s="18" customFormat="1" x14ac:dyDescent="0.2">
      <c r="A27" s="18" t="s">
        <v>304</v>
      </c>
      <c r="B27" s="10" t="str">
        <f>IF($A27="","",VLOOKUP($A27,OptionInfo!$A:$E,5,FALSE))</f>
        <v>CF705.CZC</v>
      </c>
      <c r="C27" s="154">
        <f>IF($A27="","",VLOOKUP($A27,OptionInfo!$A:$G,7,FALSE))</f>
        <v>5</v>
      </c>
      <c r="D27" s="85">
        <v>-20</v>
      </c>
      <c r="E27" s="85">
        <v>0</v>
      </c>
      <c r="F27" s="85">
        <v>20</v>
      </c>
      <c r="G27" s="30" t="str">
        <f>IF(OR($V27,$A27=""),"",VLOOKUP($A27,OptionInfo!$A:$AI,31,FALSE))</f>
        <v/>
      </c>
      <c r="H27" s="30" t="str">
        <f>IF(OR($V27,$A27=""),"",VLOOKUP($A27,OptionInfo!$A:$AI,32,FALSE))</f>
        <v/>
      </c>
      <c r="I27" s="30" t="str">
        <f>IF(OR($V27,$A27=""),"",VLOOKUP($A27,OptionInfo!$A:$AI,33,FALSE))</f>
        <v/>
      </c>
      <c r="J27" s="30" t="str">
        <f>IF(OR($V27,$A27=""),"",VLOOKUP($A27,OptionInfo!$A:$AI,34,FALSE))</f>
        <v/>
      </c>
      <c r="K27" s="30" t="str">
        <f>IF(OR($V27,$A27=""),"",VLOOKUP($A27,OptionInfo!$A:$AI,35,FALSE))</f>
        <v/>
      </c>
      <c r="L27" s="31" t="str">
        <f t="shared" si="0"/>
        <v/>
      </c>
      <c r="M27" s="30" t="str">
        <f t="shared" si="1"/>
        <v/>
      </c>
      <c r="N27" s="30" t="str">
        <f>IF(OR($V27,$A27=""),"",IF(VLOOKUP($A27,OptionInfo!$A:$B,2,FALSE)="Asian",-$M27*0.01*$U27,$M27*0.01*$U27))</f>
        <v/>
      </c>
      <c r="O27" s="30" t="str">
        <f t="shared" si="2"/>
        <v/>
      </c>
      <c r="P27" s="30" t="str">
        <f t="shared" si="3"/>
        <v/>
      </c>
      <c r="Q27" s="22">
        <f t="shared" si="4"/>
        <v>-42700</v>
      </c>
      <c r="R27" s="145">
        <v>155000</v>
      </c>
      <c r="S27" s="22">
        <f t="shared" si="5"/>
        <v>112300</v>
      </c>
      <c r="T27" s="22">
        <f>IF($A27="","",IF(V27,VLOOKUP($A27,OptionInfo!$A:$AC,29,FALSE),VLOOKUP($A27,OptionInfo!$A:$AD,30,FALSE)))</f>
        <v>427</v>
      </c>
      <c r="U27" s="154">
        <f>IF($B27="","",IF($V27,0,RTD("wdf.rtq",,$B27,"LastPrice")))</f>
        <v>0</v>
      </c>
      <c r="V27" s="57" t="b">
        <f>IF($A27="","",VLOOKUP($A27,OptionInfo!$A:$AK,37,FALSE))</f>
        <v>1</v>
      </c>
    </row>
    <row r="28" spans="1:22" s="18" customFormat="1" x14ac:dyDescent="0.2">
      <c r="A28" s="18" t="s">
        <v>322</v>
      </c>
      <c r="B28" s="10" t="str">
        <f>IF($A28="","",VLOOKUP($A28,OptionInfo!$A:$E,5,FALSE))</f>
        <v>C1705.DCE</v>
      </c>
      <c r="C28" s="154">
        <f>IF($A28="","",VLOOKUP($A28,OptionInfo!$A:$G,7,FALSE))</f>
        <v>10</v>
      </c>
      <c r="D28" s="85">
        <v>-100</v>
      </c>
      <c r="E28" s="85">
        <v>0</v>
      </c>
      <c r="F28" s="85">
        <v>100</v>
      </c>
      <c r="G28" s="30" t="str">
        <f>IF(OR($V28,$A28=""),"",VLOOKUP($A28,OptionInfo!$A:$AI,31,FALSE))</f>
        <v/>
      </c>
      <c r="H28" s="30" t="str">
        <f>IF(OR($V28,$A28=""),"",VLOOKUP($A28,OptionInfo!$A:$AI,32,FALSE))</f>
        <v/>
      </c>
      <c r="I28" s="30" t="str">
        <f>IF(OR($V28,$A28=""),"",VLOOKUP($A28,OptionInfo!$A:$AI,33,FALSE))</f>
        <v/>
      </c>
      <c r="J28" s="30" t="str">
        <f>IF(OR($V28,$A28=""),"",VLOOKUP($A28,OptionInfo!$A:$AI,34,FALSE))</f>
        <v/>
      </c>
      <c r="K28" s="30" t="str">
        <f>IF(OR($V28,$A28=""),"",VLOOKUP($A28,OptionInfo!$A:$AI,35,FALSE))</f>
        <v/>
      </c>
      <c r="L28" s="31" t="str">
        <f t="shared" si="0"/>
        <v/>
      </c>
      <c r="M28" s="30" t="str">
        <f t="shared" si="1"/>
        <v/>
      </c>
      <c r="N28" s="30" t="str">
        <f>IF(OR($V28,$A28=""),"",IF(VLOOKUP($A28,OptionInfo!$A:$B,2,FALSE)="Asian",-$M28*0.01*$U28,$M28*0.01*$U28))</f>
        <v/>
      </c>
      <c r="O28" s="30" t="str">
        <f t="shared" si="2"/>
        <v/>
      </c>
      <c r="P28" s="30" t="str">
        <f t="shared" si="3"/>
        <v/>
      </c>
      <c r="Q28" s="22">
        <f t="shared" si="4"/>
        <v>0</v>
      </c>
      <c r="R28" s="145">
        <v>44000</v>
      </c>
      <c r="S28" s="22">
        <f t="shared" si="5"/>
        <v>44000</v>
      </c>
      <c r="T28" s="22">
        <f>IF($A28="","",IF(V28,VLOOKUP($A28,OptionInfo!$A:$AC,29,FALSE),VLOOKUP($A28,OptionInfo!$A:$AD,30,FALSE)))</f>
        <v>0</v>
      </c>
      <c r="U28" s="154">
        <f>IF($B28="","",IF($V28,0,RTD("wdf.rtq",,$B28,"LastPrice")))</f>
        <v>0</v>
      </c>
      <c r="V28" s="57" t="b">
        <f>IF($A28="","",VLOOKUP($A28,OptionInfo!$A:$AK,37,FALSE))</f>
        <v>1</v>
      </c>
    </row>
    <row r="29" spans="1:22" s="18" customFormat="1" x14ac:dyDescent="0.2">
      <c r="A29" s="18" t="s">
        <v>327</v>
      </c>
      <c r="B29" s="10" t="str">
        <f>IF($A29="","",VLOOKUP($A29,OptionInfo!$A:$E,5,FALSE))</f>
        <v>C1705.DCE</v>
      </c>
      <c r="C29" s="154">
        <f>IF($A29="","",VLOOKUP($A29,OptionInfo!$A:$G,7,FALSE))</f>
        <v>10</v>
      </c>
      <c r="D29" s="85">
        <v>-100</v>
      </c>
      <c r="E29" s="85">
        <v>0</v>
      </c>
      <c r="F29" s="85">
        <v>100</v>
      </c>
      <c r="G29" s="30" t="str">
        <f>IF(OR($V29,$A29=""),"",VLOOKUP($A29,OptionInfo!$A:$AI,31,FALSE))</f>
        <v/>
      </c>
      <c r="H29" s="30" t="str">
        <f>IF(OR($V29,$A29=""),"",VLOOKUP($A29,OptionInfo!$A:$AI,32,FALSE))</f>
        <v/>
      </c>
      <c r="I29" s="30" t="str">
        <f>IF(OR($V29,$A29=""),"",VLOOKUP($A29,OptionInfo!$A:$AI,33,FALSE))</f>
        <v/>
      </c>
      <c r="J29" s="30" t="str">
        <f>IF(OR($V29,$A29=""),"",VLOOKUP($A29,OptionInfo!$A:$AI,34,FALSE))</f>
        <v/>
      </c>
      <c r="K29" s="30" t="str">
        <f>IF(OR($V29,$A29=""),"",VLOOKUP($A29,OptionInfo!$A:$AI,35,FALSE))</f>
        <v/>
      </c>
      <c r="L29" s="31" t="str">
        <f t="shared" si="0"/>
        <v/>
      </c>
      <c r="M29" s="30" t="str">
        <f t="shared" si="1"/>
        <v/>
      </c>
      <c r="N29" s="30" t="str">
        <f>IF(OR($V29,$A29=""),"",IF(VLOOKUP($A29,OptionInfo!$A:$B,2,FALSE)="Asian",-$M29*0.01*$U29,$M29*0.01*$U29))</f>
        <v/>
      </c>
      <c r="O29" s="30" t="str">
        <f t="shared" si="2"/>
        <v/>
      </c>
      <c r="P29" s="30" t="str">
        <f t="shared" si="3"/>
        <v/>
      </c>
      <c r="Q29" s="22">
        <f t="shared" si="4"/>
        <v>-18000</v>
      </c>
      <c r="R29" s="145">
        <v>44000</v>
      </c>
      <c r="S29" s="22">
        <f t="shared" si="5"/>
        <v>26000</v>
      </c>
      <c r="T29" s="22">
        <f>IF($A29="","",IF(V29,VLOOKUP($A29,OptionInfo!$A:$AC,29,FALSE),VLOOKUP($A29,OptionInfo!$A:$AD,30,FALSE)))</f>
        <v>18</v>
      </c>
      <c r="U29" s="154">
        <f>IF($B29="","",IF($V29,0,RTD("wdf.rtq",,$B29,"LastPrice")))</f>
        <v>0</v>
      </c>
      <c r="V29" s="57" t="b">
        <f>IF($A29="","",VLOOKUP($A29,OptionInfo!$A:$AK,37,FALSE))</f>
        <v>1</v>
      </c>
    </row>
    <row r="30" spans="1:22" s="18" customFormat="1" x14ac:dyDescent="0.2">
      <c r="A30" s="18" t="s">
        <v>355</v>
      </c>
      <c r="B30" s="10" t="str">
        <f>IF($A30="","",VLOOKUP($A30,OptionInfo!$A:$E,5,FALSE))</f>
        <v>TA705.CZC</v>
      </c>
      <c r="C30" s="154">
        <f>IF($A30="","",VLOOKUP($A30,OptionInfo!$A:$G,7,FALSE))</f>
        <v>5</v>
      </c>
      <c r="D30" s="85">
        <v>1000</v>
      </c>
      <c r="E30" s="85">
        <v>1000</v>
      </c>
      <c r="F30" s="85">
        <v>0</v>
      </c>
      <c r="G30" s="30" t="str">
        <f>IF(OR($V30,$A30=""),"",VLOOKUP($A30,OptionInfo!$A:$AI,31,FALSE))</f>
        <v/>
      </c>
      <c r="H30" s="30" t="str">
        <f>IF(OR($V30,$A30=""),"",VLOOKUP($A30,OptionInfo!$A:$AI,32,FALSE))</f>
        <v/>
      </c>
      <c r="I30" s="30" t="str">
        <f>IF(OR($V30,$A30=""),"",VLOOKUP($A30,OptionInfo!$A:$AI,33,FALSE))</f>
        <v/>
      </c>
      <c r="J30" s="30" t="str">
        <f>IF(OR($V30,$A30=""),"",VLOOKUP($A30,OptionInfo!$A:$AI,34,FALSE))</f>
        <v/>
      </c>
      <c r="K30" s="30" t="str">
        <f>IF(OR($V30,$A30=""),"",VLOOKUP($A30,OptionInfo!$A:$AI,35,FALSE))</f>
        <v/>
      </c>
      <c r="L30" s="31" t="str">
        <f t="shared" si="0"/>
        <v/>
      </c>
      <c r="M30" s="30" t="str">
        <f t="shared" si="1"/>
        <v/>
      </c>
      <c r="N30" s="30" t="str">
        <f>IF(OR($V30,$A30=""),"",IF(VLOOKUP($A30,OptionInfo!$A:$B,2,FALSE)="Asian",-$M30*0.01*$U30,$M30*0.01*$U30))</f>
        <v/>
      </c>
      <c r="O30" s="30" t="str">
        <f t="shared" si="2"/>
        <v/>
      </c>
      <c r="P30" s="30" t="str">
        <f t="shared" si="3"/>
        <v/>
      </c>
      <c r="Q30" s="22">
        <f t="shared" si="4"/>
        <v>2760000</v>
      </c>
      <c r="R30" s="145">
        <v>-495861.6</v>
      </c>
      <c r="S30" s="22">
        <f t="shared" si="5"/>
        <v>2264138.4</v>
      </c>
      <c r="T30" s="22">
        <f>IF($A30="","",IF(V30,VLOOKUP($A30,OptionInfo!$A:$AC,29,FALSE),VLOOKUP($A30,OptionInfo!$A:$AD,30,FALSE)))</f>
        <v>552</v>
      </c>
      <c r="U30" s="154">
        <f>IF($B30="","",IF($V30,0,RTD("wdf.rtq",,$B30,"LastPrice")))</f>
        <v>0</v>
      </c>
      <c r="V30" s="57" t="b">
        <f>IF($A30="","",VLOOKUP($A30,OptionInfo!$A:$AK,37,FALSE))</f>
        <v>1</v>
      </c>
    </row>
    <row r="31" spans="1:22" s="18" customFormat="1" x14ac:dyDescent="0.2">
      <c r="A31" s="18" t="s">
        <v>322</v>
      </c>
      <c r="B31" s="10" t="str">
        <f>IF($A31="","",VLOOKUP($A31,OptionInfo!$A:$E,5,FALSE))</f>
        <v>C1705.DCE</v>
      </c>
      <c r="C31" s="154">
        <f>IF($A31="","",VLOOKUP($A31,OptionInfo!$A:$G,7,FALSE))</f>
        <v>10</v>
      </c>
      <c r="D31" s="85">
        <v>100</v>
      </c>
      <c r="E31" s="85">
        <v>0</v>
      </c>
      <c r="F31" s="85">
        <v>-100</v>
      </c>
      <c r="G31" s="30" t="str">
        <f>IF(OR($V31,$A31=""),"",VLOOKUP($A31,OptionInfo!$A:$AI,31,FALSE))</f>
        <v/>
      </c>
      <c r="H31" s="30" t="str">
        <f>IF(OR($V31,$A31=""),"",VLOOKUP($A31,OptionInfo!$A:$AI,32,FALSE))</f>
        <v/>
      </c>
      <c r="I31" s="30" t="str">
        <f>IF(OR($V31,$A31=""),"",VLOOKUP($A31,OptionInfo!$A:$AI,33,FALSE))</f>
        <v/>
      </c>
      <c r="J31" s="30" t="str">
        <f>IF(OR($V31,$A31=""),"",VLOOKUP($A31,OptionInfo!$A:$AI,34,FALSE))</f>
        <v/>
      </c>
      <c r="K31" s="30" t="str">
        <f>IF(OR($V31,$A31=""),"",VLOOKUP($A31,OptionInfo!$A:$AI,35,FALSE))</f>
        <v/>
      </c>
      <c r="L31" s="31" t="str">
        <f t="shared" si="0"/>
        <v/>
      </c>
      <c r="M31" s="30" t="str">
        <f t="shared" si="1"/>
        <v/>
      </c>
      <c r="N31" s="30" t="str">
        <f>IF(OR($V31,$A31=""),"",IF(VLOOKUP($A31,OptionInfo!$A:$B,2,FALSE)="Asian",-$M31*0.01*$U31,$M31*0.01*$U31))</f>
        <v/>
      </c>
      <c r="O31" s="30" t="str">
        <f t="shared" si="2"/>
        <v/>
      </c>
      <c r="P31" s="30" t="str">
        <f t="shared" si="3"/>
        <v/>
      </c>
      <c r="Q31" s="22">
        <f t="shared" si="4"/>
        <v>0</v>
      </c>
      <c r="R31" s="145">
        <v>0</v>
      </c>
      <c r="S31" s="22">
        <f t="shared" si="5"/>
        <v>0</v>
      </c>
      <c r="T31" s="22">
        <f>IF($A31="","",IF(V31,VLOOKUP($A31,OptionInfo!$A:$AC,29,FALSE),VLOOKUP($A31,OptionInfo!$A:$AD,30,FALSE)))</f>
        <v>0</v>
      </c>
      <c r="U31" s="154">
        <f>IF($B31="","",IF($V31,0,RTD("wdf.rtq",,$B31,"LastPrice")))</f>
        <v>0</v>
      </c>
      <c r="V31" s="57" t="b">
        <f>IF($A31="","",VLOOKUP($A31,OptionInfo!$A:$AK,37,FALSE))</f>
        <v>1</v>
      </c>
    </row>
    <row r="32" spans="1:22" s="18" customFormat="1" x14ac:dyDescent="0.2">
      <c r="A32" s="18" t="s">
        <v>327</v>
      </c>
      <c r="B32" s="10" t="str">
        <f>IF($A32="","",VLOOKUP($A32,OptionInfo!$A:$E,5,FALSE))</f>
        <v>C1705.DCE</v>
      </c>
      <c r="C32" s="154">
        <f>IF($A32="","",VLOOKUP($A32,OptionInfo!$A:$G,7,FALSE))</f>
        <v>10</v>
      </c>
      <c r="D32" s="85">
        <v>100</v>
      </c>
      <c r="E32" s="85">
        <v>0</v>
      </c>
      <c r="F32" s="85">
        <v>-100</v>
      </c>
      <c r="G32" s="30" t="str">
        <f>IF(OR($V32,$A32=""),"",VLOOKUP($A32,OptionInfo!$A:$AI,31,FALSE))</f>
        <v/>
      </c>
      <c r="H32" s="30" t="str">
        <f>IF(OR($V32,$A32=""),"",VLOOKUP($A32,OptionInfo!$A:$AI,32,FALSE))</f>
        <v/>
      </c>
      <c r="I32" s="30" t="str">
        <f>IF(OR($V32,$A32=""),"",VLOOKUP($A32,OptionInfo!$A:$AI,33,FALSE))</f>
        <v/>
      </c>
      <c r="J32" s="30" t="str">
        <f>IF(OR($V32,$A32=""),"",VLOOKUP($A32,OptionInfo!$A:$AI,34,FALSE))</f>
        <v/>
      </c>
      <c r="K32" s="30" t="str">
        <f>IF(OR($V32,$A32=""),"",VLOOKUP($A32,OptionInfo!$A:$AI,35,FALSE))</f>
        <v/>
      </c>
      <c r="L32" s="31" t="str">
        <f t="shared" si="0"/>
        <v/>
      </c>
      <c r="M32" s="30" t="str">
        <f t="shared" si="1"/>
        <v/>
      </c>
      <c r="N32" s="30" t="str">
        <f>IF(OR($V32,$A32=""),"",IF(VLOOKUP($A32,OptionInfo!$A:$B,2,FALSE)="Asian",-$M32*0.01*$U32,$M32*0.01*$U32))</f>
        <v/>
      </c>
      <c r="O32" s="30" t="str">
        <f t="shared" si="2"/>
        <v/>
      </c>
      <c r="P32" s="30" t="str">
        <f t="shared" si="3"/>
        <v/>
      </c>
      <c r="Q32" s="22">
        <f t="shared" si="4"/>
        <v>18000</v>
      </c>
      <c r="R32" s="145">
        <v>-18000</v>
      </c>
      <c r="S32" s="22">
        <f t="shared" si="5"/>
        <v>0</v>
      </c>
      <c r="T32" s="22">
        <f>IF($A32="","",IF(V32,VLOOKUP($A32,OptionInfo!$A:$AC,29,FALSE),VLOOKUP($A32,OptionInfo!$A:$AD,30,FALSE)))</f>
        <v>18</v>
      </c>
      <c r="U32" s="154">
        <f>IF($B32="","",IF($V32,0,RTD("wdf.rtq",,$B32,"LastPrice")))</f>
        <v>0</v>
      </c>
      <c r="V32" s="57" t="b">
        <f>IF($A32="","",VLOOKUP($A32,OptionInfo!$A:$AK,37,FALSE))</f>
        <v>1</v>
      </c>
    </row>
    <row r="33" spans="1:22" s="18" customFormat="1" x14ac:dyDescent="0.2">
      <c r="A33" s="18" t="s">
        <v>355</v>
      </c>
      <c r="B33" s="10" t="str">
        <f>IF($A33="","",VLOOKUP($A33,OptionInfo!$A:$E,5,FALSE))</f>
        <v>TA705.CZC</v>
      </c>
      <c r="C33" s="154">
        <f>IF($A33="","",VLOOKUP($A33,OptionInfo!$A:$G,7,FALSE))</f>
        <v>5</v>
      </c>
      <c r="D33" s="85">
        <v>-1000</v>
      </c>
      <c r="E33" s="85">
        <v>-1000</v>
      </c>
      <c r="F33" s="85">
        <v>0</v>
      </c>
      <c r="G33" s="30" t="str">
        <f>IF(OR($V33,$A33=""),"",VLOOKUP($A33,OptionInfo!$A:$AI,31,FALSE))</f>
        <v/>
      </c>
      <c r="H33" s="30" t="str">
        <f>IF(OR($V33,$A33=""),"",VLOOKUP($A33,OptionInfo!$A:$AI,32,FALSE))</f>
        <v/>
      </c>
      <c r="I33" s="30" t="str">
        <f>IF(OR($V33,$A33=""),"",VLOOKUP($A33,OptionInfo!$A:$AI,33,FALSE))</f>
        <v/>
      </c>
      <c r="J33" s="30" t="str">
        <f>IF(OR($V33,$A33=""),"",VLOOKUP($A33,OptionInfo!$A:$AI,34,FALSE))</f>
        <v/>
      </c>
      <c r="K33" s="30" t="str">
        <f>IF(OR($V33,$A33=""),"",VLOOKUP($A33,OptionInfo!$A:$AI,35,FALSE))</f>
        <v/>
      </c>
      <c r="L33" s="31" t="str">
        <f t="shared" si="0"/>
        <v/>
      </c>
      <c r="M33" s="30" t="str">
        <f t="shared" si="1"/>
        <v/>
      </c>
      <c r="N33" s="30" t="str">
        <f>IF(OR($V33,$A33=""),"",IF(VLOOKUP($A33,OptionInfo!$A:$B,2,FALSE)="Asian",-$M33*0.01*$U33,$M33*0.01*$U33))</f>
        <v/>
      </c>
      <c r="O33" s="30" t="str">
        <f t="shared" si="2"/>
        <v/>
      </c>
      <c r="P33" s="30" t="str">
        <f t="shared" si="3"/>
        <v/>
      </c>
      <c r="Q33" s="22">
        <f t="shared" si="4"/>
        <v>-2760000</v>
      </c>
      <c r="R33" s="145">
        <v>2760000</v>
      </c>
      <c r="S33" s="22">
        <f t="shared" si="5"/>
        <v>0</v>
      </c>
      <c r="T33" s="22">
        <f>IF($A33="","",IF(V33,VLOOKUP($A33,OptionInfo!$A:$AC,29,FALSE),VLOOKUP($A33,OptionInfo!$A:$AD,30,FALSE)))</f>
        <v>552</v>
      </c>
      <c r="U33" s="154">
        <f>IF($B33="","",IF($V33,0,RTD("wdf.rtq",,$B33,"LastPrice")))</f>
        <v>0</v>
      </c>
      <c r="V33" s="57" t="b">
        <f>IF($A33="","",VLOOKUP($A33,OptionInfo!$A:$AK,37,FALSE))</f>
        <v>1</v>
      </c>
    </row>
    <row r="34" spans="1:22" s="18" customFormat="1" x14ac:dyDescent="0.2">
      <c r="A34" s="18" t="s">
        <v>412</v>
      </c>
      <c r="B34" s="10" t="str">
        <f>IF($A34="","",VLOOKUP($A34,OptionInfo!$A:$E,5,FALSE))</f>
        <v>RB1710.SHF</v>
      </c>
      <c r="C34" s="154">
        <f>IF($A34="","",VLOOKUP($A34,OptionInfo!$A:$G,7,FALSE))</f>
        <v>10</v>
      </c>
      <c r="D34" s="85">
        <v>500</v>
      </c>
      <c r="E34" s="85">
        <v>500</v>
      </c>
      <c r="F34" s="85">
        <v>0</v>
      </c>
      <c r="G34" s="30" t="str">
        <f>IF(OR($V34,$A34=""),"",VLOOKUP($A34,OptionInfo!$A:$AI,31,FALSE))</f>
        <v/>
      </c>
      <c r="H34" s="30" t="str">
        <f>IF(OR($V34,$A34=""),"",VLOOKUP($A34,OptionInfo!$A:$AI,32,FALSE))</f>
        <v/>
      </c>
      <c r="I34" s="30" t="str">
        <f>IF(OR($V34,$A34=""),"",VLOOKUP($A34,OptionInfo!$A:$AI,33,FALSE))</f>
        <v/>
      </c>
      <c r="J34" s="30" t="str">
        <f>IF(OR($V34,$A34=""),"",VLOOKUP($A34,OptionInfo!$A:$AI,34,FALSE))</f>
        <v/>
      </c>
      <c r="K34" s="30" t="str">
        <f>IF(OR($V34,$A34=""),"",VLOOKUP($A34,OptionInfo!$A:$AI,35,FALSE))</f>
        <v/>
      </c>
      <c r="L34" s="31" t="str">
        <f t="shared" si="0"/>
        <v/>
      </c>
      <c r="M34" s="30" t="str">
        <f t="shared" si="1"/>
        <v/>
      </c>
      <c r="N34" s="30" t="str">
        <f>IF(OR($V34,$A34=""),"",IF(VLOOKUP($A34,OptionInfo!$A:$B,2,FALSE)="Asian",-$M34*0.01*$U34,$M34*0.01*$U34))</f>
        <v/>
      </c>
      <c r="O34" s="30" t="str">
        <f t="shared" si="2"/>
        <v/>
      </c>
      <c r="P34" s="30" t="str">
        <f t="shared" si="3"/>
        <v/>
      </c>
      <c r="Q34" s="22">
        <f t="shared" si="4"/>
        <v>0</v>
      </c>
      <c r="R34" s="145">
        <v>-672300</v>
      </c>
      <c r="S34" s="22">
        <f t="shared" si="5"/>
        <v>-672300</v>
      </c>
      <c r="T34" s="22">
        <f>IF($A34="","",IF(V34,VLOOKUP($A34,OptionInfo!$A:$AC,29,FALSE),VLOOKUP($A34,OptionInfo!$A:$AD,30,FALSE)))</f>
        <v>0</v>
      </c>
      <c r="U34" s="154">
        <f>IF($B34="","",IF($V34,0,RTD("wdf.rtq",,$B34,"LastPrice")))</f>
        <v>0</v>
      </c>
      <c r="V34" s="57" t="b">
        <f>IF($A34="","",VLOOKUP($A34,OptionInfo!$A:$AK,37,FALSE))</f>
        <v>1</v>
      </c>
    </row>
    <row r="35" spans="1:22" s="18" customFormat="1" x14ac:dyDescent="0.2">
      <c r="A35" s="18" t="s">
        <v>413</v>
      </c>
      <c r="B35" s="10" t="str">
        <f>IF($A35="","",VLOOKUP($A35,OptionInfo!$A:$E,5,FALSE))</f>
        <v>RB1710.SHF</v>
      </c>
      <c r="C35" s="154">
        <f>IF($A35="","",VLOOKUP($A35,OptionInfo!$A:$G,7,FALSE))</f>
        <v>10</v>
      </c>
      <c r="D35" s="85">
        <v>-500</v>
      </c>
      <c r="E35" s="85">
        <v>0</v>
      </c>
      <c r="F35" s="85">
        <v>500</v>
      </c>
      <c r="G35" s="30" t="str">
        <f>IF(OR($V35,$A35=""),"",VLOOKUP($A35,OptionInfo!$A:$AI,31,FALSE))</f>
        <v/>
      </c>
      <c r="H35" s="30" t="str">
        <f>IF(OR($V35,$A35=""),"",VLOOKUP($A35,OptionInfo!$A:$AI,32,FALSE))</f>
        <v/>
      </c>
      <c r="I35" s="30" t="str">
        <f>IF(OR($V35,$A35=""),"",VLOOKUP($A35,OptionInfo!$A:$AI,33,FALSE))</f>
        <v/>
      </c>
      <c r="J35" s="30" t="str">
        <f>IF(OR($V35,$A35=""),"",VLOOKUP($A35,OptionInfo!$A:$AI,34,FALSE))</f>
        <v/>
      </c>
      <c r="K35" s="30" t="str">
        <f>IF(OR($V35,$A35=""),"",VLOOKUP($A35,OptionInfo!$A:$AI,35,FALSE))</f>
        <v/>
      </c>
      <c r="L35" s="31" t="str">
        <f t="shared" si="0"/>
        <v/>
      </c>
      <c r="M35" s="30" t="str">
        <f t="shared" si="1"/>
        <v/>
      </c>
      <c r="N35" s="30" t="str">
        <f>IF(OR($V35,$A35=""),"",IF(VLOOKUP($A35,OptionInfo!$A:$B,2,FALSE)="Asian",-$M35*0.01*$U35,$M35*0.01*$U35))</f>
        <v/>
      </c>
      <c r="O35" s="30" t="str">
        <f t="shared" si="2"/>
        <v/>
      </c>
      <c r="P35" s="30" t="str">
        <f t="shared" si="3"/>
        <v/>
      </c>
      <c r="Q35" s="22">
        <f t="shared" si="4"/>
        <v>0</v>
      </c>
      <c r="R35" s="145">
        <v>1311711.5</v>
      </c>
      <c r="S35" s="22">
        <f t="shared" si="5"/>
        <v>1311711.5</v>
      </c>
      <c r="T35" s="22">
        <f>IF($A35="","",IF(V35,VLOOKUP($A35,OptionInfo!$A:$AC,29,FALSE),VLOOKUP($A35,OptionInfo!$A:$AD,30,FALSE)))</f>
        <v>0</v>
      </c>
      <c r="U35" s="154">
        <f>IF($B35="","",IF($V35,0,RTD("wdf.rtq",,$B35,"LastPrice")))</f>
        <v>0</v>
      </c>
      <c r="V35" s="57" t="b">
        <f>IF($A35="","",VLOOKUP($A35,OptionInfo!$A:$AK,37,FALSE))</f>
        <v>1</v>
      </c>
    </row>
    <row r="36" spans="1:22" s="18" customFormat="1" x14ac:dyDescent="0.2">
      <c r="A36" s="18" t="s">
        <v>414</v>
      </c>
      <c r="B36" s="10" t="str">
        <f>IF($A36="","",VLOOKUP($A36,OptionInfo!$A:$E,5,FALSE))</f>
        <v>RB1710.SHF</v>
      </c>
      <c r="C36" s="154">
        <f>IF($A36="","",VLOOKUP($A36,OptionInfo!$A:$G,7,FALSE))</f>
        <v>10</v>
      </c>
      <c r="D36" s="85">
        <v>500</v>
      </c>
      <c r="E36" s="85">
        <v>500</v>
      </c>
      <c r="F36" s="85">
        <v>0</v>
      </c>
      <c r="G36" s="30" t="str">
        <f>IF(OR($V36,$A36=""),"",VLOOKUP($A36,OptionInfo!$A:$AI,31,FALSE))</f>
        <v/>
      </c>
      <c r="H36" s="30" t="str">
        <f>IF(OR($V36,$A36=""),"",VLOOKUP($A36,OptionInfo!$A:$AI,32,FALSE))</f>
        <v/>
      </c>
      <c r="I36" s="30" t="str">
        <f>IF(OR($V36,$A36=""),"",VLOOKUP($A36,OptionInfo!$A:$AI,33,FALSE))</f>
        <v/>
      </c>
      <c r="J36" s="30" t="str">
        <f>IF(OR($V36,$A36=""),"",VLOOKUP($A36,OptionInfo!$A:$AI,34,FALSE))</f>
        <v/>
      </c>
      <c r="K36" s="30" t="str">
        <f>IF(OR($V36,$A36=""),"",VLOOKUP($A36,OptionInfo!$A:$AI,35,FALSE))</f>
        <v/>
      </c>
      <c r="L36" s="31" t="str">
        <f t="shared" si="0"/>
        <v/>
      </c>
      <c r="M36" s="30" t="str">
        <f t="shared" si="1"/>
        <v/>
      </c>
      <c r="N36" s="30" t="str">
        <f>IF(OR($V36,$A36=""),"",IF(VLOOKUP($A36,OptionInfo!$A:$B,2,FALSE)="Asian",-$M36*0.01*$U36,$M36*0.01*$U36))</f>
        <v/>
      </c>
      <c r="O36" s="30" t="str">
        <f t="shared" si="2"/>
        <v/>
      </c>
      <c r="P36" s="30" t="str">
        <f t="shared" si="3"/>
        <v/>
      </c>
      <c r="Q36" s="22">
        <f t="shared" si="4"/>
        <v>2338500</v>
      </c>
      <c r="R36" s="145">
        <v>-748098</v>
      </c>
      <c r="S36" s="22">
        <f t="shared" si="5"/>
        <v>1590402</v>
      </c>
      <c r="T36" s="22">
        <f>IF($A36="","",IF(V36,VLOOKUP($A36,OptionInfo!$A:$AC,29,FALSE),VLOOKUP($A36,OptionInfo!$A:$AD,30,FALSE)))</f>
        <v>467.7</v>
      </c>
      <c r="U36" s="154">
        <f>IF($B36="","",IF($V36,0,RTD("wdf.rtq",,$B36,"LastPrice")))</f>
        <v>0</v>
      </c>
      <c r="V36" s="57" t="b">
        <f>IF($A36="","",VLOOKUP($A36,OptionInfo!$A:$AK,37,FALSE))</f>
        <v>1</v>
      </c>
    </row>
    <row r="37" spans="1:22" s="18" customFormat="1" x14ac:dyDescent="0.2">
      <c r="A37" s="18" t="s">
        <v>420</v>
      </c>
      <c r="B37" s="10" t="str">
        <f>IF($A37="","",VLOOKUP($A37,OptionInfo!$A:$E,5,FALSE))</f>
        <v>Y1709.DCE</v>
      </c>
      <c r="C37" s="154">
        <f>IF($A37="","",VLOOKUP($A37,OptionInfo!$A:$G,7,FALSE))</f>
        <v>10</v>
      </c>
      <c r="D37" s="85">
        <v>-20</v>
      </c>
      <c r="E37" s="85">
        <v>0</v>
      </c>
      <c r="F37" s="85">
        <v>20</v>
      </c>
      <c r="G37" s="30" t="str">
        <f>IF(OR($V37,$A37=""),"",VLOOKUP($A37,OptionInfo!$A:$AI,31,FALSE))</f>
        <v/>
      </c>
      <c r="H37" s="30" t="str">
        <f>IF(OR($V37,$A37=""),"",VLOOKUP($A37,OptionInfo!$A:$AI,32,FALSE))</f>
        <v/>
      </c>
      <c r="I37" s="30" t="str">
        <f>IF(OR($V37,$A37=""),"",VLOOKUP($A37,OptionInfo!$A:$AI,33,FALSE))</f>
        <v/>
      </c>
      <c r="J37" s="30" t="str">
        <f>IF(OR($V37,$A37=""),"",VLOOKUP($A37,OptionInfo!$A:$AI,34,FALSE))</f>
        <v/>
      </c>
      <c r="K37" s="30" t="str">
        <f>IF(OR($V37,$A37=""),"",VLOOKUP($A37,OptionInfo!$A:$AI,35,FALSE))</f>
        <v/>
      </c>
      <c r="L37" s="31" t="str">
        <f t="shared" si="0"/>
        <v/>
      </c>
      <c r="M37" s="30" t="str">
        <f t="shared" si="1"/>
        <v/>
      </c>
      <c r="N37" s="30" t="str">
        <f>IF(OR($V37,$A37=""),"",IF(VLOOKUP($A37,OptionInfo!$A:$B,2,FALSE)="Asian",-$M37*0.01*$U37,$M37*0.01*$U37))</f>
        <v/>
      </c>
      <c r="O37" s="30" t="str">
        <f t="shared" si="2"/>
        <v/>
      </c>
      <c r="P37" s="30" t="str">
        <f t="shared" si="3"/>
        <v/>
      </c>
      <c r="Q37" s="22">
        <f t="shared" si="4"/>
        <v>0</v>
      </c>
      <c r="R37" s="145">
        <v>18600</v>
      </c>
      <c r="S37" s="22">
        <f t="shared" si="5"/>
        <v>18600</v>
      </c>
      <c r="T37" s="22">
        <f>IF($A37="","",IF(V37,VLOOKUP($A37,OptionInfo!$A:$AC,29,FALSE),VLOOKUP($A37,OptionInfo!$A:$AD,30,FALSE)))</f>
        <v>0</v>
      </c>
      <c r="U37" s="154">
        <f>IF($B37="","",IF($V37,0,RTD("wdf.rtq",,$B37,"LastPrice")))</f>
        <v>0</v>
      </c>
      <c r="V37" s="57" t="b">
        <f>IF($A37="","",VLOOKUP($A37,OptionInfo!$A:$AK,37,FALSE))</f>
        <v>1</v>
      </c>
    </row>
    <row r="38" spans="1:22" s="18" customFormat="1" x14ac:dyDescent="0.2">
      <c r="A38" s="18" t="s">
        <v>304</v>
      </c>
      <c r="B38" s="10" t="str">
        <f>IF($A38="","",VLOOKUP($A38,OptionInfo!$A:$E,5,FALSE))</f>
        <v>CF705.CZC</v>
      </c>
      <c r="C38" s="154">
        <f>IF($A38="","",VLOOKUP($A38,OptionInfo!$A:$G,7,FALSE))</f>
        <v>5</v>
      </c>
      <c r="D38" s="85">
        <v>20</v>
      </c>
      <c r="E38" s="85">
        <v>0</v>
      </c>
      <c r="F38" s="85">
        <v>-20</v>
      </c>
      <c r="G38" s="30" t="str">
        <f>IF(OR($V38,$A38=""),"",VLOOKUP($A38,OptionInfo!$A:$AI,31,FALSE))</f>
        <v/>
      </c>
      <c r="H38" s="30" t="str">
        <f>IF(OR($V38,$A38=""),"",VLOOKUP($A38,OptionInfo!$A:$AI,32,FALSE))</f>
        <v/>
      </c>
      <c r="I38" s="30" t="str">
        <f>IF(OR($V38,$A38=""),"",VLOOKUP($A38,OptionInfo!$A:$AI,33,FALSE))</f>
        <v/>
      </c>
      <c r="J38" s="30" t="str">
        <f>IF(OR($V38,$A38=""),"",VLOOKUP($A38,OptionInfo!$A:$AI,34,FALSE))</f>
        <v/>
      </c>
      <c r="K38" s="30" t="str">
        <f>IF(OR($V38,$A38=""),"",VLOOKUP($A38,OptionInfo!$A:$AI,35,FALSE))</f>
        <v/>
      </c>
      <c r="L38" s="31" t="str">
        <f t="shared" si="0"/>
        <v/>
      </c>
      <c r="M38" s="30" t="str">
        <f t="shared" si="1"/>
        <v/>
      </c>
      <c r="N38" s="30" t="str">
        <f>IF(OR($V38,$A38=""),"",IF(VLOOKUP($A38,OptionInfo!$A:$B,2,FALSE)="Asian",-$M38*0.01*$U38,$M38*0.01*$U38))</f>
        <v/>
      </c>
      <c r="O38" s="30" t="str">
        <f t="shared" si="2"/>
        <v/>
      </c>
      <c r="P38" s="30" t="str">
        <f t="shared" si="3"/>
        <v/>
      </c>
      <c r="Q38" s="22">
        <f t="shared" si="4"/>
        <v>42700</v>
      </c>
      <c r="R38" s="145">
        <v>-42700</v>
      </c>
      <c r="S38" s="22">
        <f t="shared" si="5"/>
        <v>0</v>
      </c>
      <c r="T38" s="22">
        <f>IF($A38="","",IF(V38,VLOOKUP($A38,OptionInfo!$A:$AC,29,FALSE),VLOOKUP($A38,OptionInfo!$A:$AD,30,FALSE)))</f>
        <v>427</v>
      </c>
      <c r="U38" s="154">
        <f>IF($B38="","",IF($V38,0,RTD("wdf.rtq",,$B38,"LastPrice")))</f>
        <v>0</v>
      </c>
      <c r="V38" s="57" t="b">
        <f>IF($A38="","",VLOOKUP($A38,OptionInfo!$A:$AK,37,FALSE))</f>
        <v>1</v>
      </c>
    </row>
    <row r="39" spans="1:22" s="18" customFormat="1" x14ac:dyDescent="0.2">
      <c r="A39" s="18" t="s">
        <v>420</v>
      </c>
      <c r="B39" s="10" t="str">
        <f>IF($A39="","",VLOOKUP($A39,OptionInfo!$A:$E,5,FALSE))</f>
        <v>Y1709.DCE</v>
      </c>
      <c r="C39" s="154">
        <f>IF($A39="","",VLOOKUP($A39,OptionInfo!$A:$G,7,FALSE))</f>
        <v>10</v>
      </c>
      <c r="D39" s="85">
        <v>20</v>
      </c>
      <c r="E39" s="85">
        <v>0</v>
      </c>
      <c r="F39" s="85">
        <v>-20</v>
      </c>
      <c r="G39" s="30" t="str">
        <f>IF(OR($V39,$A39=""),"",VLOOKUP($A39,OptionInfo!$A:$AI,31,FALSE))</f>
        <v/>
      </c>
      <c r="H39" s="30" t="str">
        <f>IF(OR($V39,$A39=""),"",VLOOKUP($A39,OptionInfo!$A:$AI,32,FALSE))</f>
        <v/>
      </c>
      <c r="I39" s="30" t="str">
        <f>IF(OR($V39,$A39=""),"",VLOOKUP($A39,OptionInfo!$A:$AI,33,FALSE))</f>
        <v/>
      </c>
      <c r="J39" s="30" t="str">
        <f>IF(OR($V39,$A39=""),"",VLOOKUP($A39,OptionInfo!$A:$AI,34,FALSE))</f>
        <v/>
      </c>
      <c r="K39" s="30" t="str">
        <f>IF(OR($V39,$A39=""),"",VLOOKUP($A39,OptionInfo!$A:$AI,35,FALSE))</f>
        <v/>
      </c>
      <c r="L39" s="31" t="str">
        <f t="shared" si="0"/>
        <v/>
      </c>
      <c r="M39" s="30" t="str">
        <f t="shared" si="1"/>
        <v/>
      </c>
      <c r="N39" s="30" t="str">
        <f>IF(OR($V39,$A39=""),"",IF(VLOOKUP($A39,OptionInfo!$A:$B,2,FALSE)="Asian",-$M39*0.01*$U39,$M39*0.01*$U39))</f>
        <v/>
      </c>
      <c r="O39" s="30" t="str">
        <f t="shared" si="2"/>
        <v/>
      </c>
      <c r="P39" s="30" t="str">
        <f t="shared" si="3"/>
        <v/>
      </c>
      <c r="Q39" s="22">
        <f t="shared" si="4"/>
        <v>0</v>
      </c>
      <c r="R39" s="145">
        <v>0</v>
      </c>
      <c r="S39" s="22">
        <f t="shared" si="5"/>
        <v>0</v>
      </c>
      <c r="T39" s="22">
        <f>IF($A39="","",IF(V39,VLOOKUP($A39,OptionInfo!$A:$AC,29,FALSE),VLOOKUP($A39,OptionInfo!$A:$AD,30,FALSE)))</f>
        <v>0</v>
      </c>
      <c r="U39" s="154">
        <f>IF($B39="","",IF($V39,0,RTD("wdf.rtq",,$B39,"LastPrice")))</f>
        <v>0</v>
      </c>
      <c r="V39" s="57" t="b">
        <f>IF($A39="","",VLOOKUP($A39,OptionInfo!$A:$AK,37,FALSE))</f>
        <v>1</v>
      </c>
    </row>
    <row r="40" spans="1:22" s="18" customFormat="1" x14ac:dyDescent="0.2">
      <c r="A40" s="18" t="s">
        <v>501</v>
      </c>
      <c r="B40" s="10" t="str">
        <f>IF($A40="","",VLOOKUP($A40,OptionInfo!$A:$E,5,FALSE))</f>
        <v>TA709.CZC</v>
      </c>
      <c r="C40" s="154">
        <f>IF($A40="","",VLOOKUP($A40,OptionInfo!$A:$G,7,FALSE))</f>
        <v>5</v>
      </c>
      <c r="D40" s="85">
        <v>500</v>
      </c>
      <c r="E40" s="85">
        <v>500</v>
      </c>
      <c r="F40" s="85">
        <v>0</v>
      </c>
      <c r="G40" s="30" t="str">
        <f>IF(OR($V40,$A40=""),"",VLOOKUP($A40,OptionInfo!$A:$AI,31,FALSE))</f>
        <v/>
      </c>
      <c r="H40" s="30" t="str">
        <f>IF(OR($V40,$A40=""),"",VLOOKUP($A40,OptionInfo!$A:$AI,32,FALSE))</f>
        <v/>
      </c>
      <c r="I40" s="30" t="str">
        <f>IF(OR($V40,$A40=""),"",VLOOKUP($A40,OptionInfo!$A:$AI,33,FALSE))</f>
        <v/>
      </c>
      <c r="J40" s="30" t="str">
        <f>IF(OR($V40,$A40=""),"",VLOOKUP($A40,OptionInfo!$A:$AI,34,FALSE))</f>
        <v/>
      </c>
      <c r="K40" s="30" t="str">
        <f>IF(OR($V40,$A40=""),"",VLOOKUP($A40,OptionInfo!$A:$AI,35,FALSE))</f>
        <v/>
      </c>
      <c r="L40" s="31" t="str">
        <f t="shared" si="0"/>
        <v/>
      </c>
      <c r="M40" s="30" t="str">
        <f t="shared" si="1"/>
        <v/>
      </c>
      <c r="N40" s="30" t="str">
        <f>IF(OR($V40,$A40=""),"",IF(VLOOKUP($A40,OptionInfo!$A:$B,2,FALSE)="Asian",-$M40*0.01*$U40,$M40*0.01*$U40))</f>
        <v/>
      </c>
      <c r="O40" s="30" t="str">
        <f t="shared" si="2"/>
        <v/>
      </c>
      <c r="P40" s="30" t="str">
        <f t="shared" si="3"/>
        <v/>
      </c>
      <c r="Q40" s="22">
        <f t="shared" si="4"/>
        <v>1360000</v>
      </c>
      <c r="R40" s="145">
        <v>-133425</v>
      </c>
      <c r="S40" s="22">
        <f t="shared" si="5"/>
        <v>1226575</v>
      </c>
      <c r="T40" s="22">
        <f>IF($A40="","",IF(V40,VLOOKUP($A40,OptionInfo!$A:$AC,29,FALSE),VLOOKUP($A40,OptionInfo!$A:$AD,30,FALSE)))</f>
        <v>544</v>
      </c>
      <c r="U40" s="154">
        <f>IF($B40="","",IF($V40,0,RTD("wdf.rtq",,$B40,"LastPrice")))</f>
        <v>0</v>
      </c>
      <c r="V40" s="57" t="b">
        <f>IF($A40="","",VLOOKUP($A40,OptionInfo!$A:$AK,37,FALSE))</f>
        <v>1</v>
      </c>
    </row>
    <row r="41" spans="1:22" s="18" customFormat="1" x14ac:dyDescent="0.2">
      <c r="A41" s="18" t="s">
        <v>502</v>
      </c>
      <c r="B41" s="10" t="str">
        <f>IF($A41="","",VLOOKUP($A41,OptionInfo!$A:$E,5,FALSE))</f>
        <v>TA709.CZC</v>
      </c>
      <c r="C41" s="154">
        <f>IF($A41="","",VLOOKUP($A41,OptionInfo!$A:$G,7,FALSE))</f>
        <v>5</v>
      </c>
      <c r="D41" s="85">
        <v>500</v>
      </c>
      <c r="E41" s="85">
        <v>500</v>
      </c>
      <c r="F41" s="85">
        <v>0</v>
      </c>
      <c r="G41" s="30" t="str">
        <f>IF(OR($V41,$A41=""),"",VLOOKUP($A41,OptionInfo!$A:$AI,31,FALSE))</f>
        <v/>
      </c>
      <c r="H41" s="30" t="str">
        <f>IF(OR($V41,$A41=""),"",VLOOKUP($A41,OptionInfo!$A:$AI,32,FALSE))</f>
        <v/>
      </c>
      <c r="I41" s="30" t="str">
        <f>IF(OR($V41,$A41=""),"",VLOOKUP($A41,OptionInfo!$A:$AI,33,FALSE))</f>
        <v/>
      </c>
      <c r="J41" s="30" t="str">
        <f>IF(OR($V41,$A41=""),"",VLOOKUP($A41,OptionInfo!$A:$AI,34,FALSE))</f>
        <v/>
      </c>
      <c r="K41" s="30" t="str">
        <f>IF(OR($V41,$A41=""),"",VLOOKUP($A41,OptionInfo!$A:$AI,35,FALSE))</f>
        <v/>
      </c>
      <c r="L41" s="31" t="str">
        <f t="shared" si="0"/>
        <v/>
      </c>
      <c r="M41" s="30" t="str">
        <f t="shared" si="1"/>
        <v/>
      </c>
      <c r="N41" s="30" t="str">
        <f>IF(OR($V41,$A41=""),"",IF(VLOOKUP($A41,OptionInfo!$A:$B,2,FALSE)="Asian",-$M41*0.01*$U41,$M41*0.01*$U41))</f>
        <v/>
      </c>
      <c r="O41" s="30" t="str">
        <f t="shared" si="2"/>
        <v/>
      </c>
      <c r="P41" s="30" t="str">
        <f t="shared" si="3"/>
        <v/>
      </c>
      <c r="Q41" s="22">
        <f t="shared" si="4"/>
        <v>0</v>
      </c>
      <c r="R41" s="145">
        <v>-123725</v>
      </c>
      <c r="S41" s="22">
        <f t="shared" si="5"/>
        <v>-123725</v>
      </c>
      <c r="T41" s="22">
        <f>IF($A41="","",IF(V41,VLOOKUP($A41,OptionInfo!$A:$AC,29,FALSE),VLOOKUP($A41,OptionInfo!$A:$AD,30,FALSE)))</f>
        <v>0</v>
      </c>
      <c r="U41" s="154">
        <f>IF($B41="","",IF($V41,0,RTD("wdf.rtq",,$B41,"LastPrice")))</f>
        <v>0</v>
      </c>
      <c r="V41" s="57" t="b">
        <f>IF($A41="","",VLOOKUP($A41,OptionInfo!$A:$AK,37,FALSE))</f>
        <v>1</v>
      </c>
    </row>
    <row r="42" spans="1:22" s="18" customFormat="1" x14ac:dyDescent="0.2">
      <c r="A42" s="18" t="s">
        <v>503</v>
      </c>
      <c r="B42" s="10" t="str">
        <f>IF($A42="","",VLOOKUP($A42,OptionInfo!$A:$E,5,FALSE))</f>
        <v>CF709.CZC</v>
      </c>
      <c r="C42" s="154">
        <f>IF($A42="","",VLOOKUP($A42,OptionInfo!$A:$G,7,FALSE))</f>
        <v>5</v>
      </c>
      <c r="D42" s="85">
        <v>400</v>
      </c>
      <c r="E42" s="85">
        <v>400</v>
      </c>
      <c r="F42" s="85">
        <v>0</v>
      </c>
      <c r="G42" s="30" t="str">
        <f>IF(OR($V42,$A42=""),"",VLOOKUP($A42,OptionInfo!$A:$AI,31,FALSE))</f>
        <v/>
      </c>
      <c r="H42" s="30" t="str">
        <f>IF(OR($V42,$A42=""),"",VLOOKUP($A42,OptionInfo!$A:$AI,32,FALSE))</f>
        <v/>
      </c>
      <c r="I42" s="30" t="str">
        <f>IF(OR($V42,$A42=""),"",VLOOKUP($A42,OptionInfo!$A:$AI,33,FALSE))</f>
        <v/>
      </c>
      <c r="J42" s="30" t="str">
        <f>IF(OR($V42,$A42=""),"",VLOOKUP($A42,OptionInfo!$A:$AI,34,FALSE))</f>
        <v/>
      </c>
      <c r="K42" s="30" t="str">
        <f>IF(OR($V42,$A42=""),"",VLOOKUP($A42,OptionInfo!$A:$AI,35,FALSE))</f>
        <v/>
      </c>
      <c r="L42" s="31" t="str">
        <f t="shared" si="0"/>
        <v/>
      </c>
      <c r="M42" s="30" t="str">
        <f t="shared" si="1"/>
        <v/>
      </c>
      <c r="N42" s="30" t="str">
        <f>IF(OR($V42,$A42=""),"",IF(VLOOKUP($A42,OptionInfo!$A:$B,2,FALSE)="Asian",-$M42*0.01*$U42,$M42*0.01*$U42))</f>
        <v/>
      </c>
      <c r="O42" s="30" t="str">
        <f t="shared" si="2"/>
        <v/>
      </c>
      <c r="P42" s="30" t="str">
        <f t="shared" si="3"/>
        <v/>
      </c>
      <c r="Q42" s="22">
        <f t="shared" si="4"/>
        <v>54620</v>
      </c>
      <c r="R42" s="145">
        <v>-365420</v>
      </c>
      <c r="S42" s="22">
        <f t="shared" si="5"/>
        <v>-310800</v>
      </c>
      <c r="T42" s="22">
        <f>IF($A42="","",IF(V42,VLOOKUP($A42,OptionInfo!$A:$AC,29,FALSE),VLOOKUP($A42,OptionInfo!$A:$AD,30,FALSE)))</f>
        <v>27.31</v>
      </c>
      <c r="U42" s="154">
        <f>IF($B42="","",IF($V42,0,RTD("wdf.rtq",,$B42,"LastPrice")))</f>
        <v>0</v>
      </c>
      <c r="V42" s="57" t="b">
        <f>IF($A42="","",VLOOKUP($A42,OptionInfo!$A:$AK,37,FALSE))</f>
        <v>1</v>
      </c>
    </row>
    <row r="43" spans="1:22" s="18" customFormat="1" x14ac:dyDescent="0.2">
      <c r="A43" s="18" t="s">
        <v>298</v>
      </c>
      <c r="B43" s="10" t="str">
        <f>IF($A43="","",VLOOKUP($A43,OptionInfo!$A:$E,5,FALSE))</f>
        <v>NI1709.SHF</v>
      </c>
      <c r="C43" s="154">
        <f>IF($A43="","",VLOOKUP($A43,OptionInfo!$A:$G,7,FALSE))</f>
        <v>1</v>
      </c>
      <c r="D43" s="85">
        <v>25</v>
      </c>
      <c r="E43" s="85">
        <v>0</v>
      </c>
      <c r="F43" s="85">
        <v>-25</v>
      </c>
      <c r="G43" s="30" t="str">
        <f>IF(OR($V43,$A43=""),"",VLOOKUP($A43,OptionInfo!$A:$AI,31,FALSE))</f>
        <v/>
      </c>
      <c r="H43" s="30" t="str">
        <f>IF(OR($V43,$A43=""),"",VLOOKUP($A43,OptionInfo!$A:$AI,32,FALSE))</f>
        <v/>
      </c>
      <c r="I43" s="30" t="str">
        <f>IF(OR($V43,$A43=""),"",VLOOKUP($A43,OptionInfo!$A:$AI,33,FALSE))</f>
        <v/>
      </c>
      <c r="J43" s="30" t="str">
        <f>IF(OR($V43,$A43=""),"",VLOOKUP($A43,OptionInfo!$A:$AI,34,FALSE))</f>
        <v/>
      </c>
      <c r="K43" s="30" t="str">
        <f>IF(OR($V43,$A43=""),"",VLOOKUP($A43,OptionInfo!$A:$AI,35,FALSE))</f>
        <v/>
      </c>
      <c r="L43" s="31" t="str">
        <f t="shared" si="0"/>
        <v/>
      </c>
      <c r="M43" s="30" t="str">
        <f t="shared" si="1"/>
        <v/>
      </c>
      <c r="N43" s="30" t="str">
        <f>IF(OR($V43,$A43=""),"",IF(VLOOKUP($A43,OptionInfo!$A:$B,2,FALSE)="Asian",-$M43*0.01*$U43,$M43*0.01*$U43))</f>
        <v/>
      </c>
      <c r="O43" s="30" t="str">
        <f t="shared" si="2"/>
        <v/>
      </c>
      <c r="P43" s="30" t="str">
        <f t="shared" si="3"/>
        <v/>
      </c>
      <c r="Q43" s="22">
        <f t="shared" si="4"/>
        <v>0</v>
      </c>
      <c r="R43" s="145">
        <v>0</v>
      </c>
      <c r="S43" s="22">
        <f t="shared" si="5"/>
        <v>0</v>
      </c>
      <c r="T43" s="22">
        <f>IF($A43="","",IF(V43,VLOOKUP($A43,OptionInfo!$A:$AC,29,FALSE),VLOOKUP($A43,OptionInfo!$A:$AD,30,FALSE)))</f>
        <v>0</v>
      </c>
      <c r="U43" s="154">
        <f>IF($B43="","",IF($V43,0,RTD("wdf.rtq",,$B43,"LastPrice")))</f>
        <v>0</v>
      </c>
      <c r="V43" s="57" t="b">
        <f>IF($A43="","",VLOOKUP($A43,OptionInfo!$A:$AK,37,FALSE))</f>
        <v>1</v>
      </c>
    </row>
    <row r="44" spans="1:22" s="18" customFormat="1" x14ac:dyDescent="0.2">
      <c r="A44" s="18" t="s">
        <v>298</v>
      </c>
      <c r="B44" s="10" t="str">
        <f>IF($A44="","",VLOOKUP($A44,OptionInfo!$A:$E,5,FALSE))</f>
        <v>NI1709.SHF</v>
      </c>
      <c r="C44" s="154">
        <f>IF($A44="","",VLOOKUP($A44,OptionInfo!$A:$G,7,FALSE))</f>
        <v>1</v>
      </c>
      <c r="D44" s="85">
        <v>25</v>
      </c>
      <c r="E44" s="85">
        <v>0</v>
      </c>
      <c r="F44" s="85">
        <v>-25</v>
      </c>
      <c r="G44" s="30" t="str">
        <f>IF(OR($V44,$A44=""),"",VLOOKUP($A44,OptionInfo!$A:$AI,31,FALSE))</f>
        <v/>
      </c>
      <c r="H44" s="30" t="str">
        <f>IF(OR($V44,$A44=""),"",VLOOKUP($A44,OptionInfo!$A:$AI,32,FALSE))</f>
        <v/>
      </c>
      <c r="I44" s="30" t="str">
        <f>IF(OR($V44,$A44=""),"",VLOOKUP($A44,OptionInfo!$A:$AI,33,FALSE))</f>
        <v/>
      </c>
      <c r="J44" s="30" t="str">
        <f>IF(OR($V44,$A44=""),"",VLOOKUP($A44,OptionInfo!$A:$AI,34,FALSE))</f>
        <v/>
      </c>
      <c r="K44" s="30" t="str">
        <f>IF(OR($V44,$A44=""),"",VLOOKUP($A44,OptionInfo!$A:$AI,35,FALSE))</f>
        <v/>
      </c>
      <c r="L44" s="31" t="str">
        <f t="shared" si="0"/>
        <v/>
      </c>
      <c r="M44" s="30" t="str">
        <f t="shared" si="1"/>
        <v/>
      </c>
      <c r="N44" s="30" t="str">
        <f>IF(OR($V44,$A44=""),"",IF(VLOOKUP($A44,OptionInfo!$A:$B,2,FALSE)="Asian",-$M44*0.01*$U44,$M44*0.01*$U44))</f>
        <v/>
      </c>
      <c r="O44" s="30" t="str">
        <f t="shared" si="2"/>
        <v/>
      </c>
      <c r="P44" s="30" t="str">
        <f t="shared" si="3"/>
        <v/>
      </c>
      <c r="Q44" s="22">
        <f t="shared" si="4"/>
        <v>0</v>
      </c>
      <c r="R44" s="145">
        <v>0</v>
      </c>
      <c r="S44" s="22">
        <f t="shared" si="5"/>
        <v>0</v>
      </c>
      <c r="T44" s="22">
        <f>IF($A44="","",IF(V44,VLOOKUP($A44,OptionInfo!$A:$AC,29,FALSE),VLOOKUP($A44,OptionInfo!$A:$AD,30,FALSE)))</f>
        <v>0</v>
      </c>
      <c r="U44" s="154">
        <f>IF($B44="","",IF($V44,0,RTD("wdf.rtq",,$B44,"LastPrice")))</f>
        <v>0</v>
      </c>
      <c r="V44" s="57" t="b">
        <f>IF($A44="","",VLOOKUP($A44,OptionInfo!$A:$AK,37,FALSE))</f>
        <v>1</v>
      </c>
    </row>
    <row r="45" spans="1:22" s="18" customFormat="1" x14ac:dyDescent="0.2">
      <c r="A45" s="18" t="s">
        <v>533</v>
      </c>
      <c r="B45" s="10" t="str">
        <f>IF($A45="","",VLOOKUP($A45,OptionInfo!$A:$E,5,FALSE))</f>
        <v>C1801.DCE</v>
      </c>
      <c r="C45" s="154">
        <f>IF($A45="","",VLOOKUP($A45,OptionInfo!$A:$G,7,FALSE))</f>
        <v>10</v>
      </c>
      <c r="D45" s="85">
        <v>-10</v>
      </c>
      <c r="E45" s="85">
        <v>0</v>
      </c>
      <c r="F45" s="85">
        <v>10</v>
      </c>
      <c r="G45" s="30" t="str">
        <f>IF(OR($V45,$A45=""),"",VLOOKUP($A45,OptionInfo!$A:$AI,31,FALSE))</f>
        <v/>
      </c>
      <c r="H45" s="30" t="str">
        <f>IF(OR($V45,$A45=""),"",VLOOKUP($A45,OptionInfo!$A:$AI,32,FALSE))</f>
        <v/>
      </c>
      <c r="I45" s="30" t="str">
        <f>IF(OR($V45,$A45=""),"",VLOOKUP($A45,OptionInfo!$A:$AI,33,FALSE))</f>
        <v/>
      </c>
      <c r="J45" s="30" t="str">
        <f>IF(OR($V45,$A45=""),"",VLOOKUP($A45,OptionInfo!$A:$AI,34,FALSE))</f>
        <v/>
      </c>
      <c r="K45" s="30" t="str">
        <f>IF(OR($V45,$A45=""),"",VLOOKUP($A45,OptionInfo!$A:$AI,35,FALSE))</f>
        <v/>
      </c>
      <c r="L45" s="31" t="str">
        <f t="shared" si="0"/>
        <v/>
      </c>
      <c r="M45" s="30" t="str">
        <f t="shared" si="1"/>
        <v/>
      </c>
      <c r="N45" s="30" t="str">
        <f>IF(OR($V45,$A45=""),"",IF(VLOOKUP($A45,OptionInfo!$A:$B,2,FALSE)="Asian",-$M45*0.01*$U45,$M45*0.01*$U45))</f>
        <v/>
      </c>
      <c r="O45" s="30" t="str">
        <f t="shared" si="2"/>
        <v/>
      </c>
      <c r="P45" s="30" t="str">
        <f t="shared" si="3"/>
        <v/>
      </c>
      <c r="Q45" s="22">
        <f t="shared" si="4"/>
        <v>0</v>
      </c>
      <c r="R45" s="145">
        <v>2602.5</v>
      </c>
      <c r="S45" s="22">
        <f t="shared" si="5"/>
        <v>2602.5</v>
      </c>
      <c r="T45" s="22">
        <f>IF($A45="","",IF(V45,VLOOKUP($A45,OptionInfo!$A:$AC,29,FALSE),VLOOKUP($A45,OptionInfo!$A:$AD,30,FALSE)))</f>
        <v>0</v>
      </c>
      <c r="U45" s="154">
        <f>IF($B45="","",IF($V45,0,RTD("wdf.rtq",,$B45,"LastPrice")))</f>
        <v>0</v>
      </c>
      <c r="V45" s="57" t="b">
        <f>IF($A45="","",VLOOKUP($A45,OptionInfo!$A:$AK,37,FALSE))</f>
        <v>1</v>
      </c>
    </row>
    <row r="46" spans="1:22" s="18" customFormat="1" x14ac:dyDescent="0.2">
      <c r="A46" s="18" t="s">
        <v>556</v>
      </c>
      <c r="B46" s="10" t="str">
        <f>IF($A46="","",VLOOKUP($A46,OptionInfo!$A:$E,5,FALSE))</f>
        <v>TA709.CZC</v>
      </c>
      <c r="C46" s="154">
        <f>IF($A46="","",VLOOKUP($A46,OptionInfo!$A:$G,7,FALSE))</f>
        <v>5</v>
      </c>
      <c r="D46" s="85">
        <v>400</v>
      </c>
      <c r="E46" s="85">
        <v>400</v>
      </c>
      <c r="F46" s="85">
        <v>0</v>
      </c>
      <c r="G46" s="30" t="str">
        <f>IF(OR($V46,$A46=""),"",VLOOKUP($A46,OptionInfo!$A:$AI,31,FALSE))</f>
        <v/>
      </c>
      <c r="H46" s="30" t="str">
        <f>IF(OR($V46,$A46=""),"",VLOOKUP($A46,OptionInfo!$A:$AI,32,FALSE))</f>
        <v/>
      </c>
      <c r="I46" s="30" t="str">
        <f>IF(OR($V46,$A46=""),"",VLOOKUP($A46,OptionInfo!$A:$AI,33,FALSE))</f>
        <v/>
      </c>
      <c r="J46" s="30" t="str">
        <f>IF(OR($V46,$A46=""),"",VLOOKUP($A46,OptionInfo!$A:$AI,34,FALSE))</f>
        <v/>
      </c>
      <c r="K46" s="30" t="str">
        <f>IF(OR($V46,$A46=""),"",VLOOKUP($A46,OptionInfo!$A:$AI,35,FALSE))</f>
        <v/>
      </c>
      <c r="L46" s="31" t="str">
        <f t="shared" si="0"/>
        <v/>
      </c>
      <c r="M46" s="30" t="str">
        <f t="shared" si="1"/>
        <v/>
      </c>
      <c r="N46" s="30" t="str">
        <f>IF(OR($V46,$A46=""),"",IF(VLOOKUP($A46,OptionInfo!$A:$B,2,FALSE)="Asian",-$M46*0.01*$U46,$M46*0.01*$U46))</f>
        <v/>
      </c>
      <c r="O46" s="30" t="str">
        <f t="shared" si="2"/>
        <v/>
      </c>
      <c r="P46" s="30" t="str">
        <f t="shared" si="3"/>
        <v/>
      </c>
      <c r="Q46" s="22">
        <f t="shared" si="4"/>
        <v>244000</v>
      </c>
      <c r="R46" s="145">
        <v>-995394.4</v>
      </c>
      <c r="S46" s="22">
        <f t="shared" si="5"/>
        <v>-751394.4</v>
      </c>
      <c r="T46" s="22">
        <f>IF($A46="","",IF(V46,VLOOKUP($A46,OptionInfo!$A:$AC,29,FALSE),VLOOKUP($A46,OptionInfo!$A:$AD,30,FALSE)))</f>
        <v>122</v>
      </c>
      <c r="U46" s="154">
        <f>IF($B46="","",IF($V46,0,RTD("wdf.rtq",,$B46,"LastPrice")))</f>
        <v>0</v>
      </c>
      <c r="V46" s="57" t="b">
        <f>IF($A46="","",VLOOKUP($A46,OptionInfo!$A:$AK,37,FALSE))</f>
        <v>1</v>
      </c>
    </row>
    <row r="47" spans="1:22" s="18" customFormat="1" x14ac:dyDescent="0.2">
      <c r="A47" s="18" t="s">
        <v>558</v>
      </c>
      <c r="B47" s="10" t="str">
        <f>IF($A47="","",VLOOKUP($A47,OptionInfo!$A:$E,5,FALSE))</f>
        <v>TA709.CZC</v>
      </c>
      <c r="C47" s="154">
        <f>IF($A47="","",VLOOKUP($A47,OptionInfo!$A:$G,7,FALSE))</f>
        <v>5</v>
      </c>
      <c r="D47" s="85">
        <v>-400</v>
      </c>
      <c r="E47" s="85">
        <v>0</v>
      </c>
      <c r="F47" s="85">
        <v>400</v>
      </c>
      <c r="G47" s="30" t="str">
        <f>IF(OR($V47,$A47=""),"",VLOOKUP($A47,OptionInfo!$A:$AI,31,FALSE))</f>
        <v/>
      </c>
      <c r="H47" s="30" t="str">
        <f>IF(OR($V47,$A47=""),"",VLOOKUP($A47,OptionInfo!$A:$AI,32,FALSE))</f>
        <v/>
      </c>
      <c r="I47" s="30" t="str">
        <f>IF(OR($V47,$A47=""),"",VLOOKUP($A47,OptionInfo!$A:$AI,33,FALSE))</f>
        <v/>
      </c>
      <c r="J47" s="30" t="str">
        <f>IF(OR($V47,$A47=""),"",VLOOKUP($A47,OptionInfo!$A:$AI,34,FALSE))</f>
        <v/>
      </c>
      <c r="K47" s="30" t="str">
        <f>IF(OR($V47,$A47=""),"",VLOOKUP($A47,OptionInfo!$A:$AI,35,FALSE))</f>
        <v/>
      </c>
      <c r="L47" s="31" t="str">
        <f t="shared" si="0"/>
        <v/>
      </c>
      <c r="M47" s="30" t="str">
        <f t="shared" si="1"/>
        <v/>
      </c>
      <c r="N47" s="30" t="str">
        <f>IF(OR($V47,$A47=""),"",IF(VLOOKUP($A47,OptionInfo!$A:$B,2,FALSE)="Asian",-$M47*0.01*$U47,$M47*0.01*$U47))</f>
        <v/>
      </c>
      <c r="O47" s="30" t="str">
        <f t="shared" si="2"/>
        <v/>
      </c>
      <c r="P47" s="30" t="str">
        <f t="shared" si="3"/>
        <v/>
      </c>
      <c r="Q47" s="22">
        <f t="shared" si="4"/>
        <v>-234000</v>
      </c>
      <c r="R47" s="145">
        <v>996388.79999999993</v>
      </c>
      <c r="S47" s="22">
        <f t="shared" si="5"/>
        <v>762388.79999999993</v>
      </c>
      <c r="T47" s="22">
        <f>IF($A47="","",IF(V47,VLOOKUP($A47,OptionInfo!$A:$AC,29,FALSE),VLOOKUP($A47,OptionInfo!$A:$AD,30,FALSE)))</f>
        <v>117</v>
      </c>
      <c r="U47" s="154">
        <f>IF($B47="","",IF($V47,0,RTD("wdf.rtq",,$B47,"LastPrice")))</f>
        <v>0</v>
      </c>
      <c r="V47" s="57" t="b">
        <f>IF($A47="","",VLOOKUP($A47,OptionInfo!$A:$AK,37,FALSE))</f>
        <v>1</v>
      </c>
    </row>
    <row r="48" spans="1:22" s="18" customFormat="1" x14ac:dyDescent="0.2">
      <c r="A48" s="18" t="s">
        <v>578</v>
      </c>
      <c r="B48" s="10" t="str">
        <f>IF($A48="","",VLOOKUP($A48,OptionInfo!$A:$E,5,FALSE))</f>
        <v>RU1801.SHF</v>
      </c>
      <c r="C48" s="154">
        <f>IF($A48="","",VLOOKUP($A48,OptionInfo!$A:$G,7,FALSE))</f>
        <v>10</v>
      </c>
      <c r="D48" s="85">
        <v>-210</v>
      </c>
      <c r="E48" s="85">
        <v>0</v>
      </c>
      <c r="F48" s="85">
        <v>210</v>
      </c>
      <c r="G48" s="30" t="str">
        <f>IF(OR($V48,$A48=""),"",VLOOKUP($A48,OptionInfo!$A:$AI,31,FALSE))</f>
        <v/>
      </c>
      <c r="H48" s="30" t="str">
        <f>IF(OR($V48,$A48=""),"",VLOOKUP($A48,OptionInfo!$A:$AI,32,FALSE))</f>
        <v/>
      </c>
      <c r="I48" s="30" t="str">
        <f>IF(OR($V48,$A48=""),"",VLOOKUP($A48,OptionInfo!$A:$AI,33,FALSE))</f>
        <v/>
      </c>
      <c r="J48" s="30" t="str">
        <f>IF(OR($V48,$A48=""),"",VLOOKUP($A48,OptionInfo!$A:$AI,34,FALSE))</f>
        <v/>
      </c>
      <c r="K48" s="30" t="str">
        <f>IF(OR($V48,$A48=""),"",VLOOKUP($A48,OptionInfo!$A:$AI,35,FALSE))</f>
        <v/>
      </c>
      <c r="L48" s="31" t="str">
        <f t="shared" si="0"/>
        <v/>
      </c>
      <c r="M48" s="30" t="str">
        <f t="shared" si="1"/>
        <v/>
      </c>
      <c r="N48" s="30" t="str">
        <f>IF(OR($V48,$A48=""),"",IF(VLOOKUP($A48,OptionInfo!$A:$B,2,FALSE)="Asian",-$M48*0.01*$U48,$M48*0.01*$U48))</f>
        <v/>
      </c>
      <c r="O48" s="30" t="str">
        <f t="shared" si="2"/>
        <v/>
      </c>
      <c r="P48" s="30" t="str">
        <f t="shared" si="3"/>
        <v/>
      </c>
      <c r="Q48" s="22">
        <f t="shared" si="4"/>
        <v>-502404</v>
      </c>
      <c r="R48" s="145">
        <v>1766100</v>
      </c>
      <c r="S48" s="22">
        <f t="shared" si="5"/>
        <v>1263696</v>
      </c>
      <c r="T48" s="22">
        <f>IF($A48="","",IF(V48,VLOOKUP($A48,OptionInfo!$A:$AC,29,FALSE),VLOOKUP($A48,OptionInfo!$A:$AD,30,FALSE)))</f>
        <v>239.24</v>
      </c>
      <c r="U48" s="154">
        <f>IF($B48="","",IF($V48,0,RTD("wdf.rtq",,$B48,"LastPrice")))</f>
        <v>0</v>
      </c>
      <c r="V48" s="57" t="b">
        <f>IF($A48="","",VLOOKUP($A48,OptionInfo!$A:$AK,37,FALSE))</f>
        <v>1</v>
      </c>
    </row>
    <row r="49" spans="1:22" s="18" customFormat="1" ht="12" customHeight="1" x14ac:dyDescent="0.2">
      <c r="A49" s="18" t="s">
        <v>589</v>
      </c>
      <c r="B49" s="10" t="str">
        <f>IF($A49="","",VLOOKUP($A49,OptionInfo!$A:$E,5,FALSE))</f>
        <v>C1801.DCE</v>
      </c>
      <c r="C49" s="154">
        <f>IF($A49="","",VLOOKUP($A49,OptionInfo!$A:$G,7,FALSE))</f>
        <v>10</v>
      </c>
      <c r="D49" s="85">
        <v>-2200</v>
      </c>
      <c r="E49" s="85">
        <v>0</v>
      </c>
      <c r="F49" s="85">
        <v>2200</v>
      </c>
      <c r="G49" s="30" t="str">
        <f>IF(OR($V49,$A49=""),"",VLOOKUP($A49,OptionInfo!$A:$AI,31,FALSE))</f>
        <v/>
      </c>
      <c r="H49" s="30" t="str">
        <f>IF(OR($V49,$A49=""),"",VLOOKUP($A49,OptionInfo!$A:$AI,32,FALSE))</f>
        <v/>
      </c>
      <c r="I49" s="30" t="str">
        <f>IF(OR($V49,$A49=""),"",VLOOKUP($A49,OptionInfo!$A:$AI,33,FALSE))</f>
        <v/>
      </c>
      <c r="J49" s="30" t="str">
        <f>IF(OR($V49,$A49=""),"",VLOOKUP($A49,OptionInfo!$A:$AI,34,FALSE))</f>
        <v/>
      </c>
      <c r="K49" s="30" t="str">
        <f>IF(OR($V49,$A49=""),"",VLOOKUP($A49,OptionInfo!$A:$AI,35,FALSE))</f>
        <v/>
      </c>
      <c r="L49" s="31" t="str">
        <f t="shared" si="0"/>
        <v/>
      </c>
      <c r="M49" s="30" t="str">
        <f t="shared" si="1"/>
        <v/>
      </c>
      <c r="N49" s="30" t="str">
        <f>IF(OR($V49,$A49=""),"",IF(VLOOKUP($A49,OptionInfo!$A:$B,2,FALSE)="Asian",-$M49*0.01*$U49,$M49*0.01*$U49))</f>
        <v/>
      </c>
      <c r="O49" s="30" t="str">
        <f t="shared" si="2"/>
        <v/>
      </c>
      <c r="P49" s="30" t="str">
        <f t="shared" si="3"/>
        <v/>
      </c>
      <c r="Q49" s="22">
        <f t="shared" si="4"/>
        <v>-660000</v>
      </c>
      <c r="R49" s="145">
        <v>1651408</v>
      </c>
      <c r="S49" s="22">
        <f t="shared" si="5"/>
        <v>991408</v>
      </c>
      <c r="T49" s="22">
        <f>IF($A49="","",IF(V49,VLOOKUP($A49,OptionInfo!$A:$AC,29,FALSE),VLOOKUP($A49,OptionInfo!$A:$AD,30,FALSE)))</f>
        <v>30</v>
      </c>
      <c r="U49" s="154">
        <f>IF($B49="","",IF($V49,0,RTD("wdf.rtq",,$B49,"LastPrice")))</f>
        <v>0</v>
      </c>
      <c r="V49" s="57" t="b">
        <f>IF($A49="","",VLOOKUP($A49,OptionInfo!$A:$AK,37,FALSE))</f>
        <v>1</v>
      </c>
    </row>
    <row r="50" spans="1:22" s="18" customFormat="1" x14ac:dyDescent="0.2">
      <c r="A50" s="18" t="s">
        <v>591</v>
      </c>
      <c r="B50" s="10" t="str">
        <f>IF($A50="","",VLOOKUP($A50,OptionInfo!$A:$E,5,FALSE))</f>
        <v>C1801.DCE</v>
      </c>
      <c r="C50" s="154">
        <f>IF($A50="","",VLOOKUP($A50,OptionInfo!$A:$G,7,FALSE))</f>
        <v>10</v>
      </c>
      <c r="D50" s="85">
        <v>-1100</v>
      </c>
      <c r="E50" s="85">
        <v>0</v>
      </c>
      <c r="F50" s="85">
        <v>1100</v>
      </c>
      <c r="G50" s="30" t="str">
        <f>IF(OR($V50,$A50=""),"",VLOOKUP($A50,OptionInfo!$A:$AI,31,FALSE))</f>
        <v/>
      </c>
      <c r="H50" s="30" t="str">
        <f>IF(OR($V50,$A50=""),"",VLOOKUP($A50,OptionInfo!$A:$AI,32,FALSE))</f>
        <v/>
      </c>
      <c r="I50" s="30" t="str">
        <f>IF(OR($V50,$A50=""),"",VLOOKUP($A50,OptionInfo!$A:$AI,33,FALSE))</f>
        <v/>
      </c>
      <c r="J50" s="30" t="str">
        <f>IF(OR($V50,$A50=""),"",VLOOKUP($A50,OptionInfo!$A:$AI,34,FALSE))</f>
        <v/>
      </c>
      <c r="K50" s="30" t="str">
        <f>IF(OR($V50,$A50=""),"",VLOOKUP($A50,OptionInfo!$A:$AI,35,FALSE))</f>
        <v/>
      </c>
      <c r="L50" s="31" t="str">
        <f t="shared" si="0"/>
        <v/>
      </c>
      <c r="M50" s="30" t="str">
        <f t="shared" si="1"/>
        <v/>
      </c>
      <c r="N50" s="30" t="str">
        <f>IF(OR($V50,$A50=""),"",IF(VLOOKUP($A50,OptionInfo!$A:$B,2,FALSE)="Asian",-$M50*0.01*$U50,$M50*0.01*$U50))</f>
        <v/>
      </c>
      <c r="O50" s="30" t="str">
        <f t="shared" si="2"/>
        <v/>
      </c>
      <c r="P50" s="30" t="str">
        <f t="shared" si="3"/>
        <v/>
      </c>
      <c r="Q50" s="22">
        <f t="shared" si="4"/>
        <v>0</v>
      </c>
      <c r="R50" s="145">
        <v>315436</v>
      </c>
      <c r="S50" s="22">
        <f t="shared" si="5"/>
        <v>315436</v>
      </c>
      <c r="T50" s="22">
        <f>IF($A50="","",IF(V50,VLOOKUP($A50,OptionInfo!$A:$AC,29,FALSE),VLOOKUP($A50,OptionInfo!$A:$AD,30,FALSE)))</f>
        <v>0</v>
      </c>
      <c r="U50" s="154">
        <f>IF($B50="","",IF($V50,0,RTD("wdf.rtq",,$B50,"LastPrice")))</f>
        <v>0</v>
      </c>
      <c r="V50" s="57" t="b">
        <f>IF($A50="","",VLOOKUP($A50,OptionInfo!$A:$AK,37,FALSE))</f>
        <v>1</v>
      </c>
    </row>
    <row r="51" spans="1:22" s="18" customFormat="1" x14ac:dyDescent="0.2">
      <c r="A51" s="18" t="s">
        <v>592</v>
      </c>
      <c r="B51" s="10" t="str">
        <f>IF($A51="","",VLOOKUP($A51,OptionInfo!$A:$E,5,FALSE))</f>
        <v>C1801.DCE</v>
      </c>
      <c r="C51" s="154">
        <f>IF($A51="","",VLOOKUP($A51,OptionInfo!$A:$G,7,FALSE))</f>
        <v>10</v>
      </c>
      <c r="D51" s="85">
        <v>2200</v>
      </c>
      <c r="E51" s="85">
        <v>2200</v>
      </c>
      <c r="F51" s="85">
        <v>0</v>
      </c>
      <c r="G51" s="30" t="str">
        <f>IF(OR($V51,$A51=""),"",VLOOKUP($A51,OptionInfo!$A:$AI,31,FALSE))</f>
        <v/>
      </c>
      <c r="H51" s="30" t="str">
        <f>IF(OR($V51,$A51=""),"",VLOOKUP($A51,OptionInfo!$A:$AI,32,FALSE))</f>
        <v/>
      </c>
      <c r="I51" s="30" t="str">
        <f>IF(OR($V51,$A51=""),"",VLOOKUP($A51,OptionInfo!$A:$AI,33,FALSE))</f>
        <v/>
      </c>
      <c r="J51" s="30" t="str">
        <f>IF(OR($V51,$A51=""),"",VLOOKUP($A51,OptionInfo!$A:$AI,34,FALSE))</f>
        <v/>
      </c>
      <c r="K51" s="30" t="str">
        <f>IF(OR($V51,$A51=""),"",VLOOKUP($A51,OptionInfo!$A:$AI,35,FALSE))</f>
        <v/>
      </c>
      <c r="L51" s="31" t="str">
        <f t="shared" si="0"/>
        <v/>
      </c>
      <c r="M51" s="30" t="str">
        <f t="shared" si="1"/>
        <v/>
      </c>
      <c r="N51" s="30" t="str">
        <f>IF(OR($V51,$A51=""),"",IF(VLOOKUP($A51,OptionInfo!$A:$B,2,FALSE)="Asian",-$M51*0.01*$U51,$M51*0.01*$U51))</f>
        <v/>
      </c>
      <c r="O51" s="30" t="str">
        <f t="shared" si="2"/>
        <v/>
      </c>
      <c r="P51" s="30" t="str">
        <f t="shared" si="3"/>
        <v/>
      </c>
      <c r="Q51" s="22">
        <f t="shared" si="4"/>
        <v>0</v>
      </c>
      <c r="R51" s="145">
        <v>-450560</v>
      </c>
      <c r="S51" s="22">
        <f t="shared" si="5"/>
        <v>-450560</v>
      </c>
      <c r="T51" s="22">
        <f>IF($A51="","",IF(V51,VLOOKUP($A51,OptionInfo!$A:$AC,29,FALSE),VLOOKUP($A51,OptionInfo!$A:$AD,30,FALSE)))</f>
        <v>0</v>
      </c>
      <c r="U51" s="154">
        <f>IF($B51="","",IF($V51,0,RTD("wdf.rtq",,$B51,"LastPrice")))</f>
        <v>0</v>
      </c>
      <c r="V51" s="57" t="b">
        <f>IF($A51="","",VLOOKUP($A51,OptionInfo!$A:$AK,37,FALSE))</f>
        <v>1</v>
      </c>
    </row>
    <row r="52" spans="1:22" s="18" customFormat="1" x14ac:dyDescent="0.2">
      <c r="A52" s="18" t="s">
        <v>593</v>
      </c>
      <c r="B52" s="10" t="str">
        <f>IF($A52="","",VLOOKUP($A52,OptionInfo!$A:$E,5,FALSE))</f>
        <v>C1801.DCE</v>
      </c>
      <c r="C52" s="154">
        <f>IF($A52="","",VLOOKUP($A52,OptionInfo!$A:$G,7,FALSE))</f>
        <v>10</v>
      </c>
      <c r="D52" s="85">
        <v>-1100</v>
      </c>
      <c r="E52" s="85">
        <v>0</v>
      </c>
      <c r="F52" s="85">
        <v>1100</v>
      </c>
      <c r="G52" s="30" t="str">
        <f>IF(OR($V52,$A52=""),"",VLOOKUP($A52,OptionInfo!$A:$AI,31,FALSE))</f>
        <v/>
      </c>
      <c r="H52" s="30" t="str">
        <f>IF(OR($V52,$A52=""),"",VLOOKUP($A52,OptionInfo!$A:$AI,32,FALSE))</f>
        <v/>
      </c>
      <c r="I52" s="30" t="str">
        <f>IF(OR($V52,$A52=""),"",VLOOKUP($A52,OptionInfo!$A:$AI,33,FALSE))</f>
        <v/>
      </c>
      <c r="J52" s="30" t="str">
        <f>IF(OR($V52,$A52=""),"",VLOOKUP($A52,OptionInfo!$A:$AI,34,FALSE))</f>
        <v/>
      </c>
      <c r="K52" s="30" t="str">
        <f>IF(OR($V52,$A52=""),"",VLOOKUP($A52,OptionInfo!$A:$AI,35,FALSE))</f>
        <v/>
      </c>
      <c r="L52" s="31" t="str">
        <f t="shared" si="0"/>
        <v/>
      </c>
      <c r="M52" s="30" t="str">
        <f t="shared" si="1"/>
        <v/>
      </c>
      <c r="N52" s="30" t="str">
        <f>IF(OR($V52,$A52=""),"",IF(VLOOKUP($A52,OptionInfo!$A:$B,2,FALSE)="Asian",-$M52*0.01*$U52,$M52*0.01*$U52))</f>
        <v/>
      </c>
      <c r="O52" s="30" t="str">
        <f t="shared" si="2"/>
        <v/>
      </c>
      <c r="P52" s="30" t="str">
        <f t="shared" si="3"/>
        <v/>
      </c>
      <c r="Q52" s="22">
        <f t="shared" si="4"/>
        <v>0</v>
      </c>
      <c r="R52" s="145">
        <v>153890</v>
      </c>
      <c r="S52" s="22">
        <f t="shared" si="5"/>
        <v>153890</v>
      </c>
      <c r="T52" s="22">
        <f>IF($A52="","",IF(V52,VLOOKUP($A52,OptionInfo!$A:$AC,29,FALSE),VLOOKUP($A52,OptionInfo!$A:$AD,30,FALSE)))</f>
        <v>0</v>
      </c>
      <c r="U52" s="154">
        <f>IF($B52="","",IF($V52,0,RTD("wdf.rtq",,$B52,"LastPrice")))</f>
        <v>0</v>
      </c>
      <c r="V52" s="57" t="b">
        <f>IF($A52="","",VLOOKUP($A52,OptionInfo!$A:$AK,37,FALSE))</f>
        <v>1</v>
      </c>
    </row>
    <row r="53" spans="1:22" s="18" customFormat="1" x14ac:dyDescent="0.2">
      <c r="A53" s="18" t="s">
        <v>594</v>
      </c>
      <c r="B53" s="10" t="str">
        <f>IF($A53="","",VLOOKUP($A53,OptionInfo!$A:$E,5,FALSE))</f>
        <v>C1801.DCE</v>
      </c>
      <c r="C53" s="154">
        <f>IF($A53="","",VLOOKUP($A53,OptionInfo!$A:$G,7,FALSE))</f>
        <v>10</v>
      </c>
      <c r="D53" s="85">
        <v>-1000</v>
      </c>
      <c r="E53" s="85">
        <v>0</v>
      </c>
      <c r="F53" s="85">
        <v>1000</v>
      </c>
      <c r="G53" s="30" t="str">
        <f>IF(OR($V53,$A53=""),"",VLOOKUP($A53,OptionInfo!$A:$AI,31,FALSE))</f>
        <v/>
      </c>
      <c r="H53" s="30" t="str">
        <f>IF(OR($V53,$A53=""),"",VLOOKUP($A53,OptionInfo!$A:$AI,32,FALSE))</f>
        <v/>
      </c>
      <c r="I53" s="30" t="str">
        <f>IF(OR($V53,$A53=""),"",VLOOKUP($A53,OptionInfo!$A:$AI,33,FALSE))</f>
        <v/>
      </c>
      <c r="J53" s="30" t="str">
        <f>IF(OR($V53,$A53=""),"",VLOOKUP($A53,OptionInfo!$A:$AI,34,FALSE))</f>
        <v/>
      </c>
      <c r="K53" s="30" t="str">
        <f>IF(OR($V53,$A53=""),"",VLOOKUP($A53,OptionInfo!$A:$AI,35,FALSE))</f>
        <v/>
      </c>
      <c r="L53" s="31" t="str">
        <f t="shared" si="0"/>
        <v/>
      </c>
      <c r="M53" s="30" t="str">
        <f t="shared" si="1"/>
        <v/>
      </c>
      <c r="N53" s="30" t="str">
        <f>IF(OR($V53,$A53=""),"",IF(VLOOKUP($A53,OptionInfo!$A:$B,2,FALSE)="Asian",-$M53*0.01*$U53,$M53*0.01*$U53))</f>
        <v/>
      </c>
      <c r="O53" s="30" t="str">
        <f t="shared" si="2"/>
        <v/>
      </c>
      <c r="P53" s="30" t="str">
        <f t="shared" si="3"/>
        <v/>
      </c>
      <c r="Q53" s="22">
        <f t="shared" si="4"/>
        <v>0</v>
      </c>
      <c r="R53" s="145">
        <v>47500</v>
      </c>
      <c r="S53" s="22">
        <f t="shared" si="5"/>
        <v>47500</v>
      </c>
      <c r="T53" s="22">
        <f>IF($A53="","",IF(V53,VLOOKUP($A53,OptionInfo!$A:$AC,29,FALSE),VLOOKUP($A53,OptionInfo!$A:$AD,30,FALSE)))</f>
        <v>0</v>
      </c>
      <c r="U53" s="154">
        <f>IF($B53="","",IF($V53,0,RTD("wdf.rtq",,$B53,"LastPrice")))</f>
        <v>0</v>
      </c>
      <c r="V53" s="57" t="b">
        <f>IF($A53="","",VLOOKUP($A53,OptionInfo!$A:$AK,37,FALSE))</f>
        <v>1</v>
      </c>
    </row>
    <row r="54" spans="1:22" s="18" customFormat="1" x14ac:dyDescent="0.2">
      <c r="A54" s="18" t="s">
        <v>595</v>
      </c>
      <c r="B54" s="10" t="str">
        <f>IF($A54="","",VLOOKUP($A54,OptionInfo!$A:$E,5,FALSE))</f>
        <v>C1801.DCE</v>
      </c>
      <c r="C54" s="154">
        <f>IF($A54="","",VLOOKUP($A54,OptionInfo!$A:$G,7,FALSE))</f>
        <v>10</v>
      </c>
      <c r="D54" s="85">
        <v>1000</v>
      </c>
      <c r="E54" s="85">
        <v>1000</v>
      </c>
      <c r="F54" s="85">
        <v>0</v>
      </c>
      <c r="G54" s="30" t="str">
        <f>IF(OR($V54,$A54=""),"",VLOOKUP($A54,OptionInfo!$A:$AI,31,FALSE))</f>
        <v/>
      </c>
      <c r="H54" s="30" t="str">
        <f>IF(OR($V54,$A54=""),"",VLOOKUP($A54,OptionInfo!$A:$AI,32,FALSE))</f>
        <v/>
      </c>
      <c r="I54" s="30" t="str">
        <f>IF(OR($V54,$A54=""),"",VLOOKUP($A54,OptionInfo!$A:$AI,33,FALSE))</f>
        <v/>
      </c>
      <c r="J54" s="30" t="str">
        <f>IF(OR($V54,$A54=""),"",VLOOKUP($A54,OptionInfo!$A:$AI,34,FALSE))</f>
        <v/>
      </c>
      <c r="K54" s="30" t="str">
        <f>IF(OR($V54,$A54=""),"",VLOOKUP($A54,OptionInfo!$A:$AI,35,FALSE))</f>
        <v/>
      </c>
      <c r="L54" s="31" t="str">
        <f t="shared" si="0"/>
        <v/>
      </c>
      <c r="M54" s="30" t="str">
        <f t="shared" si="1"/>
        <v/>
      </c>
      <c r="N54" s="30" t="str">
        <f>IF(OR($V54,$A54=""),"",IF(VLOOKUP($A54,OptionInfo!$A:$B,2,FALSE)="Asian",-$M54*0.01*$U54,$M54*0.01*$U54))</f>
        <v/>
      </c>
      <c r="O54" s="30" t="str">
        <f t="shared" si="2"/>
        <v/>
      </c>
      <c r="P54" s="30" t="str">
        <f t="shared" si="3"/>
        <v/>
      </c>
      <c r="Q54" s="22">
        <f t="shared" si="4"/>
        <v>0</v>
      </c>
      <c r="R54" s="145">
        <v>-30440</v>
      </c>
      <c r="S54" s="22">
        <f t="shared" si="5"/>
        <v>-30440</v>
      </c>
      <c r="T54" s="22">
        <f>IF($A54="","",IF(V54,VLOOKUP($A54,OptionInfo!$A:$AC,29,FALSE),VLOOKUP($A54,OptionInfo!$A:$AD,30,FALSE)))</f>
        <v>0</v>
      </c>
      <c r="U54" s="154">
        <f>IF($B54="","",IF($V54,0,RTD("wdf.rtq",,$B54,"LastPrice")))</f>
        <v>0</v>
      </c>
      <c r="V54" s="57" t="b">
        <f>IF($A54="","",VLOOKUP($A54,OptionInfo!$A:$AK,37,FALSE))</f>
        <v>1</v>
      </c>
    </row>
    <row r="55" spans="1:22" s="53" customFormat="1" x14ac:dyDescent="0.2">
      <c r="A55" s="53" t="s">
        <v>501</v>
      </c>
      <c r="B55" s="10" t="str">
        <f>IF($A55="","",VLOOKUP($A55,OptionInfo!$A:$E,5,FALSE))</f>
        <v>TA709.CZC</v>
      </c>
      <c r="C55" s="154">
        <f>IF($A55="","",VLOOKUP($A55,OptionInfo!$A:$G,7,FALSE))</f>
        <v>5</v>
      </c>
      <c r="D55" s="85">
        <v>-500</v>
      </c>
      <c r="E55" s="85">
        <v>-500</v>
      </c>
      <c r="F55" s="85">
        <v>0</v>
      </c>
      <c r="G55" s="30" t="str">
        <f>IF(OR($V55,$A55=""),"",VLOOKUP($A55,OptionInfo!$A:$AI,31,FALSE))</f>
        <v/>
      </c>
      <c r="H55" s="30" t="str">
        <f>IF(OR($V55,$A55=""),"",VLOOKUP($A55,OptionInfo!$A:$AI,32,FALSE))</f>
        <v/>
      </c>
      <c r="I55" s="30" t="str">
        <f>IF(OR($V55,$A55=""),"",VLOOKUP($A55,OptionInfo!$A:$AI,33,FALSE))</f>
        <v/>
      </c>
      <c r="J55" s="30" t="str">
        <f>IF(OR($V55,$A55=""),"",VLOOKUP($A55,OptionInfo!$A:$AI,34,FALSE))</f>
        <v/>
      </c>
      <c r="K55" s="30" t="str">
        <f>IF(OR($V55,$A55=""),"",VLOOKUP($A55,OptionInfo!$A:$AI,35,FALSE))</f>
        <v/>
      </c>
      <c r="L55" s="31" t="str">
        <f t="shared" si="0"/>
        <v/>
      </c>
      <c r="M55" s="30" t="str">
        <f t="shared" si="1"/>
        <v/>
      </c>
      <c r="N55" s="30" t="str">
        <f>IF(OR($V55,$A55=""),"",IF(VLOOKUP($A55,OptionInfo!$A:$B,2,FALSE)="Asian",-$M55*0.01*$U55,$M55*0.01*$U55))</f>
        <v/>
      </c>
      <c r="O55" s="30" t="str">
        <f t="shared" si="2"/>
        <v/>
      </c>
      <c r="P55" s="30" t="str">
        <f t="shared" si="3"/>
        <v/>
      </c>
      <c r="Q55" s="22">
        <f t="shared" si="4"/>
        <v>-1360000</v>
      </c>
      <c r="R55" s="145">
        <v>1360000</v>
      </c>
      <c r="S55" s="22">
        <f t="shared" si="5"/>
        <v>0</v>
      </c>
      <c r="T55" s="22">
        <f>IF($A55="","",IF(V55,VLOOKUP($A55,OptionInfo!$A:$AC,29,FALSE),VLOOKUP($A55,OptionInfo!$A:$AD,30,FALSE)))</f>
        <v>544</v>
      </c>
      <c r="U55" s="154">
        <f>IF($B55="","",IF($V55,0,RTD("wdf.rtq",,$B55,"LastPrice")))</f>
        <v>0</v>
      </c>
      <c r="V55" s="57" t="b">
        <f>IF($A55="","",VLOOKUP($A55,OptionInfo!$A:$AK,37,FALSE))</f>
        <v>1</v>
      </c>
    </row>
    <row r="56" spans="1:22" s="53" customFormat="1" x14ac:dyDescent="0.2">
      <c r="A56" s="53" t="s">
        <v>502</v>
      </c>
      <c r="B56" s="10" t="str">
        <f>IF($A56="","",VLOOKUP($A56,OptionInfo!$A:$E,5,FALSE))</f>
        <v>TA709.CZC</v>
      </c>
      <c r="C56" s="154">
        <f>IF($A56="","",VLOOKUP($A56,OptionInfo!$A:$G,7,FALSE))</f>
        <v>5</v>
      </c>
      <c r="D56" s="85">
        <v>-500</v>
      </c>
      <c r="E56" s="85">
        <v>-500</v>
      </c>
      <c r="F56" s="85">
        <v>0</v>
      </c>
      <c r="G56" s="30" t="str">
        <f>IF(OR($V56,$A56=""),"",VLOOKUP($A56,OptionInfo!$A:$AI,31,FALSE))</f>
        <v/>
      </c>
      <c r="H56" s="30" t="str">
        <f>IF(OR($V56,$A56=""),"",VLOOKUP($A56,OptionInfo!$A:$AI,32,FALSE))</f>
        <v/>
      </c>
      <c r="I56" s="30" t="str">
        <f>IF(OR($V56,$A56=""),"",VLOOKUP($A56,OptionInfo!$A:$AI,33,FALSE))</f>
        <v/>
      </c>
      <c r="J56" s="30" t="str">
        <f>IF(OR($V56,$A56=""),"",VLOOKUP($A56,OptionInfo!$A:$AI,34,FALSE))</f>
        <v/>
      </c>
      <c r="K56" s="30" t="str">
        <f>IF(OR($V56,$A56=""),"",VLOOKUP($A56,OptionInfo!$A:$AI,35,FALSE))</f>
        <v/>
      </c>
      <c r="L56" s="31" t="str">
        <f t="shared" si="0"/>
        <v/>
      </c>
      <c r="M56" s="30" t="str">
        <f t="shared" si="1"/>
        <v/>
      </c>
      <c r="N56" s="30" t="str">
        <f>IF(OR($V56,$A56=""),"",IF(VLOOKUP($A56,OptionInfo!$A:$B,2,FALSE)="Asian",-$M56*0.01*$U56,$M56*0.01*$U56))</f>
        <v/>
      </c>
      <c r="O56" s="30" t="str">
        <f t="shared" si="2"/>
        <v/>
      </c>
      <c r="P56" s="30" t="str">
        <f t="shared" si="3"/>
        <v/>
      </c>
      <c r="Q56" s="22">
        <f t="shared" si="4"/>
        <v>0</v>
      </c>
      <c r="R56" s="145">
        <v>0</v>
      </c>
      <c r="S56" s="22">
        <f t="shared" si="5"/>
        <v>0</v>
      </c>
      <c r="T56" s="22">
        <f>IF($A56="","",IF(V56,VLOOKUP($A56,OptionInfo!$A:$AC,29,FALSE),VLOOKUP($A56,OptionInfo!$A:$AD,30,FALSE)))</f>
        <v>0</v>
      </c>
      <c r="U56" s="154">
        <f>IF($B56="","",IF($V56,0,RTD("wdf.rtq",,$B56,"LastPrice")))</f>
        <v>0</v>
      </c>
      <c r="V56" s="57" t="b">
        <f>IF($A56="","",VLOOKUP($A56,OptionInfo!$A:$AK,37,FALSE))</f>
        <v>1</v>
      </c>
    </row>
    <row r="57" spans="1:22" s="53" customFormat="1" x14ac:dyDescent="0.2">
      <c r="A57" s="53" t="s">
        <v>556</v>
      </c>
      <c r="B57" s="10" t="str">
        <f>IF($A57="","",VLOOKUP($A57,OptionInfo!$A:$E,5,FALSE))</f>
        <v>TA709.CZC</v>
      </c>
      <c r="C57" s="154">
        <f>IF($A57="","",VLOOKUP($A57,OptionInfo!$A:$G,7,FALSE))</f>
        <v>5</v>
      </c>
      <c r="D57" s="85">
        <v>-400</v>
      </c>
      <c r="E57" s="85">
        <v>-400</v>
      </c>
      <c r="F57" s="85">
        <v>0</v>
      </c>
      <c r="G57" s="30" t="str">
        <f>IF(OR($V57,$A57=""),"",VLOOKUP($A57,OptionInfo!$A:$AI,31,FALSE))</f>
        <v/>
      </c>
      <c r="H57" s="30" t="str">
        <f>IF(OR($V57,$A57=""),"",VLOOKUP($A57,OptionInfo!$A:$AI,32,FALSE))</f>
        <v/>
      </c>
      <c r="I57" s="30" t="str">
        <f>IF(OR($V57,$A57=""),"",VLOOKUP($A57,OptionInfo!$A:$AI,33,FALSE))</f>
        <v/>
      </c>
      <c r="J57" s="30" t="str">
        <f>IF(OR($V57,$A57=""),"",VLOOKUP($A57,OptionInfo!$A:$AI,34,FALSE))</f>
        <v/>
      </c>
      <c r="K57" s="30" t="str">
        <f>IF(OR($V57,$A57=""),"",VLOOKUP($A57,OptionInfo!$A:$AI,35,FALSE))</f>
        <v/>
      </c>
      <c r="L57" s="31" t="str">
        <f t="shared" si="0"/>
        <v/>
      </c>
      <c r="M57" s="30" t="str">
        <f t="shared" si="1"/>
        <v/>
      </c>
      <c r="N57" s="30" t="str">
        <f>IF(OR($V57,$A57=""),"",IF(VLOOKUP($A57,OptionInfo!$A:$B,2,FALSE)="Asian",-$M57*0.01*$U57,$M57*0.01*$U57))</f>
        <v/>
      </c>
      <c r="O57" s="30" t="str">
        <f t="shared" si="2"/>
        <v/>
      </c>
      <c r="P57" s="30" t="str">
        <f t="shared" si="3"/>
        <v/>
      </c>
      <c r="Q57" s="22">
        <f t="shared" si="4"/>
        <v>-244000</v>
      </c>
      <c r="R57" s="145">
        <v>244000</v>
      </c>
      <c r="S57" s="22">
        <f t="shared" si="5"/>
        <v>0</v>
      </c>
      <c r="T57" s="22">
        <f>IF($A57="","",IF(V57,VLOOKUP($A57,OptionInfo!$A:$AC,29,FALSE),VLOOKUP($A57,OptionInfo!$A:$AD,30,FALSE)))</f>
        <v>122</v>
      </c>
      <c r="U57" s="154">
        <f>IF($B57="","",IF($V57,0,RTD("wdf.rtq",,$B57,"LastPrice")))</f>
        <v>0</v>
      </c>
      <c r="V57" s="57" t="b">
        <f>IF($A57="","",VLOOKUP($A57,OptionInfo!$A:$AK,37,FALSE))</f>
        <v>1</v>
      </c>
    </row>
    <row r="58" spans="1:22" s="53" customFormat="1" x14ac:dyDescent="0.2">
      <c r="A58" s="53" t="s">
        <v>558</v>
      </c>
      <c r="B58" s="10" t="str">
        <f>IF($A58="","",VLOOKUP($A58,OptionInfo!$A:$E,5,FALSE))</f>
        <v>TA709.CZC</v>
      </c>
      <c r="C58" s="154">
        <f>IF($A58="","",VLOOKUP($A58,OptionInfo!$A:$G,7,FALSE))</f>
        <v>5</v>
      </c>
      <c r="D58" s="85">
        <v>400</v>
      </c>
      <c r="E58" s="85">
        <v>0</v>
      </c>
      <c r="F58" s="85">
        <v>-400</v>
      </c>
      <c r="G58" s="30" t="str">
        <f>IF(OR($V58,$A58=""),"",VLOOKUP($A58,OptionInfo!$A:$AI,31,FALSE))</f>
        <v/>
      </c>
      <c r="H58" s="30" t="str">
        <f>IF(OR($V58,$A58=""),"",VLOOKUP($A58,OptionInfo!$A:$AI,32,FALSE))</f>
        <v/>
      </c>
      <c r="I58" s="30" t="str">
        <f>IF(OR($V58,$A58=""),"",VLOOKUP($A58,OptionInfo!$A:$AI,33,FALSE))</f>
        <v/>
      </c>
      <c r="J58" s="30" t="str">
        <f>IF(OR($V58,$A58=""),"",VLOOKUP($A58,OptionInfo!$A:$AI,34,FALSE))</f>
        <v/>
      </c>
      <c r="K58" s="30" t="str">
        <f>IF(OR($V58,$A58=""),"",VLOOKUP($A58,OptionInfo!$A:$AI,35,FALSE))</f>
        <v/>
      </c>
      <c r="L58" s="31" t="str">
        <f t="shared" si="0"/>
        <v/>
      </c>
      <c r="M58" s="30" t="str">
        <f t="shared" si="1"/>
        <v/>
      </c>
      <c r="N58" s="30" t="str">
        <f>IF(OR($V58,$A58=""),"",IF(VLOOKUP($A58,OptionInfo!$A:$B,2,FALSE)="Asian",-$M58*0.01*$U58,$M58*0.01*$U58))</f>
        <v/>
      </c>
      <c r="O58" s="30" t="str">
        <f t="shared" si="2"/>
        <v/>
      </c>
      <c r="P58" s="30" t="str">
        <f t="shared" si="3"/>
        <v/>
      </c>
      <c r="Q58" s="22">
        <f t="shared" si="4"/>
        <v>234000</v>
      </c>
      <c r="R58" s="145">
        <v>-234000</v>
      </c>
      <c r="S58" s="22">
        <f t="shared" si="5"/>
        <v>0</v>
      </c>
      <c r="T58" s="22">
        <f>IF($A58="","",IF(V58,VLOOKUP($A58,OptionInfo!$A:$AC,29,FALSE),VLOOKUP($A58,OptionInfo!$A:$AD,30,FALSE)))</f>
        <v>117</v>
      </c>
      <c r="U58" s="154">
        <f>IF($B58="","",IF($V58,0,RTD("wdf.rtq",,$B58,"LastPrice")))</f>
        <v>0</v>
      </c>
      <c r="V58" s="57" t="b">
        <f>IF($A58="","",VLOOKUP($A58,OptionInfo!$A:$AK,37,FALSE))</f>
        <v>1</v>
      </c>
    </row>
    <row r="59" spans="1:22" s="53" customFormat="1" x14ac:dyDescent="0.2">
      <c r="A59" s="53" t="s">
        <v>503</v>
      </c>
      <c r="B59" s="10" t="str">
        <f>IF($A59="","",VLOOKUP($A59,OptionInfo!$A:$E,5,FALSE))</f>
        <v>CF709.CZC</v>
      </c>
      <c r="C59" s="154">
        <f>IF($A59="","",VLOOKUP($A59,OptionInfo!$A:$G,7,FALSE))</f>
        <v>5</v>
      </c>
      <c r="D59" s="85">
        <v>-400</v>
      </c>
      <c r="E59" s="85">
        <v>-400</v>
      </c>
      <c r="F59" s="85">
        <v>0</v>
      </c>
      <c r="G59" s="30" t="str">
        <f>IF(OR($V59,$A59=""),"",VLOOKUP($A59,OptionInfo!$A:$AI,31,FALSE))</f>
        <v/>
      </c>
      <c r="H59" s="30" t="str">
        <f>IF(OR($V59,$A59=""),"",VLOOKUP($A59,OptionInfo!$A:$AI,32,FALSE))</f>
        <v/>
      </c>
      <c r="I59" s="30" t="str">
        <f>IF(OR($V59,$A59=""),"",VLOOKUP($A59,OptionInfo!$A:$AI,33,FALSE))</f>
        <v/>
      </c>
      <c r="J59" s="30" t="str">
        <f>IF(OR($V59,$A59=""),"",VLOOKUP($A59,OptionInfo!$A:$AI,34,FALSE))</f>
        <v/>
      </c>
      <c r="K59" s="30" t="str">
        <f>IF(OR($V59,$A59=""),"",VLOOKUP($A59,OptionInfo!$A:$AI,35,FALSE))</f>
        <v/>
      </c>
      <c r="L59" s="31" t="str">
        <f t="shared" si="0"/>
        <v/>
      </c>
      <c r="M59" s="30" t="str">
        <f t="shared" si="1"/>
        <v/>
      </c>
      <c r="N59" s="30" t="str">
        <f>IF(OR($V59,$A59=""),"",IF(VLOOKUP($A59,OptionInfo!$A:$B,2,FALSE)="Asian",-$M59*0.01*$U59,$M59*0.01*$U59))</f>
        <v/>
      </c>
      <c r="O59" s="30" t="str">
        <f t="shared" si="2"/>
        <v/>
      </c>
      <c r="P59" s="30" t="str">
        <f t="shared" si="3"/>
        <v/>
      </c>
      <c r="Q59" s="22">
        <f t="shared" si="4"/>
        <v>-54620</v>
      </c>
      <c r="R59" s="145">
        <v>54620</v>
      </c>
      <c r="S59" s="22">
        <f t="shared" si="5"/>
        <v>0</v>
      </c>
      <c r="T59" s="22">
        <f>IF($A59="","",IF(V59,VLOOKUP($A59,OptionInfo!$A:$AC,29,FALSE),VLOOKUP($A59,OptionInfo!$A:$AD,30,FALSE)))</f>
        <v>27.31</v>
      </c>
      <c r="U59" s="154">
        <f>IF($B59="","",IF($V59,0,RTD("wdf.rtq",,$B59,"LastPrice")))</f>
        <v>0</v>
      </c>
      <c r="V59" s="57" t="b">
        <f>IF($A59="","",VLOOKUP($A59,OptionInfo!$A:$AK,37,FALSE))</f>
        <v>1</v>
      </c>
    </row>
    <row r="60" spans="1:22" s="18" customFormat="1" x14ac:dyDescent="0.2">
      <c r="A60" s="18" t="s">
        <v>412</v>
      </c>
      <c r="B60" s="10" t="str">
        <f>IF($A60="","",VLOOKUP($A60,OptionInfo!$A:$E,5,FALSE))</f>
        <v>RB1710.SHF</v>
      </c>
      <c r="C60" s="154">
        <f>IF($A60="","",VLOOKUP($A60,OptionInfo!$A:$G,7,FALSE))</f>
        <v>10</v>
      </c>
      <c r="D60" s="85">
        <v>-500</v>
      </c>
      <c r="E60" s="85">
        <v>-500</v>
      </c>
      <c r="F60" s="85">
        <v>0</v>
      </c>
      <c r="G60" s="30" t="str">
        <f>IF(OR($V60,$A60=""),"",VLOOKUP($A60,OptionInfo!$A:$AI,31,FALSE))</f>
        <v/>
      </c>
      <c r="H60" s="30" t="str">
        <f>IF(OR($V60,$A60=""),"",VLOOKUP($A60,OptionInfo!$A:$AI,32,FALSE))</f>
        <v/>
      </c>
      <c r="I60" s="30" t="str">
        <f>IF(OR($V60,$A60=""),"",VLOOKUP($A60,OptionInfo!$A:$AI,33,FALSE))</f>
        <v/>
      </c>
      <c r="J60" s="30" t="str">
        <f>IF(OR($V60,$A60=""),"",VLOOKUP($A60,OptionInfo!$A:$AI,34,FALSE))</f>
        <v/>
      </c>
      <c r="K60" s="30" t="str">
        <f>IF(OR($V60,$A60=""),"",VLOOKUP($A60,OptionInfo!$A:$AI,35,FALSE))</f>
        <v/>
      </c>
      <c r="L60" s="31" t="str">
        <f t="shared" si="0"/>
        <v/>
      </c>
      <c r="M60" s="30" t="str">
        <f t="shared" si="1"/>
        <v/>
      </c>
      <c r="N60" s="30" t="str">
        <f>IF(OR($V60,$A60=""),"",IF(VLOOKUP($A60,OptionInfo!$A:$B,2,FALSE)="Asian",-$M60*0.01*$U60,$M60*0.01*$U60))</f>
        <v/>
      </c>
      <c r="O60" s="30" t="str">
        <f t="shared" si="2"/>
        <v/>
      </c>
      <c r="P60" s="30" t="str">
        <f t="shared" si="3"/>
        <v/>
      </c>
      <c r="Q60" s="22">
        <f t="shared" si="4"/>
        <v>0</v>
      </c>
      <c r="R60" s="145">
        <v>0</v>
      </c>
      <c r="S60" s="22">
        <f t="shared" si="5"/>
        <v>0</v>
      </c>
      <c r="T60" s="22">
        <f>IF($A60="","",IF(V60,VLOOKUP($A60,OptionInfo!$A:$AC,29,FALSE),VLOOKUP($A60,OptionInfo!$A:$AD,30,FALSE)))</f>
        <v>0</v>
      </c>
      <c r="U60" s="154">
        <f>IF($B60="","",IF($V60,0,RTD("wdf.rtq",,$B60,"LastPrice")))</f>
        <v>0</v>
      </c>
      <c r="V60" s="57" t="b">
        <f>IF($A60="","",VLOOKUP($A60,OptionInfo!$A:$AK,37,FALSE))</f>
        <v>1</v>
      </c>
    </row>
    <row r="61" spans="1:22" s="18" customFormat="1" x14ac:dyDescent="0.2">
      <c r="A61" s="18" t="s">
        <v>413</v>
      </c>
      <c r="B61" s="10" t="str">
        <f>IF($A61="","",VLOOKUP($A61,OptionInfo!$A:$E,5,FALSE))</f>
        <v>RB1710.SHF</v>
      </c>
      <c r="C61" s="154">
        <f>IF($A61="","",VLOOKUP($A61,OptionInfo!$A:$G,7,FALSE))</f>
        <v>10</v>
      </c>
      <c r="D61" s="85">
        <v>500</v>
      </c>
      <c r="E61" s="85">
        <v>0</v>
      </c>
      <c r="F61" s="85">
        <v>-500</v>
      </c>
      <c r="G61" s="30" t="str">
        <f>IF(OR($V61,$A61=""),"",VLOOKUP($A61,OptionInfo!$A:$AI,31,FALSE))</f>
        <v/>
      </c>
      <c r="H61" s="30" t="str">
        <f>IF(OR($V61,$A61=""),"",VLOOKUP($A61,OptionInfo!$A:$AI,32,FALSE))</f>
        <v/>
      </c>
      <c r="I61" s="30" t="str">
        <f>IF(OR($V61,$A61=""),"",VLOOKUP($A61,OptionInfo!$A:$AI,33,FALSE))</f>
        <v/>
      </c>
      <c r="J61" s="30" t="str">
        <f>IF(OR($V61,$A61=""),"",VLOOKUP($A61,OptionInfo!$A:$AI,34,FALSE))</f>
        <v/>
      </c>
      <c r="K61" s="30" t="str">
        <f>IF(OR($V61,$A61=""),"",VLOOKUP($A61,OptionInfo!$A:$AI,35,FALSE))</f>
        <v/>
      </c>
      <c r="L61" s="31" t="str">
        <f t="shared" si="0"/>
        <v/>
      </c>
      <c r="M61" s="30" t="str">
        <f t="shared" si="1"/>
        <v/>
      </c>
      <c r="N61" s="30" t="str">
        <f>IF(OR($V61,$A61=""),"",IF(VLOOKUP($A61,OptionInfo!$A:$B,2,FALSE)="Asian",-$M61*0.01*$U61,$M61*0.01*$U61))</f>
        <v/>
      </c>
      <c r="O61" s="30" t="str">
        <f t="shared" si="2"/>
        <v/>
      </c>
      <c r="P61" s="30" t="str">
        <f t="shared" si="3"/>
        <v/>
      </c>
      <c r="Q61" s="22">
        <f t="shared" si="4"/>
        <v>0</v>
      </c>
      <c r="R61" s="145">
        <v>0</v>
      </c>
      <c r="S61" s="22">
        <f t="shared" si="5"/>
        <v>0</v>
      </c>
      <c r="T61" s="22">
        <f>IF($A61="","",IF(V61,VLOOKUP($A61,OptionInfo!$A:$AC,29,FALSE),VLOOKUP($A61,OptionInfo!$A:$AD,30,FALSE)))</f>
        <v>0</v>
      </c>
      <c r="U61" s="154">
        <f>IF($B61="","",IF($V61,0,RTD("wdf.rtq",,$B61,"LastPrice")))</f>
        <v>0</v>
      </c>
      <c r="V61" s="57" t="b">
        <f>IF($A61="","",VLOOKUP($A61,OptionInfo!$A:$AK,37,FALSE))</f>
        <v>1</v>
      </c>
    </row>
    <row r="62" spans="1:22" s="18" customFormat="1" x14ac:dyDescent="0.2">
      <c r="A62" s="18" t="s">
        <v>414</v>
      </c>
      <c r="B62" s="10" t="str">
        <f>IF($A62="","",VLOOKUP($A62,OptionInfo!$A:$E,5,FALSE))</f>
        <v>RB1710.SHF</v>
      </c>
      <c r="C62" s="154">
        <f>IF($A62="","",VLOOKUP($A62,OptionInfo!$A:$G,7,FALSE))</f>
        <v>10</v>
      </c>
      <c r="D62" s="85">
        <v>-500</v>
      </c>
      <c r="E62" s="85">
        <v>-500</v>
      </c>
      <c r="F62" s="85">
        <v>0</v>
      </c>
      <c r="G62" s="30" t="str">
        <f>IF(OR($V62,$A62=""),"",VLOOKUP($A62,OptionInfo!$A:$AI,31,FALSE))</f>
        <v/>
      </c>
      <c r="H62" s="30" t="str">
        <f>IF(OR($V62,$A62=""),"",VLOOKUP($A62,OptionInfo!$A:$AI,32,FALSE))</f>
        <v/>
      </c>
      <c r="I62" s="30" t="str">
        <f>IF(OR($V62,$A62=""),"",VLOOKUP($A62,OptionInfo!$A:$AI,33,FALSE))</f>
        <v/>
      </c>
      <c r="J62" s="30" t="str">
        <f>IF(OR($V62,$A62=""),"",VLOOKUP($A62,OptionInfo!$A:$AI,34,FALSE))</f>
        <v/>
      </c>
      <c r="K62" s="30" t="str">
        <f>IF(OR($V62,$A62=""),"",VLOOKUP($A62,OptionInfo!$A:$AI,35,FALSE))</f>
        <v/>
      </c>
      <c r="L62" s="31" t="str">
        <f t="shared" si="0"/>
        <v/>
      </c>
      <c r="M62" s="30" t="str">
        <f t="shared" si="1"/>
        <v/>
      </c>
      <c r="N62" s="30" t="str">
        <f>IF(OR($V62,$A62=""),"",IF(VLOOKUP($A62,OptionInfo!$A:$B,2,FALSE)="Asian",-$M62*0.01*$U62,$M62*0.01*$U62))</f>
        <v/>
      </c>
      <c r="O62" s="30" t="str">
        <f t="shared" si="2"/>
        <v/>
      </c>
      <c r="P62" s="30" t="str">
        <f t="shared" si="3"/>
        <v/>
      </c>
      <c r="Q62" s="22">
        <f t="shared" si="4"/>
        <v>-2338500</v>
      </c>
      <c r="R62" s="145">
        <v>2338500</v>
      </c>
      <c r="S62" s="22">
        <f t="shared" si="5"/>
        <v>0</v>
      </c>
      <c r="T62" s="22">
        <f>IF($A62="","",IF(V62,VLOOKUP($A62,OptionInfo!$A:$AC,29,FALSE),VLOOKUP($A62,OptionInfo!$A:$AD,30,FALSE)))</f>
        <v>467.7</v>
      </c>
      <c r="U62" s="154">
        <f>IF($B62="","",IF($V62,0,RTD("wdf.rtq",,$B62,"LastPrice")))</f>
        <v>0</v>
      </c>
      <c r="V62" s="57" t="b">
        <f>IF($A62="","",VLOOKUP($A62,OptionInfo!$A:$AK,37,FALSE))</f>
        <v>1</v>
      </c>
    </row>
    <row r="63" spans="1:22" s="18" customFormat="1" x14ac:dyDescent="0.2">
      <c r="A63" s="18" t="s">
        <v>674</v>
      </c>
      <c r="B63" s="10" t="str">
        <f>IF($A63="","",VLOOKUP($A63,OptionInfo!$A:$E,5,FALSE))</f>
        <v>RB1710.SHF</v>
      </c>
      <c r="C63" s="154">
        <f>IF($A63="","",VLOOKUP($A63,OptionInfo!$A:$G,7,FALSE))</f>
        <v>10</v>
      </c>
      <c r="D63" s="85">
        <v>200</v>
      </c>
      <c r="E63" s="85">
        <v>200</v>
      </c>
      <c r="F63" s="85">
        <v>0</v>
      </c>
      <c r="G63" s="30" t="str">
        <f>IF(OR($V63,$A63=""),"",VLOOKUP($A63,OptionInfo!$A:$AI,31,FALSE))</f>
        <v/>
      </c>
      <c r="H63" s="30" t="str">
        <f>IF(OR($V63,$A63=""),"",VLOOKUP($A63,OptionInfo!$A:$AI,32,FALSE))</f>
        <v/>
      </c>
      <c r="I63" s="30" t="str">
        <f>IF(OR($V63,$A63=""),"",VLOOKUP($A63,OptionInfo!$A:$AI,33,FALSE))</f>
        <v/>
      </c>
      <c r="J63" s="30" t="str">
        <f>IF(OR($V63,$A63=""),"",VLOOKUP($A63,OptionInfo!$A:$AI,34,FALSE))</f>
        <v/>
      </c>
      <c r="K63" s="30" t="str">
        <f>IF(OR($V63,$A63=""),"",VLOOKUP($A63,OptionInfo!$A:$AI,35,FALSE))</f>
        <v/>
      </c>
      <c r="L63" s="31" t="str">
        <f t="shared" si="0"/>
        <v/>
      </c>
      <c r="M63" s="30" t="str">
        <f t="shared" si="1"/>
        <v/>
      </c>
      <c r="N63" s="30" t="str">
        <f>IF(OR($V63,$A63=""),"",IF(VLOOKUP($A63,OptionInfo!$A:$B,2,FALSE)="Asian",-$M63*0.01*$U63,$M63*0.01*$U63))</f>
        <v/>
      </c>
      <c r="O63" s="30" t="str">
        <f t="shared" si="2"/>
        <v/>
      </c>
      <c r="P63" s="30" t="str">
        <f t="shared" si="3"/>
        <v/>
      </c>
      <c r="Q63" s="22">
        <f t="shared" si="4"/>
        <v>790000</v>
      </c>
      <c r="R63" s="145">
        <v>-242451</v>
      </c>
      <c r="S63" s="22">
        <f t="shared" si="5"/>
        <v>547549</v>
      </c>
      <c r="T63" s="22">
        <f>IF($A63="","",IF(V63,VLOOKUP($A63,OptionInfo!$A:$AC,29,FALSE),VLOOKUP($A63,OptionInfo!$A:$AD,30,FALSE)))</f>
        <v>395</v>
      </c>
      <c r="U63" s="154">
        <f>IF($B63="","",IF($V63,0,RTD("wdf.rtq",,$B63,"LastPrice")))</f>
        <v>0</v>
      </c>
      <c r="V63" s="57" t="b">
        <f>IF($A63="","",VLOOKUP($A63,OptionInfo!$A:$AK,37,FALSE))</f>
        <v>1</v>
      </c>
    </row>
    <row r="64" spans="1:22" s="18" customFormat="1" x14ac:dyDescent="0.2">
      <c r="A64" s="18" t="s">
        <v>681</v>
      </c>
      <c r="B64" s="10" t="str">
        <f>IF($A64="","",VLOOKUP($A64,OptionInfo!$A:$E,5,FALSE))</f>
        <v>002028.SZ</v>
      </c>
      <c r="C64" s="154">
        <f>IF($A64="","",VLOOKUP($A64,OptionInfo!$A:$G,7,FALSE))</f>
        <v>100</v>
      </c>
      <c r="D64" s="85">
        <v>-1000</v>
      </c>
      <c r="E64" s="85">
        <v>0</v>
      </c>
      <c r="F64" s="85">
        <v>1000</v>
      </c>
      <c r="G64" s="30">
        <f>IF(OR($V64,$A64=""),"",VLOOKUP($A64,OptionInfo!$A:$AI,31,FALSE))</f>
        <v>5.6114802410091938E-3</v>
      </c>
      <c r="H64" s="30">
        <f>IF(OR($V64,$A64=""),"",VLOOKUP($A64,OptionInfo!$A:$AI,32,FALSE))</f>
        <v>3.2198991054422282E-2</v>
      </c>
      <c r="I64" s="30">
        <f>IF(OR($V64,$A64=""),"",VLOOKUP($A64,OptionInfo!$A:$AI,33,FALSE))</f>
        <v>2.9528753455104171E-2</v>
      </c>
      <c r="J64" s="30">
        <f>IF(OR($V64,$A64=""),"",VLOOKUP($A64,OptionInfo!$A:$AI,34,FALSE))</f>
        <v>-0.25319264795121899</v>
      </c>
      <c r="K64" s="30">
        <f>IF(OR($V64,$A64=""),"",VLOOKUP($A64,OptionInfo!$A:$AI,35,FALSE))</f>
        <v>1.2940130156088054E-3</v>
      </c>
      <c r="L64" s="31">
        <f t="shared" si="0"/>
        <v>-5.6114802410091942</v>
      </c>
      <c r="M64" s="30">
        <f t="shared" si="1"/>
        <v>-32.198991054422279</v>
      </c>
      <c r="N64" s="30" t="e">
        <f>IF(OR($V64,$A64=""),"",IF(VLOOKUP($A64,OptionInfo!$A:$B,2,FALSE)="Asian",-$M64*0.01*$U64,$M64*0.01*$U64))</f>
        <v>#N/A</v>
      </c>
      <c r="O64" s="30">
        <f t="shared" si="2"/>
        <v>-29.528753455104169</v>
      </c>
      <c r="P64" s="30">
        <f t="shared" si="3"/>
        <v>101.27705918048758</v>
      </c>
      <c r="Q64" s="22">
        <f t="shared" si="4"/>
        <v>-88.345363595361448</v>
      </c>
      <c r="R64" s="145">
        <v>214785</v>
      </c>
      <c r="S64" s="22">
        <f t="shared" si="5"/>
        <v>214696.65463640465</v>
      </c>
      <c r="T64" s="22">
        <f>IF($A64="","",IF(V64,VLOOKUP($A64,OptionInfo!$A:$AC,29,FALSE),VLOOKUP($A64,OptionInfo!$A:$AD,30,FALSE)))</f>
        <v>8.834536359536145E-4</v>
      </c>
      <c r="U64" s="154" t="e">
        <f>IF($B64="","",IF($V64,0,RTD("wdf.rtq",,$B64,"LastPrice")))</f>
        <v>#N/A</v>
      </c>
      <c r="V64" s="57" t="b">
        <f>IF($A64="","",VLOOKUP($A64,OptionInfo!$A:$AK,37,FALSE))</f>
        <v>0</v>
      </c>
    </row>
    <row r="65" spans="1:22" s="18" customFormat="1" x14ac:dyDescent="0.2">
      <c r="A65" s="18" t="s">
        <v>683</v>
      </c>
      <c r="B65" s="10" t="str">
        <f>IF($A65="","",VLOOKUP($A65,OptionInfo!$A:$E,5,FALSE))</f>
        <v>002028.SZ</v>
      </c>
      <c r="C65" s="154">
        <f>IF($A65="","",VLOOKUP($A65,OptionInfo!$A:$G,7,FALSE))</f>
        <v>100</v>
      </c>
      <c r="D65" s="85">
        <v>-2000</v>
      </c>
      <c r="E65" s="85">
        <v>0</v>
      </c>
      <c r="F65" s="85">
        <v>2000</v>
      </c>
      <c r="G65" s="30">
        <f>IF(OR($V65,$A65=""),"",VLOOKUP($A65,OptionInfo!$A:$AI,31,FALSE))</f>
        <v>1.6429623593112047E-3</v>
      </c>
      <c r="H65" s="30">
        <f>IF(OR($V65,$A65=""),"",VLOOKUP($A65,OptionInfo!$A:$AI,32,FALSE))</f>
        <v>1.2303262286627948E-2</v>
      </c>
      <c r="I65" s="30">
        <f>IF(OR($V65,$A65=""),"",VLOOKUP($A65,OptionInfo!$A:$AI,33,FALSE))</f>
        <v>8.4622216455774966E-3</v>
      </c>
      <c r="J65" s="30">
        <f>IF(OR($V65,$A65=""),"",VLOOKUP($A65,OptionInfo!$A:$AI,34,FALSE))</f>
        <v>-9.6386797476709529E-2</v>
      </c>
      <c r="K65" s="30">
        <f>IF(OR($V65,$A65=""),"",VLOOKUP($A65,OptionInfo!$A:$AI,35,FALSE))</f>
        <v>2.8483295135104563E-4</v>
      </c>
      <c r="L65" s="31">
        <f t="shared" si="0"/>
        <v>-3.2859247186224092</v>
      </c>
      <c r="M65" s="30">
        <f t="shared" si="1"/>
        <v>-24.606524573255896</v>
      </c>
      <c r="N65" s="30" t="e">
        <f>IF(OR($V65,$A65=""),"",IF(VLOOKUP($A65,OptionInfo!$A:$B,2,FALSE)="Asian",-$M65*0.01*$U65,$M65*0.01*$U65))</f>
        <v>#N/A</v>
      </c>
      <c r="O65" s="30">
        <f t="shared" si="2"/>
        <v>-16.924443291154994</v>
      </c>
      <c r="P65" s="30">
        <f t="shared" si="3"/>
        <v>77.10943798136762</v>
      </c>
      <c r="Q65" s="22">
        <f t="shared" si="4"/>
        <v>-40.376459182090599</v>
      </c>
      <c r="R65" s="145">
        <v>429570</v>
      </c>
      <c r="S65" s="22">
        <f t="shared" si="5"/>
        <v>429529.62354081793</v>
      </c>
      <c r="T65" s="22">
        <f>IF($A65="","",IF(V65,VLOOKUP($A65,OptionInfo!$A:$AC,29,FALSE),VLOOKUP($A65,OptionInfo!$A:$AD,30,FALSE)))</f>
        <v>2.0188229591045298E-4</v>
      </c>
      <c r="U65" s="154" t="e">
        <f>IF($B65="","",IF($V65,0,RTD("wdf.rtq",,$B65,"LastPrice")))</f>
        <v>#N/A</v>
      </c>
      <c r="V65" s="57" t="b">
        <f>IF($A65="","",VLOOKUP($A65,OptionInfo!$A:$AK,37,FALSE))</f>
        <v>0</v>
      </c>
    </row>
    <row r="66" spans="1:22" s="18" customFormat="1" x14ac:dyDescent="0.2">
      <c r="A66" s="18" t="s">
        <v>707</v>
      </c>
      <c r="B66" s="10" t="str">
        <f>IF($A66="","",VLOOKUP($A66,OptionInfo!$A:$E,5,FALSE))</f>
        <v>002028.SZ</v>
      </c>
      <c r="C66" s="154">
        <f>IF($A66="","",VLOOKUP($A66,OptionInfo!$A:$G,7,FALSE))</f>
        <v>100</v>
      </c>
      <c r="D66" s="85">
        <v>-1000</v>
      </c>
      <c r="E66" s="85">
        <v>0</v>
      </c>
      <c r="F66" s="85">
        <v>1000</v>
      </c>
      <c r="G66" s="30">
        <f>IF(OR($V66,$A66=""),"",VLOOKUP($A66,OptionInfo!$A:$AI,31,FALSE))</f>
        <v>3.105332770353636E-2</v>
      </c>
      <c r="H66" s="30">
        <f>IF(OR($V66,$A66=""),"",VLOOKUP($A66,OptionInfo!$A:$AI,32,FALSE))</f>
        <v>0.14070437089284835</v>
      </c>
      <c r="I66" s="30">
        <f>IF(OR($V66,$A66=""),"",VLOOKUP($A66,OptionInfo!$A:$AI,33,FALSE))</f>
        <v>0.12903586547566129</v>
      </c>
      <c r="J66" s="30">
        <f>IF(OR($V66,$A66=""),"",VLOOKUP($A66,OptionInfo!$A:$AI,34,FALSE))</f>
        <v>-1.1110653896423259</v>
      </c>
      <c r="K66" s="30">
        <f>IF(OR($V66,$A66=""),"",VLOOKUP($A66,OptionInfo!$A:$AI,35,FALSE))</f>
        <v>7.144087901258706E-3</v>
      </c>
      <c r="L66" s="31">
        <f t="shared" ref="L66:L129" si="6">IF(OR($V66,$A66=""),"",$G66*$D66)</f>
        <v>-31.053327703536361</v>
      </c>
      <c r="M66" s="30">
        <f t="shared" ref="M66:M129" si="7">IF(OR($V66,$A66=""),"",$H66*$D66)</f>
        <v>-140.70437089284835</v>
      </c>
      <c r="N66" s="30" t="e">
        <f>IF(OR($V66,$A66=""),"",IF(VLOOKUP($A66,OptionInfo!$A:$B,2,FALSE)="Asian",-$M66*0.01*$U66,$M66*0.01*$U66))</f>
        <v>#N/A</v>
      </c>
      <c r="O66" s="30">
        <f t="shared" ref="O66:O129" si="8">IF(OR($V66,$A66=""),"",$I66*$D66*$C66/100)</f>
        <v>-129.0358654756613</v>
      </c>
      <c r="P66" s="30">
        <f t="shared" ref="P66:P129" si="9">IF(OR($V66,$A66=""),"",$J66*$D66*$C66/250)</f>
        <v>444.42615585693034</v>
      </c>
      <c r="Q66" s="22">
        <f t="shared" ref="Q66:Q129" si="10">IF($A66="","",$T66*$D66*$C66)</f>
        <v>-594.1490811855673</v>
      </c>
      <c r="R66" s="145">
        <v>208370</v>
      </c>
      <c r="S66" s="22">
        <f t="shared" ref="S66:S129" si="11">IF($A66="","",$Q66+$R66)</f>
        <v>207775.85091881442</v>
      </c>
      <c r="T66" s="22">
        <f>IF($A66="","",IF(V66,VLOOKUP($A66,OptionInfo!$A:$AC,29,FALSE),VLOOKUP($A66,OptionInfo!$A:$AD,30,FALSE)))</f>
        <v>5.9414908118556736E-3</v>
      </c>
      <c r="U66" s="154" t="e">
        <f>IF($B66="","",IF($V66,0,RTD("wdf.rtq",,$B66,"LastPrice")))</f>
        <v>#N/A</v>
      </c>
      <c r="V66" s="57" t="b">
        <f>IF($A66="","",VLOOKUP($A66,OptionInfo!$A:$AK,37,FALSE))</f>
        <v>0</v>
      </c>
    </row>
    <row r="67" spans="1:22" s="18" customFormat="1" x14ac:dyDescent="0.2">
      <c r="A67" s="18" t="s">
        <v>754</v>
      </c>
      <c r="B67" s="10" t="str">
        <f>IF($A67="","",VLOOKUP($A67,OptionInfo!$A:$E,5,FALSE))</f>
        <v>300083.SZ</v>
      </c>
      <c r="C67" s="154">
        <f>IF($A67="","",VLOOKUP($A67,OptionInfo!$A:$G,7,FALSE))</f>
        <v>100</v>
      </c>
      <c r="D67" s="85">
        <v>-20000</v>
      </c>
      <c r="E67" s="85">
        <v>0</v>
      </c>
      <c r="F67" s="85">
        <v>20000</v>
      </c>
      <c r="G67" s="30" t="str">
        <f>IF(OR($V67,$A67=""),"",VLOOKUP($A67,OptionInfo!$A:$AI,31,FALSE))</f>
        <v/>
      </c>
      <c r="H67" s="30" t="str">
        <f>IF(OR($V67,$A67=""),"",VLOOKUP($A67,OptionInfo!$A:$AI,32,FALSE))</f>
        <v/>
      </c>
      <c r="I67" s="30" t="str">
        <f>IF(OR($V67,$A67=""),"",VLOOKUP($A67,OptionInfo!$A:$AI,33,FALSE))</f>
        <v/>
      </c>
      <c r="J67" s="30" t="str">
        <f>IF(OR($V67,$A67=""),"",VLOOKUP($A67,OptionInfo!$A:$AI,34,FALSE))</f>
        <v/>
      </c>
      <c r="K67" s="30" t="str">
        <f>IF(OR($V67,$A67=""),"",VLOOKUP($A67,OptionInfo!$A:$AI,35,FALSE))</f>
        <v/>
      </c>
      <c r="L67" s="31" t="str">
        <f t="shared" si="6"/>
        <v/>
      </c>
      <c r="M67" s="30" t="str">
        <f t="shared" si="7"/>
        <v/>
      </c>
      <c r="N67" s="30" t="str">
        <f>IF(OR($V67,$A67=""),"",IF(VLOOKUP($A67,OptionInfo!$A:$B,2,FALSE)="Asian",-$M67*0.01*$U67,$M67*0.01*$U67))</f>
        <v/>
      </c>
      <c r="O67" s="30" t="str">
        <f t="shared" si="8"/>
        <v/>
      </c>
      <c r="P67" s="30" t="str">
        <f t="shared" si="9"/>
        <v/>
      </c>
      <c r="Q67" s="22">
        <f t="shared" si="10"/>
        <v>0</v>
      </c>
      <c r="R67" s="145">
        <v>852620</v>
      </c>
      <c r="S67" s="22">
        <f t="shared" si="11"/>
        <v>852620</v>
      </c>
      <c r="T67" s="22">
        <f>IF($A67="","",IF(V67,VLOOKUP($A67,OptionInfo!$A:$AC,29,FALSE),VLOOKUP($A67,OptionInfo!$A:$AD,30,FALSE)))</f>
        <v>0</v>
      </c>
      <c r="U67" s="154">
        <f>IF($B67="","",IF($V67,0,RTD("wdf.rtq",,$B67,"LastPrice")))</f>
        <v>0</v>
      </c>
      <c r="V67" s="57" t="b">
        <f>IF($A67="","",VLOOKUP($A67,OptionInfo!$A:$AK,37,FALSE))</f>
        <v>1</v>
      </c>
    </row>
    <row r="68" spans="1:22" s="18" customFormat="1" x14ac:dyDescent="0.2">
      <c r="A68" s="18" t="s">
        <v>769</v>
      </c>
      <c r="B68" s="10" t="str">
        <f>IF($A68="","",VLOOKUP($A68,OptionInfo!$A:$E,5,FALSE))</f>
        <v>300083.SZ</v>
      </c>
      <c r="C68" s="154">
        <f>IF($A68="","",VLOOKUP($A68,OptionInfo!$A:$G,7,FALSE))</f>
        <v>100</v>
      </c>
      <c r="D68" s="85">
        <v>29527.559055118101</v>
      </c>
      <c r="E68" s="85">
        <v>29527.559055118101</v>
      </c>
      <c r="F68" s="85">
        <v>0</v>
      </c>
      <c r="G68" s="30" t="str">
        <f>IF(OR($V68,$A68=""),"",VLOOKUP($A68,OptionInfo!$A:$AI,31,FALSE))</f>
        <v/>
      </c>
      <c r="H68" s="30" t="str">
        <f>IF(OR($V68,$A68=""),"",VLOOKUP($A68,OptionInfo!$A:$AI,32,FALSE))</f>
        <v/>
      </c>
      <c r="I68" s="30" t="str">
        <f>IF(OR($V68,$A68=""),"",VLOOKUP($A68,OptionInfo!$A:$AI,33,FALSE))</f>
        <v/>
      </c>
      <c r="J68" s="30" t="str">
        <f>IF(OR($V68,$A68=""),"",VLOOKUP($A68,OptionInfo!$A:$AI,34,FALSE))</f>
        <v/>
      </c>
      <c r="K68" s="30" t="str">
        <f>IF(OR($V68,$A68=""),"",VLOOKUP($A68,OptionInfo!$A:$AI,35,FALSE))</f>
        <v/>
      </c>
      <c r="L68" s="31" t="str">
        <f t="shared" si="6"/>
        <v/>
      </c>
      <c r="M68" s="30" t="str">
        <f t="shared" si="7"/>
        <v/>
      </c>
      <c r="N68" s="30" t="str">
        <f>IF(OR($V68,$A68=""),"",IF(VLOOKUP($A68,OptionInfo!$A:$B,2,FALSE)="Asian",-$M68*0.01*$U68,$M68*0.01*$U68))</f>
        <v/>
      </c>
      <c r="O68" s="30" t="str">
        <f t="shared" si="8"/>
        <v/>
      </c>
      <c r="P68" s="30" t="str">
        <f t="shared" si="9"/>
        <v/>
      </c>
      <c r="Q68" s="22">
        <f t="shared" si="10"/>
        <v>0</v>
      </c>
      <c r="R68" s="145">
        <v>-1230000</v>
      </c>
      <c r="S68" s="22">
        <f t="shared" si="11"/>
        <v>-1230000</v>
      </c>
      <c r="T68" s="22">
        <f>IF($A68="","",IF(V68,VLOOKUP($A68,OptionInfo!$A:$AC,29,FALSE),VLOOKUP($A68,OptionInfo!$A:$AD,30,FALSE)))</f>
        <v>0</v>
      </c>
      <c r="U68" s="154">
        <f>IF($B68="","",IF($V68,0,RTD("wdf.rtq",,$B68,"LastPrice")))</f>
        <v>0</v>
      </c>
      <c r="V68" s="57" t="b">
        <f>IF($A68="","",VLOOKUP($A68,OptionInfo!$A:$AK,37,FALSE))</f>
        <v>1</v>
      </c>
    </row>
    <row r="69" spans="1:22" s="18" customFormat="1" x14ac:dyDescent="0.2">
      <c r="A69" s="18" t="s">
        <v>770</v>
      </c>
      <c r="B69" s="10" t="str">
        <f>IF($A69="","",VLOOKUP($A69,OptionInfo!$A:$E,5,FALSE))</f>
        <v>300083.SZ</v>
      </c>
      <c r="C69" s="154">
        <f>IF($A69="","",VLOOKUP($A69,OptionInfo!$A:$G,7,FALSE))</f>
        <v>100</v>
      </c>
      <c r="D69" s="85">
        <v>-29527.559055118101</v>
      </c>
      <c r="E69" s="85">
        <v>0</v>
      </c>
      <c r="F69" s="85">
        <v>29527.559055118101</v>
      </c>
      <c r="G69" s="30" t="str">
        <f>IF(OR($V69,$A69=""),"",VLOOKUP($A69,OptionInfo!$A:$AI,31,FALSE))</f>
        <v/>
      </c>
      <c r="H69" s="30" t="str">
        <f>IF(OR($V69,$A69=""),"",VLOOKUP($A69,OptionInfo!$A:$AI,32,FALSE))</f>
        <v/>
      </c>
      <c r="I69" s="30" t="str">
        <f>IF(OR($V69,$A69=""),"",VLOOKUP($A69,OptionInfo!$A:$AI,33,FALSE))</f>
        <v/>
      </c>
      <c r="J69" s="30" t="str">
        <f>IF(OR($V69,$A69=""),"",VLOOKUP($A69,OptionInfo!$A:$AI,34,FALSE))</f>
        <v/>
      </c>
      <c r="K69" s="30" t="str">
        <f>IF(OR($V69,$A69=""),"",VLOOKUP($A69,OptionInfo!$A:$AI,35,FALSE))</f>
        <v/>
      </c>
      <c r="L69" s="31" t="str">
        <f t="shared" si="6"/>
        <v/>
      </c>
      <c r="M69" s="30" t="str">
        <f t="shared" si="7"/>
        <v/>
      </c>
      <c r="N69" s="30" t="str">
        <f>IF(OR($V69,$A69=""),"",IF(VLOOKUP($A69,OptionInfo!$A:$B,2,FALSE)="Asian",-$M69*0.01*$U69,$M69*0.01*$U69))</f>
        <v/>
      </c>
      <c r="O69" s="30" t="str">
        <f t="shared" si="8"/>
        <v/>
      </c>
      <c r="P69" s="30" t="str">
        <f t="shared" si="9"/>
        <v/>
      </c>
      <c r="Q69" s="22">
        <f t="shared" si="10"/>
        <v>0</v>
      </c>
      <c r="R69" s="145">
        <v>1290000</v>
      </c>
      <c r="S69" s="22">
        <f t="shared" si="11"/>
        <v>1290000</v>
      </c>
      <c r="T69" s="22">
        <f>IF($A69="","",IF(V69,VLOOKUP($A69,OptionInfo!$A:$AC,29,FALSE),VLOOKUP($A69,OptionInfo!$A:$AD,30,FALSE)))</f>
        <v>0</v>
      </c>
      <c r="U69" s="154">
        <f>IF($B69="","",IF($V69,0,RTD("wdf.rtq",,$B69,"LastPrice")))</f>
        <v>0</v>
      </c>
      <c r="V69" s="57" t="b">
        <f>IF($A69="","",VLOOKUP($A69,OptionInfo!$A:$AK,37,FALSE))</f>
        <v>1</v>
      </c>
    </row>
    <row r="70" spans="1:22" s="18" customFormat="1" x14ac:dyDescent="0.2">
      <c r="A70" s="18" t="s">
        <v>674</v>
      </c>
      <c r="B70" s="10" t="str">
        <f>IF($A70="","",VLOOKUP($A70,OptionInfo!$A:$E,5,FALSE))</f>
        <v>RB1710.SHF</v>
      </c>
      <c r="C70" s="154">
        <f>IF($A70="","",VLOOKUP($A70,OptionInfo!$A:$G,7,FALSE))</f>
        <v>10</v>
      </c>
      <c r="D70" s="85">
        <v>-200</v>
      </c>
      <c r="E70" s="85">
        <v>-200</v>
      </c>
      <c r="F70" s="85">
        <v>0</v>
      </c>
      <c r="G70" s="30" t="str">
        <f>IF(OR($V70,$A70=""),"",VLOOKUP($A70,OptionInfo!$A:$AI,31,FALSE))</f>
        <v/>
      </c>
      <c r="H70" s="30" t="str">
        <f>IF(OR($V70,$A70=""),"",VLOOKUP($A70,OptionInfo!$A:$AI,32,FALSE))</f>
        <v/>
      </c>
      <c r="I70" s="30" t="str">
        <f>IF(OR($V70,$A70=""),"",VLOOKUP($A70,OptionInfo!$A:$AI,33,FALSE))</f>
        <v/>
      </c>
      <c r="J70" s="30" t="str">
        <f>IF(OR($V70,$A70=""),"",VLOOKUP($A70,OptionInfo!$A:$AI,34,FALSE))</f>
        <v/>
      </c>
      <c r="K70" s="30" t="str">
        <f>IF(OR($V70,$A70=""),"",VLOOKUP($A70,OptionInfo!$A:$AI,35,FALSE))</f>
        <v/>
      </c>
      <c r="L70" s="31" t="str">
        <f t="shared" si="6"/>
        <v/>
      </c>
      <c r="M70" s="30" t="str">
        <f t="shared" si="7"/>
        <v/>
      </c>
      <c r="N70" s="30" t="str">
        <f>IF(OR($V70,$A70=""),"",IF(VLOOKUP($A70,OptionInfo!$A:$B,2,FALSE)="Asian",-$M70*0.01*$U70,$M70*0.01*$U70))</f>
        <v/>
      </c>
      <c r="O70" s="30" t="str">
        <f t="shared" si="8"/>
        <v/>
      </c>
      <c r="P70" s="30" t="str">
        <f t="shared" si="9"/>
        <v/>
      </c>
      <c r="Q70" s="22">
        <f t="shared" si="10"/>
        <v>-790000</v>
      </c>
      <c r="R70" s="145">
        <v>790000</v>
      </c>
      <c r="S70" s="22">
        <f t="shared" si="11"/>
        <v>0</v>
      </c>
      <c r="T70" s="22">
        <f>IF($A70="","",IF(V70,VLOOKUP($A70,OptionInfo!$A:$AC,29,FALSE),VLOOKUP($A70,OptionInfo!$A:$AD,30,FALSE)))</f>
        <v>395</v>
      </c>
      <c r="U70" s="154">
        <f>IF($B70="","",IF($V70,0,RTD("wdf.rtq",,$B70,"LastPrice")))</f>
        <v>0</v>
      </c>
      <c r="V70" s="57" t="b">
        <f>IF($A70="","",VLOOKUP($A70,OptionInfo!$A:$AK,37,FALSE))</f>
        <v>1</v>
      </c>
    </row>
    <row r="71" spans="1:22" s="18" customFormat="1" x14ac:dyDescent="0.2">
      <c r="A71" s="18" t="s">
        <v>797</v>
      </c>
      <c r="B71" s="10" t="str">
        <f>IF($A71="","",VLOOKUP($A71,OptionInfo!$A:$E,5,FALSE))</f>
        <v>RU1801.SHF</v>
      </c>
      <c r="C71" s="154">
        <f>IF($A71="","",VLOOKUP($A71,OptionInfo!$A:$G,7,FALSE))</f>
        <v>10</v>
      </c>
      <c r="D71" s="85">
        <v>-17</v>
      </c>
      <c r="E71" s="85">
        <v>0</v>
      </c>
      <c r="F71" s="85">
        <v>17</v>
      </c>
      <c r="G71" s="30" t="str">
        <f>IF(OR($V71,$A71=""),"",VLOOKUP($A71,OptionInfo!$A:$AI,31,FALSE))</f>
        <v/>
      </c>
      <c r="H71" s="30" t="str">
        <f>IF(OR($V71,$A71=""),"",VLOOKUP($A71,OptionInfo!$A:$AI,32,FALSE))</f>
        <v/>
      </c>
      <c r="I71" s="30" t="str">
        <f>IF(OR($V71,$A71=""),"",VLOOKUP($A71,OptionInfo!$A:$AI,33,FALSE))</f>
        <v/>
      </c>
      <c r="J71" s="30" t="str">
        <f>IF(OR($V71,$A71=""),"",VLOOKUP($A71,OptionInfo!$A:$AI,34,FALSE))</f>
        <v/>
      </c>
      <c r="K71" s="30" t="str">
        <f>IF(OR($V71,$A71=""),"",VLOOKUP($A71,OptionInfo!$A:$AI,35,FALSE))</f>
        <v/>
      </c>
      <c r="L71" s="31" t="str">
        <f t="shared" si="6"/>
        <v/>
      </c>
      <c r="M71" s="30" t="str">
        <f t="shared" si="7"/>
        <v/>
      </c>
      <c r="N71" s="30" t="str">
        <f>IF(OR($V71,$A71=""),"",IF(VLOOKUP($A71,OptionInfo!$A:$B,2,FALSE)="Asian",-$M71*0.01*$U71,$M71*0.01*$U71))</f>
        <v/>
      </c>
      <c r="O71" s="30" t="str">
        <f t="shared" si="8"/>
        <v/>
      </c>
      <c r="P71" s="30" t="str">
        <f t="shared" si="9"/>
        <v/>
      </c>
      <c r="Q71" s="22">
        <f t="shared" si="10"/>
        <v>0</v>
      </c>
      <c r="R71" s="145">
        <v>232443</v>
      </c>
      <c r="S71" s="22">
        <f t="shared" si="11"/>
        <v>232443</v>
      </c>
      <c r="T71" s="22">
        <f>IF($A71="","",IF(V71,VLOOKUP($A71,OptionInfo!$A:$AC,29,FALSE),VLOOKUP($A71,OptionInfo!$A:$AD,30,FALSE)))</f>
        <v>0</v>
      </c>
      <c r="U71" s="154">
        <f>IF($B71="","",IF($V71,0,RTD("wdf.rtq",,$B71,"LastPrice")))</f>
        <v>0</v>
      </c>
      <c r="V71" s="57" t="b">
        <f>IF($A71="","",VLOOKUP($A71,OptionInfo!$A:$AK,37,FALSE))</f>
        <v>1</v>
      </c>
    </row>
    <row r="72" spans="1:22" s="18" customFormat="1" x14ac:dyDescent="0.2">
      <c r="A72" s="18" t="s">
        <v>805</v>
      </c>
      <c r="B72" s="10" t="str">
        <f>IF($A72="","",VLOOKUP($A72,OptionInfo!$A:$E,5,FALSE))</f>
        <v>RU1801.SHF</v>
      </c>
      <c r="C72" s="154">
        <f>IF($A72="","",VLOOKUP($A72,OptionInfo!$A:$G,7,FALSE))</f>
        <v>10</v>
      </c>
      <c r="D72" s="85">
        <v>-18</v>
      </c>
      <c r="E72" s="85">
        <v>0</v>
      </c>
      <c r="F72" s="85">
        <v>18</v>
      </c>
      <c r="G72" s="30" t="str">
        <f>IF(OR($V72,$A72=""),"",VLOOKUP($A72,OptionInfo!$A:$AI,31,FALSE))</f>
        <v/>
      </c>
      <c r="H72" s="30" t="str">
        <f>IF(OR($V72,$A72=""),"",VLOOKUP($A72,OptionInfo!$A:$AI,32,FALSE))</f>
        <v/>
      </c>
      <c r="I72" s="30" t="str">
        <f>IF(OR($V72,$A72=""),"",VLOOKUP($A72,OptionInfo!$A:$AI,33,FALSE))</f>
        <v/>
      </c>
      <c r="J72" s="30" t="str">
        <f>IF(OR($V72,$A72=""),"",VLOOKUP($A72,OptionInfo!$A:$AI,34,FALSE))</f>
        <v/>
      </c>
      <c r="K72" s="30" t="str">
        <f>IF(OR($V72,$A72=""),"",VLOOKUP($A72,OptionInfo!$A:$AI,35,FALSE))</f>
        <v/>
      </c>
      <c r="L72" s="31" t="str">
        <f t="shared" si="6"/>
        <v/>
      </c>
      <c r="M72" s="30" t="str">
        <f t="shared" si="7"/>
        <v/>
      </c>
      <c r="N72" s="30" t="str">
        <f>IF(OR($V72,$A72=""),"",IF(VLOOKUP($A72,OptionInfo!$A:$B,2,FALSE)="Asian",-$M72*0.01*$U72,$M72*0.01*$U72))</f>
        <v/>
      </c>
      <c r="O72" s="30" t="str">
        <f t="shared" si="8"/>
        <v/>
      </c>
      <c r="P72" s="30" t="str">
        <f t="shared" si="9"/>
        <v/>
      </c>
      <c r="Q72" s="22">
        <f t="shared" si="10"/>
        <v>0</v>
      </c>
      <c r="R72" s="145">
        <v>273600</v>
      </c>
      <c r="S72" s="22">
        <f t="shared" si="11"/>
        <v>273600</v>
      </c>
      <c r="T72" s="22">
        <f>IF($A72="","",IF(V72,VLOOKUP($A72,OptionInfo!$A:$AC,29,FALSE),VLOOKUP($A72,OptionInfo!$A:$AD,30,FALSE)))</f>
        <v>0</v>
      </c>
      <c r="U72" s="154">
        <f>IF($B72="","",IF($V72,0,RTD("wdf.rtq",,$B72,"LastPrice")))</f>
        <v>0</v>
      </c>
      <c r="V72" s="57" t="b">
        <f>IF($A72="","",VLOOKUP($A72,OptionInfo!$A:$AK,37,FALSE))</f>
        <v>1</v>
      </c>
    </row>
    <row r="73" spans="1:22" s="18" customFormat="1" x14ac:dyDescent="0.2">
      <c r="A73" s="18" t="s">
        <v>820</v>
      </c>
      <c r="B73" s="10" t="str">
        <f>IF($A73="","",VLOOKUP($A73,OptionInfo!$A:$E,5,FALSE))</f>
        <v>RU1801.SHF</v>
      </c>
      <c r="C73" s="154">
        <f>IF($A73="","",VLOOKUP($A73,OptionInfo!$A:$G,7,FALSE))</f>
        <v>10</v>
      </c>
      <c r="D73" s="85">
        <v>-18</v>
      </c>
      <c r="E73" s="85">
        <v>0</v>
      </c>
      <c r="F73" s="85">
        <v>18</v>
      </c>
      <c r="G73" s="30" t="str">
        <f>IF(OR($V73,$A73=""),"",VLOOKUP($A73,OptionInfo!$A:$AI,31,FALSE))</f>
        <v/>
      </c>
      <c r="H73" s="30" t="str">
        <f>IF(OR($V73,$A73=""),"",VLOOKUP($A73,OptionInfo!$A:$AI,32,FALSE))</f>
        <v/>
      </c>
      <c r="I73" s="30" t="str">
        <f>IF(OR($V73,$A73=""),"",VLOOKUP($A73,OptionInfo!$A:$AI,33,FALSE))</f>
        <v/>
      </c>
      <c r="J73" s="30" t="str">
        <f>IF(OR($V73,$A73=""),"",VLOOKUP($A73,OptionInfo!$A:$AI,34,FALSE))</f>
        <v/>
      </c>
      <c r="K73" s="30" t="str">
        <f>IF(OR($V73,$A73=""),"",VLOOKUP($A73,OptionInfo!$A:$AI,35,FALSE))</f>
        <v/>
      </c>
      <c r="L73" s="31" t="str">
        <f t="shared" si="6"/>
        <v/>
      </c>
      <c r="M73" s="30" t="str">
        <f t="shared" si="7"/>
        <v/>
      </c>
      <c r="N73" s="30" t="str">
        <f>IF(OR($V73,$A73=""),"",IF(VLOOKUP($A73,OptionInfo!$A:$B,2,FALSE)="Asian",-$M73*0.01*$U73,$M73*0.01*$U73))</f>
        <v/>
      </c>
      <c r="O73" s="30" t="str">
        <f t="shared" si="8"/>
        <v/>
      </c>
      <c r="P73" s="30" t="str">
        <f t="shared" si="9"/>
        <v/>
      </c>
      <c r="Q73" s="22">
        <f t="shared" si="10"/>
        <v>0</v>
      </c>
      <c r="R73" s="145">
        <v>98949.6</v>
      </c>
      <c r="S73" s="22">
        <f t="shared" si="11"/>
        <v>98949.6</v>
      </c>
      <c r="T73" s="22">
        <f>IF($A73="","",IF(V73,VLOOKUP($A73,OptionInfo!$A:$AC,29,FALSE),VLOOKUP($A73,OptionInfo!$A:$AD,30,FALSE)))</f>
        <v>0</v>
      </c>
      <c r="U73" s="154">
        <f>IF($B73="","",IF($V73,0,RTD("wdf.rtq",,$B73,"LastPrice")))</f>
        <v>0</v>
      </c>
      <c r="V73" s="57" t="b">
        <f>IF($A73="","",VLOOKUP($A73,OptionInfo!$A:$AK,37,FALSE))</f>
        <v>1</v>
      </c>
    </row>
    <row r="74" spans="1:22" s="18" customFormat="1" x14ac:dyDescent="0.2">
      <c r="A74" s="18" t="s">
        <v>831</v>
      </c>
      <c r="B74" s="10" t="str">
        <f>IF($A74="","",VLOOKUP($A74,OptionInfo!$A:$E,5,FALSE))</f>
        <v>RU1801.SHF</v>
      </c>
      <c r="C74" s="154">
        <f>IF($A74="","",VLOOKUP($A74,OptionInfo!$A:$G,7,FALSE))</f>
        <v>10</v>
      </c>
      <c r="D74" s="85">
        <v>-25</v>
      </c>
      <c r="E74" s="85">
        <v>0</v>
      </c>
      <c r="F74" s="85">
        <v>25</v>
      </c>
      <c r="G74" s="30" t="str">
        <f>IF(OR($V74,$A74=""),"",VLOOKUP($A74,OptionInfo!$A:$AI,31,FALSE))</f>
        <v/>
      </c>
      <c r="H74" s="30" t="str">
        <f>IF(OR($V74,$A74=""),"",VLOOKUP($A74,OptionInfo!$A:$AI,32,FALSE))</f>
        <v/>
      </c>
      <c r="I74" s="30" t="str">
        <f>IF(OR($V74,$A74=""),"",VLOOKUP($A74,OptionInfo!$A:$AI,33,FALSE))</f>
        <v/>
      </c>
      <c r="J74" s="30" t="str">
        <f>IF(OR($V74,$A74=""),"",VLOOKUP($A74,OptionInfo!$A:$AI,34,FALSE))</f>
        <v/>
      </c>
      <c r="K74" s="30" t="str">
        <f>IF(OR($V74,$A74=""),"",VLOOKUP($A74,OptionInfo!$A:$AI,35,FALSE))</f>
        <v/>
      </c>
      <c r="L74" s="31" t="str">
        <f t="shared" si="6"/>
        <v/>
      </c>
      <c r="M74" s="30" t="str">
        <f t="shared" si="7"/>
        <v/>
      </c>
      <c r="N74" s="30" t="str">
        <f>IF(OR($V74,$A74=""),"",IF(VLOOKUP($A74,OptionInfo!$A:$B,2,FALSE)="Asian",-$M74*0.01*$U74,$M74*0.01*$U74))</f>
        <v/>
      </c>
      <c r="O74" s="30" t="str">
        <f t="shared" si="8"/>
        <v/>
      </c>
      <c r="P74" s="30" t="str">
        <f t="shared" si="9"/>
        <v/>
      </c>
      <c r="Q74" s="22">
        <f t="shared" si="10"/>
        <v>0</v>
      </c>
      <c r="R74" s="145">
        <v>115042.5</v>
      </c>
      <c r="S74" s="22">
        <f t="shared" si="11"/>
        <v>115042.5</v>
      </c>
      <c r="T74" s="22">
        <f>IF($A74="","",IF(V74,VLOOKUP($A74,OptionInfo!$A:$AC,29,FALSE),VLOOKUP($A74,OptionInfo!$A:$AD,30,FALSE)))</f>
        <v>0</v>
      </c>
      <c r="U74" s="154">
        <f>IF($B74="","",IF($V74,0,RTD("wdf.rtq",,$B74,"LastPrice")))</f>
        <v>0</v>
      </c>
      <c r="V74" s="57" t="b">
        <f>IF($A74="","",VLOOKUP($A74,OptionInfo!$A:$AK,37,FALSE))</f>
        <v>1</v>
      </c>
    </row>
    <row r="75" spans="1:22" s="18" customFormat="1" x14ac:dyDescent="0.2">
      <c r="A75" s="18" t="s">
        <v>839</v>
      </c>
      <c r="B75" s="10" t="str">
        <f>IF($A75="","",VLOOKUP($A75,OptionInfo!$A:$E,5,FALSE))</f>
        <v>NI1801.SHF</v>
      </c>
      <c r="C75" s="154">
        <f>IF($A75="","",VLOOKUP($A75,OptionInfo!$A:$G,7,FALSE))</f>
        <v>1</v>
      </c>
      <c r="D75" s="85">
        <v>-56</v>
      </c>
      <c r="E75" s="85">
        <v>0</v>
      </c>
      <c r="F75" s="85">
        <v>56</v>
      </c>
      <c r="G75" s="30" t="str">
        <f>IF(OR($V75,$A75=""),"",VLOOKUP($A75,OptionInfo!$A:$AI,31,FALSE))</f>
        <v/>
      </c>
      <c r="H75" s="30" t="str">
        <f>IF(OR($V75,$A75=""),"",VLOOKUP($A75,OptionInfo!$A:$AI,32,FALSE))</f>
        <v/>
      </c>
      <c r="I75" s="30" t="str">
        <f>IF(OR($V75,$A75=""),"",VLOOKUP($A75,OptionInfo!$A:$AI,33,FALSE))</f>
        <v/>
      </c>
      <c r="J75" s="30" t="str">
        <f>IF(OR($V75,$A75=""),"",VLOOKUP($A75,OptionInfo!$A:$AI,34,FALSE))</f>
        <v/>
      </c>
      <c r="K75" s="30" t="str">
        <f>IF(OR($V75,$A75=""),"",VLOOKUP($A75,OptionInfo!$A:$AI,35,FALSE))</f>
        <v/>
      </c>
      <c r="L75" s="31" t="str">
        <f t="shared" si="6"/>
        <v/>
      </c>
      <c r="M75" s="30" t="str">
        <f t="shared" si="7"/>
        <v/>
      </c>
      <c r="N75" s="30" t="str">
        <f>IF(OR($V75,$A75=""),"",IF(VLOOKUP($A75,OptionInfo!$A:$B,2,FALSE)="Asian",-$M75*0.01*$U75,$M75*0.01*$U75))</f>
        <v/>
      </c>
      <c r="O75" s="30" t="str">
        <f t="shared" si="8"/>
        <v/>
      </c>
      <c r="P75" s="30" t="str">
        <f t="shared" si="9"/>
        <v/>
      </c>
      <c r="Q75" s="22">
        <f t="shared" si="10"/>
        <v>-34277.599999999999</v>
      </c>
      <c r="R75" s="145">
        <v>142405.76000000001</v>
      </c>
      <c r="S75" s="22">
        <f t="shared" si="11"/>
        <v>108128.16</v>
      </c>
      <c r="T75" s="22">
        <f>IF($A75="","",IF(V75,VLOOKUP($A75,OptionInfo!$A:$AC,29,FALSE),VLOOKUP($A75,OptionInfo!$A:$AD,30,FALSE)))</f>
        <v>612.1</v>
      </c>
      <c r="U75" s="154">
        <f>IF($B75="","",IF($V75,0,RTD("wdf.rtq",,$B75,"LastPrice")))</f>
        <v>0</v>
      </c>
      <c r="V75" s="57" t="b">
        <f>IF($A75="","",VLOOKUP($A75,OptionInfo!$A:$AK,37,FALSE))</f>
        <v>1</v>
      </c>
    </row>
    <row r="76" spans="1:22" s="18" customFormat="1" x14ac:dyDescent="0.2">
      <c r="A76" s="18" t="s">
        <v>850</v>
      </c>
      <c r="B76" s="10" t="str">
        <f>IF($A76="","",VLOOKUP($A76,OptionInfo!$A:$E,5,FALSE))</f>
        <v>RU1801.SHF</v>
      </c>
      <c r="C76" s="154">
        <f>IF($A76="","",VLOOKUP($A76,OptionInfo!$A:$G,7,FALSE))</f>
        <v>10</v>
      </c>
      <c r="D76" s="85">
        <v>-60</v>
      </c>
      <c r="E76" s="85">
        <v>0</v>
      </c>
      <c r="F76" s="85">
        <v>60</v>
      </c>
      <c r="G76" s="30" t="str">
        <f>IF(OR($V76,$A76=""),"",VLOOKUP($A76,OptionInfo!$A:$AI,31,FALSE))</f>
        <v/>
      </c>
      <c r="H76" s="30" t="str">
        <f>IF(OR($V76,$A76=""),"",VLOOKUP($A76,OptionInfo!$A:$AI,32,FALSE))</f>
        <v/>
      </c>
      <c r="I76" s="30" t="str">
        <f>IF(OR($V76,$A76=""),"",VLOOKUP($A76,OptionInfo!$A:$AI,33,FALSE))</f>
        <v/>
      </c>
      <c r="J76" s="30" t="str">
        <f>IF(OR($V76,$A76=""),"",VLOOKUP($A76,OptionInfo!$A:$AI,34,FALSE))</f>
        <v/>
      </c>
      <c r="K76" s="30" t="str">
        <f>IF(OR($V76,$A76=""),"",VLOOKUP($A76,OptionInfo!$A:$AI,35,FALSE))</f>
        <v/>
      </c>
      <c r="L76" s="31" t="str">
        <f t="shared" si="6"/>
        <v/>
      </c>
      <c r="M76" s="30" t="str">
        <f t="shared" si="7"/>
        <v/>
      </c>
      <c r="N76" s="30" t="str">
        <f>IF(OR($V76,$A76=""),"",IF(VLOOKUP($A76,OptionInfo!$A:$B,2,FALSE)="Asian",-$M76*0.01*$U76,$M76*0.01*$U76))</f>
        <v/>
      </c>
      <c r="O76" s="30" t="str">
        <f t="shared" si="8"/>
        <v/>
      </c>
      <c r="P76" s="30" t="str">
        <f t="shared" si="9"/>
        <v/>
      </c>
      <c r="Q76" s="22">
        <f t="shared" si="10"/>
        <v>0</v>
      </c>
      <c r="R76" s="145">
        <v>199962</v>
      </c>
      <c r="S76" s="22">
        <f t="shared" si="11"/>
        <v>199962</v>
      </c>
      <c r="T76" s="22">
        <f>IF($A76="","",IF(V76,VLOOKUP($A76,OptionInfo!$A:$AC,29,FALSE),VLOOKUP($A76,OptionInfo!$A:$AD,30,FALSE)))</f>
        <v>0</v>
      </c>
      <c r="U76" s="154">
        <f>IF($B76="","",IF($V76,0,RTD("wdf.rtq",,$B76,"LastPrice")))</f>
        <v>0</v>
      </c>
      <c r="V76" s="57" t="b">
        <f>IF($A76="","",VLOOKUP($A76,OptionInfo!$A:$AK,37,FALSE))</f>
        <v>1</v>
      </c>
    </row>
    <row r="77" spans="1:22" s="18" customFormat="1" x14ac:dyDescent="0.2">
      <c r="A77" s="18" t="s">
        <v>858</v>
      </c>
      <c r="B77" s="10" t="str">
        <f>IF($A77="","",VLOOKUP($A77,OptionInfo!$A:$E,5,FALSE))</f>
        <v>000059.SZ</v>
      </c>
      <c r="C77" s="154">
        <f>IF($A77="","",VLOOKUP($A77,OptionInfo!$A:$G,7,FALSE))</f>
        <v>100</v>
      </c>
      <c r="D77" s="85">
        <v>-750</v>
      </c>
      <c r="E77" s="85">
        <v>0</v>
      </c>
      <c r="F77" s="85">
        <v>750</v>
      </c>
      <c r="G77" s="30" t="str">
        <f>IF(OR($V77,$A77=""),"",VLOOKUP($A77,OptionInfo!$A:$AI,31,FALSE))</f>
        <v/>
      </c>
      <c r="H77" s="30" t="str">
        <f>IF(OR($V77,$A77=""),"",VLOOKUP($A77,OptionInfo!$A:$AI,32,FALSE))</f>
        <v/>
      </c>
      <c r="I77" s="30" t="str">
        <f>IF(OR($V77,$A77=""),"",VLOOKUP($A77,OptionInfo!$A:$AI,33,FALSE))</f>
        <v/>
      </c>
      <c r="J77" s="30" t="str">
        <f>IF(OR($V77,$A77=""),"",VLOOKUP($A77,OptionInfo!$A:$AI,34,FALSE))</f>
        <v/>
      </c>
      <c r="K77" s="30" t="str">
        <f>IF(OR($V77,$A77=""),"",VLOOKUP($A77,OptionInfo!$A:$AI,35,FALSE))</f>
        <v/>
      </c>
      <c r="L77" s="31" t="str">
        <f t="shared" si="6"/>
        <v/>
      </c>
      <c r="M77" s="30" t="str">
        <f t="shared" si="7"/>
        <v/>
      </c>
      <c r="N77" s="30" t="str">
        <f>IF(OR($V77,$A77=""),"",IF(VLOOKUP($A77,OptionInfo!$A:$B,2,FALSE)="Asian",-$M77*0.01*$U77,$M77*0.01*$U77))</f>
        <v/>
      </c>
      <c r="O77" s="30" t="str">
        <f t="shared" si="8"/>
        <v/>
      </c>
      <c r="P77" s="30" t="str">
        <f t="shared" si="9"/>
        <v/>
      </c>
      <c r="Q77" s="22">
        <f t="shared" si="10"/>
        <v>0</v>
      </c>
      <c r="R77" s="145">
        <v>99915</v>
      </c>
      <c r="S77" s="22">
        <f t="shared" si="11"/>
        <v>99915</v>
      </c>
      <c r="T77" s="22">
        <f>IF($A77="","",IF(V77,VLOOKUP($A77,OptionInfo!$A:$AC,29,FALSE),VLOOKUP($A77,OptionInfo!$A:$AD,30,FALSE)))</f>
        <v>0</v>
      </c>
      <c r="U77" s="154">
        <f>IF($B77="","",IF($V77,0,RTD("wdf.rtq",,$B77,"LastPrice")))</f>
        <v>0</v>
      </c>
      <c r="V77" s="57" t="b">
        <f>IF($A77="","",VLOOKUP($A77,OptionInfo!$A:$AK,37,FALSE))</f>
        <v>1</v>
      </c>
    </row>
    <row r="78" spans="1:22" s="18" customFormat="1" x14ac:dyDescent="0.2">
      <c r="A78" s="18" t="s">
        <v>860</v>
      </c>
      <c r="B78" s="10" t="str">
        <f>IF($A78="","",VLOOKUP($A78,OptionInfo!$A:$E,5,FALSE))</f>
        <v>000059.SZ</v>
      </c>
      <c r="C78" s="154">
        <f>IF($A78="","",VLOOKUP($A78,OptionInfo!$A:$G,7,FALSE))</f>
        <v>100</v>
      </c>
      <c r="D78" s="85">
        <v>750</v>
      </c>
      <c r="E78" s="85">
        <v>750</v>
      </c>
      <c r="F78" s="85">
        <v>0</v>
      </c>
      <c r="G78" s="30" t="str">
        <f>IF(OR($V78,$A78=""),"",VLOOKUP($A78,OptionInfo!$A:$AI,31,FALSE))</f>
        <v/>
      </c>
      <c r="H78" s="30" t="str">
        <f>IF(OR($V78,$A78=""),"",VLOOKUP($A78,OptionInfo!$A:$AI,32,FALSE))</f>
        <v/>
      </c>
      <c r="I78" s="30" t="str">
        <f>IF(OR($V78,$A78=""),"",VLOOKUP($A78,OptionInfo!$A:$AI,33,FALSE))</f>
        <v/>
      </c>
      <c r="J78" s="30" t="str">
        <f>IF(OR($V78,$A78=""),"",VLOOKUP($A78,OptionInfo!$A:$AI,34,FALSE))</f>
        <v/>
      </c>
      <c r="K78" s="30" t="str">
        <f>IF(OR($V78,$A78=""),"",VLOOKUP($A78,OptionInfo!$A:$AI,35,FALSE))</f>
        <v/>
      </c>
      <c r="L78" s="31" t="str">
        <f t="shared" si="6"/>
        <v/>
      </c>
      <c r="M78" s="30" t="str">
        <f t="shared" si="7"/>
        <v/>
      </c>
      <c r="N78" s="30" t="str">
        <f>IF(OR($V78,$A78=""),"",IF(VLOOKUP($A78,OptionInfo!$A:$B,2,FALSE)="Asian",-$M78*0.01*$U78,$M78*0.01*$U78))</f>
        <v/>
      </c>
      <c r="O78" s="30" t="str">
        <f t="shared" si="8"/>
        <v/>
      </c>
      <c r="P78" s="30" t="str">
        <f t="shared" si="9"/>
        <v/>
      </c>
      <c r="Q78" s="22">
        <f t="shared" si="10"/>
        <v>0</v>
      </c>
      <c r="R78" s="145">
        <v>-60045</v>
      </c>
      <c r="S78" s="22">
        <f t="shared" si="11"/>
        <v>-60045</v>
      </c>
      <c r="T78" s="22">
        <f>IF($A78="","",IF(V78,VLOOKUP($A78,OptionInfo!$A:$AC,29,FALSE),VLOOKUP($A78,OptionInfo!$A:$AD,30,FALSE)))</f>
        <v>0</v>
      </c>
      <c r="U78" s="154">
        <f>IF($B78="","",IF($V78,0,RTD("wdf.rtq",,$B78,"LastPrice")))</f>
        <v>0</v>
      </c>
      <c r="V78" s="57" t="b">
        <f>IF($A78="","",VLOOKUP($A78,OptionInfo!$A:$AK,37,FALSE))</f>
        <v>1</v>
      </c>
    </row>
    <row r="79" spans="1:22" s="18" customFormat="1" x14ac:dyDescent="0.2">
      <c r="A79" s="18" t="s">
        <v>890</v>
      </c>
      <c r="B79" s="10" t="str">
        <f>IF($A79="","",VLOOKUP($A79,OptionInfo!$A:$E,5,FALSE))</f>
        <v>002427.SZ</v>
      </c>
      <c r="C79" s="154">
        <f>IF($A79="","",VLOOKUP($A79,OptionInfo!$A:$G,7,FALSE))</f>
        <v>100</v>
      </c>
      <c r="D79" s="85">
        <v>-860</v>
      </c>
      <c r="E79" s="85">
        <v>0</v>
      </c>
      <c r="F79" s="85">
        <v>860</v>
      </c>
      <c r="G79" s="30" t="str">
        <f>IF(OR($V79,$A79=""),"",VLOOKUP($A79,OptionInfo!$A:$AI,31,FALSE))</f>
        <v/>
      </c>
      <c r="H79" s="30" t="str">
        <f>IF(OR($V79,$A79=""),"",VLOOKUP($A79,OptionInfo!$A:$AI,32,FALSE))</f>
        <v/>
      </c>
      <c r="I79" s="30" t="str">
        <f>IF(OR($V79,$A79=""),"",VLOOKUP($A79,OptionInfo!$A:$AI,33,FALSE))</f>
        <v/>
      </c>
      <c r="J79" s="30" t="str">
        <f>IF(OR($V79,$A79=""),"",VLOOKUP($A79,OptionInfo!$A:$AI,34,FALSE))</f>
        <v/>
      </c>
      <c r="K79" s="30" t="str">
        <f>IF(OR($V79,$A79=""),"",VLOOKUP($A79,OptionInfo!$A:$AI,35,FALSE))</f>
        <v/>
      </c>
      <c r="L79" s="31" t="str">
        <f t="shared" si="6"/>
        <v/>
      </c>
      <c r="M79" s="30" t="str">
        <f t="shared" si="7"/>
        <v/>
      </c>
      <c r="N79" s="30" t="str">
        <f>IF(OR($V79,$A79=""),"",IF(VLOOKUP($A79,OptionInfo!$A:$B,2,FALSE)="Asian",-$M79*0.01*$U79,$M79*0.01*$U79))</f>
        <v/>
      </c>
      <c r="O79" s="30" t="str">
        <f t="shared" si="8"/>
        <v/>
      </c>
      <c r="P79" s="30" t="str">
        <f t="shared" si="9"/>
        <v/>
      </c>
      <c r="Q79" s="22">
        <f t="shared" si="10"/>
        <v>-436673.6</v>
      </c>
      <c r="R79" s="145">
        <v>299529.39999999997</v>
      </c>
      <c r="S79" s="22">
        <f t="shared" si="11"/>
        <v>-137144.20000000001</v>
      </c>
      <c r="T79" s="22">
        <f>IF($A79="","",IF(V79,VLOOKUP($A79,OptionInfo!$A:$AC,29,FALSE),VLOOKUP($A79,OptionInfo!$A:$AD,30,FALSE)))</f>
        <v>5.0776000000000003</v>
      </c>
      <c r="U79" s="154">
        <f>IF($B79="","",IF($V79,0,RTD("wdf.rtq",,$B79,"LastPrice")))</f>
        <v>0</v>
      </c>
      <c r="V79" s="57" t="b">
        <f>IF($A79="","",VLOOKUP($A79,OptionInfo!$A:$AK,37,FALSE))</f>
        <v>1</v>
      </c>
    </row>
    <row r="80" spans="1:22" s="18" customFormat="1" x14ac:dyDescent="0.2">
      <c r="A80" s="18" t="s">
        <v>839</v>
      </c>
      <c r="B80" s="10" t="str">
        <f>IF($A80="","",VLOOKUP($A80,OptionInfo!$A:$E,5,FALSE))</f>
        <v>NI1801.SHF</v>
      </c>
      <c r="C80" s="154">
        <f>IF($A80="","",VLOOKUP($A80,OptionInfo!$A:$G,7,FALSE))</f>
        <v>1</v>
      </c>
      <c r="D80" s="85">
        <v>56</v>
      </c>
      <c r="E80" s="85">
        <v>0</v>
      </c>
      <c r="F80" s="85">
        <v>-56</v>
      </c>
      <c r="G80" s="30" t="str">
        <f>IF(OR($V80,$A80=""),"",VLOOKUP($A80,OptionInfo!$A:$AI,31,FALSE))</f>
        <v/>
      </c>
      <c r="H80" s="30" t="str">
        <f>IF(OR($V80,$A80=""),"",VLOOKUP($A80,OptionInfo!$A:$AI,32,FALSE))</f>
        <v/>
      </c>
      <c r="I80" s="30" t="str">
        <f>IF(OR($V80,$A80=""),"",VLOOKUP($A80,OptionInfo!$A:$AI,33,FALSE))</f>
        <v/>
      </c>
      <c r="J80" s="30" t="str">
        <f>IF(OR($V80,$A80=""),"",VLOOKUP($A80,OptionInfo!$A:$AI,34,FALSE))</f>
        <v/>
      </c>
      <c r="K80" s="30" t="str">
        <f>IF(OR($V80,$A80=""),"",VLOOKUP($A80,OptionInfo!$A:$AI,35,FALSE))</f>
        <v/>
      </c>
      <c r="L80" s="31" t="str">
        <f t="shared" si="6"/>
        <v/>
      </c>
      <c r="M80" s="30" t="str">
        <f t="shared" si="7"/>
        <v/>
      </c>
      <c r="N80" s="30" t="str">
        <f>IF(OR($V80,$A80=""),"",IF(VLOOKUP($A80,OptionInfo!$A:$B,2,FALSE)="Asian",-$M80*0.01*$U80,$M80*0.01*$U80))</f>
        <v/>
      </c>
      <c r="O80" s="30" t="str">
        <f t="shared" si="8"/>
        <v/>
      </c>
      <c r="P80" s="30" t="str">
        <f t="shared" si="9"/>
        <v/>
      </c>
      <c r="Q80" s="22">
        <f t="shared" si="10"/>
        <v>34277.599999999999</v>
      </c>
      <c r="R80" s="145">
        <v>-34277.599999999999</v>
      </c>
      <c r="S80" s="22">
        <f t="shared" si="11"/>
        <v>0</v>
      </c>
      <c r="T80" s="22">
        <f>IF($A80="","",IF(V80,VLOOKUP($A80,OptionInfo!$A:$AC,29,FALSE),VLOOKUP($A80,OptionInfo!$A:$AD,30,FALSE)))</f>
        <v>612.1</v>
      </c>
      <c r="U80" s="154">
        <f>IF($B80="","",IF($V80,0,RTD("wdf.rtq",,$B80,"LastPrice")))</f>
        <v>0</v>
      </c>
      <c r="V80" s="57" t="b">
        <f>IF($A80="","",VLOOKUP($A80,OptionInfo!$A:$AK,37,FALSE))</f>
        <v>1</v>
      </c>
    </row>
    <row r="81" spans="1:22" s="18" customFormat="1" x14ac:dyDescent="0.2">
      <c r="A81" s="18" t="s">
        <v>916</v>
      </c>
      <c r="B81" s="10" t="str">
        <f>IF($A81="","",VLOOKUP($A81,OptionInfo!$A:$E,5,FALSE))</f>
        <v>300160.SZ</v>
      </c>
      <c r="C81" s="154">
        <f>IF($A81="","",VLOOKUP($A81,OptionInfo!$A:$G,7,FALSE))</f>
        <v>100</v>
      </c>
      <c r="D81" s="85">
        <v>-829</v>
      </c>
      <c r="E81" s="85">
        <v>0</v>
      </c>
      <c r="F81" s="85">
        <v>829</v>
      </c>
      <c r="G81" s="30" t="str">
        <f>IF(OR($V81,$A81=""),"",VLOOKUP($A81,OptionInfo!$A:$AI,31,FALSE))</f>
        <v/>
      </c>
      <c r="H81" s="30" t="str">
        <f>IF(OR($V81,$A81=""),"",VLOOKUP($A81,OptionInfo!$A:$AI,32,FALSE))</f>
        <v/>
      </c>
      <c r="I81" s="30" t="str">
        <f>IF(OR($V81,$A81=""),"",VLOOKUP($A81,OptionInfo!$A:$AI,33,FALSE))</f>
        <v/>
      </c>
      <c r="J81" s="30" t="str">
        <f>IF(OR($V81,$A81=""),"",VLOOKUP($A81,OptionInfo!$A:$AI,34,FALSE))</f>
        <v/>
      </c>
      <c r="K81" s="30" t="str">
        <f>IF(OR($V81,$A81=""),"",VLOOKUP($A81,OptionInfo!$A:$AI,35,FALSE))</f>
        <v/>
      </c>
      <c r="L81" s="31" t="str">
        <f t="shared" si="6"/>
        <v/>
      </c>
      <c r="M81" s="30" t="str">
        <f t="shared" si="7"/>
        <v/>
      </c>
      <c r="N81" s="30" t="str">
        <f>IF(OR($V81,$A81=""),"",IF(VLOOKUP($A81,OptionInfo!$A:$B,2,FALSE)="Asian",-$M81*0.01*$U81,$M81*0.01*$U81))</f>
        <v/>
      </c>
      <c r="O81" s="30" t="str">
        <f t="shared" si="8"/>
        <v/>
      </c>
      <c r="P81" s="30" t="str">
        <f t="shared" si="9"/>
        <v/>
      </c>
      <c r="Q81" s="22">
        <f t="shared" si="10"/>
        <v>0</v>
      </c>
      <c r="R81" s="145">
        <v>54658.042500000003</v>
      </c>
      <c r="S81" s="22">
        <f t="shared" si="11"/>
        <v>54658.042500000003</v>
      </c>
      <c r="T81" s="22">
        <f>IF($A81="","",IF(V81,VLOOKUP($A81,OptionInfo!$A:$AC,29,FALSE),VLOOKUP($A81,OptionInfo!$A:$AD,30,FALSE)))</f>
        <v>0</v>
      </c>
      <c r="U81" s="154">
        <f>IF($B81="","",IF($V81,0,RTD("wdf.rtq",,$B81,"LastPrice")))</f>
        <v>0</v>
      </c>
      <c r="V81" s="57" t="b">
        <f>IF($A81="","",VLOOKUP($A81,OptionInfo!$A:$AK,37,FALSE))</f>
        <v>1</v>
      </c>
    </row>
    <row r="82" spans="1:22" s="18" customFormat="1" x14ac:dyDescent="0.2">
      <c r="A82" s="18" t="s">
        <v>533</v>
      </c>
      <c r="B82" s="10" t="str">
        <f>IF($A82="","",VLOOKUP($A82,OptionInfo!$A:$E,5,FALSE))</f>
        <v>C1801.DCE</v>
      </c>
      <c r="C82" s="154">
        <f>IF($A82="","",VLOOKUP($A82,OptionInfo!$A:$G,7,FALSE))</f>
        <v>10</v>
      </c>
      <c r="D82" s="85">
        <v>10</v>
      </c>
      <c r="E82" s="85">
        <v>0</v>
      </c>
      <c r="F82" s="85">
        <v>-10</v>
      </c>
      <c r="G82" s="30" t="str">
        <f>IF(OR($V82,$A82=""),"",VLOOKUP($A82,OptionInfo!$A:$AI,31,FALSE))</f>
        <v/>
      </c>
      <c r="H82" s="30" t="str">
        <f>IF(OR($V82,$A82=""),"",VLOOKUP($A82,OptionInfo!$A:$AI,32,FALSE))</f>
        <v/>
      </c>
      <c r="I82" s="30" t="str">
        <f>IF(OR($V82,$A82=""),"",VLOOKUP($A82,OptionInfo!$A:$AI,33,FALSE))</f>
        <v/>
      </c>
      <c r="J82" s="30" t="str">
        <f>IF(OR($V82,$A82=""),"",VLOOKUP($A82,OptionInfo!$A:$AI,34,FALSE))</f>
        <v/>
      </c>
      <c r="K82" s="30" t="str">
        <f>IF(OR($V82,$A82=""),"",VLOOKUP($A82,OptionInfo!$A:$AI,35,FALSE))</f>
        <v/>
      </c>
      <c r="L82" s="31" t="str">
        <f t="shared" si="6"/>
        <v/>
      </c>
      <c r="M82" s="30" t="str">
        <f t="shared" si="7"/>
        <v/>
      </c>
      <c r="N82" s="30" t="str">
        <f>IF(OR($V82,$A82=""),"",IF(VLOOKUP($A82,OptionInfo!$A:$B,2,FALSE)="Asian",-$M82*0.01*$U82,$M82*0.01*$U82))</f>
        <v/>
      </c>
      <c r="O82" s="30" t="str">
        <f t="shared" si="8"/>
        <v/>
      </c>
      <c r="P82" s="30" t="str">
        <f t="shared" si="9"/>
        <v/>
      </c>
      <c r="Q82" s="22">
        <f t="shared" si="10"/>
        <v>0</v>
      </c>
      <c r="R82" s="145">
        <v>0</v>
      </c>
      <c r="S82" s="22">
        <f t="shared" si="11"/>
        <v>0</v>
      </c>
      <c r="T82" s="22">
        <f>IF($A82="","",IF(V82,VLOOKUP($A82,OptionInfo!$A:$AC,29,FALSE),VLOOKUP($A82,OptionInfo!$A:$AD,30,FALSE)))</f>
        <v>0</v>
      </c>
      <c r="U82" s="154">
        <f>IF($B82="","",IF($V82,0,RTD("wdf.rtq",,$B82,"LastPrice")))</f>
        <v>0</v>
      </c>
      <c r="V82" s="57" t="b">
        <f>IF($A82="","",VLOOKUP($A82,OptionInfo!$A:$AK,37,FALSE))</f>
        <v>1</v>
      </c>
    </row>
    <row r="83" spans="1:22" s="18" customFormat="1" x14ac:dyDescent="0.2">
      <c r="A83" s="18" t="s">
        <v>820</v>
      </c>
      <c r="B83" s="10" t="str">
        <f>IF($A83="","",VLOOKUP($A83,OptionInfo!$A:$E,5,FALSE))</f>
        <v>RU1801.SHF</v>
      </c>
      <c r="C83" s="154">
        <f>IF($A83="","",VLOOKUP($A83,OptionInfo!$A:$G,7,FALSE))</f>
        <v>10</v>
      </c>
      <c r="D83" s="85">
        <v>18</v>
      </c>
      <c r="E83" s="85">
        <v>0</v>
      </c>
      <c r="F83" s="85">
        <v>-18</v>
      </c>
      <c r="G83" s="30" t="str">
        <f>IF(OR($V83,$A83=""),"",VLOOKUP($A83,OptionInfo!$A:$AI,31,FALSE))</f>
        <v/>
      </c>
      <c r="H83" s="30" t="str">
        <f>IF(OR($V83,$A83=""),"",VLOOKUP($A83,OptionInfo!$A:$AI,32,FALSE))</f>
        <v/>
      </c>
      <c r="I83" s="30" t="str">
        <f>IF(OR($V83,$A83=""),"",VLOOKUP($A83,OptionInfo!$A:$AI,33,FALSE))</f>
        <v/>
      </c>
      <c r="J83" s="30" t="str">
        <f>IF(OR($V83,$A83=""),"",VLOOKUP($A83,OptionInfo!$A:$AI,34,FALSE))</f>
        <v/>
      </c>
      <c r="K83" s="30" t="str">
        <f>IF(OR($V83,$A83=""),"",VLOOKUP($A83,OptionInfo!$A:$AI,35,FALSE))</f>
        <v/>
      </c>
      <c r="L83" s="31" t="str">
        <f t="shared" si="6"/>
        <v/>
      </c>
      <c r="M83" s="30" t="str">
        <f t="shared" si="7"/>
        <v/>
      </c>
      <c r="N83" s="30" t="str">
        <f>IF(OR($V83,$A83=""),"",IF(VLOOKUP($A83,OptionInfo!$A:$B,2,FALSE)="Asian",-$M83*0.01*$U83,$M83*0.01*$U83))</f>
        <v/>
      </c>
      <c r="O83" s="30" t="str">
        <f t="shared" si="8"/>
        <v/>
      </c>
      <c r="P83" s="30" t="str">
        <f t="shared" si="9"/>
        <v/>
      </c>
      <c r="Q83" s="22">
        <f t="shared" si="10"/>
        <v>0</v>
      </c>
      <c r="R83" s="145">
        <v>0</v>
      </c>
      <c r="S83" s="22">
        <f t="shared" si="11"/>
        <v>0</v>
      </c>
      <c r="T83" s="22">
        <f>IF($A83="","",IF(V83,VLOOKUP($A83,OptionInfo!$A:$AC,29,FALSE),VLOOKUP($A83,OptionInfo!$A:$AD,30,FALSE)))</f>
        <v>0</v>
      </c>
      <c r="U83" s="154">
        <f>IF($B83="","",IF($V83,0,RTD("wdf.rtq",,$B83,"LastPrice")))</f>
        <v>0</v>
      </c>
      <c r="V83" s="57" t="b">
        <f>IF($A83="","",VLOOKUP($A83,OptionInfo!$A:$AK,37,FALSE))</f>
        <v>1</v>
      </c>
    </row>
    <row r="84" spans="1:22" s="18" customFormat="1" x14ac:dyDescent="0.2">
      <c r="A84" s="18" t="s">
        <v>831</v>
      </c>
      <c r="B84" s="10" t="str">
        <f>IF($A84="","",VLOOKUP($A84,OptionInfo!$A:$E,5,FALSE))</f>
        <v>RU1801.SHF</v>
      </c>
      <c r="C84" s="154">
        <f>IF($A84="","",VLOOKUP($A84,OptionInfo!$A:$G,7,FALSE))</f>
        <v>10</v>
      </c>
      <c r="D84" s="85">
        <v>25</v>
      </c>
      <c r="E84" s="85">
        <v>0</v>
      </c>
      <c r="F84" s="85">
        <v>-25</v>
      </c>
      <c r="G84" s="30" t="str">
        <f>IF(OR($V84,$A84=""),"",VLOOKUP($A84,OptionInfo!$A:$AI,31,FALSE))</f>
        <v/>
      </c>
      <c r="H84" s="30" t="str">
        <f>IF(OR($V84,$A84=""),"",VLOOKUP($A84,OptionInfo!$A:$AI,32,FALSE))</f>
        <v/>
      </c>
      <c r="I84" s="30" t="str">
        <f>IF(OR($V84,$A84=""),"",VLOOKUP($A84,OptionInfo!$A:$AI,33,FALSE))</f>
        <v/>
      </c>
      <c r="J84" s="30" t="str">
        <f>IF(OR($V84,$A84=""),"",VLOOKUP($A84,OptionInfo!$A:$AI,34,FALSE))</f>
        <v/>
      </c>
      <c r="K84" s="30" t="str">
        <f>IF(OR($V84,$A84=""),"",VLOOKUP($A84,OptionInfo!$A:$AI,35,FALSE))</f>
        <v/>
      </c>
      <c r="L84" s="31" t="str">
        <f t="shared" si="6"/>
        <v/>
      </c>
      <c r="M84" s="30" t="str">
        <f t="shared" si="7"/>
        <v/>
      </c>
      <c r="N84" s="30" t="str">
        <f>IF(OR($V84,$A84=""),"",IF(VLOOKUP($A84,OptionInfo!$A:$B,2,FALSE)="Asian",-$M84*0.01*$U84,$M84*0.01*$U84))</f>
        <v/>
      </c>
      <c r="O84" s="30" t="str">
        <f t="shared" si="8"/>
        <v/>
      </c>
      <c r="P84" s="30" t="str">
        <f t="shared" si="9"/>
        <v/>
      </c>
      <c r="Q84" s="22">
        <f t="shared" si="10"/>
        <v>0</v>
      </c>
      <c r="R84" s="145">
        <v>0</v>
      </c>
      <c r="S84" s="22">
        <f t="shared" si="11"/>
        <v>0</v>
      </c>
      <c r="T84" s="22">
        <f>IF($A84="","",IF(V84,VLOOKUP($A84,OptionInfo!$A:$AC,29,FALSE),VLOOKUP($A84,OptionInfo!$A:$AD,30,FALSE)))</f>
        <v>0</v>
      </c>
      <c r="U84" s="154">
        <f>IF($B84="","",IF($V84,0,RTD("wdf.rtq",,$B84,"LastPrice")))</f>
        <v>0</v>
      </c>
      <c r="V84" s="57" t="b">
        <f>IF($A84="","",VLOOKUP($A84,OptionInfo!$A:$AK,37,FALSE))</f>
        <v>1</v>
      </c>
    </row>
    <row r="85" spans="1:22" s="18" customFormat="1" x14ac:dyDescent="0.2">
      <c r="A85" s="18" t="s">
        <v>850</v>
      </c>
      <c r="B85" s="10" t="str">
        <f>IF($A85="","",VLOOKUP($A85,OptionInfo!$A:$E,5,FALSE))</f>
        <v>RU1801.SHF</v>
      </c>
      <c r="C85" s="154">
        <f>IF($A85="","",VLOOKUP($A85,OptionInfo!$A:$G,7,FALSE))</f>
        <v>10</v>
      </c>
      <c r="D85" s="85">
        <v>60</v>
      </c>
      <c r="E85" s="85">
        <v>0</v>
      </c>
      <c r="F85" s="85">
        <v>-60</v>
      </c>
      <c r="G85" s="30" t="str">
        <f>IF(OR($V85,$A85=""),"",VLOOKUP($A85,OptionInfo!$A:$AI,31,FALSE))</f>
        <v/>
      </c>
      <c r="H85" s="30" t="str">
        <f>IF(OR($V85,$A85=""),"",VLOOKUP($A85,OptionInfo!$A:$AI,32,FALSE))</f>
        <v/>
      </c>
      <c r="I85" s="30" t="str">
        <f>IF(OR($V85,$A85=""),"",VLOOKUP($A85,OptionInfo!$A:$AI,33,FALSE))</f>
        <v/>
      </c>
      <c r="J85" s="30" t="str">
        <f>IF(OR($V85,$A85=""),"",VLOOKUP($A85,OptionInfo!$A:$AI,34,FALSE))</f>
        <v/>
      </c>
      <c r="K85" s="30" t="str">
        <f>IF(OR($V85,$A85=""),"",VLOOKUP($A85,OptionInfo!$A:$AI,35,FALSE))</f>
        <v/>
      </c>
      <c r="L85" s="31" t="str">
        <f t="shared" si="6"/>
        <v/>
      </c>
      <c r="M85" s="30" t="str">
        <f t="shared" si="7"/>
        <v/>
      </c>
      <c r="N85" s="30" t="str">
        <f>IF(OR($V85,$A85=""),"",IF(VLOOKUP($A85,OptionInfo!$A:$B,2,FALSE)="Asian",-$M85*0.01*$U85,$M85*0.01*$U85))</f>
        <v/>
      </c>
      <c r="O85" s="30" t="str">
        <f t="shared" si="8"/>
        <v/>
      </c>
      <c r="P85" s="30" t="str">
        <f t="shared" si="9"/>
        <v/>
      </c>
      <c r="Q85" s="22">
        <f t="shared" si="10"/>
        <v>0</v>
      </c>
      <c r="R85" s="145">
        <v>0</v>
      </c>
      <c r="S85" s="22">
        <f t="shared" si="11"/>
        <v>0</v>
      </c>
      <c r="T85" s="22">
        <f>IF($A85="","",IF(V85,VLOOKUP($A85,OptionInfo!$A:$AC,29,FALSE),VLOOKUP($A85,OptionInfo!$A:$AD,30,FALSE)))</f>
        <v>0</v>
      </c>
      <c r="U85" s="154">
        <f>IF($B85="","",IF($V85,0,RTD("wdf.rtq",,$B85,"LastPrice")))</f>
        <v>0</v>
      </c>
      <c r="V85" s="57" t="b">
        <f>IF($A85="","",VLOOKUP($A85,OptionInfo!$A:$AK,37,FALSE))</f>
        <v>1</v>
      </c>
    </row>
    <row r="86" spans="1:22" s="18" customFormat="1" x14ac:dyDescent="0.2">
      <c r="A86" s="18" t="s">
        <v>980</v>
      </c>
      <c r="B86" s="10" t="str">
        <f>IF($A86="","",VLOOKUP($A86,OptionInfo!$A:$E,5,FALSE))</f>
        <v>601238.SH</v>
      </c>
      <c r="C86" s="154">
        <f>IF($A86="","",VLOOKUP($A86,OptionInfo!$A:$G,7,FALSE))</f>
        <v>100</v>
      </c>
      <c r="D86" s="85">
        <v>-1485</v>
      </c>
      <c r="E86" s="85">
        <v>0</v>
      </c>
      <c r="F86" s="85">
        <v>1485</v>
      </c>
      <c r="G86" s="30" t="str">
        <f>IF(OR($V86,$A86=""),"",VLOOKUP($A86,OptionInfo!$A:$AI,31,FALSE))</f>
        <v/>
      </c>
      <c r="H86" s="30" t="str">
        <f>IF(OR($V86,$A86=""),"",VLOOKUP($A86,OptionInfo!$A:$AI,32,FALSE))</f>
        <v/>
      </c>
      <c r="I86" s="30" t="str">
        <f>IF(OR($V86,$A86=""),"",VLOOKUP($A86,OptionInfo!$A:$AI,33,FALSE))</f>
        <v/>
      </c>
      <c r="J86" s="30" t="str">
        <f>IF(OR($V86,$A86=""),"",VLOOKUP($A86,OptionInfo!$A:$AI,34,FALSE))</f>
        <v/>
      </c>
      <c r="K86" s="30" t="str">
        <f>IF(OR($V86,$A86=""),"",VLOOKUP($A86,OptionInfo!$A:$AI,35,FALSE))</f>
        <v/>
      </c>
      <c r="L86" s="31" t="str">
        <f t="shared" si="6"/>
        <v/>
      </c>
      <c r="M86" s="30" t="str">
        <f t="shared" si="7"/>
        <v/>
      </c>
      <c r="N86" s="30" t="str">
        <f>IF(OR($V86,$A86=""),"",IF(VLOOKUP($A86,OptionInfo!$A:$B,2,FALSE)="Asian",-$M86*0.01*$U86,$M86*0.01*$U86))</f>
        <v/>
      </c>
      <c r="O86" s="30" t="str">
        <f t="shared" si="8"/>
        <v/>
      </c>
      <c r="P86" s="30" t="str">
        <f t="shared" si="9"/>
        <v/>
      </c>
      <c r="Q86" s="22">
        <f t="shared" si="10"/>
        <v>0</v>
      </c>
      <c r="R86" s="145">
        <v>295419.96000000002</v>
      </c>
      <c r="S86" s="22">
        <f t="shared" si="11"/>
        <v>295419.96000000002</v>
      </c>
      <c r="T86" s="22">
        <f>IF($A86="","",IF(V86,VLOOKUP($A86,OptionInfo!$A:$AC,29,FALSE),VLOOKUP($A86,OptionInfo!$A:$AD,30,FALSE)))</f>
        <v>0</v>
      </c>
      <c r="U86" s="154">
        <f>IF($B86="","",IF($V86,0,RTD("wdf.rtq",,$B86,"LastPrice")))</f>
        <v>0</v>
      </c>
      <c r="V86" s="57" t="b">
        <f>IF($A86="","",VLOOKUP($A86,OptionInfo!$A:$AK,37,FALSE))</f>
        <v>1</v>
      </c>
    </row>
    <row r="87" spans="1:22" s="18" customFormat="1" x14ac:dyDescent="0.2">
      <c r="A87" s="18" t="s">
        <v>979</v>
      </c>
      <c r="B87" s="10" t="str">
        <f>IF($A87="","",VLOOKUP($A87,OptionInfo!$A:$E,5,FALSE))</f>
        <v>601238.SH</v>
      </c>
      <c r="C87" s="154">
        <f>IF($A87="","",VLOOKUP($A87,OptionInfo!$A:$G,7,FALSE))</f>
        <v>100</v>
      </c>
      <c r="D87" s="85">
        <v>-892</v>
      </c>
      <c r="E87" s="85">
        <v>0</v>
      </c>
      <c r="F87" s="85">
        <v>892</v>
      </c>
      <c r="G87" s="30">
        <f>IF(OR($V87,$A87=""),"",VLOOKUP($A87,OptionInfo!$A:$AI,31,FALSE))</f>
        <v>0.11042166159539056</v>
      </c>
      <c r="H87" s="30">
        <f>IF(OR($V87,$A87=""),"",VLOOKUP($A87,OptionInfo!$A:$AI,32,FALSE))</f>
        <v>8.5685909775516669E-2</v>
      </c>
      <c r="I87" s="30">
        <f>IF(OR($V87,$A87=""),"",VLOOKUP($A87,OptionInfo!$A:$AI,33,FALSE))</f>
        <v>2.0745511309774374</v>
      </c>
      <c r="J87" s="30">
        <f>IF(OR($V87,$A87=""),"",VLOOKUP($A87,OptionInfo!$A:$AI,34,FALSE))</f>
        <v>-1.1457755853509994</v>
      </c>
      <c r="K87" s="30">
        <f>IF(OR($V87,$A87=""),"",VLOOKUP($A87,OptionInfo!$A:$AI,35,FALSE))</f>
        <v>0.52566212627720188</v>
      </c>
      <c r="L87" s="31">
        <f t="shared" si="6"/>
        <v>-98.496122143088385</v>
      </c>
      <c r="M87" s="30">
        <f t="shared" si="7"/>
        <v>-76.431831519760863</v>
      </c>
      <c r="N87" s="30" t="e">
        <f>IF(OR($V87,$A87=""),"",IF(VLOOKUP($A87,OptionInfo!$A:$B,2,FALSE)="Asian",-$M87*0.01*$U87,$M87*0.01*$U87))</f>
        <v>#N/A</v>
      </c>
      <c r="O87" s="30">
        <f t="shared" si="8"/>
        <v>-1850.4996088318742</v>
      </c>
      <c r="P87" s="30">
        <f t="shared" si="9"/>
        <v>408.81272885323659</v>
      </c>
      <c r="Q87" s="22">
        <f t="shared" si="10"/>
        <v>-10088.212050727925</v>
      </c>
      <c r="R87" s="145">
        <v>246192.00000000003</v>
      </c>
      <c r="S87" s="22">
        <f t="shared" si="11"/>
        <v>236103.78794927211</v>
      </c>
      <c r="T87" s="22">
        <f>IF($A87="","",IF(V87,VLOOKUP($A87,OptionInfo!$A:$AC,29,FALSE),VLOOKUP($A87,OptionInfo!$A:$AD,30,FALSE)))</f>
        <v>0.11309654765390051</v>
      </c>
      <c r="U87" s="154" t="e">
        <f>IF($B87="","",IF($V87,0,RTD("wdf.rtq",,$B87,"LastPrice")))</f>
        <v>#N/A</v>
      </c>
      <c r="V87" s="57" t="b">
        <f>IF($A87="","",VLOOKUP($A87,OptionInfo!$A:$AK,37,FALSE))</f>
        <v>0</v>
      </c>
    </row>
    <row r="88" spans="1:22" s="18" customFormat="1" x14ac:dyDescent="0.2">
      <c r="A88" s="18" t="s">
        <v>990</v>
      </c>
      <c r="B88" s="10" t="str">
        <f>IF($A88="","",VLOOKUP($A88,OptionInfo!$A:$E,5,FALSE))</f>
        <v>CF801.CZC</v>
      </c>
      <c r="C88" s="154">
        <f>IF($A88="","",VLOOKUP($A88,OptionInfo!$A:$G,7,FALSE))</f>
        <v>5</v>
      </c>
      <c r="D88" s="85">
        <v>-20</v>
      </c>
      <c r="E88" s="85">
        <v>0</v>
      </c>
      <c r="F88" s="85">
        <v>20</v>
      </c>
      <c r="G88" s="30" t="str">
        <f>IF(OR($V88,$A88=""),"",VLOOKUP($A88,OptionInfo!$A:$AI,31,FALSE))</f>
        <v/>
      </c>
      <c r="H88" s="30" t="str">
        <f>IF(OR($V88,$A88=""),"",VLOOKUP($A88,OptionInfo!$A:$AI,32,FALSE))</f>
        <v/>
      </c>
      <c r="I88" s="30" t="str">
        <f>IF(OR($V88,$A88=""),"",VLOOKUP($A88,OptionInfo!$A:$AI,33,FALSE))</f>
        <v/>
      </c>
      <c r="J88" s="30" t="str">
        <f>IF(OR($V88,$A88=""),"",VLOOKUP($A88,OptionInfo!$A:$AI,34,FALSE))</f>
        <v/>
      </c>
      <c r="K88" s="30" t="str">
        <f>IF(OR($V88,$A88=""),"",VLOOKUP($A88,OptionInfo!$A:$AI,35,FALSE))</f>
        <v/>
      </c>
      <c r="L88" s="31" t="str">
        <f t="shared" si="6"/>
        <v/>
      </c>
      <c r="M88" s="30" t="str">
        <f t="shared" si="7"/>
        <v/>
      </c>
      <c r="N88" s="30" t="str">
        <f>IF(OR($V88,$A88=""),"",IF(VLOOKUP($A88,OptionInfo!$A:$B,2,FALSE)="Asian",-$M88*0.01*$U88,$M88*0.01*$U88))</f>
        <v/>
      </c>
      <c r="O88" s="30" t="str">
        <f t="shared" si="8"/>
        <v/>
      </c>
      <c r="P88" s="30" t="str">
        <f t="shared" si="9"/>
        <v/>
      </c>
      <c r="Q88" s="22">
        <f t="shared" si="10"/>
        <v>-29000</v>
      </c>
      <c r="R88" s="145">
        <v>32000</v>
      </c>
      <c r="S88" s="22">
        <f t="shared" si="11"/>
        <v>3000</v>
      </c>
      <c r="T88" s="22">
        <f>IF($A88="","",IF(V88,VLOOKUP($A88,OptionInfo!$A:$AC,29,FALSE),VLOOKUP($A88,OptionInfo!$A:$AD,30,FALSE)))</f>
        <v>290</v>
      </c>
      <c r="U88" s="154">
        <f>IF($B88="","",IF($V88,0,RTD("wdf.rtq",,$B88,"LastPrice")))</f>
        <v>0</v>
      </c>
      <c r="V88" s="57" t="b">
        <f>IF($A88="","",VLOOKUP($A88,OptionInfo!$A:$AK,37,FALSE))</f>
        <v>1</v>
      </c>
    </row>
    <row r="89" spans="1:22" s="18" customFormat="1" x14ac:dyDescent="0.2">
      <c r="A89" s="18" t="s">
        <v>1000</v>
      </c>
      <c r="B89" s="10" t="str">
        <f>IF($A89="","",VLOOKUP($A89,OptionInfo!$A:$E,5,FALSE))</f>
        <v>JD1805.DCE</v>
      </c>
      <c r="C89" s="154">
        <f>IF($A89="","",VLOOKUP($A89,OptionInfo!$A:$G,7,FALSE))</f>
        <v>10</v>
      </c>
      <c r="D89" s="85">
        <v>-100</v>
      </c>
      <c r="E89" s="85">
        <v>0</v>
      </c>
      <c r="F89" s="85">
        <v>100</v>
      </c>
      <c r="G89" s="30">
        <f>IF(OR($V89,$A89=""),"",VLOOKUP($A89,OptionInfo!$A:$AI,31,FALSE))</f>
        <v>0.23732441913387348</v>
      </c>
      <c r="H89" s="30">
        <f>IF(OR($V89,$A89=""),"",VLOOKUP($A89,OptionInfo!$A:$AI,32,FALSE))</f>
        <v>1.0798560067861009E-3</v>
      </c>
      <c r="I89" s="30">
        <f>IF(OR($V89,$A89=""),"",VLOOKUP($A89,OptionInfo!$A:$AI,33,FALSE))</f>
        <v>517.0990526355713</v>
      </c>
      <c r="J89" s="30">
        <f>IF(OR($V89,$A89=""),"",VLOOKUP($A89,OptionInfo!$A:$AI,34,FALSE))</f>
        <v>-210.16422550882683</v>
      </c>
      <c r="K89" s="30">
        <f>IF(OR($V89,$A89=""),"",VLOOKUP($A89,OptionInfo!$A:$AI,35,FALSE))</f>
        <v>173.6822511089126</v>
      </c>
      <c r="L89" s="31">
        <f t="shared" si="6"/>
        <v>-23.732441913387348</v>
      </c>
      <c r="M89" s="30">
        <f t="shared" si="7"/>
        <v>-0.10798560067861009</v>
      </c>
      <c r="N89" s="30" t="e">
        <f>IF(OR($V89,$A89=""),"",IF(VLOOKUP($A89,OptionInfo!$A:$B,2,FALSE)="Asian",-$M89*0.01*$U89,$M89*0.01*$U89))</f>
        <v>#N/A</v>
      </c>
      <c r="O89" s="30">
        <f t="shared" si="8"/>
        <v>-5170.990526355713</v>
      </c>
      <c r="P89" s="30">
        <f t="shared" si="9"/>
        <v>840.65690203530721</v>
      </c>
      <c r="Q89" s="22">
        <f t="shared" si="10"/>
        <v>-38343.039773651537</v>
      </c>
      <c r="R89" s="145">
        <v>240240</v>
      </c>
      <c r="S89" s="22">
        <f t="shared" si="11"/>
        <v>201896.96022634846</v>
      </c>
      <c r="T89" s="22">
        <f>IF($A89="","",IF(V89,VLOOKUP($A89,OptionInfo!$A:$AC,29,FALSE),VLOOKUP($A89,OptionInfo!$A:$AD,30,FALSE)))</f>
        <v>38.343039773651533</v>
      </c>
      <c r="U89" s="154" t="e">
        <f>IF($B89="","",IF($V89,0,RTD("wdf.rtq",,$B89,"LastPrice")))</f>
        <v>#N/A</v>
      </c>
      <c r="V89" s="57" t="b">
        <f>IF($A89="","",VLOOKUP($A89,OptionInfo!$A:$AK,37,FALSE))</f>
        <v>0</v>
      </c>
    </row>
    <row r="90" spans="1:22" s="18" customFormat="1" x14ac:dyDescent="0.2">
      <c r="A90" s="18" t="s">
        <v>1023</v>
      </c>
      <c r="B90" s="10" t="str">
        <f>IF($A90="","",VLOOKUP($A90,OptionInfo!$A:$E,5,FALSE))</f>
        <v>601238.SH</v>
      </c>
      <c r="C90" s="154">
        <f>IF($A90="","",VLOOKUP($A90,OptionInfo!$A:$G,7,FALSE))</f>
        <v>100</v>
      </c>
      <c r="D90" s="85">
        <v>-1214</v>
      </c>
      <c r="E90" s="85">
        <v>0</v>
      </c>
      <c r="F90" s="85">
        <v>1214</v>
      </c>
      <c r="G90" s="30" t="str">
        <f>IF(OR($V90,$A90=""),"",VLOOKUP($A90,OptionInfo!$A:$AI,31,FALSE))</f>
        <v/>
      </c>
      <c r="H90" s="30" t="str">
        <f>IF(OR($V90,$A90=""),"",VLOOKUP($A90,OptionInfo!$A:$AI,32,FALSE))</f>
        <v/>
      </c>
      <c r="I90" s="30" t="str">
        <f>IF(OR($V90,$A90=""),"",VLOOKUP($A90,OptionInfo!$A:$AI,33,FALSE))</f>
        <v/>
      </c>
      <c r="J90" s="30" t="str">
        <f>IF(OR($V90,$A90=""),"",VLOOKUP($A90,OptionInfo!$A:$AI,34,FALSE))</f>
        <v/>
      </c>
      <c r="K90" s="30" t="str">
        <f>IF(OR($V90,$A90=""),"",VLOOKUP($A90,OptionInfo!$A:$AI,35,FALSE))</f>
        <v/>
      </c>
      <c r="L90" s="31" t="str">
        <f t="shared" si="6"/>
        <v/>
      </c>
      <c r="M90" s="30" t="str">
        <f t="shared" si="7"/>
        <v/>
      </c>
      <c r="N90" s="30" t="str">
        <f>IF(OR($V90,$A90=""),"",IF(VLOOKUP($A90,OptionInfo!$A:$B,2,FALSE)="Asian",-$M90*0.01*$U90,$M90*0.01*$U90))</f>
        <v/>
      </c>
      <c r="O90" s="30" t="str">
        <f t="shared" si="8"/>
        <v/>
      </c>
      <c r="P90" s="30" t="str">
        <f t="shared" si="9"/>
        <v/>
      </c>
      <c r="Q90" s="22">
        <f t="shared" si="10"/>
        <v>0</v>
      </c>
      <c r="R90" s="145">
        <v>248238.72</v>
      </c>
      <c r="S90" s="22">
        <f t="shared" si="11"/>
        <v>248238.72</v>
      </c>
      <c r="T90" s="22">
        <f>IF($A90="","",IF(V90,VLOOKUP($A90,OptionInfo!$A:$AC,29,FALSE),VLOOKUP($A90,OptionInfo!$A:$AD,30,FALSE)))</f>
        <v>0</v>
      </c>
      <c r="U90" s="154">
        <f>IF($B90="","",IF($V90,0,RTD("wdf.rtq",,$B90,"LastPrice")))</f>
        <v>0</v>
      </c>
      <c r="V90" s="57" t="b">
        <f>IF($A90="","",VLOOKUP($A90,OptionInfo!$A:$AK,37,FALSE))</f>
        <v>1</v>
      </c>
    </row>
    <row r="91" spans="1:22" s="18" customFormat="1" x14ac:dyDescent="0.2">
      <c r="A91" s="18" t="s">
        <v>1024</v>
      </c>
      <c r="B91" s="10" t="str">
        <f>IF($A91="","",VLOOKUP($A91,OptionInfo!$A:$E,5,FALSE))</f>
        <v>601238.SH</v>
      </c>
      <c r="C91" s="154">
        <f>IF($A91="","",VLOOKUP($A91,OptionInfo!$A:$G,7,FALSE))</f>
        <v>100</v>
      </c>
      <c r="D91" s="85">
        <v>-874</v>
      </c>
      <c r="E91" s="85">
        <v>0</v>
      </c>
      <c r="F91" s="85">
        <v>874</v>
      </c>
      <c r="G91" s="30">
        <f>IF(OR($V91,$A91=""),"",VLOOKUP($A91,OptionInfo!$A:$AI,31,FALSE))</f>
        <v>6.6139853338635202E-2</v>
      </c>
      <c r="H91" s="30">
        <f>IF(OR($V91,$A91=""),"",VLOOKUP($A91,OptionInfo!$A:$AI,32,FALSE))</f>
        <v>5.7289905215096068E-2</v>
      </c>
      <c r="I91" s="30">
        <f>IF(OR($V91,$A91=""),"",VLOOKUP($A91,OptionInfo!$A:$AI,33,FALSE))</f>
        <v>1.4414465008796702</v>
      </c>
      <c r="J91" s="30">
        <f>IF(OR($V91,$A91=""),"",VLOOKUP($A91,OptionInfo!$A:$AI,34,FALSE))</f>
        <v>-0.75735013867856293</v>
      </c>
      <c r="K91" s="30">
        <f>IF(OR($V91,$A91=""),"",VLOOKUP($A91,OptionInfo!$A:$AI,35,FALSE))</f>
        <v>0.32827158623776576</v>
      </c>
      <c r="L91" s="31">
        <f t="shared" si="6"/>
        <v>-57.806231817967166</v>
      </c>
      <c r="M91" s="30">
        <f t="shared" si="7"/>
        <v>-50.071377157993965</v>
      </c>
      <c r="N91" s="30" t="e">
        <f>IF(OR($V91,$A91=""),"",IF(VLOOKUP($A91,OptionInfo!$A:$B,2,FALSE)="Asian",-$M91*0.01*$U91,$M91*0.01*$U91))</f>
        <v>#N/A</v>
      </c>
      <c r="O91" s="30">
        <f t="shared" si="8"/>
        <v>-1259.8242417688318</v>
      </c>
      <c r="P91" s="30">
        <f t="shared" si="9"/>
        <v>264.7696084820256</v>
      </c>
      <c r="Q91" s="22">
        <f t="shared" si="10"/>
        <v>-5481.3739294136421</v>
      </c>
      <c r="R91" s="145">
        <v>248216</v>
      </c>
      <c r="S91" s="22">
        <f t="shared" si="11"/>
        <v>242734.62607058635</v>
      </c>
      <c r="T91" s="22">
        <f>IF($A91="","",IF(V91,VLOOKUP($A91,OptionInfo!$A:$AC,29,FALSE),VLOOKUP($A91,OptionInfo!$A:$AD,30,FALSE)))</f>
        <v>6.2715948849126346E-2</v>
      </c>
      <c r="U91" s="154" t="e">
        <f>IF($B91="","",IF($V91,0,RTD("wdf.rtq",,$B91,"LastPrice")))</f>
        <v>#N/A</v>
      </c>
      <c r="V91" s="57" t="b">
        <f>IF($A91="","",VLOOKUP($A91,OptionInfo!$A:$AK,37,FALSE))</f>
        <v>0</v>
      </c>
    </row>
    <row r="92" spans="1:22" s="18" customFormat="1" x14ac:dyDescent="0.2">
      <c r="A92" s="18" t="s">
        <v>1028</v>
      </c>
      <c r="B92" s="10" t="str">
        <f>IF($A92="","",VLOOKUP($A92,OptionInfo!$A:$E,5,FALSE))</f>
        <v>RM801.CZC</v>
      </c>
      <c r="C92" s="154">
        <f>IF($A92="","",VLOOKUP($A92,OptionInfo!$A:$G,7,FALSE))</f>
        <v>10</v>
      </c>
      <c r="D92" s="85">
        <v>100</v>
      </c>
      <c r="E92" s="85">
        <v>100</v>
      </c>
      <c r="F92" s="85">
        <v>0</v>
      </c>
      <c r="G92" s="30" t="str">
        <f>IF(OR($V92,$A92=""),"",VLOOKUP($A92,OptionInfo!$A:$AI,31,FALSE))</f>
        <v/>
      </c>
      <c r="H92" s="30" t="str">
        <f>IF(OR($V92,$A92=""),"",VLOOKUP($A92,OptionInfo!$A:$AI,32,FALSE))</f>
        <v/>
      </c>
      <c r="I92" s="30" t="str">
        <f>IF(OR($V92,$A92=""),"",VLOOKUP($A92,OptionInfo!$A:$AI,33,FALSE))</f>
        <v/>
      </c>
      <c r="J92" s="30" t="str">
        <f>IF(OR($V92,$A92=""),"",VLOOKUP($A92,OptionInfo!$A:$AI,34,FALSE))</f>
        <v/>
      </c>
      <c r="K92" s="30" t="str">
        <f>IF(OR($V92,$A92=""),"",VLOOKUP($A92,OptionInfo!$A:$AI,35,FALSE))</f>
        <v/>
      </c>
      <c r="L92" s="31" t="str">
        <f t="shared" si="6"/>
        <v/>
      </c>
      <c r="M92" s="30" t="str">
        <f t="shared" si="7"/>
        <v/>
      </c>
      <c r="N92" s="30" t="str">
        <f>IF(OR($V92,$A92=""),"",IF(VLOOKUP($A92,OptionInfo!$A:$B,2,FALSE)="Asian",-$M92*0.01*$U92,$M92*0.01*$U92))</f>
        <v/>
      </c>
      <c r="O92" s="30" t="str">
        <f t="shared" si="8"/>
        <v/>
      </c>
      <c r="P92" s="30" t="str">
        <f t="shared" si="9"/>
        <v/>
      </c>
      <c r="Q92" s="22">
        <f t="shared" si="10"/>
        <v>12000</v>
      </c>
      <c r="R92" s="145">
        <v>-46576</v>
      </c>
      <c r="S92" s="22">
        <f t="shared" si="11"/>
        <v>-34576</v>
      </c>
      <c r="T92" s="22">
        <f>IF($A92="","",IF(V92,VLOOKUP($A92,OptionInfo!$A:$AC,29,FALSE),VLOOKUP($A92,OptionInfo!$A:$AD,30,FALSE)))</f>
        <v>12</v>
      </c>
      <c r="U92" s="154">
        <f>IF($B92="","",IF($V92,0,RTD("wdf.rtq",,$B92,"LastPrice")))</f>
        <v>0</v>
      </c>
      <c r="V92" s="57" t="b">
        <f>IF($A92="","",VLOOKUP($A92,OptionInfo!$A:$AK,37,FALSE))</f>
        <v>1</v>
      </c>
    </row>
    <row r="93" spans="1:22" s="18" customFormat="1" x14ac:dyDescent="0.2">
      <c r="A93" s="18" t="s">
        <v>1026</v>
      </c>
      <c r="B93" s="10" t="str">
        <f>IF($A93="","",VLOOKUP($A93,OptionInfo!$A:$E,5,FALSE))</f>
        <v>RM801.CZC</v>
      </c>
      <c r="C93" s="154">
        <f>IF($A93="","",VLOOKUP($A93,OptionInfo!$A:$G,7,FALSE))</f>
        <v>10</v>
      </c>
      <c r="D93" s="85">
        <v>100</v>
      </c>
      <c r="E93" s="85">
        <v>100</v>
      </c>
      <c r="F93" s="85">
        <v>0</v>
      </c>
      <c r="G93" s="30" t="str">
        <f>IF(OR($V93,$A93=""),"",VLOOKUP($A93,OptionInfo!$A:$AI,31,FALSE))</f>
        <v/>
      </c>
      <c r="H93" s="30" t="str">
        <f>IF(OR($V93,$A93=""),"",VLOOKUP($A93,OptionInfo!$A:$AI,32,FALSE))</f>
        <v/>
      </c>
      <c r="I93" s="30" t="str">
        <f>IF(OR($V93,$A93=""),"",VLOOKUP($A93,OptionInfo!$A:$AI,33,FALSE))</f>
        <v/>
      </c>
      <c r="J93" s="30" t="str">
        <f>IF(OR($V93,$A93=""),"",VLOOKUP($A93,OptionInfo!$A:$AI,34,FALSE))</f>
        <v/>
      </c>
      <c r="K93" s="30" t="str">
        <f>IF(OR($V93,$A93=""),"",VLOOKUP($A93,OptionInfo!$A:$AI,35,FALSE))</f>
        <v/>
      </c>
      <c r="L93" s="31" t="str">
        <f t="shared" si="6"/>
        <v/>
      </c>
      <c r="M93" s="30" t="str">
        <f t="shared" si="7"/>
        <v/>
      </c>
      <c r="N93" s="30" t="str">
        <f>IF(OR($V93,$A93=""),"",IF(VLOOKUP($A93,OptionInfo!$A:$B,2,FALSE)="Asian",-$M93*0.01*$U93,$M93*0.01*$U93))</f>
        <v/>
      </c>
      <c r="O93" s="30" t="str">
        <f t="shared" si="8"/>
        <v/>
      </c>
      <c r="P93" s="30" t="str">
        <f t="shared" si="9"/>
        <v/>
      </c>
      <c r="Q93" s="22">
        <f t="shared" si="10"/>
        <v>0</v>
      </c>
      <c r="R93" s="145">
        <v>-46576</v>
      </c>
      <c r="S93" s="22">
        <f t="shared" si="11"/>
        <v>-46576</v>
      </c>
      <c r="T93" s="22">
        <f>IF($A93="","",IF(V93,VLOOKUP($A93,OptionInfo!$A:$AC,29,FALSE),VLOOKUP($A93,OptionInfo!$A:$AD,30,FALSE)))</f>
        <v>0</v>
      </c>
      <c r="U93" s="154">
        <f>IF($B93="","",IF($V93,0,RTD("wdf.rtq",,$B93,"LastPrice")))</f>
        <v>0</v>
      </c>
      <c r="V93" s="57" t="b">
        <f>IF($A93="","",VLOOKUP($A93,OptionInfo!$A:$AK,37,FALSE))</f>
        <v>1</v>
      </c>
    </row>
    <row r="94" spans="1:22" s="18" customFormat="1" x14ac:dyDescent="0.2">
      <c r="A94" s="18" t="s">
        <v>1042</v>
      </c>
      <c r="B94" s="10" t="str">
        <f>IF($A94="","",VLOOKUP($A94,OptionInfo!$A:$E,5,FALSE))</f>
        <v>601238.SH</v>
      </c>
      <c r="C94" s="154">
        <f>IF($A94="","",VLOOKUP($A94,OptionInfo!$A:$G,7,FALSE))</f>
        <v>100</v>
      </c>
      <c r="D94" s="85">
        <v>-1239</v>
      </c>
      <c r="E94" s="85">
        <v>0</v>
      </c>
      <c r="F94" s="85">
        <v>1239</v>
      </c>
      <c r="G94" s="30" t="str">
        <f>IF(OR($V94,$A94=""),"",VLOOKUP($A94,OptionInfo!$A:$AI,31,FALSE))</f>
        <v/>
      </c>
      <c r="H94" s="30" t="str">
        <f>IF(OR($V94,$A94=""),"",VLOOKUP($A94,OptionInfo!$A:$AI,32,FALSE))</f>
        <v/>
      </c>
      <c r="I94" s="30" t="str">
        <f>IF(OR($V94,$A94=""),"",VLOOKUP($A94,OptionInfo!$A:$AI,33,FALSE))</f>
        <v/>
      </c>
      <c r="J94" s="30" t="str">
        <f>IF(OR($V94,$A94=""),"",VLOOKUP($A94,OptionInfo!$A:$AI,34,FALSE))</f>
        <v/>
      </c>
      <c r="K94" s="30" t="str">
        <f>IF(OR($V94,$A94=""),"",VLOOKUP($A94,OptionInfo!$A:$AI,35,FALSE))</f>
        <v/>
      </c>
      <c r="L94" s="31" t="str">
        <f t="shared" si="6"/>
        <v/>
      </c>
      <c r="M94" s="30" t="str">
        <f t="shared" si="7"/>
        <v/>
      </c>
      <c r="N94" s="30" t="str">
        <f>IF(OR($V94,$A94=""),"",IF(VLOOKUP($A94,OptionInfo!$A:$B,2,FALSE)="Asian",-$M94*0.01*$U94,$M94*0.01*$U94))</f>
        <v/>
      </c>
      <c r="O94" s="30" t="str">
        <f t="shared" si="8"/>
        <v/>
      </c>
      <c r="P94" s="30" t="str">
        <f t="shared" si="9"/>
        <v/>
      </c>
      <c r="Q94" s="22">
        <f t="shared" si="10"/>
        <v>0</v>
      </c>
      <c r="R94" s="145">
        <v>248801.11199999999</v>
      </c>
      <c r="S94" s="22">
        <f t="shared" si="11"/>
        <v>248801.11199999999</v>
      </c>
      <c r="T94" s="22">
        <f>IF($A94="","",IF(V94,VLOOKUP($A94,OptionInfo!$A:$AC,29,FALSE),VLOOKUP($A94,OptionInfo!$A:$AD,30,FALSE)))</f>
        <v>0</v>
      </c>
      <c r="U94" s="154">
        <f>IF($B94="","",IF($V94,0,RTD("wdf.rtq",,$B94,"LastPrice")))</f>
        <v>0</v>
      </c>
      <c r="V94" s="57" t="b">
        <f>IF($A94="","",VLOOKUP($A94,OptionInfo!$A:$AK,37,FALSE))</f>
        <v>1</v>
      </c>
    </row>
    <row r="95" spans="1:22" s="18" customFormat="1" x14ac:dyDescent="0.2">
      <c r="A95" s="18" t="s">
        <v>1044</v>
      </c>
      <c r="B95" s="10" t="str">
        <f>IF($A95="","",VLOOKUP($A95,OptionInfo!$A:$E,5,FALSE))</f>
        <v>601238.SH</v>
      </c>
      <c r="C95" s="154">
        <f>IF($A95="","",VLOOKUP($A95,OptionInfo!$A:$G,7,FALSE))</f>
        <v>100</v>
      </c>
      <c r="D95" s="85">
        <v>-892</v>
      </c>
      <c r="E95" s="85">
        <v>0</v>
      </c>
      <c r="F95" s="85">
        <v>892</v>
      </c>
      <c r="G95" s="30">
        <f>IF(OR($V95,$A95=""),"",VLOOKUP($A95,OptionInfo!$A:$AI,31,FALSE))</f>
        <v>9.8638223072700149E-2</v>
      </c>
      <c r="H95" s="30">
        <f>IF(OR($V95,$A95=""),"",VLOOKUP($A95,OptionInfo!$A:$AI,32,FALSE))</f>
        <v>7.6733545969068007E-2</v>
      </c>
      <c r="I95" s="30">
        <f>IF(OR($V95,$A95=""),"",VLOOKUP($A95,OptionInfo!$A:$AI,33,FALSE))</f>
        <v>1.9670870658277262</v>
      </c>
      <c r="J95" s="30">
        <f>IF(OR($V95,$A95=""),"",VLOOKUP($A95,OptionInfo!$A:$AI,34,FALSE))</f>
        <v>-1.0257537657288167</v>
      </c>
      <c r="K95" s="30">
        <f>IF(OR($V95,$A95=""),"",VLOOKUP($A95,OptionInfo!$A:$AI,35,FALSE))</f>
        <v>0.49708213629303555</v>
      </c>
      <c r="L95" s="31">
        <f t="shared" si="6"/>
        <v>-87.985294980848536</v>
      </c>
      <c r="M95" s="30">
        <f t="shared" si="7"/>
        <v>-68.446323004408669</v>
      </c>
      <c r="N95" s="30" t="e">
        <f>IF(OR($V95,$A95=""),"",IF(VLOOKUP($A95,OptionInfo!$A:$B,2,FALSE)="Asian",-$M95*0.01*$U95,$M95*0.01*$U95))</f>
        <v>#N/A</v>
      </c>
      <c r="O95" s="30">
        <f t="shared" si="8"/>
        <v>-1754.6416627183319</v>
      </c>
      <c r="P95" s="30">
        <f t="shared" si="9"/>
        <v>365.98894361204179</v>
      </c>
      <c r="Q95" s="22">
        <f t="shared" si="10"/>
        <v>-9055.6667338156622</v>
      </c>
      <c r="R95" s="145">
        <v>248689.59999999998</v>
      </c>
      <c r="S95" s="22">
        <f t="shared" si="11"/>
        <v>239633.93326618432</v>
      </c>
      <c r="T95" s="22">
        <f>IF($A95="","",IF(V95,VLOOKUP($A95,OptionInfo!$A:$AC,29,FALSE),VLOOKUP($A95,OptionInfo!$A:$AD,30,FALSE)))</f>
        <v>0.1015209275091442</v>
      </c>
      <c r="U95" s="154" t="e">
        <f>IF($B95="","",IF($V95,0,RTD("wdf.rtq",,$B95,"LastPrice")))</f>
        <v>#N/A</v>
      </c>
      <c r="V95" s="57" t="b">
        <f>IF($A95="","",VLOOKUP($A95,OptionInfo!$A:$AK,37,FALSE))</f>
        <v>0</v>
      </c>
    </row>
    <row r="96" spans="1:22" s="18" customFormat="1" x14ac:dyDescent="0.2">
      <c r="A96" s="18" t="s">
        <v>1056</v>
      </c>
      <c r="B96" s="10" t="str">
        <f>IF($A96="","",VLOOKUP($A96,OptionInfo!$A:$E,5,FALSE))</f>
        <v>603126.SH</v>
      </c>
      <c r="C96" s="154">
        <f>IF($A96="","",VLOOKUP($A96,OptionInfo!$A:$G,7,FALSE))</f>
        <v>100</v>
      </c>
      <c r="D96" s="85">
        <v>-719</v>
      </c>
      <c r="E96" s="85">
        <v>0</v>
      </c>
      <c r="F96" s="85">
        <v>719</v>
      </c>
      <c r="G96" s="30" t="str">
        <f>IF(OR($V96,$A96=""),"",VLOOKUP($A96,OptionInfo!$A:$AI,31,FALSE))</f>
        <v/>
      </c>
      <c r="H96" s="30" t="str">
        <f>IF(OR($V96,$A96=""),"",VLOOKUP($A96,OptionInfo!$A:$AI,32,FALSE))</f>
        <v/>
      </c>
      <c r="I96" s="30" t="str">
        <f>IF(OR($V96,$A96=""),"",VLOOKUP($A96,OptionInfo!$A:$AI,33,FALSE))</f>
        <v/>
      </c>
      <c r="J96" s="30" t="str">
        <f>IF(OR($V96,$A96=""),"",VLOOKUP($A96,OptionInfo!$A:$AI,34,FALSE))</f>
        <v/>
      </c>
      <c r="K96" s="30" t="str">
        <f>IF(OR($V96,$A96=""),"",VLOOKUP($A96,OptionInfo!$A:$AI,35,FALSE))</f>
        <v/>
      </c>
      <c r="L96" s="31" t="str">
        <f t="shared" si="6"/>
        <v/>
      </c>
      <c r="M96" s="30" t="str">
        <f t="shared" si="7"/>
        <v/>
      </c>
      <c r="N96" s="30" t="str">
        <f>IF(OR($V96,$A96=""),"",IF(VLOOKUP($A96,OptionInfo!$A:$B,2,FALSE)="Asian",-$M96*0.01*$U96,$M96*0.01*$U96))</f>
        <v/>
      </c>
      <c r="O96" s="30" t="str">
        <f t="shared" si="8"/>
        <v/>
      </c>
      <c r="P96" s="30" t="str">
        <f t="shared" si="9"/>
        <v/>
      </c>
      <c r="Q96" s="22">
        <f t="shared" si="10"/>
        <v>0</v>
      </c>
      <c r="R96" s="145">
        <v>74594.524400000009</v>
      </c>
      <c r="S96" s="22">
        <f t="shared" si="11"/>
        <v>74594.524400000009</v>
      </c>
      <c r="T96" s="22">
        <f>IF($A96="","",IF(V96,VLOOKUP($A96,OptionInfo!$A:$AC,29,FALSE),VLOOKUP($A96,OptionInfo!$A:$AD,30,FALSE)))</f>
        <v>0</v>
      </c>
      <c r="U96" s="154">
        <f>IF($B96="","",IF($V96,0,RTD("wdf.rtq",,$B96,"LastPrice")))</f>
        <v>0</v>
      </c>
      <c r="V96" s="57" t="b">
        <f>IF($A96="","",VLOOKUP($A96,OptionInfo!$A:$AK,37,FALSE))</f>
        <v>1</v>
      </c>
    </row>
    <row r="97" spans="1:22" s="18" customFormat="1" x14ac:dyDescent="0.2">
      <c r="A97" s="18" t="s">
        <v>1069</v>
      </c>
      <c r="B97" s="10" t="str">
        <f>IF($A97="","",VLOOKUP($A97,OptionInfo!$A:$E,5,FALSE))</f>
        <v>601238.SH</v>
      </c>
      <c r="C97" s="154">
        <f>IF($A97="","",VLOOKUP($A97,OptionInfo!$A:$G,7,FALSE))</f>
        <v>100</v>
      </c>
      <c r="D97" s="85">
        <v>-1240</v>
      </c>
      <c r="E97" s="85">
        <v>0</v>
      </c>
      <c r="F97" s="85">
        <v>1240</v>
      </c>
      <c r="G97" s="30" t="str">
        <f>IF(OR($V97,$A97=""),"",VLOOKUP($A97,OptionInfo!$A:$AI,31,FALSE))</f>
        <v/>
      </c>
      <c r="H97" s="30" t="str">
        <f>IF(OR($V97,$A97=""),"",VLOOKUP($A97,OptionInfo!$A:$AI,32,FALSE))</f>
        <v/>
      </c>
      <c r="I97" s="30" t="str">
        <f>IF(OR($V97,$A97=""),"",VLOOKUP($A97,OptionInfo!$A:$AI,33,FALSE))</f>
        <v/>
      </c>
      <c r="J97" s="30" t="str">
        <f>IF(OR($V97,$A97=""),"",VLOOKUP($A97,OptionInfo!$A:$AI,34,FALSE))</f>
        <v/>
      </c>
      <c r="K97" s="30" t="str">
        <f>IF(OR($V97,$A97=""),"",VLOOKUP($A97,OptionInfo!$A:$AI,35,FALSE))</f>
        <v/>
      </c>
      <c r="L97" s="31" t="str">
        <f t="shared" si="6"/>
        <v/>
      </c>
      <c r="M97" s="30" t="str">
        <f t="shared" si="7"/>
        <v/>
      </c>
      <c r="N97" s="30" t="str">
        <f>IF(OR($V97,$A97=""),"",IF(VLOOKUP($A97,OptionInfo!$A:$B,2,FALSE)="Asian",-$M97*0.01*$U97,$M97*0.01*$U97))</f>
        <v/>
      </c>
      <c r="O97" s="30" t="str">
        <f t="shared" si="8"/>
        <v/>
      </c>
      <c r="P97" s="30" t="str">
        <f t="shared" si="9"/>
        <v/>
      </c>
      <c r="Q97" s="22">
        <f t="shared" si="10"/>
        <v>0</v>
      </c>
      <c r="R97" s="145">
        <v>249984</v>
      </c>
      <c r="S97" s="22">
        <f t="shared" si="11"/>
        <v>249984</v>
      </c>
      <c r="T97" s="22">
        <f>IF($A97="","",IF(V97,VLOOKUP($A97,OptionInfo!$A:$AC,29,FALSE),VLOOKUP($A97,OptionInfo!$A:$AD,30,FALSE)))</f>
        <v>0</v>
      </c>
      <c r="U97" s="154">
        <f>IF($B97="","",IF($V97,0,RTD("wdf.rtq",,$B97,"LastPrice")))</f>
        <v>0</v>
      </c>
      <c r="V97" s="57" t="b">
        <f>IF($A97="","",VLOOKUP($A97,OptionInfo!$A:$AK,37,FALSE))</f>
        <v>1</v>
      </c>
    </row>
    <row r="98" spans="1:22" s="18" customFormat="1" x14ac:dyDescent="0.2">
      <c r="A98" s="18" t="s">
        <v>1070</v>
      </c>
      <c r="B98" s="10" t="str">
        <f>IF($A98="","",VLOOKUP($A98,OptionInfo!$A:$E,5,FALSE))</f>
        <v>601238.SH</v>
      </c>
      <c r="C98" s="154">
        <f>IF($A98="","",VLOOKUP($A98,OptionInfo!$A:$G,7,FALSE))</f>
        <v>100</v>
      </c>
      <c r="D98" s="85">
        <v>-496</v>
      </c>
      <c r="E98" s="85">
        <v>0</v>
      </c>
      <c r="F98" s="85">
        <v>496</v>
      </c>
      <c r="G98" s="30" t="str">
        <f>IF(OR($V98,$A98=""),"",VLOOKUP($A98,OptionInfo!$A:$AI,31,FALSE))</f>
        <v/>
      </c>
      <c r="H98" s="30" t="str">
        <f>IF(OR($V98,$A98=""),"",VLOOKUP($A98,OptionInfo!$A:$AI,32,FALSE))</f>
        <v/>
      </c>
      <c r="I98" s="30" t="str">
        <f>IF(OR($V98,$A98=""),"",VLOOKUP($A98,OptionInfo!$A:$AI,33,FALSE))</f>
        <v/>
      </c>
      <c r="J98" s="30" t="str">
        <f>IF(OR($V98,$A98=""),"",VLOOKUP($A98,OptionInfo!$A:$AI,34,FALSE))</f>
        <v/>
      </c>
      <c r="K98" s="30" t="str">
        <f>IF(OR($V98,$A98=""),"",VLOOKUP($A98,OptionInfo!$A:$AI,35,FALSE))</f>
        <v/>
      </c>
      <c r="L98" s="31" t="str">
        <f t="shared" si="6"/>
        <v/>
      </c>
      <c r="M98" s="30" t="str">
        <f t="shared" si="7"/>
        <v/>
      </c>
      <c r="N98" s="30" t="str">
        <f>IF(OR($V98,$A98=""),"",IF(VLOOKUP($A98,OptionInfo!$A:$B,2,FALSE)="Asian",-$M98*0.01*$U98,$M98*0.01*$U98))</f>
        <v/>
      </c>
      <c r="O98" s="30" t="str">
        <f t="shared" si="8"/>
        <v/>
      </c>
      <c r="P98" s="30" t="str">
        <f t="shared" si="9"/>
        <v/>
      </c>
      <c r="Q98" s="22">
        <f t="shared" si="10"/>
        <v>0</v>
      </c>
      <c r="R98" s="145">
        <v>99993.600000000006</v>
      </c>
      <c r="S98" s="22">
        <f t="shared" si="11"/>
        <v>99993.600000000006</v>
      </c>
      <c r="T98" s="22">
        <f>IF($A98="","",IF(V98,VLOOKUP($A98,OptionInfo!$A:$AC,29,FALSE),VLOOKUP($A98,OptionInfo!$A:$AD,30,FALSE)))</f>
        <v>0</v>
      </c>
      <c r="U98" s="154">
        <f>IF($B98="","",IF($V98,0,RTD("wdf.rtq",,$B98,"LastPrice")))</f>
        <v>0</v>
      </c>
      <c r="V98" s="57" t="b">
        <f>IF($A98="","",VLOOKUP($A98,OptionInfo!$A:$AK,37,FALSE))</f>
        <v>1</v>
      </c>
    </row>
    <row r="99" spans="1:22" s="18" customFormat="1" x14ac:dyDescent="0.2">
      <c r="A99" s="18" t="s">
        <v>1072</v>
      </c>
      <c r="B99" s="10" t="str">
        <f>IF($A99="","",VLOOKUP($A99,OptionInfo!$A:$E,5,FALSE))</f>
        <v>600010.SH</v>
      </c>
      <c r="C99" s="154">
        <f>IF($A99="","",VLOOKUP($A99,OptionInfo!$A:$G,7,FALSE))</f>
        <v>100</v>
      </c>
      <c r="D99" s="85">
        <v>-11350</v>
      </c>
      <c r="E99" s="85">
        <v>0</v>
      </c>
      <c r="F99" s="85">
        <v>11350</v>
      </c>
      <c r="G99" s="30" t="str">
        <f>IF(OR($V99,$A99=""),"",VLOOKUP($A99,OptionInfo!$A:$AI,31,FALSE))</f>
        <v/>
      </c>
      <c r="H99" s="30" t="str">
        <f>IF(OR($V99,$A99=""),"",VLOOKUP($A99,OptionInfo!$A:$AI,32,FALSE))</f>
        <v/>
      </c>
      <c r="I99" s="30" t="str">
        <f>IF(OR($V99,$A99=""),"",VLOOKUP($A99,OptionInfo!$A:$AI,33,FALSE))</f>
        <v/>
      </c>
      <c r="J99" s="30" t="str">
        <f>IF(OR($V99,$A99=""),"",VLOOKUP($A99,OptionInfo!$A:$AI,34,FALSE))</f>
        <v/>
      </c>
      <c r="K99" s="30" t="str">
        <f>IF(OR($V99,$A99=""),"",VLOOKUP($A99,OptionInfo!$A:$AI,35,FALSE))</f>
        <v/>
      </c>
      <c r="L99" s="31" t="str">
        <f t="shared" si="6"/>
        <v/>
      </c>
      <c r="M99" s="30" t="str">
        <f t="shared" si="7"/>
        <v/>
      </c>
      <c r="N99" s="30" t="str">
        <f>IF(OR($V99,$A99=""),"",IF(VLOOKUP($A99,OptionInfo!$A:$B,2,FALSE)="Asian",-$M99*0.01*$U99,$M99*0.01*$U99))</f>
        <v/>
      </c>
      <c r="O99" s="30" t="str">
        <f t="shared" si="8"/>
        <v/>
      </c>
      <c r="P99" s="30" t="str">
        <f t="shared" si="9"/>
        <v/>
      </c>
      <c r="Q99" s="22">
        <f t="shared" si="10"/>
        <v>-3338.7046499999997</v>
      </c>
      <c r="R99" s="145">
        <v>254706.48499999999</v>
      </c>
      <c r="S99" s="22">
        <f t="shared" si="11"/>
        <v>251367.78034999999</v>
      </c>
      <c r="T99" s="22">
        <f>IF($A99="","",IF(V99,VLOOKUP($A99,OptionInfo!$A:$AC,29,FALSE),VLOOKUP($A99,OptionInfo!$A:$AD,30,FALSE)))</f>
        <v>2.94159E-3</v>
      </c>
      <c r="U99" s="154">
        <f>IF($B99="","",IF($V99,0,RTD("wdf.rtq",,$B99,"LastPrice")))</f>
        <v>0</v>
      </c>
      <c r="V99" s="57" t="b">
        <f>IF($A99="","",VLOOKUP($A99,OptionInfo!$A:$AK,37,FALSE))</f>
        <v>1</v>
      </c>
    </row>
    <row r="100" spans="1:22" s="18" customFormat="1" x14ac:dyDescent="0.2">
      <c r="A100" s="18" t="s">
        <v>1074</v>
      </c>
      <c r="B100" s="10" t="str">
        <f>IF($A100="","",VLOOKUP($A100,OptionInfo!$A:$E,5,FALSE))</f>
        <v>600010.SH</v>
      </c>
      <c r="C100" s="154">
        <f>IF($A100="","",VLOOKUP($A100,OptionInfo!$A:$G,7,FALSE))</f>
        <v>100</v>
      </c>
      <c r="D100" s="85">
        <v>-4450</v>
      </c>
      <c r="E100" s="85">
        <v>0</v>
      </c>
      <c r="F100" s="85">
        <v>4450</v>
      </c>
      <c r="G100" s="30" t="str">
        <f>IF(OR($V100,$A100=""),"",VLOOKUP($A100,OptionInfo!$A:$AI,31,FALSE))</f>
        <v/>
      </c>
      <c r="H100" s="30" t="str">
        <f>IF(OR($V100,$A100=""),"",VLOOKUP($A100,OptionInfo!$A:$AI,32,FALSE))</f>
        <v/>
      </c>
      <c r="I100" s="30" t="str">
        <f>IF(OR($V100,$A100=""),"",VLOOKUP($A100,OptionInfo!$A:$AI,33,FALSE))</f>
        <v/>
      </c>
      <c r="J100" s="30" t="str">
        <f>IF(OR($V100,$A100=""),"",VLOOKUP($A100,OptionInfo!$A:$AI,34,FALSE))</f>
        <v/>
      </c>
      <c r="K100" s="30" t="str">
        <f>IF(OR($V100,$A100=""),"",VLOOKUP($A100,OptionInfo!$A:$AI,35,FALSE))</f>
        <v/>
      </c>
      <c r="L100" s="31" t="str">
        <f t="shared" si="6"/>
        <v/>
      </c>
      <c r="M100" s="30" t="str">
        <f t="shared" si="7"/>
        <v/>
      </c>
      <c r="N100" s="30" t="str">
        <f>IF(OR($V100,$A100=""),"",IF(VLOOKUP($A100,OptionInfo!$A:$B,2,FALSE)="Asian",-$M100*0.01*$U100,$M100*0.01*$U100))</f>
        <v/>
      </c>
      <c r="O100" s="30" t="str">
        <f t="shared" si="8"/>
        <v/>
      </c>
      <c r="P100" s="30" t="str">
        <f t="shared" si="9"/>
        <v/>
      </c>
      <c r="Q100" s="22">
        <f t="shared" si="10"/>
        <v>-931.39835000000005</v>
      </c>
      <c r="R100" s="145">
        <v>100257.61</v>
      </c>
      <c r="S100" s="22">
        <f t="shared" si="11"/>
        <v>99326.211649999997</v>
      </c>
      <c r="T100" s="22">
        <f>IF($A100="","",IF(V100,VLOOKUP($A100,OptionInfo!$A:$AC,29,FALSE),VLOOKUP($A100,OptionInfo!$A:$AD,30,FALSE)))</f>
        <v>2.0930300000000001E-3</v>
      </c>
      <c r="U100" s="154">
        <f>IF($B100="","",IF($V100,0,RTD("wdf.rtq",,$B100,"LastPrice")))</f>
        <v>0</v>
      </c>
      <c r="V100" s="57" t="b">
        <f>IF($A100="","",VLOOKUP($A100,OptionInfo!$A:$AK,37,FALSE))</f>
        <v>1</v>
      </c>
    </row>
    <row r="101" spans="1:22" s="18" customFormat="1" x14ac:dyDescent="0.2">
      <c r="A101" s="18" t="s">
        <v>990</v>
      </c>
      <c r="B101" s="10" t="str">
        <f>IF($A101="","",VLOOKUP($A101,OptionInfo!$A:$E,5,FALSE))</f>
        <v>CF801.CZC</v>
      </c>
      <c r="C101" s="154">
        <f>IF($A101="","",VLOOKUP($A101,OptionInfo!$A:$G,7,FALSE))</f>
        <v>5</v>
      </c>
      <c r="D101" s="85">
        <v>20</v>
      </c>
      <c r="E101" s="85">
        <v>0</v>
      </c>
      <c r="F101" s="85">
        <v>-20</v>
      </c>
      <c r="G101" s="30" t="str">
        <f>IF(OR($V101,$A101=""),"",VLOOKUP($A101,OptionInfo!$A:$AI,31,FALSE))</f>
        <v/>
      </c>
      <c r="H101" s="30" t="str">
        <f>IF(OR($V101,$A101=""),"",VLOOKUP($A101,OptionInfo!$A:$AI,32,FALSE))</f>
        <v/>
      </c>
      <c r="I101" s="30" t="str">
        <f>IF(OR($V101,$A101=""),"",VLOOKUP($A101,OptionInfo!$A:$AI,33,FALSE))</f>
        <v/>
      </c>
      <c r="J101" s="30" t="str">
        <f>IF(OR($V101,$A101=""),"",VLOOKUP($A101,OptionInfo!$A:$AI,34,FALSE))</f>
        <v/>
      </c>
      <c r="K101" s="30" t="str">
        <f>IF(OR($V101,$A101=""),"",VLOOKUP($A101,OptionInfo!$A:$AI,35,FALSE))</f>
        <v/>
      </c>
      <c r="L101" s="31" t="str">
        <f t="shared" si="6"/>
        <v/>
      </c>
      <c r="M101" s="30" t="str">
        <f t="shared" si="7"/>
        <v/>
      </c>
      <c r="N101" s="30" t="str">
        <f>IF(OR($V101,$A101=""),"",IF(VLOOKUP($A101,OptionInfo!$A:$B,2,FALSE)="Asian",-$M101*0.01*$U101,$M101*0.01*$U101))</f>
        <v/>
      </c>
      <c r="O101" s="30" t="str">
        <f t="shared" si="8"/>
        <v/>
      </c>
      <c r="P101" s="30" t="str">
        <f t="shared" si="9"/>
        <v/>
      </c>
      <c r="Q101" s="22">
        <f t="shared" si="10"/>
        <v>29000</v>
      </c>
      <c r="R101" s="145">
        <v>-29000</v>
      </c>
      <c r="S101" s="22">
        <f t="shared" si="11"/>
        <v>0</v>
      </c>
      <c r="T101" s="22">
        <f>IF($A101="","",IF(V101,VLOOKUP($A101,OptionInfo!$A:$AC,29,FALSE),VLOOKUP($A101,OptionInfo!$A:$AD,30,FALSE)))</f>
        <v>290</v>
      </c>
      <c r="U101" s="154">
        <f>IF($B101="","",IF($V101,0,RTD("wdf.rtq",,$B101,"LastPrice")))</f>
        <v>0</v>
      </c>
      <c r="V101" s="57" t="b">
        <f>IF($A101="","",VLOOKUP($A101,OptionInfo!$A:$AK,37,FALSE))</f>
        <v>1</v>
      </c>
    </row>
    <row r="102" spans="1:22" s="18" customFormat="1" x14ac:dyDescent="0.2">
      <c r="A102" s="18" t="s">
        <v>1101</v>
      </c>
      <c r="B102" s="10" t="str">
        <f>IF($A102="","",VLOOKUP($A102,OptionInfo!$A:$E,5,FALSE))</f>
        <v>601238.SH</v>
      </c>
      <c r="C102" s="154">
        <f>IF($A102="","",VLOOKUP($A102,OptionInfo!$A:$G,7,FALSE))</f>
        <v>100</v>
      </c>
      <c r="D102" s="85">
        <v>-1330</v>
      </c>
      <c r="E102" s="85">
        <v>0</v>
      </c>
      <c r="F102" s="85">
        <v>1330</v>
      </c>
      <c r="G102" s="30">
        <f>IF(OR($V102,$A102=""),"",VLOOKUP($A102,OptionInfo!$A:$AI,31,FALSE))</f>
        <v>0.11356496411330003</v>
      </c>
      <c r="H102" s="30">
        <f>IF(OR($V102,$A102=""),"",VLOOKUP($A102,OptionInfo!$A:$AI,32,FALSE))</f>
        <v>8.2693797376866232E-2</v>
      </c>
      <c r="I102" s="30">
        <f>IF(OR($V102,$A102=""),"",VLOOKUP($A102,OptionInfo!$A:$AI,33,FALSE))</f>
        <v>2.2376509710092587</v>
      </c>
      <c r="J102" s="30">
        <f>IF(OR($V102,$A102=""),"",VLOOKUP($A102,OptionInfo!$A:$AI,34,FALSE))</f>
        <v>-1.1135769906740953</v>
      </c>
      <c r="K102" s="30">
        <f>IF(OR($V102,$A102=""),"",VLOOKUP($A102,OptionInfo!$A:$AI,35,FALSE))</f>
        <v>0.60260913545535821</v>
      </c>
      <c r="L102" s="31">
        <f t="shared" si="6"/>
        <v>-151.04140227068905</v>
      </c>
      <c r="M102" s="30">
        <f t="shared" si="7"/>
        <v>-109.98275051123208</v>
      </c>
      <c r="N102" s="30" t="e">
        <f>IF(OR($V102,$A102=""),"",IF(VLOOKUP($A102,OptionInfo!$A:$B,2,FALSE)="Asian",-$M102*0.01*$U102,$M102*0.01*$U102))</f>
        <v>#N/A</v>
      </c>
      <c r="O102" s="30">
        <f t="shared" si="8"/>
        <v>-2976.0757914423139</v>
      </c>
      <c r="P102" s="30">
        <f t="shared" si="9"/>
        <v>592.42295903861873</v>
      </c>
      <c r="Q102" s="22">
        <f t="shared" si="10"/>
        <v>-16414.860249106205</v>
      </c>
      <c r="R102" s="145">
        <v>394939.27059999993</v>
      </c>
      <c r="S102" s="22">
        <f t="shared" si="11"/>
        <v>378524.41035089374</v>
      </c>
      <c r="T102" s="22">
        <f>IF($A102="","",IF(V102,VLOOKUP($A102,OptionInfo!$A:$AC,29,FALSE),VLOOKUP($A102,OptionInfo!$A:$AD,30,FALSE)))</f>
        <v>0.12342000187297898</v>
      </c>
      <c r="U102" s="154" t="e">
        <f>IF($B102="","",IF($V102,0,RTD("wdf.rtq",,$B102,"LastPrice")))</f>
        <v>#N/A</v>
      </c>
      <c r="V102" s="57" t="b">
        <f>IF($A102="","",VLOOKUP($A102,OptionInfo!$A:$AK,37,FALSE))</f>
        <v>0</v>
      </c>
    </row>
    <row r="103" spans="1:22" s="18" customFormat="1" x14ac:dyDescent="0.2">
      <c r="A103" s="18" t="s">
        <v>1100</v>
      </c>
      <c r="B103" s="10" t="str">
        <f>IF($A103="","",VLOOKUP($A103,OptionInfo!$A:$E,5,FALSE))</f>
        <v>601238.SH</v>
      </c>
      <c r="C103" s="154">
        <f>IF($A103="","",VLOOKUP($A103,OptionInfo!$A:$G,7,FALSE))</f>
        <v>100</v>
      </c>
      <c r="D103" s="85">
        <v>-1071</v>
      </c>
      <c r="E103" s="85">
        <v>0</v>
      </c>
      <c r="F103" s="85">
        <v>1071</v>
      </c>
      <c r="G103" s="30">
        <f>IF(OR($V103,$A103=""),"",VLOOKUP($A103,OptionInfo!$A:$AI,31,FALSE))</f>
        <v>2.6213546840909158E-27</v>
      </c>
      <c r="H103" s="30">
        <f>IF(OR($V103,$A103=""),"",VLOOKUP($A103,OptionInfo!$A:$AI,32,FALSE))</f>
        <v>9.2326340785403218E-26</v>
      </c>
      <c r="I103" s="30">
        <f>IF(OR($V103,$A103=""),"",VLOOKUP($A103,OptionInfo!$A:$AI,33,FALSE))</f>
        <v>4.3829869563943845E-26</v>
      </c>
      <c r="J103" s="30">
        <f>IF(OR($V103,$A103=""),"",VLOOKUP($A103,OptionInfo!$A:$AI,34,FALSE))</f>
        <v>-1.0989358625995143E-24</v>
      </c>
      <c r="K103" s="30">
        <f>IF(OR($V103,$A103=""),"",VLOOKUP($A103,OptionInfo!$A:$AI,35,FALSE))</f>
        <v>2.5512988007343499E-28</v>
      </c>
      <c r="L103" s="31">
        <f t="shared" si="6"/>
        <v>-2.8074708666613706E-24</v>
      </c>
      <c r="M103" s="30">
        <f t="shared" si="7"/>
        <v>-9.888151098116685E-23</v>
      </c>
      <c r="N103" s="30" t="e">
        <f>IF(OR($V103,$A103=""),"",IF(VLOOKUP($A103,OptionInfo!$A:$B,2,FALSE)="Asian",-$M103*0.01*$U103,$M103*0.01*$U103))</f>
        <v>#N/A</v>
      </c>
      <c r="O103" s="30">
        <f t="shared" si="8"/>
        <v>-4.6941790302983857E-23</v>
      </c>
      <c r="P103" s="30">
        <f t="shared" si="9"/>
        <v>4.7078412353763195E-22</v>
      </c>
      <c r="Q103" s="22">
        <f t="shared" si="10"/>
        <v>-7.8964922208771365E-24</v>
      </c>
      <c r="R103" s="145">
        <v>217389.86640000003</v>
      </c>
      <c r="S103" s="22">
        <f t="shared" si="11"/>
        <v>217389.86640000003</v>
      </c>
      <c r="T103" s="22">
        <f>IF($A103="","",IF(V103,VLOOKUP($A103,OptionInfo!$A:$AC,29,FALSE),VLOOKUP($A103,OptionInfo!$A:$AD,30,FALSE)))</f>
        <v>7.3730086095958322E-29</v>
      </c>
      <c r="U103" s="154" t="e">
        <f>IF($B103="","",IF($V103,0,RTD("wdf.rtq",,$B103,"LastPrice")))</f>
        <v>#N/A</v>
      </c>
      <c r="V103" s="57" t="b">
        <f>IF($A103="","",VLOOKUP($A103,OptionInfo!$A:$AK,37,FALSE))</f>
        <v>0</v>
      </c>
    </row>
    <row r="104" spans="1:22" s="18" customFormat="1" x14ac:dyDescent="0.2">
      <c r="A104" s="18" t="s">
        <v>1107</v>
      </c>
      <c r="B104" s="10" t="str">
        <f>IF($A104="","",VLOOKUP($A104,OptionInfo!$A:$E,5,FALSE))</f>
        <v>600010.SH</v>
      </c>
      <c r="C104" s="154">
        <f>IF($A104="","",VLOOKUP($A104,OptionInfo!$A:$G,7,FALSE))</f>
        <v>100</v>
      </c>
      <c r="D104" s="85">
        <v>-17810</v>
      </c>
      <c r="E104" s="85">
        <v>0</v>
      </c>
      <c r="F104" s="85">
        <v>17810</v>
      </c>
      <c r="G104" s="30" t="str">
        <f>IF(OR($V104,$A104=""),"",VLOOKUP($A104,OptionInfo!$A:$AI,31,FALSE))</f>
        <v/>
      </c>
      <c r="H104" s="30" t="str">
        <f>IF(OR($V104,$A104=""),"",VLOOKUP($A104,OptionInfo!$A:$AI,32,FALSE))</f>
        <v/>
      </c>
      <c r="I104" s="30" t="str">
        <f>IF(OR($V104,$A104=""),"",VLOOKUP($A104,OptionInfo!$A:$AI,33,FALSE))</f>
        <v/>
      </c>
      <c r="J104" s="30" t="str">
        <f>IF(OR($V104,$A104=""),"",VLOOKUP($A104,OptionInfo!$A:$AI,34,FALSE))</f>
        <v/>
      </c>
      <c r="K104" s="30" t="str">
        <f>IF(OR($V104,$A104=""),"",VLOOKUP($A104,OptionInfo!$A:$AI,35,FALSE))</f>
        <v/>
      </c>
      <c r="L104" s="31" t="str">
        <f t="shared" si="6"/>
        <v/>
      </c>
      <c r="M104" s="30" t="str">
        <f t="shared" si="7"/>
        <v/>
      </c>
      <c r="N104" s="30" t="str">
        <f>IF(OR($V104,$A104=""),"",IF(VLOOKUP($A104,OptionInfo!$A:$B,2,FALSE)="Asian",-$M104*0.01*$U104,$M104*0.01*$U104))</f>
        <v/>
      </c>
      <c r="O104" s="30" t="str">
        <f t="shared" si="8"/>
        <v/>
      </c>
      <c r="P104" s="30" t="str">
        <f t="shared" si="9"/>
        <v/>
      </c>
      <c r="Q104" s="22">
        <f t="shared" si="10"/>
        <v>-1424.8000000000002</v>
      </c>
      <c r="R104" s="145">
        <v>429256.62</v>
      </c>
      <c r="S104" s="22">
        <f t="shared" si="11"/>
        <v>427831.82</v>
      </c>
      <c r="T104" s="22">
        <f>IF($A104="","",IF(V104,VLOOKUP($A104,OptionInfo!$A:$AC,29,FALSE),VLOOKUP($A104,OptionInfo!$A:$AD,30,FALSE)))</f>
        <v>8.0000000000000004E-4</v>
      </c>
      <c r="U104" s="154">
        <f>IF($B104="","",IF($V104,0,RTD("wdf.rtq",,$B104,"LastPrice")))</f>
        <v>0</v>
      </c>
      <c r="V104" s="57" t="b">
        <f>IF($A104="","",VLOOKUP($A104,OptionInfo!$A:$AK,37,FALSE))</f>
        <v>1</v>
      </c>
    </row>
    <row r="105" spans="1:22" s="18" customFormat="1" x14ac:dyDescent="0.2">
      <c r="A105" s="18" t="s">
        <v>1109</v>
      </c>
      <c r="B105" s="10" t="str">
        <f>IF($A105="","",VLOOKUP($A105,OptionInfo!$A:$E,5,FALSE))</f>
        <v>600010.SH</v>
      </c>
      <c r="C105" s="154">
        <f>IF($A105="","",VLOOKUP($A105,OptionInfo!$A:$G,7,FALSE))</f>
        <v>100</v>
      </c>
      <c r="D105" s="85">
        <v>-11910</v>
      </c>
      <c r="E105" s="85">
        <v>0</v>
      </c>
      <c r="F105" s="85">
        <v>11910</v>
      </c>
      <c r="G105" s="30">
        <f>IF(OR($V105,$A105=""),"",VLOOKUP($A105,OptionInfo!$A:$AI,31,FALSE))</f>
        <v>0.44384140274599648</v>
      </c>
      <c r="H105" s="30">
        <f>IF(OR($V105,$A105=""),"",VLOOKUP($A105,OptionInfo!$A:$AI,32,FALSE))</f>
        <v>1.1817156301849483</v>
      </c>
      <c r="I105" s="30">
        <f>IF(OR($V105,$A105=""),"",VLOOKUP($A105,OptionInfo!$A:$AI,33,FALSE))</f>
        <v>0.47150453644379448</v>
      </c>
      <c r="J105" s="30">
        <f>IF(OR($V105,$A105=""),"",VLOOKUP($A105,OptionInfo!$A:$AI,34,FALSE))</f>
        <v>-0.33986194996103275</v>
      </c>
      <c r="K105" s="30">
        <f>IF(OR($V105,$A105=""),"",VLOOKUP($A105,OptionInfo!$A:$AI,35,FALSE))</f>
        <v>0.22955778977968477</v>
      </c>
      <c r="L105" s="31">
        <f t="shared" si="6"/>
        <v>-5286.1511067048177</v>
      </c>
      <c r="M105" s="30">
        <f t="shared" si="7"/>
        <v>-14074.233155502734</v>
      </c>
      <c r="N105" s="30" t="e">
        <f>IF(OR($V105,$A105=""),"",IF(VLOOKUP($A105,OptionInfo!$A:$B,2,FALSE)="Asian",-$M105*0.01*$U105,$M105*0.01*$U105))</f>
        <v>#N/A</v>
      </c>
      <c r="O105" s="30">
        <f t="shared" si="8"/>
        <v>-5615.6190290455925</v>
      </c>
      <c r="P105" s="30">
        <f t="shared" si="9"/>
        <v>1619.1023296143599</v>
      </c>
      <c r="Q105" s="22">
        <f t="shared" si="10"/>
        <v>-122400.37480074589</v>
      </c>
      <c r="R105" s="145">
        <v>431666.04</v>
      </c>
      <c r="S105" s="22">
        <f t="shared" si="11"/>
        <v>309265.66519925406</v>
      </c>
      <c r="T105" s="22">
        <f>IF($A105="","",IF(V105,VLOOKUP($A105,OptionInfo!$A:$AC,29,FALSE),VLOOKUP($A105,OptionInfo!$A:$AD,30,FALSE)))</f>
        <v>0.10277109555058428</v>
      </c>
      <c r="U105" s="154" t="e">
        <f>IF($B105="","",IF($V105,0,RTD("wdf.rtq",,$B105,"LastPrice")))</f>
        <v>#N/A</v>
      </c>
      <c r="V105" s="57" t="b">
        <f>IF($A105="","",VLOOKUP($A105,OptionInfo!$A:$AK,37,FALSE))</f>
        <v>0</v>
      </c>
    </row>
    <row r="106" spans="1:22" s="18" customFormat="1" x14ac:dyDescent="0.2">
      <c r="A106" s="18" t="s">
        <v>589</v>
      </c>
      <c r="B106" s="10" t="str">
        <f>IF($A106="","",VLOOKUP($A106,OptionInfo!$A:$E,5,FALSE))</f>
        <v>C1801.DCE</v>
      </c>
      <c r="C106" s="154">
        <f>IF($A106="","",VLOOKUP($A106,OptionInfo!$A:$G,7,FALSE))</f>
        <v>10</v>
      </c>
      <c r="D106" s="85">
        <v>2200</v>
      </c>
      <c r="E106" s="85">
        <v>0</v>
      </c>
      <c r="F106" s="85">
        <v>-2200</v>
      </c>
      <c r="G106" s="30" t="str">
        <f>IF(OR($V106,$A106=""),"",VLOOKUP($A106,OptionInfo!$A:$AI,31,FALSE))</f>
        <v/>
      </c>
      <c r="H106" s="30" t="str">
        <f>IF(OR($V106,$A106=""),"",VLOOKUP($A106,OptionInfo!$A:$AI,32,FALSE))</f>
        <v/>
      </c>
      <c r="I106" s="30" t="str">
        <f>IF(OR($V106,$A106=""),"",VLOOKUP($A106,OptionInfo!$A:$AI,33,FALSE))</f>
        <v/>
      </c>
      <c r="J106" s="30" t="str">
        <f>IF(OR($V106,$A106=""),"",VLOOKUP($A106,OptionInfo!$A:$AI,34,FALSE))</f>
        <v/>
      </c>
      <c r="K106" s="30" t="str">
        <f>IF(OR($V106,$A106=""),"",VLOOKUP($A106,OptionInfo!$A:$AI,35,FALSE))</f>
        <v/>
      </c>
      <c r="L106" s="31" t="str">
        <f t="shared" si="6"/>
        <v/>
      </c>
      <c r="M106" s="30" t="str">
        <f t="shared" si="7"/>
        <v/>
      </c>
      <c r="N106" s="30" t="str">
        <f>IF(OR($V106,$A106=""),"",IF(VLOOKUP($A106,OptionInfo!$A:$B,2,FALSE)="Asian",-$M106*0.01*$U106,$M106*0.01*$U106))</f>
        <v/>
      </c>
      <c r="O106" s="30" t="str">
        <f t="shared" si="8"/>
        <v/>
      </c>
      <c r="P106" s="30" t="str">
        <f t="shared" si="9"/>
        <v/>
      </c>
      <c r="Q106" s="22">
        <f t="shared" si="10"/>
        <v>660000</v>
      </c>
      <c r="R106" s="145">
        <v>-660000</v>
      </c>
      <c r="S106" s="22">
        <f t="shared" si="11"/>
        <v>0</v>
      </c>
      <c r="T106" s="22">
        <f>IF($A106="","",IF(V106,VLOOKUP($A106,OptionInfo!$A:$AC,29,FALSE),VLOOKUP($A106,OptionInfo!$A:$AD,30,FALSE)))</f>
        <v>30</v>
      </c>
      <c r="U106" s="154">
        <f>IF($B106="","",IF($V106,0,RTD("wdf.rtq",,$B106,"LastPrice")))</f>
        <v>0</v>
      </c>
      <c r="V106" s="57" t="b">
        <f>IF($A106="","",VLOOKUP($A106,OptionInfo!$A:$AK,37,FALSE))</f>
        <v>1</v>
      </c>
    </row>
    <row r="107" spans="1:22" s="18" customFormat="1" x14ac:dyDescent="0.2">
      <c r="A107" s="18" t="s">
        <v>591</v>
      </c>
      <c r="B107" s="10" t="str">
        <f>IF($A107="","",VLOOKUP($A107,OptionInfo!$A:$E,5,FALSE))</f>
        <v>C1801.DCE</v>
      </c>
      <c r="C107" s="154">
        <f>IF($A107="","",VLOOKUP($A107,OptionInfo!$A:$G,7,FALSE))</f>
        <v>10</v>
      </c>
      <c r="D107" s="85">
        <v>1100</v>
      </c>
      <c r="E107" s="85">
        <v>0</v>
      </c>
      <c r="F107" s="85">
        <v>-1100</v>
      </c>
      <c r="G107" s="30" t="str">
        <f>IF(OR($V107,$A107=""),"",VLOOKUP($A107,OptionInfo!$A:$AI,31,FALSE))</f>
        <v/>
      </c>
      <c r="H107" s="30" t="str">
        <f>IF(OR($V107,$A107=""),"",VLOOKUP($A107,OptionInfo!$A:$AI,32,FALSE))</f>
        <v/>
      </c>
      <c r="I107" s="30" t="str">
        <f>IF(OR($V107,$A107=""),"",VLOOKUP($A107,OptionInfo!$A:$AI,33,FALSE))</f>
        <v/>
      </c>
      <c r="J107" s="30" t="str">
        <f>IF(OR($V107,$A107=""),"",VLOOKUP($A107,OptionInfo!$A:$AI,34,FALSE))</f>
        <v/>
      </c>
      <c r="K107" s="30" t="str">
        <f>IF(OR($V107,$A107=""),"",VLOOKUP($A107,OptionInfo!$A:$AI,35,FALSE))</f>
        <v/>
      </c>
      <c r="L107" s="31" t="str">
        <f t="shared" si="6"/>
        <v/>
      </c>
      <c r="M107" s="30" t="str">
        <f t="shared" si="7"/>
        <v/>
      </c>
      <c r="N107" s="30" t="str">
        <f>IF(OR($V107,$A107=""),"",IF(VLOOKUP($A107,OptionInfo!$A:$B,2,FALSE)="Asian",-$M107*0.01*$U107,$M107*0.01*$U107))</f>
        <v/>
      </c>
      <c r="O107" s="30" t="str">
        <f t="shared" si="8"/>
        <v/>
      </c>
      <c r="P107" s="30" t="str">
        <f t="shared" si="9"/>
        <v/>
      </c>
      <c r="Q107" s="22">
        <f t="shared" si="10"/>
        <v>0</v>
      </c>
      <c r="R107" s="145">
        <v>0</v>
      </c>
      <c r="S107" s="22">
        <f t="shared" si="11"/>
        <v>0</v>
      </c>
      <c r="T107" s="22">
        <f>IF($A107="","",IF(V107,VLOOKUP($A107,OptionInfo!$A:$AC,29,FALSE),VLOOKUP($A107,OptionInfo!$A:$AD,30,FALSE)))</f>
        <v>0</v>
      </c>
      <c r="U107" s="154">
        <f>IF($B107="","",IF($V107,0,RTD("wdf.rtq",,$B107,"LastPrice")))</f>
        <v>0</v>
      </c>
      <c r="V107" s="57" t="b">
        <f>IF($A107="","",VLOOKUP($A107,OptionInfo!$A:$AK,37,FALSE))</f>
        <v>1</v>
      </c>
    </row>
    <row r="108" spans="1:22" s="18" customFormat="1" x14ac:dyDescent="0.2">
      <c r="A108" s="18" t="s">
        <v>592</v>
      </c>
      <c r="B108" s="10" t="str">
        <f>IF($A108="","",VLOOKUP($A108,OptionInfo!$A:$E,5,FALSE))</f>
        <v>C1801.DCE</v>
      </c>
      <c r="C108" s="154">
        <f>IF($A108="","",VLOOKUP($A108,OptionInfo!$A:$G,7,FALSE))</f>
        <v>10</v>
      </c>
      <c r="D108" s="85">
        <v>-2200</v>
      </c>
      <c r="E108" s="85">
        <v>-2200</v>
      </c>
      <c r="F108" s="85">
        <v>0</v>
      </c>
      <c r="G108" s="30" t="str">
        <f>IF(OR($V108,$A108=""),"",VLOOKUP($A108,OptionInfo!$A:$AI,31,FALSE))</f>
        <v/>
      </c>
      <c r="H108" s="30" t="str">
        <f>IF(OR($V108,$A108=""),"",VLOOKUP($A108,OptionInfo!$A:$AI,32,FALSE))</f>
        <v/>
      </c>
      <c r="I108" s="30" t="str">
        <f>IF(OR($V108,$A108=""),"",VLOOKUP($A108,OptionInfo!$A:$AI,33,FALSE))</f>
        <v/>
      </c>
      <c r="J108" s="30" t="str">
        <f>IF(OR($V108,$A108=""),"",VLOOKUP($A108,OptionInfo!$A:$AI,34,FALSE))</f>
        <v/>
      </c>
      <c r="K108" s="30" t="str">
        <f>IF(OR($V108,$A108=""),"",VLOOKUP($A108,OptionInfo!$A:$AI,35,FALSE))</f>
        <v/>
      </c>
      <c r="L108" s="31" t="str">
        <f t="shared" si="6"/>
        <v/>
      </c>
      <c r="M108" s="30" t="str">
        <f t="shared" si="7"/>
        <v/>
      </c>
      <c r="N108" s="30" t="str">
        <f>IF(OR($V108,$A108=""),"",IF(VLOOKUP($A108,OptionInfo!$A:$B,2,FALSE)="Asian",-$M108*0.01*$U108,$M108*0.01*$U108))</f>
        <v/>
      </c>
      <c r="O108" s="30" t="str">
        <f t="shared" si="8"/>
        <v/>
      </c>
      <c r="P108" s="30" t="str">
        <f t="shared" si="9"/>
        <v/>
      </c>
      <c r="Q108" s="22">
        <f t="shared" si="10"/>
        <v>0</v>
      </c>
      <c r="R108" s="145">
        <v>0</v>
      </c>
      <c r="S108" s="22">
        <f t="shared" si="11"/>
        <v>0</v>
      </c>
      <c r="T108" s="22">
        <f>IF($A108="","",IF(V108,VLOOKUP($A108,OptionInfo!$A:$AC,29,FALSE),VLOOKUP($A108,OptionInfo!$A:$AD,30,FALSE)))</f>
        <v>0</v>
      </c>
      <c r="U108" s="154">
        <f>IF($B108="","",IF($V108,0,RTD("wdf.rtq",,$B108,"LastPrice")))</f>
        <v>0</v>
      </c>
      <c r="V108" s="57" t="b">
        <f>IF($A108="","",VLOOKUP($A108,OptionInfo!$A:$AK,37,FALSE))</f>
        <v>1</v>
      </c>
    </row>
    <row r="109" spans="1:22" s="18" customFormat="1" x14ac:dyDescent="0.2">
      <c r="A109" s="18" t="s">
        <v>593</v>
      </c>
      <c r="B109" s="10" t="str">
        <f>IF($A109="","",VLOOKUP($A109,OptionInfo!$A:$E,5,FALSE))</f>
        <v>C1801.DCE</v>
      </c>
      <c r="C109" s="154">
        <f>IF($A109="","",VLOOKUP($A109,OptionInfo!$A:$G,7,FALSE))</f>
        <v>10</v>
      </c>
      <c r="D109" s="85">
        <v>1100</v>
      </c>
      <c r="E109" s="85">
        <v>0</v>
      </c>
      <c r="F109" s="85">
        <v>-1100</v>
      </c>
      <c r="G109" s="30" t="str">
        <f>IF(OR($V109,$A109=""),"",VLOOKUP($A109,OptionInfo!$A:$AI,31,FALSE))</f>
        <v/>
      </c>
      <c r="H109" s="30" t="str">
        <f>IF(OR($V109,$A109=""),"",VLOOKUP($A109,OptionInfo!$A:$AI,32,FALSE))</f>
        <v/>
      </c>
      <c r="I109" s="30" t="str">
        <f>IF(OR($V109,$A109=""),"",VLOOKUP($A109,OptionInfo!$A:$AI,33,FALSE))</f>
        <v/>
      </c>
      <c r="J109" s="30" t="str">
        <f>IF(OR($V109,$A109=""),"",VLOOKUP($A109,OptionInfo!$A:$AI,34,FALSE))</f>
        <v/>
      </c>
      <c r="K109" s="30" t="str">
        <f>IF(OR($V109,$A109=""),"",VLOOKUP($A109,OptionInfo!$A:$AI,35,FALSE))</f>
        <v/>
      </c>
      <c r="L109" s="31" t="str">
        <f t="shared" si="6"/>
        <v/>
      </c>
      <c r="M109" s="30" t="str">
        <f t="shared" si="7"/>
        <v/>
      </c>
      <c r="N109" s="30" t="str">
        <f>IF(OR($V109,$A109=""),"",IF(VLOOKUP($A109,OptionInfo!$A:$B,2,FALSE)="Asian",-$M109*0.01*$U109,$M109*0.01*$U109))</f>
        <v/>
      </c>
      <c r="O109" s="30" t="str">
        <f t="shared" si="8"/>
        <v/>
      </c>
      <c r="P109" s="30" t="str">
        <f t="shared" si="9"/>
        <v/>
      </c>
      <c r="Q109" s="22">
        <f t="shared" si="10"/>
        <v>0</v>
      </c>
      <c r="R109" s="145">
        <v>0</v>
      </c>
      <c r="S109" s="22">
        <f t="shared" si="11"/>
        <v>0</v>
      </c>
      <c r="T109" s="22">
        <f>IF($A109="","",IF(V109,VLOOKUP($A109,OptionInfo!$A:$AC,29,FALSE),VLOOKUP($A109,OptionInfo!$A:$AD,30,FALSE)))</f>
        <v>0</v>
      </c>
      <c r="U109" s="154">
        <f>IF($B109="","",IF($V109,0,RTD("wdf.rtq",,$B109,"LastPrice")))</f>
        <v>0</v>
      </c>
      <c r="V109" s="57" t="b">
        <f>IF($A109="","",VLOOKUP($A109,OptionInfo!$A:$AK,37,FALSE))</f>
        <v>1</v>
      </c>
    </row>
    <row r="110" spans="1:22" s="18" customFormat="1" x14ac:dyDescent="0.2">
      <c r="A110" s="18" t="s">
        <v>594</v>
      </c>
      <c r="B110" s="10" t="str">
        <f>IF($A110="","",VLOOKUP($A110,OptionInfo!$A:$E,5,FALSE))</f>
        <v>C1801.DCE</v>
      </c>
      <c r="C110" s="154">
        <f>IF($A110="","",VLOOKUP($A110,OptionInfo!$A:$G,7,FALSE))</f>
        <v>10</v>
      </c>
      <c r="D110" s="85">
        <v>1000</v>
      </c>
      <c r="E110" s="85">
        <v>0</v>
      </c>
      <c r="F110" s="85">
        <v>-1000</v>
      </c>
      <c r="G110" s="30" t="str">
        <f>IF(OR($V110,$A110=""),"",VLOOKUP($A110,OptionInfo!$A:$AI,31,FALSE))</f>
        <v/>
      </c>
      <c r="H110" s="30" t="str">
        <f>IF(OR($V110,$A110=""),"",VLOOKUP($A110,OptionInfo!$A:$AI,32,FALSE))</f>
        <v/>
      </c>
      <c r="I110" s="30" t="str">
        <f>IF(OR($V110,$A110=""),"",VLOOKUP($A110,OptionInfo!$A:$AI,33,FALSE))</f>
        <v/>
      </c>
      <c r="J110" s="30" t="str">
        <f>IF(OR($V110,$A110=""),"",VLOOKUP($A110,OptionInfo!$A:$AI,34,FALSE))</f>
        <v/>
      </c>
      <c r="K110" s="30" t="str">
        <f>IF(OR($V110,$A110=""),"",VLOOKUP($A110,OptionInfo!$A:$AI,35,FALSE))</f>
        <v/>
      </c>
      <c r="L110" s="31" t="str">
        <f t="shared" si="6"/>
        <v/>
      </c>
      <c r="M110" s="30" t="str">
        <f t="shared" si="7"/>
        <v/>
      </c>
      <c r="N110" s="30" t="str">
        <f>IF(OR($V110,$A110=""),"",IF(VLOOKUP($A110,OptionInfo!$A:$B,2,FALSE)="Asian",-$M110*0.01*$U110,$M110*0.01*$U110))</f>
        <v/>
      </c>
      <c r="O110" s="30" t="str">
        <f t="shared" si="8"/>
        <v/>
      </c>
      <c r="P110" s="30" t="str">
        <f t="shared" si="9"/>
        <v/>
      </c>
      <c r="Q110" s="22">
        <f t="shared" si="10"/>
        <v>0</v>
      </c>
      <c r="R110" s="145">
        <v>0</v>
      </c>
      <c r="S110" s="22">
        <f t="shared" si="11"/>
        <v>0</v>
      </c>
      <c r="T110" s="22">
        <f>IF($A110="","",IF(V110,VLOOKUP($A110,OptionInfo!$A:$AC,29,FALSE),VLOOKUP($A110,OptionInfo!$A:$AD,30,FALSE)))</f>
        <v>0</v>
      </c>
      <c r="U110" s="154">
        <f>IF($B110="","",IF($V110,0,RTD("wdf.rtq",,$B110,"LastPrice")))</f>
        <v>0</v>
      </c>
      <c r="V110" s="57" t="b">
        <f>IF($A110="","",VLOOKUP($A110,OptionInfo!$A:$AK,37,FALSE))</f>
        <v>1</v>
      </c>
    </row>
    <row r="111" spans="1:22" s="18" customFormat="1" x14ac:dyDescent="0.2">
      <c r="A111" s="18" t="s">
        <v>595</v>
      </c>
      <c r="B111" s="10" t="str">
        <f>IF($A111="","",VLOOKUP($A111,OptionInfo!$A:$E,5,FALSE))</f>
        <v>C1801.DCE</v>
      </c>
      <c r="C111" s="154">
        <f>IF($A111="","",VLOOKUP($A111,OptionInfo!$A:$G,7,FALSE))</f>
        <v>10</v>
      </c>
      <c r="D111" s="85">
        <v>-1000</v>
      </c>
      <c r="E111" s="85">
        <v>-1000</v>
      </c>
      <c r="F111" s="85">
        <v>0</v>
      </c>
      <c r="G111" s="30" t="str">
        <f>IF(OR($V111,$A111=""),"",VLOOKUP($A111,OptionInfo!$A:$AI,31,FALSE))</f>
        <v/>
      </c>
      <c r="H111" s="30" t="str">
        <f>IF(OR($V111,$A111=""),"",VLOOKUP($A111,OptionInfo!$A:$AI,32,FALSE))</f>
        <v/>
      </c>
      <c r="I111" s="30" t="str">
        <f>IF(OR($V111,$A111=""),"",VLOOKUP($A111,OptionInfo!$A:$AI,33,FALSE))</f>
        <v/>
      </c>
      <c r="J111" s="30" t="str">
        <f>IF(OR($V111,$A111=""),"",VLOOKUP($A111,OptionInfo!$A:$AI,34,FALSE))</f>
        <v/>
      </c>
      <c r="K111" s="30" t="str">
        <f>IF(OR($V111,$A111=""),"",VLOOKUP($A111,OptionInfo!$A:$AI,35,FALSE))</f>
        <v/>
      </c>
      <c r="L111" s="31" t="str">
        <f t="shared" si="6"/>
        <v/>
      </c>
      <c r="M111" s="30" t="str">
        <f t="shared" si="7"/>
        <v/>
      </c>
      <c r="N111" s="30" t="str">
        <f>IF(OR($V111,$A111=""),"",IF(VLOOKUP($A111,OptionInfo!$A:$B,2,FALSE)="Asian",-$M111*0.01*$U111,$M111*0.01*$U111))</f>
        <v/>
      </c>
      <c r="O111" s="30" t="str">
        <f t="shared" si="8"/>
        <v/>
      </c>
      <c r="P111" s="30" t="str">
        <f t="shared" si="9"/>
        <v/>
      </c>
      <c r="Q111" s="22">
        <f t="shared" si="10"/>
        <v>0</v>
      </c>
      <c r="R111" s="145">
        <v>0</v>
      </c>
      <c r="S111" s="22">
        <f t="shared" si="11"/>
        <v>0</v>
      </c>
      <c r="T111" s="22">
        <f>IF($A111="","",IF(V111,VLOOKUP($A111,OptionInfo!$A:$AC,29,FALSE),VLOOKUP($A111,OptionInfo!$A:$AD,30,FALSE)))</f>
        <v>0</v>
      </c>
      <c r="U111" s="154">
        <f>IF($B111="","",IF($V111,0,RTD("wdf.rtq",,$B111,"LastPrice")))</f>
        <v>0</v>
      </c>
      <c r="V111" s="57" t="b">
        <f>IF($A111="","",VLOOKUP($A111,OptionInfo!$A:$AK,37,FALSE))</f>
        <v>1</v>
      </c>
    </row>
    <row r="112" spans="1:22" s="18" customFormat="1" x14ac:dyDescent="0.2">
      <c r="A112" s="18" t="s">
        <v>1157</v>
      </c>
      <c r="B112" s="10" t="str">
        <f>IF($A112="","",VLOOKUP($A112,OptionInfo!$A:$E,5,FALSE))</f>
        <v>CF801.CZC</v>
      </c>
      <c r="C112" s="154">
        <f>IF($A112="","",VLOOKUP($A112,OptionInfo!$A:$G,7,FALSE))</f>
        <v>5</v>
      </c>
      <c r="D112" s="85">
        <v>-20</v>
      </c>
      <c r="E112" s="85">
        <v>0</v>
      </c>
      <c r="F112" s="85">
        <v>20</v>
      </c>
      <c r="G112" s="30" t="str">
        <f>IF(OR($V112,$A112=""),"",VLOOKUP($A112,OptionInfo!$A:$AI,31,FALSE))</f>
        <v/>
      </c>
      <c r="H112" s="30" t="str">
        <f>IF(OR($V112,$A112=""),"",VLOOKUP($A112,OptionInfo!$A:$AI,32,FALSE))</f>
        <v/>
      </c>
      <c r="I112" s="30" t="str">
        <f>IF(OR($V112,$A112=""),"",VLOOKUP($A112,OptionInfo!$A:$AI,33,FALSE))</f>
        <v/>
      </c>
      <c r="J112" s="30" t="str">
        <f>IF(OR($V112,$A112=""),"",VLOOKUP($A112,OptionInfo!$A:$AI,34,FALSE))</f>
        <v/>
      </c>
      <c r="K112" s="30" t="str">
        <f>IF(OR($V112,$A112=""),"",VLOOKUP($A112,OptionInfo!$A:$AI,35,FALSE))</f>
        <v/>
      </c>
      <c r="L112" s="31" t="str">
        <f t="shared" si="6"/>
        <v/>
      </c>
      <c r="M112" s="30" t="str">
        <f t="shared" si="7"/>
        <v/>
      </c>
      <c r="N112" s="30" t="str">
        <f>IF(OR($V112,$A112=""),"",IF(VLOOKUP($A112,OptionInfo!$A:$B,2,FALSE)="Asian",-$M112*0.01*$U112,$M112*0.01*$U112))</f>
        <v/>
      </c>
      <c r="O112" s="30" t="str">
        <f t="shared" si="8"/>
        <v/>
      </c>
      <c r="P112" s="30" t="str">
        <f t="shared" si="9"/>
        <v/>
      </c>
      <c r="Q112" s="22">
        <f t="shared" si="10"/>
        <v>-11000</v>
      </c>
      <c r="R112" s="145">
        <v>31000</v>
      </c>
      <c r="S112" s="22">
        <f t="shared" si="11"/>
        <v>20000</v>
      </c>
      <c r="T112" s="22">
        <f>IF($A112="","",IF(V112,VLOOKUP($A112,OptionInfo!$A:$AC,29,FALSE),VLOOKUP($A112,OptionInfo!$A:$AD,30,FALSE)))</f>
        <v>110</v>
      </c>
      <c r="U112" s="154">
        <f>IF($B112="","",IF($V112,0,RTD("wdf.rtq",,$B112,"LastPrice")))</f>
        <v>0</v>
      </c>
      <c r="V112" s="57" t="b">
        <f>IF($A112="","",VLOOKUP($A112,OptionInfo!$A:$AK,37,FALSE))</f>
        <v>1</v>
      </c>
    </row>
    <row r="113" spans="1:22" s="18" customFormat="1" x14ac:dyDescent="0.2">
      <c r="A113" s="18" t="s">
        <v>1191</v>
      </c>
      <c r="B113" s="10" t="str">
        <f>IF($A113="","",VLOOKUP($A113,OptionInfo!$A:$E,5,FALSE))</f>
        <v>ZC801.CZC</v>
      </c>
      <c r="C113" s="154">
        <f>IF($A113="","",VLOOKUP($A113,OptionInfo!$A:$G,7,FALSE))</f>
        <v>100</v>
      </c>
      <c r="D113" s="85">
        <v>-30</v>
      </c>
      <c r="E113" s="85">
        <v>0</v>
      </c>
      <c r="F113" s="85">
        <v>30</v>
      </c>
      <c r="G113" s="30" t="str">
        <f>IF(OR($V113,$A113=""),"",VLOOKUP($A113,OptionInfo!$A:$AI,31,FALSE))</f>
        <v/>
      </c>
      <c r="H113" s="30" t="str">
        <f>IF(OR($V113,$A113=""),"",VLOOKUP($A113,OptionInfo!$A:$AI,32,FALSE))</f>
        <v/>
      </c>
      <c r="I113" s="30" t="str">
        <f>IF(OR($V113,$A113=""),"",VLOOKUP($A113,OptionInfo!$A:$AI,33,FALSE))</f>
        <v/>
      </c>
      <c r="J113" s="30" t="str">
        <f>IF(OR($V113,$A113=""),"",VLOOKUP($A113,OptionInfo!$A:$AI,34,FALSE))</f>
        <v/>
      </c>
      <c r="K113" s="30" t="str">
        <f>IF(OR($V113,$A113=""),"",VLOOKUP($A113,OptionInfo!$A:$AI,35,FALSE))</f>
        <v/>
      </c>
      <c r="L113" s="31" t="str">
        <f t="shared" si="6"/>
        <v/>
      </c>
      <c r="M113" s="30" t="str">
        <f t="shared" si="7"/>
        <v/>
      </c>
      <c r="N113" s="30" t="str">
        <f>IF(OR($V113,$A113=""),"",IF(VLOOKUP($A113,OptionInfo!$A:$B,2,FALSE)="Asian",-$M113*0.01*$U113,$M113*0.01*$U113))</f>
        <v/>
      </c>
      <c r="O113" s="30" t="str">
        <f t="shared" si="8"/>
        <v/>
      </c>
      <c r="P113" s="30" t="str">
        <f t="shared" si="9"/>
        <v/>
      </c>
      <c r="Q113" s="22">
        <f t="shared" si="10"/>
        <v>0</v>
      </c>
      <c r="R113" s="145">
        <v>23760</v>
      </c>
      <c r="S113" s="22">
        <f t="shared" si="11"/>
        <v>23760</v>
      </c>
      <c r="T113" s="22">
        <f>IF($A113="","",IF(V113,VLOOKUP($A113,OptionInfo!$A:$AC,29,FALSE),VLOOKUP($A113,OptionInfo!$A:$AD,30,FALSE)))</f>
        <v>0</v>
      </c>
      <c r="U113" s="154">
        <f>IF($B113="","",IF($V113,0,RTD("wdf.rtq",,$B113,"LastPrice")))</f>
        <v>0</v>
      </c>
      <c r="V113" s="57" t="b">
        <f>IF($A113="","",VLOOKUP($A113,OptionInfo!$A:$AK,37,FALSE))</f>
        <v>1</v>
      </c>
    </row>
    <row r="114" spans="1:22" s="18" customFormat="1" x14ac:dyDescent="0.2">
      <c r="A114" s="18" t="s">
        <v>1194</v>
      </c>
      <c r="B114" s="10" t="str">
        <f>IF($A114="","",VLOOKUP($A114,OptionInfo!$A:$E,5,FALSE))</f>
        <v>ZC801.CZC</v>
      </c>
      <c r="C114" s="154">
        <f>IF($A114="","",VLOOKUP($A114,OptionInfo!$A:$G,7,FALSE))</f>
        <v>100</v>
      </c>
      <c r="D114" s="85">
        <v>30</v>
      </c>
      <c r="E114" s="85">
        <v>30</v>
      </c>
      <c r="F114" s="85">
        <v>0</v>
      </c>
      <c r="G114" s="30" t="str">
        <f>IF(OR($V114,$A114=""),"",VLOOKUP($A114,OptionInfo!$A:$AI,31,FALSE))</f>
        <v/>
      </c>
      <c r="H114" s="30" t="str">
        <f>IF(OR($V114,$A114=""),"",VLOOKUP($A114,OptionInfo!$A:$AI,32,FALSE))</f>
        <v/>
      </c>
      <c r="I114" s="30" t="str">
        <f>IF(OR($V114,$A114=""),"",VLOOKUP($A114,OptionInfo!$A:$AI,33,FALSE))</f>
        <v/>
      </c>
      <c r="J114" s="30" t="str">
        <f>IF(OR($V114,$A114=""),"",VLOOKUP($A114,OptionInfo!$A:$AI,34,FALSE))</f>
        <v/>
      </c>
      <c r="K114" s="30" t="str">
        <f>IF(OR($V114,$A114=""),"",VLOOKUP($A114,OptionInfo!$A:$AI,35,FALSE))</f>
        <v/>
      </c>
      <c r="L114" s="31" t="str">
        <f t="shared" si="6"/>
        <v/>
      </c>
      <c r="M114" s="30" t="str">
        <f t="shared" si="7"/>
        <v/>
      </c>
      <c r="N114" s="30" t="str">
        <f>IF(OR($V114,$A114=""),"",IF(VLOOKUP($A114,OptionInfo!$A:$B,2,FALSE)="Asian",-$M114*0.01*$U114,$M114*0.01*$U114))</f>
        <v/>
      </c>
      <c r="O114" s="30" t="str">
        <f t="shared" si="8"/>
        <v/>
      </c>
      <c r="P114" s="30" t="str">
        <f t="shared" si="9"/>
        <v/>
      </c>
      <c r="Q114" s="22">
        <f t="shared" si="10"/>
        <v>0</v>
      </c>
      <c r="R114" s="145">
        <v>-13890</v>
      </c>
      <c r="S114" s="22">
        <f t="shared" si="11"/>
        <v>-13890</v>
      </c>
      <c r="T114" s="22">
        <f>IF($A114="","",IF(V114,VLOOKUP($A114,OptionInfo!$A:$AC,29,FALSE),VLOOKUP($A114,OptionInfo!$A:$AD,30,FALSE)))</f>
        <v>0</v>
      </c>
      <c r="U114" s="154">
        <f>IF($B114="","",IF($V114,0,RTD("wdf.rtq",,$B114,"LastPrice")))</f>
        <v>0</v>
      </c>
      <c r="V114" s="57" t="b">
        <f>IF($A114="","",VLOOKUP($A114,OptionInfo!$A:$AK,37,FALSE))</f>
        <v>1</v>
      </c>
    </row>
    <row r="115" spans="1:22" s="18" customFormat="1" x14ac:dyDescent="0.2">
      <c r="A115" s="18" t="s">
        <v>1206</v>
      </c>
      <c r="B115" s="10" t="str">
        <f>IF($A115="","",VLOOKUP($A115,OptionInfo!$A:$E,5,FALSE))</f>
        <v>CF801.CZC</v>
      </c>
      <c r="C115" s="154">
        <f>IF($A115="","",VLOOKUP($A115,OptionInfo!$A:$G,7,FALSE))</f>
        <v>5</v>
      </c>
      <c r="D115" s="85">
        <v>-434</v>
      </c>
      <c r="E115" s="85">
        <v>0</v>
      </c>
      <c r="F115" s="85">
        <v>434</v>
      </c>
      <c r="G115" s="30" t="str">
        <f>IF(OR($V115,$A115=""),"",VLOOKUP($A115,OptionInfo!$A:$AI,31,FALSE))</f>
        <v/>
      </c>
      <c r="H115" s="30" t="str">
        <f>IF(OR($V115,$A115=""),"",VLOOKUP($A115,OptionInfo!$A:$AI,32,FALSE))</f>
        <v/>
      </c>
      <c r="I115" s="30" t="str">
        <f>IF(OR($V115,$A115=""),"",VLOOKUP($A115,OptionInfo!$A:$AI,33,FALSE))</f>
        <v/>
      </c>
      <c r="J115" s="30" t="str">
        <f>IF(OR($V115,$A115=""),"",VLOOKUP($A115,OptionInfo!$A:$AI,34,FALSE))</f>
        <v/>
      </c>
      <c r="K115" s="30" t="str">
        <f>IF(OR($V115,$A115=""),"",VLOOKUP($A115,OptionInfo!$A:$AI,35,FALSE))</f>
        <v/>
      </c>
      <c r="L115" s="31" t="str">
        <f t="shared" si="6"/>
        <v/>
      </c>
      <c r="M115" s="30" t="str">
        <f t="shared" si="7"/>
        <v/>
      </c>
      <c r="N115" s="30" t="str">
        <f>IF(OR($V115,$A115=""),"",IF(VLOOKUP($A115,OptionInfo!$A:$B,2,FALSE)="Asian",-$M115*0.01*$U115,$M115*0.01*$U115))</f>
        <v/>
      </c>
      <c r="O115" s="30" t="str">
        <f t="shared" si="8"/>
        <v/>
      </c>
      <c r="P115" s="30" t="str">
        <f t="shared" si="9"/>
        <v/>
      </c>
      <c r="Q115" s="22">
        <f t="shared" si="10"/>
        <v>-961310</v>
      </c>
      <c r="R115" s="145">
        <v>1291150</v>
      </c>
      <c r="S115" s="22">
        <f t="shared" si="11"/>
        <v>329840</v>
      </c>
      <c r="T115" s="22">
        <f>IF($A115="","",IF(V115,VLOOKUP($A115,OptionInfo!$A:$AC,29,FALSE),VLOOKUP($A115,OptionInfo!$A:$AD,30,FALSE)))</f>
        <v>443</v>
      </c>
      <c r="U115" s="154">
        <f>IF($B115="","",IF($V115,0,RTD("wdf.rtq",,$B115,"LastPrice")))</f>
        <v>0</v>
      </c>
      <c r="V115" s="57" t="b">
        <f>IF($A115="","",VLOOKUP($A115,OptionInfo!$A:$AK,37,FALSE))</f>
        <v>1</v>
      </c>
    </row>
    <row r="116" spans="1:22" s="18" customFormat="1" x14ac:dyDescent="0.2">
      <c r="A116" s="18" t="s">
        <v>1225</v>
      </c>
      <c r="B116" s="10" t="str">
        <f>IF($A116="","",VLOOKUP($A116,OptionInfo!$A:$E,5,FALSE))</f>
        <v>NI1805.SHF</v>
      </c>
      <c r="C116" s="154">
        <f>IF($A116="","",VLOOKUP($A116,OptionInfo!$A:$G,7,FALSE))</f>
        <v>1</v>
      </c>
      <c r="D116" s="85">
        <v>-20</v>
      </c>
      <c r="E116" s="85">
        <v>0</v>
      </c>
      <c r="F116" s="85">
        <v>20</v>
      </c>
      <c r="G116" s="30">
        <f>IF(OR($V116,$A116=""),"",VLOOKUP($A116,OptionInfo!$A:$AI,31,FALSE))</f>
        <v>2.5040040431713729E-3</v>
      </c>
      <c r="H116" s="30">
        <f>IF(OR($V116,$A116=""),"",VLOOKUP($A116,OptionInfo!$A:$AI,32,FALSE))</f>
        <v>1.4660033011262835E-6</v>
      </c>
      <c r="I116" s="30">
        <f>IF(OR($V116,$A116=""),"",VLOOKUP($A116,OptionInfo!$A:$AI,33,FALSE))</f>
        <v>137.32329796897363</v>
      </c>
      <c r="J116" s="30">
        <f>IF(OR($V116,$A116=""),"",VLOOKUP($A116,OptionInfo!$A:$AI,34,FALSE))</f>
        <v>-643.58627764035248</v>
      </c>
      <c r="K116" s="30">
        <f>IF(OR($V116,$A116=""),"",VLOOKUP($A116,OptionInfo!$A:$AI,35,FALSE))</f>
        <v>7.7905962584775725</v>
      </c>
      <c r="L116" s="31">
        <f t="shared" si="6"/>
        <v>-5.0080080863427461E-2</v>
      </c>
      <c r="M116" s="30">
        <f t="shared" si="7"/>
        <v>-2.932006602252567E-5</v>
      </c>
      <c r="N116" s="30" t="e">
        <f>IF(OR($V116,$A116=""),"",IF(VLOOKUP($A116,OptionInfo!$A:$B,2,FALSE)="Asian",-$M116*0.01*$U116,$M116*0.01*$U116))</f>
        <v>#N/A</v>
      </c>
      <c r="O116" s="30">
        <f t="shared" si="8"/>
        <v>-27.464659593794728</v>
      </c>
      <c r="P116" s="30">
        <f t="shared" si="9"/>
        <v>51.486902211228198</v>
      </c>
      <c r="Q116" s="22">
        <f t="shared" si="10"/>
        <v>-77.787726140881347</v>
      </c>
      <c r="R116" s="145">
        <v>52400</v>
      </c>
      <c r="S116" s="22">
        <f t="shared" si="11"/>
        <v>52322.212273859121</v>
      </c>
      <c r="T116" s="22">
        <f>IF($A116="","",IF(V116,VLOOKUP($A116,OptionInfo!$A:$AC,29,FALSE),VLOOKUP($A116,OptionInfo!$A:$AD,30,FALSE)))</f>
        <v>3.8893863070440671</v>
      </c>
      <c r="U116" s="154" t="e">
        <f>IF($B116="","",IF($V116,0,RTD("wdf.rtq",,$B116,"LastPrice")))</f>
        <v>#N/A</v>
      </c>
      <c r="V116" s="57" t="b">
        <f>IF($A116="","",VLOOKUP($A116,OptionInfo!$A:$AK,37,FALSE))</f>
        <v>0</v>
      </c>
    </row>
    <row r="117" spans="1:22" s="18" customFormat="1" x14ac:dyDescent="0.2">
      <c r="A117" s="18" t="s">
        <v>1226</v>
      </c>
      <c r="B117" s="10" t="str">
        <f>IF($A117="","",VLOOKUP($A117,OptionInfo!$A:$E,5,FALSE))</f>
        <v>SR801.CZC</v>
      </c>
      <c r="C117" s="154">
        <f>IF($A117="","",VLOOKUP($A117,OptionInfo!$A:$G,7,FALSE))</f>
        <v>10</v>
      </c>
      <c r="D117" s="85">
        <v>-30</v>
      </c>
      <c r="E117" s="85">
        <v>0</v>
      </c>
      <c r="F117" s="85">
        <v>30</v>
      </c>
      <c r="G117" s="30" t="str">
        <f>IF(OR($V117,$A117=""),"",VLOOKUP($A117,OptionInfo!$A:$AI,31,FALSE))</f>
        <v/>
      </c>
      <c r="H117" s="30" t="str">
        <f>IF(OR($V117,$A117=""),"",VLOOKUP($A117,OptionInfo!$A:$AI,32,FALSE))</f>
        <v/>
      </c>
      <c r="I117" s="30" t="str">
        <f>IF(OR($V117,$A117=""),"",VLOOKUP($A117,OptionInfo!$A:$AI,33,FALSE))</f>
        <v/>
      </c>
      <c r="J117" s="30" t="str">
        <f>IF(OR($V117,$A117=""),"",VLOOKUP($A117,OptionInfo!$A:$AI,34,FALSE))</f>
        <v/>
      </c>
      <c r="K117" s="30" t="str">
        <f>IF(OR($V117,$A117=""),"",VLOOKUP($A117,OptionInfo!$A:$AI,35,FALSE))</f>
        <v/>
      </c>
      <c r="L117" s="31" t="str">
        <f t="shared" si="6"/>
        <v/>
      </c>
      <c r="M117" s="30" t="str">
        <f t="shared" si="7"/>
        <v/>
      </c>
      <c r="N117" s="30" t="str">
        <f>IF(OR($V117,$A117=""),"",IF(VLOOKUP($A117,OptionInfo!$A:$B,2,FALSE)="Asian",-$M117*0.01*$U117,$M117*0.01*$U117))</f>
        <v/>
      </c>
      <c r="O117" s="30" t="str">
        <f t="shared" si="8"/>
        <v/>
      </c>
      <c r="P117" s="30" t="str">
        <f t="shared" si="9"/>
        <v/>
      </c>
      <c r="Q117" s="22">
        <f t="shared" si="10"/>
        <v>-39807</v>
      </c>
      <c r="R117" s="145">
        <v>34314</v>
      </c>
      <c r="S117" s="22">
        <f t="shared" si="11"/>
        <v>-5493</v>
      </c>
      <c r="T117" s="22">
        <f>IF($A117="","",IF(V117,VLOOKUP($A117,OptionInfo!$A:$AC,29,FALSE),VLOOKUP($A117,OptionInfo!$A:$AD,30,FALSE)))</f>
        <v>132.69</v>
      </c>
      <c r="U117" s="154">
        <f>IF($B117="","",IF($V117,0,RTD("wdf.rtq",,$B117,"LastPrice")))</f>
        <v>0</v>
      </c>
      <c r="V117" s="57" t="b">
        <f>IF($A117="","",VLOOKUP($A117,OptionInfo!$A:$AK,37,FALSE))</f>
        <v>1</v>
      </c>
    </row>
    <row r="118" spans="1:22" s="18" customFormat="1" x14ac:dyDescent="0.2">
      <c r="A118" s="18" t="s">
        <v>1287</v>
      </c>
      <c r="B118" s="10" t="str">
        <f>IF($A118="","",VLOOKUP($A118,OptionInfo!$A:$E,5,FALSE))</f>
        <v>002628.SZ</v>
      </c>
      <c r="C118" s="154">
        <f>IF($A118="","",VLOOKUP($A118,OptionInfo!$A:$G,7,FALSE))</f>
        <v>100</v>
      </c>
      <c r="D118" s="85">
        <v>-4900</v>
      </c>
      <c r="E118" s="85">
        <v>0</v>
      </c>
      <c r="F118" s="85">
        <v>4900</v>
      </c>
      <c r="G118" s="30" t="str">
        <f>IF(OR($V118,$A118=""),"",VLOOKUP($A118,OptionInfo!$A:$AI,31,FALSE))</f>
        <v/>
      </c>
      <c r="H118" s="30" t="str">
        <f>IF(OR($V118,$A118=""),"",VLOOKUP($A118,OptionInfo!$A:$AI,32,FALSE))</f>
        <v/>
      </c>
      <c r="I118" s="30" t="str">
        <f>IF(OR($V118,$A118=""),"",VLOOKUP($A118,OptionInfo!$A:$AI,33,FALSE))</f>
        <v/>
      </c>
      <c r="J118" s="30" t="str">
        <f>IF(OR($V118,$A118=""),"",VLOOKUP($A118,OptionInfo!$A:$AI,34,FALSE))</f>
        <v/>
      </c>
      <c r="K118" s="30" t="str">
        <f>IF(OR($V118,$A118=""),"",VLOOKUP($A118,OptionInfo!$A:$AI,35,FALSE))</f>
        <v/>
      </c>
      <c r="L118" s="31" t="str">
        <f t="shared" si="6"/>
        <v/>
      </c>
      <c r="M118" s="30" t="str">
        <f t="shared" si="7"/>
        <v/>
      </c>
      <c r="N118" s="30" t="str">
        <f>IF(OR($V118,$A118=""),"",IF(VLOOKUP($A118,OptionInfo!$A:$B,2,FALSE)="Asian",-$M118*0.01*$U118,$M118*0.01*$U118))</f>
        <v/>
      </c>
      <c r="O118" s="30" t="str">
        <f t="shared" si="8"/>
        <v/>
      </c>
      <c r="P118" s="30" t="str">
        <f t="shared" si="9"/>
        <v/>
      </c>
      <c r="Q118" s="22">
        <f t="shared" si="10"/>
        <v>0</v>
      </c>
      <c r="R118" s="145">
        <v>284337.2</v>
      </c>
      <c r="S118" s="22">
        <f t="shared" si="11"/>
        <v>284337.2</v>
      </c>
      <c r="T118" s="22">
        <f>IF($A118="","",IF(V118,VLOOKUP($A118,OptionInfo!$A:$AC,29,FALSE),VLOOKUP($A118,OptionInfo!$A:$AD,30,FALSE)))</f>
        <v>0</v>
      </c>
      <c r="U118" s="154">
        <f>IF($B118="","",IF($V118,0,RTD("wdf.rtq",,$B118,"LastPrice")))</f>
        <v>0</v>
      </c>
      <c r="V118" s="57" t="b">
        <f>IF($A118="","",VLOOKUP($A118,OptionInfo!$A:$AK,37,FALSE))</f>
        <v>1</v>
      </c>
    </row>
    <row r="119" spans="1:22" s="18" customFormat="1" x14ac:dyDescent="0.2">
      <c r="A119" s="18" t="s">
        <v>1290</v>
      </c>
      <c r="B119" s="10" t="str">
        <f>IF($A119="","",VLOOKUP($A119,OptionInfo!$A:$E,5,FALSE))</f>
        <v>002628.SZ</v>
      </c>
      <c r="C119" s="154">
        <f>IF($A119="","",VLOOKUP($A119,OptionInfo!$A:$G,7,FALSE))</f>
        <v>100</v>
      </c>
      <c r="D119" s="85">
        <v>-2400</v>
      </c>
      <c r="E119" s="85">
        <v>0</v>
      </c>
      <c r="F119" s="85">
        <v>2400</v>
      </c>
      <c r="G119" s="30" t="str">
        <f>IF(OR($V119,$A119=""),"",VLOOKUP($A119,OptionInfo!$A:$AI,31,FALSE))</f>
        <v/>
      </c>
      <c r="H119" s="30" t="str">
        <f>IF(OR($V119,$A119=""),"",VLOOKUP($A119,OptionInfo!$A:$AI,32,FALSE))</f>
        <v/>
      </c>
      <c r="I119" s="30" t="str">
        <f>IF(OR($V119,$A119=""),"",VLOOKUP($A119,OptionInfo!$A:$AI,33,FALSE))</f>
        <v/>
      </c>
      <c r="J119" s="30" t="str">
        <f>IF(OR($V119,$A119=""),"",VLOOKUP($A119,OptionInfo!$A:$AI,34,FALSE))</f>
        <v/>
      </c>
      <c r="K119" s="30" t="str">
        <f>IF(OR($V119,$A119=""),"",VLOOKUP($A119,OptionInfo!$A:$AI,35,FALSE))</f>
        <v/>
      </c>
      <c r="L119" s="31" t="str">
        <f t="shared" si="6"/>
        <v/>
      </c>
      <c r="M119" s="30" t="str">
        <f t="shared" si="7"/>
        <v/>
      </c>
      <c r="N119" s="30" t="str">
        <f>IF(OR($V119,$A119=""),"",IF(VLOOKUP($A119,OptionInfo!$A:$B,2,FALSE)="Asian",-$M119*0.01*$U119,$M119*0.01*$U119))</f>
        <v/>
      </c>
      <c r="O119" s="30" t="str">
        <f t="shared" si="8"/>
        <v/>
      </c>
      <c r="P119" s="30" t="str">
        <f t="shared" si="9"/>
        <v/>
      </c>
      <c r="Q119" s="22">
        <f t="shared" si="10"/>
        <v>0</v>
      </c>
      <c r="R119" s="145">
        <v>139352.64000000001</v>
      </c>
      <c r="S119" s="22">
        <f t="shared" si="11"/>
        <v>139352.64000000001</v>
      </c>
      <c r="T119" s="22">
        <f>IF($A119="","",IF(V119,VLOOKUP($A119,OptionInfo!$A:$AC,29,FALSE),VLOOKUP($A119,OptionInfo!$A:$AD,30,FALSE)))</f>
        <v>0</v>
      </c>
      <c r="U119" s="154">
        <f>IF($B119="","",IF($V119,0,RTD("wdf.rtq",,$B119,"LastPrice")))</f>
        <v>0</v>
      </c>
      <c r="V119" s="57" t="b">
        <f>IF($A119="","",VLOOKUP($A119,OptionInfo!$A:$AK,37,FALSE))</f>
        <v>1</v>
      </c>
    </row>
    <row r="120" spans="1:22" s="18" customFormat="1" x14ac:dyDescent="0.2">
      <c r="A120" s="18" t="s">
        <v>1296</v>
      </c>
      <c r="B120" s="10" t="str">
        <f>IF($A120="","",VLOOKUP($A120,OptionInfo!$A:$E,5,FALSE))</f>
        <v>SR801.CZC</v>
      </c>
      <c r="C120" s="154">
        <f>IF($A120="","",VLOOKUP($A120,OptionInfo!$A:$G,7,FALSE))</f>
        <v>10</v>
      </c>
      <c r="D120" s="85">
        <v>-20</v>
      </c>
      <c r="E120" s="85">
        <v>0</v>
      </c>
      <c r="F120" s="85">
        <v>20</v>
      </c>
      <c r="G120" s="30" t="str">
        <f>IF(OR($V120,$A120=""),"",VLOOKUP($A120,OptionInfo!$A:$AI,31,FALSE))</f>
        <v/>
      </c>
      <c r="H120" s="30" t="str">
        <f>IF(OR($V120,$A120=""),"",VLOOKUP($A120,OptionInfo!$A:$AI,32,FALSE))</f>
        <v/>
      </c>
      <c r="I120" s="30" t="str">
        <f>IF(OR($V120,$A120=""),"",VLOOKUP($A120,OptionInfo!$A:$AI,33,FALSE))</f>
        <v/>
      </c>
      <c r="J120" s="30" t="str">
        <f>IF(OR($V120,$A120=""),"",VLOOKUP($A120,OptionInfo!$A:$AI,34,FALSE))</f>
        <v/>
      </c>
      <c r="K120" s="30" t="str">
        <f>IF(OR($V120,$A120=""),"",VLOOKUP($A120,OptionInfo!$A:$AI,35,FALSE))</f>
        <v/>
      </c>
      <c r="L120" s="31" t="str">
        <f t="shared" si="6"/>
        <v/>
      </c>
      <c r="M120" s="30" t="str">
        <f t="shared" si="7"/>
        <v/>
      </c>
      <c r="N120" s="30" t="str">
        <f>IF(OR($V120,$A120=""),"",IF(VLOOKUP($A120,OptionInfo!$A:$B,2,FALSE)="Asian",-$M120*0.01*$U120,$M120*0.01*$U120))</f>
        <v/>
      </c>
      <c r="O120" s="30" t="str">
        <f t="shared" si="8"/>
        <v/>
      </c>
      <c r="P120" s="30" t="str">
        <f t="shared" si="9"/>
        <v/>
      </c>
      <c r="Q120" s="22">
        <f t="shared" si="10"/>
        <v>0</v>
      </c>
      <c r="R120" s="145">
        <v>21048</v>
      </c>
      <c r="S120" s="22">
        <f t="shared" si="11"/>
        <v>21048</v>
      </c>
      <c r="T120" s="22">
        <f>IF($A120="","",IF(V120,VLOOKUP($A120,OptionInfo!$A:$AC,29,FALSE),VLOOKUP($A120,OptionInfo!$A:$AD,30,FALSE)))</f>
        <v>0</v>
      </c>
      <c r="U120" s="154">
        <f>IF($B120="","",IF($V120,0,RTD("wdf.rtq",,$B120,"LastPrice")))</f>
        <v>0</v>
      </c>
      <c r="V120" s="57" t="b">
        <f>IF($A120="","",VLOOKUP($A120,OptionInfo!$A:$AK,37,FALSE))</f>
        <v>1</v>
      </c>
    </row>
    <row r="121" spans="1:22" s="18" customFormat="1" x14ac:dyDescent="0.2">
      <c r="A121" s="18" t="s">
        <v>1157</v>
      </c>
      <c r="B121" s="10" t="str">
        <f>IF($A121="","",VLOOKUP($A121,OptionInfo!$A:$E,5,FALSE))</f>
        <v>CF801.CZC</v>
      </c>
      <c r="C121" s="154">
        <f>IF($A121="","",VLOOKUP($A121,OptionInfo!$A:$G,7,FALSE))</f>
        <v>5</v>
      </c>
      <c r="D121" s="85">
        <v>20</v>
      </c>
      <c r="E121" s="85">
        <v>0</v>
      </c>
      <c r="F121" s="85">
        <v>-20</v>
      </c>
      <c r="G121" s="30" t="str">
        <f>IF(OR($V121,$A121=""),"",VLOOKUP($A121,OptionInfo!$A:$AI,31,FALSE))</f>
        <v/>
      </c>
      <c r="H121" s="30" t="str">
        <f>IF(OR($V121,$A121=""),"",VLOOKUP($A121,OptionInfo!$A:$AI,32,FALSE))</f>
        <v/>
      </c>
      <c r="I121" s="30" t="str">
        <f>IF(OR($V121,$A121=""),"",VLOOKUP($A121,OptionInfo!$A:$AI,33,FALSE))</f>
        <v/>
      </c>
      <c r="J121" s="30" t="str">
        <f>IF(OR($V121,$A121=""),"",VLOOKUP($A121,OptionInfo!$A:$AI,34,FALSE))</f>
        <v/>
      </c>
      <c r="K121" s="30" t="str">
        <f>IF(OR($V121,$A121=""),"",VLOOKUP($A121,OptionInfo!$A:$AI,35,FALSE))</f>
        <v/>
      </c>
      <c r="L121" s="31" t="str">
        <f t="shared" si="6"/>
        <v/>
      </c>
      <c r="M121" s="30" t="str">
        <f t="shared" si="7"/>
        <v/>
      </c>
      <c r="N121" s="30" t="str">
        <f>IF(OR($V121,$A121=""),"",IF(VLOOKUP($A121,OptionInfo!$A:$B,2,FALSE)="Asian",-$M121*0.01*$U121,$M121*0.01*$U121))</f>
        <v/>
      </c>
      <c r="O121" s="30" t="str">
        <f t="shared" si="8"/>
        <v/>
      </c>
      <c r="P121" s="30" t="str">
        <f t="shared" si="9"/>
        <v/>
      </c>
      <c r="Q121" s="22">
        <f t="shared" si="10"/>
        <v>11000</v>
      </c>
      <c r="R121" s="145">
        <v>-11000</v>
      </c>
      <c r="S121" s="22">
        <f t="shared" si="11"/>
        <v>0</v>
      </c>
      <c r="T121" s="22">
        <f>IF($A121="","",IF(V121,VLOOKUP($A121,OptionInfo!$A:$AC,29,FALSE),VLOOKUP($A121,OptionInfo!$A:$AD,30,FALSE)))</f>
        <v>110</v>
      </c>
      <c r="U121" s="154">
        <f>IF($B121="","",IF($V121,0,RTD("wdf.rtq",,$B121,"LastPrice")))</f>
        <v>0</v>
      </c>
      <c r="V121" s="57" t="b">
        <f>IF($A121="","",VLOOKUP($A121,OptionInfo!$A:$AK,37,FALSE))</f>
        <v>1</v>
      </c>
    </row>
    <row r="122" spans="1:22" s="18" customFormat="1" x14ac:dyDescent="0.2">
      <c r="A122" s="18" t="s">
        <v>1309</v>
      </c>
      <c r="B122" s="10" t="str">
        <f>IF($A122="","",VLOOKUP($A122,OptionInfo!$A:$E,5,FALSE))</f>
        <v>002628.SZ</v>
      </c>
      <c r="C122" s="154">
        <f>IF($A122="","",VLOOKUP($A122,OptionInfo!$A:$G,7,FALSE))</f>
        <v>100</v>
      </c>
      <c r="D122" s="85">
        <v>-5000</v>
      </c>
      <c r="E122" s="85">
        <v>0</v>
      </c>
      <c r="F122" s="85">
        <v>5000</v>
      </c>
      <c r="G122" s="30" t="str">
        <f>IF(OR($V122,$A122=""),"",VLOOKUP($A122,OptionInfo!$A:$AI,31,FALSE))</f>
        <v/>
      </c>
      <c r="H122" s="30" t="str">
        <f>IF(OR($V122,$A122=""),"",VLOOKUP($A122,OptionInfo!$A:$AI,32,FALSE))</f>
        <v/>
      </c>
      <c r="I122" s="30" t="str">
        <f>IF(OR($V122,$A122=""),"",VLOOKUP($A122,OptionInfo!$A:$AI,33,FALSE))</f>
        <v/>
      </c>
      <c r="J122" s="30" t="str">
        <f>IF(OR($V122,$A122=""),"",VLOOKUP($A122,OptionInfo!$A:$AI,34,FALSE))</f>
        <v/>
      </c>
      <c r="K122" s="30" t="str">
        <f>IF(OR($V122,$A122=""),"",VLOOKUP($A122,OptionInfo!$A:$AI,35,FALSE))</f>
        <v/>
      </c>
      <c r="L122" s="31" t="str">
        <f t="shared" si="6"/>
        <v/>
      </c>
      <c r="M122" s="30" t="str">
        <f t="shared" si="7"/>
        <v/>
      </c>
      <c r="N122" s="30" t="str">
        <f>IF(OR($V122,$A122=""),"",IF(VLOOKUP($A122,OptionInfo!$A:$B,2,FALSE)="Asian",-$M122*0.01*$U122,$M122*0.01*$U122))</f>
        <v/>
      </c>
      <c r="O122" s="30" t="str">
        <f t="shared" si="8"/>
        <v/>
      </c>
      <c r="P122" s="30" t="str">
        <f t="shared" si="9"/>
        <v/>
      </c>
      <c r="Q122" s="22">
        <f t="shared" si="10"/>
        <v>0</v>
      </c>
      <c r="R122" s="145">
        <v>288360</v>
      </c>
      <c r="S122" s="22">
        <f t="shared" si="11"/>
        <v>288360</v>
      </c>
      <c r="T122" s="22">
        <f>IF($A122="","",IF(V122,VLOOKUP($A122,OptionInfo!$A:$AC,29,FALSE),VLOOKUP($A122,OptionInfo!$A:$AD,30,FALSE)))</f>
        <v>0</v>
      </c>
      <c r="U122" s="154">
        <f>IF($B122="","",IF($V122,0,RTD("wdf.rtq",,$B122,"LastPrice")))</f>
        <v>0</v>
      </c>
      <c r="V122" s="57" t="b">
        <f>IF($A122="","",VLOOKUP($A122,OptionInfo!$A:$AK,37,FALSE))</f>
        <v>1</v>
      </c>
    </row>
    <row r="123" spans="1:22" s="18" customFormat="1" x14ac:dyDescent="0.2">
      <c r="A123" s="18" t="s">
        <v>1325</v>
      </c>
      <c r="B123" s="10" t="str">
        <f>IF($A123="","",VLOOKUP($A123,OptionInfo!$A:$E,5,FALSE))</f>
        <v>000831.SZ</v>
      </c>
      <c r="C123" s="154">
        <f>IF($A123="","",VLOOKUP($A123,OptionInfo!$A:$G,7,FALSE))</f>
        <v>100</v>
      </c>
      <c r="D123" s="85">
        <v>-24000</v>
      </c>
      <c r="E123" s="85">
        <v>0</v>
      </c>
      <c r="F123" s="85">
        <v>24000</v>
      </c>
      <c r="G123" s="30">
        <f>IF(OR($V123,$A123=""),"",VLOOKUP($A123,OptionInfo!$A:$AI,31,FALSE))</f>
        <v>5.2106109779451189E-2</v>
      </c>
      <c r="H123" s="30">
        <f>IF(OR($V123,$A123=""),"",VLOOKUP($A123,OptionInfo!$A:$AI,32,FALSE))</f>
        <v>5.2803756676686985E-2</v>
      </c>
      <c r="I123" s="30">
        <f>IF(OR($V123,$A123=""),"",VLOOKUP($A123,OptionInfo!$A:$AI,33,FALSE))</f>
        <v>0.67224153406291109</v>
      </c>
      <c r="J123" s="30">
        <f>IF(OR($V123,$A123=""),"",VLOOKUP($A123,OptionInfo!$A:$AI,34,FALSE))</f>
        <v>-0.4131144085060236</v>
      </c>
      <c r="K123" s="30">
        <f>IF(OR($V123,$A123=""),"",VLOOKUP($A123,OptionInfo!$A:$AI,35,FALSE))</f>
        <v>0.16226777863241687</v>
      </c>
      <c r="L123" s="31">
        <f t="shared" si="6"/>
        <v>-1250.5466347068286</v>
      </c>
      <c r="M123" s="30">
        <f t="shared" si="7"/>
        <v>-1267.2901602404877</v>
      </c>
      <c r="N123" s="30" t="e">
        <f>IF(OR($V123,$A123=""),"",IF(VLOOKUP($A123,OptionInfo!$A:$B,2,FALSE)="Asian",-$M123*0.01*$U123,$M123*0.01*$U123))</f>
        <v>#N/A</v>
      </c>
      <c r="O123" s="30">
        <f t="shared" si="8"/>
        <v>-16133.796817509867</v>
      </c>
      <c r="P123" s="30">
        <f t="shared" si="9"/>
        <v>3965.8983216578267</v>
      </c>
      <c r="Q123" s="22">
        <f t="shared" si="10"/>
        <v>-99784.914578395124</v>
      </c>
      <c r="R123" s="145">
        <v>1383091.2</v>
      </c>
      <c r="S123" s="22">
        <f t="shared" si="11"/>
        <v>1283306.2854216048</v>
      </c>
      <c r="T123" s="22">
        <f>IF($A123="","",IF(V123,VLOOKUP($A123,OptionInfo!$A:$AC,29,FALSE),VLOOKUP($A123,OptionInfo!$A:$AD,30,FALSE)))</f>
        <v>4.157704774099797E-2</v>
      </c>
      <c r="U123" s="154" t="e">
        <f>IF($B123="","",IF($V123,0,RTD("wdf.rtq",,$B123,"LastPrice")))</f>
        <v>#N/A</v>
      </c>
      <c r="V123" s="57" t="b">
        <f>IF($A123="","",VLOOKUP($A123,OptionInfo!$A:$AK,37,FALSE))</f>
        <v>0</v>
      </c>
    </row>
    <row r="124" spans="1:22" s="18" customFormat="1" x14ac:dyDescent="0.2">
      <c r="A124" s="18" t="s">
        <v>1327</v>
      </c>
      <c r="B124" s="10" t="str">
        <f>IF($A124="","",VLOOKUP($A124,OptionInfo!$A:$E,5,FALSE))</f>
        <v>000831.SZ</v>
      </c>
      <c r="C124" s="154">
        <f>IF($A124="","",VLOOKUP($A124,OptionInfo!$A:$G,7,FALSE))</f>
        <v>100</v>
      </c>
      <c r="D124" s="85">
        <v>-9100</v>
      </c>
      <c r="E124" s="85">
        <v>0</v>
      </c>
      <c r="F124" s="85">
        <v>9100</v>
      </c>
      <c r="G124" s="30">
        <f>IF(OR($V124,$A124=""),"",VLOOKUP($A124,OptionInfo!$A:$AI,31,FALSE))</f>
        <v>4.4571322891818629E-2</v>
      </c>
      <c r="H124" s="30">
        <f>IF(OR($V124,$A124=""),"",VLOOKUP($A124,OptionInfo!$A:$AI,32,FALSE))</f>
        <v>4.6271665893395181E-2</v>
      </c>
      <c r="I124" s="30">
        <f>IF(OR($V124,$A124=""),"",VLOOKUP($A124,OptionInfo!$A:$AI,33,FALSE))</f>
        <v>0.59749732408891709</v>
      </c>
      <c r="J124" s="30">
        <f>IF(OR($V124,$A124=""),"",VLOOKUP($A124,OptionInfo!$A:$AI,34,FALSE))</f>
        <v>-0.36143412472966019</v>
      </c>
      <c r="K124" s="30">
        <f>IF(OR($V124,$A124=""),"",VLOOKUP($A124,OptionInfo!$A:$AI,35,FALSE))</f>
        <v>0.14095439137993429</v>
      </c>
      <c r="L124" s="31">
        <f t="shared" si="6"/>
        <v>-405.59903831554954</v>
      </c>
      <c r="M124" s="30">
        <f t="shared" si="7"/>
        <v>-421.07215962989613</v>
      </c>
      <c r="N124" s="30" t="e">
        <f>IF(OR($V124,$A124=""),"",IF(VLOOKUP($A124,OptionInfo!$A:$B,2,FALSE)="Asian",-$M124*0.01*$U124,$M124*0.01*$U124))</f>
        <v>#N/A</v>
      </c>
      <c r="O124" s="30">
        <f t="shared" si="8"/>
        <v>-5437.2256492091456</v>
      </c>
      <c r="P124" s="30">
        <f t="shared" si="9"/>
        <v>1315.620214015963</v>
      </c>
      <c r="Q124" s="22">
        <f t="shared" si="10"/>
        <v>-31824.419320937097</v>
      </c>
      <c r="R124" s="145">
        <v>607032.79</v>
      </c>
      <c r="S124" s="22">
        <f t="shared" si="11"/>
        <v>575208.37067906291</v>
      </c>
      <c r="T124" s="22">
        <f>IF($A124="","",IF(V124,VLOOKUP($A124,OptionInfo!$A:$AC,29,FALSE),VLOOKUP($A124,OptionInfo!$A:$AD,30,FALSE)))</f>
        <v>3.4971889363667137E-2</v>
      </c>
      <c r="U124" s="154" t="e">
        <f>IF($B124="","",IF($V124,0,RTD("wdf.rtq",,$B124,"LastPrice")))</f>
        <v>#N/A</v>
      </c>
      <c r="V124" s="57" t="b">
        <f>IF($A124="","",VLOOKUP($A124,OptionInfo!$A:$AK,37,FALSE))</f>
        <v>0</v>
      </c>
    </row>
    <row r="125" spans="1:22" s="18" customFormat="1" x14ac:dyDescent="0.2">
      <c r="A125" s="18" t="s">
        <v>754</v>
      </c>
      <c r="B125" s="10" t="str">
        <f>IF($A125="","",VLOOKUP($A125,OptionInfo!$A:$E,5,FALSE))</f>
        <v>300083.SZ</v>
      </c>
      <c r="C125" s="154">
        <f>IF($A125="","",VLOOKUP($A125,OptionInfo!$A:$G,7,FALSE))</f>
        <v>100</v>
      </c>
      <c r="D125" s="85">
        <v>20000</v>
      </c>
      <c r="E125" s="85">
        <v>0</v>
      </c>
      <c r="F125" s="85">
        <v>-20000</v>
      </c>
      <c r="G125" s="30" t="str">
        <f>IF(OR($V125,$A125=""),"",VLOOKUP($A125,OptionInfo!$A:$AI,31,FALSE))</f>
        <v/>
      </c>
      <c r="H125" s="30" t="str">
        <f>IF(OR($V125,$A125=""),"",VLOOKUP($A125,OptionInfo!$A:$AI,32,FALSE))</f>
        <v/>
      </c>
      <c r="I125" s="30" t="str">
        <f>IF(OR($V125,$A125=""),"",VLOOKUP($A125,OptionInfo!$A:$AI,33,FALSE))</f>
        <v/>
      </c>
      <c r="J125" s="30" t="str">
        <f>IF(OR($V125,$A125=""),"",VLOOKUP($A125,OptionInfo!$A:$AI,34,FALSE))</f>
        <v/>
      </c>
      <c r="K125" s="30" t="str">
        <f>IF(OR($V125,$A125=""),"",VLOOKUP($A125,OptionInfo!$A:$AI,35,FALSE))</f>
        <v/>
      </c>
      <c r="L125" s="31" t="str">
        <f t="shared" si="6"/>
        <v/>
      </c>
      <c r="M125" s="30" t="str">
        <f t="shared" si="7"/>
        <v/>
      </c>
      <c r="N125" s="30" t="str">
        <f>IF(OR($V125,$A125=""),"",IF(VLOOKUP($A125,OptionInfo!$A:$B,2,FALSE)="Asian",-$M125*0.01*$U125,$M125*0.01*$U125))</f>
        <v/>
      </c>
      <c r="O125" s="30" t="str">
        <f t="shared" si="8"/>
        <v/>
      </c>
      <c r="P125" s="30" t="str">
        <f t="shared" si="9"/>
        <v/>
      </c>
      <c r="Q125" s="22">
        <f t="shared" si="10"/>
        <v>0</v>
      </c>
      <c r="R125" s="145">
        <v>0</v>
      </c>
      <c r="S125" s="22">
        <f t="shared" si="11"/>
        <v>0</v>
      </c>
      <c r="T125" s="22">
        <f>IF($A125="","",IF(V125,VLOOKUP($A125,OptionInfo!$A:$AC,29,FALSE),VLOOKUP($A125,OptionInfo!$A:$AD,30,FALSE)))</f>
        <v>0</v>
      </c>
      <c r="U125" s="154">
        <f>IF($B125="","",IF($V125,0,RTD("wdf.rtq",,$B125,"LastPrice")))</f>
        <v>0</v>
      </c>
      <c r="V125" s="57" t="b">
        <f>IF($A125="","",VLOOKUP($A125,OptionInfo!$A:$AK,37,FALSE))</f>
        <v>1</v>
      </c>
    </row>
    <row r="126" spans="1:22" s="18" customFormat="1" x14ac:dyDescent="0.2">
      <c r="A126" s="18" t="s">
        <v>1226</v>
      </c>
      <c r="B126" s="10" t="str">
        <f>IF($A126="","",VLOOKUP($A126,OptionInfo!$A:$E,5,FALSE))</f>
        <v>SR801.CZC</v>
      </c>
      <c r="C126" s="154">
        <f>IF($A126="","",VLOOKUP($A126,OptionInfo!$A:$G,7,FALSE))</f>
        <v>10</v>
      </c>
      <c r="D126" s="85">
        <v>30</v>
      </c>
      <c r="E126" s="85">
        <v>0</v>
      </c>
      <c r="F126" s="85">
        <v>-30</v>
      </c>
      <c r="G126" s="30" t="str">
        <f>IF(OR($V126,$A126=""),"",VLOOKUP($A126,OptionInfo!$A:$AI,31,FALSE))</f>
        <v/>
      </c>
      <c r="H126" s="30" t="str">
        <f>IF(OR($V126,$A126=""),"",VLOOKUP($A126,OptionInfo!$A:$AI,32,FALSE))</f>
        <v/>
      </c>
      <c r="I126" s="30" t="str">
        <f>IF(OR($V126,$A126=""),"",VLOOKUP($A126,OptionInfo!$A:$AI,33,FALSE))</f>
        <v/>
      </c>
      <c r="J126" s="30" t="str">
        <f>IF(OR($V126,$A126=""),"",VLOOKUP($A126,OptionInfo!$A:$AI,34,FALSE))</f>
        <v/>
      </c>
      <c r="K126" s="30" t="str">
        <f>IF(OR($V126,$A126=""),"",VLOOKUP($A126,OptionInfo!$A:$AI,35,FALSE))</f>
        <v/>
      </c>
      <c r="L126" s="31" t="str">
        <f t="shared" si="6"/>
        <v/>
      </c>
      <c r="M126" s="30" t="str">
        <f t="shared" si="7"/>
        <v/>
      </c>
      <c r="N126" s="30" t="str">
        <f>IF(OR($V126,$A126=""),"",IF(VLOOKUP($A126,OptionInfo!$A:$B,2,FALSE)="Asian",-$M126*0.01*$U126,$M126*0.01*$U126))</f>
        <v/>
      </c>
      <c r="O126" s="30" t="str">
        <f t="shared" si="8"/>
        <v/>
      </c>
      <c r="P126" s="30" t="str">
        <f t="shared" si="9"/>
        <v/>
      </c>
      <c r="Q126" s="22">
        <f t="shared" si="10"/>
        <v>39807</v>
      </c>
      <c r="R126" s="145">
        <v>-39807</v>
      </c>
      <c r="S126" s="22">
        <f t="shared" si="11"/>
        <v>0</v>
      </c>
      <c r="T126" s="22">
        <f>IF($A126="","",IF(V126,VLOOKUP($A126,OptionInfo!$A:$AC,29,FALSE),VLOOKUP($A126,OptionInfo!$A:$AD,30,FALSE)))</f>
        <v>132.69</v>
      </c>
      <c r="U126" s="154">
        <f>IF($B126="","",IF($V126,0,RTD("wdf.rtq",,$B126,"LastPrice")))</f>
        <v>0</v>
      </c>
      <c r="V126" s="57" t="b">
        <f>IF($A126="","",VLOOKUP($A126,OptionInfo!$A:$AK,37,FALSE))</f>
        <v>1</v>
      </c>
    </row>
    <row r="127" spans="1:22" s="18" customFormat="1" x14ac:dyDescent="0.2">
      <c r="A127" s="18" t="s">
        <v>1359</v>
      </c>
      <c r="B127" s="10" t="str">
        <f>IF($A127="","",VLOOKUP($A127,OptionInfo!$A:$E,5,FALSE))</f>
        <v>600976.SH</v>
      </c>
      <c r="C127" s="154">
        <f>IF($A127="","",VLOOKUP($A127,OptionInfo!$A:$G,7,FALSE))</f>
        <v>100</v>
      </c>
      <c r="D127" s="85">
        <v>-361</v>
      </c>
      <c r="E127" s="85">
        <v>0</v>
      </c>
      <c r="F127" s="85">
        <v>361</v>
      </c>
      <c r="G127" s="30">
        <f>IF(OR($V127,$A127=""),"",VLOOKUP($A127,OptionInfo!$A:$AI,31,FALSE))</f>
        <v>4.0442813831330045E-4</v>
      </c>
      <c r="H127" s="30">
        <f>IF(OR($V127,$A127=""),"",VLOOKUP($A127,OptionInfo!$A:$AI,32,FALSE))</f>
        <v>1.285313570442535E-3</v>
      </c>
      <c r="I127" s="30">
        <f>IF(OR($V127,$A127=""),"",VLOOKUP($A127,OptionInfo!$A:$AI,33,FALSE))</f>
        <v>8.2918149056388814E-3</v>
      </c>
      <c r="J127" s="30">
        <f>IF(OR($V127,$A127=""),"",VLOOKUP($A127,OptionInfo!$A:$AI,34,FALSE))</f>
        <v>-1.5286218060019237E-2</v>
      </c>
      <c r="K127" s="30">
        <f>IF(OR($V127,$A127=""),"",VLOOKUP($A127,OptionInfo!$A:$AI,35,FALSE))</f>
        <v>5.3693441594378211E-4</v>
      </c>
      <c r="L127" s="31">
        <f t="shared" si="6"/>
        <v>-0.14599855793110147</v>
      </c>
      <c r="M127" s="30">
        <f t="shared" si="7"/>
        <v>-0.46399819892975513</v>
      </c>
      <c r="N127" s="30" t="e">
        <f>IF(OR($V127,$A127=""),"",IF(VLOOKUP($A127,OptionInfo!$A:$B,2,FALSE)="Asian",-$M127*0.01*$U127,$M127*0.01*$U127))</f>
        <v>#N/A</v>
      </c>
      <c r="O127" s="30">
        <f t="shared" si="8"/>
        <v>-2.9933451809356364</v>
      </c>
      <c r="P127" s="30">
        <f t="shared" si="9"/>
        <v>2.207329887866778</v>
      </c>
      <c r="Q127" s="22">
        <f t="shared" si="10"/>
        <v>-4.2656030423125681</v>
      </c>
      <c r="R127" s="145">
        <v>57057.060799999999</v>
      </c>
      <c r="S127" s="22">
        <f t="shared" si="11"/>
        <v>57052.79519695769</v>
      </c>
      <c r="T127" s="22">
        <f>IF($A127="","",IF(V127,VLOOKUP($A127,OptionInfo!$A:$AC,29,FALSE),VLOOKUP($A127,OptionInfo!$A:$AD,30,FALSE)))</f>
        <v>1.1816074909453097E-4</v>
      </c>
      <c r="U127" s="154" t="e">
        <f>IF($B127="","",IF($V127,0,RTD("wdf.rtq",,$B127,"LastPrice")))</f>
        <v>#N/A</v>
      </c>
      <c r="V127" s="57" t="b">
        <f>IF($A127="","",VLOOKUP($A127,OptionInfo!$A:$AK,37,FALSE))</f>
        <v>0</v>
      </c>
    </row>
    <row r="128" spans="1:22" s="18" customFormat="1" x14ac:dyDescent="0.2">
      <c r="A128" s="18" t="s">
        <v>1360</v>
      </c>
      <c r="B128" s="10" t="str">
        <f>IF($A128="","",VLOOKUP($A128,OptionInfo!$A:$E,5,FALSE))</f>
        <v>600976.SH</v>
      </c>
      <c r="C128" s="154">
        <f>IF($A128="","",VLOOKUP($A128,OptionInfo!$A:$G,7,FALSE))</f>
        <v>100</v>
      </c>
      <c r="D128" s="85">
        <v>361</v>
      </c>
      <c r="E128" s="85">
        <v>361</v>
      </c>
      <c r="F128" s="85">
        <v>0</v>
      </c>
      <c r="G128" s="30">
        <f>IF(OR($V128,$A128=""),"",VLOOKUP($A128,OptionInfo!$A:$AI,31,FALSE))</f>
        <v>3.8045661987493175E-7</v>
      </c>
      <c r="H128" s="30">
        <f>IF(OR($V128,$A128=""),"",VLOOKUP($A128,OptionInfo!$A:$AI,32,FALSE))</f>
        <v>1.7194087275273041E-6</v>
      </c>
      <c r="I128" s="30">
        <f>IF(OR($V128,$A128=""),"",VLOOKUP($A128,OptionInfo!$A:$AI,33,FALSE))</f>
        <v>1.1092249583024144E-5</v>
      </c>
      <c r="J128" s="30">
        <f>IF(OR($V128,$A128=""),"",VLOOKUP($A128,OptionInfo!$A:$AI,34,FALSE))</f>
        <v>-2.0260102295109113E-5</v>
      </c>
      <c r="K128" s="30">
        <f>IF(OR($V128,$A128=""),"",VLOOKUP($A128,OptionInfo!$A:$AI,35,FALSE))</f>
        <v>5.068154044739154E-7</v>
      </c>
      <c r="L128" s="31">
        <f t="shared" si="6"/>
        <v>1.3734483977485037E-4</v>
      </c>
      <c r="M128" s="30">
        <f t="shared" si="7"/>
        <v>6.2070655063735673E-4</v>
      </c>
      <c r="N128" s="30" t="e">
        <f>IF(OR($V128,$A128=""),"",IF(VLOOKUP($A128,OptionInfo!$A:$B,2,FALSE)="Asian",-$M128*0.01*$U128,$M128*0.01*$U128))</f>
        <v>#N/A</v>
      </c>
      <c r="O128" s="30">
        <f t="shared" si="8"/>
        <v>4.004302099471716E-3</v>
      </c>
      <c r="P128" s="30">
        <f t="shared" si="9"/>
        <v>-2.9255587714137558E-3</v>
      </c>
      <c r="Q128" s="22">
        <f t="shared" si="10"/>
        <v>2.9126850755632943E-3</v>
      </c>
      <c r="R128" s="145">
        <v>-22383.155200000001</v>
      </c>
      <c r="S128" s="22">
        <f t="shared" si="11"/>
        <v>-22383.152287314926</v>
      </c>
      <c r="T128" s="22">
        <f>IF($A128="","",IF(V128,VLOOKUP($A128,OptionInfo!$A:$AC,29,FALSE),VLOOKUP($A128,OptionInfo!$A:$AD,30,FALSE)))</f>
        <v>8.068379710701646E-8</v>
      </c>
      <c r="U128" s="154" t="e">
        <f>IF($B128="","",IF($V128,0,RTD("wdf.rtq",,$B128,"LastPrice")))</f>
        <v>#N/A</v>
      </c>
      <c r="V128" s="57" t="b">
        <f>IF($A128="","",VLOOKUP($A128,OptionInfo!$A:$AK,37,FALSE))</f>
        <v>0</v>
      </c>
    </row>
    <row r="129" spans="1:22" s="18" customFormat="1" x14ac:dyDescent="0.2">
      <c r="A129" s="18" t="s">
        <v>1376</v>
      </c>
      <c r="B129" s="10" t="str">
        <f>IF($A129="","",VLOOKUP($A129,OptionInfo!$A:$E,5,FALSE))</f>
        <v>ZC801.CZC</v>
      </c>
      <c r="C129" s="154">
        <f>IF($A129="","",VLOOKUP($A129,OptionInfo!$A:$G,7,FALSE))</f>
        <v>100</v>
      </c>
      <c r="D129" s="85">
        <v>-50</v>
      </c>
      <c r="E129" s="85">
        <v>0</v>
      </c>
      <c r="F129" s="85">
        <v>50</v>
      </c>
      <c r="G129" s="30" t="str">
        <f>IF(OR($V129,$A129=""),"",VLOOKUP($A129,OptionInfo!$A:$AI,31,FALSE))</f>
        <v/>
      </c>
      <c r="H129" s="30" t="str">
        <f>IF(OR($V129,$A129=""),"",VLOOKUP($A129,OptionInfo!$A:$AI,32,FALSE))</f>
        <v/>
      </c>
      <c r="I129" s="30" t="str">
        <f>IF(OR($V129,$A129=""),"",VLOOKUP($A129,OptionInfo!$A:$AI,33,FALSE))</f>
        <v/>
      </c>
      <c r="J129" s="30" t="str">
        <f>IF(OR($V129,$A129=""),"",VLOOKUP($A129,OptionInfo!$A:$AI,34,FALSE))</f>
        <v/>
      </c>
      <c r="K129" s="30" t="str">
        <f>IF(OR($V129,$A129=""),"",VLOOKUP($A129,OptionInfo!$A:$AI,35,FALSE))</f>
        <v/>
      </c>
      <c r="L129" s="31" t="str">
        <f t="shared" si="6"/>
        <v/>
      </c>
      <c r="M129" s="30" t="str">
        <f t="shared" si="7"/>
        <v/>
      </c>
      <c r="N129" s="30" t="str">
        <f>IF(OR($V129,$A129=""),"",IF(VLOOKUP($A129,OptionInfo!$A:$B,2,FALSE)="Asian",-$M129*0.01*$U129,$M129*0.01*$U129))</f>
        <v/>
      </c>
      <c r="O129" s="30" t="str">
        <f t="shared" si="8"/>
        <v/>
      </c>
      <c r="P129" s="30" t="str">
        <f t="shared" si="9"/>
        <v/>
      </c>
      <c r="Q129" s="22">
        <f t="shared" si="10"/>
        <v>0</v>
      </c>
      <c r="R129" s="145">
        <v>14700</v>
      </c>
      <c r="S129" s="22">
        <f t="shared" si="11"/>
        <v>14700</v>
      </c>
      <c r="T129" s="22">
        <f>IF($A129="","",IF(V129,VLOOKUP($A129,OptionInfo!$A:$AC,29,FALSE),VLOOKUP($A129,OptionInfo!$A:$AD,30,FALSE)))</f>
        <v>0</v>
      </c>
      <c r="U129" s="154">
        <f>IF($B129="","",IF($V129,0,RTD("wdf.rtq",,$B129,"LastPrice")))</f>
        <v>0</v>
      </c>
      <c r="V129" s="57" t="b">
        <f>IF($A129="","",VLOOKUP($A129,OptionInfo!$A:$AK,37,FALSE))</f>
        <v>1</v>
      </c>
    </row>
    <row r="130" spans="1:22" s="18" customFormat="1" x14ac:dyDescent="0.2">
      <c r="A130" s="18" t="s">
        <v>769</v>
      </c>
      <c r="B130" s="10" t="str">
        <f>IF($A130="","",VLOOKUP($A130,OptionInfo!$A:$E,5,FALSE))</f>
        <v>300083.SZ</v>
      </c>
      <c r="C130" s="154">
        <f>IF($A130="","",VLOOKUP($A130,OptionInfo!$A:$G,7,FALSE))</f>
        <v>100</v>
      </c>
      <c r="D130" s="85">
        <v>-29527.559055118109</v>
      </c>
      <c r="E130" s="85">
        <v>-29527.559055118109</v>
      </c>
      <c r="F130" s="85">
        <v>0</v>
      </c>
      <c r="G130" s="30" t="str">
        <f>IF(OR($V130,$A130=""),"",VLOOKUP($A130,OptionInfo!$A:$AI,31,FALSE))</f>
        <v/>
      </c>
      <c r="H130" s="30" t="str">
        <f>IF(OR($V130,$A130=""),"",VLOOKUP($A130,OptionInfo!$A:$AI,32,FALSE))</f>
        <v/>
      </c>
      <c r="I130" s="30" t="str">
        <f>IF(OR($V130,$A130=""),"",VLOOKUP($A130,OptionInfo!$A:$AI,33,FALSE))</f>
        <v/>
      </c>
      <c r="J130" s="30" t="str">
        <f>IF(OR($V130,$A130=""),"",VLOOKUP($A130,OptionInfo!$A:$AI,34,FALSE))</f>
        <v/>
      </c>
      <c r="K130" s="30" t="str">
        <f>IF(OR($V130,$A130=""),"",VLOOKUP($A130,OptionInfo!$A:$AI,35,FALSE))</f>
        <v/>
      </c>
      <c r="L130" s="31" t="str">
        <f t="shared" ref="L130:L193" si="12">IF(OR($V130,$A130=""),"",$G130*$D130)</f>
        <v/>
      </c>
      <c r="M130" s="30" t="str">
        <f t="shared" ref="M130:M193" si="13">IF(OR($V130,$A130=""),"",$H130*$D130)</f>
        <v/>
      </c>
      <c r="N130" s="30" t="str">
        <f>IF(OR($V130,$A130=""),"",IF(VLOOKUP($A130,OptionInfo!$A:$B,2,FALSE)="Asian",-$M130*0.01*$U130,$M130*0.01*$U130))</f>
        <v/>
      </c>
      <c r="O130" s="30" t="str">
        <f t="shared" ref="O130:O193" si="14">IF(OR($V130,$A130=""),"",$I130*$D130*$C130/100)</f>
        <v/>
      </c>
      <c r="P130" s="30" t="str">
        <f t="shared" ref="P130:P193" si="15">IF(OR($V130,$A130=""),"",$J130*$D130*$C130/250)</f>
        <v/>
      </c>
      <c r="Q130" s="22">
        <f t="shared" ref="Q130:Q193" si="16">IF($A130="","",$T130*$D130*$C130)</f>
        <v>0</v>
      </c>
      <c r="R130" s="145">
        <v>0</v>
      </c>
      <c r="S130" s="22">
        <f t="shared" ref="S130:S193" si="17">IF($A130="","",$Q130+$R130)</f>
        <v>0</v>
      </c>
      <c r="T130" s="22">
        <f>IF($A130="","",IF(V130,VLOOKUP($A130,OptionInfo!$A:$AC,29,FALSE),VLOOKUP($A130,OptionInfo!$A:$AD,30,FALSE)))</f>
        <v>0</v>
      </c>
      <c r="U130" s="154">
        <f>IF($B130="","",IF($V130,0,RTD("wdf.rtq",,$B130,"LastPrice")))</f>
        <v>0</v>
      </c>
      <c r="V130" s="57" t="b">
        <f>IF($A130="","",VLOOKUP($A130,OptionInfo!$A:$AK,37,FALSE))</f>
        <v>1</v>
      </c>
    </row>
    <row r="131" spans="1:22" s="18" customFormat="1" x14ac:dyDescent="0.2">
      <c r="A131" s="18" t="s">
        <v>770</v>
      </c>
      <c r="B131" s="10" t="str">
        <f>IF($A131="","",VLOOKUP($A131,OptionInfo!$A:$E,5,FALSE))</f>
        <v>300083.SZ</v>
      </c>
      <c r="C131" s="154">
        <f>IF($A131="","",VLOOKUP($A131,OptionInfo!$A:$G,7,FALSE))</f>
        <v>100</v>
      </c>
      <c r="D131" s="85">
        <v>29527.559055118109</v>
      </c>
      <c r="E131" s="85">
        <v>0</v>
      </c>
      <c r="F131" s="85">
        <v>-29527.559055118109</v>
      </c>
      <c r="G131" s="30" t="str">
        <f>IF(OR($V131,$A131=""),"",VLOOKUP($A131,OptionInfo!$A:$AI,31,FALSE))</f>
        <v/>
      </c>
      <c r="H131" s="30" t="str">
        <f>IF(OR($V131,$A131=""),"",VLOOKUP($A131,OptionInfo!$A:$AI,32,FALSE))</f>
        <v/>
      </c>
      <c r="I131" s="30" t="str">
        <f>IF(OR($V131,$A131=""),"",VLOOKUP($A131,OptionInfo!$A:$AI,33,FALSE))</f>
        <v/>
      </c>
      <c r="J131" s="30" t="str">
        <f>IF(OR($V131,$A131=""),"",VLOOKUP($A131,OptionInfo!$A:$AI,34,FALSE))</f>
        <v/>
      </c>
      <c r="K131" s="30" t="str">
        <f>IF(OR($V131,$A131=""),"",VLOOKUP($A131,OptionInfo!$A:$AI,35,FALSE))</f>
        <v/>
      </c>
      <c r="L131" s="31" t="str">
        <f t="shared" si="12"/>
        <v/>
      </c>
      <c r="M131" s="30" t="str">
        <f t="shared" si="13"/>
        <v/>
      </c>
      <c r="N131" s="30" t="str">
        <f>IF(OR($V131,$A131=""),"",IF(VLOOKUP($A131,OptionInfo!$A:$B,2,FALSE)="Asian",-$M131*0.01*$U131,$M131*0.01*$U131))</f>
        <v/>
      </c>
      <c r="O131" s="30" t="str">
        <f t="shared" si="14"/>
        <v/>
      </c>
      <c r="P131" s="30" t="str">
        <f t="shared" si="15"/>
        <v/>
      </c>
      <c r="Q131" s="22">
        <f t="shared" si="16"/>
        <v>0</v>
      </c>
      <c r="R131" s="145">
        <v>0</v>
      </c>
      <c r="S131" s="22">
        <f t="shared" si="17"/>
        <v>0</v>
      </c>
      <c r="T131" s="22">
        <f>IF($A131="","",IF(V131,VLOOKUP($A131,OptionInfo!$A:$AC,29,FALSE),VLOOKUP($A131,OptionInfo!$A:$AD,30,FALSE)))</f>
        <v>0</v>
      </c>
      <c r="U131" s="154">
        <f>IF($B131="","",IF($V131,0,RTD("wdf.rtq",,$B131,"LastPrice")))</f>
        <v>0</v>
      </c>
      <c r="V131" s="57" t="b">
        <f>IF($A131="","",VLOOKUP($A131,OptionInfo!$A:$AK,37,FALSE))</f>
        <v>1</v>
      </c>
    </row>
    <row r="132" spans="1:22" s="18" customFormat="1" x14ac:dyDescent="0.2">
      <c r="A132" s="18" t="s">
        <v>1028</v>
      </c>
      <c r="B132" s="10" t="str">
        <f>IF($A132="","",VLOOKUP($A132,OptionInfo!$A:$E,5,FALSE))</f>
        <v>RM801.CZC</v>
      </c>
      <c r="C132" s="154">
        <f>IF($A132="","",VLOOKUP($A132,OptionInfo!$A:$G,7,FALSE))</f>
        <v>10</v>
      </c>
      <c r="D132" s="85">
        <v>-100</v>
      </c>
      <c r="E132" s="85">
        <v>-100</v>
      </c>
      <c r="F132" s="85">
        <v>0</v>
      </c>
      <c r="G132" s="30" t="str">
        <f>IF(OR($V132,$A132=""),"",VLOOKUP($A132,OptionInfo!$A:$AI,31,FALSE))</f>
        <v/>
      </c>
      <c r="H132" s="30" t="str">
        <f>IF(OR($V132,$A132=""),"",VLOOKUP($A132,OptionInfo!$A:$AI,32,FALSE))</f>
        <v/>
      </c>
      <c r="I132" s="30" t="str">
        <f>IF(OR($V132,$A132=""),"",VLOOKUP($A132,OptionInfo!$A:$AI,33,FALSE))</f>
        <v/>
      </c>
      <c r="J132" s="30" t="str">
        <f>IF(OR($V132,$A132=""),"",VLOOKUP($A132,OptionInfo!$A:$AI,34,FALSE))</f>
        <v/>
      </c>
      <c r="K132" s="30" t="str">
        <f>IF(OR($V132,$A132=""),"",VLOOKUP($A132,OptionInfo!$A:$AI,35,FALSE))</f>
        <v/>
      </c>
      <c r="L132" s="31" t="str">
        <f t="shared" si="12"/>
        <v/>
      </c>
      <c r="M132" s="30" t="str">
        <f t="shared" si="13"/>
        <v/>
      </c>
      <c r="N132" s="30" t="str">
        <f>IF(OR($V132,$A132=""),"",IF(VLOOKUP($A132,OptionInfo!$A:$B,2,FALSE)="Asian",-$M132*0.01*$U132,$M132*0.01*$U132))</f>
        <v/>
      </c>
      <c r="O132" s="30" t="str">
        <f t="shared" si="14"/>
        <v/>
      </c>
      <c r="P132" s="30" t="str">
        <f t="shared" si="15"/>
        <v/>
      </c>
      <c r="Q132" s="22">
        <f t="shared" si="16"/>
        <v>-12000</v>
      </c>
      <c r="R132" s="145">
        <v>12000</v>
      </c>
      <c r="S132" s="22">
        <f t="shared" si="17"/>
        <v>0</v>
      </c>
      <c r="T132" s="22">
        <f>IF($A132="","",IF(V132,VLOOKUP($A132,OptionInfo!$A:$AC,29,FALSE),VLOOKUP($A132,OptionInfo!$A:$AD,30,FALSE)))</f>
        <v>12</v>
      </c>
      <c r="U132" s="154">
        <f>IF($B132="","",IF($V132,0,RTD("wdf.rtq",,$B132,"LastPrice")))</f>
        <v>0</v>
      </c>
      <c r="V132" s="57" t="b">
        <f>IF($A132="","",VLOOKUP($A132,OptionInfo!$A:$AK,37,FALSE))</f>
        <v>1</v>
      </c>
    </row>
    <row r="133" spans="1:22" s="18" customFormat="1" x14ac:dyDescent="0.2">
      <c r="A133" s="18" t="s">
        <v>1026</v>
      </c>
      <c r="B133" s="10" t="str">
        <f>IF($A133="","",VLOOKUP($A133,OptionInfo!$A:$E,5,FALSE))</f>
        <v>RM801.CZC</v>
      </c>
      <c r="C133" s="154">
        <f>IF($A133="","",VLOOKUP($A133,OptionInfo!$A:$G,7,FALSE))</f>
        <v>10</v>
      </c>
      <c r="D133" s="85">
        <v>-100</v>
      </c>
      <c r="E133" s="85">
        <v>-100</v>
      </c>
      <c r="F133" s="85">
        <v>0</v>
      </c>
      <c r="G133" s="30" t="str">
        <f>IF(OR($V133,$A133=""),"",VLOOKUP($A133,OptionInfo!$A:$AI,31,FALSE))</f>
        <v/>
      </c>
      <c r="H133" s="30" t="str">
        <f>IF(OR($V133,$A133=""),"",VLOOKUP($A133,OptionInfo!$A:$AI,32,FALSE))</f>
        <v/>
      </c>
      <c r="I133" s="30" t="str">
        <f>IF(OR($V133,$A133=""),"",VLOOKUP($A133,OptionInfo!$A:$AI,33,FALSE))</f>
        <v/>
      </c>
      <c r="J133" s="30" t="str">
        <f>IF(OR($V133,$A133=""),"",VLOOKUP($A133,OptionInfo!$A:$AI,34,FALSE))</f>
        <v/>
      </c>
      <c r="K133" s="30" t="str">
        <f>IF(OR($V133,$A133=""),"",VLOOKUP($A133,OptionInfo!$A:$AI,35,FALSE))</f>
        <v/>
      </c>
      <c r="L133" s="31" t="str">
        <f t="shared" si="12"/>
        <v/>
      </c>
      <c r="M133" s="30" t="str">
        <f t="shared" si="13"/>
        <v/>
      </c>
      <c r="N133" s="30" t="str">
        <f>IF(OR($V133,$A133=""),"",IF(VLOOKUP($A133,OptionInfo!$A:$B,2,FALSE)="Asian",-$M133*0.01*$U133,$M133*0.01*$U133))</f>
        <v/>
      </c>
      <c r="O133" s="30" t="str">
        <f t="shared" si="14"/>
        <v/>
      </c>
      <c r="P133" s="30" t="str">
        <f t="shared" si="15"/>
        <v/>
      </c>
      <c r="Q133" s="22">
        <f t="shared" si="16"/>
        <v>0</v>
      </c>
      <c r="R133" s="145">
        <v>0</v>
      </c>
      <c r="S133" s="22">
        <f t="shared" si="17"/>
        <v>0</v>
      </c>
      <c r="T133" s="22">
        <f>IF($A133="","",IF(V133,VLOOKUP($A133,OptionInfo!$A:$AC,29,FALSE),VLOOKUP($A133,OptionInfo!$A:$AD,30,FALSE)))</f>
        <v>0</v>
      </c>
      <c r="U133" s="154">
        <f>IF($B133="","",IF($V133,0,RTD("wdf.rtq",,$B133,"LastPrice")))</f>
        <v>0</v>
      </c>
      <c r="V133" s="57" t="b">
        <f>IF($A133="","",VLOOKUP($A133,OptionInfo!$A:$AK,37,FALSE))</f>
        <v>1</v>
      </c>
    </row>
    <row r="134" spans="1:22" s="18" customFormat="1" x14ac:dyDescent="0.2">
      <c r="A134" s="18" t="s">
        <v>1398</v>
      </c>
      <c r="B134" s="10" t="str">
        <f>IF($A134="","",VLOOKUP($A134,OptionInfo!$A:$E,5,FALSE))</f>
        <v>300146.SZ</v>
      </c>
      <c r="C134" s="154">
        <f>IF($A134="","",VLOOKUP($A134,OptionInfo!$A:$G,7,FALSE))</f>
        <v>100</v>
      </c>
      <c r="D134" s="85">
        <v>-684</v>
      </c>
      <c r="E134" s="85">
        <v>0</v>
      </c>
      <c r="F134" s="85">
        <v>684</v>
      </c>
      <c r="G134" s="30">
        <f>IF(OR($V134,$A134=""),"",VLOOKUP($A134,OptionInfo!$A:$AI,31,FALSE))</f>
        <v>0.91235552906780426</v>
      </c>
      <c r="H134" s="30">
        <f>IF(OR($V134,$A134=""),"",VLOOKUP($A134,OptionInfo!$A:$AI,32,FALSE))</f>
        <v>7.5287738431449189E-2</v>
      </c>
      <c r="I134" s="30">
        <f>IF(OR($V134,$A134=""),"",VLOOKUP($A134,OptionInfo!$A:$AI,33,FALSE))</f>
        <v>1.4639195406694943</v>
      </c>
      <c r="J134" s="30">
        <f>IF(OR($V134,$A134=""),"",VLOOKUP($A134,OptionInfo!$A:$AI,34,FALSE))</f>
        <v>-1.2089739230873042</v>
      </c>
      <c r="K134" s="30">
        <f>IF(OR($V134,$A134=""),"",VLOOKUP($A134,OptionInfo!$A:$AI,35,FALSE))</f>
        <v>3.790110681137004</v>
      </c>
      <c r="L134" s="31">
        <f t="shared" si="12"/>
        <v>-624.05118188237816</v>
      </c>
      <c r="M134" s="30">
        <f t="shared" si="13"/>
        <v>-51.496813087111242</v>
      </c>
      <c r="N134" s="30" t="e">
        <f>IF(OR($V134,$A134=""),"",IF(VLOOKUP($A134,OptionInfo!$A:$B,2,FALSE)="Asian",-$M134*0.01*$U134,$M134*0.01*$U134))</f>
        <v>#N/A</v>
      </c>
      <c r="O134" s="30">
        <f t="shared" si="14"/>
        <v>-1001.3209658179341</v>
      </c>
      <c r="P134" s="30">
        <f t="shared" si="15"/>
        <v>330.77526535668642</v>
      </c>
      <c r="Q134" s="22">
        <f t="shared" si="16"/>
        <v>-178823.6237671274</v>
      </c>
      <c r="R134" s="145">
        <v>106681.4964</v>
      </c>
      <c r="S134" s="22">
        <f t="shared" si="17"/>
        <v>-72142.127367127396</v>
      </c>
      <c r="T134" s="22">
        <f>IF($A134="","",IF(V134,VLOOKUP($A134,OptionInfo!$A:$AC,29,FALSE),VLOOKUP($A134,OptionInfo!$A:$AD,30,FALSE)))</f>
        <v>2.614380464431687</v>
      </c>
      <c r="U134" s="154" t="e">
        <f>IF($B134="","",IF($V134,0,RTD("wdf.rtq",,$B134,"LastPrice")))</f>
        <v>#N/A</v>
      </c>
      <c r="V134" s="57" t="b">
        <f>IF($A134="","",VLOOKUP($A134,OptionInfo!$A:$AK,37,FALSE))</f>
        <v>0</v>
      </c>
    </row>
    <row r="135" spans="1:22" s="18" customFormat="1" x14ac:dyDescent="0.2">
      <c r="A135" s="18" t="s">
        <v>1056</v>
      </c>
      <c r="B135" s="10" t="str">
        <f>IF($A135="","",VLOOKUP($A135,OptionInfo!$A:$E,5,FALSE))</f>
        <v>603126.SH</v>
      </c>
      <c r="C135" s="154">
        <f>IF($A135="","",VLOOKUP($A135,OptionInfo!$A:$G,7,FALSE))</f>
        <v>100</v>
      </c>
      <c r="D135" s="85">
        <v>719</v>
      </c>
      <c r="E135" s="85">
        <v>0</v>
      </c>
      <c r="F135" s="85">
        <v>-719</v>
      </c>
      <c r="G135" s="30" t="str">
        <f>IF(OR($V135,$A135=""),"",VLOOKUP($A135,OptionInfo!$A:$AI,31,FALSE))</f>
        <v/>
      </c>
      <c r="H135" s="30" t="str">
        <f>IF(OR($V135,$A135=""),"",VLOOKUP($A135,OptionInfo!$A:$AI,32,FALSE))</f>
        <v/>
      </c>
      <c r="I135" s="30" t="str">
        <f>IF(OR($V135,$A135=""),"",VLOOKUP($A135,OptionInfo!$A:$AI,33,FALSE))</f>
        <v/>
      </c>
      <c r="J135" s="30" t="str">
        <f>IF(OR($V135,$A135=""),"",VLOOKUP($A135,OptionInfo!$A:$AI,34,FALSE))</f>
        <v/>
      </c>
      <c r="K135" s="30" t="str">
        <f>IF(OR($V135,$A135=""),"",VLOOKUP($A135,OptionInfo!$A:$AI,35,FALSE))</f>
        <v/>
      </c>
      <c r="L135" s="31" t="str">
        <f t="shared" si="12"/>
        <v/>
      </c>
      <c r="M135" s="30" t="str">
        <f t="shared" si="13"/>
        <v/>
      </c>
      <c r="N135" s="30" t="str">
        <f>IF(OR($V135,$A135=""),"",IF(VLOOKUP($A135,OptionInfo!$A:$B,2,FALSE)="Asian",-$M135*0.01*$U135,$M135*0.01*$U135))</f>
        <v/>
      </c>
      <c r="O135" s="30" t="str">
        <f t="shared" si="14"/>
        <v/>
      </c>
      <c r="P135" s="30" t="str">
        <f t="shared" si="15"/>
        <v/>
      </c>
      <c r="Q135" s="22">
        <f t="shared" si="16"/>
        <v>0</v>
      </c>
      <c r="R135" s="145">
        <v>0</v>
      </c>
      <c r="S135" s="22">
        <f t="shared" si="17"/>
        <v>0</v>
      </c>
      <c r="T135" s="22">
        <f>IF($A135="","",IF(V135,VLOOKUP($A135,OptionInfo!$A:$AC,29,FALSE),VLOOKUP($A135,OptionInfo!$A:$AD,30,FALSE)))</f>
        <v>0</v>
      </c>
      <c r="U135" s="154">
        <f>IF($B135="","",IF($V135,0,RTD("wdf.rtq",,$B135,"LastPrice")))</f>
        <v>0</v>
      </c>
      <c r="V135" s="57" t="b">
        <f>IF($A135="","",VLOOKUP($A135,OptionInfo!$A:$AK,37,FALSE))</f>
        <v>1</v>
      </c>
    </row>
    <row r="136" spans="1:22" s="18" customFormat="1" x14ac:dyDescent="0.2">
      <c r="A136" s="18" t="s">
        <v>1414</v>
      </c>
      <c r="B136" s="10" t="str">
        <f>IF($A136="","",VLOOKUP($A136,OptionInfo!$A:$E,5,FALSE))</f>
        <v>RB1805.SHF</v>
      </c>
      <c r="C136" s="154">
        <f>IF($A136="","",VLOOKUP($A136,OptionInfo!$A:$G,7,FALSE))</f>
        <v>10</v>
      </c>
      <c r="D136" s="85">
        <v>300</v>
      </c>
      <c r="E136" s="85">
        <v>300</v>
      </c>
      <c r="F136" s="85">
        <v>0</v>
      </c>
      <c r="G136" s="30" t="str">
        <f>IF(OR($V136,$A136=""),"",VLOOKUP($A136,OptionInfo!$A:$AI,31,FALSE))</f>
        <v/>
      </c>
      <c r="H136" s="30" t="str">
        <f>IF(OR($V136,$A136=""),"",VLOOKUP($A136,OptionInfo!$A:$AI,32,FALSE))</f>
        <v/>
      </c>
      <c r="I136" s="30" t="str">
        <f>IF(OR($V136,$A136=""),"",VLOOKUP($A136,OptionInfo!$A:$AI,33,FALSE))</f>
        <v/>
      </c>
      <c r="J136" s="30" t="str">
        <f>IF(OR($V136,$A136=""),"",VLOOKUP($A136,OptionInfo!$A:$AI,34,FALSE))</f>
        <v/>
      </c>
      <c r="K136" s="30" t="str">
        <f>IF(OR($V136,$A136=""),"",VLOOKUP($A136,OptionInfo!$A:$AI,35,FALSE))</f>
        <v/>
      </c>
      <c r="L136" s="31" t="str">
        <f t="shared" si="12"/>
        <v/>
      </c>
      <c r="M136" s="30" t="str">
        <f t="shared" si="13"/>
        <v/>
      </c>
      <c r="N136" s="30" t="str">
        <f>IF(OR($V136,$A136=""),"",IF(VLOOKUP($A136,OptionInfo!$A:$B,2,FALSE)="Asian",-$M136*0.01*$U136,$M136*0.01*$U136))</f>
        <v/>
      </c>
      <c r="O136" s="30" t="str">
        <f t="shared" si="14"/>
        <v/>
      </c>
      <c r="P136" s="30" t="str">
        <f t="shared" si="15"/>
        <v/>
      </c>
      <c r="Q136" s="22">
        <f t="shared" si="16"/>
        <v>0</v>
      </c>
      <c r="R136" s="145">
        <v>-351334.2</v>
      </c>
      <c r="S136" s="22">
        <f t="shared" si="17"/>
        <v>-351334.2</v>
      </c>
      <c r="T136" s="22">
        <f>IF($A136="","",IF(V136,VLOOKUP($A136,OptionInfo!$A:$AC,29,FALSE),VLOOKUP($A136,OptionInfo!$A:$AD,30,FALSE)))</f>
        <v>0</v>
      </c>
      <c r="U136" s="154">
        <f>IF($B136="","",IF($V136,0,RTD("wdf.rtq",,$B136,"LastPrice")))</f>
        <v>0</v>
      </c>
      <c r="V136" s="57" t="b">
        <f>IF($A136="","",VLOOKUP($A136,OptionInfo!$A:$AK,37,FALSE))</f>
        <v>1</v>
      </c>
    </row>
    <row r="137" spans="1:22" s="18" customFormat="1" x14ac:dyDescent="0.2">
      <c r="A137" s="18" t="s">
        <v>1429</v>
      </c>
      <c r="B137" s="10" t="str">
        <f>IF($A137="","",VLOOKUP($A137,OptionInfo!$A:$E,5,FALSE))</f>
        <v>002099.SZ</v>
      </c>
      <c r="C137" s="154">
        <f>IF($A137="","",VLOOKUP($A137,OptionInfo!$A:$G,7,FALSE))</f>
        <v>100</v>
      </c>
      <c r="D137" s="85">
        <v>-8000</v>
      </c>
      <c r="E137" s="85">
        <v>0</v>
      </c>
      <c r="F137" s="85">
        <v>8000</v>
      </c>
      <c r="G137" s="30">
        <f>IF(OR($V137,$A137=""),"",VLOOKUP($A137,OptionInfo!$A:$AI,31,FALSE))</f>
        <v>0.2923634518777079</v>
      </c>
      <c r="H137" s="30">
        <f>IF(OR($V137,$A137=""),"",VLOOKUP($A137,OptionInfo!$A:$AI,32,FALSE))</f>
        <v>0.50568849852130038</v>
      </c>
      <c r="I137" s="30">
        <f>IF(OR($V137,$A137=""),"",VLOOKUP($A137,OptionInfo!$A:$AI,33,FALSE))</f>
        <v>1.0859114615010772</v>
      </c>
      <c r="J137" s="30">
        <f>IF(OR($V137,$A137=""),"",VLOOKUP($A137,OptionInfo!$A:$AI,34,FALSE))</f>
        <v>-0.46758394371143069</v>
      </c>
      <c r="K137" s="30">
        <f>IF(OR($V137,$A137=""),"",VLOOKUP($A137,OptionInfo!$A:$AI,35,FALSE))</f>
        <v>0.47079402004126741</v>
      </c>
      <c r="L137" s="31">
        <f t="shared" si="12"/>
        <v>-2338.9076150216633</v>
      </c>
      <c r="M137" s="30">
        <f t="shared" si="13"/>
        <v>-4045.5079881704032</v>
      </c>
      <c r="N137" s="30" t="e">
        <f>IF(OR($V137,$A137=""),"",IF(VLOOKUP($A137,OptionInfo!$A:$B,2,FALSE)="Asian",-$M137*0.01*$U137,$M137*0.01*$U137))</f>
        <v>#N/A</v>
      </c>
      <c r="O137" s="30">
        <f t="shared" si="14"/>
        <v>-8687.2916920086172</v>
      </c>
      <c r="P137" s="30">
        <f t="shared" si="15"/>
        <v>1496.2686198765782</v>
      </c>
      <c r="Q137" s="22">
        <f t="shared" si="16"/>
        <v>-94098.973757453234</v>
      </c>
      <c r="R137" s="145">
        <v>533392</v>
      </c>
      <c r="S137" s="22">
        <f t="shared" si="17"/>
        <v>439293.02624254674</v>
      </c>
      <c r="T137" s="22">
        <f>IF($A137="","",IF(V137,VLOOKUP($A137,OptionInfo!$A:$AC,29,FALSE),VLOOKUP($A137,OptionInfo!$A:$AD,30,FALSE)))</f>
        <v>0.11762371719681654</v>
      </c>
      <c r="U137" s="154" t="e">
        <f>IF($B137="","",IF($V137,0,RTD("wdf.rtq",,$B137,"LastPrice")))</f>
        <v>#N/A</v>
      </c>
      <c r="V137" s="57" t="b">
        <f>IF($A137="","",VLOOKUP($A137,OptionInfo!$A:$AK,37,FALSE))</f>
        <v>0</v>
      </c>
    </row>
    <row r="138" spans="1:22" s="18" customFormat="1" x14ac:dyDescent="0.2">
      <c r="A138" s="18" t="s">
        <v>1431</v>
      </c>
      <c r="B138" s="10" t="str">
        <f>IF($A138="","",VLOOKUP($A138,OptionInfo!$A:$E,5,FALSE))</f>
        <v>002099.SZ</v>
      </c>
      <c r="C138" s="154">
        <f>IF($A138="","",VLOOKUP($A138,OptionInfo!$A:$G,7,FALSE))</f>
        <v>100</v>
      </c>
      <c r="D138" s="85">
        <v>-8000</v>
      </c>
      <c r="E138" s="85">
        <v>0</v>
      </c>
      <c r="F138" s="85">
        <v>8000</v>
      </c>
      <c r="G138" s="30">
        <f>IF(OR($V138,$A138=""),"",VLOOKUP($A138,OptionInfo!$A:$AI,31,FALSE))</f>
        <v>0.26750973358770702</v>
      </c>
      <c r="H138" s="30">
        <f>IF(OR($V138,$A138=""),"",VLOOKUP($A138,OptionInfo!$A:$AI,32,FALSE))</f>
        <v>0.48761946000928452</v>
      </c>
      <c r="I138" s="30">
        <f>IF(OR($V138,$A138=""),"",VLOOKUP($A138,OptionInfo!$A:$AI,33,FALSE))</f>
        <v>1.0331486831579078</v>
      </c>
      <c r="J138" s="30">
        <f>IF(OR($V138,$A138=""),"",VLOOKUP($A138,OptionInfo!$A:$AI,34,FALSE))</f>
        <v>-0.44719684738120563</v>
      </c>
      <c r="K138" s="30">
        <f>IF(OR($V138,$A138=""),"",VLOOKUP($A138,OptionInfo!$A:$AI,35,FALSE))</f>
        <v>0.42613566770723593</v>
      </c>
      <c r="L138" s="31">
        <f t="shared" si="12"/>
        <v>-2140.0778687016564</v>
      </c>
      <c r="M138" s="30">
        <f t="shared" si="13"/>
        <v>-3900.9556800742762</v>
      </c>
      <c r="N138" s="30" t="e">
        <f>IF(OR($V138,$A138=""),"",IF(VLOOKUP($A138,OptionInfo!$A:$B,2,FALSE)="Asian",-$M138*0.01*$U138,$M138*0.01*$U138))</f>
        <v>#N/A</v>
      </c>
      <c r="O138" s="30">
        <f t="shared" si="14"/>
        <v>-8265.1894652632618</v>
      </c>
      <c r="P138" s="30">
        <f t="shared" si="15"/>
        <v>1431.029911619858</v>
      </c>
      <c r="Q138" s="22">
        <f t="shared" si="16"/>
        <v>-83106.909410488297</v>
      </c>
      <c r="R138" s="145">
        <v>537632</v>
      </c>
      <c r="S138" s="22">
        <f t="shared" si="17"/>
        <v>454525.09058951167</v>
      </c>
      <c r="T138" s="22">
        <f>IF($A138="","",IF(V138,VLOOKUP($A138,OptionInfo!$A:$AC,29,FALSE),VLOOKUP($A138,OptionInfo!$A:$AD,30,FALSE)))</f>
        <v>0.10388363676311037</v>
      </c>
      <c r="U138" s="154" t="e">
        <f>IF($B138="","",IF($V138,0,RTD("wdf.rtq",,$B138,"LastPrice")))</f>
        <v>#N/A</v>
      </c>
      <c r="V138" s="57" t="b">
        <f>IF($A138="","",VLOOKUP($A138,OptionInfo!$A:$AK,37,FALSE))</f>
        <v>0</v>
      </c>
    </row>
    <row r="139" spans="1:22" s="18" customFormat="1" x14ac:dyDescent="0.2">
      <c r="A139" s="18" t="s">
        <v>1460</v>
      </c>
      <c r="B139" s="10" t="str">
        <f>IF($A139="","",VLOOKUP($A139,OptionInfo!$A:$E,5,FALSE))</f>
        <v>HC1805.SHF</v>
      </c>
      <c r="C139" s="154">
        <f>IF($A139="","",VLOOKUP($A139,OptionInfo!$A:$G,7,FALSE))</f>
        <v>10</v>
      </c>
      <c r="D139" s="85">
        <v>300</v>
      </c>
      <c r="E139" s="85">
        <v>300</v>
      </c>
      <c r="F139" s="85">
        <v>0</v>
      </c>
      <c r="G139" s="30" t="str">
        <f>IF(OR($V139,$A139=""),"",VLOOKUP($A139,OptionInfo!$A:$AI,31,FALSE))</f>
        <v/>
      </c>
      <c r="H139" s="30" t="str">
        <f>IF(OR($V139,$A139=""),"",VLOOKUP($A139,OptionInfo!$A:$AI,32,FALSE))</f>
        <v/>
      </c>
      <c r="I139" s="30" t="str">
        <f>IF(OR($V139,$A139=""),"",VLOOKUP($A139,OptionInfo!$A:$AI,33,FALSE))</f>
        <v/>
      </c>
      <c r="J139" s="30" t="str">
        <f>IF(OR($V139,$A139=""),"",VLOOKUP($A139,OptionInfo!$A:$AI,34,FALSE))</f>
        <v/>
      </c>
      <c r="K139" s="30" t="str">
        <f>IF(OR($V139,$A139=""),"",VLOOKUP($A139,OptionInfo!$A:$AI,35,FALSE))</f>
        <v/>
      </c>
      <c r="L139" s="31" t="str">
        <f t="shared" si="12"/>
        <v/>
      </c>
      <c r="M139" s="30" t="str">
        <f t="shared" si="13"/>
        <v/>
      </c>
      <c r="N139" s="30" t="str">
        <f>IF(OR($V139,$A139=""),"",IF(VLOOKUP($A139,OptionInfo!$A:$B,2,FALSE)="Asian",-$M139*0.01*$U139,$M139*0.01*$U139))</f>
        <v/>
      </c>
      <c r="O139" s="30" t="str">
        <f t="shared" si="14"/>
        <v/>
      </c>
      <c r="P139" s="30" t="str">
        <f t="shared" si="15"/>
        <v/>
      </c>
      <c r="Q139" s="22">
        <f t="shared" si="16"/>
        <v>313979.99999999953</v>
      </c>
      <c r="R139" s="145">
        <v>-382440</v>
      </c>
      <c r="S139" s="22">
        <f t="shared" si="17"/>
        <v>-68460.000000000466</v>
      </c>
      <c r="T139" s="22">
        <f>IF($A139="","",IF(V139,VLOOKUP($A139,OptionInfo!$A:$AC,29,FALSE),VLOOKUP($A139,OptionInfo!$A:$AD,30,FALSE)))</f>
        <v>104.65999999999985</v>
      </c>
      <c r="U139" s="154">
        <f>IF($B139="","",IF($V139,0,RTD("wdf.rtq",,$B139,"LastPrice")))</f>
        <v>0</v>
      </c>
      <c r="V139" s="57" t="b">
        <f>IF($A139="","",VLOOKUP($A139,OptionInfo!$A:$AK,37,FALSE))</f>
        <v>1</v>
      </c>
    </row>
    <row r="140" spans="1:22" s="18" customFormat="1" x14ac:dyDescent="0.2">
      <c r="A140" s="18" t="s">
        <v>1462</v>
      </c>
      <c r="B140" s="10" t="str">
        <f>IF($A140="","",VLOOKUP($A140,OptionInfo!$A:$E,5,FALSE))</f>
        <v>HC1805.SHF</v>
      </c>
      <c r="C140" s="154">
        <f>IF($A140="","",VLOOKUP($A140,OptionInfo!$A:$G,7,FALSE))</f>
        <v>10</v>
      </c>
      <c r="D140" s="85">
        <v>300</v>
      </c>
      <c r="E140" s="85">
        <v>300</v>
      </c>
      <c r="F140" s="85">
        <v>0</v>
      </c>
      <c r="G140" s="30" t="str">
        <f>IF(OR($V140,$A140=""),"",VLOOKUP($A140,OptionInfo!$A:$AI,31,FALSE))</f>
        <v/>
      </c>
      <c r="H140" s="30" t="str">
        <f>IF(OR($V140,$A140=""),"",VLOOKUP($A140,OptionInfo!$A:$AI,32,FALSE))</f>
        <v/>
      </c>
      <c r="I140" s="30" t="str">
        <f>IF(OR($V140,$A140=""),"",VLOOKUP($A140,OptionInfo!$A:$AI,33,FALSE))</f>
        <v/>
      </c>
      <c r="J140" s="30" t="str">
        <f>IF(OR($V140,$A140=""),"",VLOOKUP($A140,OptionInfo!$A:$AI,34,FALSE))</f>
        <v/>
      </c>
      <c r="K140" s="30" t="str">
        <f>IF(OR($V140,$A140=""),"",VLOOKUP($A140,OptionInfo!$A:$AI,35,FALSE))</f>
        <v/>
      </c>
      <c r="L140" s="31" t="str">
        <f t="shared" si="12"/>
        <v/>
      </c>
      <c r="M140" s="30" t="str">
        <f t="shared" si="13"/>
        <v/>
      </c>
      <c r="N140" s="30" t="str">
        <f>IF(OR($V140,$A140=""),"",IF(VLOOKUP($A140,OptionInfo!$A:$B,2,FALSE)="Asian",-$M140*0.01*$U140,$M140*0.01*$U140))</f>
        <v/>
      </c>
      <c r="O140" s="30" t="str">
        <f t="shared" si="14"/>
        <v/>
      </c>
      <c r="P140" s="30" t="str">
        <f t="shared" si="15"/>
        <v/>
      </c>
      <c r="Q140" s="22">
        <f t="shared" si="16"/>
        <v>0</v>
      </c>
      <c r="R140" s="145">
        <v>-382440</v>
      </c>
      <c r="S140" s="22">
        <f t="shared" si="17"/>
        <v>-382440</v>
      </c>
      <c r="T140" s="22">
        <f>IF($A140="","",IF(V140,VLOOKUP($A140,OptionInfo!$A:$AC,29,FALSE),VLOOKUP($A140,OptionInfo!$A:$AD,30,FALSE)))</f>
        <v>0</v>
      </c>
      <c r="U140" s="154">
        <f>IF($B140="","",IF($V140,0,RTD("wdf.rtq",,$B140,"LastPrice")))</f>
        <v>0</v>
      </c>
      <c r="V140" s="57" t="b">
        <f>IF($A140="","",VLOOKUP($A140,OptionInfo!$A:$AK,37,FALSE))</f>
        <v>1</v>
      </c>
    </row>
    <row r="141" spans="1:22" s="18" customFormat="1" x14ac:dyDescent="0.2">
      <c r="A141" s="18" t="s">
        <v>1473</v>
      </c>
      <c r="B141" s="10" t="str">
        <f>IF($A141="","",VLOOKUP($A141,OptionInfo!$A:$E,5,FALSE))</f>
        <v>000776.SZ</v>
      </c>
      <c r="C141" s="154">
        <f>IF($A141="","",VLOOKUP($A141,OptionInfo!$A:$G,7,FALSE))</f>
        <v>100</v>
      </c>
      <c r="D141" s="85">
        <v>-540</v>
      </c>
      <c r="E141" s="85">
        <v>0</v>
      </c>
      <c r="F141" s="85">
        <v>540</v>
      </c>
      <c r="G141" s="30" t="str">
        <f>IF(OR($V141,$A141=""),"",VLOOKUP($A141,OptionInfo!$A:$AI,31,FALSE))</f>
        <v/>
      </c>
      <c r="H141" s="30" t="str">
        <f>IF(OR($V141,$A141=""),"",VLOOKUP($A141,OptionInfo!$A:$AI,32,FALSE))</f>
        <v/>
      </c>
      <c r="I141" s="30" t="str">
        <f>IF(OR($V141,$A141=""),"",VLOOKUP($A141,OptionInfo!$A:$AI,33,FALSE))</f>
        <v/>
      </c>
      <c r="J141" s="30" t="str">
        <f>IF(OR($V141,$A141=""),"",VLOOKUP($A141,OptionInfo!$A:$AI,34,FALSE))</f>
        <v/>
      </c>
      <c r="K141" s="30" t="str">
        <f>IF(OR($V141,$A141=""),"",VLOOKUP($A141,OptionInfo!$A:$AI,35,FALSE))</f>
        <v/>
      </c>
      <c r="L141" s="31" t="str">
        <f t="shared" si="12"/>
        <v/>
      </c>
      <c r="M141" s="30" t="str">
        <f t="shared" si="13"/>
        <v/>
      </c>
      <c r="N141" s="30" t="str">
        <f>IF(OR($V141,$A141=""),"",IF(VLOOKUP($A141,OptionInfo!$A:$B,2,FALSE)="Asian",-$M141*0.01*$U141,$M141*0.01*$U141))</f>
        <v/>
      </c>
      <c r="O141" s="30" t="str">
        <f t="shared" si="14"/>
        <v/>
      </c>
      <c r="P141" s="30" t="str">
        <f t="shared" si="15"/>
        <v/>
      </c>
      <c r="Q141" s="22">
        <f t="shared" si="16"/>
        <v>0</v>
      </c>
      <c r="R141" s="145">
        <v>45035.892000000007</v>
      </c>
      <c r="S141" s="22">
        <f t="shared" si="17"/>
        <v>45035.892000000007</v>
      </c>
      <c r="T141" s="22">
        <f>IF($A141="","",IF(V141,VLOOKUP($A141,OptionInfo!$A:$AC,29,FALSE),VLOOKUP($A141,OptionInfo!$A:$AD,30,FALSE)))</f>
        <v>0</v>
      </c>
      <c r="U141" s="154">
        <f>IF($B141="","",IF($V141,0,RTD("wdf.rtq",,$B141,"LastPrice")))</f>
        <v>0</v>
      </c>
      <c r="V141" s="57" t="b">
        <f>IF($A141="","",VLOOKUP($A141,OptionInfo!$A:$AK,37,FALSE))</f>
        <v>1</v>
      </c>
    </row>
    <row r="142" spans="1:22" s="18" customFormat="1" x14ac:dyDescent="0.2">
      <c r="A142" s="18" t="s">
        <v>1475</v>
      </c>
      <c r="B142" s="10" t="str">
        <f>IF($A142="","",VLOOKUP($A142,OptionInfo!$A:$E,5,FALSE))</f>
        <v>600030.SH</v>
      </c>
      <c r="C142" s="154">
        <f>IF($A142="","",VLOOKUP($A142,OptionInfo!$A:$G,7,FALSE))</f>
        <v>100</v>
      </c>
      <c r="D142" s="85">
        <v>-507</v>
      </c>
      <c r="E142" s="85">
        <v>0</v>
      </c>
      <c r="F142" s="85">
        <v>507</v>
      </c>
      <c r="G142" s="30" t="str">
        <f>IF(OR($V142,$A142=""),"",VLOOKUP($A142,OptionInfo!$A:$AI,31,FALSE))</f>
        <v/>
      </c>
      <c r="H142" s="30" t="str">
        <f>IF(OR($V142,$A142=""),"",VLOOKUP($A142,OptionInfo!$A:$AI,32,FALSE))</f>
        <v/>
      </c>
      <c r="I142" s="30" t="str">
        <f>IF(OR($V142,$A142=""),"",VLOOKUP($A142,OptionInfo!$A:$AI,33,FALSE))</f>
        <v/>
      </c>
      <c r="J142" s="30" t="str">
        <f>IF(OR($V142,$A142=""),"",VLOOKUP($A142,OptionInfo!$A:$AI,34,FALSE))</f>
        <v/>
      </c>
      <c r="K142" s="30" t="str">
        <f>IF(OR($V142,$A142=""),"",VLOOKUP($A142,OptionInfo!$A:$AI,35,FALSE))</f>
        <v/>
      </c>
      <c r="L142" s="31" t="str">
        <f t="shared" si="12"/>
        <v/>
      </c>
      <c r="M142" s="30" t="str">
        <f t="shared" si="13"/>
        <v/>
      </c>
      <c r="N142" s="30" t="str">
        <f>IF(OR($V142,$A142=""),"",IF(VLOOKUP($A142,OptionInfo!$A:$B,2,FALSE)="Asian",-$M142*0.01*$U142,$M142*0.01*$U142))</f>
        <v/>
      </c>
      <c r="O142" s="30" t="str">
        <f t="shared" si="14"/>
        <v/>
      </c>
      <c r="P142" s="30" t="str">
        <f t="shared" si="15"/>
        <v/>
      </c>
      <c r="Q142" s="22">
        <f t="shared" si="16"/>
        <v>0</v>
      </c>
      <c r="R142" s="145">
        <v>41849.300999999999</v>
      </c>
      <c r="S142" s="22">
        <f t="shared" si="17"/>
        <v>41849.300999999999</v>
      </c>
      <c r="T142" s="22">
        <f>IF($A142="","",IF(V142,VLOOKUP($A142,OptionInfo!$A:$AC,29,FALSE),VLOOKUP($A142,OptionInfo!$A:$AD,30,FALSE)))</f>
        <v>0</v>
      </c>
      <c r="U142" s="154">
        <f>IF($B142="","",IF($V142,0,RTD("wdf.rtq",,$B142,"LastPrice")))</f>
        <v>0</v>
      </c>
      <c r="V142" s="57" t="b">
        <f>IF($A142="","",VLOOKUP($A142,OptionInfo!$A:$AK,37,FALSE))</f>
        <v>1</v>
      </c>
    </row>
    <row r="143" spans="1:22" s="18" customFormat="1" x14ac:dyDescent="0.2">
      <c r="A143" s="18" t="s">
        <v>1506</v>
      </c>
      <c r="B143" s="10" t="str">
        <f>IF($A143="","",VLOOKUP($A143,OptionInfo!$A:$E,5,FALSE))</f>
        <v>600606.SH</v>
      </c>
      <c r="C143" s="154">
        <f>IF($A143="","",VLOOKUP($A143,OptionInfo!$A:$G,7,FALSE))</f>
        <v>100</v>
      </c>
      <c r="D143" s="85">
        <v>-2700</v>
      </c>
      <c r="E143" s="85">
        <v>0</v>
      </c>
      <c r="F143" s="85">
        <v>2700</v>
      </c>
      <c r="G143" s="30" t="str">
        <f>IF(OR($V143,$A143=""),"",VLOOKUP($A143,OptionInfo!$A:$AI,31,FALSE))</f>
        <v/>
      </c>
      <c r="H143" s="30" t="str">
        <f>IF(OR($V143,$A143=""),"",VLOOKUP($A143,OptionInfo!$A:$AI,32,FALSE))</f>
        <v/>
      </c>
      <c r="I143" s="30" t="str">
        <f>IF(OR($V143,$A143=""),"",VLOOKUP($A143,OptionInfo!$A:$AI,33,FALSE))</f>
        <v/>
      </c>
      <c r="J143" s="30" t="str">
        <f>IF(OR($V143,$A143=""),"",VLOOKUP($A143,OptionInfo!$A:$AI,34,FALSE))</f>
        <v/>
      </c>
      <c r="K143" s="30" t="str">
        <f>IF(OR($V143,$A143=""),"",VLOOKUP($A143,OptionInfo!$A:$AI,35,FALSE))</f>
        <v/>
      </c>
      <c r="L143" s="31" t="str">
        <f t="shared" si="12"/>
        <v/>
      </c>
      <c r="M143" s="30" t="str">
        <f t="shared" si="13"/>
        <v/>
      </c>
      <c r="N143" s="30" t="str">
        <f>IF(OR($V143,$A143=""),"",IF(VLOOKUP($A143,OptionInfo!$A:$B,2,FALSE)="Asian",-$M143*0.01*$U143,$M143*0.01*$U143))</f>
        <v/>
      </c>
      <c r="O143" s="30" t="str">
        <f t="shared" si="14"/>
        <v/>
      </c>
      <c r="P143" s="30" t="str">
        <f t="shared" si="15"/>
        <v/>
      </c>
      <c r="Q143" s="22">
        <f t="shared" si="16"/>
        <v>0</v>
      </c>
      <c r="R143" s="145">
        <v>88550.280000000013</v>
      </c>
      <c r="S143" s="22">
        <f t="shared" si="17"/>
        <v>88550.280000000013</v>
      </c>
      <c r="T143" s="22">
        <f>IF($A143="","",IF(V143,VLOOKUP($A143,OptionInfo!$A:$AC,29,FALSE),VLOOKUP($A143,OptionInfo!$A:$AD,30,FALSE)))</f>
        <v>0</v>
      </c>
      <c r="U143" s="154">
        <f>IF($B143="","",IF($V143,0,RTD("wdf.rtq",,$B143,"LastPrice")))</f>
        <v>0</v>
      </c>
      <c r="V143" s="57" t="b">
        <f>IF($A143="","",VLOOKUP($A143,OptionInfo!$A:$AK,37,FALSE))</f>
        <v>1</v>
      </c>
    </row>
    <row r="144" spans="1:22" s="18" customFormat="1" x14ac:dyDescent="0.2">
      <c r="A144" s="18" t="s">
        <v>1509</v>
      </c>
      <c r="B144" s="10" t="str">
        <f>IF($A144="","",VLOOKUP($A144,OptionInfo!$A:$E,5,FALSE))</f>
        <v>300476.SZ</v>
      </c>
      <c r="C144" s="154">
        <f>IF($A144="","",VLOOKUP($A144,OptionInfo!$A:$G,7,FALSE))</f>
        <v>100</v>
      </c>
      <c r="D144" s="85">
        <v>-381</v>
      </c>
      <c r="E144" s="85">
        <v>0</v>
      </c>
      <c r="F144" s="85">
        <v>381</v>
      </c>
      <c r="G144" s="30" t="str">
        <f>IF(OR($V144,$A144=""),"",VLOOKUP($A144,OptionInfo!$A:$AI,31,FALSE))</f>
        <v/>
      </c>
      <c r="H144" s="30" t="str">
        <f>IF(OR($V144,$A144=""),"",VLOOKUP($A144,OptionInfo!$A:$AI,32,FALSE))</f>
        <v/>
      </c>
      <c r="I144" s="30" t="str">
        <f>IF(OR($V144,$A144=""),"",VLOOKUP($A144,OptionInfo!$A:$AI,33,FALSE))</f>
        <v/>
      </c>
      <c r="J144" s="30" t="str">
        <f>IF(OR($V144,$A144=""),"",VLOOKUP($A144,OptionInfo!$A:$AI,34,FALSE))</f>
        <v/>
      </c>
      <c r="K144" s="30" t="str">
        <f>IF(OR($V144,$A144=""),"",VLOOKUP($A144,OptionInfo!$A:$AI,35,FALSE))</f>
        <v/>
      </c>
      <c r="L144" s="31" t="str">
        <f t="shared" si="12"/>
        <v/>
      </c>
      <c r="M144" s="30" t="str">
        <f t="shared" si="13"/>
        <v/>
      </c>
      <c r="N144" s="30" t="str">
        <f>IF(OR($V144,$A144=""),"",IF(VLOOKUP($A144,OptionInfo!$A:$B,2,FALSE)="Asian",-$M144*0.01*$U144,$M144*0.01*$U144))</f>
        <v/>
      </c>
      <c r="O144" s="30" t="str">
        <f t="shared" si="14"/>
        <v/>
      </c>
      <c r="P144" s="30" t="str">
        <f t="shared" si="15"/>
        <v/>
      </c>
      <c r="Q144" s="22">
        <f t="shared" si="16"/>
        <v>0</v>
      </c>
      <c r="R144" s="145">
        <v>49726.409309999995</v>
      </c>
      <c r="S144" s="22">
        <f t="shared" si="17"/>
        <v>49726.409309999995</v>
      </c>
      <c r="T144" s="22">
        <f>IF($A144="","",IF(V144,VLOOKUP($A144,OptionInfo!$A:$AC,29,FALSE),VLOOKUP($A144,OptionInfo!$A:$AD,30,FALSE)))</f>
        <v>0</v>
      </c>
      <c r="U144" s="154">
        <f>IF($B144="","",IF($V144,0,RTD("wdf.rtq",,$B144,"LastPrice")))</f>
        <v>0</v>
      </c>
      <c r="V144" s="57" t="b">
        <f>IF($A144="","",VLOOKUP($A144,OptionInfo!$A:$AK,37,FALSE))</f>
        <v>1</v>
      </c>
    </row>
    <row r="145" spans="1:22" s="18" customFormat="1" x14ac:dyDescent="0.2">
      <c r="A145" s="18" t="s">
        <v>1512</v>
      </c>
      <c r="B145" s="10" t="str">
        <f>IF($A145="","",VLOOKUP($A145,OptionInfo!$A:$E,5,FALSE))</f>
        <v>002185.SZ</v>
      </c>
      <c r="C145" s="154">
        <f>IF($A145="","",VLOOKUP($A145,OptionInfo!$A:$G,7,FALSE))</f>
        <v>100</v>
      </c>
      <c r="D145" s="85">
        <v>-1100</v>
      </c>
      <c r="E145" s="85">
        <v>0</v>
      </c>
      <c r="F145" s="85">
        <v>1100</v>
      </c>
      <c r="G145" s="30" t="str">
        <f>IF(OR($V145,$A145=""),"",VLOOKUP($A145,OptionInfo!$A:$AI,31,FALSE))</f>
        <v/>
      </c>
      <c r="H145" s="30" t="str">
        <f>IF(OR($V145,$A145=""),"",VLOOKUP($A145,OptionInfo!$A:$AI,32,FALSE))</f>
        <v/>
      </c>
      <c r="I145" s="30" t="str">
        <f>IF(OR($V145,$A145=""),"",VLOOKUP($A145,OptionInfo!$A:$AI,33,FALSE))</f>
        <v/>
      </c>
      <c r="J145" s="30" t="str">
        <f>IF(OR($V145,$A145=""),"",VLOOKUP($A145,OptionInfo!$A:$AI,34,FALSE))</f>
        <v/>
      </c>
      <c r="K145" s="30" t="str">
        <f>IF(OR($V145,$A145=""),"",VLOOKUP($A145,OptionInfo!$A:$AI,35,FALSE))</f>
        <v/>
      </c>
      <c r="L145" s="31" t="str">
        <f t="shared" si="12"/>
        <v/>
      </c>
      <c r="M145" s="30" t="str">
        <f t="shared" si="13"/>
        <v/>
      </c>
      <c r="N145" s="30" t="str">
        <f>IF(OR($V145,$A145=""),"",IF(VLOOKUP($A145,OptionInfo!$A:$B,2,FALSE)="Asian",-$M145*0.01*$U145,$M145*0.01*$U145))</f>
        <v/>
      </c>
      <c r="O145" s="30" t="str">
        <f t="shared" si="14"/>
        <v/>
      </c>
      <c r="P145" s="30" t="str">
        <f t="shared" si="15"/>
        <v/>
      </c>
      <c r="Q145" s="22">
        <f t="shared" si="16"/>
        <v>0</v>
      </c>
      <c r="R145" s="145">
        <v>50109.840000000004</v>
      </c>
      <c r="S145" s="22">
        <f t="shared" si="17"/>
        <v>50109.840000000004</v>
      </c>
      <c r="T145" s="22">
        <f>IF($A145="","",IF(V145,VLOOKUP($A145,OptionInfo!$A:$AC,29,FALSE),VLOOKUP($A145,OptionInfo!$A:$AD,30,FALSE)))</f>
        <v>0</v>
      </c>
      <c r="U145" s="154">
        <f>IF($B145="","",IF($V145,0,RTD("wdf.rtq",,$B145,"LastPrice")))</f>
        <v>0</v>
      </c>
      <c r="V145" s="57" t="b">
        <f>IF($A145="","",VLOOKUP($A145,OptionInfo!$A:$AK,37,FALSE))</f>
        <v>1</v>
      </c>
    </row>
    <row r="146" spans="1:22" s="18" customFormat="1" x14ac:dyDescent="0.2">
      <c r="A146" s="18" t="s">
        <v>1517</v>
      </c>
      <c r="B146" s="10" t="str">
        <f>IF($A146="","",VLOOKUP($A146,OptionInfo!$A:$E,5,FALSE))</f>
        <v>000651.SZ</v>
      </c>
      <c r="C146" s="154">
        <f>IF($A146="","",VLOOKUP($A146,OptionInfo!$A:$G,7,FALSE))</f>
        <v>100</v>
      </c>
      <c r="D146" s="85">
        <v>-210</v>
      </c>
      <c r="E146" s="85">
        <v>0</v>
      </c>
      <c r="F146" s="85">
        <v>210</v>
      </c>
      <c r="G146" s="30" t="str">
        <f>IF(OR($V146,$A146=""),"",VLOOKUP($A146,OptionInfo!$A:$AI,31,FALSE))</f>
        <v/>
      </c>
      <c r="H146" s="30" t="str">
        <f>IF(OR($V146,$A146=""),"",VLOOKUP($A146,OptionInfo!$A:$AI,32,FALSE))</f>
        <v/>
      </c>
      <c r="I146" s="30" t="str">
        <f>IF(OR($V146,$A146=""),"",VLOOKUP($A146,OptionInfo!$A:$AI,33,FALSE))</f>
        <v/>
      </c>
      <c r="J146" s="30" t="str">
        <f>IF(OR($V146,$A146=""),"",VLOOKUP($A146,OptionInfo!$A:$AI,34,FALSE))</f>
        <v/>
      </c>
      <c r="K146" s="30" t="str">
        <f>IF(OR($V146,$A146=""),"",VLOOKUP($A146,OptionInfo!$A:$AI,35,FALSE))</f>
        <v/>
      </c>
      <c r="L146" s="31" t="str">
        <f t="shared" si="12"/>
        <v/>
      </c>
      <c r="M146" s="30" t="str">
        <f t="shared" si="13"/>
        <v/>
      </c>
      <c r="N146" s="30" t="str">
        <f>IF(OR($V146,$A146=""),"",IF(VLOOKUP($A146,OptionInfo!$A:$B,2,FALSE)="Asian",-$M146*0.01*$U146,$M146*0.01*$U146))</f>
        <v/>
      </c>
      <c r="O146" s="30" t="str">
        <f t="shared" si="14"/>
        <v/>
      </c>
      <c r="P146" s="30" t="str">
        <f t="shared" si="15"/>
        <v/>
      </c>
      <c r="Q146" s="22">
        <f t="shared" si="16"/>
        <v>0</v>
      </c>
      <c r="R146" s="145">
        <v>44714.46</v>
      </c>
      <c r="S146" s="22">
        <f t="shared" si="17"/>
        <v>44714.46</v>
      </c>
      <c r="T146" s="22">
        <f>IF($A146="","",IF(V146,VLOOKUP($A146,OptionInfo!$A:$AC,29,FALSE),VLOOKUP($A146,OptionInfo!$A:$AD,30,FALSE)))</f>
        <v>0</v>
      </c>
      <c r="U146" s="154">
        <f>IF($B146="","",IF($V146,0,RTD("wdf.rtq",,$B146,"LastPrice")))</f>
        <v>0</v>
      </c>
      <c r="V146" s="57" t="b">
        <f>IF($A146="","",VLOOKUP($A146,OptionInfo!$A:$AK,37,FALSE))</f>
        <v>1</v>
      </c>
    </row>
    <row r="147" spans="1:22" s="18" customFormat="1" x14ac:dyDescent="0.2">
      <c r="A147" s="18" t="s">
        <v>1566</v>
      </c>
      <c r="B147" s="10" t="str">
        <f>IF($A147="","",VLOOKUP($A147,OptionInfo!$A:$E,5,FALSE))</f>
        <v>600777.SH</v>
      </c>
      <c r="C147" s="154">
        <f>IF($A147="","",VLOOKUP($A147,OptionInfo!$A:$G,7,FALSE))</f>
        <v>100</v>
      </c>
      <c r="D147" s="85">
        <v>-2881</v>
      </c>
      <c r="E147" s="85">
        <v>0</v>
      </c>
      <c r="F147" s="85">
        <v>2881</v>
      </c>
      <c r="G147" s="30" t="str">
        <f>IF(OR($V147,$A147=""),"",VLOOKUP($A147,OptionInfo!$A:$AI,31,FALSE))</f>
        <v/>
      </c>
      <c r="H147" s="30" t="str">
        <f>IF(OR($V147,$A147=""),"",VLOOKUP($A147,OptionInfo!$A:$AI,32,FALSE))</f>
        <v/>
      </c>
      <c r="I147" s="30" t="str">
        <f>IF(OR($V147,$A147=""),"",VLOOKUP($A147,OptionInfo!$A:$AI,33,FALSE))</f>
        <v/>
      </c>
      <c r="J147" s="30" t="str">
        <f>IF(OR($V147,$A147=""),"",VLOOKUP($A147,OptionInfo!$A:$AI,34,FALSE))</f>
        <v/>
      </c>
      <c r="K147" s="30" t="str">
        <f>IF(OR($V147,$A147=""),"",VLOOKUP($A147,OptionInfo!$A:$AI,35,FALSE))</f>
        <v/>
      </c>
      <c r="L147" s="31" t="str">
        <f t="shared" si="12"/>
        <v/>
      </c>
      <c r="M147" s="30" t="str">
        <f t="shared" si="13"/>
        <v/>
      </c>
      <c r="N147" s="30" t="str">
        <f>IF(OR($V147,$A147=""),"",IF(VLOOKUP($A147,OptionInfo!$A:$B,2,FALSE)="Asian",-$M147*0.01*$U147,$M147*0.01*$U147))</f>
        <v/>
      </c>
      <c r="O147" s="30" t="str">
        <f t="shared" si="14"/>
        <v/>
      </c>
      <c r="P147" s="30" t="str">
        <f t="shared" si="15"/>
        <v/>
      </c>
      <c r="Q147" s="22">
        <f t="shared" si="16"/>
        <v>-72197.859999999986</v>
      </c>
      <c r="R147" s="145">
        <v>50989.378499999999</v>
      </c>
      <c r="S147" s="22">
        <f t="shared" si="17"/>
        <v>-21208.481499999987</v>
      </c>
      <c r="T147" s="22">
        <f>IF($A147="","",IF(V147,VLOOKUP($A147,OptionInfo!$A:$AC,29,FALSE),VLOOKUP($A147,OptionInfo!$A:$AD,30,FALSE)))</f>
        <v>0.25059999999999999</v>
      </c>
      <c r="U147" s="154">
        <f>IF($B147="","",IF($V147,0,RTD("wdf.rtq",,$B147,"LastPrice")))</f>
        <v>0</v>
      </c>
      <c r="V147" s="57" t="b">
        <f>IF($A147="","",VLOOKUP($A147,OptionInfo!$A:$AK,37,FALSE))</f>
        <v>1</v>
      </c>
    </row>
    <row r="148" spans="1:22" s="18" customFormat="1" x14ac:dyDescent="0.2">
      <c r="A148" s="18" t="s">
        <v>1586</v>
      </c>
      <c r="B148" s="10" t="str">
        <f>IF($A148="","",VLOOKUP($A148,OptionInfo!$A:$E,5,FALSE))</f>
        <v>I1805.DCE</v>
      </c>
      <c r="C148" s="154">
        <f>IF($A148="","",VLOOKUP($A148,OptionInfo!$A:$G,7,FALSE))</f>
        <v>100</v>
      </c>
      <c r="D148" s="85">
        <v>-200</v>
      </c>
      <c r="E148" s="85">
        <v>0</v>
      </c>
      <c r="F148" s="85">
        <v>200</v>
      </c>
      <c r="G148" s="30" t="str">
        <f>IF(OR($V148,$A148=""),"",VLOOKUP($A148,OptionInfo!$A:$AI,31,FALSE))</f>
        <v/>
      </c>
      <c r="H148" s="30" t="str">
        <f>IF(OR($V148,$A148=""),"",VLOOKUP($A148,OptionInfo!$A:$AI,32,FALSE))</f>
        <v/>
      </c>
      <c r="I148" s="30" t="str">
        <f>IF(OR($V148,$A148=""),"",VLOOKUP($A148,OptionInfo!$A:$AI,33,FALSE))</f>
        <v/>
      </c>
      <c r="J148" s="30" t="str">
        <f>IF(OR($V148,$A148=""),"",VLOOKUP($A148,OptionInfo!$A:$AI,34,FALSE))</f>
        <v/>
      </c>
      <c r="K148" s="30" t="str">
        <f>IF(OR($V148,$A148=""),"",VLOOKUP($A148,OptionInfo!$A:$AI,35,FALSE))</f>
        <v/>
      </c>
      <c r="L148" s="31" t="str">
        <f t="shared" si="12"/>
        <v/>
      </c>
      <c r="M148" s="30" t="str">
        <f t="shared" si="13"/>
        <v/>
      </c>
      <c r="N148" s="30" t="str">
        <f>IF(OR($V148,$A148=""),"",IF(VLOOKUP($A148,OptionInfo!$A:$B,2,FALSE)="Asian",-$M148*0.01*$U148,$M148*0.01*$U148))</f>
        <v/>
      </c>
      <c r="O148" s="30" t="str">
        <f t="shared" si="14"/>
        <v/>
      </c>
      <c r="P148" s="30" t="str">
        <f t="shared" si="15"/>
        <v/>
      </c>
      <c r="Q148" s="22">
        <f t="shared" si="16"/>
        <v>0</v>
      </c>
      <c r="R148" s="145">
        <v>668961.92000000004</v>
      </c>
      <c r="S148" s="22">
        <f t="shared" si="17"/>
        <v>668961.92000000004</v>
      </c>
      <c r="T148" s="22">
        <f>IF($A148="","",IF(V148,VLOOKUP($A148,OptionInfo!$A:$AC,29,FALSE),VLOOKUP($A148,OptionInfo!$A:$AD,30,FALSE)))</f>
        <v>0</v>
      </c>
      <c r="U148" s="154">
        <f>IF($B148="","",IF($V148,0,RTD("wdf.rtq",,$B148,"LastPrice")))</f>
        <v>0</v>
      </c>
      <c r="V148" s="57" t="b">
        <f>IF($A148="","",VLOOKUP($A148,OptionInfo!$A:$AK,37,FALSE))</f>
        <v>1</v>
      </c>
    </row>
    <row r="149" spans="1:22" s="18" customFormat="1" x14ac:dyDescent="0.2">
      <c r="A149" s="18" t="s">
        <v>1591</v>
      </c>
      <c r="B149" s="10" t="str">
        <f>IF($A149="","",VLOOKUP($A149,OptionInfo!$A:$E,5,FALSE))</f>
        <v>I1805.DCE</v>
      </c>
      <c r="C149" s="154">
        <f>IF($A149="","",VLOOKUP($A149,OptionInfo!$A:$G,7,FALSE))</f>
        <v>100</v>
      </c>
      <c r="D149" s="85">
        <v>200</v>
      </c>
      <c r="E149" s="85">
        <v>200</v>
      </c>
      <c r="F149" s="85">
        <v>0</v>
      </c>
      <c r="G149" s="30" t="str">
        <f>IF(OR($V149,$A149=""),"",VLOOKUP($A149,OptionInfo!$A:$AI,31,FALSE))</f>
        <v/>
      </c>
      <c r="H149" s="30" t="str">
        <f>IF(OR($V149,$A149=""),"",VLOOKUP($A149,OptionInfo!$A:$AI,32,FALSE))</f>
        <v/>
      </c>
      <c r="I149" s="30" t="str">
        <f>IF(OR($V149,$A149=""),"",VLOOKUP($A149,OptionInfo!$A:$AI,33,FALSE))</f>
        <v/>
      </c>
      <c r="J149" s="30" t="str">
        <f>IF(OR($V149,$A149=""),"",VLOOKUP($A149,OptionInfo!$A:$AI,34,FALSE))</f>
        <v/>
      </c>
      <c r="K149" s="30" t="str">
        <f>IF(OR($V149,$A149=""),"",VLOOKUP($A149,OptionInfo!$A:$AI,35,FALSE))</f>
        <v/>
      </c>
      <c r="L149" s="31" t="str">
        <f t="shared" si="12"/>
        <v/>
      </c>
      <c r="M149" s="30" t="str">
        <f t="shared" si="13"/>
        <v/>
      </c>
      <c r="N149" s="30" t="str">
        <f>IF(OR($V149,$A149=""),"",IF(VLOOKUP($A149,OptionInfo!$A:$B,2,FALSE)="Asian",-$M149*0.01*$U149,$M149*0.01*$U149))</f>
        <v/>
      </c>
      <c r="O149" s="30" t="str">
        <f t="shared" si="14"/>
        <v/>
      </c>
      <c r="P149" s="30" t="str">
        <f t="shared" si="15"/>
        <v/>
      </c>
      <c r="Q149" s="22">
        <f t="shared" si="16"/>
        <v>64447.999999997592</v>
      </c>
      <c r="R149" s="145">
        <v>-368529.91999999998</v>
      </c>
      <c r="S149" s="22">
        <f t="shared" si="17"/>
        <v>-304081.92000000237</v>
      </c>
      <c r="T149" s="22">
        <f>IF($A149="","",IF(V149,VLOOKUP($A149,OptionInfo!$A:$AC,29,FALSE),VLOOKUP($A149,OptionInfo!$A:$AD,30,FALSE)))</f>
        <v>3.2223999999998796</v>
      </c>
      <c r="U149" s="154">
        <f>IF($B149="","",IF($V149,0,RTD("wdf.rtq",,$B149,"LastPrice")))</f>
        <v>0</v>
      </c>
      <c r="V149" s="57" t="b">
        <f>IF($A149="","",VLOOKUP($A149,OptionInfo!$A:$AK,37,FALSE))</f>
        <v>1</v>
      </c>
    </row>
    <row r="150" spans="1:22" s="18" customFormat="1" x14ac:dyDescent="0.2">
      <c r="A150" s="18" t="s">
        <v>1605</v>
      </c>
      <c r="B150" s="10" t="str">
        <f>IF($A150="","",VLOOKUP($A150,OptionInfo!$A:$E,5,FALSE))</f>
        <v>600777.SH</v>
      </c>
      <c r="C150" s="154">
        <f>IF($A150="","",VLOOKUP($A150,OptionInfo!$A:$G,7,FALSE))</f>
        <v>100</v>
      </c>
      <c r="D150" s="85">
        <v>-4213</v>
      </c>
      <c r="E150" s="85">
        <v>0</v>
      </c>
      <c r="F150" s="85">
        <v>4213</v>
      </c>
      <c r="G150" s="30" t="str">
        <f>IF(OR($V150,$A150=""),"",VLOOKUP($A150,OptionInfo!$A:$AI,31,FALSE))</f>
        <v/>
      </c>
      <c r="H150" s="30" t="str">
        <f>IF(OR($V150,$A150=""),"",VLOOKUP($A150,OptionInfo!$A:$AI,32,FALSE))</f>
        <v/>
      </c>
      <c r="I150" s="30" t="str">
        <f>IF(OR($V150,$A150=""),"",VLOOKUP($A150,OptionInfo!$A:$AI,33,FALSE))</f>
        <v/>
      </c>
      <c r="J150" s="30" t="str">
        <f>IF(OR($V150,$A150=""),"",VLOOKUP($A150,OptionInfo!$A:$AI,34,FALSE))</f>
        <v/>
      </c>
      <c r="K150" s="30" t="str">
        <f>IF(OR($V150,$A150=""),"",VLOOKUP($A150,OptionInfo!$A:$AI,35,FALSE))</f>
        <v/>
      </c>
      <c r="L150" s="31" t="str">
        <f t="shared" si="12"/>
        <v/>
      </c>
      <c r="M150" s="30" t="str">
        <f t="shared" si="13"/>
        <v/>
      </c>
      <c r="N150" s="30" t="str">
        <f>IF(OR($V150,$A150=""),"",IF(VLOOKUP($A150,OptionInfo!$A:$B,2,FALSE)="Asian",-$M150*0.01*$U150,$M150*0.01*$U150))</f>
        <v/>
      </c>
      <c r="O150" s="30" t="str">
        <f t="shared" si="14"/>
        <v/>
      </c>
      <c r="P150" s="30" t="str">
        <f t="shared" si="15"/>
        <v/>
      </c>
      <c r="Q150" s="22">
        <f t="shared" si="16"/>
        <v>-52662.5</v>
      </c>
      <c r="R150" s="145">
        <v>76725.049499999994</v>
      </c>
      <c r="S150" s="22">
        <f t="shared" si="17"/>
        <v>24062.549499999994</v>
      </c>
      <c r="T150" s="22">
        <f>IF($A150="","",IF(V150,VLOOKUP($A150,OptionInfo!$A:$AC,29,FALSE),VLOOKUP($A150,OptionInfo!$A:$AD,30,FALSE)))</f>
        <v>0.125</v>
      </c>
      <c r="U150" s="154">
        <f>IF($B150="","",IF($V150,0,RTD("wdf.rtq",,$B150,"LastPrice")))</f>
        <v>0</v>
      </c>
      <c r="V150" s="57" t="b">
        <f>IF($A150="","",VLOOKUP($A150,OptionInfo!$A:$AK,37,FALSE))</f>
        <v>1</v>
      </c>
    </row>
    <row r="151" spans="1:22" s="18" customFormat="1" x14ac:dyDescent="0.2">
      <c r="A151" s="18" t="s">
        <v>1626</v>
      </c>
      <c r="B151" s="10" t="str">
        <f>IF($A151="","",VLOOKUP($A151,OptionInfo!$A:$E,5,FALSE))</f>
        <v>RM805.CZC</v>
      </c>
      <c r="C151" s="154">
        <f>IF($A151="","",VLOOKUP($A151,OptionInfo!$A:$G,7,FALSE))</f>
        <v>10</v>
      </c>
      <c r="D151" s="85">
        <v>300</v>
      </c>
      <c r="E151" s="85">
        <v>300</v>
      </c>
      <c r="F151" s="85">
        <v>0</v>
      </c>
      <c r="G151" s="30" t="str">
        <f>IF(OR($V151,$A151=""),"",VLOOKUP($A151,OptionInfo!$A:$AI,31,FALSE))</f>
        <v/>
      </c>
      <c r="H151" s="30" t="str">
        <f>IF(OR($V151,$A151=""),"",VLOOKUP($A151,OptionInfo!$A:$AI,32,FALSE))</f>
        <v/>
      </c>
      <c r="I151" s="30" t="str">
        <f>IF(OR($V151,$A151=""),"",VLOOKUP($A151,OptionInfo!$A:$AI,33,FALSE))</f>
        <v/>
      </c>
      <c r="J151" s="30" t="str">
        <f>IF(OR($V151,$A151=""),"",VLOOKUP($A151,OptionInfo!$A:$AI,34,FALSE))</f>
        <v/>
      </c>
      <c r="K151" s="30" t="str">
        <f>IF(OR($V151,$A151=""),"",VLOOKUP($A151,OptionInfo!$A:$AI,35,FALSE))</f>
        <v/>
      </c>
      <c r="L151" s="31" t="str">
        <f t="shared" si="12"/>
        <v/>
      </c>
      <c r="M151" s="30" t="str">
        <f t="shared" si="13"/>
        <v/>
      </c>
      <c r="N151" s="30" t="str">
        <f>IF(OR($V151,$A151=""),"",IF(VLOOKUP($A151,OptionInfo!$A:$B,2,FALSE)="Asian",-$M151*0.01*$U151,$M151*0.01*$U151))</f>
        <v/>
      </c>
      <c r="O151" s="30" t="str">
        <f t="shared" si="14"/>
        <v/>
      </c>
      <c r="P151" s="30" t="str">
        <f t="shared" si="15"/>
        <v/>
      </c>
      <c r="Q151" s="22">
        <f t="shared" si="16"/>
        <v>0</v>
      </c>
      <c r="R151" s="145">
        <v>-117280.79999999999</v>
      </c>
      <c r="S151" s="22">
        <f t="shared" si="17"/>
        <v>-117280.79999999999</v>
      </c>
      <c r="T151" s="22">
        <f>IF($A151="","",IF(V151,VLOOKUP($A151,OptionInfo!$A:$AC,29,FALSE),VLOOKUP($A151,OptionInfo!$A:$AD,30,FALSE)))</f>
        <v>0</v>
      </c>
      <c r="U151" s="154">
        <f>IF($B151="","",IF($V151,0,RTD("wdf.rtq",,$B151,"LastPrice")))</f>
        <v>0</v>
      </c>
      <c r="V151" s="107" t="b">
        <f>IF($A151="","",VLOOKUP($A151,OptionInfo!$A:$AK,37,FALSE))</f>
        <v>1</v>
      </c>
    </row>
    <row r="152" spans="1:22" s="18" customFormat="1" x14ac:dyDescent="0.2">
      <c r="A152" s="18" t="s">
        <v>578</v>
      </c>
      <c r="B152" s="10" t="str">
        <f>IF($A152="","",VLOOKUP($A152,OptionInfo!$A:$E,5,FALSE))</f>
        <v>RU1801.SHF</v>
      </c>
      <c r="C152" s="154">
        <f>IF($A152="","",VLOOKUP($A152,OptionInfo!$A:$G,7,FALSE))</f>
        <v>10</v>
      </c>
      <c r="D152" s="85">
        <v>210</v>
      </c>
      <c r="E152" s="85">
        <v>0</v>
      </c>
      <c r="F152" s="85">
        <v>-210</v>
      </c>
      <c r="G152" s="30" t="str">
        <f>IF(OR($V152,$A152=""),"",VLOOKUP($A152,OptionInfo!$A:$AI,31,FALSE))</f>
        <v/>
      </c>
      <c r="H152" s="30" t="str">
        <f>IF(OR($V152,$A152=""),"",VLOOKUP($A152,OptionInfo!$A:$AI,32,FALSE))</f>
        <v/>
      </c>
      <c r="I152" s="30" t="str">
        <f>IF(OR($V152,$A152=""),"",VLOOKUP($A152,OptionInfo!$A:$AI,33,FALSE))</f>
        <v/>
      </c>
      <c r="J152" s="30" t="str">
        <f>IF(OR($V152,$A152=""),"",VLOOKUP($A152,OptionInfo!$A:$AI,34,FALSE))</f>
        <v/>
      </c>
      <c r="K152" s="30" t="str">
        <f>IF(OR($V152,$A152=""),"",VLOOKUP($A152,OptionInfo!$A:$AI,35,FALSE))</f>
        <v/>
      </c>
      <c r="L152" s="31" t="str">
        <f t="shared" si="12"/>
        <v/>
      </c>
      <c r="M152" s="30" t="str">
        <f t="shared" si="13"/>
        <v/>
      </c>
      <c r="N152" s="30" t="str">
        <f>IF(OR($V152,$A152=""),"",IF(VLOOKUP($A152,OptionInfo!$A:$B,2,FALSE)="Asian",-$M152*0.01*$U152,$M152*0.01*$U152))</f>
        <v/>
      </c>
      <c r="O152" s="30" t="str">
        <f t="shared" si="14"/>
        <v/>
      </c>
      <c r="P152" s="30" t="str">
        <f t="shared" si="15"/>
        <v/>
      </c>
      <c r="Q152" s="22">
        <f t="shared" si="16"/>
        <v>502404</v>
      </c>
      <c r="R152" s="145">
        <v>-502404</v>
      </c>
      <c r="S152" s="22">
        <f t="shared" si="17"/>
        <v>0</v>
      </c>
      <c r="T152" s="22">
        <f>IF($A152="","",IF(V152,VLOOKUP($A152,OptionInfo!$A:$AC,29,FALSE),VLOOKUP($A152,OptionInfo!$A:$AD,30,FALSE)))</f>
        <v>239.24</v>
      </c>
      <c r="U152" s="154">
        <f>IF($B152="","",IF($V152,0,RTD("wdf.rtq",,$B152,"LastPrice")))</f>
        <v>0</v>
      </c>
      <c r="V152" s="107" t="b">
        <f>IF($A152="","",VLOOKUP($A152,OptionInfo!$A:$AK,37,FALSE))</f>
        <v>1</v>
      </c>
    </row>
    <row r="153" spans="1:22" s="18" customFormat="1" x14ac:dyDescent="0.2">
      <c r="A153" s="18" t="s">
        <v>797</v>
      </c>
      <c r="B153" s="10" t="str">
        <f>IF($A153="","",VLOOKUP($A153,OptionInfo!$A:$E,5,FALSE))</f>
        <v>RU1801.SHF</v>
      </c>
      <c r="C153" s="154">
        <f>IF($A153="","",VLOOKUP($A153,OptionInfo!$A:$G,7,FALSE))</f>
        <v>10</v>
      </c>
      <c r="D153" s="85">
        <v>17</v>
      </c>
      <c r="E153" s="85">
        <v>0</v>
      </c>
      <c r="F153" s="85">
        <v>-17</v>
      </c>
      <c r="G153" s="30" t="str">
        <f>IF(OR($V153,$A153=""),"",VLOOKUP($A153,OptionInfo!$A:$AI,31,FALSE))</f>
        <v/>
      </c>
      <c r="H153" s="30" t="str">
        <f>IF(OR($V153,$A153=""),"",VLOOKUP($A153,OptionInfo!$A:$AI,32,FALSE))</f>
        <v/>
      </c>
      <c r="I153" s="30" t="str">
        <f>IF(OR($V153,$A153=""),"",VLOOKUP($A153,OptionInfo!$A:$AI,33,FALSE))</f>
        <v/>
      </c>
      <c r="J153" s="30" t="str">
        <f>IF(OR($V153,$A153=""),"",VLOOKUP($A153,OptionInfo!$A:$AI,34,FALSE))</f>
        <v/>
      </c>
      <c r="K153" s="30" t="str">
        <f>IF(OR($V153,$A153=""),"",VLOOKUP($A153,OptionInfo!$A:$AI,35,FALSE))</f>
        <v/>
      </c>
      <c r="L153" s="31" t="str">
        <f t="shared" si="12"/>
        <v/>
      </c>
      <c r="M153" s="30" t="str">
        <f t="shared" si="13"/>
        <v/>
      </c>
      <c r="N153" s="30" t="str">
        <f>IF(OR($V153,$A153=""),"",IF(VLOOKUP($A153,OptionInfo!$A:$B,2,FALSE)="Asian",-$M153*0.01*$U153,$M153*0.01*$U153))</f>
        <v/>
      </c>
      <c r="O153" s="30" t="str">
        <f t="shared" si="14"/>
        <v/>
      </c>
      <c r="P153" s="30" t="str">
        <f t="shared" si="15"/>
        <v/>
      </c>
      <c r="Q153" s="22">
        <f t="shared" si="16"/>
        <v>0</v>
      </c>
      <c r="R153" s="145">
        <v>0</v>
      </c>
      <c r="S153" s="22">
        <f t="shared" si="17"/>
        <v>0</v>
      </c>
      <c r="T153" s="22">
        <f>IF($A153="","",IF(V153,VLOOKUP($A153,OptionInfo!$A:$AC,29,FALSE),VLOOKUP($A153,OptionInfo!$A:$AD,30,FALSE)))</f>
        <v>0</v>
      </c>
      <c r="U153" s="154">
        <f>IF($B153="","",IF($V153,0,RTD("wdf.rtq",,$B153,"LastPrice")))</f>
        <v>0</v>
      </c>
      <c r="V153" s="107" t="b">
        <f>IF($A153="","",VLOOKUP($A153,OptionInfo!$A:$AK,37,FALSE))</f>
        <v>1</v>
      </c>
    </row>
    <row r="154" spans="1:22" s="18" customFormat="1" x14ac:dyDescent="0.2">
      <c r="A154" s="18" t="s">
        <v>1191</v>
      </c>
      <c r="B154" s="10" t="str">
        <f>IF($A154="","",VLOOKUP($A154,OptionInfo!$A:$E,5,FALSE))</f>
        <v>ZC801.CZC</v>
      </c>
      <c r="C154" s="154">
        <f>IF($A154="","",VLOOKUP($A154,OptionInfo!$A:$G,7,FALSE))</f>
        <v>100</v>
      </c>
      <c r="D154" s="85">
        <v>30</v>
      </c>
      <c r="E154" s="85">
        <v>0</v>
      </c>
      <c r="F154" s="85">
        <v>-30</v>
      </c>
      <c r="G154" s="30" t="str">
        <f>IF(OR($V154,$A154=""),"",VLOOKUP($A154,OptionInfo!$A:$AI,31,FALSE))</f>
        <v/>
      </c>
      <c r="H154" s="30" t="str">
        <f>IF(OR($V154,$A154=""),"",VLOOKUP($A154,OptionInfo!$A:$AI,32,FALSE))</f>
        <v/>
      </c>
      <c r="I154" s="30" t="str">
        <f>IF(OR($V154,$A154=""),"",VLOOKUP($A154,OptionInfo!$A:$AI,33,FALSE))</f>
        <v/>
      </c>
      <c r="J154" s="30" t="str">
        <f>IF(OR($V154,$A154=""),"",VLOOKUP($A154,OptionInfo!$A:$AI,34,FALSE))</f>
        <v/>
      </c>
      <c r="K154" s="30" t="str">
        <f>IF(OR($V154,$A154=""),"",VLOOKUP($A154,OptionInfo!$A:$AI,35,FALSE))</f>
        <v/>
      </c>
      <c r="L154" s="31" t="str">
        <f t="shared" si="12"/>
        <v/>
      </c>
      <c r="M154" s="30" t="str">
        <f t="shared" si="13"/>
        <v/>
      </c>
      <c r="N154" s="30" t="str">
        <f>IF(OR($V154,$A154=""),"",IF(VLOOKUP($A154,OptionInfo!$A:$B,2,FALSE)="Asian",-$M154*0.01*$U154,$M154*0.01*$U154))</f>
        <v/>
      </c>
      <c r="O154" s="30" t="str">
        <f t="shared" si="14"/>
        <v/>
      </c>
      <c r="P154" s="30" t="str">
        <f t="shared" si="15"/>
        <v/>
      </c>
      <c r="Q154" s="22">
        <f t="shared" si="16"/>
        <v>0</v>
      </c>
      <c r="R154" s="145">
        <v>0</v>
      </c>
      <c r="S154" s="22">
        <f t="shared" si="17"/>
        <v>0</v>
      </c>
      <c r="T154" s="22">
        <f>IF($A154="","",IF(V154,VLOOKUP($A154,OptionInfo!$A:$AC,29,FALSE),VLOOKUP($A154,OptionInfo!$A:$AD,30,FALSE)))</f>
        <v>0</v>
      </c>
      <c r="U154" s="154">
        <f>IF($B154="","",IF($V154,0,RTD("wdf.rtq",,$B154,"LastPrice")))</f>
        <v>0</v>
      </c>
      <c r="V154" s="107" t="b">
        <f>IF($A154="","",VLOOKUP($A154,OptionInfo!$A:$AK,37,FALSE))</f>
        <v>1</v>
      </c>
    </row>
    <row r="155" spans="1:22" s="18" customFormat="1" x14ac:dyDescent="0.2">
      <c r="A155" s="18" t="s">
        <v>1194</v>
      </c>
      <c r="B155" s="10" t="str">
        <f>IF($A155="","",VLOOKUP($A155,OptionInfo!$A:$E,5,FALSE))</f>
        <v>ZC801.CZC</v>
      </c>
      <c r="C155" s="154">
        <f>IF($A155="","",VLOOKUP($A155,OptionInfo!$A:$G,7,FALSE))</f>
        <v>100</v>
      </c>
      <c r="D155" s="85">
        <v>-30</v>
      </c>
      <c r="E155" s="85">
        <v>-30</v>
      </c>
      <c r="F155" s="85">
        <v>0</v>
      </c>
      <c r="G155" s="30" t="str">
        <f>IF(OR($V155,$A155=""),"",VLOOKUP($A155,OptionInfo!$A:$AI,31,FALSE))</f>
        <v/>
      </c>
      <c r="H155" s="30" t="str">
        <f>IF(OR($V155,$A155=""),"",VLOOKUP($A155,OptionInfo!$A:$AI,32,FALSE))</f>
        <v/>
      </c>
      <c r="I155" s="30" t="str">
        <f>IF(OR($V155,$A155=""),"",VLOOKUP($A155,OptionInfo!$A:$AI,33,FALSE))</f>
        <v/>
      </c>
      <c r="J155" s="30" t="str">
        <f>IF(OR($V155,$A155=""),"",VLOOKUP($A155,OptionInfo!$A:$AI,34,FALSE))</f>
        <v/>
      </c>
      <c r="K155" s="30" t="str">
        <f>IF(OR($V155,$A155=""),"",VLOOKUP($A155,OptionInfo!$A:$AI,35,FALSE))</f>
        <v/>
      </c>
      <c r="L155" s="31" t="str">
        <f t="shared" si="12"/>
        <v/>
      </c>
      <c r="M155" s="30" t="str">
        <f t="shared" si="13"/>
        <v/>
      </c>
      <c r="N155" s="30" t="str">
        <f>IF(OR($V155,$A155=""),"",IF(VLOOKUP($A155,OptionInfo!$A:$B,2,FALSE)="Asian",-$M155*0.01*$U155,$M155*0.01*$U155))</f>
        <v/>
      </c>
      <c r="O155" s="30" t="str">
        <f t="shared" si="14"/>
        <v/>
      </c>
      <c r="P155" s="30" t="str">
        <f t="shared" si="15"/>
        <v/>
      </c>
      <c r="Q155" s="22">
        <f t="shared" si="16"/>
        <v>0</v>
      </c>
      <c r="R155" s="145">
        <v>0</v>
      </c>
      <c r="S155" s="22">
        <f t="shared" si="17"/>
        <v>0</v>
      </c>
      <c r="T155" s="22">
        <f>IF($A155="","",IF(V155,VLOOKUP($A155,OptionInfo!$A:$AC,29,FALSE),VLOOKUP($A155,OptionInfo!$A:$AD,30,FALSE)))</f>
        <v>0</v>
      </c>
      <c r="U155" s="154">
        <f>IF($B155="","",IF($V155,0,RTD("wdf.rtq",,$B155,"LastPrice")))</f>
        <v>0</v>
      </c>
      <c r="V155" s="107" t="b">
        <f>IF($A155="","",VLOOKUP($A155,OptionInfo!$A:$AK,37,FALSE))</f>
        <v>1</v>
      </c>
    </row>
    <row r="156" spans="1:22" s="18" customFormat="1" x14ac:dyDescent="0.2">
      <c r="A156" s="18" t="s">
        <v>1206</v>
      </c>
      <c r="B156" s="10" t="str">
        <f>IF($A156="","",VLOOKUP($A156,OptionInfo!$A:$E,5,FALSE))</f>
        <v>CF801.CZC</v>
      </c>
      <c r="C156" s="154">
        <f>IF($A156="","",VLOOKUP($A156,OptionInfo!$A:$G,7,FALSE))</f>
        <v>5</v>
      </c>
      <c r="D156" s="85">
        <v>434</v>
      </c>
      <c r="E156" s="85">
        <v>0</v>
      </c>
      <c r="F156" s="85">
        <v>-434</v>
      </c>
      <c r="G156" s="30" t="str">
        <f>IF(OR($V156,$A156=""),"",VLOOKUP($A156,OptionInfo!$A:$AI,31,FALSE))</f>
        <v/>
      </c>
      <c r="H156" s="30" t="str">
        <f>IF(OR($V156,$A156=""),"",VLOOKUP($A156,OptionInfo!$A:$AI,32,FALSE))</f>
        <v/>
      </c>
      <c r="I156" s="30" t="str">
        <f>IF(OR($V156,$A156=""),"",VLOOKUP($A156,OptionInfo!$A:$AI,33,FALSE))</f>
        <v/>
      </c>
      <c r="J156" s="30" t="str">
        <f>IF(OR($V156,$A156=""),"",VLOOKUP($A156,OptionInfo!$A:$AI,34,FALSE))</f>
        <v/>
      </c>
      <c r="K156" s="30" t="str">
        <f>IF(OR($V156,$A156=""),"",VLOOKUP($A156,OptionInfo!$A:$AI,35,FALSE))</f>
        <v/>
      </c>
      <c r="L156" s="31" t="str">
        <f t="shared" si="12"/>
        <v/>
      </c>
      <c r="M156" s="30" t="str">
        <f t="shared" si="13"/>
        <v/>
      </c>
      <c r="N156" s="30" t="str">
        <f>IF(OR($V156,$A156=""),"",IF(VLOOKUP($A156,OptionInfo!$A:$B,2,FALSE)="Asian",-$M156*0.01*$U156,$M156*0.01*$U156))</f>
        <v/>
      </c>
      <c r="O156" s="30" t="str">
        <f t="shared" si="14"/>
        <v/>
      </c>
      <c r="P156" s="30" t="str">
        <f t="shared" si="15"/>
        <v/>
      </c>
      <c r="Q156" s="22">
        <f t="shared" si="16"/>
        <v>961310</v>
      </c>
      <c r="R156" s="145">
        <v>-961310</v>
      </c>
      <c r="S156" s="22">
        <f t="shared" si="17"/>
        <v>0</v>
      </c>
      <c r="T156" s="22">
        <f>IF($A156="","",IF(V156,VLOOKUP($A156,OptionInfo!$A:$AC,29,FALSE),VLOOKUP($A156,OptionInfo!$A:$AD,30,FALSE)))</f>
        <v>443</v>
      </c>
      <c r="U156" s="154">
        <f>IF($B156="","",IF($V156,0,RTD("wdf.rtq",,$B156,"LastPrice")))</f>
        <v>0</v>
      </c>
      <c r="V156" s="107" t="b">
        <f>IF($A156="","",VLOOKUP($A156,OptionInfo!$A:$AK,37,FALSE))</f>
        <v>1</v>
      </c>
    </row>
    <row r="157" spans="1:22" s="53" customFormat="1" x14ac:dyDescent="0.2">
      <c r="A157" s="53" t="s">
        <v>1611</v>
      </c>
      <c r="B157" s="10" t="str">
        <f>IF($A157="","",VLOOKUP($A157,OptionInfo!$A:$E,5,FALSE))</f>
        <v>000912.SZ</v>
      </c>
      <c r="C157" s="154">
        <f>IF($A157="","",VLOOKUP($A157,OptionInfo!$A:$G,7,FALSE))</f>
        <v>100</v>
      </c>
      <c r="D157" s="85">
        <v>-6493</v>
      </c>
      <c r="E157" s="85">
        <v>0</v>
      </c>
      <c r="F157" s="85">
        <v>6493</v>
      </c>
      <c r="G157" s="30" t="str">
        <f>IF(OR($V157,$A157=""),"",VLOOKUP($A157,OptionInfo!$A:$AI,31,FALSE))</f>
        <v/>
      </c>
      <c r="H157" s="30" t="str">
        <f>IF(OR($V157,$A157=""),"",VLOOKUP($A157,OptionInfo!$A:$AI,32,FALSE))</f>
        <v/>
      </c>
      <c r="I157" s="30" t="str">
        <f>IF(OR($V157,$A157=""),"",VLOOKUP($A157,OptionInfo!$A:$AI,33,FALSE))</f>
        <v/>
      </c>
      <c r="J157" s="30" t="str">
        <f>IF(OR($V157,$A157=""),"",VLOOKUP($A157,OptionInfo!$A:$AI,34,FALSE))</f>
        <v/>
      </c>
      <c r="K157" s="30" t="str">
        <f>IF(OR($V157,$A157=""),"",VLOOKUP($A157,OptionInfo!$A:$AI,35,FALSE))</f>
        <v/>
      </c>
      <c r="L157" s="31" t="str">
        <f t="shared" si="12"/>
        <v/>
      </c>
      <c r="M157" s="30" t="str">
        <f t="shared" si="13"/>
        <v/>
      </c>
      <c r="N157" s="30" t="str">
        <f>IF(OR($V157,$A157=""),"",IF(VLOOKUP($A157,OptionInfo!$A:$B,2,FALSE)="Asian",-$M157*0.01*$U157,$M157*0.01*$U157))</f>
        <v/>
      </c>
      <c r="O157" s="30" t="str">
        <f t="shared" si="14"/>
        <v/>
      </c>
      <c r="P157" s="30" t="str">
        <f t="shared" si="15"/>
        <v/>
      </c>
      <c r="Q157" s="22">
        <f t="shared" si="16"/>
        <v>-729178.57000000135</v>
      </c>
      <c r="R157" s="145">
        <v>344025.76130000001</v>
      </c>
      <c r="S157" s="22">
        <f t="shared" si="17"/>
        <v>-385152.80870000133</v>
      </c>
      <c r="T157" s="22">
        <f>IF($A157="","",IF(V157,VLOOKUP($A157,OptionInfo!$A:$AC,29,FALSE),VLOOKUP($A157,OptionInfo!$A:$AD,30,FALSE)))</f>
        <v>1.1230225935622999</v>
      </c>
      <c r="U157" s="154">
        <f>IF($B157="","",IF($V157,0,RTD("wdf.rtq",,$B157,"LastPrice")))</f>
        <v>0</v>
      </c>
      <c r="V157" s="111" t="b">
        <f>IF($A157="","",VLOOKUP($A157,OptionInfo!$A:$AK,37,FALSE))</f>
        <v>1</v>
      </c>
    </row>
    <row r="158" spans="1:22" s="18" customFormat="1" x14ac:dyDescent="0.2">
      <c r="A158" s="18" t="s">
        <v>1656</v>
      </c>
      <c r="B158" s="10" t="str">
        <f>IF($A158="","",VLOOKUP($A158,OptionInfo!$A:$E,5,FALSE))</f>
        <v>600058.SH</v>
      </c>
      <c r="C158" s="154">
        <f>IF($A158="","",VLOOKUP($A158,OptionInfo!$A:$G,7,FALSE))</f>
        <v>100</v>
      </c>
      <c r="D158" s="85">
        <v>-4050</v>
      </c>
      <c r="E158" s="85">
        <v>0</v>
      </c>
      <c r="F158" s="85">
        <v>4050</v>
      </c>
      <c r="G158" s="30">
        <f>IF(OR($V158,$A158=""),"",VLOOKUP($A158,OptionInfo!$A:$AI,31,FALSE))</f>
        <v>0.20885691516486884</v>
      </c>
      <c r="H158" s="30">
        <f>IF(OR($V158,$A158=""),"",VLOOKUP($A158,OptionInfo!$A:$AI,32,FALSE))</f>
        <v>0.62859877400577968</v>
      </c>
      <c r="I158" s="30">
        <f>IF(OR($V158,$A158=""),"",VLOOKUP($A158,OptionInfo!$A:$AI,33,FALSE))</f>
        <v>0.52515655975538866</v>
      </c>
      <c r="J158" s="30">
        <f>IF(OR($V158,$A158=""),"",VLOOKUP($A158,OptionInfo!$A:$AI,34,FALSE))</f>
        <v>-2.8557684330275621</v>
      </c>
      <c r="K158" s="30">
        <f>IF(OR($V158,$A158=""),"",VLOOKUP($A158,OptionInfo!$A:$AI,35,FALSE))</f>
        <v>5.7877448464758015E-2</v>
      </c>
      <c r="L158" s="31">
        <f t="shared" si="12"/>
        <v>-845.87050641771884</v>
      </c>
      <c r="M158" s="30">
        <f t="shared" si="13"/>
        <v>-2545.8250347234075</v>
      </c>
      <c r="N158" s="30" t="e">
        <f>IF(OR($V158,$A158=""),"",IF(VLOOKUP($A158,OptionInfo!$A:$B,2,FALSE)="Asian",-$M158*0.01*$U158,$M158*0.01*$U158))</f>
        <v>#N/A</v>
      </c>
      <c r="O158" s="30">
        <f t="shared" si="14"/>
        <v>-2126.8840670093241</v>
      </c>
      <c r="P158" s="30">
        <f t="shared" si="15"/>
        <v>4626.3448615046509</v>
      </c>
      <c r="Q158" s="22">
        <f t="shared" si="16"/>
        <v>-21445.254730116769</v>
      </c>
      <c r="R158" s="145">
        <v>328082.39999999997</v>
      </c>
      <c r="S158" s="22">
        <f t="shared" si="17"/>
        <v>306637.14526988321</v>
      </c>
      <c r="T158" s="22">
        <f>IF($A158="","",IF(V158,VLOOKUP($A158,OptionInfo!$A:$AC,29,FALSE),VLOOKUP($A158,OptionInfo!$A:$AD,30,FALSE)))</f>
        <v>5.2951246247201898E-2</v>
      </c>
      <c r="U158" s="154" t="e">
        <f>IF($B158="","",IF($V158,0,RTD("wdf.rtq",,$B158,"LastPrice")))</f>
        <v>#N/A</v>
      </c>
      <c r="V158" s="107" t="b">
        <f>IF($A158="","",VLOOKUP($A158,OptionInfo!$A:$AK,37,FALSE))</f>
        <v>0</v>
      </c>
    </row>
    <row r="159" spans="1:22" s="18" customFormat="1" x14ac:dyDescent="0.2">
      <c r="A159" s="18" t="s">
        <v>1658</v>
      </c>
      <c r="B159" s="10" t="str">
        <f>IF($A159="","",VLOOKUP($A159,OptionInfo!$A:$E,5,FALSE))</f>
        <v>600058.SH</v>
      </c>
      <c r="C159" s="154">
        <f>IF($A159="","",VLOOKUP($A159,OptionInfo!$A:$G,7,FALSE))</f>
        <v>100</v>
      </c>
      <c r="D159" s="85">
        <v>-4050</v>
      </c>
      <c r="E159" s="85">
        <v>0</v>
      </c>
      <c r="F159" s="85">
        <v>4050</v>
      </c>
      <c r="G159" s="30">
        <f>IF(OR($V159,$A159=""),"",VLOOKUP($A159,OptionInfo!$A:$AI,31,FALSE))</f>
        <v>0.22888920883724154</v>
      </c>
      <c r="H159" s="30">
        <f>IF(OR($V159,$A159=""),"",VLOOKUP($A159,OptionInfo!$A:$AI,32,FALSE))</f>
        <v>0.61346697808276429</v>
      </c>
      <c r="I159" s="30">
        <f>IF(OR($V159,$A159=""),"",VLOOKUP($A159,OptionInfo!$A:$AI,33,FALSE))</f>
        <v>0.59793399419770876</v>
      </c>
      <c r="J159" s="30">
        <f>IF(OR($V159,$A159=""),"",VLOOKUP($A159,OptionInfo!$A:$AI,34,FALSE))</f>
        <v>-2.8011793586401819</v>
      </c>
      <c r="K159" s="30">
        <f>IF(OR($V159,$A159=""),"",VLOOKUP($A159,OptionInfo!$A:$AI,35,FALSE))</f>
        <v>7.3825455344229907E-2</v>
      </c>
      <c r="L159" s="31">
        <f t="shared" si="12"/>
        <v>-927.00129579082818</v>
      </c>
      <c r="M159" s="30">
        <f t="shared" si="13"/>
        <v>-2484.5412612351952</v>
      </c>
      <c r="N159" s="30" t="e">
        <f>IF(OR($V159,$A159=""),"",IF(VLOOKUP($A159,OptionInfo!$A:$B,2,FALSE)="Asian",-$M159*0.01*$U159,$M159*0.01*$U159))</f>
        <v>#N/A</v>
      </c>
      <c r="O159" s="30">
        <f t="shared" si="14"/>
        <v>-2421.6326765007207</v>
      </c>
      <c r="P159" s="30">
        <f t="shared" si="15"/>
        <v>4537.9105609970948</v>
      </c>
      <c r="Q159" s="22">
        <f t="shared" si="16"/>
        <v>-26029.049946994786</v>
      </c>
      <c r="R159" s="145">
        <v>328082.39999999997</v>
      </c>
      <c r="S159" s="22">
        <f t="shared" si="17"/>
        <v>302053.35005300515</v>
      </c>
      <c r="T159" s="22">
        <f>IF($A159="","",IF(V159,VLOOKUP($A159,OptionInfo!$A:$AC,29,FALSE),VLOOKUP($A159,OptionInfo!$A:$AD,30,FALSE)))</f>
        <v>6.4269259128382189E-2</v>
      </c>
      <c r="U159" s="154" t="e">
        <f>IF($B159="","",IF($V159,0,RTD("wdf.rtq",,$B159,"LastPrice")))</f>
        <v>#N/A</v>
      </c>
      <c r="V159" s="107" t="b">
        <f>IF($A159="","",VLOOKUP($A159,OptionInfo!$A:$AK,37,FALSE))</f>
        <v>0</v>
      </c>
    </row>
    <row r="160" spans="1:22" s="18" customFormat="1" x14ac:dyDescent="0.2">
      <c r="A160" s="18" t="s">
        <v>1668</v>
      </c>
      <c r="B160" s="10" t="str">
        <f>IF($A160="","",VLOOKUP($A160,OptionInfo!$A:$E,5,FALSE))</f>
        <v>300059.SZ</v>
      </c>
      <c r="C160" s="154">
        <f>IF($A160="","",VLOOKUP($A160,OptionInfo!$A:$G,7,FALSE))</f>
        <v>100</v>
      </c>
      <c r="D160" s="85">
        <v>-710</v>
      </c>
      <c r="E160" s="85">
        <v>0</v>
      </c>
      <c r="F160" s="85">
        <v>710</v>
      </c>
      <c r="G160" s="30" t="str">
        <f>IF(OR($V160,$A160=""),"",VLOOKUP($A160,OptionInfo!$A:$AI,31,FALSE))</f>
        <v/>
      </c>
      <c r="H160" s="30" t="str">
        <f>IF(OR($V160,$A160=""),"",VLOOKUP($A160,OptionInfo!$A:$AI,32,FALSE))</f>
        <v/>
      </c>
      <c r="I160" s="30" t="str">
        <f>IF(OR($V160,$A160=""),"",VLOOKUP($A160,OptionInfo!$A:$AI,33,FALSE))</f>
        <v/>
      </c>
      <c r="J160" s="30" t="str">
        <f>IF(OR($V160,$A160=""),"",VLOOKUP($A160,OptionInfo!$A:$AI,34,FALSE))</f>
        <v/>
      </c>
      <c r="K160" s="30" t="str">
        <f>IF(OR($V160,$A160=""),"",VLOOKUP($A160,OptionInfo!$A:$AI,35,FALSE))</f>
        <v/>
      </c>
      <c r="L160" s="31" t="str">
        <f t="shared" si="12"/>
        <v/>
      </c>
      <c r="M160" s="30" t="str">
        <f t="shared" si="13"/>
        <v/>
      </c>
      <c r="N160" s="30" t="str">
        <f>IF(OR($V160,$A160=""),"",IF(VLOOKUP($A160,OptionInfo!$A:$B,2,FALSE)="Asian",-$M160*0.01*$U160,$M160*0.01*$U160))</f>
        <v/>
      </c>
      <c r="O160" s="30" t="str">
        <f t="shared" si="14"/>
        <v/>
      </c>
      <c r="P160" s="30" t="str">
        <f t="shared" si="15"/>
        <v/>
      </c>
      <c r="Q160" s="22">
        <f t="shared" si="16"/>
        <v>0</v>
      </c>
      <c r="R160" s="145">
        <v>54933.055</v>
      </c>
      <c r="S160" s="22">
        <f t="shared" si="17"/>
        <v>54933.055</v>
      </c>
      <c r="T160" s="22">
        <f>IF($A160="","",IF(V160,VLOOKUP($A160,OptionInfo!$A:$AC,29,FALSE),VLOOKUP($A160,OptionInfo!$A:$AD,30,FALSE)))</f>
        <v>0</v>
      </c>
      <c r="U160" s="154">
        <f>IF($B160="","",IF($V160,0,RTD("wdf.rtq",,$B160,"LastPrice")))</f>
        <v>0</v>
      </c>
      <c r="V160" s="107" t="b">
        <f>IF($A160="","",VLOOKUP($A160,OptionInfo!$A:$AK,37,FALSE))</f>
        <v>1</v>
      </c>
    </row>
    <row r="161" spans="1:22" s="18" customFormat="1" x14ac:dyDescent="0.2">
      <c r="A161" s="18" t="s">
        <v>1676</v>
      </c>
      <c r="B161" s="10" t="str">
        <f>IF($A161="","",VLOOKUP($A161,OptionInfo!$A:$E,5,FALSE))</f>
        <v>600058.SH</v>
      </c>
      <c r="C161" s="154">
        <f>IF($A161="","",VLOOKUP($A161,OptionInfo!$A:$G,7,FALSE))</f>
        <v>100</v>
      </c>
      <c r="D161" s="85">
        <v>-813</v>
      </c>
      <c r="E161" s="85">
        <v>0</v>
      </c>
      <c r="F161" s="85">
        <v>813</v>
      </c>
      <c r="G161" s="30">
        <f>IF(OR($V161,$A161=""),"",VLOOKUP($A161,OptionInfo!$A:$AI,31,FALSE))</f>
        <v>0.19227802204434047</v>
      </c>
      <c r="H161" s="30">
        <f>IF(OR($V161,$A161=""),"",VLOOKUP($A161,OptionInfo!$A:$AI,32,FALSE))</f>
        <v>0.55376684544955967</v>
      </c>
      <c r="I161" s="30">
        <f>IF(OR($V161,$A161=""),"",VLOOKUP($A161,OptionInfo!$A:$AI,33,FALSE))</f>
        <v>0.53974546892277686</v>
      </c>
      <c r="J161" s="30">
        <f>IF(OR($V161,$A161=""),"",VLOOKUP($A161,OptionInfo!$A:$AI,34,FALSE))</f>
        <v>-2.5204524626866758</v>
      </c>
      <c r="K161" s="30">
        <f>IF(OR($V161,$A161=""),"",VLOOKUP($A161,OptionInfo!$A:$AI,35,FALSE))</f>
        <v>6.2089706797596254E-2</v>
      </c>
      <c r="L161" s="31">
        <f t="shared" si="12"/>
        <v>-156.32203192204881</v>
      </c>
      <c r="M161" s="30">
        <f t="shared" si="13"/>
        <v>-450.21244535049203</v>
      </c>
      <c r="N161" s="30" t="e">
        <f>IF(OR($V161,$A161=""),"",IF(VLOOKUP($A161,OptionInfo!$A:$B,2,FALSE)="Asian",-$M161*0.01*$U161,$M161*0.01*$U161))</f>
        <v>#N/A</v>
      </c>
      <c r="O161" s="30">
        <f t="shared" si="14"/>
        <v>-438.81306623421762</v>
      </c>
      <c r="P161" s="30">
        <f t="shared" si="15"/>
        <v>819.65114086570702</v>
      </c>
      <c r="Q161" s="22">
        <f t="shared" si="16"/>
        <v>-4178.0990021399039</v>
      </c>
      <c r="R161" s="145">
        <v>66210.394799999995</v>
      </c>
      <c r="S161" s="22">
        <f t="shared" si="17"/>
        <v>62032.29579786009</v>
      </c>
      <c r="T161" s="22">
        <f>IF($A161="","",IF(V161,VLOOKUP($A161,OptionInfo!$A:$AC,29,FALSE),VLOOKUP($A161,OptionInfo!$A:$AD,30,FALSE)))</f>
        <v>5.1391131637637186E-2</v>
      </c>
      <c r="U161" s="154" t="e">
        <f>IF($B161="","",IF($V161,0,RTD("wdf.rtq",,$B161,"LastPrice")))</f>
        <v>#N/A</v>
      </c>
      <c r="V161" s="107" t="b">
        <f>IF($A161="","",VLOOKUP($A161,OptionInfo!$A:$AK,37,FALSE))</f>
        <v>0</v>
      </c>
    </row>
    <row r="162" spans="1:22" s="18" customFormat="1" x14ac:dyDescent="0.2">
      <c r="A162" s="18" t="s">
        <v>805</v>
      </c>
      <c r="B162" s="10" t="str">
        <f>IF($A162="","",VLOOKUP($A162,OptionInfo!$A:$E,5,FALSE))</f>
        <v>RU1801.SHF</v>
      </c>
      <c r="C162" s="154">
        <f>IF($A162="","",VLOOKUP($A162,OptionInfo!$A:$G,7,FALSE))</f>
        <v>10</v>
      </c>
      <c r="D162" s="85">
        <v>18</v>
      </c>
      <c r="E162" s="85">
        <v>0</v>
      </c>
      <c r="F162" s="85">
        <v>-18</v>
      </c>
      <c r="G162" s="30" t="str">
        <f>IF(OR($V162,$A162=""),"",VLOOKUP($A162,OptionInfo!$A:$AI,31,FALSE))</f>
        <v/>
      </c>
      <c r="H162" s="30" t="str">
        <f>IF(OR($V162,$A162=""),"",VLOOKUP($A162,OptionInfo!$A:$AI,32,FALSE))</f>
        <v/>
      </c>
      <c r="I162" s="30" t="str">
        <f>IF(OR($V162,$A162=""),"",VLOOKUP($A162,OptionInfo!$A:$AI,33,FALSE))</f>
        <v/>
      </c>
      <c r="J162" s="30" t="str">
        <f>IF(OR($V162,$A162=""),"",VLOOKUP($A162,OptionInfo!$A:$AI,34,FALSE))</f>
        <v/>
      </c>
      <c r="K162" s="30" t="str">
        <f>IF(OR($V162,$A162=""),"",VLOOKUP($A162,OptionInfo!$A:$AI,35,FALSE))</f>
        <v/>
      </c>
      <c r="L162" s="31" t="str">
        <f t="shared" si="12"/>
        <v/>
      </c>
      <c r="M162" s="30" t="str">
        <f t="shared" si="13"/>
        <v/>
      </c>
      <c r="N162" s="30" t="str">
        <f>IF(OR($V162,$A162=""),"",IF(VLOOKUP($A162,OptionInfo!$A:$B,2,FALSE)="Asian",-$M162*0.01*$U162,$M162*0.01*$U162))</f>
        <v/>
      </c>
      <c r="O162" s="30" t="str">
        <f t="shared" si="14"/>
        <v/>
      </c>
      <c r="P162" s="30" t="str">
        <f t="shared" si="15"/>
        <v/>
      </c>
      <c r="Q162" s="22">
        <f t="shared" si="16"/>
        <v>0</v>
      </c>
      <c r="R162" s="145">
        <v>0</v>
      </c>
      <c r="S162" s="22">
        <f t="shared" si="17"/>
        <v>0</v>
      </c>
      <c r="T162" s="22">
        <f>IF($A162="","",IF(V162,VLOOKUP($A162,OptionInfo!$A:$AC,29,FALSE),VLOOKUP($A162,OptionInfo!$A:$AD,30,FALSE)))</f>
        <v>0</v>
      </c>
      <c r="U162" s="154">
        <f>IF($B162="","",IF($V162,0,RTD("wdf.rtq",,$B162,"LastPrice")))</f>
        <v>0</v>
      </c>
      <c r="V162" s="107" t="b">
        <f>IF($A162="","",VLOOKUP($A162,OptionInfo!$A:$AK,37,FALSE))</f>
        <v>1</v>
      </c>
    </row>
    <row r="163" spans="1:22" s="18" customFormat="1" x14ac:dyDescent="0.2">
      <c r="A163" s="18" t="s">
        <v>1695</v>
      </c>
      <c r="B163" s="10" t="str">
        <f>IF($A163="","",VLOOKUP($A163,OptionInfo!$A:$E,5,FALSE))</f>
        <v>002157.SZ</v>
      </c>
      <c r="C163" s="154">
        <f>IF($A163="","",VLOOKUP($A163,OptionInfo!$A:$G,7,FALSE))</f>
        <v>100</v>
      </c>
      <c r="D163" s="85">
        <v>-4622</v>
      </c>
      <c r="E163" s="85">
        <v>0</v>
      </c>
      <c r="F163" s="85">
        <v>4622</v>
      </c>
      <c r="G163" s="30" t="str">
        <f>IF(OR($V163,$A163=""),"",VLOOKUP($A163,OptionInfo!$A:$AI,31,FALSE))</f>
        <v/>
      </c>
      <c r="H163" s="30" t="str">
        <f>IF(OR($V163,$A163=""),"",VLOOKUP($A163,OptionInfo!$A:$AI,32,FALSE))</f>
        <v/>
      </c>
      <c r="I163" s="30" t="str">
        <f>IF(OR($V163,$A163=""),"",VLOOKUP($A163,OptionInfo!$A:$AI,33,FALSE))</f>
        <v/>
      </c>
      <c r="J163" s="30" t="str">
        <f>IF(OR($V163,$A163=""),"",VLOOKUP($A163,OptionInfo!$A:$AI,34,FALSE))</f>
        <v/>
      </c>
      <c r="K163" s="30" t="str">
        <f>IF(OR($V163,$A163=""),"",VLOOKUP($A163,OptionInfo!$A:$AI,35,FALSE))</f>
        <v/>
      </c>
      <c r="L163" s="31" t="str">
        <f t="shared" si="12"/>
        <v/>
      </c>
      <c r="M163" s="30" t="str">
        <f t="shared" si="13"/>
        <v/>
      </c>
      <c r="N163" s="30" t="str">
        <f>IF(OR($V163,$A163=""),"",IF(VLOOKUP($A163,OptionInfo!$A:$B,2,FALSE)="Asian",-$M163*0.01*$U163,$M163*0.01*$U163))</f>
        <v/>
      </c>
      <c r="O163" s="30" t="str">
        <f t="shared" si="14"/>
        <v/>
      </c>
      <c r="P163" s="30" t="str">
        <f t="shared" si="15"/>
        <v/>
      </c>
      <c r="Q163" s="22">
        <f t="shared" si="16"/>
        <v>0</v>
      </c>
      <c r="R163" s="145">
        <v>193479.231</v>
      </c>
      <c r="S163" s="22">
        <f t="shared" si="17"/>
        <v>193479.231</v>
      </c>
      <c r="T163" s="22">
        <f>IF($A163="","",IF(V163,VLOOKUP($A163,OptionInfo!$A:$AC,29,FALSE),VLOOKUP($A163,OptionInfo!$A:$AD,30,FALSE)))</f>
        <v>0</v>
      </c>
      <c r="U163" s="154">
        <f>IF($B163="","",IF($V163,0,RTD("wdf.rtq",,$B163,"LastPrice")))</f>
        <v>0</v>
      </c>
      <c r="V163" s="107" t="b">
        <f>IF($A163="","",VLOOKUP($A163,OptionInfo!$A:$AK,37,FALSE))</f>
        <v>1</v>
      </c>
    </row>
    <row r="164" spans="1:22" s="18" customFormat="1" x14ac:dyDescent="0.2">
      <c r="A164" s="18" t="s">
        <v>1698</v>
      </c>
      <c r="B164" s="10" t="str">
        <f>IF($A164="","",VLOOKUP($A164,OptionInfo!$A:$E,5,FALSE))</f>
        <v>002119.SZ</v>
      </c>
      <c r="C164" s="154">
        <f>IF($A164="","",VLOOKUP($A164,OptionInfo!$A:$G,7,FALSE))</f>
        <v>100</v>
      </c>
      <c r="D164" s="85">
        <v>-455</v>
      </c>
      <c r="E164" s="85">
        <v>0</v>
      </c>
      <c r="F164" s="85">
        <v>455</v>
      </c>
      <c r="G164" s="30" t="str">
        <f>IF(OR($V164,$A164=""),"",VLOOKUP($A164,OptionInfo!$A:$AI,31,FALSE))</f>
        <v/>
      </c>
      <c r="H164" s="30" t="str">
        <f>IF(OR($V164,$A164=""),"",VLOOKUP($A164,OptionInfo!$A:$AI,32,FALSE))</f>
        <v/>
      </c>
      <c r="I164" s="30" t="str">
        <f>IF(OR($V164,$A164=""),"",VLOOKUP($A164,OptionInfo!$A:$AI,33,FALSE))</f>
        <v/>
      </c>
      <c r="J164" s="30" t="str">
        <f>IF(OR($V164,$A164=""),"",VLOOKUP($A164,OptionInfo!$A:$AI,34,FALSE))</f>
        <v/>
      </c>
      <c r="K164" s="30" t="str">
        <f>IF(OR($V164,$A164=""),"",VLOOKUP($A164,OptionInfo!$A:$AI,35,FALSE))</f>
        <v/>
      </c>
      <c r="L164" s="31" t="str">
        <f t="shared" si="12"/>
        <v/>
      </c>
      <c r="M164" s="30" t="str">
        <f t="shared" si="13"/>
        <v/>
      </c>
      <c r="N164" s="30" t="str">
        <f>IF(OR($V164,$A164=""),"",IF(VLOOKUP($A164,OptionInfo!$A:$B,2,FALSE)="Asian",-$M164*0.01*$U164,$M164*0.01*$U164))</f>
        <v/>
      </c>
      <c r="O164" s="30" t="str">
        <f t="shared" si="14"/>
        <v/>
      </c>
      <c r="P164" s="30" t="str">
        <f t="shared" si="15"/>
        <v/>
      </c>
      <c r="Q164" s="22">
        <f t="shared" si="16"/>
        <v>0</v>
      </c>
      <c r="R164" s="145">
        <v>57702.690500000004</v>
      </c>
      <c r="S164" s="22">
        <f t="shared" si="17"/>
        <v>57702.690500000004</v>
      </c>
      <c r="T164" s="22">
        <f>IF($A164="","",IF(V164,VLOOKUP($A164,OptionInfo!$A:$AC,29,FALSE),VLOOKUP($A164,OptionInfo!$A:$AD,30,FALSE)))</f>
        <v>0</v>
      </c>
      <c r="U164" s="154">
        <f>IF($B164="","",IF($V164,0,RTD("wdf.rtq",,$B164,"LastPrice")))</f>
        <v>0</v>
      </c>
      <c r="V164" s="107" t="b">
        <f>IF($A164="","",VLOOKUP($A164,OptionInfo!$A:$AK,37,FALSE))</f>
        <v>1</v>
      </c>
    </row>
    <row r="165" spans="1:22" s="18" customFormat="1" x14ac:dyDescent="0.2">
      <c r="A165" s="18" t="s">
        <v>1708</v>
      </c>
      <c r="B165" s="10" t="str">
        <f>IF($A165="","",VLOOKUP($A165,OptionInfo!$A:$E,5,FALSE))</f>
        <v>600295.SH</v>
      </c>
      <c r="C165" s="154">
        <f>IF($A165="","",VLOOKUP($A165,OptionInfo!$A:$G,7,FALSE))</f>
        <v>100</v>
      </c>
      <c r="D165" s="85">
        <v>-2000</v>
      </c>
      <c r="E165" s="85">
        <v>0</v>
      </c>
      <c r="F165" s="85">
        <v>2000</v>
      </c>
      <c r="G165" s="30" t="str">
        <f>IF(OR($V165,$A165=""),"",VLOOKUP($A165,OptionInfo!$A:$AI,31,FALSE))</f>
        <v/>
      </c>
      <c r="H165" s="30" t="str">
        <f>IF(OR($V165,$A165=""),"",VLOOKUP($A165,OptionInfo!$A:$AI,32,FALSE))</f>
        <v/>
      </c>
      <c r="I165" s="30" t="str">
        <f>IF(OR($V165,$A165=""),"",VLOOKUP($A165,OptionInfo!$A:$AI,33,FALSE))</f>
        <v/>
      </c>
      <c r="J165" s="30" t="str">
        <f>IF(OR($V165,$A165=""),"",VLOOKUP($A165,OptionInfo!$A:$AI,34,FALSE))</f>
        <v/>
      </c>
      <c r="K165" s="30" t="str">
        <f>IF(OR($V165,$A165=""),"",VLOOKUP($A165,OptionInfo!$A:$AI,35,FALSE))</f>
        <v/>
      </c>
      <c r="L165" s="31" t="str">
        <f t="shared" si="12"/>
        <v/>
      </c>
      <c r="M165" s="30" t="str">
        <f t="shared" si="13"/>
        <v/>
      </c>
      <c r="N165" s="30" t="str">
        <f>IF(OR($V165,$A165=""),"",IF(VLOOKUP($A165,OptionInfo!$A:$B,2,FALSE)="Asian",-$M165*0.01*$U165,$M165*0.01*$U165))</f>
        <v/>
      </c>
      <c r="O165" s="30" t="str">
        <f t="shared" si="14"/>
        <v/>
      </c>
      <c r="P165" s="30" t="str">
        <f t="shared" si="15"/>
        <v/>
      </c>
      <c r="Q165" s="22">
        <f t="shared" si="16"/>
        <v>0</v>
      </c>
      <c r="R165" s="145">
        <v>180846.4</v>
      </c>
      <c r="S165" s="22">
        <f t="shared" si="17"/>
        <v>180846.4</v>
      </c>
      <c r="T165" s="22">
        <f>IF($A165="","",IF(V165,VLOOKUP($A165,OptionInfo!$A:$AC,29,FALSE),VLOOKUP($A165,OptionInfo!$A:$AD,30,FALSE)))</f>
        <v>0</v>
      </c>
      <c r="U165" s="154">
        <f>IF($B165="","",IF($V165,0,RTD("wdf.rtq",,$B165,"LastPrice")))</f>
        <v>0</v>
      </c>
      <c r="V165" s="107" t="b">
        <f>IF($A165="","",VLOOKUP($A165,OptionInfo!$A:$AK,37,FALSE))</f>
        <v>1</v>
      </c>
    </row>
    <row r="166" spans="1:22" s="18" customFormat="1" x14ac:dyDescent="0.2">
      <c r="A166" s="18" t="s">
        <v>1738</v>
      </c>
      <c r="B166" s="10" t="str">
        <f>IF($A166="","",VLOOKUP($A166,OptionInfo!$A:$E,5,FALSE))</f>
        <v>300020.SZ</v>
      </c>
      <c r="C166" s="154">
        <f>IF($A166="","",VLOOKUP($A166,OptionInfo!$A:$G,7,FALSE))</f>
        <v>100</v>
      </c>
      <c r="D166" s="85">
        <v>-776</v>
      </c>
      <c r="E166" s="85">
        <v>0</v>
      </c>
      <c r="F166" s="85">
        <v>776</v>
      </c>
      <c r="G166" s="30" t="str">
        <f>IF(OR($V166,$A166=""),"",VLOOKUP($A166,OptionInfo!$A:$AI,31,FALSE))</f>
        <v/>
      </c>
      <c r="H166" s="30" t="str">
        <f>IF(OR($V166,$A166=""),"",VLOOKUP($A166,OptionInfo!$A:$AI,32,FALSE))</f>
        <v/>
      </c>
      <c r="I166" s="30" t="str">
        <f>IF(OR($V166,$A166=""),"",VLOOKUP($A166,OptionInfo!$A:$AI,33,FALSE))</f>
        <v/>
      </c>
      <c r="J166" s="30" t="str">
        <f>IF(OR($V166,$A166=""),"",VLOOKUP($A166,OptionInfo!$A:$AI,34,FALSE))</f>
        <v/>
      </c>
      <c r="K166" s="30" t="str">
        <f>IF(OR($V166,$A166=""),"",VLOOKUP($A166,OptionInfo!$A:$AI,35,FALSE))</f>
        <v/>
      </c>
      <c r="L166" s="31" t="str">
        <f t="shared" si="12"/>
        <v/>
      </c>
      <c r="M166" s="30" t="str">
        <f t="shared" si="13"/>
        <v/>
      </c>
      <c r="N166" s="30" t="str">
        <f>IF(OR($V166,$A166=""),"",IF(VLOOKUP($A166,OptionInfo!$A:$B,2,FALSE)="Asian",-$M166*0.01*$U166,$M166*0.01*$U166))</f>
        <v/>
      </c>
      <c r="O166" s="30" t="str">
        <f t="shared" si="14"/>
        <v/>
      </c>
      <c r="P166" s="30" t="str">
        <f t="shared" si="15"/>
        <v/>
      </c>
      <c r="Q166" s="22">
        <f t="shared" si="16"/>
        <v>0</v>
      </c>
      <c r="R166" s="145">
        <v>56572.727999999996</v>
      </c>
      <c r="S166" s="22">
        <f t="shared" si="17"/>
        <v>56572.727999999996</v>
      </c>
      <c r="T166" s="22">
        <f>IF($A166="","",IF(V166,VLOOKUP($A166,OptionInfo!$A:$AC,29,FALSE),VLOOKUP($A166,OptionInfo!$A:$AD,30,FALSE)))</f>
        <v>0</v>
      </c>
      <c r="U166" s="154">
        <f>IF($B166="","",IF($V166,0,RTD("wdf.rtq",,$B166,"LastPrice")))</f>
        <v>0</v>
      </c>
      <c r="V166" s="107" t="b">
        <f>IF($A166="","",VLOOKUP($A166,OptionInfo!$A:$AK,37,FALSE))</f>
        <v>1</v>
      </c>
    </row>
    <row r="167" spans="1:22" s="18" customFormat="1" x14ac:dyDescent="0.2">
      <c r="A167" s="18" t="s">
        <v>1778</v>
      </c>
      <c r="B167" s="10" t="str">
        <f>IF($A167="","",VLOOKUP($A167,OptionInfo!$A:$E,5,FALSE))</f>
        <v>600295.SH</v>
      </c>
      <c r="C167" s="154">
        <f>IF($A167="","",VLOOKUP($A167,OptionInfo!$A:$G,7,FALSE))</f>
        <v>100</v>
      </c>
      <c r="D167" s="85">
        <v>-5387</v>
      </c>
      <c r="E167" s="85">
        <v>0</v>
      </c>
      <c r="F167" s="85">
        <v>5387</v>
      </c>
      <c r="G167" s="30">
        <f>IF(OR($V167,$A167=""),"",VLOOKUP($A167,OptionInfo!$A:$AI,31,FALSE))</f>
        <v>5.3839551331733813E-3</v>
      </c>
      <c r="H167" s="30">
        <f>IF(OR($V167,$A167=""),"",VLOOKUP($A167,OptionInfo!$A:$AI,32,FALSE))</f>
        <v>1.2165037312958203E-2</v>
      </c>
      <c r="I167" s="30">
        <f>IF(OR($V167,$A167=""),"",VLOOKUP($A167,OptionInfo!$A:$AI,33,FALSE))</f>
        <v>4.6681346424910918E-2</v>
      </c>
      <c r="J167" s="30">
        <f>IF(OR($V167,$A167=""),"",VLOOKUP($A167,OptionInfo!$A:$AI,34,FALSE))</f>
        <v>-0.22657044804874141</v>
      </c>
      <c r="K167" s="30">
        <f>IF(OR($V167,$A167=""),"",VLOOKUP($A167,OptionInfo!$A:$AI,35,FALSE))</f>
        <v>3.320339298266617E-3</v>
      </c>
      <c r="L167" s="31">
        <f t="shared" si="12"/>
        <v>-29.003366302405006</v>
      </c>
      <c r="M167" s="30">
        <f t="shared" si="13"/>
        <v>-65.533056004905845</v>
      </c>
      <c r="N167" s="30" t="e">
        <f>IF(OR($V167,$A167=""),"",IF(VLOOKUP($A167,OptionInfo!$A:$B,2,FALSE)="Asian",-$M167*0.01*$U167,$M167*0.01*$U167))</f>
        <v>#N/A</v>
      </c>
      <c r="O167" s="30">
        <f t="shared" si="14"/>
        <v>-251.47241319099513</v>
      </c>
      <c r="P167" s="30">
        <f t="shared" si="15"/>
        <v>488.21400145542805</v>
      </c>
      <c r="Q167" s="22">
        <f t="shared" si="16"/>
        <v>-1142.3331150331892</v>
      </c>
      <c r="R167" s="145">
        <v>608865.67500000016</v>
      </c>
      <c r="S167" s="22">
        <f t="shared" si="17"/>
        <v>607723.34188496694</v>
      </c>
      <c r="T167" s="22">
        <f>IF($A167="","",IF(V167,VLOOKUP($A167,OptionInfo!$A:$AC,29,FALSE),VLOOKUP($A167,OptionInfo!$A:$AD,30,FALSE)))</f>
        <v>2.120536690241673E-3</v>
      </c>
      <c r="U167" s="154" t="e">
        <f>IF($B167="","",IF($V167,0,RTD("wdf.rtq",,$B167,"LastPrice")))</f>
        <v>#N/A</v>
      </c>
      <c r="V167" s="107" t="b">
        <f>IF($A167="","",VLOOKUP($A167,OptionInfo!$A:$AK,37,FALSE))</f>
        <v>0</v>
      </c>
    </row>
    <row r="168" spans="1:22" s="18" customFormat="1" x14ac:dyDescent="0.2">
      <c r="A168" s="18" t="s">
        <v>1780</v>
      </c>
      <c r="B168" s="10" t="str">
        <f>IF($A168="","",VLOOKUP($A168,OptionInfo!$A:$E,5,FALSE))</f>
        <v>600295.SH</v>
      </c>
      <c r="C168" s="154">
        <f>IF($A168="","",VLOOKUP($A168,OptionInfo!$A:$G,7,FALSE))</f>
        <v>100</v>
      </c>
      <c r="D168" s="85">
        <v>5387</v>
      </c>
      <c r="E168" s="85">
        <v>5387</v>
      </c>
      <c r="F168" s="85">
        <v>0</v>
      </c>
      <c r="G168" s="30">
        <f>IF(OR($V168,$A168=""),"",VLOOKUP($A168,OptionInfo!$A:$AI,31,FALSE))</f>
        <v>5.4483927600074012E-7</v>
      </c>
      <c r="H168" s="30">
        <f>IF(OR($V168,$A168=""),"",VLOOKUP($A168,OptionInfo!$A:$AI,32,FALSE))</f>
        <v>2.173914127697619E-6</v>
      </c>
      <c r="I168" s="30">
        <f>IF(OR($V168,$A168=""),"",VLOOKUP($A168,OptionInfo!$A:$AI,33,FALSE))</f>
        <v>8.3420408735584161E-6</v>
      </c>
      <c r="J168" s="30">
        <f>IF(OR($V168,$A168=""),"",VLOOKUP($A168,OptionInfo!$A:$AI,34,FALSE))</f>
        <v>-4.0200353582386278E-5</v>
      </c>
      <c r="K168" s="30">
        <f>IF(OR($V168,$A168=""),"",VLOOKUP($A168,OptionInfo!$A:$AI,35,FALSE))</f>
        <v>3.3973948355458394E-7</v>
      </c>
      <c r="L168" s="31">
        <f t="shared" si="12"/>
        <v>2.9350491798159871E-3</v>
      </c>
      <c r="M168" s="30">
        <f t="shared" si="13"/>
        <v>1.1710875405907074E-2</v>
      </c>
      <c r="N168" s="30" t="e">
        <f>IF(OR($V168,$A168=""),"",IF(VLOOKUP($A168,OptionInfo!$A:$B,2,FALSE)="Asian",-$M168*0.01*$U168,$M168*0.01*$U168))</f>
        <v>#N/A</v>
      </c>
      <c r="O168" s="30">
        <f t="shared" si="14"/>
        <v>4.4938574185859184E-2</v>
      </c>
      <c r="P168" s="30">
        <f t="shared" si="15"/>
        <v>-8.6623721899325962E-2</v>
      </c>
      <c r="Q168" s="22">
        <f t="shared" si="16"/>
        <v>6.9913600140874305E-2</v>
      </c>
      <c r="R168" s="145">
        <v>-109329.16499999999</v>
      </c>
      <c r="S168" s="22">
        <f t="shared" si="17"/>
        <v>-109329.09508639986</v>
      </c>
      <c r="T168" s="22">
        <f>IF($A168="","",IF(V168,VLOOKUP($A168,OptionInfo!$A:$AC,29,FALSE),VLOOKUP($A168,OptionInfo!$A:$AD,30,FALSE)))</f>
        <v>1.2978206820284816E-7</v>
      </c>
      <c r="U168" s="154" t="e">
        <f>IF($B168="","",IF($V168,0,RTD("wdf.rtq",,$B168,"LastPrice")))</f>
        <v>#N/A</v>
      </c>
      <c r="V168" s="107" t="b">
        <f>IF($A168="","",VLOOKUP($A168,OptionInfo!$A:$AK,37,FALSE))</f>
        <v>0</v>
      </c>
    </row>
    <row r="169" spans="1:22" s="18" customFormat="1" x14ac:dyDescent="0.2">
      <c r="A169" s="18" t="s">
        <v>1611</v>
      </c>
      <c r="B169" s="10" t="str">
        <f>IF($A169="","",VLOOKUP($A169,OptionInfo!$A:$E,5,FALSE))</f>
        <v>000912.SZ</v>
      </c>
      <c r="C169" s="154">
        <f>IF($A169="","",VLOOKUP($A169,OptionInfo!$A:$G,7,FALSE))</f>
        <v>100</v>
      </c>
      <c r="D169" s="85">
        <v>6493</v>
      </c>
      <c r="E169" s="85">
        <v>0</v>
      </c>
      <c r="F169" s="85">
        <v>-6493</v>
      </c>
      <c r="G169" s="30" t="str">
        <f>IF(OR($V169,$A169=""),"",VLOOKUP($A169,OptionInfo!$A:$AI,31,FALSE))</f>
        <v/>
      </c>
      <c r="H169" s="30" t="str">
        <f>IF(OR($V169,$A169=""),"",VLOOKUP($A169,OptionInfo!$A:$AI,32,FALSE))</f>
        <v/>
      </c>
      <c r="I169" s="30" t="str">
        <f>IF(OR($V169,$A169=""),"",VLOOKUP($A169,OptionInfo!$A:$AI,33,FALSE))</f>
        <v/>
      </c>
      <c r="J169" s="30" t="str">
        <f>IF(OR($V169,$A169=""),"",VLOOKUP($A169,OptionInfo!$A:$AI,34,FALSE))</f>
        <v/>
      </c>
      <c r="K169" s="30" t="str">
        <f>IF(OR($V169,$A169=""),"",VLOOKUP($A169,OptionInfo!$A:$AI,35,FALSE))</f>
        <v/>
      </c>
      <c r="L169" s="31" t="str">
        <f t="shared" si="12"/>
        <v/>
      </c>
      <c r="M169" s="30" t="str">
        <f t="shared" si="13"/>
        <v/>
      </c>
      <c r="N169" s="30" t="str">
        <f>IF(OR($V169,$A169=""),"",IF(VLOOKUP($A169,OptionInfo!$A:$B,2,FALSE)="Asian",-$M169*0.01*$U169,$M169*0.01*$U169))</f>
        <v/>
      </c>
      <c r="O169" s="30" t="str">
        <f t="shared" si="14"/>
        <v/>
      </c>
      <c r="P169" s="30" t="str">
        <f t="shared" si="15"/>
        <v/>
      </c>
      <c r="Q169" s="22">
        <f t="shared" si="16"/>
        <v>729178.57000000135</v>
      </c>
      <c r="R169" s="145">
        <v>-729178.57000000135</v>
      </c>
      <c r="S169" s="22">
        <f t="shared" si="17"/>
        <v>0</v>
      </c>
      <c r="T169" s="22">
        <f>IF($A169="","",IF(V169,VLOOKUP($A169,OptionInfo!$A:$AC,29,FALSE),VLOOKUP($A169,OptionInfo!$A:$AD,30,FALSE)))</f>
        <v>1.1230225935622999</v>
      </c>
      <c r="U169" s="154">
        <f>IF($B169="","",IF($V169,0,RTD("wdf.rtq",,$B169,"LastPrice")))</f>
        <v>0</v>
      </c>
      <c r="V169" s="107" t="b">
        <f>IF($A169="","",VLOOKUP($A169,OptionInfo!$A:$AK,37,FALSE))</f>
        <v>1</v>
      </c>
    </row>
    <row r="170" spans="1:22" s="18" customFormat="1" x14ac:dyDescent="0.2">
      <c r="A170" s="18" t="s">
        <v>1808</v>
      </c>
      <c r="B170" s="10" t="str">
        <f>IF($A170="","",VLOOKUP($A170,OptionInfo!$A:$E,5,FALSE))</f>
        <v>CF805.CZC</v>
      </c>
      <c r="C170" s="154">
        <f>IF($A170="","",VLOOKUP($A170,OptionInfo!$A:$G,7,FALSE))</f>
        <v>5</v>
      </c>
      <c r="D170" s="85">
        <v>100</v>
      </c>
      <c r="E170" s="85">
        <v>100</v>
      </c>
      <c r="F170" s="85">
        <v>0</v>
      </c>
      <c r="G170" s="30" t="str">
        <f>IF(OR($V170,$A170=""),"",VLOOKUP($A170,OptionInfo!$A:$AI,31,FALSE))</f>
        <v/>
      </c>
      <c r="H170" s="30" t="str">
        <f>IF(OR($V170,$A170=""),"",VLOOKUP($A170,OptionInfo!$A:$AI,32,FALSE))</f>
        <v/>
      </c>
      <c r="I170" s="30" t="str">
        <f>IF(OR($V170,$A170=""),"",VLOOKUP($A170,OptionInfo!$A:$AI,33,FALSE))</f>
        <v/>
      </c>
      <c r="J170" s="30" t="str">
        <f>IF(OR($V170,$A170=""),"",VLOOKUP($A170,OptionInfo!$A:$AI,34,FALSE))</f>
        <v/>
      </c>
      <c r="K170" s="30" t="str">
        <f>IF(OR($V170,$A170=""),"",VLOOKUP($A170,OptionInfo!$A:$AI,35,FALSE))</f>
        <v/>
      </c>
      <c r="L170" s="31" t="str">
        <f t="shared" si="12"/>
        <v/>
      </c>
      <c r="M170" s="30" t="str">
        <f t="shared" si="13"/>
        <v/>
      </c>
      <c r="N170" s="30" t="str">
        <f>IF(OR($V170,$A170=""),"",IF(VLOOKUP($A170,OptionInfo!$A:$B,2,FALSE)="Asian",-$M170*0.01*$U170,$M170*0.01*$U170))</f>
        <v/>
      </c>
      <c r="O170" s="30" t="str">
        <f t="shared" si="14"/>
        <v/>
      </c>
      <c r="P170" s="30" t="str">
        <f t="shared" si="15"/>
        <v/>
      </c>
      <c r="Q170" s="22">
        <f t="shared" si="16"/>
        <v>630</v>
      </c>
      <c r="R170" s="145">
        <v>-21195</v>
      </c>
      <c r="S170" s="22">
        <f t="shared" si="17"/>
        <v>-20565</v>
      </c>
      <c r="T170" s="22">
        <f>IF($A170="","",IF(V170,VLOOKUP($A170,OptionInfo!$A:$AC,29,FALSE),VLOOKUP($A170,OptionInfo!$A:$AD,30,FALSE)))</f>
        <v>1.26</v>
      </c>
      <c r="U170" s="154">
        <f>IF($B170="","",IF($V170,0,RTD("wdf.rtq",,$B170,"LastPrice")))</f>
        <v>0</v>
      </c>
      <c r="V170" s="107" t="b">
        <f>IF($A170="","",VLOOKUP($A170,OptionInfo!$A:$AK,37,FALSE))</f>
        <v>1</v>
      </c>
    </row>
    <row r="171" spans="1:22" s="18" customFormat="1" x14ac:dyDescent="0.2">
      <c r="A171" s="18" t="s">
        <v>1809</v>
      </c>
      <c r="B171" s="10" t="str">
        <f>IF($A171="","",VLOOKUP($A171,OptionInfo!$A:$E,5,FALSE))</f>
        <v>RB1805.SHF</v>
      </c>
      <c r="C171" s="154">
        <f>IF($A171="","",VLOOKUP($A171,OptionInfo!$A:$G,7,FALSE))</f>
        <v>10</v>
      </c>
      <c r="D171" s="85">
        <v>250</v>
      </c>
      <c r="E171" s="85">
        <v>250</v>
      </c>
      <c r="F171" s="85">
        <v>0</v>
      </c>
      <c r="G171" s="30" t="str">
        <f>IF(OR($V171,$A171=""),"",VLOOKUP($A171,OptionInfo!$A:$AI,31,FALSE))</f>
        <v/>
      </c>
      <c r="H171" s="30" t="str">
        <f>IF(OR($V171,$A171=""),"",VLOOKUP($A171,OptionInfo!$A:$AI,32,FALSE))</f>
        <v/>
      </c>
      <c r="I171" s="30" t="str">
        <f>IF(OR($V171,$A171=""),"",VLOOKUP($A171,OptionInfo!$A:$AI,33,FALSE))</f>
        <v/>
      </c>
      <c r="J171" s="30" t="str">
        <f>IF(OR($V171,$A171=""),"",VLOOKUP($A171,OptionInfo!$A:$AI,34,FALSE))</f>
        <v/>
      </c>
      <c r="K171" s="30" t="str">
        <f>IF(OR($V171,$A171=""),"",VLOOKUP($A171,OptionInfo!$A:$AI,35,FALSE))</f>
        <v/>
      </c>
      <c r="L171" s="31" t="str">
        <f t="shared" si="12"/>
        <v/>
      </c>
      <c r="M171" s="30" t="str">
        <f t="shared" si="13"/>
        <v/>
      </c>
      <c r="N171" s="30" t="str">
        <f>IF(OR($V171,$A171=""),"",IF(VLOOKUP($A171,OptionInfo!$A:$B,2,FALSE)="Asian",-$M171*0.01*$U171,$M171*0.01*$U171))</f>
        <v/>
      </c>
      <c r="O171" s="30" t="str">
        <f t="shared" si="14"/>
        <v/>
      </c>
      <c r="P171" s="30" t="str">
        <f t="shared" si="15"/>
        <v/>
      </c>
      <c r="Q171" s="22">
        <f t="shared" si="16"/>
        <v>17500</v>
      </c>
      <c r="R171" s="145">
        <v>-285918.75</v>
      </c>
      <c r="S171" s="22">
        <f t="shared" si="17"/>
        <v>-268418.75</v>
      </c>
      <c r="T171" s="22">
        <f>IF($A171="","",IF(V171,VLOOKUP($A171,OptionInfo!$A:$AC,29,FALSE),VLOOKUP($A171,OptionInfo!$A:$AD,30,FALSE)))</f>
        <v>7</v>
      </c>
      <c r="U171" s="154">
        <f>IF($B171="","",IF($V171,0,RTD("wdf.rtq",,$B171,"LastPrice")))</f>
        <v>0</v>
      </c>
      <c r="V171" s="107" t="b">
        <f>IF($A171="","",VLOOKUP($A171,OptionInfo!$A:$AK,37,FALSE))</f>
        <v>1</v>
      </c>
    </row>
    <row r="172" spans="1:22" s="18" customFormat="1" x14ac:dyDescent="0.2">
      <c r="A172" s="18" t="s">
        <v>1810</v>
      </c>
      <c r="B172" s="10" t="str">
        <f>IF($A172="","",VLOOKUP($A172,OptionInfo!$A:$E,5,FALSE))</f>
        <v>RB1805.SHF</v>
      </c>
      <c r="C172" s="154">
        <f>IF($A172="","",VLOOKUP($A172,OptionInfo!$A:$G,7,FALSE))</f>
        <v>10</v>
      </c>
      <c r="D172" s="85">
        <v>250</v>
      </c>
      <c r="E172" s="85">
        <v>250</v>
      </c>
      <c r="F172" s="85">
        <v>0</v>
      </c>
      <c r="G172" s="30" t="str">
        <f>IF(OR($V172,$A172=""),"",VLOOKUP($A172,OptionInfo!$A:$AI,31,FALSE))</f>
        <v/>
      </c>
      <c r="H172" s="30" t="str">
        <f>IF(OR($V172,$A172=""),"",VLOOKUP($A172,OptionInfo!$A:$AI,32,FALSE))</f>
        <v/>
      </c>
      <c r="I172" s="30" t="str">
        <f>IF(OR($V172,$A172=""),"",VLOOKUP($A172,OptionInfo!$A:$AI,33,FALSE))</f>
        <v/>
      </c>
      <c r="J172" s="30" t="str">
        <f>IF(OR($V172,$A172=""),"",VLOOKUP($A172,OptionInfo!$A:$AI,34,FALSE))</f>
        <v/>
      </c>
      <c r="K172" s="30" t="str">
        <f>IF(OR($V172,$A172=""),"",VLOOKUP($A172,OptionInfo!$A:$AI,35,FALSE))</f>
        <v/>
      </c>
      <c r="L172" s="31" t="str">
        <f t="shared" si="12"/>
        <v/>
      </c>
      <c r="M172" s="30" t="str">
        <f t="shared" si="13"/>
        <v/>
      </c>
      <c r="N172" s="30" t="str">
        <f>IF(OR($V172,$A172=""),"",IF(VLOOKUP($A172,OptionInfo!$A:$B,2,FALSE)="Asian",-$M172*0.01*$U172,$M172*0.01*$U172))</f>
        <v/>
      </c>
      <c r="O172" s="30" t="str">
        <f t="shared" si="14"/>
        <v/>
      </c>
      <c r="P172" s="30" t="str">
        <f t="shared" si="15"/>
        <v/>
      </c>
      <c r="Q172" s="22">
        <f t="shared" si="16"/>
        <v>0</v>
      </c>
      <c r="R172" s="145">
        <v>-285918.75</v>
      </c>
      <c r="S172" s="22">
        <f t="shared" si="17"/>
        <v>-285918.75</v>
      </c>
      <c r="T172" s="22">
        <f>IF($A172="","",IF(V172,VLOOKUP($A172,OptionInfo!$A:$AC,29,FALSE),VLOOKUP($A172,OptionInfo!$A:$AD,30,FALSE)))</f>
        <v>0</v>
      </c>
      <c r="U172" s="154">
        <f>IF($B172="","",IF($V172,0,RTD("wdf.rtq",,$B172,"LastPrice")))</f>
        <v>0</v>
      </c>
      <c r="V172" s="107" t="b">
        <f>IF($A172="","",VLOOKUP($A172,OptionInfo!$A:$AK,37,FALSE))</f>
        <v>1</v>
      </c>
    </row>
    <row r="173" spans="1:22" s="18" customFormat="1" x14ac:dyDescent="0.2">
      <c r="A173" s="18" t="s">
        <v>1847</v>
      </c>
      <c r="B173" s="10" t="str">
        <f>IF($A173="","",VLOOKUP($A173,OptionInfo!$A:$E,5,FALSE))</f>
        <v>601012.SH</v>
      </c>
      <c r="C173" s="154">
        <f>IF($A173="","",VLOOKUP($A173,OptionInfo!$A:$G,7,FALSE))</f>
        <v>100</v>
      </c>
      <c r="D173" s="85">
        <v>-855</v>
      </c>
      <c r="E173" s="85">
        <v>0</v>
      </c>
      <c r="F173" s="85">
        <v>855</v>
      </c>
      <c r="G173" s="30">
        <f>IF(OR($V173,$A173=""),"",VLOOKUP($A173,OptionInfo!$A:$AI,31,FALSE))</f>
        <v>0.62702853674174597</v>
      </c>
      <c r="H173" s="30">
        <f>IF(OR($V173,$A173=""),"",VLOOKUP($A173,OptionInfo!$A:$AI,32,FALSE))</f>
        <v>0.10223720406123349</v>
      </c>
      <c r="I173" s="30">
        <f>IF(OR($V173,$A173=""),"",VLOOKUP($A173,OptionInfo!$A:$AI,33,FALSE))</f>
        <v>3.3371305606839039</v>
      </c>
      <c r="J173" s="30">
        <f>IF(OR($V173,$A173=""),"",VLOOKUP($A173,OptionInfo!$A:$AI,34,FALSE))</f>
        <v>-12.707928359540109</v>
      </c>
      <c r="K173" s="30">
        <f>IF(OR($V173,$A173=""),"",VLOOKUP($A173,OptionInfo!$A:$AI,35,FALSE))</f>
        <v>1.2335656765757332</v>
      </c>
      <c r="L173" s="31">
        <f t="shared" si="12"/>
        <v>-536.10939891419275</v>
      </c>
      <c r="M173" s="30">
        <f t="shared" si="13"/>
        <v>-87.412809472354638</v>
      </c>
      <c r="N173" s="30" t="e">
        <f>IF(OR($V173,$A173=""),"",IF(VLOOKUP($A173,OptionInfo!$A:$B,2,FALSE)="Asian",-$M173*0.01*$U173,$M173*0.01*$U173))</f>
        <v>#N/A</v>
      </c>
      <c r="O173" s="30">
        <f t="shared" si="14"/>
        <v>-2853.2466293847378</v>
      </c>
      <c r="P173" s="30">
        <f t="shared" si="15"/>
        <v>4346.1114989627167</v>
      </c>
      <c r="Q173" s="22">
        <f t="shared" si="16"/>
        <v>-171626.63757176016</v>
      </c>
      <c r="R173" s="145">
        <v>298304.37000000005</v>
      </c>
      <c r="S173" s="22">
        <f t="shared" si="17"/>
        <v>126677.73242823989</v>
      </c>
      <c r="T173" s="22">
        <f>IF($A173="","",IF(V173,VLOOKUP($A173,OptionInfo!$A:$AC,29,FALSE),VLOOKUP($A173,OptionInfo!$A:$AD,30,FALSE)))</f>
        <v>2.0073290944065518</v>
      </c>
      <c r="U173" s="154" t="e">
        <f>IF($B173="","",IF($V173,0,RTD("wdf.rtq",,$B173,"LastPrice")))</f>
        <v>#N/A</v>
      </c>
      <c r="V173" s="107" t="b">
        <f>IF($A173="","",VLOOKUP($A173,OptionInfo!$A:$AK,37,FALSE))</f>
        <v>0</v>
      </c>
    </row>
    <row r="174" spans="1:22" s="18" customFormat="1" x14ac:dyDescent="0.2">
      <c r="A174" s="18" t="s">
        <v>1853</v>
      </c>
      <c r="B174" s="10" t="str">
        <f>IF($A174="","",VLOOKUP($A174,OptionInfo!$A:$E,5,FALSE))</f>
        <v>002255.SZ</v>
      </c>
      <c r="C174" s="154">
        <f>IF($A174="","",VLOOKUP($A174,OptionInfo!$A:$G,7,FALSE))</f>
        <v>100</v>
      </c>
      <c r="D174" s="85">
        <v>-4026</v>
      </c>
      <c r="E174" s="85">
        <v>0</v>
      </c>
      <c r="F174" s="85">
        <v>4026</v>
      </c>
      <c r="G174" s="30">
        <f>IF(OR($V174,$A174=""),"",VLOOKUP($A174,OptionInfo!$A:$AI,31,FALSE))</f>
        <v>1.1535932690481295E-28</v>
      </c>
      <c r="H174" s="30">
        <f>IF(OR($V174,$A174=""),"",VLOOKUP($A174,OptionInfo!$A:$AI,32,FALSE))</f>
        <v>7.1063974042553918E-27</v>
      </c>
      <c r="I174" s="30">
        <f>IF(OR($V174,$A174=""),"",VLOOKUP($A174,OptionInfo!$A:$AI,33,FALSE))</f>
        <v>9.2866401278809488E-28</v>
      </c>
      <c r="J174" s="30">
        <f>IF(OR($V174,$A174=""),"",VLOOKUP($A174,OptionInfo!$A:$AI,34,FALSE))</f>
        <v>-9.7115593686098829E-27</v>
      </c>
      <c r="K174" s="30">
        <f>IF(OR($V174,$A174=""),"",VLOOKUP($A174,OptionInfo!$A:$AI,35,FALSE))</f>
        <v>9.1142164961350064E-30</v>
      </c>
      <c r="L174" s="31">
        <f t="shared" si="12"/>
        <v>-4.6443665011877698E-25</v>
      </c>
      <c r="M174" s="30">
        <f t="shared" si="13"/>
        <v>-2.8610355949532209E-23</v>
      </c>
      <c r="N174" s="30" t="e">
        <f>IF(OR($V174,$A174=""),"",IF(VLOOKUP($A174,OptionInfo!$A:$B,2,FALSE)="Asian",-$M174*0.01*$U174,$M174*0.01*$U174))</f>
        <v>#N/A</v>
      </c>
      <c r="O174" s="30">
        <f t="shared" si="14"/>
        <v>-3.7388013154848702E-24</v>
      </c>
      <c r="P174" s="30">
        <f t="shared" si="15"/>
        <v>1.5639495207209357E-23</v>
      </c>
      <c r="Q174" s="22">
        <f t="shared" si="16"/>
        <v>-7.4622563306335206E-25</v>
      </c>
      <c r="R174" s="145">
        <v>29993.699999999997</v>
      </c>
      <c r="S174" s="22">
        <f t="shared" si="17"/>
        <v>29993.699999999997</v>
      </c>
      <c r="T174" s="22">
        <f>IF($A174="","",IF(V174,VLOOKUP($A174,OptionInfo!$A:$AC,29,FALSE),VLOOKUP($A174,OptionInfo!$A:$AD,30,FALSE)))</f>
        <v>1.8535162271816989E-30</v>
      </c>
      <c r="U174" s="154" t="e">
        <f>IF($B174="","",IF($V174,0,RTD("wdf.rtq",,$B174,"LastPrice")))</f>
        <v>#N/A</v>
      </c>
      <c r="V174" s="107" t="b">
        <f>IF($A174="","",VLOOKUP($A174,OptionInfo!$A:$AK,37,FALSE))</f>
        <v>0</v>
      </c>
    </row>
    <row r="175" spans="1:22" s="18" customFormat="1" x14ac:dyDescent="0.2">
      <c r="A175" s="18" t="s">
        <v>858</v>
      </c>
      <c r="B175" s="10" t="str">
        <f>IF($A175="","",VLOOKUP($A175,OptionInfo!$A:$E,5,FALSE))</f>
        <v>000059.SZ</v>
      </c>
      <c r="C175" s="154">
        <f>IF($A175="","",VLOOKUP($A175,OptionInfo!$A:$G,7,FALSE))</f>
        <v>100</v>
      </c>
      <c r="D175" s="85">
        <v>750</v>
      </c>
      <c r="E175" s="85">
        <v>0</v>
      </c>
      <c r="F175" s="85">
        <v>-750</v>
      </c>
      <c r="G175" s="30" t="str">
        <f>IF(OR($V175,$A175=""),"",VLOOKUP($A175,OptionInfo!$A:$AI,31,FALSE))</f>
        <v/>
      </c>
      <c r="H175" s="30" t="str">
        <f>IF(OR($V175,$A175=""),"",VLOOKUP($A175,OptionInfo!$A:$AI,32,FALSE))</f>
        <v/>
      </c>
      <c r="I175" s="30" t="str">
        <f>IF(OR($V175,$A175=""),"",VLOOKUP($A175,OptionInfo!$A:$AI,33,FALSE))</f>
        <v/>
      </c>
      <c r="J175" s="30" t="str">
        <f>IF(OR($V175,$A175=""),"",VLOOKUP($A175,OptionInfo!$A:$AI,34,FALSE))</f>
        <v/>
      </c>
      <c r="K175" s="30" t="str">
        <f>IF(OR($V175,$A175=""),"",VLOOKUP($A175,OptionInfo!$A:$AI,35,FALSE))</f>
        <v/>
      </c>
      <c r="L175" s="31" t="str">
        <f t="shared" si="12"/>
        <v/>
      </c>
      <c r="M175" s="30" t="str">
        <f t="shared" si="13"/>
        <v/>
      </c>
      <c r="N175" s="30" t="str">
        <f>IF(OR($V175,$A175=""),"",IF(VLOOKUP($A175,OptionInfo!$A:$B,2,FALSE)="Asian",-$M175*0.01*$U175,$M175*0.01*$U175))</f>
        <v/>
      </c>
      <c r="O175" s="30" t="str">
        <f t="shared" si="14"/>
        <v/>
      </c>
      <c r="P175" s="30" t="str">
        <f t="shared" si="15"/>
        <v/>
      </c>
      <c r="Q175" s="22">
        <f t="shared" si="16"/>
        <v>0</v>
      </c>
      <c r="R175" s="145">
        <v>0</v>
      </c>
      <c r="S175" s="22">
        <f t="shared" si="17"/>
        <v>0</v>
      </c>
      <c r="T175" s="22">
        <f>IF($A175="","",IF(V175,VLOOKUP($A175,OptionInfo!$A:$AC,29,FALSE),VLOOKUP($A175,OptionInfo!$A:$AD,30,FALSE)))</f>
        <v>0</v>
      </c>
      <c r="U175" s="154">
        <f>IF($B175="","",IF($V175,0,RTD("wdf.rtq",,$B175,"LastPrice")))</f>
        <v>0</v>
      </c>
      <c r="V175" s="107" t="b">
        <f>IF($A175="","",VLOOKUP($A175,OptionInfo!$A:$AK,37,FALSE))</f>
        <v>1</v>
      </c>
    </row>
    <row r="176" spans="1:22" s="18" customFormat="1" x14ac:dyDescent="0.2">
      <c r="A176" s="18" t="s">
        <v>860</v>
      </c>
      <c r="B176" s="10" t="str">
        <f>IF($A176="","",VLOOKUP($A176,OptionInfo!$A:$E,5,FALSE))</f>
        <v>000059.SZ</v>
      </c>
      <c r="C176" s="154">
        <f>IF($A176="","",VLOOKUP($A176,OptionInfo!$A:$G,7,FALSE))</f>
        <v>100</v>
      </c>
      <c r="D176" s="85">
        <v>-750</v>
      </c>
      <c r="E176" s="85">
        <v>-750</v>
      </c>
      <c r="F176" s="85">
        <v>0</v>
      </c>
      <c r="G176" s="30" t="str">
        <f>IF(OR($V176,$A176=""),"",VLOOKUP($A176,OptionInfo!$A:$AI,31,FALSE))</f>
        <v/>
      </c>
      <c r="H176" s="30" t="str">
        <f>IF(OR($V176,$A176=""),"",VLOOKUP($A176,OptionInfo!$A:$AI,32,FALSE))</f>
        <v/>
      </c>
      <c r="I176" s="30" t="str">
        <f>IF(OR($V176,$A176=""),"",VLOOKUP($A176,OptionInfo!$A:$AI,33,FALSE))</f>
        <v/>
      </c>
      <c r="J176" s="30" t="str">
        <f>IF(OR($V176,$A176=""),"",VLOOKUP($A176,OptionInfo!$A:$AI,34,FALSE))</f>
        <v/>
      </c>
      <c r="K176" s="30" t="str">
        <f>IF(OR($V176,$A176=""),"",VLOOKUP($A176,OptionInfo!$A:$AI,35,FALSE))</f>
        <v/>
      </c>
      <c r="L176" s="31" t="str">
        <f t="shared" si="12"/>
        <v/>
      </c>
      <c r="M176" s="30" t="str">
        <f t="shared" si="13"/>
        <v/>
      </c>
      <c r="N176" s="30" t="str">
        <f>IF(OR($V176,$A176=""),"",IF(VLOOKUP($A176,OptionInfo!$A:$B,2,FALSE)="Asian",-$M176*0.01*$U176,$M176*0.01*$U176))</f>
        <v/>
      </c>
      <c r="O176" s="30" t="str">
        <f t="shared" si="14"/>
        <v/>
      </c>
      <c r="P176" s="30" t="str">
        <f t="shared" si="15"/>
        <v/>
      </c>
      <c r="Q176" s="22">
        <f t="shared" si="16"/>
        <v>0</v>
      </c>
      <c r="R176" s="145">
        <v>0</v>
      </c>
      <c r="S176" s="22">
        <f t="shared" si="17"/>
        <v>0</v>
      </c>
      <c r="T176" s="22">
        <f>IF($A176="","",IF(V176,VLOOKUP($A176,OptionInfo!$A:$AC,29,FALSE),VLOOKUP($A176,OptionInfo!$A:$AD,30,FALSE)))</f>
        <v>0</v>
      </c>
      <c r="U176" s="154">
        <f>IF($B176="","",IF($V176,0,RTD("wdf.rtq",,$B176,"LastPrice")))</f>
        <v>0</v>
      </c>
      <c r="V176" s="107" t="b">
        <f>IF($A176="","",VLOOKUP($A176,OptionInfo!$A:$AK,37,FALSE))</f>
        <v>1</v>
      </c>
    </row>
    <row r="177" spans="1:22" s="18" customFormat="1" x14ac:dyDescent="0.2">
      <c r="A177" s="18" t="s">
        <v>890</v>
      </c>
      <c r="B177" s="10" t="str">
        <f>IF($A177="","",VLOOKUP($A177,OptionInfo!$A:$E,5,FALSE))</f>
        <v>002427.SZ</v>
      </c>
      <c r="C177" s="154">
        <f>IF($A177="","",VLOOKUP($A177,OptionInfo!$A:$G,7,FALSE))</f>
        <v>100</v>
      </c>
      <c r="D177" s="85">
        <v>860</v>
      </c>
      <c r="E177" s="85">
        <v>0</v>
      </c>
      <c r="F177" s="85">
        <v>-860</v>
      </c>
      <c r="G177" s="30" t="str">
        <f>IF(OR($V177,$A177=""),"",VLOOKUP($A177,OptionInfo!$A:$AI,31,FALSE))</f>
        <v/>
      </c>
      <c r="H177" s="30" t="str">
        <f>IF(OR($V177,$A177=""),"",VLOOKUP($A177,OptionInfo!$A:$AI,32,FALSE))</f>
        <v/>
      </c>
      <c r="I177" s="30" t="str">
        <f>IF(OR($V177,$A177=""),"",VLOOKUP($A177,OptionInfo!$A:$AI,33,FALSE))</f>
        <v/>
      </c>
      <c r="J177" s="30" t="str">
        <f>IF(OR($V177,$A177=""),"",VLOOKUP($A177,OptionInfo!$A:$AI,34,FALSE))</f>
        <v/>
      </c>
      <c r="K177" s="30" t="str">
        <f>IF(OR($V177,$A177=""),"",VLOOKUP($A177,OptionInfo!$A:$AI,35,FALSE))</f>
        <v/>
      </c>
      <c r="L177" s="31" t="str">
        <f t="shared" si="12"/>
        <v/>
      </c>
      <c r="M177" s="30" t="str">
        <f t="shared" si="13"/>
        <v/>
      </c>
      <c r="N177" s="30" t="str">
        <f>IF(OR($V177,$A177=""),"",IF(VLOOKUP($A177,OptionInfo!$A:$B,2,FALSE)="Asian",-$M177*0.01*$U177,$M177*0.01*$U177))</f>
        <v/>
      </c>
      <c r="O177" s="30" t="str">
        <f t="shared" si="14"/>
        <v/>
      </c>
      <c r="P177" s="30" t="str">
        <f t="shared" si="15"/>
        <v/>
      </c>
      <c r="Q177" s="22">
        <f t="shared" si="16"/>
        <v>436673.6</v>
      </c>
      <c r="R177" s="145">
        <v>-436673.60000000003</v>
      </c>
      <c r="S177" s="22">
        <f t="shared" si="17"/>
        <v>-5.8207660913467407E-11</v>
      </c>
      <c r="T177" s="22">
        <f>IF($A177="","",IF(V177,VLOOKUP($A177,OptionInfo!$A:$AC,29,FALSE),VLOOKUP($A177,OptionInfo!$A:$AD,30,FALSE)))</f>
        <v>5.0776000000000003</v>
      </c>
      <c r="U177" s="154">
        <f>IF($B177="","",IF($V177,0,RTD("wdf.rtq",,$B177,"LastPrice")))</f>
        <v>0</v>
      </c>
      <c r="V177" s="107" t="b">
        <f>IF($A177="","",VLOOKUP($A177,OptionInfo!$A:$AK,37,FALSE))</f>
        <v>1</v>
      </c>
    </row>
    <row r="178" spans="1:22" s="18" customFormat="1" x14ac:dyDescent="0.2">
      <c r="A178" s="18" t="s">
        <v>1884</v>
      </c>
      <c r="B178" s="10" t="str">
        <f>IF($A178="","",VLOOKUP($A178,OptionInfo!$A:$E,5,FALSE))</f>
        <v>002182.SZ</v>
      </c>
      <c r="C178" s="154">
        <f>IF($A178="","",VLOOKUP($A178,OptionInfo!$A:$G,7,FALSE))</f>
        <v>100</v>
      </c>
      <c r="D178" s="85">
        <v>-3296</v>
      </c>
      <c r="E178" s="85">
        <v>0</v>
      </c>
      <c r="F178" s="85">
        <v>3296</v>
      </c>
      <c r="G178" s="30">
        <f>IF(OR($V178,$A178=""),"",VLOOKUP($A178,OptionInfo!$A:$AI,31,FALSE))</f>
        <v>0.46443683781974404</v>
      </c>
      <c r="H178" s="30">
        <f>IF(OR($V178,$A178=""),"",VLOOKUP($A178,OptionInfo!$A:$AI,32,FALSE))</f>
        <v>0.27956137974765177</v>
      </c>
      <c r="I178" s="30">
        <f>IF(OR($V178,$A178=""),"",VLOOKUP($A178,OptionInfo!$A:$AI,33,FALSE))</f>
        <v>1.2016687481913373</v>
      </c>
      <c r="J178" s="30">
        <f>IF(OR($V178,$A178=""),"",VLOOKUP($A178,OptionInfo!$A:$AI,34,FALSE))</f>
        <v>-2.5330082502621072</v>
      </c>
      <c r="K178" s="30">
        <f>IF(OR($V178,$A178=""),"",VLOOKUP($A178,OptionInfo!$A:$AI,35,FALSE))</f>
        <v>0.43137668412977193</v>
      </c>
      <c r="L178" s="31">
        <f t="shared" si="12"/>
        <v>-1530.7838174538763</v>
      </c>
      <c r="M178" s="30">
        <f t="shared" si="13"/>
        <v>-921.43430764826019</v>
      </c>
      <c r="N178" s="30" t="e">
        <f>IF(OR($V178,$A178=""),"",IF(VLOOKUP($A178,OptionInfo!$A:$B,2,FALSE)="Asian",-$M178*0.01*$U178,$M178*0.01*$U178))</f>
        <v>#N/A</v>
      </c>
      <c r="O178" s="30">
        <f t="shared" si="14"/>
        <v>-3960.7001940386476</v>
      </c>
      <c r="P178" s="30">
        <f t="shared" si="15"/>
        <v>3339.5180771455621</v>
      </c>
      <c r="Q178" s="22">
        <f t="shared" si="16"/>
        <v>-151526.31356079385</v>
      </c>
      <c r="R178" s="145">
        <v>394358.16</v>
      </c>
      <c r="S178" s="22">
        <f t="shared" si="17"/>
        <v>242831.84643920613</v>
      </c>
      <c r="T178" s="22">
        <f>IF($A178="","",IF(V178,VLOOKUP($A178,OptionInfo!$A:$AC,29,FALSE),VLOOKUP($A178,OptionInfo!$A:$AD,30,FALSE)))</f>
        <v>0.45972789308493278</v>
      </c>
      <c r="U178" s="154" t="e">
        <f>IF($B178="","",IF($V178,0,RTD("wdf.rtq",,$B178,"LastPrice")))</f>
        <v>#N/A</v>
      </c>
      <c r="V178" s="107" t="b">
        <f>IF($A178="","",VLOOKUP($A178,OptionInfo!$A:$AK,37,FALSE))</f>
        <v>0</v>
      </c>
    </row>
    <row r="179" spans="1:22" s="18" customFormat="1" ht="11.25" customHeight="1" x14ac:dyDescent="0.2">
      <c r="A179" s="18" t="s">
        <v>1887</v>
      </c>
      <c r="B179" s="10" t="str">
        <f>IF($A179="","",VLOOKUP($A179,OptionInfo!$A:$E,5,FALSE))</f>
        <v>002649.SZ</v>
      </c>
      <c r="C179" s="154">
        <f>IF($A179="","",VLOOKUP($A179,OptionInfo!$A:$G,7,FALSE))</f>
        <v>100</v>
      </c>
      <c r="D179" s="85">
        <v>-1646</v>
      </c>
      <c r="E179" s="85">
        <v>0</v>
      </c>
      <c r="F179" s="85">
        <v>1646</v>
      </c>
      <c r="G179" s="30">
        <f>IF(OR($V179,$A179=""),"",VLOOKUP($A179,OptionInfo!$A:$AI,31,FALSE))</f>
        <v>0.32267605823215206</v>
      </c>
      <c r="H179" s="30">
        <f>IF(OR($V179,$A179=""),"",VLOOKUP($A179,OptionInfo!$A:$AI,32,FALSE))</f>
        <v>0.28521972639732879</v>
      </c>
      <c r="I179" s="30">
        <f>IF(OR($V179,$A179=""),"",VLOOKUP($A179,OptionInfo!$A:$AI,33,FALSE))</f>
        <v>1.4109203790266838</v>
      </c>
      <c r="J179" s="30">
        <f>IF(OR($V179,$A179=""),"",VLOOKUP($A179,OptionInfo!$A:$AI,34,FALSE))</f>
        <v>-2.0518618107398279</v>
      </c>
      <c r="K179" s="30">
        <f>IF(OR($V179,$A179=""),"",VLOOKUP($A179,OptionInfo!$A:$AI,35,FALSE))</f>
        <v>0.40952313289019965</v>
      </c>
      <c r="L179" s="31">
        <f t="shared" si="12"/>
        <v>-531.12479185012228</v>
      </c>
      <c r="M179" s="30">
        <f t="shared" si="13"/>
        <v>-469.47166965000321</v>
      </c>
      <c r="N179" s="30" t="e">
        <f>IF(OR($V179,$A179=""),"",IF(VLOOKUP($A179,OptionInfo!$A:$B,2,FALSE)="Asian",-$M179*0.01*$U179,$M179*0.01*$U179))</f>
        <v>#N/A</v>
      </c>
      <c r="O179" s="30">
        <f t="shared" si="14"/>
        <v>-2322.3749438779214</v>
      </c>
      <c r="P179" s="30">
        <f t="shared" si="15"/>
        <v>1350.9458161911027</v>
      </c>
      <c r="Q179" s="22">
        <f t="shared" si="16"/>
        <v>-41097.408135498241</v>
      </c>
      <c r="R179" s="145">
        <v>192235.3524</v>
      </c>
      <c r="S179" s="22">
        <f t="shared" si="17"/>
        <v>151137.94426450177</v>
      </c>
      <c r="T179" s="22">
        <f>IF($A179="","",IF(V179,VLOOKUP($A179,OptionInfo!$A:$AC,29,FALSE),VLOOKUP($A179,OptionInfo!$A:$AD,30,FALSE)))</f>
        <v>0.24968048684992855</v>
      </c>
      <c r="U179" s="154" t="e">
        <f>IF($B179="","",IF($V179,0,RTD("wdf.rtq",,$B179,"LastPrice")))</f>
        <v>#N/A</v>
      </c>
      <c r="V179" s="107" t="b">
        <f>IF($A179="","",VLOOKUP($A179,OptionInfo!$A:$AK,37,FALSE))</f>
        <v>0</v>
      </c>
    </row>
    <row r="180" spans="1:22" s="18" customFormat="1" x14ac:dyDescent="0.2">
      <c r="A180" s="18" t="s">
        <v>1890</v>
      </c>
      <c r="B180" s="10" t="str">
        <f>IF($A180="","",VLOOKUP($A180,OptionInfo!$A:$E,5,FALSE))</f>
        <v>601666.SH</v>
      </c>
      <c r="C180" s="154">
        <f>IF($A180="","",VLOOKUP($A180,OptionInfo!$A:$G,7,FALSE))</f>
        <v>100</v>
      </c>
      <c r="D180" s="85">
        <v>-3389</v>
      </c>
      <c r="E180" s="85">
        <v>0</v>
      </c>
      <c r="F180" s="85">
        <v>3389</v>
      </c>
      <c r="G180" s="30">
        <f>IF(OR($V180,$A180=""),"",VLOOKUP($A180,OptionInfo!$A:$AI,31,FALSE))</f>
        <v>0.93054970021220917</v>
      </c>
      <c r="H180" s="30">
        <f>IF(OR($V180,$A180=""),"",VLOOKUP($A180,OptionInfo!$A:$AI,32,FALSE))</f>
        <v>0.17880486978041751</v>
      </c>
      <c r="I180" s="30">
        <f>IF(OR($V180,$A180=""),"",VLOOKUP($A180,OptionInfo!$A:$AI,33,FALSE))</f>
        <v>0.31621563976963091</v>
      </c>
      <c r="J180" s="30">
        <f>IF(OR($V180,$A180=""),"",VLOOKUP($A180,OptionInfo!$A:$AI,34,FALSE))</f>
        <v>-0.68282356422485679</v>
      </c>
      <c r="K180" s="30">
        <f>IF(OR($V180,$A180=""),"",VLOOKUP($A180,OptionInfo!$A:$AI,35,FALSE))</f>
        <v>0.64269728886531885</v>
      </c>
      <c r="L180" s="31">
        <f t="shared" si="12"/>
        <v>-3153.6329340191769</v>
      </c>
      <c r="M180" s="30">
        <f t="shared" si="13"/>
        <v>-605.96970368583493</v>
      </c>
      <c r="N180" s="30" t="e">
        <f>IF(OR($V180,$A180=""),"",IF(VLOOKUP($A180,OptionInfo!$A:$B,2,FALSE)="Asian",-$M180*0.01*$U180,$M180*0.01*$U180))</f>
        <v>#N/A</v>
      </c>
      <c r="O180" s="30">
        <f t="shared" si="14"/>
        <v>-1071.654803179279</v>
      </c>
      <c r="P180" s="30">
        <f t="shared" si="15"/>
        <v>925.63562366321594</v>
      </c>
      <c r="Q180" s="22">
        <f t="shared" si="16"/>
        <v>-342000.66689864564</v>
      </c>
      <c r="R180" s="145">
        <v>196817.53059999997</v>
      </c>
      <c r="S180" s="22">
        <f t="shared" si="17"/>
        <v>-145183.13629864567</v>
      </c>
      <c r="T180" s="22">
        <f>IF($A180="","",IF(V180,VLOOKUP($A180,OptionInfo!$A:$AC,29,FALSE),VLOOKUP($A180,OptionInfo!$A:$AD,30,FALSE)))</f>
        <v>1.009149208907187</v>
      </c>
      <c r="U180" s="154" t="e">
        <f>IF($B180="","",IF($V180,0,RTD("wdf.rtq",,$B180,"LastPrice")))</f>
        <v>#N/A</v>
      </c>
      <c r="V180" s="107" t="b">
        <f>IF($A180="","",VLOOKUP($A180,OptionInfo!$A:$AK,37,FALSE))</f>
        <v>0</v>
      </c>
    </row>
    <row r="181" spans="1:22" s="18" customFormat="1" x14ac:dyDescent="0.2">
      <c r="A181" s="18" t="s">
        <v>1893</v>
      </c>
      <c r="B181" s="10" t="str">
        <f>IF($A181="","",VLOOKUP($A181,OptionInfo!$A:$E,5,FALSE))</f>
        <v>002488.SZ</v>
      </c>
      <c r="C181" s="154">
        <f>IF($A181="","",VLOOKUP($A181,OptionInfo!$A:$G,7,FALSE))</f>
        <v>100</v>
      </c>
      <c r="D181" s="85">
        <v>-4424</v>
      </c>
      <c r="E181" s="85">
        <v>0</v>
      </c>
      <c r="F181" s="85">
        <v>4424</v>
      </c>
      <c r="G181" s="30" t="str">
        <f>IF(OR($V181,$A181=""),"",VLOOKUP($A181,OptionInfo!$A:$AI,31,FALSE))</f>
        <v/>
      </c>
      <c r="H181" s="30" t="str">
        <f>IF(OR($V181,$A181=""),"",VLOOKUP($A181,OptionInfo!$A:$AI,32,FALSE))</f>
        <v/>
      </c>
      <c r="I181" s="30" t="str">
        <f>IF(OR($V181,$A181=""),"",VLOOKUP($A181,OptionInfo!$A:$AI,33,FALSE))</f>
        <v/>
      </c>
      <c r="J181" s="30" t="str">
        <f>IF(OR($V181,$A181=""),"",VLOOKUP($A181,OptionInfo!$A:$AI,34,FALSE))</f>
        <v/>
      </c>
      <c r="K181" s="30" t="str">
        <f>IF(OR($V181,$A181=""),"",VLOOKUP($A181,OptionInfo!$A:$AI,35,FALSE))</f>
        <v/>
      </c>
      <c r="L181" s="31" t="str">
        <f t="shared" si="12"/>
        <v/>
      </c>
      <c r="M181" s="30" t="str">
        <f t="shared" si="13"/>
        <v/>
      </c>
      <c r="N181" s="30" t="str">
        <f>IF(OR($V181,$A181=""),"",IF(VLOOKUP($A181,OptionInfo!$A:$B,2,FALSE)="Asian",-$M181*0.01*$U181,$M181*0.01*$U181))</f>
        <v/>
      </c>
      <c r="O181" s="30" t="str">
        <f t="shared" si="14"/>
        <v/>
      </c>
      <c r="P181" s="30" t="str">
        <f t="shared" si="15"/>
        <v/>
      </c>
      <c r="Q181" s="22">
        <f t="shared" si="16"/>
        <v>-530437.6</v>
      </c>
      <c r="R181" s="145">
        <v>256454.85600000003</v>
      </c>
      <c r="S181" s="22">
        <f t="shared" si="17"/>
        <v>-273982.74399999995</v>
      </c>
      <c r="T181" s="22">
        <f>IF($A181="","",IF(V181,VLOOKUP($A181,OptionInfo!$A:$AC,29,FALSE),VLOOKUP($A181,OptionInfo!$A:$AD,30,FALSE)))</f>
        <v>1.1990000000000001</v>
      </c>
      <c r="U181" s="154">
        <f>IF($B181="","",IF($V181,0,RTD("wdf.rtq",,$B181,"LastPrice")))</f>
        <v>0</v>
      </c>
      <c r="V181" s="107" t="b">
        <f>IF($A181="","",VLOOKUP($A181,OptionInfo!$A:$AK,37,FALSE))</f>
        <v>1</v>
      </c>
    </row>
    <row r="182" spans="1:22" s="18" customFormat="1" x14ac:dyDescent="0.2">
      <c r="A182" s="18" t="s">
        <v>1939</v>
      </c>
      <c r="B182" s="10" t="str">
        <f>IF($A182="","",VLOOKUP($A182,OptionInfo!$A:$E,5,FALSE))</f>
        <v>SR805.CZC</v>
      </c>
      <c r="C182" s="154">
        <f>IF($A182="","",VLOOKUP($A182,OptionInfo!$A:$G,7,FALSE))</f>
        <v>10</v>
      </c>
      <c r="D182" s="85">
        <v>-50</v>
      </c>
      <c r="E182" s="85">
        <v>0</v>
      </c>
      <c r="F182" s="85">
        <v>50</v>
      </c>
      <c r="G182" s="30" t="str">
        <f>IF(OR($V182,$A182=""),"",VLOOKUP($A182,OptionInfo!$A:$AI,31,FALSE))</f>
        <v/>
      </c>
      <c r="H182" s="30" t="str">
        <f>IF(OR($V182,$A182=""),"",VLOOKUP($A182,OptionInfo!$A:$AI,32,FALSE))</f>
        <v/>
      </c>
      <c r="I182" s="30" t="str">
        <f>IF(OR($V182,$A182=""),"",VLOOKUP($A182,OptionInfo!$A:$AI,33,FALSE))</f>
        <v/>
      </c>
      <c r="J182" s="30" t="str">
        <f>IF(OR($V182,$A182=""),"",VLOOKUP($A182,OptionInfo!$A:$AI,34,FALSE))</f>
        <v/>
      </c>
      <c r="K182" s="30" t="str">
        <f>IF(OR($V182,$A182=""),"",VLOOKUP($A182,OptionInfo!$A:$AI,35,FALSE))</f>
        <v/>
      </c>
      <c r="L182" s="31" t="str">
        <f t="shared" si="12"/>
        <v/>
      </c>
      <c r="M182" s="30" t="str">
        <f t="shared" si="13"/>
        <v/>
      </c>
      <c r="N182" s="30" t="str">
        <f>IF(OR($V182,$A182=""),"",IF(VLOOKUP($A182,OptionInfo!$A:$B,2,FALSE)="Asian",-$M182*0.01*$U182,$M182*0.01*$U182))</f>
        <v/>
      </c>
      <c r="O182" s="30" t="str">
        <f t="shared" si="14"/>
        <v/>
      </c>
      <c r="P182" s="30" t="str">
        <f t="shared" si="15"/>
        <v/>
      </c>
      <c r="Q182" s="22">
        <f t="shared" si="16"/>
        <v>-235</v>
      </c>
      <c r="R182" s="145">
        <v>4221.7</v>
      </c>
      <c r="S182" s="22">
        <f t="shared" si="17"/>
        <v>3986.7</v>
      </c>
      <c r="T182" s="22">
        <f>IF($A182="","",IF(V182,VLOOKUP($A182,OptionInfo!$A:$AC,29,FALSE),VLOOKUP($A182,OptionInfo!$A:$AD,30,FALSE)))</f>
        <v>0.47</v>
      </c>
      <c r="U182" s="154">
        <f>IF($B182="","",IF($V182,0,RTD("wdf.rtq",,$B182,"LastPrice")))</f>
        <v>0</v>
      </c>
      <c r="V182" s="107" t="b">
        <f>IF($A182="","",VLOOKUP($A182,OptionInfo!$A:$AK,37,FALSE))</f>
        <v>1</v>
      </c>
    </row>
    <row r="183" spans="1:22" s="18" customFormat="1" x14ac:dyDescent="0.2">
      <c r="A183" s="18" t="s">
        <v>1965</v>
      </c>
      <c r="B183" s="10" t="str">
        <f>IF($A183="","",VLOOKUP($A183,OptionInfo!$A:$E,5,FALSE))</f>
        <v>600260.SH</v>
      </c>
      <c r="C183" s="154">
        <f>IF($A183="","",VLOOKUP($A183,OptionInfo!$A:$G,7,FALSE))</f>
        <v>100</v>
      </c>
      <c r="D183" s="85">
        <v>-5078.72</v>
      </c>
      <c r="E183" s="85">
        <v>0</v>
      </c>
      <c r="F183" s="85">
        <v>5078.72</v>
      </c>
      <c r="G183" s="30">
        <f>IF(OR($V183,$A183=""),"",VLOOKUP($A183,OptionInfo!$A:$AI,31,FALSE))</f>
        <v>0.60258548801014578</v>
      </c>
      <c r="H183" s="30">
        <f>IF(OR($V183,$A183=""),"",VLOOKUP($A183,OptionInfo!$A:$AI,32,FALSE))</f>
        <v>5.7025078012919915E-2</v>
      </c>
      <c r="I183" s="30">
        <f>IF(OR($V183,$A183=""),"",VLOOKUP($A183,OptionInfo!$A:$AI,33,FALSE))</f>
        <v>7.0499175508391749</v>
      </c>
      <c r="J183" s="30">
        <f>IF(OR($V183,$A183=""),"",VLOOKUP($A183,OptionInfo!$A:$AI,34,FALSE))</f>
        <v>-4.2506502708231508</v>
      </c>
      <c r="K183" s="30">
        <f>IF(OR($V183,$A183=""),"",VLOOKUP($A183,OptionInfo!$A:$AI,35,FALSE))</f>
        <v>5.540143076819299</v>
      </c>
      <c r="L183" s="31">
        <f t="shared" si="12"/>
        <v>-3060.3629696668877</v>
      </c>
      <c r="M183" s="30">
        <f t="shared" si="13"/>
        <v>-289.61440420577662</v>
      </c>
      <c r="N183" s="30" t="e">
        <f>IF(OR($V183,$A183=""),"",IF(VLOOKUP($A183,OptionInfo!$A:$B,2,FALSE)="Asian",-$M183*0.01*$U183,$M183*0.01*$U183))</f>
        <v>#N/A</v>
      </c>
      <c r="O183" s="30">
        <f t="shared" si="14"/>
        <v>-35804.557263797935</v>
      </c>
      <c r="P183" s="30">
        <f t="shared" si="15"/>
        <v>8635.1450173739813</v>
      </c>
      <c r="Q183" s="22">
        <f t="shared" si="16"/>
        <v>-1608242.3773218466</v>
      </c>
      <c r="R183" s="145">
        <v>2212499.9291999997</v>
      </c>
      <c r="S183" s="22">
        <f t="shared" si="17"/>
        <v>604257.55187815311</v>
      </c>
      <c r="T183" s="22">
        <f>IF($A183="","",IF(V183,VLOOKUP($A183,OptionInfo!$A:$AC,29,FALSE),VLOOKUP($A183,OptionInfo!$A:$AD,30,FALSE)))</f>
        <v>3.166629342278855</v>
      </c>
      <c r="U183" s="154" t="e">
        <f>IF($B183="","",IF($V183,0,RTD("wdf.rtq",,$B183,"LastPrice")))</f>
        <v>#N/A</v>
      </c>
      <c r="V183" s="107" t="b">
        <f>IF($A183="","",VLOOKUP($A183,OptionInfo!$A:$AK,37,FALSE))</f>
        <v>0</v>
      </c>
    </row>
    <row r="184" spans="1:22" s="18" customFormat="1" x14ac:dyDescent="0.2">
      <c r="A184" s="18" t="s">
        <v>1981</v>
      </c>
      <c r="B184" s="10" t="str">
        <f>IF($A184="","",VLOOKUP($A184,OptionInfo!$A:$E,5,FALSE))</f>
        <v>600260.SH</v>
      </c>
      <c r="C184" s="154">
        <f>IF($A184="","",VLOOKUP($A184,OptionInfo!$A:$G,7,FALSE))</f>
        <v>100</v>
      </c>
      <c r="D184" s="85">
        <v>-2599.65</v>
      </c>
      <c r="E184" s="85">
        <v>0</v>
      </c>
      <c r="F184" s="85">
        <v>2599.65</v>
      </c>
      <c r="G184" s="30">
        <f>IF(OR($V184,$A184=""),"",VLOOKUP($A184,OptionInfo!$A:$AI,31,FALSE))</f>
        <v>0.64213661633654051</v>
      </c>
      <c r="H184" s="30">
        <f>IF(OR($V184,$A184=""),"",VLOOKUP($A184,OptionInfo!$A:$AI,32,FALSE))</f>
        <v>5.490713006738477E-2</v>
      </c>
      <c r="I184" s="30">
        <f>IF(OR($V184,$A184=""),"",VLOOKUP($A184,OptionInfo!$A:$AI,33,FALSE))</f>
        <v>6.8610691924060978</v>
      </c>
      <c r="J184" s="30">
        <f>IF(OR($V184,$A184=""),"",VLOOKUP($A184,OptionInfo!$A:$AI,34,FALSE))</f>
        <v>-4.1609050948082169</v>
      </c>
      <c r="K184" s="30">
        <f>IF(OR($V184,$A184=""),"",VLOOKUP($A184,OptionInfo!$A:$AI,35,FALSE))</f>
        <v>5.9040503010552241</v>
      </c>
      <c r="L184" s="31">
        <f t="shared" si="12"/>
        <v>-1669.3304546592876</v>
      </c>
      <c r="M184" s="30">
        <f t="shared" si="13"/>
        <v>-142.73932067967681</v>
      </c>
      <c r="N184" s="30" t="e">
        <f>IF(OR($V184,$A184=""),"",IF(VLOOKUP($A184,OptionInfo!$A:$B,2,FALSE)="Asian",-$M184*0.01*$U184,$M184*0.01*$U184))</f>
        <v>#N/A</v>
      </c>
      <c r="O184" s="30">
        <f t="shared" si="14"/>
        <v>-17836.378526038512</v>
      </c>
      <c r="P184" s="30">
        <f t="shared" si="15"/>
        <v>4326.7587718872728</v>
      </c>
      <c r="Q184" s="22">
        <f t="shared" si="16"/>
        <v>-920944.97763031744</v>
      </c>
      <c r="R184" s="145">
        <v>1106248.5618750001</v>
      </c>
      <c r="S184" s="22">
        <f t="shared" si="17"/>
        <v>185303.58424468269</v>
      </c>
      <c r="T184" s="22">
        <f>IF($A184="","",IF(V184,VLOOKUP($A184,OptionInfo!$A:$AC,29,FALSE),VLOOKUP($A184,OptionInfo!$A:$AD,30,FALSE)))</f>
        <v>3.5425729526294591</v>
      </c>
      <c r="U184" s="154" t="e">
        <f>IF($B184="","",IF($V184,0,RTD("wdf.rtq",,$B184,"LastPrice")))</f>
        <v>#N/A</v>
      </c>
      <c r="V184" s="107" t="b">
        <f>IF($A184="","",VLOOKUP($A184,OptionInfo!$A:$AK,37,FALSE))</f>
        <v>0</v>
      </c>
    </row>
    <row r="185" spans="1:22" s="18" customFormat="1" x14ac:dyDescent="0.2">
      <c r="A185" s="18" t="s">
        <v>1984</v>
      </c>
      <c r="B185" s="10" t="str">
        <f>IF($A185="","",VLOOKUP($A185,OptionInfo!$A:$E,5,FALSE))</f>
        <v>002594.SZ</v>
      </c>
      <c r="C185" s="154">
        <f>IF($A185="","",VLOOKUP($A185,OptionInfo!$A:$G,7,FALSE))</f>
        <v>100</v>
      </c>
      <c r="D185" s="85">
        <v>-2116</v>
      </c>
      <c r="E185" s="85">
        <v>0</v>
      </c>
      <c r="F185" s="85">
        <v>2116</v>
      </c>
      <c r="G185" s="30">
        <f>IF(OR($V185,$A185=""),"",VLOOKUP($A185,OptionInfo!$A:$AI,31,FALSE))</f>
        <v>0.25723229628745103</v>
      </c>
      <c r="H185" s="30">
        <f>IF(OR($V185,$A185=""),"",VLOOKUP($A185,OptionInfo!$A:$AI,32,FALSE))</f>
        <v>2.106339248207572E-2</v>
      </c>
      <c r="I185" s="30">
        <f>IF(OR($V185,$A185=""),"",VLOOKUP($A185,OptionInfo!$A:$AI,33,FALSE))</f>
        <v>13.1733397032492</v>
      </c>
      <c r="J185" s="30">
        <f>IF(OR($V185,$A185=""),"",VLOOKUP($A185,OptionInfo!$A:$AI,34,FALSE))</f>
        <v>-7.3196123463941554</v>
      </c>
      <c r="K185" s="30">
        <f>IF(OR($V185,$A185=""),"",VLOOKUP($A185,OptionInfo!$A:$AI,35,FALSE))</f>
        <v>5.6434609576995411</v>
      </c>
      <c r="L185" s="31">
        <f t="shared" si="12"/>
        <v>-544.30353894424638</v>
      </c>
      <c r="M185" s="30">
        <f t="shared" si="13"/>
        <v>-44.570138492072225</v>
      </c>
      <c r="N185" s="30" t="e">
        <f>IF(OR($V185,$A185=""),"",IF(VLOOKUP($A185,OptionInfo!$A:$B,2,FALSE)="Asian",-$M185*0.01*$U185,$M185*0.01*$U185))</f>
        <v>#N/A</v>
      </c>
      <c r="O185" s="30">
        <f t="shared" si="14"/>
        <v>-27874.786812075308</v>
      </c>
      <c r="P185" s="30">
        <f t="shared" si="15"/>
        <v>6195.3198899880135</v>
      </c>
      <c r="Q185" s="22">
        <f t="shared" si="16"/>
        <v>-449113.86019521544</v>
      </c>
      <c r="R185" s="145">
        <v>790579.92</v>
      </c>
      <c r="S185" s="22">
        <f t="shared" si="17"/>
        <v>341466.0598047846</v>
      </c>
      <c r="T185" s="22">
        <f>IF($A185="","",IF(V185,VLOOKUP($A185,OptionInfo!$A:$AC,29,FALSE),VLOOKUP($A185,OptionInfo!$A:$AD,30,FALSE)))</f>
        <v>2.1224662580114151</v>
      </c>
      <c r="U185" s="154" t="e">
        <f>IF($B185="","",IF($V185,0,RTD("wdf.rtq",,$B185,"LastPrice")))</f>
        <v>#N/A</v>
      </c>
      <c r="V185" s="107" t="b">
        <f>IF($A185="","",VLOOKUP($A185,OptionInfo!$A:$AK,37,FALSE))</f>
        <v>0</v>
      </c>
    </row>
    <row r="186" spans="1:22" s="18" customFormat="1" x14ac:dyDescent="0.2">
      <c r="A186" s="18" t="s">
        <v>1987</v>
      </c>
      <c r="B186" s="10" t="str">
        <f>IF($A186="","",VLOOKUP($A186,OptionInfo!$A:$E,5,FALSE))</f>
        <v>600861.SH</v>
      </c>
      <c r="C186" s="154">
        <f>IF($A186="","",VLOOKUP($A186,OptionInfo!$A:$G,7,FALSE))</f>
        <v>100</v>
      </c>
      <c r="D186" s="85">
        <v>-2000</v>
      </c>
      <c r="E186" s="85">
        <v>0</v>
      </c>
      <c r="F186" s="85">
        <v>2000</v>
      </c>
      <c r="G186" s="30">
        <f>IF(OR($V186,$A186=""),"",VLOOKUP($A186,OptionInfo!$A:$AI,31,FALSE))</f>
        <v>0.33540948261987436</v>
      </c>
      <c r="H186" s="30">
        <f>IF(OR($V186,$A186=""),"",VLOOKUP($A186,OptionInfo!$A:$AI,32,FALSE))</f>
        <v>0.65431517737368927</v>
      </c>
      <c r="I186" s="30">
        <f>IF(OR($V186,$A186=""),"",VLOOKUP($A186,OptionInfo!$A:$AI,33,FALSE))</f>
        <v>0.92290510352067945</v>
      </c>
      <c r="J186" s="30">
        <f>IF(OR($V186,$A186=""),"",VLOOKUP($A186,OptionInfo!$A:$AI,34,FALSE))</f>
        <v>-1.6497821867474414</v>
      </c>
      <c r="K186" s="30">
        <f>IF(OR($V186,$A186=""),"",VLOOKUP($A186,OptionInfo!$A:$AI,35,FALSE))</f>
        <v>0.21331254623102608</v>
      </c>
      <c r="L186" s="31">
        <f t="shared" si="12"/>
        <v>-670.81896523974876</v>
      </c>
      <c r="M186" s="30">
        <f t="shared" si="13"/>
        <v>-1308.6303547473785</v>
      </c>
      <c r="N186" s="30" t="e">
        <f>IF(OR($V186,$A186=""),"",IF(VLOOKUP($A186,OptionInfo!$A:$B,2,FALSE)="Asian",-$M186*0.01*$U186,$M186*0.01*$U186))</f>
        <v>#N/A</v>
      </c>
      <c r="O186" s="30">
        <f t="shared" si="14"/>
        <v>-1845.8102070413588</v>
      </c>
      <c r="P186" s="30">
        <f t="shared" si="15"/>
        <v>1319.8257493979531</v>
      </c>
      <c r="Q186" s="22">
        <f t="shared" si="16"/>
        <v>-23975.373391837045</v>
      </c>
      <c r="R186" s="145">
        <v>114799.99999999999</v>
      </c>
      <c r="S186" s="22">
        <f t="shared" si="17"/>
        <v>90824.626608162944</v>
      </c>
      <c r="T186" s="22">
        <f>IF($A186="","",IF(V186,VLOOKUP($A186,OptionInfo!$A:$AC,29,FALSE),VLOOKUP($A186,OptionInfo!$A:$AD,30,FALSE)))</f>
        <v>0.11987686695918522</v>
      </c>
      <c r="U186" s="154" t="e">
        <f>IF($B186="","",IF($V186,0,RTD("wdf.rtq",,$B186,"LastPrice")))</f>
        <v>#N/A</v>
      </c>
      <c r="V186" s="107" t="b">
        <f>IF($A186="","",VLOOKUP($A186,OptionInfo!$A:$AK,37,FALSE))</f>
        <v>0</v>
      </c>
    </row>
    <row r="187" spans="1:22" s="18" customFormat="1" x14ac:dyDescent="0.2">
      <c r="A187" s="18" t="s">
        <v>1376</v>
      </c>
      <c r="B187" s="10" t="str">
        <f>IF($A187="","",VLOOKUP($A187,OptionInfo!$A:$E,5,FALSE))</f>
        <v>ZC801.CZC</v>
      </c>
      <c r="C187" s="154">
        <f>IF($A187="","",VLOOKUP($A187,OptionInfo!$A:$G,7,FALSE))</f>
        <v>100</v>
      </c>
      <c r="D187" s="85">
        <v>50</v>
      </c>
      <c r="E187" s="85">
        <v>0</v>
      </c>
      <c r="F187" s="85">
        <v>-50</v>
      </c>
      <c r="G187" s="30" t="str">
        <f>IF(OR($V187,$A187=""),"",VLOOKUP($A187,OptionInfo!$A:$AI,31,FALSE))</f>
        <v/>
      </c>
      <c r="H187" s="30" t="str">
        <f>IF(OR($V187,$A187=""),"",VLOOKUP($A187,OptionInfo!$A:$AI,32,FALSE))</f>
        <v/>
      </c>
      <c r="I187" s="30" t="str">
        <f>IF(OR($V187,$A187=""),"",VLOOKUP($A187,OptionInfo!$A:$AI,33,FALSE))</f>
        <v/>
      </c>
      <c r="J187" s="30" t="str">
        <f>IF(OR($V187,$A187=""),"",VLOOKUP($A187,OptionInfo!$A:$AI,34,FALSE))</f>
        <v/>
      </c>
      <c r="K187" s="30" t="str">
        <f>IF(OR($V187,$A187=""),"",VLOOKUP($A187,OptionInfo!$A:$AI,35,FALSE))</f>
        <v/>
      </c>
      <c r="L187" s="31" t="str">
        <f t="shared" si="12"/>
        <v/>
      </c>
      <c r="M187" s="30" t="str">
        <f t="shared" si="13"/>
        <v/>
      </c>
      <c r="N187" s="30" t="str">
        <f>IF(OR($V187,$A187=""),"",IF(VLOOKUP($A187,OptionInfo!$A:$B,2,FALSE)="Asian",-$M187*0.01*$U187,$M187*0.01*$U187))</f>
        <v/>
      </c>
      <c r="O187" s="30" t="str">
        <f t="shared" si="14"/>
        <v/>
      </c>
      <c r="P187" s="30" t="str">
        <f t="shared" si="15"/>
        <v/>
      </c>
      <c r="Q187" s="22">
        <f t="shared" si="16"/>
        <v>0</v>
      </c>
      <c r="R187" s="145">
        <v>0</v>
      </c>
      <c r="S187" s="22">
        <f t="shared" si="17"/>
        <v>0</v>
      </c>
      <c r="T187" s="22">
        <f>IF($A187="","",IF(V187,VLOOKUP($A187,OptionInfo!$A:$AC,29,FALSE),VLOOKUP($A187,OptionInfo!$A:$AD,30,FALSE)))</f>
        <v>0</v>
      </c>
      <c r="U187" s="154">
        <f>IF($B187="","",IF($V187,0,RTD("wdf.rtq",,$B187,"LastPrice")))</f>
        <v>0</v>
      </c>
      <c r="V187" s="107" t="b">
        <f>IF($A187="","",VLOOKUP($A187,OptionInfo!$A:$AK,37,FALSE))</f>
        <v>1</v>
      </c>
    </row>
    <row r="188" spans="1:22" s="18" customFormat="1" x14ac:dyDescent="0.2">
      <c r="A188" s="18" t="s">
        <v>1414</v>
      </c>
      <c r="B188" s="10" t="str">
        <f>IF($A188="","",VLOOKUP($A188,OptionInfo!$A:$E,5,FALSE))</f>
        <v>RB1805.SHF</v>
      </c>
      <c r="C188" s="154">
        <f>IF($A188="","",VLOOKUP($A188,OptionInfo!$A:$G,7,FALSE))</f>
        <v>10</v>
      </c>
      <c r="D188" s="85">
        <v>-300</v>
      </c>
      <c r="E188" s="85">
        <v>-300</v>
      </c>
      <c r="F188" s="85">
        <v>0</v>
      </c>
      <c r="G188" s="30" t="str">
        <f>IF(OR($V188,$A188=""),"",VLOOKUP($A188,OptionInfo!$A:$AI,31,FALSE))</f>
        <v/>
      </c>
      <c r="H188" s="30" t="str">
        <f>IF(OR($V188,$A188=""),"",VLOOKUP($A188,OptionInfo!$A:$AI,32,FALSE))</f>
        <v/>
      </c>
      <c r="I188" s="30" t="str">
        <f>IF(OR($V188,$A188=""),"",VLOOKUP($A188,OptionInfo!$A:$AI,33,FALSE))</f>
        <v/>
      </c>
      <c r="J188" s="30" t="str">
        <f>IF(OR($V188,$A188=""),"",VLOOKUP($A188,OptionInfo!$A:$AI,34,FALSE))</f>
        <v/>
      </c>
      <c r="K188" s="30" t="str">
        <f>IF(OR($V188,$A188=""),"",VLOOKUP($A188,OptionInfo!$A:$AI,35,FALSE))</f>
        <v/>
      </c>
      <c r="L188" s="31" t="str">
        <f t="shared" si="12"/>
        <v/>
      </c>
      <c r="M188" s="30" t="str">
        <f t="shared" si="13"/>
        <v/>
      </c>
      <c r="N188" s="30" t="str">
        <f>IF(OR($V188,$A188=""),"",IF(VLOOKUP($A188,OptionInfo!$A:$B,2,FALSE)="Asian",-$M188*0.01*$U188,$M188*0.01*$U188))</f>
        <v/>
      </c>
      <c r="O188" s="30" t="str">
        <f t="shared" si="14"/>
        <v/>
      </c>
      <c r="P188" s="30" t="str">
        <f t="shared" si="15"/>
        <v/>
      </c>
      <c r="Q188" s="22">
        <f t="shared" si="16"/>
        <v>0</v>
      </c>
      <c r="R188" s="145">
        <v>0</v>
      </c>
      <c r="S188" s="22">
        <f t="shared" si="17"/>
        <v>0</v>
      </c>
      <c r="T188" s="22">
        <f>IF($A188="","",IF(V188,VLOOKUP($A188,OptionInfo!$A:$AC,29,FALSE),VLOOKUP($A188,OptionInfo!$A:$AD,30,FALSE)))</f>
        <v>0</v>
      </c>
      <c r="U188" s="154">
        <f>IF($B188="","",IF($V188,0,RTD("wdf.rtq",,$B188,"LastPrice")))</f>
        <v>0</v>
      </c>
      <c r="V188" s="107" t="b">
        <f>IF($A188="","",VLOOKUP($A188,OptionInfo!$A:$AK,37,FALSE))</f>
        <v>1</v>
      </c>
    </row>
    <row r="189" spans="1:22" s="18" customFormat="1" x14ac:dyDescent="0.2">
      <c r="A189" s="18" t="s">
        <v>2021</v>
      </c>
      <c r="B189" s="10" t="str">
        <f>IF($A189="","",VLOOKUP($A189,OptionInfo!$A:$E,5,FALSE))</f>
        <v>002153.SZ</v>
      </c>
      <c r="C189" s="154">
        <f>IF($A189="","",VLOOKUP($A189,OptionInfo!$A:$G,7,FALSE))</f>
        <v>100</v>
      </c>
      <c r="D189" s="85">
        <v>-354</v>
      </c>
      <c r="E189" s="85">
        <v>0</v>
      </c>
      <c r="F189" s="85">
        <v>354</v>
      </c>
      <c r="G189" s="30" t="str">
        <f>IF(OR($V189,$A189=""),"",VLOOKUP($A189,OptionInfo!$A:$AI,31,FALSE))</f>
        <v/>
      </c>
      <c r="H189" s="30" t="str">
        <f>IF(OR($V189,$A189=""),"",VLOOKUP($A189,OptionInfo!$A:$AI,32,FALSE))</f>
        <v/>
      </c>
      <c r="I189" s="30" t="str">
        <f>IF(OR($V189,$A189=""),"",VLOOKUP($A189,OptionInfo!$A:$AI,33,FALSE))</f>
        <v/>
      </c>
      <c r="J189" s="30" t="str">
        <f>IF(OR($V189,$A189=""),"",VLOOKUP($A189,OptionInfo!$A:$AI,34,FALSE))</f>
        <v/>
      </c>
      <c r="K189" s="30" t="str">
        <f>IF(OR($V189,$A189=""),"",VLOOKUP($A189,OptionInfo!$A:$AI,35,FALSE))</f>
        <v/>
      </c>
      <c r="L189" s="31" t="str">
        <f t="shared" si="12"/>
        <v/>
      </c>
      <c r="M189" s="30" t="str">
        <f t="shared" si="13"/>
        <v/>
      </c>
      <c r="N189" s="30" t="str">
        <f>IF(OR($V189,$A189=""),"",IF(VLOOKUP($A189,OptionInfo!$A:$B,2,FALSE)="Asian",-$M189*0.01*$U189,$M189*0.01*$U189))</f>
        <v/>
      </c>
      <c r="O189" s="30" t="str">
        <f t="shared" si="14"/>
        <v/>
      </c>
      <c r="P189" s="30" t="str">
        <f t="shared" si="15"/>
        <v/>
      </c>
      <c r="Q189" s="22">
        <f t="shared" si="16"/>
        <v>0</v>
      </c>
      <c r="R189" s="145">
        <v>62690.921999999999</v>
      </c>
      <c r="S189" s="22">
        <f t="shared" si="17"/>
        <v>62690.921999999999</v>
      </c>
      <c r="T189" s="22">
        <f>IF($A189="","",IF(V189,VLOOKUP($A189,OptionInfo!$A:$AC,29,FALSE),VLOOKUP($A189,OptionInfo!$A:$AD,30,FALSE)))</f>
        <v>0</v>
      </c>
      <c r="U189" s="154">
        <f>IF($B189="","",IF($V189,0,RTD("wdf.rtq",,$B189,"LastPrice")))</f>
        <v>0</v>
      </c>
      <c r="V189" s="107" t="b">
        <f>IF($A189="","",VLOOKUP($A189,OptionInfo!$A:$AK,37,FALSE))</f>
        <v>1</v>
      </c>
    </row>
    <row r="190" spans="1:22" s="18" customFormat="1" x14ac:dyDescent="0.2">
      <c r="A190" s="18" t="s">
        <v>2023</v>
      </c>
      <c r="B190" s="10" t="str">
        <f>IF($A190="","",VLOOKUP($A190,OptionInfo!$A:$E,5,FALSE))</f>
        <v>002594.SZ</v>
      </c>
      <c r="C190" s="154">
        <f>IF($A190="","",VLOOKUP($A190,OptionInfo!$A:$G,7,FALSE))</f>
        <v>100</v>
      </c>
      <c r="D190" s="85">
        <v>-714</v>
      </c>
      <c r="E190" s="85">
        <v>0</v>
      </c>
      <c r="F190" s="85">
        <v>714</v>
      </c>
      <c r="G190" s="30">
        <f>IF(OR($V190,$A190=""),"",VLOOKUP($A190,OptionInfo!$A:$AI,31,FALSE))</f>
        <v>0.24533669739399655</v>
      </c>
      <c r="H190" s="30">
        <f>IF(OR($V190,$A190=""),"",VLOOKUP($A190,OptionInfo!$A:$AI,32,FALSE))</f>
        <v>2.0434176158253964E-2</v>
      </c>
      <c r="I190" s="30">
        <f>IF(OR($V190,$A190=""),"",VLOOKUP($A190,OptionInfo!$A:$AI,33,FALSE))</f>
        <v>12.915774552071953</v>
      </c>
      <c r="J190" s="30">
        <f>IF(OR($V190,$A190=""),"",VLOOKUP($A190,OptionInfo!$A:$AI,34,FALSE))</f>
        <v>-7.0895888764026944</v>
      </c>
      <c r="K190" s="30">
        <f>IF(OR($V190,$A190=""),"",VLOOKUP($A190,OptionInfo!$A:$AI,35,FALSE))</f>
        <v>5.4467208903906563</v>
      </c>
      <c r="L190" s="31">
        <f t="shared" si="12"/>
        <v>-175.17040193931354</v>
      </c>
      <c r="M190" s="30">
        <f t="shared" si="13"/>
        <v>-14.590001776993331</v>
      </c>
      <c r="N190" s="30" t="e">
        <f>IF(OR($V190,$A190=""),"",IF(VLOOKUP($A190,OptionInfo!$A:$B,2,FALSE)="Asian",-$M190*0.01*$U190,$M190*0.01*$U190))</f>
        <v>#N/A</v>
      </c>
      <c r="O190" s="30">
        <f t="shared" si="14"/>
        <v>-9221.8630301793746</v>
      </c>
      <c r="P190" s="30">
        <f t="shared" si="15"/>
        <v>2024.7865831006097</v>
      </c>
      <c r="Q190" s="22">
        <f t="shared" si="16"/>
        <v>-143224.68856347838</v>
      </c>
      <c r="R190" s="145">
        <v>269420.76</v>
      </c>
      <c r="S190" s="22">
        <f t="shared" si="17"/>
        <v>126196.07143652163</v>
      </c>
      <c r="T190" s="22">
        <f>IF($A190="","",IF(V190,VLOOKUP($A190,OptionInfo!$A:$AC,29,FALSE),VLOOKUP($A190,OptionInfo!$A:$AD,30,FALSE)))</f>
        <v>2.0059480190963361</v>
      </c>
      <c r="U190" s="154" t="e">
        <f>IF($B190="","",IF($V190,0,RTD("wdf.rtq",,$B190,"LastPrice")))</f>
        <v>#N/A</v>
      </c>
      <c r="V190" s="107" t="b">
        <f>IF($A190="","",VLOOKUP($A190,OptionInfo!$A:$AK,37,FALSE))</f>
        <v>0</v>
      </c>
    </row>
    <row r="191" spans="1:22" s="18" customFormat="1" x14ac:dyDescent="0.2">
      <c r="A191" s="18" t="s">
        <v>2024</v>
      </c>
      <c r="B191" s="10" t="str">
        <f>IF($A191="","",VLOOKUP($A191,OptionInfo!$A:$E,5,FALSE))</f>
        <v>300431.SZ</v>
      </c>
      <c r="C191" s="154">
        <f>IF($A191="","",VLOOKUP($A191,OptionInfo!$A:$G,7,FALSE))</f>
        <v>100</v>
      </c>
      <c r="D191" s="85">
        <v>-384</v>
      </c>
      <c r="E191" s="85">
        <v>0</v>
      </c>
      <c r="F191" s="85">
        <v>384</v>
      </c>
      <c r="G191" s="30" t="str">
        <f>IF(OR($V191,$A191=""),"",VLOOKUP($A191,OptionInfo!$A:$AI,31,FALSE))</f>
        <v/>
      </c>
      <c r="H191" s="30" t="str">
        <f>IF(OR($V191,$A191=""),"",VLOOKUP($A191,OptionInfo!$A:$AI,32,FALSE))</f>
        <v/>
      </c>
      <c r="I191" s="30" t="str">
        <f>IF(OR($V191,$A191=""),"",VLOOKUP($A191,OptionInfo!$A:$AI,33,FALSE))</f>
        <v/>
      </c>
      <c r="J191" s="30" t="str">
        <f>IF(OR($V191,$A191=""),"",VLOOKUP($A191,OptionInfo!$A:$AI,34,FALSE))</f>
        <v/>
      </c>
      <c r="K191" s="30" t="str">
        <f>IF(OR($V191,$A191=""),"",VLOOKUP($A191,OptionInfo!$A:$AI,35,FALSE))</f>
        <v/>
      </c>
      <c r="L191" s="31" t="str">
        <f t="shared" si="12"/>
        <v/>
      </c>
      <c r="M191" s="30" t="str">
        <f t="shared" si="13"/>
        <v/>
      </c>
      <c r="N191" s="30" t="str">
        <f>IF(OR($V191,$A191=""),"",IF(VLOOKUP($A191,OptionInfo!$A:$B,2,FALSE)="Asian",-$M191*0.01*$U191,$M191*0.01*$U191))</f>
        <v/>
      </c>
      <c r="O191" s="30" t="str">
        <f t="shared" si="14"/>
        <v/>
      </c>
      <c r="P191" s="30" t="str">
        <f t="shared" si="15"/>
        <v/>
      </c>
      <c r="Q191" s="22">
        <f t="shared" si="16"/>
        <v>0</v>
      </c>
      <c r="R191" s="145">
        <v>64671.360000000001</v>
      </c>
      <c r="S191" s="22">
        <f t="shared" si="17"/>
        <v>64671.360000000001</v>
      </c>
      <c r="T191" s="22">
        <f>IF($A191="","",IF(V191,VLOOKUP($A191,OptionInfo!$A:$AC,29,FALSE),VLOOKUP($A191,OptionInfo!$A:$AD,30,FALSE)))</f>
        <v>0</v>
      </c>
      <c r="U191" s="154">
        <f>IF($B191="","",IF($V191,0,RTD("wdf.rtq",,$B191,"LastPrice")))</f>
        <v>0</v>
      </c>
      <c r="V191" s="107" t="b">
        <f>IF($A191="","",VLOOKUP($A191,OptionInfo!$A:$AK,37,FALSE))</f>
        <v>1</v>
      </c>
    </row>
    <row r="192" spans="1:22" s="18" customFormat="1" x14ac:dyDescent="0.2">
      <c r="A192" s="18" t="s">
        <v>2025</v>
      </c>
      <c r="B192" s="10" t="str">
        <f>IF($A192="","",VLOOKUP($A192,OptionInfo!$A:$E,5,FALSE))</f>
        <v>002628.SZ</v>
      </c>
      <c r="C192" s="154">
        <f>IF($A192="","",VLOOKUP($A192,OptionInfo!$A:$G,7,FALSE))</f>
        <v>100</v>
      </c>
      <c r="D192" s="85">
        <v>-6410</v>
      </c>
      <c r="E192" s="85">
        <v>0</v>
      </c>
      <c r="F192" s="85">
        <v>6410</v>
      </c>
      <c r="G192" s="30">
        <f>IF(OR($V192,$A192=""),"",VLOOKUP($A192,OptionInfo!$A:$AI,31,FALSE))</f>
        <v>0.54552415596949766</v>
      </c>
      <c r="H192" s="30">
        <f>IF(OR($V192,$A192=""),"",VLOOKUP($A192,OptionInfo!$A:$AI,32,FALSE))</f>
        <v>0.63100522260663594</v>
      </c>
      <c r="I192" s="30">
        <f>IF(OR($V192,$A192=""),"",VLOOKUP($A192,OptionInfo!$A:$AI,33,FALSE))</f>
        <v>0.80305556849838455</v>
      </c>
      <c r="J192" s="30">
        <f>IF(OR($V192,$A192=""),"",VLOOKUP($A192,OptionInfo!$A:$AI,34,FALSE))</f>
        <v>-2.028750418575425</v>
      </c>
      <c r="K192" s="30">
        <f>IF(OR($V192,$A192=""),"",VLOOKUP($A192,OptionInfo!$A:$AI,35,FALSE))</f>
        <v>0.26962830691758638</v>
      </c>
      <c r="L192" s="31">
        <f t="shared" si="12"/>
        <v>-3496.8098397644799</v>
      </c>
      <c r="M192" s="30">
        <f t="shared" si="13"/>
        <v>-4044.7434769085362</v>
      </c>
      <c r="N192" s="30" t="e">
        <f>IF(OR($V192,$A192=""),"",IF(VLOOKUP($A192,OptionInfo!$A:$B,2,FALSE)="Asian",-$M192*0.01*$U192,$M192*0.01*$U192))</f>
        <v>#N/A</v>
      </c>
      <c r="O192" s="30">
        <f t="shared" si="14"/>
        <v>-5147.5861940746454</v>
      </c>
      <c r="P192" s="30">
        <f t="shared" si="15"/>
        <v>5201.7160732273896</v>
      </c>
      <c r="Q192" s="22">
        <f t="shared" si="16"/>
        <v>-175377.94058269434</v>
      </c>
      <c r="R192" s="145">
        <v>345755.39999999997</v>
      </c>
      <c r="S192" s="22">
        <f t="shared" si="17"/>
        <v>170377.45941730562</v>
      </c>
      <c r="T192" s="22">
        <f>IF($A192="","",IF(V192,VLOOKUP($A192,OptionInfo!$A:$AC,29,FALSE),VLOOKUP($A192,OptionInfo!$A:$AD,30,FALSE)))</f>
        <v>0.27360053133025636</v>
      </c>
      <c r="U192" s="154" t="e">
        <f>IF($B192="","",IF($V192,0,RTD("wdf.rtq",,$B192,"LastPrice")))</f>
        <v>#N/A</v>
      </c>
      <c r="V192" s="107" t="b">
        <f>IF($A192="","",VLOOKUP($A192,OptionInfo!$A:$AK,37,FALSE))</f>
        <v>0</v>
      </c>
    </row>
    <row r="193" spans="1:22" s="18" customFormat="1" x14ac:dyDescent="0.2">
      <c r="A193" s="18" t="s">
        <v>2026</v>
      </c>
      <c r="B193" s="10" t="str">
        <f>IF($A193="","",VLOOKUP($A193,OptionInfo!$A:$E,5,FALSE))</f>
        <v>002596.SZ</v>
      </c>
      <c r="C193" s="154">
        <f>IF($A193="","",VLOOKUP($A193,OptionInfo!$A:$G,7,FALSE))</f>
        <v>100</v>
      </c>
      <c r="D193" s="85">
        <v>-3448</v>
      </c>
      <c r="E193" s="85">
        <v>0</v>
      </c>
      <c r="F193" s="85">
        <v>3448</v>
      </c>
      <c r="G193" s="30">
        <f>IF(OR($V193,$A193=""),"",VLOOKUP($A193,OptionInfo!$A:$AI,31,FALSE))</f>
        <v>0.78955629147199136</v>
      </c>
      <c r="H193" s="30">
        <f>IF(OR($V193,$A193=""),"",VLOOKUP($A193,OptionInfo!$A:$AI,32,FALSE))</f>
        <v>0.35000389602086385</v>
      </c>
      <c r="I193" s="30">
        <f>IF(OR($V193,$A193=""),"",VLOOKUP($A193,OptionInfo!$A:$AI,33,FALSE))</f>
        <v>0.91500251802633981</v>
      </c>
      <c r="J193" s="30">
        <f>IF(OR($V193,$A193=""),"",VLOOKUP($A193,OptionInfo!$A:$AI,34,FALSE))</f>
        <v>-2.1932770022870591</v>
      </c>
      <c r="K193" s="30">
        <f>IF(OR($V193,$A193=""),"",VLOOKUP($A193,OptionInfo!$A:$AI,35,FALSE))</f>
        <v>0.60385017624191717</v>
      </c>
      <c r="L193" s="31">
        <f t="shared" si="12"/>
        <v>-2722.3900929954261</v>
      </c>
      <c r="M193" s="30">
        <f t="shared" si="13"/>
        <v>-1206.8134334799386</v>
      </c>
      <c r="N193" s="30" t="e">
        <f>IF(OR($V193,$A193=""),"",IF(VLOOKUP($A193,OptionInfo!$A:$B,2,FALSE)="Asian",-$M193*0.01*$U193,$M193*0.01*$U193))</f>
        <v>#N/A</v>
      </c>
      <c r="O193" s="30">
        <f t="shared" si="14"/>
        <v>-3154.9286821548199</v>
      </c>
      <c r="P193" s="30">
        <f t="shared" si="15"/>
        <v>3024.9676415543117</v>
      </c>
      <c r="Q193" s="22">
        <f t="shared" si="16"/>
        <v>-248550.75354989359</v>
      </c>
      <c r="R193" s="145">
        <v>245556.21599999999</v>
      </c>
      <c r="S193" s="22">
        <f t="shared" si="17"/>
        <v>-2994.5375498936046</v>
      </c>
      <c r="T193" s="22">
        <f>IF($A193="","",IF(V193,VLOOKUP($A193,OptionInfo!$A:$AC,29,FALSE),VLOOKUP($A193,OptionInfo!$A:$AD,30,FALSE)))</f>
        <v>0.72085485368298596</v>
      </c>
      <c r="U193" s="154" t="e">
        <f>IF($B193="","",IF($V193,0,RTD("wdf.rtq",,$B193,"LastPrice")))</f>
        <v>#N/A</v>
      </c>
      <c r="V193" s="107" t="b">
        <f>IF($A193="","",VLOOKUP($A193,OptionInfo!$A:$AK,37,FALSE))</f>
        <v>0</v>
      </c>
    </row>
    <row r="194" spans="1:22" s="18" customFormat="1" x14ac:dyDescent="0.2">
      <c r="A194" s="18" t="s">
        <v>2055</v>
      </c>
      <c r="B194" s="10" t="str">
        <f>IF($A194="","",VLOOKUP($A194,OptionInfo!$A:$E,5,FALSE))</f>
        <v>I1805.DCE</v>
      </c>
      <c r="C194" s="154">
        <f>IF($A194="","",VLOOKUP($A194,OptionInfo!$A:$G,7,FALSE))</f>
        <v>100</v>
      </c>
      <c r="D194" s="85">
        <v>200</v>
      </c>
      <c r="E194" s="85">
        <v>200</v>
      </c>
      <c r="F194" s="85">
        <v>0</v>
      </c>
      <c r="G194" s="30">
        <f>IF(OR($V194,$A194=""),"",VLOOKUP($A194,OptionInfo!$A:$AI,31,FALSE))</f>
        <v>-0.1499604376942674</v>
      </c>
      <c r="H194" s="30">
        <f>IF(OR($V194,$A194=""),"",VLOOKUP($A194,OptionInfo!$A:$AI,32,FALSE))</f>
        <v>5.7474680615048554E-3</v>
      </c>
      <c r="I194" s="30">
        <f>IF(OR($V194,$A194=""),"",VLOOKUP($A194,OptionInfo!$A:$AI,33,FALSE))</f>
        <v>20.999962875506789</v>
      </c>
      <c r="J194" s="30">
        <f>IF(OR($V194,$A194=""),"",VLOOKUP($A194,OptionInfo!$A:$AI,34,FALSE))</f>
        <v>-168.65192144421238</v>
      </c>
      <c r="K194" s="30">
        <f>IF(OR($V194,$A194=""),"",VLOOKUP($A194,OptionInfo!$A:$AI,35,FALSE))</f>
        <v>-2.3523650312568507</v>
      </c>
      <c r="L194" s="31">
        <f t="shared" ref="L194:L257" si="18">IF(OR($V194,$A194=""),"",$G194*$D194)</f>
        <v>-29.992087538853479</v>
      </c>
      <c r="M194" s="30">
        <f t="shared" ref="M194:M257" si="19">IF(OR($V194,$A194=""),"",$H194*$D194)</f>
        <v>1.1494936123009711</v>
      </c>
      <c r="N194" s="30" t="e">
        <f>IF(OR($V194,$A194=""),"",IF(VLOOKUP($A194,OptionInfo!$A:$B,2,FALSE)="Asian",-$M194*0.01*$U194,$M194*0.01*$U194))</f>
        <v>#N/A</v>
      </c>
      <c r="O194" s="30">
        <f t="shared" ref="O194:O257" si="20">IF(OR($V194,$A194=""),"",$I194*$D194*$C194/100)</f>
        <v>4199.9925751013579</v>
      </c>
      <c r="P194" s="30">
        <f t="shared" ref="P194:P257" si="21">IF(OR($V194,$A194=""),"",$J194*$D194*$C194/250)</f>
        <v>-13492.153715536992</v>
      </c>
      <c r="Q194" s="22">
        <f t="shared" ref="Q194:Q257" si="22">IF($A194="","",$T194*$D194*$C194)</f>
        <v>65186.822644776053</v>
      </c>
      <c r="R194" s="145">
        <v>-416304</v>
      </c>
      <c r="S194" s="22">
        <f t="shared" ref="S194:S257" si="23">IF($A194="","",$Q194+$R194)</f>
        <v>-351117.17735522392</v>
      </c>
      <c r="T194" s="22">
        <f>IF($A194="","",IF(V194,VLOOKUP($A194,OptionInfo!$A:$AC,29,FALSE),VLOOKUP($A194,OptionInfo!$A:$AD,30,FALSE)))</f>
        <v>3.2593411322388026</v>
      </c>
      <c r="U194" s="154" t="e">
        <f>IF($B194="","",IF($V194,0,RTD("wdf.rtq",,$B194,"LastPrice")))</f>
        <v>#N/A</v>
      </c>
      <c r="V194" s="107" t="b">
        <f>IF($A194="","",VLOOKUP($A194,OptionInfo!$A:$AK,37,FALSE))</f>
        <v>0</v>
      </c>
    </row>
    <row r="195" spans="1:22" s="18" customFormat="1" x14ac:dyDescent="0.2">
      <c r="A195" s="18" t="s">
        <v>2056</v>
      </c>
      <c r="B195" s="10" t="str">
        <f>IF($A195="","",VLOOKUP($A195,OptionInfo!$A:$E,5,FALSE))</f>
        <v>I1805.DCE</v>
      </c>
      <c r="C195" s="154">
        <f>IF($A195="","",VLOOKUP($A195,OptionInfo!$A:$G,7,FALSE))</f>
        <v>100</v>
      </c>
      <c r="D195" s="85">
        <v>-200</v>
      </c>
      <c r="E195" s="85">
        <v>0</v>
      </c>
      <c r="F195" s="85">
        <v>200</v>
      </c>
      <c r="G195" s="30">
        <f>IF(OR($V195,$A195=""),"",VLOOKUP($A195,OptionInfo!$A:$AI,31,FALSE))</f>
        <v>0.58809308897051349</v>
      </c>
      <c r="H195" s="30">
        <f>IF(OR($V195,$A195=""),"",VLOOKUP($A195,OptionInfo!$A:$AI,32,FALSE))</f>
        <v>9.5869608666408514E-3</v>
      </c>
      <c r="I195" s="30">
        <f>IF(OR($V195,$A195=""),"",VLOOKUP($A195,OptionInfo!$A:$AI,33,FALSE))</f>
        <v>35.028610882907849</v>
      </c>
      <c r="J195" s="30">
        <f>IF(OR($V195,$A195=""),"",VLOOKUP($A195,OptionInfo!$A:$AI,34,FALSE))</f>
        <v>-280.8777805247733</v>
      </c>
      <c r="K195" s="30">
        <f>IF(OR($V195,$A195=""),"",VLOOKUP($A195,OptionInfo!$A:$AI,35,FALSE))</f>
        <v>8.305281130143582</v>
      </c>
      <c r="L195" s="31">
        <f t="shared" si="18"/>
        <v>-117.6186177941027</v>
      </c>
      <c r="M195" s="30">
        <f t="shared" si="19"/>
        <v>-1.9173921733281702</v>
      </c>
      <c r="N195" s="30" t="e">
        <f>IF(OR($V195,$A195=""),"",IF(VLOOKUP($A195,OptionInfo!$A:$B,2,FALSE)="Asian",-$M195*0.01*$U195,$M195*0.01*$U195))</f>
        <v>#N/A</v>
      </c>
      <c r="O195" s="30">
        <f t="shared" si="20"/>
        <v>-7005.7221765815684</v>
      </c>
      <c r="P195" s="30">
        <f t="shared" si="21"/>
        <v>22470.222441981863</v>
      </c>
      <c r="Q195" s="22">
        <f t="shared" si="22"/>
        <v>-401418.90382415755</v>
      </c>
      <c r="R195" s="145">
        <v>709415.99999999988</v>
      </c>
      <c r="S195" s="22">
        <f t="shared" si="23"/>
        <v>307997.09617584234</v>
      </c>
      <c r="T195" s="22">
        <f>IF($A195="","",IF(V195,VLOOKUP($A195,OptionInfo!$A:$AC,29,FALSE),VLOOKUP($A195,OptionInfo!$A:$AD,30,FALSE)))</f>
        <v>20.070945191207876</v>
      </c>
      <c r="U195" s="154" t="e">
        <f>IF($B195="","",IF($V195,0,RTD("wdf.rtq",,$B195,"LastPrice")))</f>
        <v>#N/A</v>
      </c>
      <c r="V195" s="107" t="b">
        <f>IF($A195="","",VLOOKUP($A195,OptionInfo!$A:$AK,37,FALSE))</f>
        <v>0</v>
      </c>
    </row>
    <row r="196" spans="1:22" s="18" customFormat="1" x14ac:dyDescent="0.2">
      <c r="A196" s="18" t="s">
        <v>2077</v>
      </c>
      <c r="B196" s="10" t="str">
        <f>IF($A196="","",VLOOKUP($A196,OptionInfo!$A:$E,5,FALSE))</f>
        <v>600260.SH</v>
      </c>
      <c r="C196" s="154">
        <f>IF($A196="","",VLOOKUP($A196,OptionInfo!$A:$G,7,FALSE))</f>
        <v>100</v>
      </c>
      <c r="D196" s="85">
        <v>-2570.25</v>
      </c>
      <c r="E196" s="85">
        <v>0</v>
      </c>
      <c r="F196" s="85">
        <v>2570.25</v>
      </c>
      <c r="G196" s="30">
        <f>IF(OR($V196,$A196=""),"",VLOOKUP($A196,OptionInfo!$A:$AI,31,FALSE))</f>
        <v>0.62341624823915587</v>
      </c>
      <c r="H196" s="30">
        <f>IF(OR($V196,$A196=""),"",VLOOKUP($A196,OptionInfo!$A:$AI,32,FALSE))</f>
        <v>5.5546464609460638E-2</v>
      </c>
      <c r="I196" s="30">
        <f>IF(OR($V196,$A196=""),"",VLOOKUP($A196,OptionInfo!$A:$AI,33,FALSE))</f>
        <v>7.0147989612674175</v>
      </c>
      <c r="J196" s="30">
        <f>IF(OR($V196,$A196=""),"",VLOOKUP($A196,OptionInfo!$A:$AI,34,FALSE))</f>
        <v>-4.1801416097647417</v>
      </c>
      <c r="K196" s="30">
        <f>IF(OR($V196,$A196=""),"",VLOOKUP($A196,OptionInfo!$A:$AI,35,FALSE))</f>
        <v>5.8143200775225932</v>
      </c>
      <c r="L196" s="31">
        <f t="shared" si="18"/>
        <v>-1602.3356120366905</v>
      </c>
      <c r="M196" s="30">
        <f t="shared" si="19"/>
        <v>-142.7683006624662</v>
      </c>
      <c r="N196" s="30" t="e">
        <f>IF(OR($V196,$A196=""),"",IF(VLOOKUP($A196,OptionInfo!$A:$B,2,FALSE)="Asian",-$M196*0.01*$U196,$M196*0.01*$U196))</f>
        <v>#N/A</v>
      </c>
      <c r="O196" s="30">
        <f t="shared" si="20"/>
        <v>-18029.787030197578</v>
      </c>
      <c r="P196" s="30">
        <f t="shared" si="21"/>
        <v>4297.6035889991308</v>
      </c>
      <c r="Q196" s="22">
        <f t="shared" si="22"/>
        <v>-869500.8347338438</v>
      </c>
      <c r="R196" s="145">
        <v>1106248.4512499999</v>
      </c>
      <c r="S196" s="22">
        <f t="shared" si="23"/>
        <v>236747.61651615612</v>
      </c>
      <c r="T196" s="22">
        <f>IF($A196="","",IF(V196,VLOOKUP($A196,OptionInfo!$A:$AC,29,FALSE),VLOOKUP($A196,OptionInfo!$A:$AD,30,FALSE)))</f>
        <v>3.3829426504575189</v>
      </c>
      <c r="U196" s="154" t="e">
        <f>IF($B196="","",IF($V196,0,RTD("wdf.rtq",,$B196,"LastPrice")))</f>
        <v>#N/A</v>
      </c>
      <c r="V196" s="107" t="b">
        <f>IF($A196="","",VLOOKUP($A196,OptionInfo!$A:$AK,37,FALSE))</f>
        <v>0</v>
      </c>
    </row>
    <row r="197" spans="1:22" s="18" customFormat="1" x14ac:dyDescent="0.2">
      <c r="A197" s="18" t="s">
        <v>1296</v>
      </c>
      <c r="B197" s="10" t="str">
        <f>IF($A197="","",VLOOKUP($A197,OptionInfo!$A:$E,5,FALSE))</f>
        <v>SR801.CZC</v>
      </c>
      <c r="C197" s="154">
        <f>IF($A197="","",VLOOKUP($A197,OptionInfo!$A:$G,7,FALSE))</f>
        <v>10</v>
      </c>
      <c r="D197" s="85">
        <v>200</v>
      </c>
      <c r="E197" s="85">
        <v>0</v>
      </c>
      <c r="F197" s="85">
        <v>-200</v>
      </c>
      <c r="G197" s="30" t="str">
        <f>IF(OR($V197,$A197=""),"",VLOOKUP($A197,OptionInfo!$A:$AI,31,FALSE))</f>
        <v/>
      </c>
      <c r="H197" s="30" t="str">
        <f>IF(OR($V197,$A197=""),"",VLOOKUP($A197,OptionInfo!$A:$AI,32,FALSE))</f>
        <v/>
      </c>
      <c r="I197" s="30" t="str">
        <f>IF(OR($V197,$A197=""),"",VLOOKUP($A197,OptionInfo!$A:$AI,33,FALSE))</f>
        <v/>
      </c>
      <c r="J197" s="30" t="str">
        <f>IF(OR($V197,$A197=""),"",VLOOKUP($A197,OptionInfo!$A:$AI,34,FALSE))</f>
        <v/>
      </c>
      <c r="K197" s="30" t="str">
        <f>IF(OR($V197,$A197=""),"",VLOOKUP($A197,OptionInfo!$A:$AI,35,FALSE))</f>
        <v/>
      </c>
      <c r="L197" s="31" t="str">
        <f t="shared" si="18"/>
        <v/>
      </c>
      <c r="M197" s="30" t="str">
        <f t="shared" si="19"/>
        <v/>
      </c>
      <c r="N197" s="30" t="str">
        <f>IF(OR($V197,$A197=""),"",IF(VLOOKUP($A197,OptionInfo!$A:$B,2,FALSE)="Asian",-$M197*0.01*$U197,$M197*0.01*$U197))</f>
        <v/>
      </c>
      <c r="O197" s="30" t="str">
        <f t="shared" si="20"/>
        <v/>
      </c>
      <c r="P197" s="30" t="str">
        <f t="shared" si="21"/>
        <v/>
      </c>
      <c r="Q197" s="22">
        <f t="shared" si="22"/>
        <v>0</v>
      </c>
      <c r="R197" s="145">
        <v>0</v>
      </c>
      <c r="S197" s="22">
        <f t="shared" si="23"/>
        <v>0</v>
      </c>
      <c r="T197" s="22">
        <f>IF($A197="","",IF(V197,VLOOKUP($A197,OptionInfo!$A:$AC,29,FALSE),VLOOKUP($A197,OptionInfo!$A:$AD,30,FALSE)))</f>
        <v>0</v>
      </c>
      <c r="U197" s="154">
        <f>IF($B197="","",IF($V197,0,RTD("wdf.rtq",,$B197,"LastPrice")))</f>
        <v>0</v>
      </c>
      <c r="V197" s="107" t="b">
        <f>IF($A197="","",VLOOKUP($A197,OptionInfo!$A:$AK,37,FALSE))</f>
        <v>1</v>
      </c>
    </row>
    <row r="198" spans="1:22" s="18" customFormat="1" x14ac:dyDescent="0.2">
      <c r="A198" s="18" t="s">
        <v>2109</v>
      </c>
      <c r="B198" s="10" t="str">
        <f>IF($A198="","",VLOOKUP($A198,OptionInfo!$A:$E,5,FALSE))</f>
        <v>000002.SZ</v>
      </c>
      <c r="C198" s="154">
        <f>IF($A198="","",VLOOKUP($A198,OptionInfo!$A:$G,7,FALSE))</f>
        <v>100</v>
      </c>
      <c r="D198" s="85">
        <v>-346</v>
      </c>
      <c r="E198" s="85">
        <v>0</v>
      </c>
      <c r="F198" s="85">
        <v>346</v>
      </c>
      <c r="G198" s="30" t="str">
        <f>IF(OR($V198,$A198=""),"",VLOOKUP($A198,OptionInfo!$A:$AI,31,FALSE))</f>
        <v/>
      </c>
      <c r="H198" s="30" t="str">
        <f>IF(OR($V198,$A198=""),"",VLOOKUP($A198,OptionInfo!$A:$AI,32,FALSE))</f>
        <v/>
      </c>
      <c r="I198" s="30" t="str">
        <f>IF(OR($V198,$A198=""),"",VLOOKUP($A198,OptionInfo!$A:$AI,33,FALSE))</f>
        <v/>
      </c>
      <c r="J198" s="30" t="str">
        <f>IF(OR($V198,$A198=""),"",VLOOKUP($A198,OptionInfo!$A:$AI,34,FALSE))</f>
        <v/>
      </c>
      <c r="K198" s="30" t="str">
        <f>IF(OR($V198,$A198=""),"",VLOOKUP($A198,OptionInfo!$A:$AI,35,FALSE))</f>
        <v/>
      </c>
      <c r="L198" s="31" t="str">
        <f t="shared" si="18"/>
        <v/>
      </c>
      <c r="M198" s="30" t="str">
        <f t="shared" si="19"/>
        <v/>
      </c>
      <c r="N198" s="30" t="str">
        <f>IF(OR($V198,$A198=""),"",IF(VLOOKUP($A198,OptionInfo!$A:$B,2,FALSE)="Asian",-$M198*0.01*$U198,$M198*0.01*$U198))</f>
        <v/>
      </c>
      <c r="O198" s="30" t="str">
        <f t="shared" si="20"/>
        <v/>
      </c>
      <c r="P198" s="30" t="str">
        <f t="shared" si="21"/>
        <v/>
      </c>
      <c r="Q198" s="22">
        <f t="shared" si="22"/>
        <v>-132974.72</v>
      </c>
      <c r="R198" s="145">
        <v>66789.625599999999</v>
      </c>
      <c r="S198" s="22">
        <f t="shared" si="23"/>
        <v>-66185.094400000002</v>
      </c>
      <c r="T198" s="22">
        <f>IF($A198="","",IF(V198,VLOOKUP($A198,OptionInfo!$A:$AC,29,FALSE),VLOOKUP($A198,OptionInfo!$A:$AD,30,FALSE)))</f>
        <v>3.8431999999999999</v>
      </c>
      <c r="U198" s="154">
        <f>IF($B198="","",IF($V198,0,RTD("wdf.rtq",,$B198,"LastPrice")))</f>
        <v>0</v>
      </c>
      <c r="V198" s="107" t="b">
        <f>IF($A198="","",VLOOKUP($A198,OptionInfo!$A:$AK,37,FALSE))</f>
        <v>1</v>
      </c>
    </row>
    <row r="199" spans="1:22" s="18" customFormat="1" x14ac:dyDescent="0.2">
      <c r="A199" s="18" t="s">
        <v>2139</v>
      </c>
      <c r="B199" s="10" t="str">
        <f>IF($A199="","",VLOOKUP($A199,OptionInfo!$A:$E,5,FALSE))</f>
        <v>000860.SZ</v>
      </c>
      <c r="C199" s="154">
        <f>IF($A199="","",VLOOKUP($A199,OptionInfo!$A:$G,7,FALSE))</f>
        <v>100</v>
      </c>
      <c r="D199" s="85">
        <v>-535</v>
      </c>
      <c r="E199" s="85">
        <v>0</v>
      </c>
      <c r="F199" s="85">
        <v>535</v>
      </c>
      <c r="G199" s="30">
        <f>IF(OR($V199,$A199=""),"",VLOOKUP($A199,OptionInfo!$A:$AI,31,FALSE))</f>
        <v>0.93756283437147936</v>
      </c>
      <c r="H199" s="30">
        <f>IF(OR($V199,$A199=""),"",VLOOKUP($A199,OptionInfo!$A:$AI,32,FALSE))</f>
        <v>7.8946144908629015E-2</v>
      </c>
      <c r="I199" s="30">
        <f>IF(OR($V199,$A199=""),"",VLOOKUP($A199,OptionInfo!$A:$AI,33,FALSE))</f>
        <v>0.95643340450209713</v>
      </c>
      <c r="J199" s="30">
        <f>IF(OR($V199,$A199=""),"",VLOOKUP($A199,OptionInfo!$A:$AI,34,FALSE))</f>
        <v>-1.5133757700968826</v>
      </c>
      <c r="K199" s="30">
        <f>IF(OR($V199,$A199=""),"",VLOOKUP($A199,OptionInfo!$A:$AI,35,FALSE))</f>
        <v>2.4456554088748268</v>
      </c>
      <c r="L199" s="31">
        <f t="shared" si="18"/>
        <v>-501.59611638874145</v>
      </c>
      <c r="M199" s="30">
        <f t="shared" si="19"/>
        <v>-42.236187526116524</v>
      </c>
      <c r="N199" s="30" t="e">
        <f>IF(OR($V199,$A199=""),"",IF(VLOOKUP($A199,OptionInfo!$A:$B,2,FALSE)="Asian",-$M199*0.01*$U199,$M199*0.01*$U199))</f>
        <v>#N/A</v>
      </c>
      <c r="O199" s="30">
        <f t="shared" si="20"/>
        <v>-511.69187140862198</v>
      </c>
      <c r="P199" s="30">
        <f t="shared" si="21"/>
        <v>323.86241480073284</v>
      </c>
      <c r="Q199" s="22">
        <f t="shared" si="22"/>
        <v>-120144.71544384181</v>
      </c>
      <c r="R199" s="145">
        <v>65999.526000000013</v>
      </c>
      <c r="S199" s="22">
        <f t="shared" si="23"/>
        <v>-54145.189443841795</v>
      </c>
      <c r="T199" s="22">
        <f>IF($A199="","",IF(V199,VLOOKUP($A199,OptionInfo!$A:$AC,29,FALSE),VLOOKUP($A199,OptionInfo!$A:$AD,30,FALSE)))</f>
        <v>2.2456956157727439</v>
      </c>
      <c r="U199" s="154" t="e">
        <f>IF($B199="","",IF($V199,0,RTD("wdf.rtq",,$B199,"LastPrice")))</f>
        <v>#N/A</v>
      </c>
      <c r="V199" s="107" t="b">
        <f>IF($A199="","",VLOOKUP($A199,OptionInfo!$A:$AK,37,FALSE))</f>
        <v>0</v>
      </c>
    </row>
    <row r="200" spans="1:22" s="18" customFormat="1" x14ac:dyDescent="0.2">
      <c r="A200" s="18" t="s">
        <v>916</v>
      </c>
      <c r="B200" s="10" t="str">
        <f>IF($A200="","",VLOOKUP($A200,OptionInfo!$A:$E,5,FALSE))</f>
        <v>300160.SZ</v>
      </c>
      <c r="C200" s="154">
        <f>IF($A200="","",VLOOKUP($A200,OptionInfo!$A:$G,7,FALSE))</f>
        <v>100</v>
      </c>
      <c r="D200" s="85">
        <v>829</v>
      </c>
      <c r="E200" s="85">
        <v>0</v>
      </c>
      <c r="F200" s="85">
        <v>-829</v>
      </c>
      <c r="G200" s="30" t="str">
        <f>IF(OR($V200,$A200=""),"",VLOOKUP($A200,OptionInfo!$A:$AI,31,FALSE))</f>
        <v/>
      </c>
      <c r="H200" s="30" t="str">
        <f>IF(OR($V200,$A200=""),"",VLOOKUP($A200,OptionInfo!$A:$AI,32,FALSE))</f>
        <v/>
      </c>
      <c r="I200" s="30" t="str">
        <f>IF(OR($V200,$A200=""),"",VLOOKUP($A200,OptionInfo!$A:$AI,33,FALSE))</f>
        <v/>
      </c>
      <c r="J200" s="30" t="str">
        <f>IF(OR($V200,$A200=""),"",VLOOKUP($A200,OptionInfo!$A:$AI,34,FALSE))</f>
        <v/>
      </c>
      <c r="K200" s="30" t="str">
        <f>IF(OR($V200,$A200=""),"",VLOOKUP($A200,OptionInfo!$A:$AI,35,FALSE))</f>
        <v/>
      </c>
      <c r="L200" s="31" t="str">
        <f t="shared" si="18"/>
        <v/>
      </c>
      <c r="M200" s="30" t="str">
        <f t="shared" si="19"/>
        <v/>
      </c>
      <c r="N200" s="30" t="str">
        <f>IF(OR($V200,$A200=""),"",IF(VLOOKUP($A200,OptionInfo!$A:$B,2,FALSE)="Asian",-$M200*0.01*$U200,$M200*0.01*$U200))</f>
        <v/>
      </c>
      <c r="O200" s="30" t="str">
        <f t="shared" si="20"/>
        <v/>
      </c>
      <c r="P200" s="30" t="str">
        <f t="shared" si="21"/>
        <v/>
      </c>
      <c r="Q200" s="22">
        <f t="shared" si="22"/>
        <v>0</v>
      </c>
      <c r="R200" s="145">
        <v>0</v>
      </c>
      <c r="S200" s="22">
        <f t="shared" si="23"/>
        <v>0</v>
      </c>
      <c r="T200" s="22">
        <f>IF($A200="","",IF(V200,VLOOKUP($A200,OptionInfo!$A:$AC,29,FALSE),VLOOKUP($A200,OptionInfo!$A:$AD,30,FALSE)))</f>
        <v>0</v>
      </c>
      <c r="U200" s="154">
        <f>IF($B200="","",IF($V200,0,RTD("wdf.rtq",,$B200,"LastPrice")))</f>
        <v>0</v>
      </c>
      <c r="V200" s="107" t="b">
        <f>IF($A200="","",VLOOKUP($A200,OptionInfo!$A:$AK,37,FALSE))</f>
        <v>1</v>
      </c>
    </row>
    <row r="201" spans="1:22" s="18" customFormat="1" x14ac:dyDescent="0.2">
      <c r="A201" s="18" t="s">
        <v>1473</v>
      </c>
      <c r="B201" s="10" t="str">
        <f>IF($A201="","",VLOOKUP($A201,OptionInfo!$A:$E,5,FALSE))</f>
        <v>000776.SZ</v>
      </c>
      <c r="C201" s="154">
        <f>IF($A201="","",VLOOKUP($A201,OptionInfo!$A:$G,7,FALSE))</f>
        <v>100</v>
      </c>
      <c r="D201" s="85">
        <v>540</v>
      </c>
      <c r="E201" s="85">
        <v>0</v>
      </c>
      <c r="F201" s="85">
        <v>-540</v>
      </c>
      <c r="G201" s="30" t="str">
        <f>IF(OR($V201,$A201=""),"",VLOOKUP($A201,OptionInfo!$A:$AI,31,FALSE))</f>
        <v/>
      </c>
      <c r="H201" s="30" t="str">
        <f>IF(OR($V201,$A201=""),"",VLOOKUP($A201,OptionInfo!$A:$AI,32,FALSE))</f>
        <v/>
      </c>
      <c r="I201" s="30" t="str">
        <f>IF(OR($V201,$A201=""),"",VLOOKUP($A201,OptionInfo!$A:$AI,33,FALSE))</f>
        <v/>
      </c>
      <c r="J201" s="30" t="str">
        <f>IF(OR($V201,$A201=""),"",VLOOKUP($A201,OptionInfo!$A:$AI,34,FALSE))</f>
        <v/>
      </c>
      <c r="K201" s="30" t="str">
        <f>IF(OR($V201,$A201=""),"",VLOOKUP($A201,OptionInfo!$A:$AI,35,FALSE))</f>
        <v/>
      </c>
      <c r="L201" s="31" t="str">
        <f t="shared" si="18"/>
        <v/>
      </c>
      <c r="M201" s="30" t="str">
        <f t="shared" si="19"/>
        <v/>
      </c>
      <c r="N201" s="30" t="str">
        <f>IF(OR($V201,$A201=""),"",IF(VLOOKUP($A201,OptionInfo!$A:$B,2,FALSE)="Asian",-$M201*0.01*$U201,$M201*0.01*$U201))</f>
        <v/>
      </c>
      <c r="O201" s="30" t="str">
        <f t="shared" si="20"/>
        <v/>
      </c>
      <c r="P201" s="30" t="str">
        <f t="shared" si="21"/>
        <v/>
      </c>
      <c r="Q201" s="22">
        <f t="shared" si="22"/>
        <v>0</v>
      </c>
      <c r="R201" s="145">
        <v>0</v>
      </c>
      <c r="S201" s="22">
        <f t="shared" si="23"/>
        <v>0</v>
      </c>
      <c r="T201" s="22">
        <f>IF($A201="","",IF(V201,VLOOKUP($A201,OptionInfo!$A:$AC,29,FALSE),VLOOKUP($A201,OptionInfo!$A:$AD,30,FALSE)))</f>
        <v>0</v>
      </c>
      <c r="U201" s="154">
        <f>IF($B201="","",IF($V201,0,RTD("wdf.rtq",,$B201,"LastPrice")))</f>
        <v>0</v>
      </c>
      <c r="V201" s="107" t="b">
        <f>IF($A201="","",VLOOKUP($A201,OptionInfo!$A:$AK,37,FALSE))</f>
        <v>1</v>
      </c>
    </row>
    <row r="202" spans="1:22" s="18" customFormat="1" x14ac:dyDescent="0.2">
      <c r="A202" s="18" t="s">
        <v>1475</v>
      </c>
      <c r="B202" s="10" t="str">
        <f>IF($A202="","",VLOOKUP($A202,OptionInfo!$A:$E,5,FALSE))</f>
        <v>600030.SH</v>
      </c>
      <c r="C202" s="154">
        <f>IF($A202="","",VLOOKUP($A202,OptionInfo!$A:$G,7,FALSE))</f>
        <v>100</v>
      </c>
      <c r="D202" s="85">
        <v>507</v>
      </c>
      <c r="E202" s="85">
        <v>0</v>
      </c>
      <c r="F202" s="85">
        <v>-507</v>
      </c>
      <c r="G202" s="30" t="str">
        <f>IF(OR($V202,$A202=""),"",VLOOKUP($A202,OptionInfo!$A:$AI,31,FALSE))</f>
        <v/>
      </c>
      <c r="H202" s="30" t="str">
        <f>IF(OR($V202,$A202=""),"",VLOOKUP($A202,OptionInfo!$A:$AI,32,FALSE))</f>
        <v/>
      </c>
      <c r="I202" s="30" t="str">
        <f>IF(OR($V202,$A202=""),"",VLOOKUP($A202,OptionInfo!$A:$AI,33,FALSE))</f>
        <v/>
      </c>
      <c r="J202" s="30" t="str">
        <f>IF(OR($V202,$A202=""),"",VLOOKUP($A202,OptionInfo!$A:$AI,34,FALSE))</f>
        <v/>
      </c>
      <c r="K202" s="30" t="str">
        <f>IF(OR($V202,$A202=""),"",VLOOKUP($A202,OptionInfo!$A:$AI,35,FALSE))</f>
        <v/>
      </c>
      <c r="L202" s="31" t="str">
        <f t="shared" si="18"/>
        <v/>
      </c>
      <c r="M202" s="30" t="str">
        <f t="shared" si="19"/>
        <v/>
      </c>
      <c r="N202" s="30" t="str">
        <f>IF(OR($V202,$A202=""),"",IF(VLOOKUP($A202,OptionInfo!$A:$B,2,FALSE)="Asian",-$M202*0.01*$U202,$M202*0.01*$U202))</f>
        <v/>
      </c>
      <c r="O202" s="30" t="str">
        <f t="shared" si="20"/>
        <v/>
      </c>
      <c r="P202" s="30" t="str">
        <f t="shared" si="21"/>
        <v/>
      </c>
      <c r="Q202" s="22">
        <f t="shared" si="22"/>
        <v>0</v>
      </c>
      <c r="R202" s="145">
        <v>0</v>
      </c>
      <c r="S202" s="22">
        <f t="shared" si="23"/>
        <v>0</v>
      </c>
      <c r="T202" s="22">
        <f>IF($A202="","",IF(V202,VLOOKUP($A202,OptionInfo!$A:$AC,29,FALSE),VLOOKUP($A202,OptionInfo!$A:$AD,30,FALSE)))</f>
        <v>0</v>
      </c>
      <c r="U202" s="154">
        <f>IF($B202="","",IF($V202,0,RTD("wdf.rtq",,$B202,"LastPrice")))</f>
        <v>0</v>
      </c>
      <c r="V202" s="107" t="b">
        <f>IF($A202="","",VLOOKUP($A202,OptionInfo!$A:$AK,37,FALSE))</f>
        <v>1</v>
      </c>
    </row>
    <row r="203" spans="1:22" s="18" customFormat="1" x14ac:dyDescent="0.2">
      <c r="A203" s="18" t="s">
        <v>1506</v>
      </c>
      <c r="B203" s="10" t="str">
        <f>IF($A203="","",VLOOKUP($A203,OptionInfo!$A:$E,5,FALSE))</f>
        <v>600606.SH</v>
      </c>
      <c r="C203" s="154">
        <f>IF($A203="","",VLOOKUP($A203,OptionInfo!$A:$G,7,FALSE))</f>
        <v>100</v>
      </c>
      <c r="D203" s="85">
        <v>2700</v>
      </c>
      <c r="E203" s="85">
        <v>0</v>
      </c>
      <c r="F203" s="85">
        <v>-2700</v>
      </c>
      <c r="G203" s="30" t="str">
        <f>IF(OR($V203,$A203=""),"",VLOOKUP($A203,OptionInfo!$A:$AI,31,FALSE))</f>
        <v/>
      </c>
      <c r="H203" s="30" t="str">
        <f>IF(OR($V203,$A203=""),"",VLOOKUP($A203,OptionInfo!$A:$AI,32,FALSE))</f>
        <v/>
      </c>
      <c r="I203" s="30" t="str">
        <f>IF(OR($V203,$A203=""),"",VLOOKUP($A203,OptionInfo!$A:$AI,33,FALSE))</f>
        <v/>
      </c>
      <c r="J203" s="30" t="str">
        <f>IF(OR($V203,$A203=""),"",VLOOKUP($A203,OptionInfo!$A:$AI,34,FALSE))</f>
        <v/>
      </c>
      <c r="K203" s="30" t="str">
        <f>IF(OR($V203,$A203=""),"",VLOOKUP($A203,OptionInfo!$A:$AI,35,FALSE))</f>
        <v/>
      </c>
      <c r="L203" s="31" t="str">
        <f t="shared" si="18"/>
        <v/>
      </c>
      <c r="M203" s="30" t="str">
        <f t="shared" si="19"/>
        <v/>
      </c>
      <c r="N203" s="30" t="str">
        <f>IF(OR($V203,$A203=""),"",IF(VLOOKUP($A203,OptionInfo!$A:$B,2,FALSE)="Asian",-$M203*0.01*$U203,$M203*0.01*$U203))</f>
        <v/>
      </c>
      <c r="O203" s="30" t="str">
        <f t="shared" si="20"/>
        <v/>
      </c>
      <c r="P203" s="30" t="str">
        <f t="shared" si="21"/>
        <v/>
      </c>
      <c r="Q203" s="22">
        <f t="shared" si="22"/>
        <v>0</v>
      </c>
      <c r="R203" s="145">
        <v>0</v>
      </c>
      <c r="S203" s="22">
        <f t="shared" si="23"/>
        <v>0</v>
      </c>
      <c r="T203" s="22">
        <f>IF($A203="","",IF(V203,VLOOKUP($A203,OptionInfo!$A:$AC,29,FALSE),VLOOKUP($A203,OptionInfo!$A:$AD,30,FALSE)))</f>
        <v>0</v>
      </c>
      <c r="U203" s="154">
        <f>IF($B203="","",IF($V203,0,RTD("wdf.rtq",,$B203,"LastPrice")))</f>
        <v>0</v>
      </c>
      <c r="V203" s="107" t="b">
        <f>IF($A203="","",VLOOKUP($A203,OptionInfo!$A:$AK,37,FALSE))</f>
        <v>1</v>
      </c>
    </row>
    <row r="204" spans="1:22" s="53" customFormat="1" x14ac:dyDescent="0.2">
      <c r="A204" s="53" t="s">
        <v>1509</v>
      </c>
      <c r="B204" s="10" t="str">
        <f>IF($A204="","",VLOOKUP($A204,OptionInfo!$A:$E,5,FALSE))</f>
        <v>300476.SZ</v>
      </c>
      <c r="C204" s="154">
        <f>IF($A204="","",VLOOKUP($A204,OptionInfo!$A:$G,7,FALSE))</f>
        <v>100</v>
      </c>
      <c r="D204" s="85">
        <v>381</v>
      </c>
      <c r="E204" s="85">
        <v>0</v>
      </c>
      <c r="F204" s="85">
        <v>-381</v>
      </c>
      <c r="G204" s="30" t="str">
        <f>IF(OR($V204,$A204=""),"",VLOOKUP($A204,OptionInfo!$A:$AI,31,FALSE))</f>
        <v/>
      </c>
      <c r="H204" s="30" t="str">
        <f>IF(OR($V204,$A204=""),"",VLOOKUP($A204,OptionInfo!$A:$AI,32,FALSE))</f>
        <v/>
      </c>
      <c r="I204" s="30" t="str">
        <f>IF(OR($V204,$A204=""),"",VLOOKUP($A204,OptionInfo!$A:$AI,33,FALSE))</f>
        <v/>
      </c>
      <c r="J204" s="30" t="str">
        <f>IF(OR($V204,$A204=""),"",VLOOKUP($A204,OptionInfo!$A:$AI,34,FALSE))</f>
        <v/>
      </c>
      <c r="K204" s="30" t="str">
        <f>IF(OR($V204,$A204=""),"",VLOOKUP($A204,OptionInfo!$A:$AI,35,FALSE))</f>
        <v/>
      </c>
      <c r="L204" s="31" t="str">
        <f t="shared" si="18"/>
        <v/>
      </c>
      <c r="M204" s="30" t="str">
        <f t="shared" si="19"/>
        <v/>
      </c>
      <c r="N204" s="30" t="str">
        <f>IF(OR($V204,$A204=""),"",IF(VLOOKUP($A204,OptionInfo!$A:$B,2,FALSE)="Asian",-$M204*0.01*$U204,$M204*0.01*$U204))</f>
        <v/>
      </c>
      <c r="O204" s="30" t="str">
        <f t="shared" si="20"/>
        <v/>
      </c>
      <c r="P204" s="30" t="str">
        <f t="shared" si="21"/>
        <v/>
      </c>
      <c r="Q204" s="22">
        <f t="shared" si="22"/>
        <v>0</v>
      </c>
      <c r="R204" s="145">
        <v>0</v>
      </c>
      <c r="S204" s="22">
        <f t="shared" si="23"/>
        <v>0</v>
      </c>
      <c r="T204" s="22">
        <f>IF($A204="","",IF(V204,VLOOKUP($A204,OptionInfo!$A:$AC,29,FALSE),VLOOKUP($A204,OptionInfo!$A:$AD,30,FALSE)))</f>
        <v>0</v>
      </c>
      <c r="U204" s="154">
        <f>IF($B204="","",IF($V204,0,RTD("wdf.rtq",,$B204,"LastPrice")))</f>
        <v>0</v>
      </c>
      <c r="V204" s="111" t="b">
        <f>IF($A204="","",VLOOKUP($A204,OptionInfo!$A:$AK,37,FALSE))</f>
        <v>1</v>
      </c>
    </row>
    <row r="205" spans="1:22" s="18" customFormat="1" x14ac:dyDescent="0.2">
      <c r="A205" s="18" t="s">
        <v>1512</v>
      </c>
      <c r="B205" s="10" t="str">
        <f>IF($A205="","",VLOOKUP($A205,OptionInfo!$A:$E,5,FALSE))</f>
        <v>002185.SZ</v>
      </c>
      <c r="C205" s="154">
        <f>IF($A205="","",VLOOKUP($A205,OptionInfo!$A:$G,7,FALSE))</f>
        <v>100</v>
      </c>
      <c r="D205" s="85">
        <v>1100</v>
      </c>
      <c r="E205" s="85">
        <v>0</v>
      </c>
      <c r="F205" s="85">
        <v>-1100</v>
      </c>
      <c r="G205" s="30" t="str">
        <f>IF(OR($V205,$A205=""),"",VLOOKUP($A205,OptionInfo!$A:$AI,31,FALSE))</f>
        <v/>
      </c>
      <c r="H205" s="30" t="str">
        <f>IF(OR($V205,$A205=""),"",VLOOKUP($A205,OptionInfo!$A:$AI,32,FALSE))</f>
        <v/>
      </c>
      <c r="I205" s="30" t="str">
        <f>IF(OR($V205,$A205=""),"",VLOOKUP($A205,OptionInfo!$A:$AI,33,FALSE))</f>
        <v/>
      </c>
      <c r="J205" s="30" t="str">
        <f>IF(OR($V205,$A205=""),"",VLOOKUP($A205,OptionInfo!$A:$AI,34,FALSE))</f>
        <v/>
      </c>
      <c r="K205" s="30" t="str">
        <f>IF(OR($V205,$A205=""),"",VLOOKUP($A205,OptionInfo!$A:$AI,35,FALSE))</f>
        <v/>
      </c>
      <c r="L205" s="31" t="str">
        <f t="shared" si="18"/>
        <v/>
      </c>
      <c r="M205" s="30" t="str">
        <f t="shared" si="19"/>
        <v/>
      </c>
      <c r="N205" s="30" t="str">
        <f>IF(OR($V205,$A205=""),"",IF(VLOOKUP($A205,OptionInfo!$A:$B,2,FALSE)="Asian",-$M205*0.01*$U205,$M205*0.01*$U205))</f>
        <v/>
      </c>
      <c r="O205" s="30" t="str">
        <f t="shared" si="20"/>
        <v/>
      </c>
      <c r="P205" s="30" t="str">
        <f t="shared" si="21"/>
        <v/>
      </c>
      <c r="Q205" s="22">
        <f t="shared" si="22"/>
        <v>0</v>
      </c>
      <c r="R205" s="145">
        <v>0</v>
      </c>
      <c r="S205" s="22">
        <f t="shared" si="23"/>
        <v>0</v>
      </c>
      <c r="T205" s="22">
        <f>IF($A205="","",IF(V205,VLOOKUP($A205,OptionInfo!$A:$AC,29,FALSE),VLOOKUP($A205,OptionInfo!$A:$AD,30,FALSE)))</f>
        <v>0</v>
      </c>
      <c r="U205" s="154">
        <f>IF($B205="","",IF($V205,0,RTD("wdf.rtq",,$B205,"LastPrice")))</f>
        <v>0</v>
      </c>
      <c r="V205" s="111" t="b">
        <f>IF($A205="","",VLOOKUP($A205,OptionInfo!$A:$AK,37,FALSE))</f>
        <v>1</v>
      </c>
    </row>
    <row r="206" spans="1:22" s="18" customFormat="1" x14ac:dyDescent="0.2">
      <c r="A206" s="18" t="s">
        <v>1517</v>
      </c>
      <c r="B206" s="10" t="str">
        <f>IF($A206="","",VLOOKUP($A206,OptionInfo!$A:$E,5,FALSE))</f>
        <v>000651.SZ</v>
      </c>
      <c r="C206" s="154">
        <f>IF($A206="","",VLOOKUP($A206,OptionInfo!$A:$G,7,FALSE))</f>
        <v>100</v>
      </c>
      <c r="D206" s="85">
        <v>210</v>
      </c>
      <c r="E206" s="85">
        <v>0</v>
      </c>
      <c r="F206" s="85">
        <v>-210</v>
      </c>
      <c r="G206" s="30" t="str">
        <f>IF(OR($V206,$A206=""),"",VLOOKUP($A206,OptionInfo!$A:$AI,31,FALSE))</f>
        <v/>
      </c>
      <c r="H206" s="30" t="str">
        <f>IF(OR($V206,$A206=""),"",VLOOKUP($A206,OptionInfo!$A:$AI,32,FALSE))</f>
        <v/>
      </c>
      <c r="I206" s="30" t="str">
        <f>IF(OR($V206,$A206=""),"",VLOOKUP($A206,OptionInfo!$A:$AI,33,FALSE))</f>
        <v/>
      </c>
      <c r="J206" s="30" t="str">
        <f>IF(OR($V206,$A206=""),"",VLOOKUP($A206,OptionInfo!$A:$AI,34,FALSE))</f>
        <v/>
      </c>
      <c r="K206" s="30" t="str">
        <f>IF(OR($V206,$A206=""),"",VLOOKUP($A206,OptionInfo!$A:$AI,35,FALSE))</f>
        <v/>
      </c>
      <c r="L206" s="31" t="str">
        <f t="shared" si="18"/>
        <v/>
      </c>
      <c r="M206" s="30" t="str">
        <f t="shared" si="19"/>
        <v/>
      </c>
      <c r="N206" s="30" t="str">
        <f>IF(OR($V206,$A206=""),"",IF(VLOOKUP($A206,OptionInfo!$A:$B,2,FALSE)="Asian",-$M206*0.01*$U206,$M206*0.01*$U206))</f>
        <v/>
      </c>
      <c r="O206" s="30" t="str">
        <f t="shared" si="20"/>
        <v/>
      </c>
      <c r="P206" s="30" t="str">
        <f t="shared" si="21"/>
        <v/>
      </c>
      <c r="Q206" s="22">
        <f t="shared" si="22"/>
        <v>0</v>
      </c>
      <c r="R206" s="145">
        <v>0</v>
      </c>
      <c r="S206" s="22">
        <f t="shared" si="23"/>
        <v>0</v>
      </c>
      <c r="T206" s="22">
        <f>IF($A206="","",IF(V206,VLOOKUP($A206,OptionInfo!$A:$AC,29,FALSE),VLOOKUP($A206,OptionInfo!$A:$AD,30,FALSE)))</f>
        <v>0</v>
      </c>
      <c r="U206" s="154">
        <f>IF($B206="","",IF($V206,0,RTD("wdf.rtq",,$B206,"LastPrice")))</f>
        <v>0</v>
      </c>
      <c r="V206" s="111" t="b">
        <f>IF($A206="","",VLOOKUP($A206,OptionInfo!$A:$AK,37,FALSE))</f>
        <v>1</v>
      </c>
    </row>
    <row r="207" spans="1:22" s="18" customFormat="1" x14ac:dyDescent="0.2">
      <c r="A207" s="18" t="s">
        <v>1460</v>
      </c>
      <c r="B207" s="10" t="str">
        <f>IF($A207="","",VLOOKUP($A207,OptionInfo!$A:$E,5,FALSE))</f>
        <v>HC1805.SHF</v>
      </c>
      <c r="C207" s="154">
        <f>IF($A207="","",VLOOKUP($A207,OptionInfo!$A:$G,7,FALSE))</f>
        <v>10</v>
      </c>
      <c r="D207" s="85">
        <v>-300</v>
      </c>
      <c r="E207" s="85">
        <v>-300</v>
      </c>
      <c r="F207" s="85">
        <v>0</v>
      </c>
      <c r="G207" s="30" t="str">
        <f>IF(OR($V207,$A207=""),"",VLOOKUP($A207,OptionInfo!$A:$AI,31,FALSE))</f>
        <v/>
      </c>
      <c r="H207" s="30" t="str">
        <f>IF(OR($V207,$A207=""),"",VLOOKUP($A207,OptionInfo!$A:$AI,32,FALSE))</f>
        <v/>
      </c>
      <c r="I207" s="30" t="str">
        <f>IF(OR($V207,$A207=""),"",VLOOKUP($A207,OptionInfo!$A:$AI,33,FALSE))</f>
        <v/>
      </c>
      <c r="J207" s="30" t="str">
        <f>IF(OR($V207,$A207=""),"",VLOOKUP($A207,OptionInfo!$A:$AI,34,FALSE))</f>
        <v/>
      </c>
      <c r="K207" s="30" t="str">
        <f>IF(OR($V207,$A207=""),"",VLOOKUP($A207,OptionInfo!$A:$AI,35,FALSE))</f>
        <v/>
      </c>
      <c r="L207" s="31" t="str">
        <f t="shared" si="18"/>
        <v/>
      </c>
      <c r="M207" s="30" t="str">
        <f t="shared" si="19"/>
        <v/>
      </c>
      <c r="N207" s="30" t="str">
        <f>IF(OR($V207,$A207=""),"",IF(VLOOKUP($A207,OptionInfo!$A:$B,2,FALSE)="Asian",-$M207*0.01*$U207,$M207*0.01*$U207))</f>
        <v/>
      </c>
      <c r="O207" s="30" t="str">
        <f t="shared" si="20"/>
        <v/>
      </c>
      <c r="P207" s="30" t="str">
        <f t="shared" si="21"/>
        <v/>
      </c>
      <c r="Q207" s="22">
        <f t="shared" si="22"/>
        <v>-313979.99999999953</v>
      </c>
      <c r="R207" s="145">
        <v>313979.99999999953</v>
      </c>
      <c r="S207" s="22">
        <f t="shared" si="23"/>
        <v>0</v>
      </c>
      <c r="T207" s="22">
        <f>IF($A207="","",IF(V207,VLOOKUP($A207,OptionInfo!$A:$AC,29,FALSE),VLOOKUP($A207,OptionInfo!$A:$AD,30,FALSE)))</f>
        <v>104.65999999999985</v>
      </c>
      <c r="U207" s="154">
        <f>IF($B207="","",IF($V207,0,RTD("wdf.rtq",,$B207,"LastPrice")))</f>
        <v>0</v>
      </c>
      <c r="V207" s="111" t="b">
        <f>IF($A207="","",VLOOKUP($A207,OptionInfo!$A:$AK,37,FALSE))</f>
        <v>1</v>
      </c>
    </row>
    <row r="208" spans="1:22" s="18" customFormat="1" x14ac:dyDescent="0.2">
      <c r="A208" s="18" t="s">
        <v>1462</v>
      </c>
      <c r="B208" s="10" t="str">
        <f>IF($A208="","",VLOOKUP($A208,OptionInfo!$A:$E,5,FALSE))</f>
        <v>HC1805.SHF</v>
      </c>
      <c r="C208" s="154">
        <f>IF($A208="","",VLOOKUP($A208,OptionInfo!$A:$G,7,FALSE))</f>
        <v>10</v>
      </c>
      <c r="D208" s="85">
        <v>-300</v>
      </c>
      <c r="E208" s="85">
        <v>-300</v>
      </c>
      <c r="F208" s="85">
        <v>0</v>
      </c>
      <c r="G208" s="30" t="str">
        <f>IF(OR($V208,$A208=""),"",VLOOKUP($A208,OptionInfo!$A:$AI,31,FALSE))</f>
        <v/>
      </c>
      <c r="H208" s="30" t="str">
        <f>IF(OR($V208,$A208=""),"",VLOOKUP($A208,OptionInfo!$A:$AI,32,FALSE))</f>
        <v/>
      </c>
      <c r="I208" s="30" t="str">
        <f>IF(OR($V208,$A208=""),"",VLOOKUP($A208,OptionInfo!$A:$AI,33,FALSE))</f>
        <v/>
      </c>
      <c r="J208" s="30" t="str">
        <f>IF(OR($V208,$A208=""),"",VLOOKUP($A208,OptionInfo!$A:$AI,34,FALSE))</f>
        <v/>
      </c>
      <c r="K208" s="30" t="str">
        <f>IF(OR($V208,$A208=""),"",VLOOKUP($A208,OptionInfo!$A:$AI,35,FALSE))</f>
        <v/>
      </c>
      <c r="L208" s="31" t="str">
        <f t="shared" si="18"/>
        <v/>
      </c>
      <c r="M208" s="30" t="str">
        <f t="shared" si="19"/>
        <v/>
      </c>
      <c r="N208" s="30" t="str">
        <f>IF(OR($V208,$A208=""),"",IF(VLOOKUP($A208,OptionInfo!$A:$B,2,FALSE)="Asian",-$M208*0.01*$U208,$M208*0.01*$U208))</f>
        <v/>
      </c>
      <c r="O208" s="30" t="str">
        <f t="shared" si="20"/>
        <v/>
      </c>
      <c r="P208" s="30" t="str">
        <f t="shared" si="21"/>
        <v/>
      </c>
      <c r="Q208" s="22">
        <f t="shared" si="22"/>
        <v>0</v>
      </c>
      <c r="R208" s="145">
        <v>0</v>
      </c>
      <c r="S208" s="22">
        <f t="shared" si="23"/>
        <v>0</v>
      </c>
      <c r="T208" s="22">
        <f>IF($A208="","",IF(V208,VLOOKUP($A208,OptionInfo!$A:$AC,29,FALSE),VLOOKUP($A208,OptionInfo!$A:$AD,30,FALSE)))</f>
        <v>0</v>
      </c>
      <c r="U208" s="154">
        <f>IF($B208="","",IF($V208,0,RTD("wdf.rtq",,$B208,"LastPrice")))</f>
        <v>0</v>
      </c>
      <c r="V208" s="111" t="b">
        <f>IF($A208="","",VLOOKUP($A208,OptionInfo!$A:$AK,37,FALSE))</f>
        <v>1</v>
      </c>
    </row>
    <row r="209" spans="1:22" s="18" customFormat="1" x14ac:dyDescent="0.2">
      <c r="A209" s="18" t="s">
        <v>2168</v>
      </c>
      <c r="B209" s="10" t="str">
        <f>IF($A209="","",VLOOKUP($A209,OptionInfo!$A:$E,5,FALSE))</f>
        <v>002071.SZ</v>
      </c>
      <c r="C209" s="154">
        <f>IF($A209="","",VLOOKUP($A209,OptionInfo!$A:$G,7,FALSE))</f>
        <v>100</v>
      </c>
      <c r="D209" s="85">
        <v>-938</v>
      </c>
      <c r="E209" s="85">
        <v>0</v>
      </c>
      <c r="F209" s="85">
        <v>938</v>
      </c>
      <c r="G209" s="30">
        <f>IF(OR($V209,$A209=""),"",VLOOKUP($A209,OptionInfo!$A:$AI,31,FALSE))</f>
        <v>0.20827748995710887</v>
      </c>
      <c r="H209" s="30">
        <f>IF(OR($V209,$A209=""),"",VLOOKUP($A209,OptionInfo!$A:$AI,32,FALSE))</f>
        <v>0.20926861651357986</v>
      </c>
      <c r="I209" s="30">
        <f>IF(OR($V209,$A209=""),"",VLOOKUP($A209,OptionInfo!$A:$AI,33,FALSE))</f>
        <v>1.0482003415394574</v>
      </c>
      <c r="J209" s="30">
        <f>IF(OR($V209,$A209=""),"",VLOOKUP($A209,OptionInfo!$A:$AI,34,FALSE))</f>
        <v>-1.4193545996875823</v>
      </c>
      <c r="K209" s="30">
        <f>IF(OR($V209,$A209=""),"",VLOOKUP($A209,OptionInfo!$A:$AI,35,FALSE))</f>
        <v>0.27053833430227869</v>
      </c>
      <c r="L209" s="31">
        <f t="shared" si="18"/>
        <v>-195.36428557976814</v>
      </c>
      <c r="M209" s="30">
        <f t="shared" si="19"/>
        <v>-196.29396228973792</v>
      </c>
      <c r="N209" s="30" t="e">
        <f>IF(OR($V209,$A209=""),"",IF(VLOOKUP($A209,OptionInfo!$A:$B,2,FALSE)="Asian",-$M209*0.01*$U209,$M209*0.01*$U209))</f>
        <v>#N/A</v>
      </c>
      <c r="O209" s="30">
        <f t="shared" si="20"/>
        <v>-983.21192036401101</v>
      </c>
      <c r="P209" s="30">
        <f t="shared" si="21"/>
        <v>532.54184580278093</v>
      </c>
      <c r="Q209" s="22">
        <f t="shared" si="22"/>
        <v>-14133.262128119279</v>
      </c>
      <c r="R209" s="145">
        <v>90691.655599999998</v>
      </c>
      <c r="S209" s="22">
        <f t="shared" si="23"/>
        <v>76558.393471880714</v>
      </c>
      <c r="T209" s="22">
        <f>IF($A209="","",IF(V209,VLOOKUP($A209,OptionInfo!$A:$AC,29,FALSE),VLOOKUP($A209,OptionInfo!$A:$AD,30,FALSE)))</f>
        <v>0.15067443633389424</v>
      </c>
      <c r="U209" s="154" t="e">
        <f>IF($B209="","",IF($V209,0,RTD("wdf.rtq",,$B209,"LastPrice")))</f>
        <v>#N/A</v>
      </c>
      <c r="V209" s="111" t="b">
        <f>IF($A209="","",VLOOKUP($A209,OptionInfo!$A:$AK,37,FALSE))</f>
        <v>0</v>
      </c>
    </row>
    <row r="210" spans="1:22" s="18" customFormat="1" x14ac:dyDescent="0.2">
      <c r="A210" s="18" t="s">
        <v>2170</v>
      </c>
      <c r="B210" s="10" t="str">
        <f>IF($A210="","",VLOOKUP($A210,OptionInfo!$A:$E,5,FALSE))</f>
        <v>002071.SZ</v>
      </c>
      <c r="C210" s="154">
        <f>IF($A210="","",VLOOKUP($A210,OptionInfo!$A:$G,7,FALSE))</f>
        <v>100</v>
      </c>
      <c r="D210" s="85">
        <v>938</v>
      </c>
      <c r="E210" s="85">
        <v>938</v>
      </c>
      <c r="F210" s="85">
        <v>0</v>
      </c>
      <c r="G210" s="30">
        <f>IF(OR($V210,$A210=""),"",VLOOKUP($A210,OptionInfo!$A:$AI,31,FALSE))</f>
        <v>0.10693374811691014</v>
      </c>
      <c r="H210" s="30">
        <f>IF(OR($V210,$A210=""),"",VLOOKUP($A210,OptionInfo!$A:$AI,32,FALSE))</f>
        <v>0.12603523921020848</v>
      </c>
      <c r="I210" s="30">
        <f>IF(OR($V210,$A210=""),"",VLOOKUP($A210,OptionInfo!$A:$AI,33,FALSE))</f>
        <v>0.67338107605230191</v>
      </c>
      <c r="J210" s="30">
        <f>IF(OR($V210,$A210=""),"",VLOOKUP($A210,OptionInfo!$A:$AI,34,FALSE))</f>
        <v>-0.95724509289081772</v>
      </c>
      <c r="K210" s="30">
        <f>IF(OR($V210,$A210=""),"",VLOOKUP($A210,OptionInfo!$A:$AI,35,FALSE))</f>
        <v>0.13992117074761287</v>
      </c>
      <c r="L210" s="31">
        <f t="shared" si="18"/>
        <v>100.30385573366172</v>
      </c>
      <c r="M210" s="30">
        <f t="shared" si="19"/>
        <v>118.22105437917556</v>
      </c>
      <c r="N210" s="30" t="e">
        <f>IF(OR($V210,$A210=""),"",IF(VLOOKUP($A210,OptionInfo!$A:$B,2,FALSE)="Asian",-$M210*0.01*$U210,$M210*0.01*$U210))</f>
        <v>#N/A</v>
      </c>
      <c r="O210" s="30">
        <f t="shared" si="20"/>
        <v>631.63144933705917</v>
      </c>
      <c r="P210" s="30">
        <f t="shared" si="21"/>
        <v>-359.15835885263482</v>
      </c>
      <c r="Q210" s="22">
        <f t="shared" si="22"/>
        <v>6608.8939190996598</v>
      </c>
      <c r="R210" s="145">
        <v>-50995.30799999999</v>
      </c>
      <c r="S210" s="22">
        <f t="shared" si="23"/>
        <v>-44386.414080900329</v>
      </c>
      <c r="T210" s="22">
        <f>IF($A210="","",IF(V210,VLOOKUP($A210,OptionInfo!$A:$AC,29,FALSE),VLOOKUP($A210,OptionInfo!$A:$AD,30,FALSE)))</f>
        <v>7.0457291248397225E-2</v>
      </c>
      <c r="U210" s="154" t="e">
        <f>IF($B210="","",IF($V210,0,RTD("wdf.rtq",,$B210,"LastPrice")))</f>
        <v>#N/A</v>
      </c>
      <c r="V210" s="111" t="b">
        <f>IF($A210="","",VLOOKUP($A210,OptionInfo!$A:$AK,37,FALSE))</f>
        <v>0</v>
      </c>
    </row>
    <row r="211" spans="1:22" s="18" customFormat="1" x14ac:dyDescent="0.2">
      <c r="A211" s="18" t="s">
        <v>2176</v>
      </c>
      <c r="B211" s="10" t="str">
        <f>IF($A211="","",VLOOKUP($A211,OptionInfo!$A:$E,5,FALSE))</f>
        <v>601318.SH</v>
      </c>
      <c r="C211" s="154">
        <f>IF($A211="","",VLOOKUP($A211,OptionInfo!$A:$G,7,FALSE))</f>
        <v>100</v>
      </c>
      <c r="D211" s="85">
        <v>-135</v>
      </c>
      <c r="E211" s="85">
        <v>0</v>
      </c>
      <c r="F211" s="85">
        <v>135</v>
      </c>
      <c r="G211" s="30">
        <f>IF(OR($V211,$A211=""),"",VLOOKUP($A211,OptionInfo!$A:$AI,31,FALSE))</f>
        <v>0.70771734760851723</v>
      </c>
      <c r="H211" s="30">
        <f>IF(OR($V211,$A211=""),"",VLOOKUP($A211,OptionInfo!$A:$AI,32,FALSE))</f>
        <v>4.3621694690046071E-2</v>
      </c>
      <c r="I211" s="30">
        <f>IF(OR($V211,$A211=""),"",VLOOKUP($A211,OptionInfo!$A:$AI,33,FALSE))</f>
        <v>10.407068618193566</v>
      </c>
      <c r="J211" s="30">
        <f>IF(OR($V211,$A211=""),"",VLOOKUP($A211,OptionInfo!$A:$AI,34,FALSE))</f>
        <v>-11.660481361531655</v>
      </c>
      <c r="K211" s="30">
        <f>IF(OR($V211,$A211=""),"",VLOOKUP($A211,OptionInfo!$A:$AI,35,FALSE))</f>
        <v>7.4566464228304259</v>
      </c>
      <c r="L211" s="31">
        <f t="shared" si="18"/>
        <v>-95.541841927149832</v>
      </c>
      <c r="M211" s="30">
        <f t="shared" si="19"/>
        <v>-5.8889287831562198</v>
      </c>
      <c r="N211" s="30" t="e">
        <f>IF(OR($V211,$A211=""),"",IF(VLOOKUP($A211,OptionInfo!$A:$B,2,FALSE)="Asian",-$M211*0.01*$U211,$M211*0.01*$U211))</f>
        <v>#N/A</v>
      </c>
      <c r="O211" s="30">
        <f t="shared" si="20"/>
        <v>-1404.9542634561315</v>
      </c>
      <c r="P211" s="30">
        <f t="shared" si="21"/>
        <v>629.66599352270941</v>
      </c>
      <c r="Q211" s="22">
        <f t="shared" si="22"/>
        <v>-72129.390981602337</v>
      </c>
      <c r="R211" s="145">
        <v>66933</v>
      </c>
      <c r="S211" s="22">
        <f t="shared" si="23"/>
        <v>-5196.390981602337</v>
      </c>
      <c r="T211" s="22">
        <f>IF($A211="","",IF(V211,VLOOKUP($A211,OptionInfo!$A:$AC,29,FALSE),VLOOKUP($A211,OptionInfo!$A:$AD,30,FALSE)))</f>
        <v>5.3429178504890613</v>
      </c>
      <c r="U211" s="154" t="e">
        <f>IF($B211="","",IF($V211,0,RTD("wdf.rtq",,$B211,"LastPrice")))</f>
        <v>#N/A</v>
      </c>
      <c r="V211" s="111" t="b">
        <f>IF($A211="","",VLOOKUP($A211,OptionInfo!$A:$AK,37,FALSE))</f>
        <v>0</v>
      </c>
    </row>
    <row r="212" spans="1:22" s="18" customFormat="1" x14ac:dyDescent="0.2">
      <c r="A212" s="18" t="s">
        <v>2178</v>
      </c>
      <c r="B212" s="10" t="str">
        <f>IF($A212="","",VLOOKUP($A212,OptionInfo!$A:$E,5,FALSE))</f>
        <v>601318.SH</v>
      </c>
      <c r="C212" s="154">
        <f>IF($A212="","",VLOOKUP($A212,OptionInfo!$A:$G,7,FALSE))</f>
        <v>100</v>
      </c>
      <c r="D212" s="85">
        <v>135</v>
      </c>
      <c r="E212" s="85">
        <v>135</v>
      </c>
      <c r="F212" s="85">
        <v>0</v>
      </c>
      <c r="G212" s="30">
        <f>IF(OR($V212,$A212=""),"",VLOOKUP($A212,OptionInfo!$A:$AI,31,FALSE))</f>
        <v>0.43405957031100573</v>
      </c>
      <c r="H212" s="30">
        <f>IF(OR($V212,$A212=""),"",VLOOKUP($A212,OptionInfo!$A:$AI,32,FALSE))</f>
        <v>4.3298751054982557E-2</v>
      </c>
      <c r="I212" s="30">
        <f>IF(OR($V212,$A212=""),"",VLOOKUP($A212,OptionInfo!$A:$AI,33,FALSE))</f>
        <v>11.919256351855216</v>
      </c>
      <c r="J212" s="30">
        <f>IF(OR($V212,$A212=""),"",VLOOKUP($A212,OptionInfo!$A:$AI,34,FALSE))</f>
        <v>-13.652606541275928</v>
      </c>
      <c r="K212" s="30">
        <f>IF(OR($V212,$A212=""),"",VLOOKUP($A212,OptionInfo!$A:$AI,35,FALSE))</f>
        <v>4.6539463066111022</v>
      </c>
      <c r="L212" s="31">
        <f t="shared" si="18"/>
        <v>58.598041991985774</v>
      </c>
      <c r="M212" s="30">
        <f t="shared" si="19"/>
        <v>5.8453313924226453</v>
      </c>
      <c r="N212" s="30" t="e">
        <f>IF(OR($V212,$A212=""),"",IF(VLOOKUP($A212,OptionInfo!$A:$B,2,FALSE)="Asian",-$M212*0.01*$U212,$M212*0.01*$U212))</f>
        <v>#N/A</v>
      </c>
      <c r="O212" s="30">
        <f t="shared" si="20"/>
        <v>1609.0996075004541</v>
      </c>
      <c r="P212" s="30">
        <f t="shared" si="21"/>
        <v>-737.24075322890019</v>
      </c>
      <c r="Q212" s="22">
        <f t="shared" si="22"/>
        <v>36885.610082396757</v>
      </c>
      <c r="R212" s="145">
        <v>-30369.600000000002</v>
      </c>
      <c r="S212" s="22">
        <f t="shared" si="23"/>
        <v>6516.010082396755</v>
      </c>
      <c r="T212" s="22">
        <f>IF($A212="","",IF(V212,VLOOKUP($A212,OptionInfo!$A:$AC,29,FALSE),VLOOKUP($A212,OptionInfo!$A:$AD,30,FALSE)))</f>
        <v>2.7322674135108707</v>
      </c>
      <c r="U212" s="154" t="e">
        <f>IF($B212="","",IF($V212,0,RTD("wdf.rtq",,$B212,"LastPrice")))</f>
        <v>#N/A</v>
      </c>
      <c r="V212" s="111" t="b">
        <f>IF($A212="","",VLOOKUP($A212,OptionInfo!$A:$AK,37,FALSE))</f>
        <v>0</v>
      </c>
    </row>
    <row r="213" spans="1:22" s="18" customFormat="1" x14ac:dyDescent="0.2">
      <c r="A213" s="18" t="s">
        <v>2202</v>
      </c>
      <c r="B213" s="10" t="str">
        <f>IF($A213="","",VLOOKUP($A213,OptionInfo!$A:$E,5,FALSE))</f>
        <v>600175.SH</v>
      </c>
      <c r="C213" s="154">
        <f>IF($A213="","",VLOOKUP($A213,OptionInfo!$A:$G,7,FALSE))</f>
        <v>100</v>
      </c>
      <c r="D213" s="85">
        <v>-19305</v>
      </c>
      <c r="E213" s="85">
        <v>0</v>
      </c>
      <c r="F213" s="85">
        <v>19305</v>
      </c>
      <c r="G213" s="30">
        <f>IF(OR($V213,$A213=""),"",VLOOKUP($A213,OptionInfo!$A:$AI,31,FALSE))</f>
        <v>0.74465325724073805</v>
      </c>
      <c r="H213" s="30">
        <f>IF(OR($V213,$A213=""),"",VLOOKUP($A213,OptionInfo!$A:$AI,32,FALSE))</f>
        <v>0.57205689613660682</v>
      </c>
      <c r="I213" s="30">
        <f>IF(OR($V213,$A213=""),"",VLOOKUP($A213,OptionInfo!$A:$AI,33,FALSE))</f>
        <v>0.69424350336737561</v>
      </c>
      <c r="J213" s="30">
        <f>IF(OR($V213,$A213=""),"",VLOOKUP($A213,OptionInfo!$A:$AI,34,FALSE))</f>
        <v>-0.76114536217626949</v>
      </c>
      <c r="K213" s="30">
        <f>IF(OR($V213,$A213=""),"",VLOOKUP($A213,OptionInfo!$A:$AI,35,FALSE))</f>
        <v>0.56974042123478419</v>
      </c>
      <c r="L213" s="31">
        <f t="shared" si="18"/>
        <v>-14375.531131032449</v>
      </c>
      <c r="M213" s="30">
        <f t="shared" si="19"/>
        <v>-11043.558379917195</v>
      </c>
      <c r="N213" s="30" t="e">
        <f>IF(OR($V213,$A213=""),"",IF(VLOOKUP($A213,OptionInfo!$A:$B,2,FALSE)="Asian",-$M213*0.01*$U213,$M213*0.01*$U213))</f>
        <v>#N/A</v>
      </c>
      <c r="O213" s="30">
        <f t="shared" si="20"/>
        <v>-13402.370832507186</v>
      </c>
      <c r="P213" s="30">
        <f t="shared" si="21"/>
        <v>5877.5644867251531</v>
      </c>
      <c r="Q213" s="22">
        <f t="shared" si="22"/>
        <v>-812877.81589429488</v>
      </c>
      <c r="R213" s="145">
        <v>826999.17299999984</v>
      </c>
      <c r="S213" s="22">
        <f t="shared" si="23"/>
        <v>14121.357105704956</v>
      </c>
      <c r="T213" s="22">
        <f>IF($A213="","",IF(V213,VLOOKUP($A213,OptionInfo!$A:$AC,29,FALSE),VLOOKUP($A213,OptionInfo!$A:$AD,30,FALSE)))</f>
        <v>0.42107112970437444</v>
      </c>
      <c r="U213" s="154" t="e">
        <f>IF($B213="","",IF($V213,0,RTD("wdf.rtq",,$B213,"LastPrice")))</f>
        <v>#N/A</v>
      </c>
      <c r="V213" s="111" t="b">
        <f>IF($A213="","",VLOOKUP($A213,OptionInfo!$A:$AK,37,FALSE))</f>
        <v>0</v>
      </c>
    </row>
    <row r="214" spans="1:22" s="18" customFormat="1" ht="12.75" customHeight="1" x14ac:dyDescent="0.2">
      <c r="A214" s="18" t="s">
        <v>2243</v>
      </c>
      <c r="B214" s="10" t="str">
        <f>IF($A214="","",VLOOKUP($A214,OptionInfo!$A:$E,5,FALSE))</f>
        <v>002594.SZ</v>
      </c>
      <c r="C214" s="154">
        <f>IF($A214="","",VLOOKUP($A214,OptionInfo!$A:$G,7,FALSE))</f>
        <v>100</v>
      </c>
      <c r="D214" s="85">
        <v>801.41</v>
      </c>
      <c r="E214" s="85">
        <v>801.41</v>
      </c>
      <c r="F214" s="85">
        <v>0</v>
      </c>
      <c r="G214" s="30">
        <f>IF(OR($V214,$A214=""),"",VLOOKUP($A214,OptionInfo!$A:$AI,31,FALSE))</f>
        <v>0.28670025483956818</v>
      </c>
      <c r="H214" s="30">
        <f>IF(OR($V214,$A214=""),"",VLOOKUP($A214,OptionInfo!$A:$AI,32,FALSE))</f>
        <v>1.9878373223399103E-2</v>
      </c>
      <c r="I214" s="30">
        <f>IF(OR($V214,$A214=""),"",VLOOKUP($A214,OptionInfo!$A:$AI,33,FALSE))</f>
        <v>14.051044842598557</v>
      </c>
      <c r="J214" s="30">
        <f>IF(OR($V214,$A214=""),"",VLOOKUP($A214,OptionInfo!$A:$AI,34,FALSE))</f>
        <v>-8.41238667244615</v>
      </c>
      <c r="K214" s="30">
        <f>IF(OR($V214,$A214=""),"",VLOOKUP($A214,OptionInfo!$A:$AI,35,FALSE))</f>
        <v>6.2952935476024194</v>
      </c>
      <c r="L214" s="31">
        <f t="shared" si="18"/>
        <v>229.76445123097832</v>
      </c>
      <c r="M214" s="30">
        <f t="shared" si="19"/>
        <v>15.930727084964275</v>
      </c>
      <c r="N214" s="30" t="e">
        <f>IF(OR($V214,$A214=""),"",IF(VLOOKUP($A214,OptionInfo!$A:$B,2,FALSE)="Asian",-$M214*0.01*$U214,$M214*0.01*$U214))</f>
        <v>#N/A</v>
      </c>
      <c r="O214" s="30">
        <f t="shared" si="20"/>
        <v>11260.647847306909</v>
      </c>
      <c r="P214" s="30">
        <f t="shared" si="21"/>
        <v>-2696.7083212660277</v>
      </c>
      <c r="Q214" s="22">
        <f t="shared" si="22"/>
        <v>216400.20301496793</v>
      </c>
      <c r="R214" s="145">
        <v>-244999.85251</v>
      </c>
      <c r="S214" s="22">
        <f t="shared" si="23"/>
        <v>-28599.649495032063</v>
      </c>
      <c r="T214" s="22">
        <f>IF($A214="","",IF(V214,VLOOKUP($A214,OptionInfo!$A:$AC,29,FALSE),VLOOKUP($A214,OptionInfo!$A:$AD,30,FALSE)))</f>
        <v>2.7002433587672718</v>
      </c>
      <c r="U214" s="154" t="e">
        <f>IF($B214="","",IF($V214,0,RTD("wdf.rtq",,$B214,"LastPrice")))</f>
        <v>#N/A</v>
      </c>
      <c r="V214" s="125" t="b">
        <f>IF($A214="","",VLOOKUP($A214,OptionInfo!$A:$AK,37,FALSE))</f>
        <v>0</v>
      </c>
    </row>
    <row r="215" spans="1:22" s="18" customFormat="1" x14ac:dyDescent="0.2">
      <c r="A215" s="18" t="s">
        <v>2251</v>
      </c>
      <c r="B215" s="10" t="str">
        <f>IF($A215="","",VLOOKUP($A215,OptionInfo!$A:$E,5,FALSE))</f>
        <v>002311.SZ</v>
      </c>
      <c r="C215" s="154">
        <f>IF($A215="","",VLOOKUP($A215,OptionInfo!$A:$G,7,FALSE))</f>
        <v>100</v>
      </c>
      <c r="D215" s="85">
        <v>-432</v>
      </c>
      <c r="E215" s="85">
        <v>0</v>
      </c>
      <c r="F215" s="85">
        <v>432</v>
      </c>
      <c r="G215" s="30">
        <f>IF(OR($V215,$A215=""),"",VLOOKUP($A215,OptionInfo!$A:$AI,31,FALSE))</f>
        <v>0.43798717799741721</v>
      </c>
      <c r="H215" s="30">
        <f>IF(OR($V215,$A215=""),"",VLOOKUP($A215,OptionInfo!$A:$AI,32,FALSE))</f>
        <v>0.16001980919673581</v>
      </c>
      <c r="I215" s="30">
        <f>IF(OR($V215,$A215=""),"",VLOOKUP($A215,OptionInfo!$A:$AI,33,FALSE))</f>
        <v>3.5296741299606578</v>
      </c>
      <c r="J215" s="30">
        <f>IF(OR($V215,$A215=""),"",VLOOKUP($A215,OptionInfo!$A:$AI,34,FALSE))</f>
        <v>-3.486007670260252</v>
      </c>
      <c r="K215" s="30">
        <f>IF(OR($V215,$A215=""),"",VLOOKUP($A215,OptionInfo!$A:$AI,35,FALSE))</f>
        <v>1.4486206874409975</v>
      </c>
      <c r="L215" s="31">
        <f t="shared" si="18"/>
        <v>-189.21046089488422</v>
      </c>
      <c r="M215" s="30">
        <f t="shared" si="19"/>
        <v>-69.128557572989862</v>
      </c>
      <c r="N215" s="30" t="e">
        <f>IF(OR($V215,$A215=""),"",IF(VLOOKUP($A215,OptionInfo!$A:$B,2,FALSE)="Asian",-$M215*0.01*$U215,$M215*0.01*$U215))</f>
        <v>#N/A</v>
      </c>
      <c r="O215" s="30">
        <f t="shared" si="20"/>
        <v>-1524.8192241430045</v>
      </c>
      <c r="P215" s="30">
        <f t="shared" si="21"/>
        <v>602.38212542097153</v>
      </c>
      <c r="Q215" s="22">
        <f t="shared" si="22"/>
        <v>-32514.636334576524</v>
      </c>
      <c r="R215" s="145">
        <v>78835.680000000008</v>
      </c>
      <c r="S215" s="22">
        <f t="shared" si="23"/>
        <v>46321.04366542348</v>
      </c>
      <c r="T215" s="22">
        <f>IF($A215="","",IF(V215,VLOOKUP($A215,OptionInfo!$A:$AC,29,FALSE),VLOOKUP($A215,OptionInfo!$A:$AD,30,FALSE)))</f>
        <v>0.75265361885593796</v>
      </c>
      <c r="U215" s="154" t="e">
        <f>IF($B215="","",IF($V215,0,RTD("wdf.rtq",,$B215,"LastPrice")))</f>
        <v>#N/A</v>
      </c>
      <c r="V215" s="125" t="b">
        <f>IF($A215="","",VLOOKUP($A215,OptionInfo!$A:$AK,37,FALSE))</f>
        <v>0</v>
      </c>
    </row>
    <row r="216" spans="1:22" s="18" customFormat="1" x14ac:dyDescent="0.2">
      <c r="A216" s="18" t="s">
        <v>2254</v>
      </c>
      <c r="B216" s="10" t="str">
        <f>IF($A216="","",VLOOKUP($A216,OptionInfo!$A:$E,5,FALSE))</f>
        <v>002456.SZ</v>
      </c>
      <c r="C216" s="154">
        <f>IF($A216="","",VLOOKUP($A216,OptionInfo!$A:$G,7,FALSE))</f>
        <v>100</v>
      </c>
      <c r="D216" s="85">
        <v>-490</v>
      </c>
      <c r="E216" s="85">
        <v>0</v>
      </c>
      <c r="F216" s="85">
        <v>490</v>
      </c>
      <c r="G216" s="30">
        <f>IF(OR($V216,$A216=""),"",VLOOKUP($A216,OptionInfo!$A:$AI,31,FALSE))</f>
        <v>7.1633109487438409E-2</v>
      </c>
      <c r="H216" s="30">
        <f>IF(OR($V216,$A216=""),"",VLOOKUP($A216,OptionInfo!$A:$AI,32,FALSE))</f>
        <v>0.17055420262115153</v>
      </c>
      <c r="I216" s="30">
        <f>IF(OR($V216,$A216=""),"",VLOOKUP($A216,OptionInfo!$A:$AI,33,FALSE))</f>
        <v>0.28445371021560895</v>
      </c>
      <c r="J216" s="30">
        <f>IF(OR($V216,$A216=""),"",VLOOKUP($A216,OptionInfo!$A:$AI,34,FALSE))</f>
        <v>-4.62990916814437</v>
      </c>
      <c r="K216" s="30">
        <f>IF(OR($V216,$A216=""),"",VLOOKUP($A216,OptionInfo!$A:$AI,35,FALSE))</f>
        <v>1.6031416024554358E-2</v>
      </c>
      <c r="L216" s="31">
        <f t="shared" si="18"/>
        <v>-35.100223648844818</v>
      </c>
      <c r="M216" s="30">
        <f t="shared" si="19"/>
        <v>-83.571559284364255</v>
      </c>
      <c r="N216" s="30" t="e">
        <f>IF(OR($V216,$A216=""),"",IF(VLOOKUP($A216,OptionInfo!$A:$B,2,FALSE)="Asian",-$M216*0.01*$U216,$M216*0.01*$U216))</f>
        <v>#N/A</v>
      </c>
      <c r="O216" s="30">
        <f t="shared" si="20"/>
        <v>-139.38231800564839</v>
      </c>
      <c r="P216" s="30">
        <f t="shared" si="21"/>
        <v>907.46219695629657</v>
      </c>
      <c r="Q216" s="22">
        <f t="shared" si="22"/>
        <v>-1228.8094992081983</v>
      </c>
      <c r="R216" s="145">
        <v>60199.831999999995</v>
      </c>
      <c r="S216" s="22">
        <f t="shared" si="23"/>
        <v>58971.022500791798</v>
      </c>
      <c r="T216" s="22">
        <f>IF($A216="","",IF(V216,VLOOKUP($A216,OptionInfo!$A:$AC,29,FALSE),VLOOKUP($A216,OptionInfo!$A:$AD,30,FALSE)))</f>
        <v>2.5077744881799965E-2</v>
      </c>
      <c r="U216" s="154" t="e">
        <f>IF($B216="","",IF($V216,0,RTD("wdf.rtq",,$B216,"LastPrice")))</f>
        <v>#N/A</v>
      </c>
      <c r="V216" s="125" t="b">
        <f>IF($A216="","",VLOOKUP($A216,OptionInfo!$A:$AK,37,FALSE))</f>
        <v>0</v>
      </c>
    </row>
    <row r="217" spans="1:22" s="18" customFormat="1" x14ac:dyDescent="0.2">
      <c r="A217" s="18" t="s">
        <v>2261</v>
      </c>
      <c r="B217" s="10" t="str">
        <f>IF($A217="","",VLOOKUP($A217,OptionInfo!$A:$E,5,FALSE))</f>
        <v>002102.SZ</v>
      </c>
      <c r="C217" s="154">
        <f>IF($A217="","",VLOOKUP($A217,OptionInfo!$A:$G,7,FALSE))</f>
        <v>100</v>
      </c>
      <c r="D217" s="85">
        <v>-2288</v>
      </c>
      <c r="E217" s="85">
        <v>0</v>
      </c>
      <c r="F217" s="85">
        <v>2288</v>
      </c>
      <c r="G217" s="30">
        <f>IF(OR($V217,$A217=""),"",VLOOKUP($A217,OptionInfo!$A:$AI,31,FALSE))</f>
        <v>0.86603027500461471</v>
      </c>
      <c r="H217" s="30">
        <f>IF(OR($V217,$A217=""),"",VLOOKUP($A217,OptionInfo!$A:$AI,32,FALSE))</f>
        <v>0.37051325076975822</v>
      </c>
      <c r="I217" s="30">
        <f>IF(OR($V217,$A217=""),"",VLOOKUP($A217,OptionInfo!$A:$AI,33,FALSE))</f>
        <v>0.426775658258086</v>
      </c>
      <c r="J217" s="30">
        <f>IF(OR($V217,$A217=""),"",VLOOKUP($A217,OptionInfo!$A:$AI,34,FALSE))</f>
        <v>-0.57651447240645226</v>
      </c>
      <c r="K217" s="30">
        <f>IF(OR($V217,$A217=""),"",VLOOKUP($A217,OptionInfo!$A:$AI,35,FALSE))</f>
        <v>0.58585811983929359</v>
      </c>
      <c r="L217" s="31">
        <f t="shared" si="18"/>
        <v>-1981.4772692105585</v>
      </c>
      <c r="M217" s="30">
        <f t="shared" si="19"/>
        <v>-847.73431776120685</v>
      </c>
      <c r="N217" s="30" t="e">
        <f>IF(OR($V217,$A217=""),"",IF(VLOOKUP($A217,OptionInfo!$A:$B,2,FALSE)="Asian",-$M217*0.01*$U217,$M217*0.01*$U217))</f>
        <v>#N/A</v>
      </c>
      <c r="O217" s="30">
        <f t="shared" si="20"/>
        <v>-976.46270609450073</v>
      </c>
      <c r="P217" s="30">
        <f t="shared" si="21"/>
        <v>527.6260451463852</v>
      </c>
      <c r="Q217" s="22">
        <f t="shared" si="22"/>
        <v>-141072.65961982621</v>
      </c>
      <c r="R217" s="145">
        <v>90906.816000000021</v>
      </c>
      <c r="S217" s="22">
        <f t="shared" si="23"/>
        <v>-50165.843619826192</v>
      </c>
      <c r="T217" s="22">
        <f>IF($A217="","",IF(V217,VLOOKUP($A217,OptionInfo!$A:$AC,29,FALSE),VLOOKUP($A217,OptionInfo!$A:$AD,30,FALSE)))</f>
        <v>0.61657630952721243</v>
      </c>
      <c r="U217" s="154" t="e">
        <f>IF($B217="","",IF($V217,0,RTD("wdf.rtq",,$B217,"LastPrice")))</f>
        <v>#N/A</v>
      </c>
      <c r="V217" s="125" t="b">
        <f>IF($A217="","",VLOOKUP($A217,OptionInfo!$A:$AK,37,FALSE))</f>
        <v>0</v>
      </c>
    </row>
    <row r="218" spans="1:22" s="18" customFormat="1" x14ac:dyDescent="0.2">
      <c r="A218" s="18" t="s">
        <v>2265</v>
      </c>
      <c r="B218" s="10" t="str">
        <f>IF($A218="","",VLOOKUP($A218,OptionInfo!$A:$E,5,FALSE))</f>
        <v>600266.SH</v>
      </c>
      <c r="C218" s="154">
        <f>IF($A218="","",VLOOKUP($A218,OptionInfo!$A:$G,7,FALSE))</f>
        <v>100</v>
      </c>
      <c r="D218" s="85">
        <v>-775</v>
      </c>
      <c r="E218" s="85">
        <v>0</v>
      </c>
      <c r="F218" s="85">
        <v>775</v>
      </c>
      <c r="G218" s="30">
        <f>IF(OR($V218,$A218=""),"",VLOOKUP($A218,OptionInfo!$A:$AI,31,FALSE))</f>
        <v>0.8194923783088458</v>
      </c>
      <c r="H218" s="30">
        <f>IF(OR($V218,$A218=""),"",VLOOKUP($A218,OptionInfo!$A:$AI,32,FALSE))</f>
        <v>0.17056919470267734</v>
      </c>
      <c r="I218" s="30">
        <f>IF(OR($V218,$A218=""),"",VLOOKUP($A218,OptionInfo!$A:$AI,33,FALSE))</f>
        <v>1.4730908980990833</v>
      </c>
      <c r="J218" s="30">
        <f>IF(OR($V218,$A218=""),"",VLOOKUP($A218,OptionInfo!$A:$AI,34,FALSE))</f>
        <v>-1.7689183703571847</v>
      </c>
      <c r="K218" s="30">
        <f>IF(OR($V218,$A218=""),"",VLOOKUP($A218,OptionInfo!$A:$AI,35,FALSE))</f>
        <v>1.6095388153705124</v>
      </c>
      <c r="L218" s="31">
        <f t="shared" si="18"/>
        <v>-635.10659318935552</v>
      </c>
      <c r="M218" s="30">
        <f t="shared" si="19"/>
        <v>-132.19112589457495</v>
      </c>
      <c r="N218" s="30" t="e">
        <f>IF(OR($V218,$A218=""),"",IF(VLOOKUP($A218,OptionInfo!$A:$B,2,FALSE)="Asian",-$M218*0.01*$U218,$M218*0.01*$U218))</f>
        <v>#N/A</v>
      </c>
      <c r="O218" s="30">
        <f t="shared" si="20"/>
        <v>-1141.6454460267896</v>
      </c>
      <c r="P218" s="30">
        <f t="shared" si="21"/>
        <v>548.36469481072731</v>
      </c>
      <c r="Q218" s="22">
        <f t="shared" si="22"/>
        <v>-110163.97336319514</v>
      </c>
      <c r="R218" s="145">
        <v>82159.6875</v>
      </c>
      <c r="S218" s="22">
        <f t="shared" si="23"/>
        <v>-28004.285863195139</v>
      </c>
      <c r="T218" s="22">
        <f>IF($A218="","",IF(V218,VLOOKUP($A218,OptionInfo!$A:$AC,29,FALSE),VLOOKUP($A218,OptionInfo!$A:$AD,30,FALSE)))</f>
        <v>1.4214706240412278</v>
      </c>
      <c r="U218" s="154" t="e">
        <f>IF($B218="","",IF($V218,0,RTD("wdf.rtq",,$B218,"LastPrice")))</f>
        <v>#N/A</v>
      </c>
      <c r="V218" s="125" t="b">
        <f>IF($A218="","",VLOOKUP($A218,OptionInfo!$A:$AK,37,FALSE))</f>
        <v>0</v>
      </c>
    </row>
    <row r="219" spans="1:22" s="18" customFormat="1" x14ac:dyDescent="0.2">
      <c r="A219" s="18" t="s">
        <v>2268</v>
      </c>
      <c r="B219" s="10" t="str">
        <f>IF($A219="","",VLOOKUP($A219,OptionInfo!$A:$E,5,FALSE))</f>
        <v>000860.SZ</v>
      </c>
      <c r="C219" s="154">
        <f>IF($A219="","",VLOOKUP($A219,OptionInfo!$A:$G,7,FALSE))</f>
        <v>100</v>
      </c>
      <c r="D219" s="85">
        <v>-522</v>
      </c>
      <c r="E219" s="85">
        <v>0</v>
      </c>
      <c r="F219" s="85">
        <v>522</v>
      </c>
      <c r="G219" s="30">
        <f>IF(OR($V219,$A219=""),"",VLOOKUP($A219,OptionInfo!$A:$AI,31,FALSE))</f>
        <v>0.84076894797074053</v>
      </c>
      <c r="H219" s="30">
        <f>IF(OR($V219,$A219=""),"",VLOOKUP($A219,OptionInfo!$A:$AI,32,FALSE))</f>
        <v>0.14782169555667427</v>
      </c>
      <c r="I219" s="30">
        <f>IF(OR($V219,$A219=""),"",VLOOKUP($A219,OptionInfo!$A:$AI,33,FALSE))</f>
        <v>1.9898460555212856</v>
      </c>
      <c r="J219" s="30">
        <f>IF(OR($V219,$A219=""),"",VLOOKUP($A219,OptionInfo!$A:$AI,34,FALSE))</f>
        <v>-2.0231098878398619</v>
      </c>
      <c r="K219" s="30">
        <f>IF(OR($V219,$A219=""),"",VLOOKUP($A219,OptionInfo!$A:$AI,35,FALSE))</f>
        <v>2.4942595300449875</v>
      </c>
      <c r="L219" s="31">
        <f t="shared" si="18"/>
        <v>-438.88139084072657</v>
      </c>
      <c r="M219" s="30">
        <f t="shared" si="19"/>
        <v>-77.16292508058396</v>
      </c>
      <c r="N219" s="30" t="e">
        <f>IF(OR($V219,$A219=""),"",IF(VLOOKUP($A219,OptionInfo!$A:$B,2,FALSE)="Asian",-$M219*0.01*$U219,$M219*0.01*$U219))</f>
        <v>#N/A</v>
      </c>
      <c r="O219" s="30">
        <f t="shared" si="20"/>
        <v>-1038.6996409821111</v>
      </c>
      <c r="P219" s="30">
        <f t="shared" si="21"/>
        <v>422.42534458096316</v>
      </c>
      <c r="Q219" s="22">
        <f t="shared" si="22"/>
        <v>-86393.560937153161</v>
      </c>
      <c r="R219" s="145">
        <v>64975.950000000004</v>
      </c>
      <c r="S219" s="22">
        <f t="shared" si="23"/>
        <v>-21417.610937153157</v>
      </c>
      <c r="T219" s="22">
        <f>IF($A219="","",IF(V219,VLOOKUP($A219,OptionInfo!$A:$AC,29,FALSE),VLOOKUP($A219,OptionInfo!$A:$AD,30,FALSE)))</f>
        <v>1.6550490600987195</v>
      </c>
      <c r="U219" s="154" t="e">
        <f>IF($B219="","",IF($V219,0,RTD("wdf.rtq",,$B219,"LastPrice")))</f>
        <v>#N/A</v>
      </c>
      <c r="V219" s="125" t="b">
        <f>IF($A219="","",VLOOKUP($A219,OptionInfo!$A:$AK,37,FALSE))</f>
        <v>0</v>
      </c>
    </row>
    <row r="220" spans="1:22" s="18" customFormat="1" x14ac:dyDescent="0.2">
      <c r="A220" s="18" t="s">
        <v>1566</v>
      </c>
      <c r="B220" s="10" t="str">
        <f>IF($A220="","",VLOOKUP($A220,OptionInfo!$A:$E,5,FALSE))</f>
        <v>600777.SH</v>
      </c>
      <c r="C220" s="154">
        <f>IF($A220="","",VLOOKUP($A220,OptionInfo!$A:$G,7,FALSE))</f>
        <v>100</v>
      </c>
      <c r="D220" s="85">
        <v>2881</v>
      </c>
      <c r="E220" s="85">
        <v>0</v>
      </c>
      <c r="F220" s="85">
        <v>-2881</v>
      </c>
      <c r="G220" s="30" t="str">
        <f>IF(OR($V220,$A220=""),"",VLOOKUP($A220,OptionInfo!$A:$AI,31,FALSE))</f>
        <v/>
      </c>
      <c r="H220" s="30" t="str">
        <f>IF(OR($V220,$A220=""),"",VLOOKUP($A220,OptionInfo!$A:$AI,32,FALSE))</f>
        <v/>
      </c>
      <c r="I220" s="30" t="str">
        <f>IF(OR($V220,$A220=""),"",VLOOKUP($A220,OptionInfo!$A:$AI,33,FALSE))</f>
        <v/>
      </c>
      <c r="J220" s="30" t="str">
        <f>IF(OR($V220,$A220=""),"",VLOOKUP($A220,OptionInfo!$A:$AI,34,FALSE))</f>
        <v/>
      </c>
      <c r="K220" s="30" t="str">
        <f>IF(OR($V220,$A220=""),"",VLOOKUP($A220,OptionInfo!$A:$AI,35,FALSE))</f>
        <v/>
      </c>
      <c r="L220" s="31" t="str">
        <f t="shared" si="18"/>
        <v/>
      </c>
      <c r="M220" s="30" t="str">
        <f t="shared" si="19"/>
        <v/>
      </c>
      <c r="N220" s="30" t="str">
        <f>IF(OR($V220,$A220=""),"",IF(VLOOKUP($A220,OptionInfo!$A:$B,2,FALSE)="Asian",-$M220*0.01*$U220,$M220*0.01*$U220))</f>
        <v/>
      </c>
      <c r="O220" s="30" t="str">
        <f t="shared" si="20"/>
        <v/>
      </c>
      <c r="P220" s="30" t="str">
        <f t="shared" si="21"/>
        <v/>
      </c>
      <c r="Q220" s="22">
        <f t="shared" si="22"/>
        <v>72197.859999999986</v>
      </c>
      <c r="R220" s="145">
        <v>-72197.86</v>
      </c>
      <c r="S220" s="22">
        <f t="shared" si="23"/>
        <v>-1.4551915228366852E-11</v>
      </c>
      <c r="T220" s="22">
        <f>IF($A220="","",IF(V220,VLOOKUP($A220,OptionInfo!$A:$AC,29,FALSE),VLOOKUP($A220,OptionInfo!$A:$AD,30,FALSE)))</f>
        <v>0.25059999999999999</v>
      </c>
      <c r="U220" s="154">
        <f>IF($B220="","",IF($V220,0,RTD("wdf.rtq",,$B220,"LastPrice")))</f>
        <v>0</v>
      </c>
      <c r="V220" s="125" t="b">
        <f>IF($A220="","",VLOOKUP($A220,OptionInfo!$A:$AK,37,FALSE))</f>
        <v>1</v>
      </c>
    </row>
    <row r="221" spans="1:22" s="18" customFormat="1" x14ac:dyDescent="0.2">
      <c r="A221" s="18" t="s">
        <v>1939</v>
      </c>
      <c r="B221" s="10" t="str">
        <f>IF($A221="","",VLOOKUP($A221,OptionInfo!$A:$E,5,FALSE))</f>
        <v>SR805.CZC</v>
      </c>
      <c r="C221" s="154">
        <f>IF($A221="","",VLOOKUP($A221,OptionInfo!$A:$G,7,FALSE))</f>
        <v>10</v>
      </c>
      <c r="D221" s="85">
        <v>50</v>
      </c>
      <c r="E221" s="85">
        <v>0</v>
      </c>
      <c r="F221" s="85">
        <v>-50</v>
      </c>
      <c r="G221" s="30" t="str">
        <f>IF(OR($V221,$A221=""),"",VLOOKUP($A221,OptionInfo!$A:$AI,31,FALSE))</f>
        <v/>
      </c>
      <c r="H221" s="30" t="str">
        <f>IF(OR($V221,$A221=""),"",VLOOKUP($A221,OptionInfo!$A:$AI,32,FALSE))</f>
        <v/>
      </c>
      <c r="I221" s="30" t="str">
        <f>IF(OR($V221,$A221=""),"",VLOOKUP($A221,OptionInfo!$A:$AI,33,FALSE))</f>
        <v/>
      </c>
      <c r="J221" s="30" t="str">
        <f>IF(OR($V221,$A221=""),"",VLOOKUP($A221,OptionInfo!$A:$AI,34,FALSE))</f>
        <v/>
      </c>
      <c r="K221" s="30" t="str">
        <f>IF(OR($V221,$A221=""),"",VLOOKUP($A221,OptionInfo!$A:$AI,35,FALSE))</f>
        <v/>
      </c>
      <c r="L221" s="31" t="str">
        <f t="shared" si="18"/>
        <v/>
      </c>
      <c r="M221" s="30" t="str">
        <f t="shared" si="19"/>
        <v/>
      </c>
      <c r="N221" s="30" t="str">
        <f>IF(OR($V221,$A221=""),"",IF(VLOOKUP($A221,OptionInfo!$A:$B,2,FALSE)="Asian",-$M221*0.01*$U221,$M221*0.01*$U221))</f>
        <v/>
      </c>
      <c r="O221" s="30" t="str">
        <f t="shared" si="20"/>
        <v/>
      </c>
      <c r="P221" s="30" t="str">
        <f t="shared" si="21"/>
        <v/>
      </c>
      <c r="Q221" s="22">
        <f t="shared" si="22"/>
        <v>235</v>
      </c>
      <c r="R221" s="145">
        <v>-235</v>
      </c>
      <c r="S221" s="22">
        <f t="shared" si="23"/>
        <v>0</v>
      </c>
      <c r="T221" s="22">
        <f>IF($A221="","",IF(V221,VLOOKUP($A221,OptionInfo!$A:$AC,29,FALSE),VLOOKUP($A221,OptionInfo!$A:$AD,30,FALSE)))</f>
        <v>0.47</v>
      </c>
      <c r="U221" s="154">
        <f>IF($B221="","",IF($V221,0,RTD("wdf.rtq",,$B221,"LastPrice")))</f>
        <v>0</v>
      </c>
      <c r="V221" s="125" t="b">
        <f>IF($A221="","",VLOOKUP($A221,OptionInfo!$A:$AK,37,FALSE))</f>
        <v>1</v>
      </c>
    </row>
    <row r="222" spans="1:22" s="18" customFormat="1" x14ac:dyDescent="0.2">
      <c r="A222" s="18" t="s">
        <v>1626</v>
      </c>
      <c r="B222" s="10" t="str">
        <f>IF($A222="","",VLOOKUP($A222,OptionInfo!$A:$E,5,FALSE))</f>
        <v>RM805.CZC</v>
      </c>
      <c r="C222" s="154">
        <f>IF($A222="","",VLOOKUP($A222,OptionInfo!$A:$G,7,FALSE))</f>
        <v>10</v>
      </c>
      <c r="D222" s="85">
        <v>-300</v>
      </c>
      <c r="E222" s="85">
        <v>-300</v>
      </c>
      <c r="F222" s="85">
        <v>0</v>
      </c>
      <c r="G222" s="30" t="str">
        <f>IF(OR($V222,$A222=""),"",VLOOKUP($A222,OptionInfo!$A:$AI,31,FALSE))</f>
        <v/>
      </c>
      <c r="H222" s="30" t="str">
        <f>IF(OR($V222,$A222=""),"",VLOOKUP($A222,OptionInfo!$A:$AI,32,FALSE))</f>
        <v/>
      </c>
      <c r="I222" s="30" t="str">
        <f>IF(OR($V222,$A222=""),"",VLOOKUP($A222,OptionInfo!$A:$AI,33,FALSE))</f>
        <v/>
      </c>
      <c r="J222" s="30" t="str">
        <f>IF(OR($V222,$A222=""),"",VLOOKUP($A222,OptionInfo!$A:$AI,34,FALSE))</f>
        <v/>
      </c>
      <c r="K222" s="30" t="str">
        <f>IF(OR($V222,$A222=""),"",VLOOKUP($A222,OptionInfo!$A:$AI,35,FALSE))</f>
        <v/>
      </c>
      <c r="L222" s="31" t="str">
        <f t="shared" si="18"/>
        <v/>
      </c>
      <c r="M222" s="30" t="str">
        <f t="shared" si="19"/>
        <v/>
      </c>
      <c r="N222" s="30" t="str">
        <f>IF(OR($V222,$A222=""),"",IF(VLOOKUP($A222,OptionInfo!$A:$B,2,FALSE)="Asian",-$M222*0.01*$U222,$M222*0.01*$U222))</f>
        <v/>
      </c>
      <c r="O222" s="30" t="str">
        <f t="shared" si="20"/>
        <v/>
      </c>
      <c r="P222" s="30" t="str">
        <f t="shared" si="21"/>
        <v/>
      </c>
      <c r="Q222" s="22">
        <f t="shared" si="22"/>
        <v>0</v>
      </c>
      <c r="R222" s="145">
        <v>0</v>
      </c>
      <c r="S222" s="22">
        <f t="shared" si="23"/>
        <v>0</v>
      </c>
      <c r="T222" s="22">
        <f>IF($A222="","",IF(V222,VLOOKUP($A222,OptionInfo!$A:$AC,29,FALSE),VLOOKUP($A222,OptionInfo!$A:$AD,30,FALSE)))</f>
        <v>0</v>
      </c>
      <c r="U222" s="154">
        <f>IF($B222="","",IF($V222,0,RTD("wdf.rtq",,$B222,"LastPrice")))</f>
        <v>0</v>
      </c>
      <c r="V222" s="125" t="b">
        <f>IF($A222="","",VLOOKUP($A222,OptionInfo!$A:$AK,37,FALSE))</f>
        <v>1</v>
      </c>
    </row>
    <row r="223" spans="1:22" s="18" customFormat="1" x14ac:dyDescent="0.2">
      <c r="A223" s="18" t="s">
        <v>1605</v>
      </c>
      <c r="B223" s="10" t="str">
        <f>IF($A223="","",VLOOKUP($A223,OptionInfo!$A:$E,5,FALSE))</f>
        <v>600777.SH</v>
      </c>
      <c r="C223" s="154">
        <f>IF($A223="","",VLOOKUP($A223,OptionInfo!$A:$G,7,FALSE))</f>
        <v>100</v>
      </c>
      <c r="D223" s="85">
        <v>4213</v>
      </c>
      <c r="E223" s="85">
        <v>0</v>
      </c>
      <c r="F223" s="85">
        <v>-4213</v>
      </c>
      <c r="G223" s="30" t="str">
        <f>IF(OR($V223,$A223=""),"",VLOOKUP($A223,OptionInfo!$A:$AI,31,FALSE))</f>
        <v/>
      </c>
      <c r="H223" s="30" t="str">
        <f>IF(OR($V223,$A223=""),"",VLOOKUP($A223,OptionInfo!$A:$AI,32,FALSE))</f>
        <v/>
      </c>
      <c r="I223" s="30" t="str">
        <f>IF(OR($V223,$A223=""),"",VLOOKUP($A223,OptionInfo!$A:$AI,33,FALSE))</f>
        <v/>
      </c>
      <c r="J223" s="30" t="str">
        <f>IF(OR($V223,$A223=""),"",VLOOKUP($A223,OptionInfo!$A:$AI,34,FALSE))</f>
        <v/>
      </c>
      <c r="K223" s="30" t="str">
        <f>IF(OR($V223,$A223=""),"",VLOOKUP($A223,OptionInfo!$A:$AI,35,FALSE))</f>
        <v/>
      </c>
      <c r="L223" s="31" t="str">
        <f t="shared" si="18"/>
        <v/>
      </c>
      <c r="M223" s="30" t="str">
        <f t="shared" si="19"/>
        <v/>
      </c>
      <c r="N223" s="30" t="str">
        <f>IF(OR($V223,$A223=""),"",IF(VLOOKUP($A223,OptionInfo!$A:$B,2,FALSE)="Asian",-$M223*0.01*$U223,$M223*0.01*$U223))</f>
        <v/>
      </c>
      <c r="O223" s="30" t="str">
        <f t="shared" si="20"/>
        <v/>
      </c>
      <c r="P223" s="30" t="str">
        <f t="shared" si="21"/>
        <v/>
      </c>
      <c r="Q223" s="22">
        <f t="shared" si="22"/>
        <v>52662.5</v>
      </c>
      <c r="R223" s="145">
        <v>-52662.5</v>
      </c>
      <c r="S223" s="22">
        <f t="shared" si="23"/>
        <v>0</v>
      </c>
      <c r="T223" s="22">
        <f>IF($A223="","",IF(V223,VLOOKUP($A223,OptionInfo!$A:$AC,29,FALSE),VLOOKUP($A223,OptionInfo!$A:$AD,30,FALSE)))</f>
        <v>0.125</v>
      </c>
      <c r="U223" s="154">
        <f>IF($B223="","",IF($V223,0,RTD("wdf.rtq",,$B223,"LastPrice")))</f>
        <v>0</v>
      </c>
      <c r="V223" s="125" t="b">
        <f>IF($A223="","",VLOOKUP($A223,OptionInfo!$A:$AK,37,FALSE))</f>
        <v>1</v>
      </c>
    </row>
    <row r="224" spans="1:22" s="18" customFormat="1" x14ac:dyDescent="0.2">
      <c r="A224" s="18" t="s">
        <v>2297</v>
      </c>
      <c r="B224" s="10" t="str">
        <f>IF($A224="","",VLOOKUP($A224,OptionInfo!$A:$E,5,FALSE))</f>
        <v>002628.SZ</v>
      </c>
      <c r="C224" s="154">
        <f>IF($A224="","",VLOOKUP($A224,OptionInfo!$A:$G,7,FALSE))</f>
        <v>100</v>
      </c>
      <c r="D224" s="85">
        <v>-2564</v>
      </c>
      <c r="E224" s="85">
        <v>0</v>
      </c>
      <c r="F224" s="85">
        <v>2564</v>
      </c>
      <c r="G224" s="30">
        <f>IF(OR($V224,$A224=""),"",VLOOKUP($A224,OptionInfo!$A:$AI,31,FALSE))</f>
        <v>0.53984097514373186</v>
      </c>
      <c r="H224" s="30">
        <f>IF(OR($V224,$A224=""),"",VLOOKUP($A224,OptionInfo!$A:$AI,32,FALSE))</f>
        <v>1.1878927414903955</v>
      </c>
      <c r="I224" s="30">
        <f>IF(OR($V224,$A224=""),"",VLOOKUP($A224,OptionInfo!$A:$AI,33,FALSE))</f>
        <v>0.39013792152842669</v>
      </c>
      <c r="J224" s="30">
        <f>IF(OR($V224,$A224=""),"",VLOOKUP($A224,OptionInfo!$A:$AI,34,FALSE))</f>
        <v>-4.3476143322073515</v>
      </c>
      <c r="K224" s="30">
        <f>IF(OR($V224,$A224=""),"",VLOOKUP($A224,OptionInfo!$A:$AI,35,FALSE))</f>
        <v>6.476765310970127E-2</v>
      </c>
      <c r="L224" s="31">
        <f t="shared" si="18"/>
        <v>-1384.1522602685284</v>
      </c>
      <c r="M224" s="30">
        <f t="shared" si="19"/>
        <v>-3045.7569891813741</v>
      </c>
      <c r="N224" s="30" t="e">
        <f>IF(OR($V224,$A224=""),"",IF(VLOOKUP($A224,OptionInfo!$A:$B,2,FALSE)="Asian",-$M224*0.01*$U224,$M224*0.01*$U224))</f>
        <v>#N/A</v>
      </c>
      <c r="O224" s="30">
        <f t="shared" si="20"/>
        <v>-1000.313630798886</v>
      </c>
      <c r="P224" s="30">
        <f t="shared" si="21"/>
        <v>4458.9132591118596</v>
      </c>
      <c r="Q224" s="22">
        <f t="shared" si="22"/>
        <v>-37584.665145683932</v>
      </c>
      <c r="R224" s="145">
        <v>97169.19</v>
      </c>
      <c r="S224" s="22">
        <f t="shared" si="23"/>
        <v>59584.524854316071</v>
      </c>
      <c r="T224" s="22">
        <f>IF($A224="","",IF(V224,VLOOKUP($A224,OptionInfo!$A:$AC,29,FALSE),VLOOKUP($A224,OptionInfo!$A:$AD,30,FALSE)))</f>
        <v>0.14658605751046774</v>
      </c>
      <c r="U224" s="154" t="e">
        <f>IF($B224="","",IF($V224,0,RTD("wdf.rtq",,$B224,"LastPrice")))</f>
        <v>#N/A</v>
      </c>
      <c r="V224" s="125" t="b">
        <f>IF($A224="","",VLOOKUP($A224,OptionInfo!$A:$AK,37,FALSE))</f>
        <v>0</v>
      </c>
    </row>
    <row r="225" spans="1:22" s="18" customFormat="1" x14ac:dyDescent="0.2">
      <c r="A225" s="18" t="s">
        <v>2301</v>
      </c>
      <c r="B225" s="10" t="str">
        <f>IF($A225="","",VLOOKUP($A225,OptionInfo!$A:$E,5,FALSE))</f>
        <v>600048.SH</v>
      </c>
      <c r="C225" s="154">
        <f>IF($A225="","",VLOOKUP($A225,OptionInfo!$A:$G,7,FALSE))</f>
        <v>100</v>
      </c>
      <c r="D225" s="85">
        <v>-722</v>
      </c>
      <c r="E225" s="85">
        <v>0</v>
      </c>
      <c r="F225" s="85">
        <v>722</v>
      </c>
      <c r="G225" s="30" t="str">
        <f>IF(OR($V225,$A225=""),"",VLOOKUP($A225,OptionInfo!$A:$AI,31,FALSE))</f>
        <v/>
      </c>
      <c r="H225" s="30" t="str">
        <f>IF(OR($V225,$A225=""),"",VLOOKUP($A225,OptionInfo!$A:$AI,32,FALSE))</f>
        <v/>
      </c>
      <c r="I225" s="30" t="str">
        <f>IF(OR($V225,$A225=""),"",VLOOKUP($A225,OptionInfo!$A:$AI,33,FALSE))</f>
        <v/>
      </c>
      <c r="J225" s="30" t="str">
        <f>IF(OR($V225,$A225=""),"",VLOOKUP($A225,OptionInfo!$A:$AI,34,FALSE))</f>
        <v/>
      </c>
      <c r="K225" s="30" t="str">
        <f>IF(OR($V225,$A225=""),"",VLOOKUP($A225,OptionInfo!$A:$AI,35,FALSE))</f>
        <v/>
      </c>
      <c r="L225" s="31" t="str">
        <f t="shared" si="18"/>
        <v/>
      </c>
      <c r="M225" s="30" t="str">
        <f t="shared" si="19"/>
        <v/>
      </c>
      <c r="N225" s="30" t="str">
        <f>IF(OR($V225,$A225=""),"",IF(VLOOKUP($A225,OptionInfo!$A:$B,2,FALSE)="Asian",-$M225*0.01*$U225,$M225*0.01*$U225))</f>
        <v/>
      </c>
      <c r="O225" s="30" t="str">
        <f t="shared" si="20"/>
        <v/>
      </c>
      <c r="P225" s="30" t="str">
        <f t="shared" si="21"/>
        <v/>
      </c>
      <c r="Q225" s="22">
        <f t="shared" si="22"/>
        <v>-103823.59999999999</v>
      </c>
      <c r="R225" s="145">
        <v>67704.611399999994</v>
      </c>
      <c r="S225" s="22">
        <f t="shared" si="23"/>
        <v>-36118.988599999997</v>
      </c>
      <c r="T225" s="22">
        <f>IF($A225="","",IF(V225,VLOOKUP($A225,OptionInfo!$A:$AC,29,FALSE),VLOOKUP($A225,OptionInfo!$A:$AD,30,FALSE)))</f>
        <v>1.4379999999999999</v>
      </c>
      <c r="U225" s="154">
        <f>IF($B225="","",IF($V225,0,RTD("wdf.rtq",,$B225,"LastPrice")))</f>
        <v>0</v>
      </c>
      <c r="V225" s="125" t="b">
        <f>IF($A225="","",VLOOKUP($A225,OptionInfo!$A:$AK,37,FALSE))</f>
        <v>1</v>
      </c>
    </row>
    <row r="226" spans="1:22" s="18" customFormat="1" x14ac:dyDescent="0.2">
      <c r="A226" s="18" t="s">
        <v>2305</v>
      </c>
      <c r="B226" s="10" t="str">
        <f>IF($A226="","",VLOOKUP($A226,OptionInfo!$A:$E,5,FALSE))</f>
        <v>600030.SH</v>
      </c>
      <c r="C226" s="154">
        <f>IF($A226="","",VLOOKUP($A226,OptionInfo!$A:$G,7,FALSE))</f>
        <v>100</v>
      </c>
      <c r="D226" s="85">
        <v>-545</v>
      </c>
      <c r="E226" s="85">
        <v>0</v>
      </c>
      <c r="F226" s="85">
        <v>545</v>
      </c>
      <c r="G226" s="30" t="str">
        <f>IF(OR($V226,$A226=""),"",VLOOKUP($A226,OptionInfo!$A:$AI,31,FALSE))</f>
        <v/>
      </c>
      <c r="H226" s="30" t="str">
        <f>IF(OR($V226,$A226=""),"",VLOOKUP($A226,OptionInfo!$A:$AI,32,FALSE))</f>
        <v/>
      </c>
      <c r="I226" s="30" t="str">
        <f>IF(OR($V226,$A226=""),"",VLOOKUP($A226,OptionInfo!$A:$AI,33,FALSE))</f>
        <v/>
      </c>
      <c r="J226" s="30" t="str">
        <f>IF(OR($V226,$A226=""),"",VLOOKUP($A226,OptionInfo!$A:$AI,34,FALSE))</f>
        <v/>
      </c>
      <c r="K226" s="30" t="str">
        <f>IF(OR($V226,$A226=""),"",VLOOKUP($A226,OptionInfo!$A:$AI,35,FALSE))</f>
        <v/>
      </c>
      <c r="L226" s="31" t="str">
        <f t="shared" si="18"/>
        <v/>
      </c>
      <c r="M226" s="30" t="str">
        <f t="shared" si="19"/>
        <v/>
      </c>
      <c r="N226" s="30" t="str">
        <f>IF(OR($V226,$A226=""),"",IF(VLOOKUP($A226,OptionInfo!$A:$B,2,FALSE)="Asian",-$M226*0.01*$U226,$M226*0.01*$U226))</f>
        <v/>
      </c>
      <c r="O226" s="30" t="str">
        <f t="shared" si="20"/>
        <v/>
      </c>
      <c r="P226" s="30" t="str">
        <f t="shared" si="21"/>
        <v/>
      </c>
      <c r="Q226" s="22">
        <f t="shared" si="22"/>
        <v>-71667.5</v>
      </c>
      <c r="R226" s="145">
        <v>50057.050999999999</v>
      </c>
      <c r="S226" s="22">
        <f t="shared" si="23"/>
        <v>-21610.449000000001</v>
      </c>
      <c r="T226" s="22">
        <f>IF($A226="","",IF(V226,VLOOKUP($A226,OptionInfo!$A:$AC,29,FALSE),VLOOKUP($A226,OptionInfo!$A:$AD,30,FALSE)))</f>
        <v>1.3149999999999999</v>
      </c>
      <c r="U226" s="154">
        <f>IF($B226="","",IF($V226,0,RTD("wdf.rtq",,$B226,"LastPrice")))</f>
        <v>0</v>
      </c>
      <c r="V226" s="125" t="b">
        <f>IF($A226="","",VLOOKUP($A226,OptionInfo!$A:$AK,37,FALSE))</f>
        <v>1</v>
      </c>
    </row>
    <row r="227" spans="1:22" s="18" customFormat="1" x14ac:dyDescent="0.2">
      <c r="A227" s="18" t="s">
        <v>2308</v>
      </c>
      <c r="B227" s="10" t="str">
        <f>IF($A227="","",VLOOKUP($A227,OptionInfo!$A:$E,5,FALSE))</f>
        <v>600291.SH</v>
      </c>
      <c r="C227" s="154">
        <f>IF($A227="","",VLOOKUP($A227,OptionInfo!$A:$G,7,FALSE))</f>
        <v>100</v>
      </c>
      <c r="D227" s="85">
        <v>-423</v>
      </c>
      <c r="E227" s="85">
        <v>0</v>
      </c>
      <c r="F227" s="85">
        <v>423</v>
      </c>
      <c r="G227" s="30">
        <f>IF(OR($V227,$A227=""),"",VLOOKUP($A227,OptionInfo!$A:$AI,31,FALSE))</f>
        <v>0.84120231481042107</v>
      </c>
      <c r="H227" s="30">
        <f>IF(OR($V227,$A227=""),"",VLOOKUP($A227,OptionInfo!$A:$AI,32,FALSE))</f>
        <v>8.1683660246909678E-2</v>
      </c>
      <c r="I227" s="30">
        <f>IF(OR($V227,$A227=""),"",VLOOKUP($A227,OptionInfo!$A:$AI,33,FALSE))</f>
        <v>1.6497273688650511</v>
      </c>
      <c r="J227" s="30">
        <f>IF(OR($V227,$A227=""),"",VLOOKUP($A227,OptionInfo!$A:$AI,34,FALSE))</f>
        <v>-6.2302081805787886</v>
      </c>
      <c r="K227" s="30">
        <f>IF(OR($V227,$A227=""),"",VLOOKUP($A227,OptionInfo!$A:$AI,35,FALSE))</f>
        <v>1.2967690710241824</v>
      </c>
      <c r="L227" s="31">
        <f t="shared" si="18"/>
        <v>-355.8285791648081</v>
      </c>
      <c r="M227" s="30">
        <f t="shared" si="19"/>
        <v>-34.552188284442792</v>
      </c>
      <c r="N227" s="30" t="e">
        <f>IF(OR($V227,$A227=""),"",IF(VLOOKUP($A227,OptionInfo!$A:$B,2,FALSE)="Asian",-$M227*0.01*$U227,$M227*0.01*$U227))</f>
        <v>#N/A</v>
      </c>
      <c r="O227" s="30">
        <f t="shared" si="20"/>
        <v>-697.83467702991663</v>
      </c>
      <c r="P227" s="30">
        <f t="shared" si="21"/>
        <v>1054.151224153931</v>
      </c>
      <c r="Q227" s="22">
        <f t="shared" si="22"/>
        <v>-123113.43464701249</v>
      </c>
      <c r="R227" s="145">
        <v>84909.297599999991</v>
      </c>
      <c r="S227" s="22">
        <f t="shared" si="23"/>
        <v>-38204.137047012497</v>
      </c>
      <c r="T227" s="22">
        <f>IF($A227="","",IF(V227,VLOOKUP($A227,OptionInfo!$A:$AC,29,FALSE),VLOOKUP($A227,OptionInfo!$A:$AD,30,FALSE)))</f>
        <v>2.9104830885818558</v>
      </c>
      <c r="U227" s="154" t="e">
        <f>IF($B227="","",IF($V227,0,RTD("wdf.rtq",,$B227,"LastPrice")))</f>
        <v>#N/A</v>
      </c>
      <c r="V227" s="125" t="b">
        <f>IF($A227="","",VLOOKUP($A227,OptionInfo!$A:$AK,37,FALSE))</f>
        <v>0</v>
      </c>
    </row>
    <row r="228" spans="1:22" s="18" customFormat="1" x14ac:dyDescent="0.2">
      <c r="A228" s="18" t="s">
        <v>2334</v>
      </c>
      <c r="B228" s="10" t="str">
        <f>IF($A228="","",VLOOKUP($A228,OptionInfo!$A:$E,5,FALSE))</f>
        <v>002466.SZ</v>
      </c>
      <c r="C228" s="154">
        <f>IF($A228="","",VLOOKUP($A228,OptionInfo!$A:$G,7,FALSE))</f>
        <v>100</v>
      </c>
      <c r="D228" s="85">
        <v>-1698.43</v>
      </c>
      <c r="E228" s="85">
        <v>0</v>
      </c>
      <c r="F228" s="85">
        <v>1698.43</v>
      </c>
      <c r="G228" s="30">
        <f>IF(OR($V228,$A228=""),"",VLOOKUP($A228,OptionInfo!$A:$AI,31,FALSE))</f>
        <v>0.5208961824430729</v>
      </c>
      <c r="H228" s="30">
        <f>IF(OR($V228,$A228=""),"",VLOOKUP($A228,OptionInfo!$A:$AI,32,FALSE))</f>
        <v>3.0616110434999049E-2</v>
      </c>
      <c r="I228" s="30">
        <f>IF(OR($V228,$A228=""),"",VLOOKUP($A228,OptionInfo!$A:$AI,33,FALSE))</f>
        <v>12.96037365064082</v>
      </c>
      <c r="J228" s="30">
        <f>IF(OR($V228,$A228=""),"",VLOOKUP($A228,OptionInfo!$A:$AI,34,FALSE))</f>
        <v>-7.4422227003808015</v>
      </c>
      <c r="K228" s="30">
        <f>IF(OR($V228,$A228=""),"",VLOOKUP($A228,OptionInfo!$A:$AI,35,FALSE))</f>
        <v>8.8870426325440608</v>
      </c>
      <c r="L228" s="31">
        <f t="shared" si="18"/>
        <v>-884.70570314678832</v>
      </c>
      <c r="M228" s="30">
        <f t="shared" si="19"/>
        <v>-51.999320446115433</v>
      </c>
      <c r="N228" s="30" t="e">
        <f>IF(OR($V228,$A228=""),"",IF(VLOOKUP($A228,OptionInfo!$A:$B,2,FALSE)="Asian",-$M228*0.01*$U228,$M228*0.01*$U228))</f>
        <v>#N/A</v>
      </c>
      <c r="O228" s="30">
        <f t="shared" si="20"/>
        <v>-22012.287419457887</v>
      </c>
      <c r="P228" s="30">
        <f t="shared" si="21"/>
        <v>5056.0377204031056</v>
      </c>
      <c r="Q228" s="22">
        <f t="shared" si="22"/>
        <v>-806291.48475605098</v>
      </c>
      <c r="R228" s="145">
        <v>1448996.8717700001</v>
      </c>
      <c r="S228" s="22">
        <f t="shared" si="23"/>
        <v>642705.3870139491</v>
      </c>
      <c r="T228" s="22">
        <f>IF($A228="","",IF(V228,VLOOKUP($A228,OptionInfo!$A:$AC,29,FALSE),VLOOKUP($A228,OptionInfo!$A:$AD,30,FALSE)))</f>
        <v>4.7472753351981005</v>
      </c>
      <c r="U228" s="154" t="e">
        <f>IF($B228="","",IF($V228,0,RTD("wdf.rtq",,$B228,"LastPrice")))</f>
        <v>#N/A</v>
      </c>
      <c r="V228" s="125" t="b">
        <f>IF($A228="","",VLOOKUP($A228,OptionInfo!$A:$AK,37,FALSE))</f>
        <v>0</v>
      </c>
    </row>
    <row r="229" spans="1:22" s="18" customFormat="1" x14ac:dyDescent="0.2">
      <c r="A229" s="18" t="s">
        <v>2336</v>
      </c>
      <c r="B229" s="10" t="str">
        <f>IF($A229="","",VLOOKUP($A229,OptionInfo!$A:$E,5,FALSE))</f>
        <v>002466.SZ</v>
      </c>
      <c r="C229" s="154">
        <f>IF($A229="","",VLOOKUP($A229,OptionInfo!$A:$G,7,FALSE))</f>
        <v>100</v>
      </c>
      <c r="D229" s="85">
        <v>1698.43</v>
      </c>
      <c r="E229" s="85">
        <v>1698.43</v>
      </c>
      <c r="F229" s="85">
        <v>0</v>
      </c>
      <c r="G229" s="30">
        <f>IF(OR($V229,$A229=""),"",VLOOKUP($A229,OptionInfo!$A:$AI,31,FALSE))</f>
        <v>0.20156957371095663</v>
      </c>
      <c r="H229" s="30">
        <f>IF(OR($V229,$A229=""),"",VLOOKUP($A229,OptionInfo!$A:$AI,32,FALSE))</f>
        <v>1.9214110659164431E-2</v>
      </c>
      <c r="I229" s="30">
        <f>IF(OR($V229,$A229=""),"",VLOOKUP($A229,OptionInfo!$A:$AI,33,FALSE))</f>
        <v>9.1504050062387279</v>
      </c>
      <c r="J229" s="30">
        <f>IF(OR($V229,$A229=""),"",VLOOKUP($A229,OptionInfo!$A:$AI,34,FALSE))</f>
        <v>-5.4869953579278565</v>
      </c>
      <c r="K229" s="30">
        <f>IF(OR($V229,$A229=""),"",VLOOKUP($A229,OptionInfo!$A:$AI,35,FALSE))</f>
        <v>3.5970595926170352</v>
      </c>
      <c r="L229" s="31">
        <f t="shared" si="18"/>
        <v>342.35181107790009</v>
      </c>
      <c r="M229" s="30">
        <f t="shared" si="19"/>
        <v>32.633821966844643</v>
      </c>
      <c r="N229" s="30" t="e">
        <f>IF(OR($V229,$A229=""),"",IF(VLOOKUP($A229,OptionInfo!$A:$B,2,FALSE)="Asian",-$M229*0.01*$U229,$M229*0.01*$U229))</f>
        <v>#N/A</v>
      </c>
      <c r="O229" s="30">
        <f t="shared" si="20"/>
        <v>15541.322374746043</v>
      </c>
      <c r="P229" s="30">
        <f t="shared" si="21"/>
        <v>-3727.7110103061641</v>
      </c>
      <c r="Q229" s="22">
        <f t="shared" si="22"/>
        <v>246207.10620000196</v>
      </c>
      <c r="R229" s="145">
        <v>-458999.00907000003</v>
      </c>
      <c r="S229" s="22">
        <f t="shared" si="23"/>
        <v>-212791.90286999807</v>
      </c>
      <c r="T229" s="22">
        <f>IF($A229="","",IF(V229,VLOOKUP($A229,OptionInfo!$A:$AC,29,FALSE),VLOOKUP($A229,OptionInfo!$A:$AD,30,FALSE)))</f>
        <v>1.4496158581749141</v>
      </c>
      <c r="U229" s="154" t="e">
        <f>IF($B229="","",IF($V229,0,RTD("wdf.rtq",,$B229,"LastPrice")))</f>
        <v>#N/A</v>
      </c>
      <c r="V229" s="125" t="b">
        <f>IF($A229="","",VLOOKUP($A229,OptionInfo!$A:$AK,37,FALSE))</f>
        <v>0</v>
      </c>
    </row>
    <row r="230" spans="1:22" s="18" customFormat="1" x14ac:dyDescent="0.2">
      <c r="A230" s="18" t="s">
        <v>2338</v>
      </c>
      <c r="B230" s="10" t="str">
        <f>IF($A230="","",VLOOKUP($A230,OptionInfo!$A:$E,5,FALSE))</f>
        <v>600110.SH</v>
      </c>
      <c r="C230" s="154">
        <f>IF($A230="","",VLOOKUP($A230,OptionInfo!$A:$G,7,FALSE))</f>
        <v>100</v>
      </c>
      <c r="D230" s="85">
        <v>-1062</v>
      </c>
      <c r="E230" s="85">
        <v>0</v>
      </c>
      <c r="F230" s="85">
        <v>1062</v>
      </c>
      <c r="G230" s="30">
        <f>IF(OR($V230,$A230=""),"",VLOOKUP($A230,OptionInfo!$A:$AI,31,FALSE))</f>
        <v>0.23580461689176321</v>
      </c>
      <c r="H230" s="30">
        <f>IF(OR($V230,$A230=""),"",VLOOKUP($A230,OptionInfo!$A:$AI,32,FALSE))</f>
        <v>0.36706228319948331</v>
      </c>
      <c r="I230" s="30">
        <f>IF(OR($V230,$A230=""),"",VLOOKUP($A230,OptionInfo!$A:$AI,33,FALSE))</f>
        <v>0.79459220455955049</v>
      </c>
      <c r="J230" s="30">
        <f>IF(OR($V230,$A230=""),"",VLOOKUP($A230,OptionInfo!$A:$AI,34,FALSE))</f>
        <v>-1.5643331219513621</v>
      </c>
      <c r="K230" s="30">
        <f>IF(OR($V230,$A230=""),"",VLOOKUP($A230,OptionInfo!$A:$AI,35,FALSE))</f>
        <v>0.17080162981585789</v>
      </c>
      <c r="L230" s="31">
        <f t="shared" si="18"/>
        <v>-250.42450313905255</v>
      </c>
      <c r="M230" s="30">
        <f t="shared" si="19"/>
        <v>-389.82014475785127</v>
      </c>
      <c r="N230" s="30" t="e">
        <f>IF(OR($V230,$A230=""),"",IF(VLOOKUP($A230,OptionInfo!$A:$B,2,FALSE)="Asian",-$M230*0.01*$U230,$M230*0.01*$U230))</f>
        <v>#N/A</v>
      </c>
      <c r="O230" s="30">
        <f t="shared" si="20"/>
        <v>-843.85692124224272</v>
      </c>
      <c r="P230" s="30">
        <f t="shared" si="21"/>
        <v>664.52871020493853</v>
      </c>
      <c r="Q230" s="22">
        <f t="shared" si="22"/>
        <v>-11742.805385019956</v>
      </c>
      <c r="R230" s="145">
        <v>77548.939200000008</v>
      </c>
      <c r="S230" s="22">
        <f t="shared" si="23"/>
        <v>65806.133814980058</v>
      </c>
      <c r="T230" s="22">
        <f>IF($A230="","",IF(V230,VLOOKUP($A230,OptionInfo!$A:$AC,29,FALSE),VLOOKUP($A230,OptionInfo!$A:$AD,30,FALSE)))</f>
        <v>0.11057255541450053</v>
      </c>
      <c r="U230" s="154" t="e">
        <f>IF($B230="","",IF($V230,0,RTD("wdf.rtq",,$B230,"LastPrice")))</f>
        <v>#N/A</v>
      </c>
      <c r="V230" s="125" t="b">
        <f>IF($A230="","",VLOOKUP($A230,OptionInfo!$A:$AK,37,FALSE))</f>
        <v>0</v>
      </c>
    </row>
    <row r="231" spans="1:22" s="18" customFormat="1" x14ac:dyDescent="0.2">
      <c r="A231" s="18" t="s">
        <v>2341</v>
      </c>
      <c r="B231" s="10" t="str">
        <f>IF($A231="","",VLOOKUP($A231,OptionInfo!$A:$E,5,FALSE))</f>
        <v>000869.SZ</v>
      </c>
      <c r="C231" s="154">
        <f>IF($A231="","",VLOOKUP($A231,OptionInfo!$A:$G,7,FALSE))</f>
        <v>100</v>
      </c>
      <c r="D231" s="85">
        <v>-261</v>
      </c>
      <c r="E231" s="85">
        <v>0</v>
      </c>
      <c r="F231" s="85">
        <v>261</v>
      </c>
      <c r="G231" s="30">
        <f>IF(OR($V231,$A231=""),"",VLOOKUP($A231,OptionInfo!$A:$AI,31,FALSE))</f>
        <v>0.21684017535008626</v>
      </c>
      <c r="H231" s="30">
        <f>IF(OR($V231,$A231=""),"",VLOOKUP($A231,OptionInfo!$A:$AI,32,FALSE))</f>
        <v>8.0037983571716195E-2</v>
      </c>
      <c r="I231" s="30">
        <f>IF(OR($V231,$A231=""),"",VLOOKUP($A231,OptionInfo!$A:$AI,33,FALSE))</f>
        <v>4.5841267139133626</v>
      </c>
      <c r="J231" s="30">
        <f>IF(OR($V231,$A231=""),"",VLOOKUP($A231,OptionInfo!$A:$AI,34,FALSE))</f>
        <v>-3.6806013561450142</v>
      </c>
      <c r="K231" s="30">
        <f>IF(OR($V231,$A231=""),"",VLOOKUP($A231,OptionInfo!$A:$AI,35,FALSE))</f>
        <v>1.2996746704592479</v>
      </c>
      <c r="L231" s="31">
        <f t="shared" si="18"/>
        <v>-56.595285766372513</v>
      </c>
      <c r="M231" s="30">
        <f t="shared" si="19"/>
        <v>-20.889913712217925</v>
      </c>
      <c r="N231" s="30" t="e">
        <f>IF(OR($V231,$A231=""),"",IF(VLOOKUP($A231,OptionInfo!$A:$B,2,FALSE)="Asian",-$M231*0.01*$U231,$M231*0.01*$U231))</f>
        <v>#N/A</v>
      </c>
      <c r="O231" s="30">
        <f t="shared" si="20"/>
        <v>-1196.4570723313877</v>
      </c>
      <c r="P231" s="30">
        <f t="shared" si="21"/>
        <v>384.25478158153948</v>
      </c>
      <c r="Q231" s="22">
        <f t="shared" si="22"/>
        <v>-11336.357733107729</v>
      </c>
      <c r="R231" s="145">
        <v>31838.241600000001</v>
      </c>
      <c r="S231" s="22">
        <f t="shared" si="23"/>
        <v>20501.883866892273</v>
      </c>
      <c r="T231" s="22">
        <f>IF($A231="","",IF(V231,VLOOKUP($A231,OptionInfo!$A:$AC,29,FALSE),VLOOKUP($A231,OptionInfo!$A:$AD,30,FALSE)))</f>
        <v>0.43434320816504712</v>
      </c>
      <c r="U231" s="154" t="e">
        <f>IF($B231="","",IF($V231,0,RTD("wdf.rtq",,$B231,"LastPrice")))</f>
        <v>#N/A</v>
      </c>
      <c r="V231" s="125" t="b">
        <f>IF($A231="","",VLOOKUP($A231,OptionInfo!$A:$AK,37,FALSE))</f>
        <v>0</v>
      </c>
    </row>
    <row r="232" spans="1:22" s="18" customFormat="1" x14ac:dyDescent="0.2">
      <c r="A232" s="18" t="s">
        <v>1808</v>
      </c>
      <c r="B232" s="10" t="str">
        <f>IF($A232="","",VLOOKUP($A232,OptionInfo!$A:$E,5,FALSE))</f>
        <v>CF805.CZC</v>
      </c>
      <c r="C232" s="154">
        <f>IF($A232="","",VLOOKUP($A232,OptionInfo!$A:$G,7,FALSE))</f>
        <v>5</v>
      </c>
      <c r="D232" s="85">
        <v>-100</v>
      </c>
      <c r="E232" s="85">
        <v>-100</v>
      </c>
      <c r="F232" s="85">
        <v>0</v>
      </c>
      <c r="G232" s="30" t="str">
        <f>IF(OR($V232,$A232=""),"",VLOOKUP($A232,OptionInfo!$A:$AI,31,FALSE))</f>
        <v/>
      </c>
      <c r="H232" s="30" t="str">
        <f>IF(OR($V232,$A232=""),"",VLOOKUP($A232,OptionInfo!$A:$AI,32,FALSE))</f>
        <v/>
      </c>
      <c r="I232" s="30" t="str">
        <f>IF(OR($V232,$A232=""),"",VLOOKUP($A232,OptionInfo!$A:$AI,33,FALSE))</f>
        <v/>
      </c>
      <c r="J232" s="30" t="str">
        <f>IF(OR($V232,$A232=""),"",VLOOKUP($A232,OptionInfo!$A:$AI,34,FALSE))</f>
        <v/>
      </c>
      <c r="K232" s="30" t="str">
        <f>IF(OR($V232,$A232=""),"",VLOOKUP($A232,OptionInfo!$A:$AI,35,FALSE))</f>
        <v/>
      </c>
      <c r="L232" s="31" t="str">
        <f t="shared" si="18"/>
        <v/>
      </c>
      <c r="M232" s="30" t="str">
        <f t="shared" si="19"/>
        <v/>
      </c>
      <c r="N232" s="30" t="str">
        <f>IF(OR($V232,$A232=""),"",IF(VLOOKUP($A232,OptionInfo!$A:$B,2,FALSE)="Asian",-$M232*0.01*$U232,$M232*0.01*$U232))</f>
        <v/>
      </c>
      <c r="O232" s="30" t="str">
        <f t="shared" si="20"/>
        <v/>
      </c>
      <c r="P232" s="30" t="str">
        <f t="shared" si="21"/>
        <v/>
      </c>
      <c r="Q232" s="22">
        <f t="shared" si="22"/>
        <v>-630</v>
      </c>
      <c r="R232" s="145">
        <v>630</v>
      </c>
      <c r="S232" s="22">
        <f t="shared" si="23"/>
        <v>0</v>
      </c>
      <c r="T232" s="22">
        <f>IF($A232="","",IF(V232,VLOOKUP($A232,OptionInfo!$A:$AC,29,FALSE),VLOOKUP($A232,OptionInfo!$A:$AD,30,FALSE)))</f>
        <v>1.26</v>
      </c>
      <c r="U232" s="154">
        <f>IF($B232="","",IF($V232,0,RTD("wdf.rtq",,$B232,"LastPrice")))</f>
        <v>0</v>
      </c>
      <c r="V232" s="125" t="b">
        <f>IF($A232="","",VLOOKUP($A232,OptionInfo!$A:$AK,37,FALSE))</f>
        <v>1</v>
      </c>
    </row>
    <row r="233" spans="1:22" s="18" customFormat="1" x14ac:dyDescent="0.2">
      <c r="A233" s="18" t="s">
        <v>2368</v>
      </c>
      <c r="B233" s="10" t="str">
        <f>IF($A233="","",VLOOKUP($A233,OptionInfo!$A:$E,5,FALSE))</f>
        <v>M1805.DCE</v>
      </c>
      <c r="C233" s="154">
        <f>IF($A233="","",VLOOKUP($A233,OptionInfo!$A:$G,7,FALSE))</f>
        <v>10</v>
      </c>
      <c r="D233" s="85">
        <v>-40</v>
      </c>
      <c r="E233" s="85">
        <v>0</v>
      </c>
      <c r="F233" s="85">
        <v>40</v>
      </c>
      <c r="G233" s="30">
        <f>IF(OR($V233,$A233=""),"",VLOOKUP($A233,OptionInfo!$A:$AI,31,FALSE))</f>
        <v>0.10790244987673984</v>
      </c>
      <c r="H233" s="30">
        <f>IF(OR($V233,$A233=""),"",VLOOKUP($A233,OptionInfo!$A:$AI,32,FALSE))</f>
        <v>3.8920027110360285E-3</v>
      </c>
      <c r="I233" s="30">
        <f>IF(OR($V233,$A233=""),"",VLOOKUP($A233,OptionInfo!$A:$AI,33,FALSE))</f>
        <v>65.438794734427177</v>
      </c>
      <c r="J233" s="30">
        <f>IF(OR($V233,$A233=""),"",VLOOKUP($A233,OptionInfo!$A:$AI,34,FALSE))</f>
        <v>-275.99626641961146</v>
      </c>
      <c r="K233" s="30">
        <f>IF(OR($V233,$A233=""),"",VLOOKUP($A233,OptionInfo!$A:$AI,35,FALSE))</f>
        <v>4.7774859671625984</v>
      </c>
      <c r="L233" s="31">
        <f t="shared" si="18"/>
        <v>-4.3160979950695939</v>
      </c>
      <c r="M233" s="30">
        <f t="shared" si="19"/>
        <v>-0.15568010844144115</v>
      </c>
      <c r="N233" s="30" t="e">
        <f>IF(OR($V233,$A233=""),"",IF(VLOOKUP($A233,OptionInfo!$A:$B,2,FALSE)="Asian",-$M233*0.01*$U233,$M233*0.01*$U233))</f>
        <v>#N/A</v>
      </c>
      <c r="O233" s="30">
        <f t="shared" si="20"/>
        <v>-261.75517893770871</v>
      </c>
      <c r="P233" s="30">
        <f t="shared" si="21"/>
        <v>441.59402627137831</v>
      </c>
      <c r="Q233" s="22">
        <f t="shared" si="22"/>
        <v>-981.98488337671711</v>
      </c>
      <c r="R233" s="145">
        <v>12176</v>
      </c>
      <c r="S233" s="22">
        <f t="shared" si="23"/>
        <v>11194.015116623283</v>
      </c>
      <c r="T233" s="22">
        <f>IF($A233="","",IF(V233,VLOOKUP($A233,OptionInfo!$A:$AC,29,FALSE),VLOOKUP($A233,OptionInfo!$A:$AD,30,FALSE)))</f>
        <v>2.4549622084417928</v>
      </c>
      <c r="U233" s="154" t="e">
        <f>IF($B233="","",IF($V233,0,RTD("wdf.rtq",,$B233,"LastPrice")))</f>
        <v>#N/A</v>
      </c>
      <c r="V233" s="125" t="b">
        <f>IF($A233="","",VLOOKUP($A233,OptionInfo!$A:$AK,37,FALSE))</f>
        <v>0</v>
      </c>
    </row>
    <row r="234" spans="1:22" s="18" customFormat="1" x14ac:dyDescent="0.2">
      <c r="A234" s="18" t="s">
        <v>1668</v>
      </c>
      <c r="B234" s="10" t="str">
        <f>IF($A234="","",VLOOKUP($A234,OptionInfo!$A:$E,5,FALSE))</f>
        <v>300059.SZ</v>
      </c>
      <c r="C234" s="154">
        <f>IF($A234="","",VLOOKUP($A234,OptionInfo!$A:$G,7,FALSE))</f>
        <v>100</v>
      </c>
      <c r="D234" s="85">
        <v>710</v>
      </c>
      <c r="E234" s="85">
        <v>0</v>
      </c>
      <c r="F234" s="85">
        <v>-710</v>
      </c>
      <c r="G234" s="30" t="str">
        <f>IF(OR($V234,$A234=""),"",VLOOKUP($A234,OptionInfo!$A:$AI,31,FALSE))</f>
        <v/>
      </c>
      <c r="H234" s="30" t="str">
        <f>IF(OR($V234,$A234=""),"",VLOOKUP($A234,OptionInfo!$A:$AI,32,FALSE))</f>
        <v/>
      </c>
      <c r="I234" s="30" t="str">
        <f>IF(OR($V234,$A234=""),"",VLOOKUP($A234,OptionInfo!$A:$AI,33,FALSE))</f>
        <v/>
      </c>
      <c r="J234" s="30" t="str">
        <f>IF(OR($V234,$A234=""),"",VLOOKUP($A234,OptionInfo!$A:$AI,34,FALSE))</f>
        <v/>
      </c>
      <c r="K234" s="30" t="str">
        <f>IF(OR($V234,$A234=""),"",VLOOKUP($A234,OptionInfo!$A:$AI,35,FALSE))</f>
        <v/>
      </c>
      <c r="L234" s="31" t="str">
        <f t="shared" si="18"/>
        <v/>
      </c>
      <c r="M234" s="30" t="str">
        <f t="shared" si="19"/>
        <v/>
      </c>
      <c r="N234" s="30" t="str">
        <f>IF(OR($V234,$A234=""),"",IF(VLOOKUP($A234,OptionInfo!$A:$B,2,FALSE)="Asian",-$M234*0.01*$U234,$M234*0.01*$U234))</f>
        <v/>
      </c>
      <c r="O234" s="30" t="str">
        <f t="shared" si="20"/>
        <v/>
      </c>
      <c r="P234" s="30" t="str">
        <f t="shared" si="21"/>
        <v/>
      </c>
      <c r="Q234" s="22">
        <f t="shared" si="22"/>
        <v>0</v>
      </c>
      <c r="R234" s="145">
        <v>0</v>
      </c>
      <c r="S234" s="22">
        <f t="shared" si="23"/>
        <v>0</v>
      </c>
      <c r="T234" s="22">
        <f>IF($A234="","",IF(V234,VLOOKUP($A234,OptionInfo!$A:$AC,29,FALSE),VLOOKUP($A234,OptionInfo!$A:$AD,30,FALSE)))</f>
        <v>0</v>
      </c>
      <c r="U234" s="154">
        <f>IF($B234="","",IF($V234,0,RTD("wdf.rtq",,$B234,"LastPrice")))</f>
        <v>0</v>
      </c>
      <c r="V234" s="125" t="b">
        <f>IF($A234="","",VLOOKUP($A234,OptionInfo!$A:$AK,37,FALSE))</f>
        <v>1</v>
      </c>
    </row>
    <row r="235" spans="1:22" s="18" customFormat="1" x14ac:dyDescent="0.2">
      <c r="A235" s="18" t="s">
        <v>2380</v>
      </c>
      <c r="B235" s="10" t="str">
        <f>IF($A235="","",VLOOKUP($A235,OptionInfo!$A:$E,5,FALSE))</f>
        <v>600291.SH</v>
      </c>
      <c r="C235" s="154">
        <f>IF($A235="","",VLOOKUP($A235,OptionInfo!$A:$G,7,FALSE))</f>
        <v>100</v>
      </c>
      <c r="D235" s="85">
        <v>-427.35</v>
      </c>
      <c r="E235" s="85">
        <v>0</v>
      </c>
      <c r="F235" s="85">
        <v>427.35</v>
      </c>
      <c r="G235" s="30">
        <f>IF(OR($V235,$A235=""),"",VLOOKUP($A235,OptionInfo!$A:$AI,31,FALSE))</f>
        <v>0.85531043438187382</v>
      </c>
      <c r="H235" s="30">
        <f>IF(OR($V235,$A235=""),"",VLOOKUP($A235,OptionInfo!$A:$AI,32,FALSE))</f>
        <v>7.6785196984288775E-2</v>
      </c>
      <c r="I235" s="30">
        <f>IF(OR($V235,$A235=""),"",VLOOKUP($A235,OptionInfo!$A:$AI,33,FALSE))</f>
        <v>1.550795356204276</v>
      </c>
      <c r="J235" s="30">
        <f>IF(OR($V235,$A235=""),"",VLOOKUP($A235,OptionInfo!$A:$AI,34,FALSE))</f>
        <v>-5.9256647548631891</v>
      </c>
      <c r="K235" s="30">
        <f>IF(OR($V235,$A235=""),"",VLOOKUP($A235,OptionInfo!$A:$AI,35,FALSE))</f>
        <v>1.3129442671253375</v>
      </c>
      <c r="L235" s="31">
        <f t="shared" si="18"/>
        <v>-365.51691413309379</v>
      </c>
      <c r="M235" s="30">
        <f t="shared" si="19"/>
        <v>-32.814153931235808</v>
      </c>
      <c r="N235" s="30" t="e">
        <f>IF(OR($V235,$A235=""),"",IF(VLOOKUP($A235,OptionInfo!$A:$B,2,FALSE)="Asian",-$M235*0.01*$U235,$M235*0.01*$U235))</f>
        <v>#N/A</v>
      </c>
      <c r="O235" s="30">
        <f t="shared" si="20"/>
        <v>-662.73239547389733</v>
      </c>
      <c r="P235" s="30">
        <f t="shared" si="21"/>
        <v>1012.9331331963136</v>
      </c>
      <c r="Q235" s="22">
        <f t="shared" si="22"/>
        <v>-129968.14875328439</v>
      </c>
      <c r="R235" s="145">
        <v>85199.914799999999</v>
      </c>
      <c r="S235" s="22">
        <f t="shared" si="23"/>
        <v>-44768.233953284391</v>
      </c>
      <c r="T235" s="22">
        <f>IF($A235="","",IF(V235,VLOOKUP($A235,OptionInfo!$A:$AC,29,FALSE),VLOOKUP($A235,OptionInfo!$A:$AD,30,FALSE)))</f>
        <v>3.0412577220845765</v>
      </c>
      <c r="U235" s="154" t="e">
        <f>IF($B235="","",IF($V235,0,RTD("wdf.rtq",,$B235,"LastPrice")))</f>
        <v>#N/A</v>
      </c>
      <c r="V235" s="125" t="b">
        <f>IF($A235="","",VLOOKUP($A235,OptionInfo!$A:$AK,37,FALSE))</f>
        <v>0</v>
      </c>
    </row>
    <row r="236" spans="1:22" s="18" customFormat="1" x14ac:dyDescent="0.2">
      <c r="A236" s="18" t="s">
        <v>2382</v>
      </c>
      <c r="B236" s="10" t="str">
        <f>IF($A236="","",VLOOKUP($A236,OptionInfo!$A:$E,5,FALSE))</f>
        <v>600856.SH</v>
      </c>
      <c r="C236" s="154">
        <f>IF($A236="","",VLOOKUP($A236,OptionInfo!$A:$G,7,FALSE))</f>
        <v>100</v>
      </c>
      <c r="D236" s="85">
        <v>-8560.91</v>
      </c>
      <c r="E236" s="85">
        <v>0</v>
      </c>
      <c r="F236" s="85">
        <v>8560.91</v>
      </c>
      <c r="G236" s="30" t="str">
        <f>IF(OR($V236,$A236=""),"",VLOOKUP($A236,OptionInfo!$A:$AI,31,FALSE))</f>
        <v/>
      </c>
      <c r="H236" s="30" t="str">
        <f>IF(OR($V236,$A236=""),"",VLOOKUP($A236,OptionInfo!$A:$AI,32,FALSE))</f>
        <v/>
      </c>
      <c r="I236" s="30" t="str">
        <f>IF(OR($V236,$A236=""),"",VLOOKUP($A236,OptionInfo!$A:$AI,33,FALSE))</f>
        <v/>
      </c>
      <c r="J236" s="30" t="str">
        <f>IF(OR($V236,$A236=""),"",VLOOKUP($A236,OptionInfo!$A:$AI,34,FALSE))</f>
        <v/>
      </c>
      <c r="K236" s="30" t="str">
        <f>IF(OR($V236,$A236=""),"",VLOOKUP($A236,OptionInfo!$A:$AI,35,FALSE))</f>
        <v/>
      </c>
      <c r="L236" s="31" t="str">
        <f t="shared" si="18"/>
        <v/>
      </c>
      <c r="M236" s="30" t="str">
        <f t="shared" si="19"/>
        <v/>
      </c>
      <c r="N236" s="30" t="str">
        <f>IF(OR($V236,$A236=""),"",IF(VLOOKUP($A236,OptionInfo!$A:$B,2,FALSE)="Asian",-$M236*0.01*$U236,$M236*0.01*$U236))</f>
        <v/>
      </c>
      <c r="O236" s="30" t="str">
        <f t="shared" si="20"/>
        <v/>
      </c>
      <c r="P236" s="30" t="str">
        <f t="shared" si="21"/>
        <v/>
      </c>
      <c r="Q236" s="22">
        <f t="shared" si="22"/>
        <v>-934851.37200000009</v>
      </c>
      <c r="R236" s="145">
        <v>442999.95441529999</v>
      </c>
      <c r="S236" s="22">
        <f t="shared" si="23"/>
        <v>-491851.4175847001</v>
      </c>
      <c r="T236" s="22">
        <f>IF($A236="","",IF(V236,VLOOKUP($A236,OptionInfo!$A:$AC,29,FALSE),VLOOKUP($A236,OptionInfo!$A:$AD,30,FALSE)))</f>
        <v>1.0920000000000001</v>
      </c>
      <c r="U236" s="154">
        <f>IF($B236="","",IF($V236,0,RTD("wdf.rtq",,$B236,"LastPrice")))</f>
        <v>0</v>
      </c>
      <c r="V236" s="125" t="b">
        <f>IF($A236="","",VLOOKUP($A236,OptionInfo!$A:$AK,37,FALSE))</f>
        <v>1</v>
      </c>
    </row>
    <row r="237" spans="1:22" s="18" customFormat="1" x14ac:dyDescent="0.2">
      <c r="A237" s="18" t="s">
        <v>2416</v>
      </c>
      <c r="B237" s="10" t="str">
        <f>IF($A237="","",VLOOKUP($A237,OptionInfo!$A:$E,5,FALSE))</f>
        <v>AU1806.SHF</v>
      </c>
      <c r="C237" s="154">
        <f>IF($A237="","",VLOOKUP($A237,OptionInfo!$A:$G,7,FALSE))</f>
        <v>1000</v>
      </c>
      <c r="D237" s="85">
        <v>-35.9</v>
      </c>
      <c r="E237" s="85">
        <v>0</v>
      </c>
      <c r="F237" s="85">
        <v>35.9</v>
      </c>
      <c r="G237" s="30" t="str">
        <f>IF(OR($V237,$A237=""),"",VLOOKUP($A237,OptionInfo!$A:$AI,31,FALSE))</f>
        <v/>
      </c>
      <c r="H237" s="30" t="str">
        <f>IF(OR($V237,$A237=""),"",VLOOKUP($A237,OptionInfo!$A:$AI,32,FALSE))</f>
        <v/>
      </c>
      <c r="I237" s="30" t="str">
        <f>IF(OR($V237,$A237=""),"",VLOOKUP($A237,OptionInfo!$A:$AI,33,FALSE))</f>
        <v/>
      </c>
      <c r="J237" s="30" t="str">
        <f>IF(OR($V237,$A237=""),"",VLOOKUP($A237,OptionInfo!$A:$AI,34,FALSE))</f>
        <v/>
      </c>
      <c r="K237" s="30" t="str">
        <f>IF(OR($V237,$A237=""),"",VLOOKUP($A237,OptionInfo!$A:$AI,35,FALSE))</f>
        <v/>
      </c>
      <c r="L237" s="31" t="str">
        <f t="shared" si="18"/>
        <v/>
      </c>
      <c r="M237" s="30" t="str">
        <f t="shared" si="19"/>
        <v/>
      </c>
      <c r="N237" s="30" t="str">
        <f>IF(OR($V237,$A237=""),"",IF(VLOOKUP($A237,OptionInfo!$A:$B,2,FALSE)="Asian",-$M237*0.01*$U237,$M237*0.01*$U237))</f>
        <v/>
      </c>
      <c r="O237" s="30" t="str">
        <f t="shared" si="20"/>
        <v/>
      </c>
      <c r="P237" s="30" t="str">
        <f t="shared" si="21"/>
        <v/>
      </c>
      <c r="Q237" s="22">
        <f t="shared" si="22"/>
        <v>-8000</v>
      </c>
      <c r="R237" s="145">
        <v>26946.54</v>
      </c>
      <c r="S237" s="22">
        <f t="shared" si="23"/>
        <v>18946.54</v>
      </c>
      <c r="T237" s="22">
        <f>IF($A237="","",IF(V237,VLOOKUP($A237,OptionInfo!$A:$AC,29,FALSE),VLOOKUP($A237,OptionInfo!$A:$AD,30,FALSE)))</f>
        <v>0.22284122562674097</v>
      </c>
      <c r="U237" s="154">
        <f>IF($B237="","",IF($V237,0,RTD("wdf.rtq",,$B237,"LastPrice")))</f>
        <v>0</v>
      </c>
      <c r="V237" s="125" t="b">
        <f>IF($A237="","",VLOOKUP($A237,OptionInfo!$A:$AK,37,FALSE))</f>
        <v>1</v>
      </c>
    </row>
    <row r="238" spans="1:22" s="18" customFormat="1" x14ac:dyDescent="0.2">
      <c r="A238" s="18" t="s">
        <v>2417</v>
      </c>
      <c r="B238" s="10" t="str">
        <f>IF($A238="","",VLOOKUP($A238,OptionInfo!$A:$E,5,FALSE))</f>
        <v>AU1806.SHF</v>
      </c>
      <c r="C238" s="154">
        <f>IF($A238="","",VLOOKUP($A238,OptionInfo!$A:$G,7,FALSE))</f>
        <v>1000</v>
      </c>
      <c r="D238" s="85">
        <v>35.9</v>
      </c>
      <c r="E238" s="85">
        <v>35.9</v>
      </c>
      <c r="F238" s="85">
        <v>0</v>
      </c>
      <c r="G238" s="30" t="str">
        <f>IF(OR($V238,$A238=""),"",VLOOKUP($A238,OptionInfo!$A:$AI,31,FALSE))</f>
        <v/>
      </c>
      <c r="H238" s="30" t="str">
        <f>IF(OR($V238,$A238=""),"",VLOOKUP($A238,OptionInfo!$A:$AI,32,FALSE))</f>
        <v/>
      </c>
      <c r="I238" s="30" t="str">
        <f>IF(OR($V238,$A238=""),"",VLOOKUP($A238,OptionInfo!$A:$AI,33,FALSE))</f>
        <v/>
      </c>
      <c r="J238" s="30" t="str">
        <f>IF(OR($V238,$A238=""),"",VLOOKUP($A238,OptionInfo!$A:$AI,34,FALSE))</f>
        <v/>
      </c>
      <c r="K238" s="30" t="str">
        <f>IF(OR($V238,$A238=""),"",VLOOKUP($A238,OptionInfo!$A:$AI,35,FALSE))</f>
        <v/>
      </c>
      <c r="L238" s="31" t="str">
        <f t="shared" si="18"/>
        <v/>
      </c>
      <c r="M238" s="30" t="str">
        <f t="shared" si="19"/>
        <v/>
      </c>
      <c r="N238" s="30" t="str">
        <f>IF(OR($V238,$A238=""),"",IF(VLOOKUP($A238,OptionInfo!$A:$B,2,FALSE)="Asian",-$M238*0.01*$U238,$M238*0.01*$U238))</f>
        <v/>
      </c>
      <c r="O238" s="30" t="str">
        <f t="shared" si="20"/>
        <v/>
      </c>
      <c r="P238" s="30" t="str">
        <f t="shared" si="21"/>
        <v/>
      </c>
      <c r="Q238" s="22">
        <f t="shared" si="22"/>
        <v>0</v>
      </c>
      <c r="R238" s="145">
        <v>-4990.1000000000004</v>
      </c>
      <c r="S238" s="22">
        <f t="shared" si="23"/>
        <v>-4990.1000000000004</v>
      </c>
      <c r="T238" s="22">
        <f>IF($A238="","",IF(V238,VLOOKUP($A238,OptionInfo!$A:$AC,29,FALSE),VLOOKUP($A238,OptionInfo!$A:$AD,30,FALSE)))</f>
        <v>0</v>
      </c>
      <c r="U238" s="154">
        <f>IF($B238="","",IF($V238,0,RTD("wdf.rtq",,$B238,"LastPrice")))</f>
        <v>0</v>
      </c>
      <c r="V238" s="125" t="b">
        <f>IF($A238="","",VLOOKUP($A238,OptionInfo!$A:$AK,37,FALSE))</f>
        <v>1</v>
      </c>
    </row>
    <row r="239" spans="1:22" s="18" customFormat="1" x14ac:dyDescent="0.2">
      <c r="A239" s="18" t="s">
        <v>2418</v>
      </c>
      <c r="B239" s="10" t="str">
        <f>IF($A239="","",VLOOKUP($A239,OptionInfo!$A:$E,5,FALSE))</f>
        <v>AU1806.SHF</v>
      </c>
      <c r="C239" s="154">
        <f>IF($A239="","",VLOOKUP($A239,OptionInfo!$A:$G,7,FALSE))</f>
        <v>1000</v>
      </c>
      <c r="D239" s="85">
        <v>-10.8</v>
      </c>
      <c r="E239" s="85">
        <v>0</v>
      </c>
      <c r="F239" s="85">
        <v>10.8</v>
      </c>
      <c r="G239" s="30">
        <f>IF(OR($V239,$A239=""),"",VLOOKUP($A239,OptionInfo!$A:$AI,31,FALSE))</f>
        <v>-2.2280317415378282E-3</v>
      </c>
      <c r="H239" s="30">
        <f>IF(OR($V239,$A239=""),"",VLOOKUP($A239,OptionInfo!$A:$AI,32,FALSE))</f>
        <v>1.8008628147004816E-3</v>
      </c>
      <c r="I239" s="30">
        <f>IF(OR($V239,$A239=""),"",VLOOKUP($A239,OptionInfo!$A:$AI,33,FALSE))</f>
        <v>0.24680693124346575</v>
      </c>
      <c r="J239" s="30">
        <f>IF(OR($V239,$A239=""),"",VLOOKUP($A239,OptionInfo!$A:$AI,34,FALSE))</f>
        <v>-0.84832209733215735</v>
      </c>
      <c r="K239" s="30">
        <f>IF(OR($V239,$A239=""),"",VLOOKUP($A239,OptionInfo!$A:$AI,35,FALSE))</f>
        <v>-9.9886381554882744E-3</v>
      </c>
      <c r="L239" s="31">
        <f t="shared" si="18"/>
        <v>2.4062742808608546E-2</v>
      </c>
      <c r="M239" s="30">
        <f t="shared" si="19"/>
        <v>-1.9449318398765202E-2</v>
      </c>
      <c r="N239" s="30" t="e">
        <f>IF(OR($V239,$A239=""),"",IF(VLOOKUP($A239,OptionInfo!$A:$B,2,FALSE)="Asian",-$M239*0.01*$U239,$M239*0.01*$U239))</f>
        <v>#N/A</v>
      </c>
      <c r="O239" s="30">
        <f t="shared" si="20"/>
        <v>-26.655148574294302</v>
      </c>
      <c r="P239" s="30">
        <f t="shared" si="21"/>
        <v>36.647514604749198</v>
      </c>
      <c r="Q239" s="22">
        <f t="shared" si="22"/>
        <v>-27.622374212273243</v>
      </c>
      <c r="R239" s="145">
        <v>8106.4800000000014</v>
      </c>
      <c r="S239" s="22">
        <f t="shared" si="23"/>
        <v>8078.8576257877285</v>
      </c>
      <c r="T239" s="22">
        <f>IF($A239="","",IF(V239,VLOOKUP($A239,OptionInfo!$A:$AC,29,FALSE),VLOOKUP($A239,OptionInfo!$A:$AD,30,FALSE)))</f>
        <v>2.5576272418771518E-3</v>
      </c>
      <c r="U239" s="154" t="e">
        <f>IF($B239="","",IF($V239,0,RTD("wdf.rtq",,$B239,"LastPrice")))</f>
        <v>#N/A</v>
      </c>
      <c r="V239" s="125" t="b">
        <f>IF($A239="","",VLOOKUP($A239,OptionInfo!$A:$AK,37,FALSE))</f>
        <v>0</v>
      </c>
    </row>
    <row r="240" spans="1:22" s="18" customFormat="1" x14ac:dyDescent="0.2">
      <c r="A240" s="18" t="s">
        <v>2419</v>
      </c>
      <c r="B240" s="10" t="str">
        <f>IF($A240="","",VLOOKUP($A240,OptionInfo!$A:$E,5,FALSE))</f>
        <v>AU1806.SHF</v>
      </c>
      <c r="C240" s="154">
        <f>IF($A240="","",VLOOKUP($A240,OptionInfo!$A:$G,7,FALSE))</f>
        <v>1000</v>
      </c>
      <c r="D240" s="85">
        <v>10.8</v>
      </c>
      <c r="E240" s="85">
        <v>10.8</v>
      </c>
      <c r="F240" s="85">
        <v>0</v>
      </c>
      <c r="G240" s="30">
        <f>IF(OR($V240,$A240=""),"",VLOOKUP($A240,OptionInfo!$A:$AI,31,FALSE))</f>
        <v>-3.6781486009953811E-5</v>
      </c>
      <c r="H240" s="30">
        <f>IF(OR($V240,$A240=""),"",VLOOKUP($A240,OptionInfo!$A:$AI,32,FALSE))</f>
        <v>3.9707916028936594E-5</v>
      </c>
      <c r="I240" s="30">
        <f>IF(OR($V240,$A240=""),"",VLOOKUP($A240,OptionInfo!$A:$AI,33,FALSE))</f>
        <v>5.4419408414543933E-3</v>
      </c>
      <c r="J240" s="30">
        <f>IF(OR($V240,$A240=""),"",VLOOKUP($A240,OptionInfo!$A:$AI,34,FALSE))</f>
        <v>-1.8705694924276314E-2</v>
      </c>
      <c r="K240" s="30">
        <f>IF(OR($V240,$A240=""),"",VLOOKUP($A240,OptionInfo!$A:$AI,35,FALSE))</f>
        <v>-1.647428951228458E-4</v>
      </c>
      <c r="L240" s="31">
        <f t="shared" si="18"/>
        <v>-3.9724004890750119E-4</v>
      </c>
      <c r="M240" s="30">
        <f t="shared" si="19"/>
        <v>4.2884549311251525E-4</v>
      </c>
      <c r="N240" s="30" t="e">
        <f>IF(OR($V240,$A240=""),"",IF(VLOOKUP($A240,OptionInfo!$A:$B,2,FALSE)="Asian",-$M240*0.01*$U240,$M240*0.01*$U240))</f>
        <v>#N/A</v>
      </c>
      <c r="O240" s="30">
        <f t="shared" si="20"/>
        <v>0.58772961087707454</v>
      </c>
      <c r="P240" s="30">
        <f t="shared" si="21"/>
        <v>-0.80808602072873681</v>
      </c>
      <c r="Q240" s="22">
        <f t="shared" si="22"/>
        <v>0.35161856033928812</v>
      </c>
      <c r="R240" s="145">
        <v>-1501.2000000000003</v>
      </c>
      <c r="S240" s="22">
        <f t="shared" si="23"/>
        <v>-1500.8483814396609</v>
      </c>
      <c r="T240" s="22">
        <f>IF($A240="","",IF(V240,VLOOKUP($A240,OptionInfo!$A:$AC,29,FALSE),VLOOKUP($A240,OptionInfo!$A:$AD,30,FALSE)))</f>
        <v>3.2557274105489642E-5</v>
      </c>
      <c r="U240" s="154" t="e">
        <f>IF($B240="","",IF($V240,0,RTD("wdf.rtq",,$B240,"LastPrice")))</f>
        <v>#N/A</v>
      </c>
      <c r="V240" s="125" t="b">
        <f>IF($A240="","",VLOOKUP($A240,OptionInfo!$A:$AK,37,FALSE))</f>
        <v>0</v>
      </c>
    </row>
    <row r="241" spans="1:22" s="18" customFormat="1" x14ac:dyDescent="0.2">
      <c r="A241" s="18" t="s">
        <v>2420</v>
      </c>
      <c r="B241" s="10" t="str">
        <f>IF($A241="","",VLOOKUP($A241,OptionInfo!$A:$E,5,FALSE))</f>
        <v>SR805.CZC</v>
      </c>
      <c r="C241" s="154">
        <f>IF($A241="","",VLOOKUP($A241,OptionInfo!$A:$G,7,FALSE))</f>
        <v>10</v>
      </c>
      <c r="D241" s="85">
        <v>-35</v>
      </c>
      <c r="E241" s="85">
        <v>0</v>
      </c>
      <c r="F241" s="85">
        <v>35</v>
      </c>
      <c r="G241" s="30">
        <f>IF(OR($V241,$A241=""),"",VLOOKUP($A241,OptionInfo!$A:$AI,31,FALSE))</f>
        <v>5.2868478074701264E-6</v>
      </c>
      <c r="H241" s="30">
        <f>IF(OR($V241,$A241=""),"",VLOOKUP($A241,OptionInfo!$A:$AI,32,FALSE))</f>
        <v>2.7170669247906088E-7</v>
      </c>
      <c r="I241" s="30">
        <f>IF(OR($V241,$A241=""),"",VLOOKUP($A241,OptionInfo!$A:$AI,33,FALSE))</f>
        <v>1.9900988232479478E-2</v>
      </c>
      <c r="J241" s="30">
        <f>IF(OR($V241,$A241=""),"",VLOOKUP($A241,OptionInfo!$A:$AI,34,FALSE))</f>
        <v>-5.4724764649591501E-2</v>
      </c>
      <c r="K241" s="30">
        <f>IF(OR($V241,$A241=""),"",VLOOKUP($A241,OptionInfo!$A:$AI,35,FALSE))</f>
        <v>6.0813357716400925E-4</v>
      </c>
      <c r="L241" s="31">
        <f t="shared" si="18"/>
        <v>-1.8503967326145441E-4</v>
      </c>
      <c r="M241" s="30">
        <f t="shared" si="19"/>
        <v>-9.5097342367671314E-6</v>
      </c>
      <c r="N241" s="30" t="e">
        <f>IF(OR($V241,$A241=""),"",IF(VLOOKUP($A241,OptionInfo!$A:$B,2,FALSE)="Asian",-$M241*0.01*$U241,$M241*0.01*$U241))</f>
        <v>#N/A</v>
      </c>
      <c r="O241" s="30">
        <f t="shared" si="20"/>
        <v>-6.9653458813678168E-2</v>
      </c>
      <c r="P241" s="30">
        <f t="shared" si="21"/>
        <v>7.6614670509428093E-2</v>
      </c>
      <c r="Q241" s="22">
        <f t="shared" si="22"/>
        <v>-3.4451546815759466E-2</v>
      </c>
      <c r="R241" s="145">
        <v>6324.5</v>
      </c>
      <c r="S241" s="22">
        <f t="shared" si="23"/>
        <v>6324.4655484531841</v>
      </c>
      <c r="T241" s="22">
        <f>IF($A241="","",IF(V241,VLOOKUP($A241,OptionInfo!$A:$AC,29,FALSE),VLOOKUP($A241,OptionInfo!$A:$AD,30,FALSE)))</f>
        <v>9.843299090216991E-5</v>
      </c>
      <c r="U241" s="154" t="e">
        <f>IF($B241="","",IF($V241,0,RTD("wdf.rtq",,$B241,"LastPrice")))</f>
        <v>#N/A</v>
      </c>
      <c r="V241" s="125" t="b">
        <f>IF($A241="","",VLOOKUP($A241,OptionInfo!$A:$AK,37,FALSE))</f>
        <v>0</v>
      </c>
    </row>
    <row r="242" spans="1:22" s="18" customFormat="1" x14ac:dyDescent="0.2">
      <c r="A242" s="18" t="s">
        <v>2408</v>
      </c>
      <c r="B242" s="10" t="str">
        <f>IF($A242="","",VLOOKUP($A242,OptionInfo!$A:$E,5,FALSE))</f>
        <v>SR805.CZC</v>
      </c>
      <c r="C242" s="154">
        <f>IF($A242="","",VLOOKUP($A242,OptionInfo!$A:$G,7,FALSE))</f>
        <v>10</v>
      </c>
      <c r="D242" s="85">
        <v>-70</v>
      </c>
      <c r="E242" s="85">
        <v>0</v>
      </c>
      <c r="F242" s="85">
        <v>70</v>
      </c>
      <c r="G242" s="30">
        <f>IF(OR($V242,$A242=""),"",VLOOKUP($A242,OptionInfo!$A:$AI,31,FALSE))</f>
        <v>5.2868478074701264E-6</v>
      </c>
      <c r="H242" s="30">
        <f>IF(OR($V242,$A242=""),"",VLOOKUP($A242,OptionInfo!$A:$AI,32,FALSE))</f>
        <v>2.7170669247906088E-7</v>
      </c>
      <c r="I242" s="30">
        <f>IF(OR($V242,$A242=""),"",VLOOKUP($A242,OptionInfo!$A:$AI,33,FALSE))</f>
        <v>1.9900988232479478E-2</v>
      </c>
      <c r="J242" s="30">
        <f>IF(OR($V242,$A242=""),"",VLOOKUP($A242,OptionInfo!$A:$AI,34,FALSE))</f>
        <v>-5.4724764649591501E-2</v>
      </c>
      <c r="K242" s="30">
        <f>IF(OR($V242,$A242=""),"",VLOOKUP($A242,OptionInfo!$A:$AI,35,FALSE))</f>
        <v>6.0813357716400925E-4</v>
      </c>
      <c r="L242" s="31">
        <f t="shared" si="18"/>
        <v>-3.7007934652290883E-4</v>
      </c>
      <c r="M242" s="30">
        <f t="shared" si="19"/>
        <v>-1.9019468473534263E-5</v>
      </c>
      <c r="N242" s="30" t="e">
        <f>IF(OR($V242,$A242=""),"",IF(VLOOKUP($A242,OptionInfo!$A:$B,2,FALSE)="Asian",-$M242*0.01*$U242,$M242*0.01*$U242))</f>
        <v>#N/A</v>
      </c>
      <c r="O242" s="30">
        <f t="shared" si="20"/>
        <v>-0.13930691762735634</v>
      </c>
      <c r="P242" s="30">
        <f t="shared" si="21"/>
        <v>0.15322934101885619</v>
      </c>
      <c r="Q242" s="22">
        <f t="shared" si="22"/>
        <v>-6.8903093631518933E-2</v>
      </c>
      <c r="R242" s="145">
        <v>11690</v>
      </c>
      <c r="S242" s="22">
        <f t="shared" si="23"/>
        <v>11689.931096906368</v>
      </c>
      <c r="T242" s="22">
        <f>IF($A242="","",IF(V242,VLOOKUP($A242,OptionInfo!$A:$AC,29,FALSE),VLOOKUP($A242,OptionInfo!$A:$AD,30,FALSE)))</f>
        <v>9.843299090216991E-5</v>
      </c>
      <c r="U242" s="154" t="e">
        <f>IF($B242="","",IF($V242,0,RTD("wdf.rtq",,$B242,"LastPrice")))</f>
        <v>#N/A</v>
      </c>
      <c r="V242" s="125" t="b">
        <f>IF($A242="","",VLOOKUP($A242,OptionInfo!$A:$AK,37,FALSE))</f>
        <v>0</v>
      </c>
    </row>
    <row r="243" spans="1:22" s="18" customFormat="1" x14ac:dyDescent="0.2">
      <c r="A243" s="18" t="s">
        <v>2301</v>
      </c>
      <c r="B243" s="10" t="str">
        <f>IF($A243="","",VLOOKUP($A243,OptionInfo!$A:$E,5,FALSE))</f>
        <v>600048.SH</v>
      </c>
      <c r="C243" s="154">
        <f>IF($A243="","",VLOOKUP($A243,OptionInfo!$A:$G,7,FALSE))</f>
        <v>100</v>
      </c>
      <c r="D243" s="85">
        <v>722</v>
      </c>
      <c r="E243" s="85">
        <v>0</v>
      </c>
      <c r="F243" s="85">
        <v>-722</v>
      </c>
      <c r="G243" s="30" t="str">
        <f>IF(OR($V243,$A243=""),"",VLOOKUP($A243,OptionInfo!$A:$AI,31,FALSE))</f>
        <v/>
      </c>
      <c r="H243" s="30" t="str">
        <f>IF(OR($V243,$A243=""),"",VLOOKUP($A243,OptionInfo!$A:$AI,32,FALSE))</f>
        <v/>
      </c>
      <c r="I243" s="30" t="str">
        <f>IF(OR($V243,$A243=""),"",VLOOKUP($A243,OptionInfo!$A:$AI,33,FALSE))</f>
        <v/>
      </c>
      <c r="J243" s="30" t="str">
        <f>IF(OR($V243,$A243=""),"",VLOOKUP($A243,OptionInfo!$A:$AI,34,FALSE))</f>
        <v/>
      </c>
      <c r="K243" s="30" t="str">
        <f>IF(OR($V243,$A243=""),"",VLOOKUP($A243,OptionInfo!$A:$AI,35,FALSE))</f>
        <v/>
      </c>
      <c r="L243" s="31" t="str">
        <f t="shared" si="18"/>
        <v/>
      </c>
      <c r="M243" s="30" t="str">
        <f t="shared" si="19"/>
        <v/>
      </c>
      <c r="N243" s="30" t="str">
        <f>IF(OR($V243,$A243=""),"",IF(VLOOKUP($A243,OptionInfo!$A:$B,2,FALSE)="Asian",-$M243*0.01*$U243,$M243*0.01*$U243))</f>
        <v/>
      </c>
      <c r="O243" s="30" t="str">
        <f t="shared" si="20"/>
        <v/>
      </c>
      <c r="P243" s="30" t="str">
        <f t="shared" si="21"/>
        <v/>
      </c>
      <c r="Q243" s="22">
        <f t="shared" si="22"/>
        <v>103823.59999999999</v>
      </c>
      <c r="R243" s="145">
        <v>-103823.59999999999</v>
      </c>
      <c r="S243" s="22">
        <f t="shared" si="23"/>
        <v>0</v>
      </c>
      <c r="T243" s="22">
        <f>IF($A243="","",IF(V243,VLOOKUP($A243,OptionInfo!$A:$AC,29,FALSE),VLOOKUP($A243,OptionInfo!$A:$AD,30,FALSE)))</f>
        <v>1.4379999999999999</v>
      </c>
      <c r="U243" s="154">
        <f>IF($B243="","",IF($V243,0,RTD("wdf.rtq",,$B243,"LastPrice")))</f>
        <v>0</v>
      </c>
      <c r="V243" s="125" t="b">
        <f>IF($A243="","",VLOOKUP($A243,OptionInfo!$A:$AK,37,FALSE))</f>
        <v>1</v>
      </c>
    </row>
    <row r="244" spans="1:22" s="18" customFormat="1" x14ac:dyDescent="0.2">
      <c r="A244" s="18" t="s">
        <v>1708</v>
      </c>
      <c r="B244" s="10" t="str">
        <f>IF($A244="","",VLOOKUP($A244,OptionInfo!$A:$E,5,FALSE))</f>
        <v>600295.SH</v>
      </c>
      <c r="C244" s="154">
        <f>IF($A244="","",VLOOKUP($A244,OptionInfo!$A:$G,7,FALSE))</f>
        <v>100</v>
      </c>
      <c r="D244" s="85">
        <v>2000</v>
      </c>
      <c r="E244" s="85">
        <v>0</v>
      </c>
      <c r="F244" s="85">
        <v>-2000</v>
      </c>
      <c r="G244" s="30" t="str">
        <f>IF(OR($V244,$A244=""),"",VLOOKUP($A244,OptionInfo!$A:$AI,31,FALSE))</f>
        <v/>
      </c>
      <c r="H244" s="30" t="str">
        <f>IF(OR($V244,$A244=""),"",VLOOKUP($A244,OptionInfo!$A:$AI,32,FALSE))</f>
        <v/>
      </c>
      <c r="I244" s="30" t="str">
        <f>IF(OR($V244,$A244=""),"",VLOOKUP($A244,OptionInfo!$A:$AI,33,FALSE))</f>
        <v/>
      </c>
      <c r="J244" s="30" t="str">
        <f>IF(OR($V244,$A244=""),"",VLOOKUP($A244,OptionInfo!$A:$AI,34,FALSE))</f>
        <v/>
      </c>
      <c r="K244" s="30" t="str">
        <f>IF(OR($V244,$A244=""),"",VLOOKUP($A244,OptionInfo!$A:$AI,35,FALSE))</f>
        <v/>
      </c>
      <c r="L244" s="31" t="str">
        <f t="shared" si="18"/>
        <v/>
      </c>
      <c r="M244" s="30" t="str">
        <f t="shared" si="19"/>
        <v/>
      </c>
      <c r="N244" s="30" t="str">
        <f>IF(OR($V244,$A244=""),"",IF(VLOOKUP($A244,OptionInfo!$A:$B,2,FALSE)="Asian",-$M244*0.01*$U244,$M244*0.01*$U244))</f>
        <v/>
      </c>
      <c r="O244" s="30" t="str">
        <f t="shared" si="20"/>
        <v/>
      </c>
      <c r="P244" s="30" t="str">
        <f t="shared" si="21"/>
        <v/>
      </c>
      <c r="Q244" s="22">
        <f t="shared" si="22"/>
        <v>0</v>
      </c>
      <c r="R244" s="145">
        <v>0</v>
      </c>
      <c r="S244" s="22">
        <f t="shared" si="23"/>
        <v>0</v>
      </c>
      <c r="T244" s="22">
        <f>IF($A244="","",IF(V244,VLOOKUP($A244,OptionInfo!$A:$AC,29,FALSE),VLOOKUP($A244,OptionInfo!$A:$AD,30,FALSE)))</f>
        <v>0</v>
      </c>
      <c r="U244" s="154">
        <f>IF($B244="","",IF($V244,0,RTD("wdf.rtq",,$B244,"LastPrice")))</f>
        <v>0</v>
      </c>
      <c r="V244" s="125" t="b">
        <f>IF($A244="","",VLOOKUP($A244,OptionInfo!$A:$AK,37,FALSE))</f>
        <v>1</v>
      </c>
    </row>
    <row r="245" spans="1:22" s="18" customFormat="1" x14ac:dyDescent="0.2">
      <c r="A245" s="18" t="s">
        <v>2109</v>
      </c>
      <c r="B245" s="10" t="str">
        <f>IF($A245="","",VLOOKUP($A245,OptionInfo!$A:$E,5,FALSE))</f>
        <v>000002.SZ</v>
      </c>
      <c r="C245" s="154">
        <f>IF($A245="","",VLOOKUP($A245,OptionInfo!$A:$G,7,FALSE))</f>
        <v>100</v>
      </c>
      <c r="D245" s="85">
        <v>346</v>
      </c>
      <c r="E245" s="85">
        <v>0</v>
      </c>
      <c r="F245" s="85">
        <v>-346</v>
      </c>
      <c r="G245" s="30" t="str">
        <f>IF(OR($V245,$A245=""),"",VLOOKUP($A245,OptionInfo!$A:$AI,31,FALSE))</f>
        <v/>
      </c>
      <c r="H245" s="30" t="str">
        <f>IF(OR($V245,$A245=""),"",VLOOKUP($A245,OptionInfo!$A:$AI,32,FALSE))</f>
        <v/>
      </c>
      <c r="I245" s="30" t="str">
        <f>IF(OR($V245,$A245=""),"",VLOOKUP($A245,OptionInfo!$A:$AI,33,FALSE))</f>
        <v/>
      </c>
      <c r="J245" s="30" t="str">
        <f>IF(OR($V245,$A245=""),"",VLOOKUP($A245,OptionInfo!$A:$AI,34,FALSE))</f>
        <v/>
      </c>
      <c r="K245" s="30" t="str">
        <f>IF(OR($V245,$A245=""),"",VLOOKUP($A245,OptionInfo!$A:$AI,35,FALSE))</f>
        <v/>
      </c>
      <c r="L245" s="31" t="str">
        <f t="shared" si="18"/>
        <v/>
      </c>
      <c r="M245" s="30" t="str">
        <f t="shared" si="19"/>
        <v/>
      </c>
      <c r="N245" s="30" t="str">
        <f>IF(OR($V245,$A245=""),"",IF(VLOOKUP($A245,OptionInfo!$A:$B,2,FALSE)="Asian",-$M245*0.01*$U245,$M245*0.01*$U245))</f>
        <v/>
      </c>
      <c r="O245" s="30" t="str">
        <f t="shared" si="20"/>
        <v/>
      </c>
      <c r="P245" s="30" t="str">
        <f t="shared" si="21"/>
        <v/>
      </c>
      <c r="Q245" s="22">
        <f t="shared" si="22"/>
        <v>132974.72</v>
      </c>
      <c r="R245" s="145">
        <v>-132974.72</v>
      </c>
      <c r="S245" s="22">
        <f t="shared" si="23"/>
        <v>0</v>
      </c>
      <c r="T245" s="22">
        <f>IF($A245="","",IF(V245,VLOOKUP($A245,OptionInfo!$A:$AC,29,FALSE),VLOOKUP($A245,OptionInfo!$A:$AD,30,FALSE)))</f>
        <v>3.8431999999999999</v>
      </c>
      <c r="U245" s="154">
        <f>IF($B245="","",IF($V245,0,RTD("wdf.rtq",,$B245,"LastPrice")))</f>
        <v>0</v>
      </c>
      <c r="V245" s="125" t="b">
        <f>IF($A245="","",VLOOKUP($A245,OptionInfo!$A:$AK,37,FALSE))</f>
        <v>1</v>
      </c>
    </row>
    <row r="246" spans="1:22" s="18" customFormat="1" x14ac:dyDescent="0.2">
      <c r="A246" s="18" t="s">
        <v>2499</v>
      </c>
      <c r="B246" s="10" t="str">
        <f>IF($A246="","",VLOOKUP($A246,OptionInfo!$A:$E,5,FALSE))</f>
        <v>002024.SZ</v>
      </c>
      <c r="C246" s="154">
        <f>IF($A246="","",VLOOKUP($A246,OptionInfo!$A:$G,7,FALSE))</f>
        <v>100</v>
      </c>
      <c r="D246" s="85">
        <v>-786</v>
      </c>
      <c r="E246" s="85">
        <v>0</v>
      </c>
      <c r="F246" s="85">
        <v>786</v>
      </c>
      <c r="G246" s="30">
        <f>IF(OR($V246,$A246=""),"",VLOOKUP($A246,OptionInfo!$A:$AI,31,FALSE))</f>
        <v>0.82986113105620718</v>
      </c>
      <c r="H246" s="30">
        <f>IF(OR($V246,$A246=""),"",VLOOKUP($A246,OptionInfo!$A:$AI,32,FALSE))</f>
        <v>0.15679588412811851</v>
      </c>
      <c r="I246" s="30">
        <f>IF(OR($V246,$A246=""),"",VLOOKUP($A246,OptionInfo!$A:$AI,33,FALSE))</f>
        <v>1.4866613042911214</v>
      </c>
      <c r="J246" s="30">
        <f>IF(OR($V246,$A246=""),"",VLOOKUP($A246,OptionInfo!$A:$AI,34,FALSE))</f>
        <v>-1.6335177027988685</v>
      </c>
      <c r="K246" s="30">
        <f>IF(OR($V246,$A246=""),"",VLOOKUP($A246,OptionInfo!$A:$AI,35,FALSE))</f>
        <v>1.7923451432753428</v>
      </c>
      <c r="L246" s="31">
        <f t="shared" si="18"/>
        <v>-652.27084901017884</v>
      </c>
      <c r="M246" s="30">
        <f t="shared" si="19"/>
        <v>-123.24156492470115</v>
      </c>
      <c r="N246" s="30" t="e">
        <f>IF(OR($V246,$A246=""),"",IF(VLOOKUP($A246,OptionInfo!$A:$B,2,FALSE)="Asian",-$M246*0.01*$U246,$M246*0.01*$U246))</f>
        <v>#N/A</v>
      </c>
      <c r="O246" s="30">
        <f t="shared" si="20"/>
        <v>-1168.5157851728213</v>
      </c>
      <c r="P246" s="30">
        <f t="shared" si="21"/>
        <v>513.57796575996429</v>
      </c>
      <c r="Q246" s="22">
        <f t="shared" si="22"/>
        <v>-120085.47579985448</v>
      </c>
      <c r="R246" s="145">
        <v>81772.767599999992</v>
      </c>
      <c r="S246" s="22">
        <f t="shared" si="23"/>
        <v>-38312.708199854489</v>
      </c>
      <c r="T246" s="22">
        <f>IF($A246="","",IF(V246,VLOOKUP($A246,OptionInfo!$A:$AC,29,FALSE),VLOOKUP($A246,OptionInfo!$A:$AD,30,FALSE)))</f>
        <v>1.5278050356215582</v>
      </c>
      <c r="U246" s="154" t="e">
        <f>IF($B246="","",IF($V246,0,RTD("wdf.rtq",,$B246,"LastPrice")))</f>
        <v>#N/A</v>
      </c>
      <c r="V246" s="125" t="b">
        <f>IF($A246="","",VLOOKUP($A246,OptionInfo!$A:$AK,37,FALSE))</f>
        <v>0</v>
      </c>
    </row>
    <row r="247" spans="1:22" s="18" customFormat="1" x14ac:dyDescent="0.2">
      <c r="A247" s="18" t="s">
        <v>2500</v>
      </c>
      <c r="B247" s="10" t="str">
        <f>IF($A247="","",VLOOKUP($A247,OptionInfo!$A:$E,5,FALSE))</f>
        <v>600856.SH</v>
      </c>
      <c r="C247" s="154">
        <f>IF($A247="","",VLOOKUP($A247,OptionInfo!$A:$G,7,FALSE))</f>
        <v>100</v>
      </c>
      <c r="D247" s="85">
        <v>-8532.42</v>
      </c>
      <c r="E247" s="85">
        <v>0</v>
      </c>
      <c r="F247" s="85">
        <v>8532.42</v>
      </c>
      <c r="G247" s="30" t="str">
        <f>IF(OR($V247,$A247=""),"",VLOOKUP($A247,OptionInfo!$A:$AI,31,FALSE))</f>
        <v/>
      </c>
      <c r="H247" s="30" t="str">
        <f>IF(OR($V247,$A247=""),"",VLOOKUP($A247,OptionInfo!$A:$AI,32,FALSE))</f>
        <v/>
      </c>
      <c r="I247" s="30" t="str">
        <f>IF(OR($V247,$A247=""),"",VLOOKUP($A247,OptionInfo!$A:$AI,33,FALSE))</f>
        <v/>
      </c>
      <c r="J247" s="30" t="str">
        <f>IF(OR($V247,$A247=""),"",VLOOKUP($A247,OptionInfo!$A:$AI,34,FALSE))</f>
        <v/>
      </c>
      <c r="K247" s="30" t="str">
        <f>IF(OR($V247,$A247=""),"",VLOOKUP($A247,OptionInfo!$A:$AI,35,FALSE))</f>
        <v/>
      </c>
      <c r="L247" s="31" t="str">
        <f t="shared" si="18"/>
        <v/>
      </c>
      <c r="M247" s="30" t="str">
        <f t="shared" si="19"/>
        <v/>
      </c>
      <c r="N247" s="30" t="str">
        <f>IF(OR($V247,$A247=""),"",IF(VLOOKUP($A247,OptionInfo!$A:$B,2,FALSE)="Asian",-$M247*0.01*$U247,$M247*0.01*$U247))</f>
        <v/>
      </c>
      <c r="O247" s="30" t="str">
        <f t="shared" si="20"/>
        <v/>
      </c>
      <c r="P247" s="30" t="str">
        <f t="shared" si="21"/>
        <v/>
      </c>
      <c r="Q247" s="22">
        <f t="shared" si="22"/>
        <v>-920221.49700000009</v>
      </c>
      <c r="R247" s="145">
        <v>442999.83343200001</v>
      </c>
      <c r="S247" s="22">
        <f t="shared" si="23"/>
        <v>-477221.66356800008</v>
      </c>
      <c r="T247" s="22">
        <f>IF($A247="","",IF(V247,VLOOKUP($A247,OptionInfo!$A:$AC,29,FALSE),VLOOKUP($A247,OptionInfo!$A:$AD,30,FALSE)))</f>
        <v>1.0785</v>
      </c>
      <c r="U247" s="154">
        <f>IF($B247="","",IF($V247,0,RTD("wdf.rtq",,$B247,"LastPrice")))</f>
        <v>0</v>
      </c>
      <c r="V247" s="125" t="b">
        <f>IF($A247="","",VLOOKUP($A247,OptionInfo!$A:$AK,37,FALSE))</f>
        <v>1</v>
      </c>
    </row>
    <row r="248" spans="1:22" s="18" customFormat="1" x14ac:dyDescent="0.2">
      <c r="A248" s="18" t="s">
        <v>2501</v>
      </c>
      <c r="B248" s="10" t="str">
        <f>IF($A248="","",VLOOKUP($A248,OptionInfo!$A:$E,5,FALSE))</f>
        <v>600697.SH</v>
      </c>
      <c r="C248" s="154">
        <f>IF($A248="","",VLOOKUP($A248,OptionInfo!$A:$G,7,FALSE))</f>
        <v>100</v>
      </c>
      <c r="D248" s="85">
        <v>-759</v>
      </c>
      <c r="E248" s="85">
        <v>0</v>
      </c>
      <c r="F248" s="85">
        <v>759</v>
      </c>
      <c r="G248" s="30">
        <f>IF(OR($V248,$A248=""),"",VLOOKUP($A248,OptionInfo!$A:$AI,31,FALSE))</f>
        <v>0.52424159153063843</v>
      </c>
      <c r="H248" s="30">
        <f>IF(OR($V248,$A248=""),"",VLOOKUP($A248,OptionInfo!$A:$AI,32,FALSE))</f>
        <v>9.379471438451685E-2</v>
      </c>
      <c r="I248" s="30">
        <f>IF(OR($V248,$A248=""),"",VLOOKUP($A248,OptionInfo!$A:$AI,33,FALSE))</f>
        <v>6.6297330955914946</v>
      </c>
      <c r="J248" s="30">
        <f>IF(OR($V248,$A248=""),"",VLOOKUP($A248,OptionInfo!$A:$AI,34,FALSE))</f>
        <v>-2.6035445544764251</v>
      </c>
      <c r="K248" s="30">
        <f>IF(OR($V248,$A248=""),"",VLOOKUP($A248,OptionInfo!$A:$AI,35,FALSE))</f>
        <v>4.9639548638436555</v>
      </c>
      <c r="L248" s="31">
        <f t="shared" si="18"/>
        <v>-397.89936797175454</v>
      </c>
      <c r="M248" s="30">
        <f t="shared" si="19"/>
        <v>-71.190188217848288</v>
      </c>
      <c r="N248" s="30" t="e">
        <f>IF(OR($V248,$A248=""),"",IF(VLOOKUP($A248,OptionInfo!$A:$B,2,FALSE)="Asian",-$M248*0.01*$U248,$M248*0.01*$U248))</f>
        <v>#N/A</v>
      </c>
      <c r="O248" s="30">
        <f t="shared" si="20"/>
        <v>-5031.9674195539446</v>
      </c>
      <c r="P248" s="30">
        <f t="shared" si="21"/>
        <v>790.43612673904261</v>
      </c>
      <c r="Q248" s="22">
        <f t="shared" si="22"/>
        <v>-125145.91878197688</v>
      </c>
      <c r="R248" s="145">
        <v>224425.59809999997</v>
      </c>
      <c r="S248" s="22">
        <f t="shared" si="23"/>
        <v>99279.679318023089</v>
      </c>
      <c r="T248" s="22">
        <f>IF($A248="","",IF(V248,VLOOKUP($A248,OptionInfo!$A:$AC,29,FALSE),VLOOKUP($A248,OptionInfo!$A:$AD,30,FALSE)))</f>
        <v>1.6488263344133978</v>
      </c>
      <c r="U248" s="154" t="e">
        <f>IF($B248="","",IF($V248,0,RTD("wdf.rtq",,$B248,"LastPrice")))</f>
        <v>#N/A</v>
      </c>
      <c r="V248" s="125" t="b">
        <f>IF($A248="","",VLOOKUP($A248,OptionInfo!$A:$AK,37,FALSE))</f>
        <v>0</v>
      </c>
    </row>
    <row r="249" spans="1:22" s="18" customFormat="1" x14ac:dyDescent="0.2">
      <c r="A249" s="18" t="s">
        <v>1698</v>
      </c>
      <c r="B249" s="10" t="str">
        <f>IF($A249="","",VLOOKUP($A249,OptionInfo!$A:$E,5,FALSE))</f>
        <v>002119.SZ</v>
      </c>
      <c r="C249" s="154">
        <f>IF($A249="","",VLOOKUP($A249,OptionInfo!$A:$G,7,FALSE))</f>
        <v>100</v>
      </c>
      <c r="D249" s="85">
        <v>455</v>
      </c>
      <c r="E249" s="85">
        <v>0</v>
      </c>
      <c r="F249" s="85">
        <v>-455</v>
      </c>
      <c r="G249" s="30" t="str">
        <f>IF(OR($V249,$A249=""),"",VLOOKUP($A249,OptionInfo!$A:$AI,31,FALSE))</f>
        <v/>
      </c>
      <c r="H249" s="30" t="str">
        <f>IF(OR($V249,$A249=""),"",VLOOKUP($A249,OptionInfo!$A:$AI,32,FALSE))</f>
        <v/>
      </c>
      <c r="I249" s="30" t="str">
        <f>IF(OR($V249,$A249=""),"",VLOOKUP($A249,OptionInfo!$A:$AI,33,FALSE))</f>
        <v/>
      </c>
      <c r="J249" s="30" t="str">
        <f>IF(OR($V249,$A249=""),"",VLOOKUP($A249,OptionInfo!$A:$AI,34,FALSE))</f>
        <v/>
      </c>
      <c r="K249" s="30" t="str">
        <f>IF(OR($V249,$A249=""),"",VLOOKUP($A249,OptionInfo!$A:$AI,35,FALSE))</f>
        <v/>
      </c>
      <c r="L249" s="31" t="str">
        <f t="shared" si="18"/>
        <v/>
      </c>
      <c r="M249" s="30" t="str">
        <f t="shared" si="19"/>
        <v/>
      </c>
      <c r="N249" s="30" t="str">
        <f>IF(OR($V249,$A249=""),"",IF(VLOOKUP($A249,OptionInfo!$A:$B,2,FALSE)="Asian",-$M249*0.01*$U249,$M249*0.01*$U249))</f>
        <v/>
      </c>
      <c r="O249" s="30" t="str">
        <f t="shared" si="20"/>
        <v/>
      </c>
      <c r="P249" s="30" t="str">
        <f t="shared" si="21"/>
        <v/>
      </c>
      <c r="Q249" s="22">
        <f t="shared" si="22"/>
        <v>0</v>
      </c>
      <c r="R249" s="145">
        <v>0</v>
      </c>
      <c r="S249" s="22">
        <f t="shared" si="23"/>
        <v>0</v>
      </c>
      <c r="T249" s="22">
        <f>IF($A249="","",IF(V249,VLOOKUP($A249,OptionInfo!$A:$AC,29,FALSE),VLOOKUP($A249,OptionInfo!$A:$AD,30,FALSE)))</f>
        <v>0</v>
      </c>
      <c r="U249" s="154">
        <f>IF($B249="","",IF($V249,0,RTD("wdf.rtq",,$B249,"LastPrice")))</f>
        <v>0</v>
      </c>
      <c r="V249" s="125" t="b">
        <f>IF($A249="","",VLOOKUP($A249,OptionInfo!$A:$AK,37,FALSE))</f>
        <v>1</v>
      </c>
    </row>
    <row r="250" spans="1:22" s="18" customFormat="1" x14ac:dyDescent="0.2">
      <c r="A250" s="18" t="s">
        <v>2526</v>
      </c>
      <c r="B250" s="10" t="str">
        <f>IF($A250="","",VLOOKUP($A250,OptionInfo!$A:$E,5,FALSE))</f>
        <v>600406.SH</v>
      </c>
      <c r="C250" s="154">
        <f>IF($A250="","",VLOOKUP($A250,OptionInfo!$A:$G,7,FALSE))</f>
        <v>100</v>
      </c>
      <c r="D250" s="85">
        <v>-1065</v>
      </c>
      <c r="E250" s="85">
        <v>0</v>
      </c>
      <c r="F250" s="85">
        <v>1065</v>
      </c>
      <c r="G250" s="30">
        <f>IF(OR($V250,$A250=""),"",VLOOKUP($A250,OptionInfo!$A:$AI,31,FALSE))</f>
        <v>0.36486517841884958</v>
      </c>
      <c r="H250" s="30">
        <f>IF(OR($V250,$A250=""),"",VLOOKUP($A250,OptionInfo!$A:$AI,32,FALSE))</f>
        <v>0.16808309377506878</v>
      </c>
      <c r="I250" s="30">
        <f>IF(OR($V250,$A250=""),"",VLOOKUP($A250,OptionInfo!$A:$AI,33,FALSE))</f>
        <v>2.8486360836651117</v>
      </c>
      <c r="J250" s="30">
        <f>IF(OR($V250,$A250=""),"",VLOOKUP($A250,OptionInfo!$A:$AI,34,FALSE))</f>
        <v>-2.5798436361754078</v>
      </c>
      <c r="K250" s="30">
        <f>IF(OR($V250,$A250=""),"",VLOOKUP($A250,OptionInfo!$A:$AI,35,FALSE))</f>
        <v>1.0903481343134216</v>
      </c>
      <c r="L250" s="31">
        <f t="shared" si="18"/>
        <v>-388.5814150160748</v>
      </c>
      <c r="M250" s="30">
        <f t="shared" si="19"/>
        <v>-179.00849487044826</v>
      </c>
      <c r="N250" s="30" t="e">
        <f>IF(OR($V250,$A250=""),"",IF(VLOOKUP($A250,OptionInfo!$A:$B,2,FALSE)="Asian",-$M250*0.01*$U250,$M250*0.01*$U250))</f>
        <v>#N/A</v>
      </c>
      <c r="O250" s="30">
        <f t="shared" si="20"/>
        <v>-3033.7974291033438</v>
      </c>
      <c r="P250" s="30">
        <f t="shared" si="21"/>
        <v>1099.0133890107236</v>
      </c>
      <c r="Q250" s="22">
        <f t="shared" si="22"/>
        <v>-55525.119548733543</v>
      </c>
      <c r="R250" s="145">
        <v>165005.77500000002</v>
      </c>
      <c r="S250" s="22">
        <f t="shared" si="23"/>
        <v>109480.65545126647</v>
      </c>
      <c r="T250" s="22">
        <f>IF($A250="","",IF(V250,VLOOKUP($A250,OptionInfo!$A:$AC,29,FALSE),VLOOKUP($A250,OptionInfo!$A:$AD,30,FALSE)))</f>
        <v>0.52136262487073748</v>
      </c>
      <c r="U250" s="154" t="e">
        <f>IF($B250="","",IF($V250,0,RTD("wdf.rtq",,$B250,"LastPrice")))</f>
        <v>#N/A</v>
      </c>
      <c r="V250" s="125" t="b">
        <f>IF($A250="","",VLOOKUP($A250,OptionInfo!$A:$AK,37,FALSE))</f>
        <v>0</v>
      </c>
    </row>
    <row r="251" spans="1:22" s="18" customFormat="1" x14ac:dyDescent="0.2">
      <c r="A251" s="18" t="s">
        <v>2528</v>
      </c>
      <c r="B251" s="10" t="str">
        <f>IF($A251="","",VLOOKUP($A251,OptionInfo!$A:$E,5,FALSE))</f>
        <v>600383.SH</v>
      </c>
      <c r="C251" s="154">
        <f>IF($A251="","",VLOOKUP($A251,OptionInfo!$A:$G,7,FALSE))</f>
        <v>100</v>
      </c>
      <c r="D251" s="85">
        <v>-724.63</v>
      </c>
      <c r="E251" s="85">
        <v>0</v>
      </c>
      <c r="F251" s="85">
        <v>724.63</v>
      </c>
      <c r="G251" s="30" t="str">
        <f>IF(OR($V251,$A251=""),"",VLOOKUP($A251,OptionInfo!$A:$AI,31,FALSE))</f>
        <v/>
      </c>
      <c r="H251" s="30" t="str">
        <f>IF(OR($V251,$A251=""),"",VLOOKUP($A251,OptionInfo!$A:$AI,32,FALSE))</f>
        <v/>
      </c>
      <c r="I251" s="30" t="str">
        <f>IF(OR($V251,$A251=""),"",VLOOKUP($A251,OptionInfo!$A:$AI,33,FALSE))</f>
        <v/>
      </c>
      <c r="J251" s="30" t="str">
        <f>IF(OR($V251,$A251=""),"",VLOOKUP($A251,OptionInfo!$A:$AI,34,FALSE))</f>
        <v/>
      </c>
      <c r="K251" s="30" t="str">
        <f>IF(OR($V251,$A251=""),"",VLOOKUP($A251,OptionInfo!$A:$AI,35,FALSE))</f>
        <v/>
      </c>
      <c r="L251" s="31" t="str">
        <f t="shared" si="18"/>
        <v/>
      </c>
      <c r="M251" s="30" t="str">
        <f t="shared" si="19"/>
        <v/>
      </c>
      <c r="N251" s="30" t="str">
        <f>IF(OR($V251,$A251=""),"",IF(VLOOKUP($A251,OptionInfo!$A:$B,2,FALSE)="Asian",-$M251*0.01*$U251,$M251*0.01*$U251))</f>
        <v/>
      </c>
      <c r="O251" s="30" t="str">
        <f t="shared" si="20"/>
        <v/>
      </c>
      <c r="P251" s="30" t="str">
        <f t="shared" si="21"/>
        <v/>
      </c>
      <c r="Q251" s="22">
        <f t="shared" si="22"/>
        <v>-142317.33199999999</v>
      </c>
      <c r="R251" s="145">
        <v>47699.494380000004</v>
      </c>
      <c r="S251" s="22">
        <f t="shared" si="23"/>
        <v>-94617.837619999991</v>
      </c>
      <c r="T251" s="22">
        <f>IF($A251="","",IF(V251,VLOOKUP($A251,OptionInfo!$A:$AC,29,FALSE),VLOOKUP($A251,OptionInfo!$A:$AD,30,FALSE)))</f>
        <v>1.964</v>
      </c>
      <c r="U251" s="154">
        <f>IF($B251="","",IF($V251,0,RTD("wdf.rtq",,$B251,"LastPrice")))</f>
        <v>0</v>
      </c>
      <c r="V251" s="125" t="b">
        <f>IF($A251="","",VLOOKUP($A251,OptionInfo!$A:$AK,37,FALSE))</f>
        <v>1</v>
      </c>
    </row>
    <row r="252" spans="1:22" s="18" customFormat="1" x14ac:dyDescent="0.2">
      <c r="A252" s="18" t="s">
        <v>1695</v>
      </c>
      <c r="B252" s="10" t="str">
        <f>IF($A252="","",VLOOKUP($A252,OptionInfo!$A:$E,5,FALSE))</f>
        <v>002157.SZ</v>
      </c>
      <c r="C252" s="154">
        <f>IF($A252="","",VLOOKUP($A252,OptionInfo!$A:$G,7,FALSE))</f>
        <v>100</v>
      </c>
      <c r="D252" s="85">
        <v>4622</v>
      </c>
      <c r="E252" s="85">
        <v>0</v>
      </c>
      <c r="F252" s="85">
        <v>-4622</v>
      </c>
      <c r="G252" s="30" t="str">
        <f>IF(OR($V252,$A252=""),"",VLOOKUP($A252,OptionInfo!$A:$AI,31,FALSE))</f>
        <v/>
      </c>
      <c r="H252" s="30" t="str">
        <f>IF(OR($V252,$A252=""),"",VLOOKUP($A252,OptionInfo!$A:$AI,32,FALSE))</f>
        <v/>
      </c>
      <c r="I252" s="30" t="str">
        <f>IF(OR($V252,$A252=""),"",VLOOKUP($A252,OptionInfo!$A:$AI,33,FALSE))</f>
        <v/>
      </c>
      <c r="J252" s="30" t="str">
        <f>IF(OR($V252,$A252=""),"",VLOOKUP($A252,OptionInfo!$A:$AI,34,FALSE))</f>
        <v/>
      </c>
      <c r="K252" s="30" t="str">
        <f>IF(OR($V252,$A252=""),"",VLOOKUP($A252,OptionInfo!$A:$AI,35,FALSE))</f>
        <v/>
      </c>
      <c r="L252" s="31" t="str">
        <f t="shared" si="18"/>
        <v/>
      </c>
      <c r="M252" s="30" t="str">
        <f t="shared" si="19"/>
        <v/>
      </c>
      <c r="N252" s="30" t="str">
        <f>IF(OR($V252,$A252=""),"",IF(VLOOKUP($A252,OptionInfo!$A:$B,2,FALSE)="Asian",-$M252*0.01*$U252,$M252*0.01*$U252))</f>
        <v/>
      </c>
      <c r="O252" s="30" t="str">
        <f t="shared" si="20"/>
        <v/>
      </c>
      <c r="P252" s="30" t="str">
        <f t="shared" si="21"/>
        <v/>
      </c>
      <c r="Q252" s="22">
        <f t="shared" si="22"/>
        <v>0</v>
      </c>
      <c r="R252" s="145">
        <v>0</v>
      </c>
      <c r="S252" s="22">
        <f t="shared" si="23"/>
        <v>0</v>
      </c>
      <c r="T252" s="22">
        <f>IF($A252="","",IF(V252,VLOOKUP($A252,OptionInfo!$A:$AC,29,FALSE),VLOOKUP($A252,OptionInfo!$A:$AD,30,FALSE)))</f>
        <v>0</v>
      </c>
      <c r="U252" s="154">
        <f>IF($B252="","",IF($V252,0,RTD("wdf.rtq",,$B252,"LastPrice")))</f>
        <v>0</v>
      </c>
      <c r="V252" s="125" t="b">
        <f>IF($A252="","",VLOOKUP($A252,OptionInfo!$A:$AK,37,FALSE))</f>
        <v>1</v>
      </c>
    </row>
    <row r="253" spans="1:22" s="18" customFormat="1" x14ac:dyDescent="0.2">
      <c r="A253" s="18" t="s">
        <v>1738</v>
      </c>
      <c r="B253" s="10" t="str">
        <f>IF($A253="","",VLOOKUP($A253,OptionInfo!$A:$E,5,FALSE))</f>
        <v>300020.SZ</v>
      </c>
      <c r="C253" s="154">
        <f>IF($A253="","",VLOOKUP($A253,OptionInfo!$A:$G,7,FALSE))</f>
        <v>100</v>
      </c>
      <c r="D253" s="85">
        <v>776</v>
      </c>
      <c r="E253" s="85">
        <v>0</v>
      </c>
      <c r="F253" s="85">
        <v>-776</v>
      </c>
      <c r="G253" s="30" t="str">
        <f>IF(OR($V253,$A253=""),"",VLOOKUP($A253,OptionInfo!$A:$AI,31,FALSE))</f>
        <v/>
      </c>
      <c r="H253" s="30" t="str">
        <f>IF(OR($V253,$A253=""),"",VLOOKUP($A253,OptionInfo!$A:$AI,32,FALSE))</f>
        <v/>
      </c>
      <c r="I253" s="30" t="str">
        <f>IF(OR($V253,$A253=""),"",VLOOKUP($A253,OptionInfo!$A:$AI,33,FALSE))</f>
        <v/>
      </c>
      <c r="J253" s="30" t="str">
        <f>IF(OR($V253,$A253=""),"",VLOOKUP($A253,OptionInfo!$A:$AI,34,FALSE))</f>
        <v/>
      </c>
      <c r="K253" s="30" t="str">
        <f>IF(OR($V253,$A253=""),"",VLOOKUP($A253,OptionInfo!$A:$AI,35,FALSE))</f>
        <v/>
      </c>
      <c r="L253" s="31" t="str">
        <f t="shared" si="18"/>
        <v/>
      </c>
      <c r="M253" s="30" t="str">
        <f t="shared" si="19"/>
        <v/>
      </c>
      <c r="N253" s="30" t="str">
        <f>IF(OR($V253,$A253=""),"",IF(VLOOKUP($A253,OptionInfo!$A:$B,2,FALSE)="Asian",-$M253*0.01*$U253,$M253*0.01*$U253))</f>
        <v/>
      </c>
      <c r="O253" s="30" t="str">
        <f t="shared" si="20"/>
        <v/>
      </c>
      <c r="P253" s="30" t="str">
        <f t="shared" si="21"/>
        <v/>
      </c>
      <c r="Q253" s="22">
        <f t="shared" si="22"/>
        <v>0</v>
      </c>
      <c r="R253" s="145">
        <v>0</v>
      </c>
      <c r="S253" s="22">
        <f t="shared" si="23"/>
        <v>0</v>
      </c>
      <c r="T253" s="22">
        <f>IF($A253="","",IF(V253,VLOOKUP($A253,OptionInfo!$A:$AC,29,FALSE),VLOOKUP($A253,OptionInfo!$A:$AD,30,FALSE)))</f>
        <v>0</v>
      </c>
      <c r="U253" s="154">
        <f>IF($B253="","",IF($V253,0,RTD("wdf.rtq",,$B253,"LastPrice")))</f>
        <v>0</v>
      </c>
      <c r="V253" s="125" t="b">
        <f>IF($A253="","",VLOOKUP($A253,OptionInfo!$A:$AK,37,FALSE))</f>
        <v>1</v>
      </c>
    </row>
    <row r="254" spans="1:22" s="18" customFormat="1" x14ac:dyDescent="0.2">
      <c r="A254" s="18" t="s">
        <v>2416</v>
      </c>
      <c r="B254" s="10" t="str">
        <f>IF($A254="","",VLOOKUP($A254,OptionInfo!$A:$E,5,FALSE))</f>
        <v>AU1806.SHF</v>
      </c>
      <c r="C254" s="154">
        <f>IF($A254="","",VLOOKUP($A254,OptionInfo!$A:$G,7,FALSE))</f>
        <v>1000</v>
      </c>
      <c r="D254" s="85">
        <v>35.9</v>
      </c>
      <c r="E254" s="85">
        <v>0</v>
      </c>
      <c r="F254" s="85">
        <v>-35.9</v>
      </c>
      <c r="G254" s="30" t="str">
        <f>IF(OR($V254,$A254=""),"",VLOOKUP($A254,OptionInfo!$A:$AI,31,FALSE))</f>
        <v/>
      </c>
      <c r="H254" s="30" t="str">
        <f>IF(OR($V254,$A254=""),"",VLOOKUP($A254,OptionInfo!$A:$AI,32,FALSE))</f>
        <v/>
      </c>
      <c r="I254" s="30" t="str">
        <f>IF(OR($V254,$A254=""),"",VLOOKUP($A254,OptionInfo!$A:$AI,33,FALSE))</f>
        <v/>
      </c>
      <c r="J254" s="30" t="str">
        <f>IF(OR($V254,$A254=""),"",VLOOKUP($A254,OptionInfo!$A:$AI,34,FALSE))</f>
        <v/>
      </c>
      <c r="K254" s="30" t="str">
        <f>IF(OR($V254,$A254=""),"",VLOOKUP($A254,OptionInfo!$A:$AI,35,FALSE))</f>
        <v/>
      </c>
      <c r="L254" s="31" t="str">
        <f t="shared" si="18"/>
        <v/>
      </c>
      <c r="M254" s="30" t="str">
        <f t="shared" si="19"/>
        <v/>
      </c>
      <c r="N254" s="30" t="str">
        <f>IF(OR($V254,$A254=""),"",IF(VLOOKUP($A254,OptionInfo!$A:$B,2,FALSE)="Asian",-$M254*0.01*$U254,$M254*0.01*$U254))</f>
        <v/>
      </c>
      <c r="O254" s="30" t="str">
        <f t="shared" si="20"/>
        <v/>
      </c>
      <c r="P254" s="30" t="str">
        <f t="shared" si="21"/>
        <v/>
      </c>
      <c r="Q254" s="22">
        <f t="shared" si="22"/>
        <v>8000</v>
      </c>
      <c r="R254" s="145">
        <v>-8000</v>
      </c>
      <c r="S254" s="22">
        <f t="shared" si="23"/>
        <v>0</v>
      </c>
      <c r="T254" s="22">
        <f>IF($A254="","",IF(V254,VLOOKUP($A254,OptionInfo!$A:$AC,29,FALSE),VLOOKUP($A254,OptionInfo!$A:$AD,30,FALSE)))</f>
        <v>0.22284122562674097</v>
      </c>
      <c r="U254" s="154">
        <f>IF($B254="","",IF($V254,0,RTD("wdf.rtq",,$B254,"LastPrice")))</f>
        <v>0</v>
      </c>
      <c r="V254" s="125" t="b">
        <f>IF($A254="","",VLOOKUP($A254,OptionInfo!$A:$AK,37,FALSE))</f>
        <v>1</v>
      </c>
    </row>
    <row r="255" spans="1:22" s="18" customFormat="1" x14ac:dyDescent="0.2">
      <c r="A255" s="18" t="s">
        <v>2417</v>
      </c>
      <c r="B255" s="10" t="str">
        <f>IF($A255="","",VLOOKUP($A255,OptionInfo!$A:$E,5,FALSE))</f>
        <v>AU1806.SHF</v>
      </c>
      <c r="C255" s="154">
        <f>IF($A255="","",VLOOKUP($A255,OptionInfo!$A:$G,7,FALSE))</f>
        <v>1000</v>
      </c>
      <c r="D255" s="85">
        <v>-35.9</v>
      </c>
      <c r="E255" s="85">
        <v>-35.9</v>
      </c>
      <c r="F255" s="85">
        <v>0</v>
      </c>
      <c r="G255" s="30" t="str">
        <f>IF(OR($V255,$A255=""),"",VLOOKUP($A255,OptionInfo!$A:$AI,31,FALSE))</f>
        <v/>
      </c>
      <c r="H255" s="30" t="str">
        <f>IF(OR($V255,$A255=""),"",VLOOKUP($A255,OptionInfo!$A:$AI,32,FALSE))</f>
        <v/>
      </c>
      <c r="I255" s="30" t="str">
        <f>IF(OR($V255,$A255=""),"",VLOOKUP($A255,OptionInfo!$A:$AI,33,FALSE))</f>
        <v/>
      </c>
      <c r="J255" s="30" t="str">
        <f>IF(OR($V255,$A255=""),"",VLOOKUP($A255,OptionInfo!$A:$AI,34,FALSE))</f>
        <v/>
      </c>
      <c r="K255" s="30" t="str">
        <f>IF(OR($V255,$A255=""),"",VLOOKUP($A255,OptionInfo!$A:$AI,35,FALSE))</f>
        <v/>
      </c>
      <c r="L255" s="31" t="str">
        <f t="shared" si="18"/>
        <v/>
      </c>
      <c r="M255" s="30" t="str">
        <f t="shared" si="19"/>
        <v/>
      </c>
      <c r="N255" s="30" t="str">
        <f>IF(OR($V255,$A255=""),"",IF(VLOOKUP($A255,OptionInfo!$A:$B,2,FALSE)="Asian",-$M255*0.01*$U255,$M255*0.01*$U255))</f>
        <v/>
      </c>
      <c r="O255" s="30" t="str">
        <f t="shared" si="20"/>
        <v/>
      </c>
      <c r="P255" s="30" t="str">
        <f t="shared" si="21"/>
        <v/>
      </c>
      <c r="Q255" s="22">
        <f t="shared" si="22"/>
        <v>0</v>
      </c>
      <c r="R255" s="145">
        <v>0</v>
      </c>
      <c r="S255" s="22">
        <f t="shared" si="23"/>
        <v>0</v>
      </c>
      <c r="T255" s="22">
        <f>IF($A255="","",IF(V255,VLOOKUP($A255,OptionInfo!$A:$AC,29,FALSE),VLOOKUP($A255,OptionInfo!$A:$AD,30,FALSE)))</f>
        <v>0</v>
      </c>
      <c r="U255" s="154">
        <f>IF($B255="","",IF($V255,0,RTD("wdf.rtq",,$B255,"LastPrice")))</f>
        <v>0</v>
      </c>
      <c r="V255" s="125" t="b">
        <f>IF($A255="","",VLOOKUP($A255,OptionInfo!$A:$AK,37,FALSE))</f>
        <v>1</v>
      </c>
    </row>
    <row r="256" spans="1:22" s="18" customFormat="1" x14ac:dyDescent="0.2">
      <c r="A256" s="18" t="s">
        <v>2556</v>
      </c>
      <c r="B256" s="10" t="str">
        <f>IF($A256="","",VLOOKUP($A256,OptionInfo!$A:$E,5,FALSE))</f>
        <v>CF805.CZC</v>
      </c>
      <c r="C256" s="154">
        <f>IF($A256="","",VLOOKUP($A256,OptionInfo!$A:$G,7,FALSE))</f>
        <v>5</v>
      </c>
      <c r="D256" s="85">
        <v>200</v>
      </c>
      <c r="E256" s="85">
        <v>200</v>
      </c>
      <c r="F256" s="85">
        <v>0</v>
      </c>
      <c r="G256" s="30" t="str">
        <f>IF(OR($V256,$A256=""),"",VLOOKUP($A256,OptionInfo!$A:$AI,31,FALSE))</f>
        <v/>
      </c>
      <c r="H256" s="30" t="str">
        <f>IF(OR($V256,$A256=""),"",VLOOKUP($A256,OptionInfo!$A:$AI,32,FALSE))</f>
        <v/>
      </c>
      <c r="I256" s="30" t="str">
        <f>IF(OR($V256,$A256=""),"",VLOOKUP($A256,OptionInfo!$A:$AI,33,FALSE))</f>
        <v/>
      </c>
      <c r="J256" s="30" t="str">
        <f>IF(OR($V256,$A256=""),"",VLOOKUP($A256,OptionInfo!$A:$AI,34,FALSE))</f>
        <v/>
      </c>
      <c r="K256" s="30" t="str">
        <f>IF(OR($V256,$A256=""),"",VLOOKUP($A256,OptionInfo!$A:$AI,35,FALSE))</f>
        <v/>
      </c>
      <c r="L256" s="31" t="str">
        <f t="shared" si="18"/>
        <v/>
      </c>
      <c r="M256" s="30" t="str">
        <f t="shared" si="19"/>
        <v/>
      </c>
      <c r="N256" s="30" t="str">
        <f>IF(OR($V256,$A256=""),"",IF(VLOOKUP($A256,OptionInfo!$A:$B,2,FALSE)="Asian",-$M256*0.01*$U256,$M256*0.01*$U256))</f>
        <v/>
      </c>
      <c r="O256" s="30" t="str">
        <f t="shared" si="20"/>
        <v/>
      </c>
      <c r="P256" s="30" t="str">
        <f t="shared" si="21"/>
        <v/>
      </c>
      <c r="Q256" s="22">
        <f t="shared" si="22"/>
        <v>107780</v>
      </c>
      <c r="R256" s="145">
        <v>-34220</v>
      </c>
      <c r="S256" s="22">
        <f t="shared" si="23"/>
        <v>73560</v>
      </c>
      <c r="T256" s="22">
        <f>IF($A256="","",IF(V256,VLOOKUP($A256,OptionInfo!$A:$AC,29,FALSE),VLOOKUP($A256,OptionInfo!$A:$AD,30,FALSE)))</f>
        <v>107.78</v>
      </c>
      <c r="U256" s="154">
        <f>IF($B256="","",IF($V256,0,RTD("wdf.rtq",,$B256,"LastPrice")))</f>
        <v>0</v>
      </c>
      <c r="V256" s="125" t="b">
        <f>IF($A256="","",VLOOKUP($A256,OptionInfo!$A:$AK,37,FALSE))</f>
        <v>1</v>
      </c>
    </row>
    <row r="257" spans="1:22" s="18" customFormat="1" x14ac:dyDescent="0.2">
      <c r="A257" s="18" t="s">
        <v>2564</v>
      </c>
      <c r="B257" s="10" t="str">
        <f>IF($A257="","",VLOOKUP($A257,OptionInfo!$A:$E,5,FALSE))</f>
        <v>002244.SZ</v>
      </c>
      <c r="C257" s="154">
        <f>IF($A257="","",VLOOKUP($A257,OptionInfo!$A:$G,7,FALSE))</f>
        <v>100</v>
      </c>
      <c r="D257" s="85">
        <v>-2380</v>
      </c>
      <c r="E257" s="85">
        <v>0</v>
      </c>
      <c r="F257" s="85">
        <v>2380</v>
      </c>
      <c r="G257" s="30">
        <f>IF(OR($V257,$A257=""),"",VLOOKUP($A257,OptionInfo!$A:$AI,31,FALSE))</f>
        <v>0.61528837676315473</v>
      </c>
      <c r="H257" s="30">
        <f>IF(OR($V257,$A257=""),"",VLOOKUP($A257,OptionInfo!$A:$AI,32,FALSE))</f>
        <v>0.72688244651222766</v>
      </c>
      <c r="I257" s="30">
        <f>IF(OR($V257,$A257=""),"",VLOOKUP($A257,OptionInfo!$A:$AI,33,FALSE))</f>
        <v>0.64815305277274404</v>
      </c>
      <c r="J257" s="30">
        <f>IF(OR($V257,$A257=""),"",VLOOKUP($A257,OptionInfo!$A:$AI,34,FALSE))</f>
        <v>-2.7583013853126714</v>
      </c>
      <c r="K257" s="30">
        <f>IF(OR($V257,$A257=""),"",VLOOKUP($A257,OptionInfo!$A:$AI,35,FALSE))</f>
        <v>0.19736664465463089</v>
      </c>
      <c r="L257" s="31">
        <f t="shared" si="18"/>
        <v>-1464.3863366963083</v>
      </c>
      <c r="M257" s="30">
        <f t="shared" si="19"/>
        <v>-1729.9802226991019</v>
      </c>
      <c r="N257" s="30" t="e">
        <f>IF(OR($V257,$A257=""),"",IF(VLOOKUP($A257,OptionInfo!$A:$B,2,FALSE)="Asian",-$M257*0.01*$U257,$M257*0.01*$U257))</f>
        <v>#N/A</v>
      </c>
      <c r="O257" s="30">
        <f t="shared" si="20"/>
        <v>-1542.6042655991305</v>
      </c>
      <c r="P257" s="30">
        <f t="shared" si="21"/>
        <v>2625.9029188176632</v>
      </c>
      <c r="Q257" s="22">
        <f t="shared" si="22"/>
        <v>-67468.077823415733</v>
      </c>
      <c r="R257" s="145">
        <v>97295.351999999984</v>
      </c>
      <c r="S257" s="22">
        <f t="shared" si="23"/>
        <v>29827.274176584251</v>
      </c>
      <c r="T257" s="22">
        <f>IF($A257="","",IF(V257,VLOOKUP($A257,OptionInfo!$A:$AC,29,FALSE),VLOOKUP($A257,OptionInfo!$A:$AD,30,FALSE)))</f>
        <v>0.2834793185857804</v>
      </c>
      <c r="U257" s="154" t="e">
        <f>IF($B257="","",IF($V257,0,RTD("wdf.rtq",,$B257,"LastPrice")))</f>
        <v>#N/A</v>
      </c>
      <c r="V257" s="125" t="b">
        <f>IF($A257="","",VLOOKUP($A257,OptionInfo!$A:$AK,37,FALSE))</f>
        <v>0</v>
      </c>
    </row>
    <row r="258" spans="1:22" s="18" customFormat="1" x14ac:dyDescent="0.2">
      <c r="A258" s="18" t="s">
        <v>2579</v>
      </c>
      <c r="B258" s="10" t="str">
        <f>IF($A258="","",VLOOKUP($A258,OptionInfo!$A:$E,5,FALSE))</f>
        <v>P1805.DCE</v>
      </c>
      <c r="C258" s="154">
        <f>IF($A258="","",VLOOKUP($A258,OptionInfo!$A:$G,7,FALSE))</f>
        <v>10</v>
      </c>
      <c r="D258" s="85">
        <v>100</v>
      </c>
      <c r="E258" s="85">
        <v>100</v>
      </c>
      <c r="F258" s="85">
        <v>0</v>
      </c>
      <c r="G258" s="30">
        <f>IF(OR($V258,$A258=""),"",VLOOKUP($A258,OptionInfo!$A:$AI,31,FALSE))</f>
        <v>0.41466468476712615</v>
      </c>
      <c r="H258" s="30">
        <f>IF(OR($V258,$A258=""),"",VLOOKUP($A258,OptionInfo!$A:$AI,32,FALSE))</f>
        <v>2.0567505253009087E-3</v>
      </c>
      <c r="I258" s="30">
        <f>IF(OR($V258,$A258=""),"",VLOOKUP($A258,OptionInfo!$A:$AI,33,FALSE))</f>
        <v>491.18057642994899</v>
      </c>
      <c r="J258" s="30">
        <f>IF(OR($V258,$A258=""),"",VLOOKUP($A258,OptionInfo!$A:$AI,34,FALSE))</f>
        <v>-656.15883355569838</v>
      </c>
      <c r="K258" s="30">
        <f>IF(OR($V258,$A258=""),"",VLOOKUP($A258,OptionInfo!$A:$AI,35,FALSE))</f>
        <v>120.69393911641711</v>
      </c>
      <c r="L258" s="31">
        <f t="shared" ref="L258:L292" si="24">IF(OR($V258,$A258=""),"",$G258*$D258)</f>
        <v>41.466468476712613</v>
      </c>
      <c r="M258" s="30">
        <f t="shared" ref="M258:M292" si="25">IF(OR($V258,$A258=""),"",$H258*$D258)</f>
        <v>0.20567505253009086</v>
      </c>
      <c r="N258" s="30" t="e">
        <f>IF(OR($V258,$A258=""),"",IF(VLOOKUP($A258,OptionInfo!$A:$B,2,FALSE)="Asian",-$M258*0.01*$U258,$M258*0.01*$U258))</f>
        <v>#N/A</v>
      </c>
      <c r="O258" s="30">
        <f t="shared" ref="O258:O292" si="26">IF(OR($V258,$A258=""),"",$I258*$D258*$C258/100)</f>
        <v>4911.80576429949</v>
      </c>
      <c r="P258" s="30">
        <f t="shared" ref="P258:P292" si="27">IF(OR($V258,$A258=""),"",$J258*$D258*$C258/250)</f>
        <v>-2624.6353342227935</v>
      </c>
      <c r="Q258" s="22">
        <f t="shared" ref="Q258:Q325" si="28">IF($A258="","",$T258*$D258*$C258)</f>
        <v>55743.186385153938</v>
      </c>
      <c r="R258" s="145">
        <v>-99460</v>
      </c>
      <c r="S258" s="22">
        <f t="shared" ref="S258:S326" si="29">IF($A258="","",$Q258+$R258)</f>
        <v>-43716.813614846062</v>
      </c>
      <c r="T258" s="22">
        <f>IF($A258="","",IF(V258,VLOOKUP($A258,OptionInfo!$A:$AC,29,FALSE),VLOOKUP($A258,OptionInfo!$A:$AD,30,FALSE)))</f>
        <v>55.74318638515394</v>
      </c>
      <c r="U258" s="154" t="e">
        <f>IF($B258="","",IF($V258,0,RTD("wdf.rtq",,$B258,"LastPrice")))</f>
        <v>#N/A</v>
      </c>
      <c r="V258" s="125" t="b">
        <f>IF($A258="","",VLOOKUP($A258,OptionInfo!$A:$AK,37,FALSE))</f>
        <v>0</v>
      </c>
    </row>
    <row r="259" spans="1:22" s="18" customFormat="1" x14ac:dyDescent="0.2">
      <c r="A259" s="18" t="s">
        <v>2592</v>
      </c>
      <c r="B259" s="10" t="str">
        <f>IF($A259="","",VLOOKUP($A259,OptionInfo!$A:$E,5,FALSE))</f>
        <v>300014.SZ</v>
      </c>
      <c r="C259" s="154">
        <f>IF($A259="","",VLOOKUP($A259,OptionInfo!$A:$G,7,FALSE))</f>
        <v>100</v>
      </c>
      <c r="D259" s="85">
        <v>-1622.71</v>
      </c>
      <c r="E259" s="85">
        <v>0</v>
      </c>
      <c r="F259" s="85">
        <v>1622.71</v>
      </c>
      <c r="G259" s="30">
        <f>IF(OR($V259,$A259=""),"",VLOOKUP($A259,OptionInfo!$A:$AI,31,FALSE))</f>
        <v>0.23242287646193996</v>
      </c>
      <c r="H259" s="30">
        <f>IF(OR($V259,$A259=""),"",VLOOKUP($A259,OptionInfo!$A:$AI,32,FALSE))</f>
        <v>0.16342351773045732</v>
      </c>
      <c r="I259" s="30">
        <f>IF(OR($V259,$A259=""),"",VLOOKUP($A259,OptionInfo!$A:$AI,33,FALSE))</f>
        <v>1.2145262578413094</v>
      </c>
      <c r="J259" s="30">
        <f>IF(OR($V259,$A259=""),"",VLOOKUP($A259,OptionInfo!$A:$AI,34,FALSE))</f>
        <v>-6.1449889145164107</v>
      </c>
      <c r="K259" s="30">
        <f>IF(OR($V259,$A259=""),"",VLOOKUP($A259,OptionInfo!$A:$AI,35,FALSE))</f>
        <v>0.19091594608159984</v>
      </c>
      <c r="L259" s="31">
        <f t="shared" si="24"/>
        <v>-377.15492586355458</v>
      </c>
      <c r="M259" s="30">
        <f t="shared" si="25"/>
        <v>-265.18897645639044</v>
      </c>
      <c r="N259" s="30" t="e">
        <f>IF(OR($V259,$A259=""),"",IF(VLOOKUP($A259,OptionInfo!$A:$B,2,FALSE)="Asian",-$M259*0.01*$U259,$M259*0.01*$U259))</f>
        <v>#N/A</v>
      </c>
      <c r="O259" s="30">
        <f t="shared" si="26"/>
        <v>-1970.8239038616712</v>
      </c>
      <c r="P259" s="30">
        <f t="shared" si="27"/>
        <v>3988.6139845899697</v>
      </c>
      <c r="Q259" s="22">
        <f t="shared" si="28"/>
        <v>-39116.992804699817</v>
      </c>
      <c r="R259" s="145">
        <v>220478.905868</v>
      </c>
      <c r="S259" s="22">
        <f t="shared" si="29"/>
        <v>181361.91306330019</v>
      </c>
      <c r="T259" s="22">
        <f>IF($A259="","",IF(V259,VLOOKUP($A259,OptionInfo!$A:$AC,29,FALSE),VLOOKUP($A259,OptionInfo!$A:$AD,30,FALSE)))</f>
        <v>0.24105966441754728</v>
      </c>
      <c r="U259" s="154" t="e">
        <f>IF($B259="","",IF($V259,0,RTD("wdf.rtq",,$B259,"LastPrice")))</f>
        <v>#N/A</v>
      </c>
      <c r="V259" s="125" t="b">
        <f>IF($A259="","",VLOOKUP($A259,OptionInfo!$A:$AK,37,FALSE))</f>
        <v>0</v>
      </c>
    </row>
    <row r="260" spans="1:22" s="18" customFormat="1" x14ac:dyDescent="0.2">
      <c r="A260" s="18" t="s">
        <v>2528</v>
      </c>
      <c r="B260" s="10" t="str">
        <f>IF($A260="","",VLOOKUP($A260,OptionInfo!$A:$E,5,FALSE))</f>
        <v>600383.SH</v>
      </c>
      <c r="C260" s="154">
        <f>IF($A260="","",VLOOKUP($A260,OptionInfo!$A:$G,7,FALSE))</f>
        <v>100</v>
      </c>
      <c r="D260" s="85">
        <v>724.63</v>
      </c>
      <c r="E260" s="85">
        <v>0</v>
      </c>
      <c r="F260" s="85">
        <v>-724.63</v>
      </c>
      <c r="G260" s="30" t="str">
        <f>IF(OR($V260,$A260=""),"",VLOOKUP($A260,OptionInfo!$A:$AI,31,FALSE))</f>
        <v/>
      </c>
      <c r="H260" s="30" t="str">
        <f>IF(OR($V260,$A260=""),"",VLOOKUP($A260,OptionInfo!$A:$AI,32,FALSE))</f>
        <v/>
      </c>
      <c r="I260" s="30" t="str">
        <f>IF(OR($V260,$A260=""),"",VLOOKUP($A260,OptionInfo!$A:$AI,33,FALSE))</f>
        <v/>
      </c>
      <c r="J260" s="30" t="str">
        <f>IF(OR($V260,$A260=""),"",VLOOKUP($A260,OptionInfo!$A:$AI,34,FALSE))</f>
        <v/>
      </c>
      <c r="K260" s="30" t="str">
        <f>IF(OR($V260,$A260=""),"",VLOOKUP($A260,OptionInfo!$A:$AI,35,FALSE))</f>
        <v/>
      </c>
      <c r="L260" s="31" t="str">
        <f t="shared" si="24"/>
        <v/>
      </c>
      <c r="M260" s="30" t="str">
        <f t="shared" si="25"/>
        <v/>
      </c>
      <c r="N260" s="30" t="str">
        <f>IF(OR($V260,$A260=""),"",IF(VLOOKUP($A260,OptionInfo!$A:$B,2,FALSE)="Asian",-$M260*0.01*$U260,$M260*0.01*$U260))</f>
        <v/>
      </c>
      <c r="O260" s="30" t="str">
        <f t="shared" si="26"/>
        <v/>
      </c>
      <c r="P260" s="30" t="str">
        <f t="shared" si="27"/>
        <v/>
      </c>
      <c r="Q260" s="22">
        <f t="shared" si="28"/>
        <v>142317.33199999999</v>
      </c>
      <c r="R260" s="145">
        <v>-142317.33199999999</v>
      </c>
      <c r="S260" s="22">
        <f t="shared" si="29"/>
        <v>0</v>
      </c>
      <c r="T260" s="22">
        <f>IF($A260="","",IF(V260,VLOOKUP($A260,OptionInfo!$A:$AC,29,FALSE),VLOOKUP($A260,OptionInfo!$A:$AD,30,FALSE)))</f>
        <v>1.964</v>
      </c>
      <c r="U260" s="154">
        <f>IF($B260="","",IF($V260,0,RTD("wdf.rtq",,$B260,"LastPrice")))</f>
        <v>0</v>
      </c>
      <c r="V260" s="125" t="b">
        <f>IF($A260="","",VLOOKUP($A260,OptionInfo!$A:$AK,37,FALSE))</f>
        <v>1</v>
      </c>
    </row>
    <row r="261" spans="1:22" s="18" customFormat="1" x14ac:dyDescent="0.2">
      <c r="A261" s="18" t="s">
        <v>1809</v>
      </c>
      <c r="B261" s="10" t="str">
        <f>IF($A261="","",VLOOKUP($A261,OptionInfo!$A:$E,5,FALSE))</f>
        <v>RB1805.SHF</v>
      </c>
      <c r="C261" s="154">
        <f>IF($A261="","",VLOOKUP($A261,OptionInfo!$A:$G,7,FALSE))</f>
        <v>10</v>
      </c>
      <c r="D261" s="85">
        <v>-250</v>
      </c>
      <c r="E261" s="85">
        <v>-250</v>
      </c>
      <c r="F261" s="85">
        <v>0</v>
      </c>
      <c r="G261" s="30" t="str">
        <f>IF(OR($V261,$A261=""),"",VLOOKUP($A261,OptionInfo!$A:$AI,31,FALSE))</f>
        <v/>
      </c>
      <c r="H261" s="30" t="str">
        <f>IF(OR($V261,$A261=""),"",VLOOKUP($A261,OptionInfo!$A:$AI,32,FALSE))</f>
        <v/>
      </c>
      <c r="I261" s="30" t="str">
        <f>IF(OR($V261,$A261=""),"",VLOOKUP($A261,OptionInfo!$A:$AI,33,FALSE))</f>
        <v/>
      </c>
      <c r="J261" s="30" t="str">
        <f>IF(OR($V261,$A261=""),"",VLOOKUP($A261,OptionInfo!$A:$AI,34,FALSE))</f>
        <v/>
      </c>
      <c r="K261" s="30" t="str">
        <f>IF(OR($V261,$A261=""),"",VLOOKUP($A261,OptionInfo!$A:$AI,35,FALSE))</f>
        <v/>
      </c>
      <c r="L261" s="31" t="str">
        <f t="shared" si="24"/>
        <v/>
      </c>
      <c r="M261" s="30" t="str">
        <f t="shared" si="25"/>
        <v/>
      </c>
      <c r="N261" s="30" t="str">
        <f>IF(OR($V261,$A261=""),"",IF(VLOOKUP($A261,OptionInfo!$A:$B,2,FALSE)="Asian",-$M261*0.01*$U261,$M261*0.01*$U261))</f>
        <v/>
      </c>
      <c r="O261" s="30" t="str">
        <f t="shared" si="26"/>
        <v/>
      </c>
      <c r="P261" s="30" t="str">
        <f t="shared" si="27"/>
        <v/>
      </c>
      <c r="Q261" s="22">
        <f t="shared" si="28"/>
        <v>-17500</v>
      </c>
      <c r="R261" s="145">
        <v>17500</v>
      </c>
      <c r="S261" s="22">
        <f t="shared" si="29"/>
        <v>0</v>
      </c>
      <c r="T261" s="22">
        <f>IF($A261="","",IF(V261,VLOOKUP($A261,OptionInfo!$A:$AC,29,FALSE),VLOOKUP($A261,OptionInfo!$A:$AD,30,FALSE)))</f>
        <v>7</v>
      </c>
      <c r="U261" s="154">
        <f>IF($B261="","",IF($V261,0,RTD("wdf.rtq",,$B261,"LastPrice")))</f>
        <v>0</v>
      </c>
      <c r="V261" s="125" t="b">
        <f>IF($A261="","",VLOOKUP($A261,OptionInfo!$A:$AK,37,FALSE))</f>
        <v>1</v>
      </c>
    </row>
    <row r="262" spans="1:22" s="18" customFormat="1" x14ac:dyDescent="0.2">
      <c r="A262" s="18" t="s">
        <v>1810</v>
      </c>
      <c r="B262" s="10" t="str">
        <f>IF($A262="","",VLOOKUP($A262,OptionInfo!$A:$E,5,FALSE))</f>
        <v>RB1805.SHF</v>
      </c>
      <c r="C262" s="154">
        <f>IF($A262="","",VLOOKUP($A262,OptionInfo!$A:$G,7,FALSE))</f>
        <v>10</v>
      </c>
      <c r="D262" s="85">
        <v>-250</v>
      </c>
      <c r="E262" s="85">
        <v>-250</v>
      </c>
      <c r="F262" s="85">
        <v>0</v>
      </c>
      <c r="G262" s="30" t="str">
        <f>IF(OR($V262,$A262=""),"",VLOOKUP($A262,OptionInfo!$A:$AI,31,FALSE))</f>
        <v/>
      </c>
      <c r="H262" s="30" t="str">
        <f>IF(OR($V262,$A262=""),"",VLOOKUP($A262,OptionInfo!$A:$AI,32,FALSE))</f>
        <v/>
      </c>
      <c r="I262" s="30" t="str">
        <f>IF(OR($V262,$A262=""),"",VLOOKUP($A262,OptionInfo!$A:$AI,33,FALSE))</f>
        <v/>
      </c>
      <c r="J262" s="30" t="str">
        <f>IF(OR($V262,$A262=""),"",VLOOKUP($A262,OptionInfo!$A:$AI,34,FALSE))</f>
        <v/>
      </c>
      <c r="K262" s="30" t="str">
        <f>IF(OR($V262,$A262=""),"",VLOOKUP($A262,OptionInfo!$A:$AI,35,FALSE))</f>
        <v/>
      </c>
      <c r="L262" s="31" t="str">
        <f t="shared" si="24"/>
        <v/>
      </c>
      <c r="M262" s="30" t="str">
        <f t="shared" si="25"/>
        <v/>
      </c>
      <c r="N262" s="30" t="str">
        <f>IF(OR($V262,$A262=""),"",IF(VLOOKUP($A262,OptionInfo!$A:$B,2,FALSE)="Asian",-$M262*0.01*$U262,$M262*0.01*$U262))</f>
        <v/>
      </c>
      <c r="O262" s="30" t="str">
        <f t="shared" si="26"/>
        <v/>
      </c>
      <c r="P262" s="30" t="str">
        <f t="shared" si="27"/>
        <v/>
      </c>
      <c r="Q262" s="22">
        <f t="shared" si="28"/>
        <v>0</v>
      </c>
      <c r="R262" s="145">
        <v>0</v>
      </c>
      <c r="S262" s="22">
        <f t="shared" si="29"/>
        <v>0</v>
      </c>
      <c r="T262" s="22">
        <f>IF($A262="","",IF(V262,VLOOKUP($A262,OptionInfo!$A:$AC,29,FALSE),VLOOKUP($A262,OptionInfo!$A:$AD,30,FALSE)))</f>
        <v>0</v>
      </c>
      <c r="U262" s="154">
        <f>IF($B262="","",IF($V262,0,RTD("wdf.rtq",,$B262,"LastPrice")))</f>
        <v>0</v>
      </c>
      <c r="V262" s="125" t="b">
        <f>IF($A262="","",VLOOKUP($A262,OptionInfo!$A:$AK,37,FALSE))</f>
        <v>1</v>
      </c>
    </row>
    <row r="263" spans="1:22" s="18" customFormat="1" x14ac:dyDescent="0.2">
      <c r="A263" s="18" t="s">
        <v>2622</v>
      </c>
      <c r="B263" s="10" t="str">
        <f>IF($A263="","",VLOOKUP($A263,OptionInfo!$A:$E,5,FALSE))</f>
        <v>002305.SZ</v>
      </c>
      <c r="C263" s="154">
        <f>IF($A263="","",VLOOKUP($A263,OptionInfo!$A:$G,7,FALSE))</f>
        <v>100</v>
      </c>
      <c r="D263" s="85">
        <v>-2044.98</v>
      </c>
      <c r="E263" s="85">
        <v>0</v>
      </c>
      <c r="F263" s="85">
        <v>2044.98</v>
      </c>
      <c r="G263" s="30">
        <f>IF(OR($V263,$A263=""),"",VLOOKUP($A263,OptionInfo!$A:$AI,31,FALSE))</f>
        <v>0.42602609700101535</v>
      </c>
      <c r="H263" s="30">
        <f>IF(OR($V263,$A263=""),"",VLOOKUP($A263,OptionInfo!$A:$AI,32,FALSE))</f>
        <v>1.1371131532187053</v>
      </c>
      <c r="I263" s="30">
        <f>IF(OR($V263,$A263=""),"",VLOOKUP($A263,OptionInfo!$A:$AI,33,FALSE))</f>
        <v>0.42914104588160384</v>
      </c>
      <c r="J263" s="30">
        <f>IF(OR($V263,$A263=""),"",VLOOKUP($A263,OptionInfo!$A:$AI,34,FALSE))</f>
        <v>-1.3968789315745946</v>
      </c>
      <c r="K263" s="30">
        <f>IF(OR($V263,$A263=""),"",VLOOKUP($A263,OptionInfo!$A:$AI,35,FALSE))</f>
        <v>0.10095979431052596</v>
      </c>
      <c r="L263" s="31">
        <f t="shared" si="24"/>
        <v>-871.21484784513632</v>
      </c>
      <c r="M263" s="30">
        <f t="shared" si="25"/>
        <v>-2325.3736560691882</v>
      </c>
      <c r="N263" s="30" t="e">
        <f>IF(OR($V263,$A263=""),"",IF(VLOOKUP($A263,OptionInfo!$A:$B,2,FALSE)="Asian",-$M263*0.01*$U263,$M263*0.01*$U263))</f>
        <v>#N/A</v>
      </c>
      <c r="O263" s="30">
        <f t="shared" si="26"/>
        <v>-877.58485600696224</v>
      </c>
      <c r="P263" s="30">
        <f t="shared" si="27"/>
        <v>1142.6357909965657</v>
      </c>
      <c r="Q263" s="22">
        <f t="shared" si="28"/>
        <v>-21143.203563474326</v>
      </c>
      <c r="R263" s="145">
        <v>58499.720370000003</v>
      </c>
      <c r="S263" s="22">
        <f t="shared" si="29"/>
        <v>37356.516806525673</v>
      </c>
      <c r="T263" s="22">
        <f>IF($A263="","",IF(V263,VLOOKUP($A263,OptionInfo!$A:$AC,29,FALSE),VLOOKUP($A263,OptionInfo!$A:$AD,30,FALSE)))</f>
        <v>0.10339075963322049</v>
      </c>
      <c r="U263" s="154" t="e">
        <f>IF($B263="","",IF($V263,0,RTD("wdf.rtq",,$B263,"LastPrice")))</f>
        <v>#N/A</v>
      </c>
      <c r="V263" s="125" t="b">
        <f>IF($A263="","",VLOOKUP($A263,OptionInfo!$A:$AK,37,FALSE))</f>
        <v>0</v>
      </c>
    </row>
    <row r="264" spans="1:22" s="18" customFormat="1" x14ac:dyDescent="0.2">
      <c r="A264" s="18" t="s">
        <v>2623</v>
      </c>
      <c r="B264" s="10" t="str">
        <f>IF($A264="","",VLOOKUP($A264,OptionInfo!$A:$E,5,FALSE))</f>
        <v>002102.SZ</v>
      </c>
      <c r="C264" s="154">
        <f>IF($A264="","",VLOOKUP($A264,OptionInfo!$A:$G,7,FALSE))</f>
        <v>100</v>
      </c>
      <c r="D264" s="85">
        <v>-2008.03</v>
      </c>
      <c r="E264" s="85">
        <v>0</v>
      </c>
      <c r="F264" s="85">
        <v>2008.03</v>
      </c>
      <c r="G264" s="30">
        <f>IF(OR($V264,$A264=""),"",VLOOKUP($A264,OptionInfo!$A:$AI,31,FALSE))</f>
        <v>0.53839695603703119</v>
      </c>
      <c r="H264" s="30">
        <f>IF(OR($V264,$A264=""),"",VLOOKUP($A264,OptionInfo!$A:$AI,32,FALSE))</f>
        <v>0.45862184703671033</v>
      </c>
      <c r="I264" s="30">
        <f>IF(OR($V264,$A264=""),"",VLOOKUP($A264,OptionInfo!$A:$AI,33,FALSE))</f>
        <v>0.85954745136730115</v>
      </c>
      <c r="J264" s="30">
        <f>IF(OR($V264,$A264=""),"",VLOOKUP($A264,OptionInfo!$A:$AI,34,FALSE))</f>
        <v>-1.0109201436587361</v>
      </c>
      <c r="K264" s="30">
        <f>IF(OR($V264,$A264=""),"",VLOOKUP($A264,OptionInfo!$A:$AI,35,FALSE))</f>
        <v>0.4437435461803419</v>
      </c>
      <c r="L264" s="31">
        <f t="shared" si="24"/>
        <v>-1081.1172396310396</v>
      </c>
      <c r="M264" s="30">
        <f t="shared" si="25"/>
        <v>-920.92642750512539</v>
      </c>
      <c r="N264" s="30" t="e">
        <f>IF(OR($V264,$A264=""),"",IF(VLOOKUP($A264,OptionInfo!$A:$B,2,FALSE)="Asian",-$M264*0.01*$U264,$M264*0.01*$U264))</f>
        <v>#N/A</v>
      </c>
      <c r="O264" s="30">
        <f t="shared" si="26"/>
        <v>-1725.9970687690816</v>
      </c>
      <c r="P264" s="30">
        <f t="shared" si="27"/>
        <v>811.9831904284207</v>
      </c>
      <c r="Q264" s="22">
        <f t="shared" si="28"/>
        <v>-69983.19083788374</v>
      </c>
      <c r="R264" s="145">
        <v>97999.896120000019</v>
      </c>
      <c r="S264" s="22">
        <f t="shared" si="29"/>
        <v>28016.70528211628</v>
      </c>
      <c r="T264" s="22">
        <f>IF($A264="","",IF(V264,VLOOKUP($A264,OptionInfo!$A:$AC,29,FALSE),VLOOKUP($A264,OptionInfo!$A:$AD,30,FALSE)))</f>
        <v>0.34851665980032043</v>
      </c>
      <c r="U264" s="154" t="e">
        <f>IF($B264="","",IF($V264,0,RTD("wdf.rtq",,$B264,"LastPrice")))</f>
        <v>#N/A</v>
      </c>
      <c r="V264" s="125" t="b">
        <f>IF($A264="","",VLOOKUP($A264,OptionInfo!$A:$AK,37,FALSE))</f>
        <v>0</v>
      </c>
    </row>
    <row r="265" spans="1:22" s="18" customFormat="1" x14ac:dyDescent="0.2">
      <c r="A265" s="18" t="s">
        <v>2624</v>
      </c>
      <c r="B265" s="10" t="str">
        <f>IF($A265="","",VLOOKUP($A265,OptionInfo!$A:$E,5,FALSE))</f>
        <v>601766.SH</v>
      </c>
      <c r="C265" s="154">
        <f>IF($A265="","",VLOOKUP($A265,OptionInfo!$A:$G,7,FALSE))</f>
        <v>100</v>
      </c>
      <c r="D265" s="85">
        <v>-825.08</v>
      </c>
      <c r="E265" s="85">
        <v>0</v>
      </c>
      <c r="F265" s="85">
        <v>825.08</v>
      </c>
      <c r="G265" s="30">
        <f>IF(OR($V265,$A265=""),"",VLOOKUP($A265,OptionInfo!$A:$AI,31,FALSE))</f>
        <v>0.53948689205529143</v>
      </c>
      <c r="H265" s="30">
        <f>IF(OR($V265,$A265=""),"",VLOOKUP($A265,OptionInfo!$A:$AI,32,FALSE))</f>
        <v>0.26829944851128079</v>
      </c>
      <c r="I265" s="30">
        <f>IF(OR($V265,$A265=""),"",VLOOKUP($A265,OptionInfo!$A:$AI,33,FALSE))</f>
        <v>2.0978462491120689</v>
      </c>
      <c r="J265" s="30">
        <f>IF(OR($V265,$A265=""),"",VLOOKUP($A265,OptionInfo!$A:$AI,34,FALSE))</f>
        <v>-1.8241464716308171</v>
      </c>
      <c r="K265" s="30">
        <f>IF(OR($V265,$A265=""),"",VLOOKUP($A265,OptionInfo!$A:$AI,35,FALSE))</f>
        <v>1.1307529535485443</v>
      </c>
      <c r="L265" s="31">
        <f t="shared" si="24"/>
        <v>-445.11984489697988</v>
      </c>
      <c r="M265" s="30">
        <f t="shared" si="25"/>
        <v>-221.36850897768755</v>
      </c>
      <c r="N265" s="30" t="e">
        <f>IF(OR($V265,$A265=""),"",IF(VLOOKUP($A265,OptionInfo!$A:$B,2,FALSE)="Asian",-$M265*0.01*$U265,$M265*0.01*$U265))</f>
        <v>#N/A</v>
      </c>
      <c r="O265" s="30">
        <f t="shared" si="26"/>
        <v>-1730.8909832173858</v>
      </c>
      <c r="P265" s="30">
        <f t="shared" si="27"/>
        <v>602.02670832526178</v>
      </c>
      <c r="Q265" s="22">
        <f t="shared" si="28"/>
        <v>-50897.008511469699</v>
      </c>
      <c r="R265" s="145">
        <v>76599.767136000009</v>
      </c>
      <c r="S265" s="22">
        <f t="shared" si="29"/>
        <v>25702.75862453031</v>
      </c>
      <c r="T265" s="22">
        <f>IF($A265="","",IF(V265,VLOOKUP($A265,OptionInfo!$A:$AC,29,FALSE),VLOOKUP($A265,OptionInfo!$A:$AD,30,FALSE)))</f>
        <v>0.61687361845481281</v>
      </c>
      <c r="U265" s="154" t="e">
        <f>IF($B265="","",IF($V265,0,RTD("wdf.rtq",,$B265,"LastPrice")))</f>
        <v>#N/A</v>
      </c>
      <c r="V265" s="125" t="b">
        <f>IF($A265="","",VLOOKUP($A265,OptionInfo!$A:$AK,37,FALSE))</f>
        <v>0</v>
      </c>
    </row>
    <row r="266" spans="1:22" s="18" customFormat="1" x14ac:dyDescent="0.2">
      <c r="A266" s="18" t="s">
        <v>2661</v>
      </c>
      <c r="B266" s="10" t="str">
        <f>IF($A266="","",VLOOKUP($A266,OptionInfo!$A:$E,5,FALSE))</f>
        <v>000157.SZ</v>
      </c>
      <c r="C266" s="154">
        <f>IF($A266="","",VLOOKUP($A266,OptionInfo!$A:$G,7,FALSE))</f>
        <v>100</v>
      </c>
      <c r="D266" s="85">
        <v>-6073.75</v>
      </c>
      <c r="E266" s="85">
        <v>0</v>
      </c>
      <c r="F266" s="85">
        <v>6073.75</v>
      </c>
      <c r="G266" s="30">
        <f>IF(OR($V266,$A266=""),"",VLOOKUP($A266,OptionInfo!$A:$AI,31,FALSE))</f>
        <v>0.61725024134081974</v>
      </c>
      <c r="H266" s="30">
        <f>IF(OR($V266,$A266=""),"",VLOOKUP($A266,OptionInfo!$A:$AI,32,FALSE))</f>
        <v>1.6477554189211012</v>
      </c>
      <c r="I266" s="30">
        <f>IF(OR($V266,$A266=""),"",VLOOKUP($A266,OptionInfo!$A:$AI,33,FALSE))</f>
        <v>0.42079629148344727</v>
      </c>
      <c r="J266" s="30">
        <f>IF(OR($V266,$A266=""),"",VLOOKUP($A266,OptionInfo!$A:$AI,34,FALSE))</f>
        <v>-0.92648202868632323</v>
      </c>
      <c r="K266" s="30">
        <f>IF(OR($V266,$A266=""),"",VLOOKUP($A266,OptionInfo!$A:$AI,35,FALSE))</f>
        <v>0.15398766001344294</v>
      </c>
      <c r="L266" s="31">
        <f t="shared" si="24"/>
        <v>-3749.0236533438037</v>
      </c>
      <c r="M266" s="30">
        <f t="shared" si="25"/>
        <v>-10008.054475672039</v>
      </c>
      <c r="N266" s="30" t="e">
        <f>IF(OR($V266,$A266=""),"",IF(VLOOKUP($A266,OptionInfo!$A:$B,2,FALSE)="Asian",-$M266*0.01*$U266,$M266*0.01*$U266))</f>
        <v>#N/A</v>
      </c>
      <c r="O266" s="30">
        <f t="shared" si="26"/>
        <v>-2555.8114753975879</v>
      </c>
      <c r="P266" s="30">
        <f t="shared" si="27"/>
        <v>2250.8880886934221</v>
      </c>
      <c r="Q266" s="22">
        <f t="shared" si="28"/>
        <v>-76897.611732053687</v>
      </c>
      <c r="R266" s="145">
        <v>96599.956875000018</v>
      </c>
      <c r="S266" s="22">
        <f t="shared" si="29"/>
        <v>19702.345142946331</v>
      </c>
      <c r="T266" s="22">
        <f>IF($A266="","",IF(V266,VLOOKUP($A266,OptionInfo!$A:$AC,29,FALSE),VLOOKUP($A266,OptionInfo!$A:$AD,30,FALSE)))</f>
        <v>0.1266064815510248</v>
      </c>
      <c r="U266" s="154" t="e">
        <f>IF($B266="","",IF($V266,0,RTD("wdf.rtq",,$B266,"LastPrice")))</f>
        <v>#N/A</v>
      </c>
      <c r="V266" s="125" t="b">
        <f>IF($A266="","",VLOOKUP($A266,OptionInfo!$A:$AK,37,FALSE))</f>
        <v>0</v>
      </c>
    </row>
    <row r="267" spans="1:22" s="18" customFormat="1" x14ac:dyDescent="0.2">
      <c r="A267" s="18" t="s">
        <v>2664</v>
      </c>
      <c r="B267" s="10" t="str">
        <f>IF($A267="","",VLOOKUP($A267,OptionInfo!$A:$E,5,FALSE))</f>
        <v>002572.SZ</v>
      </c>
      <c r="C267" s="154">
        <f>IF($A267="","",VLOOKUP($A267,OptionInfo!$A:$G,7,FALSE))</f>
        <v>100</v>
      </c>
      <c r="D267" s="85">
        <v>-759.36</v>
      </c>
      <c r="E267" s="85">
        <v>0</v>
      </c>
      <c r="F267" s="85">
        <v>759.36</v>
      </c>
      <c r="G267" s="30">
        <f>IF(OR($V267,$A267=""),"",VLOOKUP($A267,OptionInfo!$A:$AI,31,FALSE))</f>
        <v>0.33952621480861184</v>
      </c>
      <c r="H267" s="30">
        <f>IF(OR($V267,$A267=""),"",VLOOKUP($A267,OptionInfo!$A:$AI,32,FALSE))</f>
        <v>0.14449883396339647</v>
      </c>
      <c r="I267" s="30">
        <f>IF(OR($V267,$A267=""),"",VLOOKUP($A267,OptionInfo!$A:$AI,33,FALSE))</f>
        <v>3.2004347903511916</v>
      </c>
      <c r="J267" s="30">
        <f>IF(OR($V267,$A267=""),"",VLOOKUP($A267,OptionInfo!$A:$AI,34,FALSE))</f>
        <v>-8.8862069588305665</v>
      </c>
      <c r="K267" s="30">
        <f>IF(OR($V267,$A267=""),"",VLOOKUP($A267,OptionInfo!$A:$AI,35,FALSE))</f>
        <v>0.67129090187177953</v>
      </c>
      <c r="L267" s="31">
        <f t="shared" si="24"/>
        <v>-257.8226264770675</v>
      </c>
      <c r="M267" s="30">
        <f t="shared" si="25"/>
        <v>-109.72663455844474</v>
      </c>
      <c r="N267" s="30" t="e">
        <f>IF(OR($V267,$A267=""),"",IF(VLOOKUP($A267,OptionInfo!$A:$B,2,FALSE)="Asian",-$M267*0.01*$U267,$M267*0.01*$U267))</f>
        <v>#N/A</v>
      </c>
      <c r="O267" s="30">
        <f t="shared" si="26"/>
        <v>-2430.2821624010808</v>
      </c>
      <c r="P267" s="30">
        <f t="shared" si="27"/>
        <v>2699.1320465030317</v>
      </c>
      <c r="Q267" s="22">
        <f t="shared" si="28"/>
        <v>-41868.496641677259</v>
      </c>
      <c r="R267" s="145">
        <v>127889.81654399999</v>
      </c>
      <c r="S267" s="22">
        <f t="shared" si="29"/>
        <v>86021.319902322721</v>
      </c>
      <c r="T267" s="22">
        <f>IF($A267="","",IF(V267,VLOOKUP($A267,OptionInfo!$A:$AC,29,FALSE),VLOOKUP($A267,OptionInfo!$A:$AD,30,FALSE)))</f>
        <v>0.55136557945740172</v>
      </c>
      <c r="U267" s="154" t="e">
        <f>IF($B267="","",IF($V267,0,RTD("wdf.rtq",,$B267,"LastPrice")))</f>
        <v>#N/A</v>
      </c>
      <c r="V267" s="125" t="b">
        <f>IF($A267="","",VLOOKUP($A267,OptionInfo!$A:$AK,37,FALSE))</f>
        <v>0</v>
      </c>
    </row>
    <row r="268" spans="1:22" s="18" customFormat="1" x14ac:dyDescent="0.2">
      <c r="A268" s="18" t="s">
        <v>2666</v>
      </c>
      <c r="B268" s="10" t="str">
        <f>IF($A268="","",VLOOKUP($A268,OptionInfo!$A:$E,5,FALSE))</f>
        <v>600569.SH</v>
      </c>
      <c r="C268" s="154">
        <f>IF($A268="","",VLOOKUP($A268,OptionInfo!$A:$G,7,FALSE))</f>
        <v>100</v>
      </c>
      <c r="D268" s="85">
        <v>-1992.03</v>
      </c>
      <c r="E268" s="85">
        <v>0</v>
      </c>
      <c r="F268" s="85">
        <v>1992.03</v>
      </c>
      <c r="G268" s="30">
        <f>IF(OR($V268,$A268=""),"",VLOOKUP($A268,OptionInfo!$A:$AI,31,FALSE))</f>
        <v>0.66988408687186718</v>
      </c>
      <c r="H268" s="30">
        <f>IF(OR($V268,$A268=""),"",VLOOKUP($A268,OptionInfo!$A:$AI,32,FALSE))</f>
        <v>0.30295177579626803</v>
      </c>
      <c r="I268" s="30">
        <f>IF(OR($V268,$A268=""),"",VLOOKUP($A268,OptionInfo!$A:$AI,33,FALSE))</f>
        <v>0.8490875468911927</v>
      </c>
      <c r="J268" s="30">
        <f>IF(OR($V268,$A268=""),"",VLOOKUP($A268,OptionInfo!$A:$AI,34,FALSE))</f>
        <v>-1.2732642017134588</v>
      </c>
      <c r="K268" s="30">
        <f>IF(OR($V268,$A268=""),"",VLOOKUP($A268,OptionInfo!$A:$AI,35,FALSE))</f>
        <v>0.5589880454345989</v>
      </c>
      <c r="L268" s="31">
        <f t="shared" si="24"/>
        <v>-1334.4291975713656</v>
      </c>
      <c r="M268" s="30">
        <f t="shared" si="25"/>
        <v>-603.48902593943978</v>
      </c>
      <c r="N268" s="30" t="e">
        <f>IF(OR($V268,$A268=""),"",IF(VLOOKUP($A268,OptionInfo!$A:$B,2,FALSE)="Asian",-$M268*0.01*$U268,$M268*0.01*$U268))</f>
        <v>#N/A</v>
      </c>
      <c r="O268" s="30">
        <f t="shared" si="26"/>
        <v>-1691.4078660336627</v>
      </c>
      <c r="P268" s="30">
        <f t="shared" si="27"/>
        <v>1014.5521950957045</v>
      </c>
      <c r="Q268" s="22">
        <f t="shared" si="28"/>
        <v>-133960.78937407443</v>
      </c>
      <c r="R268" s="145">
        <v>120899.88635399999</v>
      </c>
      <c r="S268" s="22">
        <f t="shared" si="29"/>
        <v>-13060.903020074446</v>
      </c>
      <c r="T268" s="22">
        <f>IF($A268="","",IF(V268,VLOOKUP($A268,OptionInfo!$A:$AC,29,FALSE),VLOOKUP($A268,OptionInfo!$A:$AD,30,FALSE)))</f>
        <v>0.67248379479262066</v>
      </c>
      <c r="U268" s="154" t="e">
        <f>IF($B268="","",IF($V268,0,RTD("wdf.rtq",,$B268,"LastPrice")))</f>
        <v>#N/A</v>
      </c>
      <c r="V268" s="125" t="b">
        <f>IF($A268="","",VLOOKUP($A268,OptionInfo!$A:$AK,37,FALSE))</f>
        <v>0</v>
      </c>
    </row>
    <row r="269" spans="1:22" s="18" customFormat="1" x14ac:dyDescent="0.2">
      <c r="A269" s="18" t="s">
        <v>2668</v>
      </c>
      <c r="B269" s="10" t="str">
        <f>IF($A269="","",VLOOKUP($A269,OptionInfo!$A:$E,5,FALSE))</f>
        <v>002102.SZ</v>
      </c>
      <c r="C269" s="154">
        <f>IF($A269="","",VLOOKUP($A269,OptionInfo!$A:$G,7,FALSE))</f>
        <v>100</v>
      </c>
      <c r="D269" s="85">
        <v>-2040.81</v>
      </c>
      <c r="E269" s="85">
        <v>0</v>
      </c>
      <c r="F269" s="85">
        <v>2040.81</v>
      </c>
      <c r="G269" s="30">
        <f>IF(OR($V269,$A269=""),"",VLOOKUP($A269,OptionInfo!$A:$AI,31,FALSE))</f>
        <v>0.57592330013299065</v>
      </c>
      <c r="H269" s="30">
        <f>IF(OR($V269,$A269=""),"",VLOOKUP($A269,OptionInfo!$A:$AI,32,FALSE))</f>
        <v>1.1358105062747739</v>
      </c>
      <c r="I269" s="30">
        <f>IF(OR($V269,$A269=""),"",VLOOKUP($A269,OptionInfo!$A:$AI,33,FALSE))</f>
        <v>0.45789913427571532</v>
      </c>
      <c r="J269" s="30">
        <f>IF(OR($V269,$A269=""),"",VLOOKUP($A269,OptionInfo!$A:$AI,34,FALSE))</f>
        <v>-1.3400603264678941</v>
      </c>
      <c r="K269" s="30">
        <f>IF(OR($V269,$A269=""),"",VLOOKUP($A269,OptionInfo!$A:$AI,35,FALSE))</f>
        <v>0.15006511953068133</v>
      </c>
      <c r="L269" s="31">
        <f t="shared" si="24"/>
        <v>-1175.3500301444087</v>
      </c>
      <c r="M269" s="30">
        <f t="shared" si="25"/>
        <v>-2317.9734393106214</v>
      </c>
      <c r="N269" s="30" t="e">
        <f>IF(OR($V269,$A269=""),"",IF(VLOOKUP($A269,OptionInfo!$A:$B,2,FALSE)="Asian",-$M269*0.01*$U269,$M269*0.01*$U269))</f>
        <v>#N/A</v>
      </c>
      <c r="O269" s="30">
        <f t="shared" si="26"/>
        <v>-934.48513222122256</v>
      </c>
      <c r="P269" s="30">
        <f t="shared" si="27"/>
        <v>1093.9234059435771</v>
      </c>
      <c r="Q269" s="22">
        <f t="shared" si="28"/>
        <v>-33740.063838820461</v>
      </c>
      <c r="R269" s="145">
        <v>58499.818650000001</v>
      </c>
      <c r="S269" s="22">
        <f t="shared" si="29"/>
        <v>24759.75481117954</v>
      </c>
      <c r="T269" s="22">
        <f>IF($A269="","",IF(V269,VLOOKUP($A269,OptionInfo!$A:$AC,29,FALSE),VLOOKUP($A269,OptionInfo!$A:$AD,30,FALSE)))</f>
        <v>0.16532682532337875</v>
      </c>
      <c r="U269" s="154" t="e">
        <f>IF($B269="","",IF($V269,0,RTD("wdf.rtq",,$B269,"LastPrice")))</f>
        <v>#N/A</v>
      </c>
      <c r="V269" s="125" t="b">
        <f>IF($A269="","",VLOOKUP($A269,OptionInfo!$A:$AK,37,FALSE))</f>
        <v>0</v>
      </c>
    </row>
    <row r="270" spans="1:22" s="18" customFormat="1" x14ac:dyDescent="0.2">
      <c r="A270" s="18" t="s">
        <v>2670</v>
      </c>
      <c r="B270" s="10" t="str">
        <f>IF($A270="","",VLOOKUP($A270,OptionInfo!$A:$E,5,FALSE))</f>
        <v>603689.SH</v>
      </c>
      <c r="C270" s="154">
        <f>IF($A270="","",VLOOKUP($A270,OptionInfo!$A:$G,7,FALSE))</f>
        <v>100</v>
      </c>
      <c r="D270" s="85">
        <v>-596.65</v>
      </c>
      <c r="E270" s="85">
        <v>0</v>
      </c>
      <c r="F270" s="85">
        <v>596.65</v>
      </c>
      <c r="G270" s="30">
        <f>IF(OR($V270,$A270=""),"",VLOOKUP($A270,OptionInfo!$A:$AI,31,FALSE))</f>
        <v>0.18140114926865311</v>
      </c>
      <c r="H270" s="30">
        <f>IF(OR($V270,$A270=""),"",VLOOKUP($A270,OptionInfo!$A:$AI,32,FALSE))</f>
        <v>0.16748534332341489</v>
      </c>
      <c r="I270" s="30">
        <f>IF(OR($V270,$A270=""),"",VLOOKUP($A270,OptionInfo!$A:$AI,33,FALSE))</f>
        <v>0.94345478975874919</v>
      </c>
      <c r="J270" s="30">
        <f>IF(OR($V270,$A270=""),"",VLOOKUP($A270,OptionInfo!$A:$AI,34,FALSE))</f>
        <v>-3.836167676220231</v>
      </c>
      <c r="K270" s="30">
        <f>IF(OR($V270,$A270=""),"",VLOOKUP($A270,OptionInfo!$A:$AI,35,FALSE))</f>
        <v>0.14530672242816259</v>
      </c>
      <c r="L270" s="31">
        <f t="shared" si="24"/>
        <v>-108.23299571114187</v>
      </c>
      <c r="M270" s="30">
        <f t="shared" si="25"/>
        <v>-99.930130093915494</v>
      </c>
      <c r="N270" s="30" t="e">
        <f>IF(OR($V270,$A270=""),"",IF(VLOOKUP($A270,OptionInfo!$A:$B,2,FALSE)="Asian",-$M270*0.01*$U270,$M270*0.01*$U270))</f>
        <v>#N/A</v>
      </c>
      <c r="O270" s="30">
        <f t="shared" si="26"/>
        <v>-562.91230030955774</v>
      </c>
      <c r="P270" s="30">
        <f t="shared" si="27"/>
        <v>915.53977760672024</v>
      </c>
      <c r="Q270" s="22">
        <f t="shared" si="28"/>
        <v>-8831.7610567408028</v>
      </c>
      <c r="R270" s="145">
        <v>62099.093339999999</v>
      </c>
      <c r="S270" s="22">
        <f t="shared" si="29"/>
        <v>53267.332283259195</v>
      </c>
      <c r="T270" s="22">
        <f>IF($A270="","",IF(V270,VLOOKUP($A270,OptionInfo!$A:$AC,29,FALSE),VLOOKUP($A270,OptionInfo!$A:$AD,30,FALSE)))</f>
        <v>0.14802247643913186</v>
      </c>
      <c r="U270" s="154" t="e">
        <f>IF($B270="","",IF($V270,0,RTD("wdf.rtq",,$B270,"LastPrice")))</f>
        <v>#N/A</v>
      </c>
      <c r="V270" s="125" t="b">
        <f>IF($A270="","",VLOOKUP($A270,OptionInfo!$A:$AK,37,FALSE))</f>
        <v>0</v>
      </c>
    </row>
    <row r="271" spans="1:22" s="18" customFormat="1" x14ac:dyDescent="0.2">
      <c r="A271" s="18" t="s">
        <v>2693</v>
      </c>
      <c r="B271" s="10" t="str">
        <f>IF($A271="","",VLOOKUP($A271,OptionInfo!$A:$E,5,FALSE))</f>
        <v>002221.SZ</v>
      </c>
      <c r="C271" s="154">
        <f>IF($A271="","",VLOOKUP($A271,OptionInfo!$A:$G,7,FALSE))</f>
        <v>100</v>
      </c>
      <c r="D271" s="85">
        <v>-5085</v>
      </c>
      <c r="E271" s="85">
        <v>0</v>
      </c>
      <c r="F271" s="85">
        <v>5085</v>
      </c>
      <c r="G271" s="30">
        <f>IF(OR($V271,$A271=""),"",VLOOKUP($A271,OptionInfo!$A:$AI,31,FALSE))</f>
        <v>0.25394095386695614</v>
      </c>
      <c r="H271" s="30">
        <f>IF(OR($V271,$A271=""),"",VLOOKUP($A271,OptionInfo!$A:$AI,32,FALSE))</f>
        <v>0.31489401044816984</v>
      </c>
      <c r="I271" s="30">
        <f>IF(OR($V271,$A271=""),"",VLOOKUP($A271,OptionInfo!$A:$AI,33,FALSE))</f>
        <v>0.97320387123486307</v>
      </c>
      <c r="J271" s="30">
        <f>IF(OR($V271,$A271=""),"",VLOOKUP($A271,OptionInfo!$A:$AI,34,FALSE))</f>
        <v>-2.8668659170315194</v>
      </c>
      <c r="K271" s="30">
        <f>IF(OR($V271,$A271=""),"",VLOOKUP($A271,OptionInfo!$A:$AI,35,FALSE))</f>
        <v>0.18000613180103137</v>
      </c>
      <c r="L271" s="31">
        <f t="shared" si="24"/>
        <v>-1291.2897504134719</v>
      </c>
      <c r="M271" s="30">
        <f t="shared" si="25"/>
        <v>-1601.2360431289437</v>
      </c>
      <c r="N271" s="30" t="e">
        <f>IF(OR($V271,$A271=""),"",IF(VLOOKUP($A271,OptionInfo!$A:$B,2,FALSE)="Asian",-$M271*0.01*$U271,$M271*0.01*$U271))</f>
        <v>#N/A</v>
      </c>
      <c r="O271" s="30">
        <f t="shared" si="26"/>
        <v>-4948.741685229279</v>
      </c>
      <c r="P271" s="30">
        <f t="shared" si="27"/>
        <v>5831.2052752421105</v>
      </c>
      <c r="Q271" s="22">
        <f t="shared" si="28"/>
        <v>-75647.323498964528</v>
      </c>
      <c r="R271" s="145">
        <v>327629.80439999996</v>
      </c>
      <c r="S271" s="22">
        <f t="shared" si="29"/>
        <v>251982.48090103542</v>
      </c>
      <c r="T271" s="22">
        <f>IF($A271="","",IF(V271,VLOOKUP($A271,OptionInfo!$A:$AC,29,FALSE),VLOOKUP($A271,OptionInfo!$A:$AD,30,FALSE)))</f>
        <v>0.14876563126640027</v>
      </c>
      <c r="U271" s="154" t="e">
        <f>IF($B271="","",IF($V271,0,RTD("wdf.rtq",,$B271,"LastPrice")))</f>
        <v>#N/A</v>
      </c>
      <c r="V271" s="125" t="b">
        <f>IF($A271="","",VLOOKUP($A271,OptionInfo!$A:$AK,37,FALSE))</f>
        <v>0</v>
      </c>
    </row>
    <row r="272" spans="1:22" s="18" customFormat="1" x14ac:dyDescent="0.2">
      <c r="A272" s="18" t="s">
        <v>2703</v>
      </c>
      <c r="B272" s="10" t="str">
        <f>IF($A272="","",VLOOKUP($A272,OptionInfo!$A:$E,5,FALSE))</f>
        <v>002288.SZ</v>
      </c>
      <c r="C272" s="154">
        <f>IF($A272="","",VLOOKUP($A272,OptionInfo!$A:$G,7,FALSE))</f>
        <v>100</v>
      </c>
      <c r="D272" s="85">
        <v>-8787.34</v>
      </c>
      <c r="E272" s="85">
        <v>0</v>
      </c>
      <c r="F272" s="85">
        <v>8787.34</v>
      </c>
      <c r="G272" s="30">
        <f>IF(OR($V272,$A272=""),"",VLOOKUP($A272,OptionInfo!$A:$AI,31,FALSE))</f>
        <v>0.61713637354555928</v>
      </c>
      <c r="H272" s="30">
        <f>IF(OR($V272,$A272=""),"",VLOOKUP($A272,OptionInfo!$A:$AI,32,FALSE))</f>
        <v>0.26641659000709556</v>
      </c>
      <c r="I272" s="30">
        <f>IF(OR($V272,$A272=""),"",VLOOKUP($A272,OptionInfo!$A:$AI,33,FALSE))</f>
        <v>1.4774004406610197</v>
      </c>
      <c r="J272" s="30">
        <f>IF(OR($V272,$A272=""),"",VLOOKUP($A272,OptionInfo!$A:$AI,34,FALSE))</f>
        <v>-0.76041640546892686</v>
      </c>
      <c r="K272" s="30">
        <f>IF(OR($V272,$A272=""),"",VLOOKUP($A272,OptionInfo!$A:$AI,35,FALSE))</f>
        <v>1.2861160501182962</v>
      </c>
      <c r="L272" s="31">
        <f t="shared" si="24"/>
        <v>-5422.9871407118353</v>
      </c>
      <c r="M272" s="30">
        <f t="shared" si="25"/>
        <v>-2341.0931580329511</v>
      </c>
      <c r="N272" s="30" t="e">
        <f>IF(OR($V272,$A272=""),"",IF(VLOOKUP($A272,OptionInfo!$A:$B,2,FALSE)="Asian",-$M272*0.01*$U272,$M272*0.01*$U272))</f>
        <v>#N/A</v>
      </c>
      <c r="O272" s="30">
        <f t="shared" si="26"/>
        <v>-12982.419988238205</v>
      </c>
      <c r="P272" s="30">
        <f t="shared" si="27"/>
        <v>2672.814998573328</v>
      </c>
      <c r="Q272" s="22">
        <f t="shared" si="28"/>
        <v>-605363.85941877693</v>
      </c>
      <c r="R272" s="145">
        <v>669999.52564000001</v>
      </c>
      <c r="S272" s="22">
        <f t="shared" si="29"/>
        <v>64635.666221223073</v>
      </c>
      <c r="T272" s="22">
        <f>IF($A272="","",IF(V272,VLOOKUP($A272,OptionInfo!$A:$AC,29,FALSE),VLOOKUP($A272,OptionInfo!$A:$AD,30,FALSE)))</f>
        <v>0.68890455976299647</v>
      </c>
      <c r="U272" s="154" t="e">
        <f>IF($B272="","",IF($V272,0,RTD("wdf.rtq",,$B272,"LastPrice")))</f>
        <v>#N/A</v>
      </c>
      <c r="V272" s="136" t="b">
        <f>IF($A272="","",VLOOKUP($A272,OptionInfo!$A:$AK,37,FALSE))</f>
        <v>0</v>
      </c>
    </row>
    <row r="273" spans="1:22" s="18" customFormat="1" x14ac:dyDescent="0.2">
      <c r="A273" s="18" t="s">
        <v>2705</v>
      </c>
      <c r="B273" s="10" t="str">
        <f>IF($A273="","",VLOOKUP($A273,OptionInfo!$A:$E,5,FALSE))</f>
        <v>600420.SH</v>
      </c>
      <c r="C273" s="154">
        <f>IF($A273="","",VLOOKUP($A273,OptionInfo!$A:$G,7,FALSE))</f>
        <v>100</v>
      </c>
      <c r="D273" s="85">
        <v>-1136.3599999999999</v>
      </c>
      <c r="E273" s="85">
        <v>0</v>
      </c>
      <c r="F273" s="85">
        <v>1136.3599999999999</v>
      </c>
      <c r="G273" s="30">
        <f>IF(OR($V273,$A273=""),"",VLOOKUP($A273,OptionInfo!$A:$AI,31,FALSE))</f>
        <v>0.50171260244375382</v>
      </c>
      <c r="H273" s="30">
        <f>IF(OR($V273,$A273=""),"",VLOOKUP($A273,OptionInfo!$A:$AI,32,FALSE))</f>
        <v>0.16972596754298883</v>
      </c>
      <c r="I273" s="30">
        <f>IF(OR($V273,$A273=""),"",VLOOKUP($A273,OptionInfo!$A:$AI,33,FALSE))</f>
        <v>4.4652372627677019</v>
      </c>
      <c r="J273" s="30">
        <f>IF(OR($V273,$A273=""),"",VLOOKUP($A273,OptionInfo!$A:$AI,34,FALSE))</f>
        <v>-0.74394935349510494</v>
      </c>
      <c r="K273" s="30">
        <f>IF(OR($V273,$A273=""),"",VLOOKUP($A273,OptionInfo!$A:$AI,35,FALSE))</f>
        <v>4.6687655421754073</v>
      </c>
      <c r="L273" s="31">
        <f t="shared" si="24"/>
        <v>-570.12613291298408</v>
      </c>
      <c r="M273" s="30">
        <f t="shared" si="25"/>
        <v>-192.86980047715076</v>
      </c>
      <c r="N273" s="30" t="e">
        <f>IF(OR($V273,$A273=""),"",IF(VLOOKUP($A273,OptionInfo!$A:$B,2,FALSE)="Asian",-$M273*0.01*$U273,$M273*0.01*$U273))</f>
        <v>#N/A</v>
      </c>
      <c r="O273" s="30">
        <f t="shared" si="26"/>
        <v>-5074.117015918705</v>
      </c>
      <c r="P273" s="30">
        <f t="shared" si="27"/>
        <v>338.15771493507896</v>
      </c>
      <c r="Q273" s="22">
        <f t="shared" si="28"/>
        <v>-94772.761523973037</v>
      </c>
      <c r="R273" s="145">
        <v>198799.36384000001</v>
      </c>
      <c r="S273" s="22">
        <f t="shared" si="29"/>
        <v>104026.60231602697</v>
      </c>
      <c r="T273" s="22">
        <f>IF($A273="","",IF(V273,VLOOKUP($A273,OptionInfo!$A:$AC,29,FALSE),VLOOKUP($A273,OptionInfo!$A:$AD,30,FALSE)))</f>
        <v>0.83400297022046754</v>
      </c>
      <c r="U273" s="154" t="e">
        <f>IF($B273="","",IF($V273,0,RTD("wdf.rtq",,$B273,"LastPrice")))</f>
        <v>#N/A</v>
      </c>
      <c r="V273" s="136" t="b">
        <f>IF($A273="","",VLOOKUP($A273,OptionInfo!$A:$AK,37,FALSE))</f>
        <v>0</v>
      </c>
    </row>
    <row r="274" spans="1:22" s="18" customFormat="1" x14ac:dyDescent="0.2">
      <c r="A274" s="18" t="s">
        <v>2712</v>
      </c>
      <c r="B274" s="10" t="str">
        <f>IF($A274="","",VLOOKUP($A274,OptionInfo!$A:$E,5,FALSE))</f>
        <v>002716.SZ</v>
      </c>
      <c r="C274" s="154">
        <f>IF($A274="","",VLOOKUP($A274,OptionInfo!$A:$G,7,FALSE))</f>
        <v>100</v>
      </c>
      <c r="D274" s="85">
        <v>-472.58</v>
      </c>
      <c r="E274" s="85">
        <v>0</v>
      </c>
      <c r="F274" s="85">
        <v>472.58</v>
      </c>
      <c r="G274" s="30">
        <f>IF(OR($V274,$A274=""),"",VLOOKUP($A274,OptionInfo!$A:$AI,31,FALSE))</f>
        <v>0.30215088790301614</v>
      </c>
      <c r="H274" s="30">
        <f>IF(OR($V274,$A274=""),"",VLOOKUP($A274,OptionInfo!$A:$AI,32,FALSE))</f>
        <v>0.27790492800895816</v>
      </c>
      <c r="I274" s="30">
        <f>IF(OR($V274,$A274=""),"",VLOOKUP($A274,OptionInfo!$A:$AI,33,FALSE))</f>
        <v>1.6839064400734294</v>
      </c>
      <c r="J274" s="30">
        <f>IF(OR($V274,$A274=""),"",VLOOKUP($A274,OptionInfo!$A:$AI,34,FALSE))</f>
        <v>-4.205578604210281</v>
      </c>
      <c r="K274" s="30">
        <f>IF(OR($V274,$A274=""),"",VLOOKUP($A274,OptionInfo!$A:$AI,35,FALSE))</f>
        <v>0.33209129252459824</v>
      </c>
      <c r="L274" s="31">
        <f t="shared" si="24"/>
        <v>-142.79046660520737</v>
      </c>
      <c r="M274" s="30">
        <f t="shared" si="25"/>
        <v>-131.33231087847344</v>
      </c>
      <c r="N274" s="30" t="e">
        <f>IF(OR($V274,$A274=""),"",IF(VLOOKUP($A274,OptionInfo!$A:$B,2,FALSE)="Asian",-$M274*0.01*$U274,$M274*0.01*$U274))</f>
        <v>#N/A</v>
      </c>
      <c r="O274" s="30">
        <f t="shared" si="26"/>
        <v>-795.78050544990128</v>
      </c>
      <c r="P274" s="30">
        <f t="shared" si="27"/>
        <v>794.98893471107772</v>
      </c>
      <c r="Q274" s="22">
        <f t="shared" si="28"/>
        <v>-11043.082193775488</v>
      </c>
      <c r="R274" s="145">
        <v>55998.839679999997</v>
      </c>
      <c r="S274" s="22">
        <f t="shared" si="29"/>
        <v>44955.757486224509</v>
      </c>
      <c r="T274" s="22">
        <f>IF($A274="","",IF(V274,VLOOKUP($A274,OptionInfo!$A:$AC,29,FALSE),VLOOKUP($A274,OptionInfo!$A:$AD,30,FALSE)))</f>
        <v>0.2336764609965612</v>
      </c>
      <c r="U274" s="154" t="e">
        <f>IF($B274="","",IF($V274,0,RTD("wdf.rtq",,$B274,"LastPrice")))</f>
        <v>#N/A</v>
      </c>
      <c r="V274" s="136" t="b">
        <f>IF($A274="","",VLOOKUP($A274,OptionInfo!$A:$AK,37,FALSE))</f>
        <v>0</v>
      </c>
    </row>
    <row r="275" spans="1:22" s="18" customFormat="1" x14ac:dyDescent="0.2">
      <c r="A275" s="18" t="s">
        <v>2717</v>
      </c>
      <c r="B275" s="10" t="str">
        <f>IF($A275="","",VLOOKUP($A275,OptionInfo!$A:$E,5,FALSE))</f>
        <v>002056.SZ</v>
      </c>
      <c r="C275" s="154">
        <f>IF($A275="","",VLOOKUP($A275,OptionInfo!$A:$G,7,FALSE))</f>
        <v>100</v>
      </c>
      <c r="D275" s="85">
        <v>-892.06</v>
      </c>
      <c r="E275" s="85">
        <v>0</v>
      </c>
      <c r="F275" s="85">
        <v>892.06</v>
      </c>
      <c r="G275" s="30">
        <f>IF(OR($V275,$A275=""),"",VLOOKUP($A275,OptionInfo!$A:$AI,31,FALSE))</f>
        <v>0.26297095880282711</v>
      </c>
      <c r="H275" s="30">
        <f>IF(OR($V275,$A275=""),"",VLOOKUP($A275,OptionInfo!$A:$AI,32,FALSE))</f>
        <v>0.15286626415130483</v>
      </c>
      <c r="I275" s="30">
        <f>IF(OR($V275,$A275=""),"",VLOOKUP($A275,OptionInfo!$A:$AI,33,FALSE))</f>
        <v>1.4357612598194889</v>
      </c>
      <c r="J275" s="30">
        <f>IF(OR($V275,$A275=""),"",VLOOKUP($A275,OptionInfo!$A:$AI,34,FALSE))</f>
        <v>-1.8917563617437112</v>
      </c>
      <c r="K275" s="30">
        <f>IF(OR($V275,$A275=""),"",VLOOKUP($A275,OptionInfo!$A:$AI,35,FALSE))</f>
        <v>0.45224282791082709</v>
      </c>
      <c r="L275" s="31">
        <f t="shared" si="24"/>
        <v>-234.58587350964993</v>
      </c>
      <c r="M275" s="30">
        <f t="shared" si="25"/>
        <v>-136.36587959881297</v>
      </c>
      <c r="N275" s="30" t="e">
        <f>IF(OR($V275,$A275=""),"",IF(VLOOKUP($A275,OptionInfo!$A:$B,2,FALSE)="Asian",-$M275*0.01*$U275,$M275*0.01*$U275))</f>
        <v>#N/A</v>
      </c>
      <c r="O275" s="30">
        <f t="shared" si="26"/>
        <v>-1280.7851894345731</v>
      </c>
      <c r="P275" s="30">
        <f t="shared" si="27"/>
        <v>675.02407202283791</v>
      </c>
      <c r="Q275" s="22">
        <f t="shared" si="28"/>
        <v>-27347.880173626538</v>
      </c>
      <c r="R275" s="145">
        <v>97899.927553999994</v>
      </c>
      <c r="S275" s="22">
        <f t="shared" si="29"/>
        <v>70552.047380373464</v>
      </c>
      <c r="T275" s="22">
        <f>IF($A275="","",IF(V275,VLOOKUP($A275,OptionInfo!$A:$AC,29,FALSE),VLOOKUP($A275,OptionInfo!$A:$AD,30,FALSE)))</f>
        <v>0.30656996360812655</v>
      </c>
      <c r="U275" s="154" t="e">
        <f>IF($B275="","",IF($V275,0,RTD("wdf.rtq",,$B275,"LastPrice")))</f>
        <v>#N/A</v>
      </c>
      <c r="V275" s="136" t="b">
        <f>IF($A275="","",VLOOKUP($A275,OptionInfo!$A:$AK,37,FALSE))</f>
        <v>0</v>
      </c>
    </row>
    <row r="276" spans="1:22" s="18" customFormat="1" x14ac:dyDescent="0.2">
      <c r="A276" s="18" t="s">
        <v>2723</v>
      </c>
      <c r="B276" s="10" t="str">
        <f>IF($A276="","",VLOOKUP($A276,OptionInfo!$A:$E,5,FALSE))</f>
        <v>600567.SH</v>
      </c>
      <c r="C276" s="154">
        <f>IF($A276="","",VLOOKUP($A276,OptionInfo!$A:$G,7,FALSE))</f>
        <v>100</v>
      </c>
      <c r="D276" s="85">
        <v>-3275.1</v>
      </c>
      <c r="E276" s="85">
        <v>0</v>
      </c>
      <c r="F276" s="85">
        <v>3275.1</v>
      </c>
      <c r="G276" s="30">
        <f>IF(OR($V276,$A276=""),"",VLOOKUP($A276,OptionInfo!$A:$AI,31,FALSE))</f>
        <v>0.49618087261602195</v>
      </c>
      <c r="H276" s="30">
        <f>IF(OR($V276,$A276=""),"",VLOOKUP($A276,OptionInfo!$A:$AI,32,FALSE))</f>
        <v>0.55570611538300851</v>
      </c>
      <c r="I276" s="30">
        <f>IF(OR($V276,$A276=""),"",VLOOKUP($A276,OptionInfo!$A:$AI,33,FALSE))</f>
        <v>0.83007256176537669</v>
      </c>
      <c r="J276" s="30">
        <f>IF(OR($V276,$A276=""),"",VLOOKUP($A276,OptionInfo!$A:$AI,34,FALSE))</f>
        <v>-0.83425055556391692</v>
      </c>
      <c r="K276" s="30">
        <f>IF(OR($V276,$A276=""),"",VLOOKUP($A276,OptionInfo!$A:$AI,35,FALSE))</f>
        <v>0.40651183972000487</v>
      </c>
      <c r="L276" s="31">
        <f t="shared" si="24"/>
        <v>-1625.0419759047334</v>
      </c>
      <c r="M276" s="30">
        <f t="shared" si="25"/>
        <v>-1819.993098490891</v>
      </c>
      <c r="N276" s="30" t="e">
        <f>IF(OR($V276,$A276=""),"",IF(VLOOKUP($A276,OptionInfo!$A:$B,2,FALSE)="Asian",-$M276*0.01*$U276,$M276*0.01*$U276))</f>
        <v>#N/A</v>
      </c>
      <c r="O276" s="30">
        <f t="shared" si="26"/>
        <v>-2718.570647037785</v>
      </c>
      <c r="P276" s="30">
        <f t="shared" si="27"/>
        <v>1092.9015978109537</v>
      </c>
      <c r="Q276" s="22">
        <f t="shared" si="28"/>
        <v>-84500.888743088028</v>
      </c>
      <c r="R276" s="145">
        <v>96299.730360000001</v>
      </c>
      <c r="S276" s="22">
        <f t="shared" si="29"/>
        <v>11798.841616911974</v>
      </c>
      <c r="T276" s="22">
        <f>IF($A276="","",IF(V276,VLOOKUP($A276,OptionInfo!$A:$AC,29,FALSE),VLOOKUP($A276,OptionInfo!$A:$AD,30,FALSE)))</f>
        <v>0.25801010272384978</v>
      </c>
      <c r="U276" s="154" t="e">
        <f>IF($B276="","",IF($V276,0,RTD("wdf.rtq",,$B276,"LastPrice")))</f>
        <v>#N/A</v>
      </c>
      <c r="V276" s="136" t="b">
        <f>IF($A276="","",VLOOKUP($A276,OptionInfo!$A:$AK,37,FALSE))</f>
        <v>0</v>
      </c>
    </row>
    <row r="277" spans="1:22" s="18" customFormat="1" x14ac:dyDescent="0.2">
      <c r="A277" s="18" t="s">
        <v>2727</v>
      </c>
      <c r="B277" s="10" t="str">
        <f>IF($A277="","",VLOOKUP($A277,OptionInfo!$A:$E,5,FALSE))</f>
        <v>000423.SZ</v>
      </c>
      <c r="C277" s="154">
        <f>IF($A277="","",VLOOKUP($A277,OptionInfo!$A:$G,7,FALSE))</f>
        <v>100</v>
      </c>
      <c r="D277" s="85">
        <v>-156.54</v>
      </c>
      <c r="E277" s="85">
        <v>0</v>
      </c>
      <c r="F277" s="85">
        <v>156.54</v>
      </c>
      <c r="G277" s="30">
        <f>IF(OR($V277,$A277=""),"",VLOOKUP($A277,OptionInfo!$A:$AI,31,FALSE))</f>
        <v>0.84801945112101129</v>
      </c>
      <c r="H277" s="30">
        <f>IF(OR($V277,$A277=""),"",VLOOKUP($A277,OptionInfo!$A:$AI,32,FALSE))</f>
        <v>5.4422714995500811E-2</v>
      </c>
      <c r="I277" s="30">
        <f>IF(OR($V277,$A277=""),"",VLOOKUP($A277,OptionInfo!$A:$AI,33,FALSE))</f>
        <v>3.9096016803619666</v>
      </c>
      <c r="J277" s="30">
        <f>IF(OR($V277,$A277=""),"",VLOOKUP($A277,OptionInfo!$A:$AI,34,FALSE))</f>
        <v>-11.122001368365689</v>
      </c>
      <c r="K277" s="30">
        <f>IF(OR($V277,$A277=""),"",VLOOKUP($A277,OptionInfo!$A:$AI,35,FALSE))</f>
        <v>3.1814372730977114</v>
      </c>
      <c r="L277" s="31">
        <f t="shared" si="24"/>
        <v>-132.74896487848309</v>
      </c>
      <c r="M277" s="30">
        <f t="shared" si="25"/>
        <v>-8.5193318053956961</v>
      </c>
      <c r="N277" s="30" t="e">
        <f>IF(OR($V277,$A277=""),"",IF(VLOOKUP($A277,OptionInfo!$A:$B,2,FALSE)="Asian",-$M277*0.01*$U277,$M277*0.01*$U277))</f>
        <v>#N/A</v>
      </c>
      <c r="O277" s="30">
        <f t="shared" si="26"/>
        <v>-612.00904704386221</v>
      </c>
      <c r="P277" s="30">
        <f t="shared" si="27"/>
        <v>696.41523768158595</v>
      </c>
      <c r="Q277" s="22">
        <f t="shared" si="28"/>
        <v>-70797.491114193486</v>
      </c>
      <c r="R277" s="145">
        <v>42899.035607999998</v>
      </c>
      <c r="S277" s="22">
        <f t="shared" si="29"/>
        <v>-27898.455506193488</v>
      </c>
      <c r="T277" s="22">
        <f>IF($A277="","",IF(V277,VLOOKUP($A277,OptionInfo!$A:$AC,29,FALSE),VLOOKUP($A277,OptionInfo!$A:$AD,30,FALSE)))</f>
        <v>4.5226454014433042</v>
      </c>
      <c r="U277" s="154" t="e">
        <f>IF($B277="","",IF($V277,0,RTD("wdf.rtq",,$B277,"LastPrice")))</f>
        <v>#N/A</v>
      </c>
      <c r="V277" s="136" t="b">
        <f>IF($A277="","",VLOOKUP($A277,OptionInfo!$A:$AK,37,FALSE))</f>
        <v>0</v>
      </c>
    </row>
    <row r="278" spans="1:22" s="18" customFormat="1" x14ac:dyDescent="0.2">
      <c r="A278" s="18" t="s">
        <v>2732</v>
      </c>
      <c r="B278" s="10" t="str">
        <f>IF($A278="","",VLOOKUP($A278,OptionInfo!$A:$E,5,FALSE))</f>
        <v>002102.SZ</v>
      </c>
      <c r="C278" s="154">
        <f>IF($A278="","",VLOOKUP($A278,OptionInfo!$A:$G,7,FALSE))</f>
        <v>100</v>
      </c>
      <c r="D278" s="85">
        <v>-2016.12</v>
      </c>
      <c r="E278" s="85">
        <v>0</v>
      </c>
      <c r="F278" s="85">
        <v>2016.12</v>
      </c>
      <c r="G278" s="30">
        <f>IF(OR($V278,$A278=""),"",VLOOKUP($A278,OptionInfo!$A:$AI,31,FALSE))</f>
        <v>0.50683611596971445</v>
      </c>
      <c r="H278" s="30">
        <f>IF(OR($V278,$A278=""),"",VLOOKUP($A278,OptionInfo!$A:$AI,32,FALSE))</f>
        <v>1.1566536175490101</v>
      </c>
      <c r="I278" s="30">
        <f>IF(OR($V278,$A278=""),"",VLOOKUP($A278,OptionInfo!$A:$AI,33,FALSE))</f>
        <v>0.46630198189453831</v>
      </c>
      <c r="J278" s="30">
        <f>IF(OR($V278,$A278=""),"",VLOOKUP($A278,OptionInfo!$A:$AI,34,FALSE))</f>
        <v>-1.346664997650284</v>
      </c>
      <c r="K278" s="30">
        <f>IF(OR($V278,$A278=""),"",VLOOKUP($A278,OptionInfo!$A:$AI,35,FALSE))</f>
        <v>0.13267395077943037</v>
      </c>
      <c r="L278" s="31">
        <f t="shared" si="24"/>
        <v>-1021.8424301288607</v>
      </c>
      <c r="M278" s="30">
        <f t="shared" si="25"/>
        <v>-2331.9524914129101</v>
      </c>
      <c r="N278" s="30" t="e">
        <f>IF(OR($V278,$A278=""),"",IF(VLOOKUP($A278,OptionInfo!$A:$B,2,FALSE)="Asian",-$M278*0.01*$U278,$M278*0.01*$U278))</f>
        <v>#N/A</v>
      </c>
      <c r="O278" s="30">
        <f t="shared" si="26"/>
        <v>-940.12075173721644</v>
      </c>
      <c r="P278" s="30">
        <f t="shared" si="27"/>
        <v>1086.0152940250764</v>
      </c>
      <c r="Q278" s="22">
        <f t="shared" si="28"/>
        <v>-27135.507545398032</v>
      </c>
      <c r="R278" s="145">
        <v>56999.744640000004</v>
      </c>
      <c r="S278" s="22">
        <f t="shared" si="29"/>
        <v>29864.237094601973</v>
      </c>
      <c r="T278" s="22">
        <f>IF($A278="","",IF(V278,VLOOKUP($A278,OptionInfo!$A:$AC,29,FALSE),VLOOKUP($A278,OptionInfo!$A:$AD,30,FALSE)))</f>
        <v>0.13459272040056164</v>
      </c>
      <c r="U278" s="154" t="e">
        <f>IF($B278="","",IF($V278,0,RTD("wdf.rtq",,$B278,"LastPrice")))</f>
        <v>#N/A</v>
      </c>
      <c r="V278" s="136" t="b">
        <f>IF($A278="","",VLOOKUP($A278,OptionInfo!$A:$AK,37,FALSE))</f>
        <v>0</v>
      </c>
    </row>
    <row r="279" spans="1:22" s="18" customFormat="1" x14ac:dyDescent="0.2">
      <c r="A279" s="18" t="s">
        <v>2735</v>
      </c>
      <c r="B279" s="10" t="str">
        <f>IF($A279="","",VLOOKUP($A279,OptionInfo!$A:$E,5,FALSE))</f>
        <v>002288.SZ</v>
      </c>
      <c r="C279" s="154">
        <f>IF($A279="","",VLOOKUP($A279,OptionInfo!$A:$G,7,FALSE))</f>
        <v>100</v>
      </c>
      <c r="D279" s="85">
        <v>8787.3462214411193</v>
      </c>
      <c r="E279" s="85">
        <v>8787.3462214411229</v>
      </c>
      <c r="F279" s="85">
        <v>0</v>
      </c>
      <c r="G279" s="30">
        <f>IF(OR($V279,$A279=""),"",VLOOKUP($A279,OptionInfo!$A:$AI,31,FALSE))</f>
        <v>0.61836494152798349</v>
      </c>
      <c r="H279" s="30">
        <f>IF(OR($V279,$A279=""),"",VLOOKUP($A279,OptionInfo!$A:$AI,32,FALSE))</f>
        <v>0.26992959006711592</v>
      </c>
      <c r="I279" s="30">
        <f>IF(OR($V279,$A279=""),"",VLOOKUP($A279,OptionInfo!$A:$AI,33,FALSE))</f>
        <v>1.4957882018210324</v>
      </c>
      <c r="J279" s="30">
        <f>IF(OR($V279,$A279=""),"",VLOOKUP($A279,OptionInfo!$A:$AI,34,FALSE))</f>
        <v>-0.73592695032994637</v>
      </c>
      <c r="K279" s="30">
        <f>IF(OR($V279,$A279=""),"",VLOOKUP($A279,OptionInfo!$A:$AI,35,FALSE))</f>
        <v>1.3268162604533946</v>
      </c>
      <c r="L279" s="31">
        <f t="shared" si="24"/>
        <v>5433.7868324075844</v>
      </c>
      <c r="M279" s="30">
        <f t="shared" si="25"/>
        <v>2371.9647633314212</v>
      </c>
      <c r="N279" s="30" t="e">
        <f>IF(OR($V279,$A279=""),"",IF(VLOOKUP($A279,OptionInfo!$A:$B,2,FALSE)="Asian",-$M279*0.01*$U279,$M279*0.01*$U279))</f>
        <v>#N/A</v>
      </c>
      <c r="O279" s="30">
        <f t="shared" si="26"/>
        <v>13144.008803348255</v>
      </c>
      <c r="P279" s="30">
        <f t="shared" si="27"/>
        <v>-2586.7379624954165</v>
      </c>
      <c r="Q279" s="22">
        <f t="shared" si="28"/>
        <v>600189.39242666354</v>
      </c>
      <c r="R279" s="145">
        <v>-618000</v>
      </c>
      <c r="S279" s="22">
        <f t="shared" si="29"/>
        <v>-17810.607573336456</v>
      </c>
      <c r="T279" s="22">
        <f>IF($A279="","",IF(V279,VLOOKUP($A279,OptionInfo!$A:$AC,29,FALSE),VLOOKUP($A279,OptionInfo!$A:$AD,30,FALSE)))</f>
        <v>0.68301552858154357</v>
      </c>
      <c r="U279" s="154" t="e">
        <f>IF($B279="","",IF($V279,0,RTD("wdf.rtq",,$B279,"LastPrice")))</f>
        <v>#N/A</v>
      </c>
      <c r="V279" s="136" t="b">
        <f>IF($A279="","",VLOOKUP($A279,OptionInfo!$A:$AK,37,FALSE))</f>
        <v>0</v>
      </c>
    </row>
    <row r="280" spans="1:22" s="18" customFormat="1" x14ac:dyDescent="0.2">
      <c r="A280" s="18" t="s">
        <v>1893</v>
      </c>
      <c r="B280" s="10" t="str">
        <f>IF($A280="","",VLOOKUP($A280,OptionInfo!$A:$E,5,FALSE))</f>
        <v>002488.SZ</v>
      </c>
      <c r="C280" s="154">
        <f>IF($A280="","",VLOOKUP($A280,OptionInfo!$A:$G,7,FALSE))</f>
        <v>100</v>
      </c>
      <c r="D280" s="85">
        <v>4424</v>
      </c>
      <c r="E280" s="85">
        <v>0</v>
      </c>
      <c r="F280" s="85">
        <v>-4424</v>
      </c>
      <c r="G280" s="30" t="str">
        <f>IF(OR($V280,$A280=""),"",VLOOKUP($A280,OptionInfo!$A:$AI,31,FALSE))</f>
        <v/>
      </c>
      <c r="H280" s="30" t="str">
        <f>IF(OR($V280,$A280=""),"",VLOOKUP($A280,OptionInfo!$A:$AI,32,FALSE))</f>
        <v/>
      </c>
      <c r="I280" s="30" t="str">
        <f>IF(OR($V280,$A280=""),"",VLOOKUP($A280,OptionInfo!$A:$AI,33,FALSE))</f>
        <v/>
      </c>
      <c r="J280" s="30" t="str">
        <f>IF(OR($V280,$A280=""),"",VLOOKUP($A280,OptionInfo!$A:$AI,34,FALSE))</f>
        <v/>
      </c>
      <c r="K280" s="30" t="str">
        <f>IF(OR($V280,$A280=""),"",VLOOKUP($A280,OptionInfo!$A:$AI,35,FALSE))</f>
        <v/>
      </c>
      <c r="L280" s="31" t="str">
        <f t="shared" si="24"/>
        <v/>
      </c>
      <c r="M280" s="30" t="str">
        <f t="shared" si="25"/>
        <v/>
      </c>
      <c r="N280" s="30" t="str">
        <f>IF(OR($V280,$A280=""),"",IF(VLOOKUP($A280,OptionInfo!$A:$B,2,FALSE)="Asian",-$M280*0.01*$U280,$M280*0.01*$U280))</f>
        <v/>
      </c>
      <c r="O280" s="30" t="str">
        <f t="shared" si="26"/>
        <v/>
      </c>
      <c r="P280" s="30" t="str">
        <f t="shared" si="27"/>
        <v/>
      </c>
      <c r="Q280" s="22">
        <f t="shared" si="28"/>
        <v>530437.6</v>
      </c>
      <c r="R280" s="145">
        <v>-530437.6</v>
      </c>
      <c r="S280" s="22">
        <f t="shared" si="29"/>
        <v>0</v>
      </c>
      <c r="T280" s="22">
        <f>IF($A280="","",IF(V280,VLOOKUP($A280,OptionInfo!$A:$AC,29,FALSE),VLOOKUP($A280,OptionInfo!$A:$AD,30,FALSE)))</f>
        <v>1.1990000000000001</v>
      </c>
      <c r="U280" s="154">
        <f>IF($B280="","",IF($V280,0,RTD("wdf.rtq",,$B280,"LastPrice")))</f>
        <v>0</v>
      </c>
      <c r="V280" s="136" t="b">
        <f>IF($A280="","",VLOOKUP($A280,OptionInfo!$A:$AK,37,FALSE))</f>
        <v>1</v>
      </c>
    </row>
    <row r="281" spans="1:22" s="18" customFormat="1" x14ac:dyDescent="0.2">
      <c r="A281" s="18" t="s">
        <v>2858</v>
      </c>
      <c r="B281" s="10" t="str">
        <f>IF($A281="","",VLOOKUP($A281,OptionInfo!$A:$E,5,FALSE))</f>
        <v>RU1805.SHF</v>
      </c>
      <c r="C281" s="154">
        <f>IF($A281="","",VLOOKUP($A281,OptionInfo!$A:$G,7,FALSE))</f>
        <v>10</v>
      </c>
      <c r="D281" s="85">
        <v>50</v>
      </c>
      <c r="E281" s="85">
        <v>50</v>
      </c>
      <c r="F281" s="85">
        <v>0</v>
      </c>
      <c r="G281" s="30">
        <f>IF(OR($V281,$A281=""),"",VLOOKUP($A281,OptionInfo!$A:$AI,31,FALSE))</f>
        <v>-0.50724989347587346</v>
      </c>
      <c r="H281" s="30">
        <f>IF(OR($V281,$A281=""),"",VLOOKUP($A281,OptionInfo!$A:$AI,32,FALSE))</f>
        <v>4.263573314513556E-4</v>
      </c>
      <c r="I281" s="30">
        <f>IF(OR($V281,$A281=""),"",VLOOKUP($A281,OptionInfo!$A:$AI,33,FALSE))</f>
        <v>1328.158646947549</v>
      </c>
      <c r="J281" s="30">
        <f>IF(OR($V281,$A281=""),"",VLOOKUP($A281,OptionInfo!$A:$AI,34,FALSE))</f>
        <v>-3308.4553435336984</v>
      </c>
      <c r="K281" s="30">
        <f>IF(OR($V281,$A281=""),"",VLOOKUP($A281,OptionInfo!$A:$AI,35,FALSE))</f>
        <v>-422.67286374403477</v>
      </c>
      <c r="L281" s="31">
        <f t="shared" si="24"/>
        <v>-25.362494673793673</v>
      </c>
      <c r="M281" s="30">
        <f t="shared" si="25"/>
        <v>2.1317866572567779E-2</v>
      </c>
      <c r="N281" s="30" t="e">
        <f>IF(OR($V281,$A281=""),"",IF(VLOOKUP($A281,OptionInfo!$A:$B,2,FALSE)="Asian",-$M281*0.01*$U281,$M281*0.01*$U281))</f>
        <v>#N/A</v>
      </c>
      <c r="O281" s="30">
        <f t="shared" si="26"/>
        <v>6640.7932347377437</v>
      </c>
      <c r="P281" s="30">
        <f t="shared" si="27"/>
        <v>-6616.9106870673968</v>
      </c>
      <c r="Q281" s="22">
        <f t="shared" si="28"/>
        <v>199021.23058623474</v>
      </c>
      <c r="R281" s="145">
        <v>-227735</v>
      </c>
      <c r="S281" s="22">
        <f t="shared" si="29"/>
        <v>-28713.769413765258</v>
      </c>
      <c r="T281" s="22">
        <f>IF($A281="","",IF(V281,VLOOKUP($A281,OptionInfo!$A:$AC,29,FALSE),VLOOKUP($A281,OptionInfo!$A:$AD,30,FALSE)))</f>
        <v>398.04246117246947</v>
      </c>
      <c r="U281" s="154" t="e">
        <f>IF($B281="","",IF($V281,0,RTD("wdf.rtq",,$B281,"LastPrice")))</f>
        <v>#N/A</v>
      </c>
      <c r="V281" s="136" t="b">
        <f>IF($A281="","",VLOOKUP($A281,OptionInfo!$A:$AK,37,FALSE))</f>
        <v>0</v>
      </c>
    </row>
    <row r="282" spans="1:22" s="18" customFormat="1" x14ac:dyDescent="0.2">
      <c r="A282" s="18" t="s">
        <v>2861</v>
      </c>
      <c r="B282" s="10" t="str">
        <f>IF($A282="","",VLOOKUP($A282,OptionInfo!$A:$E,5,FALSE))</f>
        <v>V1805.DCE</v>
      </c>
      <c r="C282" s="154">
        <f>IF($A282="","",VLOOKUP($A282,OptionInfo!$A:$G,7,FALSE))</f>
        <v>5</v>
      </c>
      <c r="D282" s="85">
        <v>60</v>
      </c>
      <c r="E282" s="85">
        <v>60</v>
      </c>
      <c r="F282" s="85">
        <v>0</v>
      </c>
      <c r="G282" s="30">
        <f>IF(OR($V282,$A282=""),"",VLOOKUP($A282,OptionInfo!$A:$AI,31,FALSE))</f>
        <v>0.44591172704492077</v>
      </c>
      <c r="H282" s="30">
        <f>IF(OR($V282,$A282=""),"",VLOOKUP($A282,OptionInfo!$A:$AI,32,FALSE))</f>
        <v>9.9876889923896468E-4</v>
      </c>
      <c r="I282" s="30">
        <f>IF(OR($V282,$A282=""),"",VLOOKUP($A282,OptionInfo!$A:$AI,33,FALSE))</f>
        <v>623.94451461161088</v>
      </c>
      <c r="J282" s="30">
        <f>IF(OR($V282,$A282=""),"",VLOOKUP($A282,OptionInfo!$A:$AI,34,FALSE))</f>
        <v>-1388.899133113867</v>
      </c>
      <c r="K282" s="30">
        <f>IF(OR($V282,$A282=""),"",VLOOKUP($A282,OptionInfo!$A:$AI,35,FALSE))</f>
        <v>159.64956311713723</v>
      </c>
      <c r="L282" s="31">
        <f t="shared" si="24"/>
        <v>26.754703622695246</v>
      </c>
      <c r="M282" s="30">
        <f t="shared" si="25"/>
        <v>5.9926133954337879E-2</v>
      </c>
      <c r="N282" s="30" t="e">
        <f>IF(OR($V282,$A282=""),"",IF(VLOOKUP($A282,OptionInfo!$A:$B,2,FALSE)="Asian",-$M282*0.01*$U282,$M282*0.01*$U282))</f>
        <v>#N/A</v>
      </c>
      <c r="O282" s="30">
        <f t="shared" si="26"/>
        <v>1871.8335438348327</v>
      </c>
      <c r="P282" s="30">
        <f t="shared" si="27"/>
        <v>-1666.6789597366403</v>
      </c>
      <c r="Q282" s="22">
        <f t="shared" si="28"/>
        <v>38341.584299071706</v>
      </c>
      <c r="R282" s="145">
        <v>-58332</v>
      </c>
      <c r="S282" s="22">
        <f t="shared" si="29"/>
        <v>-19990.415700928294</v>
      </c>
      <c r="T282" s="22">
        <f>IF($A282="","",IF(V282,VLOOKUP($A282,OptionInfo!$A:$AC,29,FALSE),VLOOKUP($A282,OptionInfo!$A:$AD,30,FALSE)))</f>
        <v>127.80528099690569</v>
      </c>
      <c r="U282" s="154" t="e">
        <f>IF($B282="","",IF($V282,0,RTD("wdf.rtq",,$B282,"LastPrice")))</f>
        <v>#N/A</v>
      </c>
      <c r="V282" s="136" t="b">
        <f>IF($A282="","",VLOOKUP($A282,OptionInfo!$A:$AK,37,FALSE))</f>
        <v>0</v>
      </c>
    </row>
    <row r="283" spans="1:22" s="18" customFormat="1" x14ac:dyDescent="0.2">
      <c r="A283" s="18" t="s">
        <v>2865</v>
      </c>
      <c r="B283" s="10" t="str">
        <f>IF($A283="","",VLOOKUP($A283,OptionInfo!$A:$E,5,FALSE))</f>
        <v>V1805.DCE</v>
      </c>
      <c r="C283" s="154">
        <f>IF($A283="","",VLOOKUP($A283,OptionInfo!$A:$G,7,FALSE))</f>
        <v>5</v>
      </c>
      <c r="D283" s="85">
        <v>60</v>
      </c>
      <c r="E283" s="85">
        <v>60</v>
      </c>
      <c r="F283" s="85">
        <v>0</v>
      </c>
      <c r="G283" s="30">
        <f>IF(OR($V283,$A283=""),"",VLOOKUP($A283,OptionInfo!$A:$AI,31,FALSE))</f>
        <v>-0.55240968336513907</v>
      </c>
      <c r="H283" s="30">
        <f>IF(OR($V283,$A283=""),"",VLOOKUP($A283,OptionInfo!$A:$AI,32,FALSE))</f>
        <v>9.9876889923896468E-4</v>
      </c>
      <c r="I283" s="30">
        <f>IF(OR($V283,$A283=""),"",VLOOKUP($A283,OptionInfo!$A:$AI,33,FALSE))</f>
        <v>623.94451461161088</v>
      </c>
      <c r="J283" s="30">
        <f>IF(OR($V283,$A283=""),"",VLOOKUP($A283,OptionInfo!$A:$AI,34,FALSE))</f>
        <v>-1386.9524063635674</v>
      </c>
      <c r="K283" s="30">
        <f>IF(OR($V283,$A283=""),"",VLOOKUP($A283,OptionInfo!$A:$AI,35,FALSE))</f>
        <v>-217.43640002295058</v>
      </c>
      <c r="L283" s="31">
        <f t="shared" si="24"/>
        <v>-33.144581001908342</v>
      </c>
      <c r="M283" s="30">
        <f t="shared" si="25"/>
        <v>5.9926133954337879E-2</v>
      </c>
      <c r="N283" s="30" t="e">
        <f>IF(OR($V283,$A283=""),"",IF(VLOOKUP($A283,OptionInfo!$A:$B,2,FALSE)="Asian",-$M283*0.01*$U283,$M283*0.01*$U283))</f>
        <v>#N/A</v>
      </c>
      <c r="O283" s="30">
        <f t="shared" si="26"/>
        <v>1871.8335438348327</v>
      </c>
      <c r="P283" s="30">
        <f t="shared" si="27"/>
        <v>-1664.3428876362809</v>
      </c>
      <c r="Q283" s="22">
        <f t="shared" si="28"/>
        <v>57808.851802067991</v>
      </c>
      <c r="R283" s="145">
        <v>-58332</v>
      </c>
      <c r="S283" s="22">
        <f t="shared" si="29"/>
        <v>-523.14819793200877</v>
      </c>
      <c r="T283" s="22">
        <f>IF($A283="","",IF(V283,VLOOKUP($A283,OptionInfo!$A:$AC,29,FALSE),VLOOKUP($A283,OptionInfo!$A:$AD,30,FALSE)))</f>
        <v>192.69617267355997</v>
      </c>
      <c r="U283" s="154" t="e">
        <f>IF($B283="","",IF($V283,0,RTD("wdf.rtq",,$B283,"LastPrice")))</f>
        <v>#N/A</v>
      </c>
      <c r="V283" s="136" t="b">
        <f>IF($A283="","",VLOOKUP($A283,OptionInfo!$A:$AK,37,FALSE))</f>
        <v>0</v>
      </c>
    </row>
    <row r="284" spans="1:22" s="18" customFormat="1" x14ac:dyDescent="0.2">
      <c r="A284" s="18" t="s">
        <v>2382</v>
      </c>
      <c r="B284" s="10" t="str">
        <f>IF($A284="","",VLOOKUP($A284,OptionInfo!$A:$E,5,FALSE))</f>
        <v>600856.SH</v>
      </c>
      <c r="C284" s="154">
        <f>IF($A284="","",VLOOKUP($A284,OptionInfo!$A:$G,7,FALSE))</f>
        <v>100</v>
      </c>
      <c r="D284" s="85">
        <v>8560.91</v>
      </c>
      <c r="E284" s="85">
        <v>0</v>
      </c>
      <c r="F284" s="85">
        <v>-8560.91</v>
      </c>
      <c r="G284" s="30" t="str">
        <f>IF(OR($V284,$A284=""),"",VLOOKUP($A284,OptionInfo!$A:$AI,31,FALSE))</f>
        <v/>
      </c>
      <c r="H284" s="30" t="str">
        <f>IF(OR($V284,$A284=""),"",VLOOKUP($A284,OptionInfo!$A:$AI,32,FALSE))</f>
        <v/>
      </c>
      <c r="I284" s="30" t="str">
        <f>IF(OR($V284,$A284=""),"",VLOOKUP($A284,OptionInfo!$A:$AI,33,FALSE))</f>
        <v/>
      </c>
      <c r="J284" s="30" t="str">
        <f>IF(OR($V284,$A284=""),"",VLOOKUP($A284,OptionInfo!$A:$AI,34,FALSE))</f>
        <v/>
      </c>
      <c r="K284" s="30" t="str">
        <f>IF(OR($V284,$A284=""),"",VLOOKUP($A284,OptionInfo!$A:$AI,35,FALSE))</f>
        <v/>
      </c>
      <c r="L284" s="31" t="str">
        <f t="shared" si="24"/>
        <v/>
      </c>
      <c r="M284" s="30" t="str">
        <f t="shared" si="25"/>
        <v/>
      </c>
      <c r="N284" s="30" t="str">
        <f>IF(OR($V284,$A284=""),"",IF(VLOOKUP($A284,OptionInfo!$A:$B,2,FALSE)="Asian",-$M284*0.01*$U284,$M284*0.01*$U284))</f>
        <v/>
      </c>
      <c r="O284" s="30" t="str">
        <f t="shared" si="26"/>
        <v/>
      </c>
      <c r="P284" s="30" t="str">
        <f t="shared" si="27"/>
        <v/>
      </c>
      <c r="Q284" s="22">
        <f t="shared" si="28"/>
        <v>934851.37200000009</v>
      </c>
      <c r="R284" s="145">
        <v>-934851.37199999997</v>
      </c>
      <c r="S284" s="22">
        <f t="shared" si="29"/>
        <v>1.1641532182693481E-10</v>
      </c>
      <c r="T284" s="22">
        <f>IF($A284="","",IF(V284,VLOOKUP($A284,OptionInfo!$A:$AC,29,FALSE),VLOOKUP($A284,OptionInfo!$A:$AD,30,FALSE)))</f>
        <v>1.0920000000000001</v>
      </c>
      <c r="U284" s="154">
        <f>IF($B284="","",IF($V284,0,RTD("wdf.rtq",,$B284,"LastPrice")))</f>
        <v>0</v>
      </c>
      <c r="V284" s="136" t="b">
        <f>IF($A284="","",VLOOKUP($A284,OptionInfo!$A:$AK,37,FALSE))</f>
        <v>1</v>
      </c>
    </row>
    <row r="285" spans="1:22" s="18" customFormat="1" x14ac:dyDescent="0.2">
      <c r="A285" s="18" t="s">
        <v>2500</v>
      </c>
      <c r="B285" s="10" t="str">
        <f>IF($A285="","",VLOOKUP($A285,OptionInfo!$A:$E,5,FALSE))</f>
        <v>600856.SH</v>
      </c>
      <c r="C285" s="154">
        <f>IF($A285="","",VLOOKUP($A285,OptionInfo!$A:$G,7,FALSE))</f>
        <v>100</v>
      </c>
      <c r="D285" s="85">
        <v>8532.42</v>
      </c>
      <c r="E285" s="85">
        <v>0</v>
      </c>
      <c r="F285" s="85">
        <v>-8532.42</v>
      </c>
      <c r="G285" s="30" t="str">
        <f>IF(OR($V285,$A285=""),"",VLOOKUP($A285,OptionInfo!$A:$AI,31,FALSE))</f>
        <v/>
      </c>
      <c r="H285" s="30" t="str">
        <f>IF(OR($V285,$A285=""),"",VLOOKUP($A285,OptionInfo!$A:$AI,32,FALSE))</f>
        <v/>
      </c>
      <c r="I285" s="30" t="str">
        <f>IF(OR($V285,$A285=""),"",VLOOKUP($A285,OptionInfo!$A:$AI,33,FALSE))</f>
        <v/>
      </c>
      <c r="J285" s="30" t="str">
        <f>IF(OR($V285,$A285=""),"",VLOOKUP($A285,OptionInfo!$A:$AI,34,FALSE))</f>
        <v/>
      </c>
      <c r="K285" s="30" t="str">
        <f>IF(OR($V285,$A285=""),"",VLOOKUP($A285,OptionInfo!$A:$AI,35,FALSE))</f>
        <v/>
      </c>
      <c r="L285" s="31" t="str">
        <f t="shared" si="24"/>
        <v/>
      </c>
      <c r="M285" s="30" t="str">
        <f t="shared" si="25"/>
        <v/>
      </c>
      <c r="N285" s="30" t="str">
        <f>IF(OR($V285,$A285=""),"",IF(VLOOKUP($A285,OptionInfo!$A:$B,2,FALSE)="Asian",-$M285*0.01*$U285,$M285*0.01*$U285))</f>
        <v/>
      </c>
      <c r="O285" s="30" t="str">
        <f t="shared" si="26"/>
        <v/>
      </c>
      <c r="P285" s="30" t="str">
        <f t="shared" si="27"/>
        <v/>
      </c>
      <c r="Q285" s="22">
        <f t="shared" si="28"/>
        <v>920221.49700000009</v>
      </c>
      <c r="R285" s="145">
        <v>-920221.49699999997</v>
      </c>
      <c r="S285" s="22">
        <f t="shared" si="29"/>
        <v>1.1641532182693481E-10</v>
      </c>
      <c r="T285" s="22">
        <f>IF($A285="","",IF(V285,VLOOKUP($A285,OptionInfo!$A:$AC,29,FALSE),VLOOKUP($A285,OptionInfo!$A:$AD,30,FALSE)))</f>
        <v>1.0785</v>
      </c>
      <c r="U285" s="154">
        <f>IF($B285="","",IF($V285,0,RTD("wdf.rtq",,$B285,"LastPrice")))</f>
        <v>0</v>
      </c>
      <c r="V285" s="136" t="b">
        <f>IF($A285="","",VLOOKUP($A285,OptionInfo!$A:$AK,37,FALSE))</f>
        <v>1</v>
      </c>
    </row>
    <row r="286" spans="1:22" s="18" customFormat="1" x14ac:dyDescent="0.2">
      <c r="A286" s="18" t="s">
        <v>2782</v>
      </c>
      <c r="B286" s="10" t="str">
        <f>IF($A286="","",VLOOKUP($A286,OptionInfo!$A:$E,5,FALSE))</f>
        <v>002424.SZ</v>
      </c>
      <c r="C286" s="154">
        <f>IF($A286="","",VLOOKUP($A286,OptionInfo!$A:$G,7,FALSE))</f>
        <v>100</v>
      </c>
      <c r="D286" s="85">
        <v>-4634.92</v>
      </c>
      <c r="E286" s="85">
        <v>0</v>
      </c>
      <c r="F286" s="85">
        <v>4634.92</v>
      </c>
      <c r="G286" s="30">
        <f>IF(OR($V286,$A286=""),"",VLOOKUP($A286,OptionInfo!$A:$AI,31,FALSE))</f>
        <v>0.42850779046273435</v>
      </c>
      <c r="H286" s="30">
        <f>IF(OR($V286,$A286=""),"",VLOOKUP($A286,OptionInfo!$A:$AI,32,FALSE))</f>
        <v>0.32947872206541046</v>
      </c>
      <c r="I286" s="30">
        <f>IF(OR($V286,$A286=""),"",VLOOKUP($A286,OptionInfo!$A:$AI,33,FALSE))</f>
        <v>1.4845121929872225</v>
      </c>
      <c r="J286" s="30">
        <f>IF(OR($V286,$A286=""),"",VLOOKUP($A286,OptionInfo!$A:$AI,34,FALSE))</f>
        <v>-4.2096923527750443</v>
      </c>
      <c r="K286" s="30">
        <f>IF(OR($V286,$A286=""),"",VLOOKUP($A286,OptionInfo!$A:$AI,35,FALSE))</f>
        <v>0.37541741542030177</v>
      </c>
      <c r="L286" s="31">
        <f t="shared" si="24"/>
        <v>-1986.0993281715366</v>
      </c>
      <c r="M286" s="30">
        <f t="shared" si="25"/>
        <v>-1527.1075184754122</v>
      </c>
      <c r="N286" s="30" t="e">
        <f>IF(OR($V286,$A286=""),"",IF(VLOOKUP($A286,OptionInfo!$A:$B,2,FALSE)="Asian",-$M286*0.01*$U286,$M286*0.01*$U286))</f>
        <v>#N/A</v>
      </c>
      <c r="O286" s="30">
        <f t="shared" si="26"/>
        <v>-6880.5952535203369</v>
      </c>
      <c r="P286" s="30">
        <f t="shared" si="27"/>
        <v>7804.6349118896442</v>
      </c>
      <c r="Q286" s="22">
        <f t="shared" si="28"/>
        <v>-166487.88423041071</v>
      </c>
      <c r="R286" s="145">
        <v>339449.9535</v>
      </c>
      <c r="S286" s="22">
        <f t="shared" si="29"/>
        <v>172962.06926958929</v>
      </c>
      <c r="T286" s="22">
        <f>IF($A286="","",IF(V286,VLOOKUP($A286,OptionInfo!$A:$AC,29,FALSE),VLOOKUP($A286,OptionInfo!$A:$AD,30,FALSE)))</f>
        <v>0.35920336107292189</v>
      </c>
      <c r="U286" s="154" t="e">
        <f>IF($B286="","",IF($V286,0,RTD("wdf.rtq",,$B286,"LastPrice")))</f>
        <v>#N/A</v>
      </c>
      <c r="V286" s="136" t="b">
        <f>IF($A286="","",VLOOKUP($A286,OptionInfo!$A:$AK,37,FALSE))</f>
        <v>0</v>
      </c>
    </row>
    <row r="287" spans="1:22" s="18" customFormat="1" x14ac:dyDescent="0.2">
      <c r="A287" s="18" t="s">
        <v>2784</v>
      </c>
      <c r="B287" s="10" t="str">
        <f>IF($A287="","",VLOOKUP($A287,OptionInfo!$A:$E,5,FALSE))</f>
        <v>002304.SZ</v>
      </c>
      <c r="C287" s="154">
        <f>IF($A287="","",VLOOKUP($A287,OptionInfo!$A:$G,7,FALSE))</f>
        <v>100</v>
      </c>
      <c r="D287" s="85">
        <v>-591.28</v>
      </c>
      <c r="E287" s="85">
        <v>0</v>
      </c>
      <c r="F287" s="85">
        <v>591.28</v>
      </c>
      <c r="G287" s="30">
        <f>IF(OR($V287,$A287=""),"",VLOOKUP($A287,OptionInfo!$A:$AI,31,FALSE))</f>
        <v>0.42004680438192887</v>
      </c>
      <c r="H287" s="30">
        <f>IF(OR($V287,$A287=""),"",VLOOKUP($A287,OptionInfo!$A:$AI,32,FALSE))</f>
        <v>6.6625155584258647E-2</v>
      </c>
      <c r="I287" s="30">
        <f>IF(OR($V287,$A287=""),"",VLOOKUP($A287,OptionInfo!$A:$AI,33,FALSE))</f>
        <v>5.7337747476136611</v>
      </c>
      <c r="J287" s="30">
        <f>IF(OR($V287,$A287=""),"",VLOOKUP($A287,OptionInfo!$A:$AI,34,FALSE))</f>
        <v>-98.287566874276791</v>
      </c>
      <c r="K287" s="30">
        <f>IF(OR($V287,$A287=""),"",VLOOKUP($A287,OptionInfo!$A:$AI,35,FALSE))</f>
        <v>0.6539170593717849</v>
      </c>
      <c r="L287" s="31">
        <f t="shared" si="24"/>
        <v>-248.3652744949469</v>
      </c>
      <c r="M287" s="30">
        <f t="shared" si="25"/>
        <v>-39.394121993860452</v>
      </c>
      <c r="N287" s="30" t="e">
        <f>IF(OR($V287,$A287=""),"",IF(VLOOKUP($A287,OptionInfo!$A:$B,2,FALSE)="Asian",-$M287*0.01*$U287,$M287*0.01*$U287))</f>
        <v>#N/A</v>
      </c>
      <c r="O287" s="30">
        <f t="shared" si="26"/>
        <v>-3390.2663327690052</v>
      </c>
      <c r="P287" s="30">
        <f t="shared" si="27"/>
        <v>23246.189016568951</v>
      </c>
      <c r="Q287" s="22">
        <f t="shared" si="28"/>
        <v>-103543.70160943124</v>
      </c>
      <c r="R287" s="145">
        <v>296000.68079999997</v>
      </c>
      <c r="S287" s="22">
        <f t="shared" si="29"/>
        <v>192456.97919056873</v>
      </c>
      <c r="T287" s="22">
        <f>IF($A287="","",IF(V287,VLOOKUP($A287,OptionInfo!$A:$AC,29,FALSE),VLOOKUP($A287,OptionInfo!$A:$AD,30,FALSE)))</f>
        <v>1.7511788257582068</v>
      </c>
      <c r="U287" s="154" t="e">
        <f>IF($B287="","",IF($V287,0,RTD("wdf.rtq",,$B287,"LastPrice")))</f>
        <v>#N/A</v>
      </c>
      <c r="V287" s="136" t="b">
        <f>IF($A287="","",VLOOKUP($A287,OptionInfo!$A:$AK,37,FALSE))</f>
        <v>0</v>
      </c>
    </row>
    <row r="288" spans="1:22" s="18" customFormat="1" x14ac:dyDescent="0.2">
      <c r="A288" s="18" t="s">
        <v>2786</v>
      </c>
      <c r="B288" s="10" t="str">
        <f>IF($A288="","",VLOOKUP($A288,OptionInfo!$A:$E,5,FALSE))</f>
        <v>002093.SZ</v>
      </c>
      <c r="C288" s="154">
        <f>IF($A288="","",VLOOKUP($A288,OptionInfo!$A:$G,7,FALSE))</f>
        <v>100</v>
      </c>
      <c r="D288" s="85">
        <v>-4309.5</v>
      </c>
      <c r="E288" s="85">
        <v>0</v>
      </c>
      <c r="F288" s="85">
        <v>4309.5</v>
      </c>
      <c r="G288" s="30">
        <f>IF(OR($V288,$A288=""),"",VLOOKUP($A288,OptionInfo!$A:$AI,31,FALSE))</f>
        <v>0.18888428270966015</v>
      </c>
      <c r="H288" s="30">
        <f>IF(OR($V288,$A288=""),"",VLOOKUP($A288,OptionInfo!$A:$AI,32,FALSE))</f>
        <v>0.32275434455362539</v>
      </c>
      <c r="I288" s="30">
        <f>IF(OR($V288,$A288=""),"",VLOOKUP($A288,OptionInfo!$A:$AI,33,FALSE))</f>
        <v>0.62057659700215029</v>
      </c>
      <c r="J288" s="30">
        <f>IF(OR($V288,$A288=""),"",VLOOKUP($A288,OptionInfo!$A:$AI,34,FALSE))</f>
        <v>-1.9719079255987002</v>
      </c>
      <c r="K288" s="30">
        <f>IF(OR($V288,$A288=""),"",VLOOKUP($A288,OptionInfo!$A:$AI,35,FALSE))</f>
        <v>0.10118493166059166</v>
      </c>
      <c r="L288" s="31">
        <f t="shared" si="24"/>
        <v>-813.99681633728039</v>
      </c>
      <c r="M288" s="30">
        <f t="shared" si="25"/>
        <v>-1390.9098478538485</v>
      </c>
      <c r="N288" s="30" t="e">
        <f>IF(OR($V288,$A288=""),"",IF(VLOOKUP($A288,OptionInfo!$A:$B,2,FALSE)="Asian",-$M288*0.01*$U288,$M288*0.01*$U288))</f>
        <v>#N/A</v>
      </c>
      <c r="O288" s="30">
        <f t="shared" si="26"/>
        <v>-2674.374844780767</v>
      </c>
      <c r="P288" s="30">
        <f t="shared" si="27"/>
        <v>3399.1748821470392</v>
      </c>
      <c r="Q288" s="22">
        <f t="shared" si="28"/>
        <v>-35954.245255832226</v>
      </c>
      <c r="R288" s="145">
        <v>230999.97374999998</v>
      </c>
      <c r="S288" s="22">
        <f t="shared" si="29"/>
        <v>195045.72849416774</v>
      </c>
      <c r="T288" s="22">
        <f>IF($A288="","",IF(V288,VLOOKUP($A288,OptionInfo!$A:$AC,29,FALSE),VLOOKUP($A288,OptionInfo!$A:$AD,30,FALSE)))</f>
        <v>8.3430201312988103E-2</v>
      </c>
      <c r="U288" s="154" t="e">
        <f>IF($B288="","",IF($V288,0,RTD("wdf.rtq",,$B288,"LastPrice")))</f>
        <v>#N/A</v>
      </c>
      <c r="V288" s="136" t="b">
        <f>IF($A288="","",VLOOKUP($A288,OptionInfo!$A:$AK,37,FALSE))</f>
        <v>0</v>
      </c>
    </row>
    <row r="289" spans="1:22" s="18" customFormat="1" x14ac:dyDescent="0.2">
      <c r="A289" s="18" t="s">
        <v>980</v>
      </c>
      <c r="B289" s="10" t="str">
        <f>IF($A289="","",VLOOKUP($A289,OptionInfo!$A:$E,5,FALSE))</f>
        <v>601238.SH</v>
      </c>
      <c r="C289" s="154">
        <f>IF($A289="","",VLOOKUP($A289,OptionInfo!$A:$G,7,FALSE))</f>
        <v>100</v>
      </c>
      <c r="D289" s="85">
        <v>1485</v>
      </c>
      <c r="E289" s="85">
        <v>0</v>
      </c>
      <c r="F289" s="85">
        <v>-1485</v>
      </c>
      <c r="G289" s="30" t="str">
        <f>IF(OR($V289,$A289=""),"",VLOOKUP($A289,OptionInfo!$A:$AI,31,FALSE))</f>
        <v/>
      </c>
      <c r="H289" s="30" t="str">
        <f>IF(OR($V289,$A289=""),"",VLOOKUP($A289,OptionInfo!$A:$AI,32,FALSE))</f>
        <v/>
      </c>
      <c r="I289" s="30" t="str">
        <f>IF(OR($V289,$A289=""),"",VLOOKUP($A289,OptionInfo!$A:$AI,33,FALSE))</f>
        <v/>
      </c>
      <c r="J289" s="30" t="str">
        <f>IF(OR($V289,$A289=""),"",VLOOKUP($A289,OptionInfo!$A:$AI,34,FALSE))</f>
        <v/>
      </c>
      <c r="K289" s="30" t="str">
        <f>IF(OR($V289,$A289=""),"",VLOOKUP($A289,OptionInfo!$A:$AI,35,FALSE))</f>
        <v/>
      </c>
      <c r="L289" s="31" t="str">
        <f t="shared" si="24"/>
        <v/>
      </c>
      <c r="M289" s="30" t="str">
        <f t="shared" si="25"/>
        <v/>
      </c>
      <c r="N289" s="30" t="str">
        <f>IF(OR($V289,$A289=""),"",IF(VLOOKUP($A289,OptionInfo!$A:$B,2,FALSE)="Asian",-$M289*0.01*$U289,$M289*0.01*$U289))</f>
        <v/>
      </c>
      <c r="O289" s="30" t="str">
        <f t="shared" si="26"/>
        <v/>
      </c>
      <c r="P289" s="30" t="str">
        <f t="shared" si="27"/>
        <v/>
      </c>
      <c r="Q289" s="22">
        <f t="shared" si="28"/>
        <v>0</v>
      </c>
      <c r="R289" s="145">
        <v>0</v>
      </c>
      <c r="S289" s="22">
        <f t="shared" si="29"/>
        <v>0</v>
      </c>
      <c r="T289" s="22">
        <f>IF($A289="","",IF(V289,VLOOKUP($A289,OptionInfo!$A:$AC,29,FALSE),VLOOKUP($A289,OptionInfo!$A:$AD,30,FALSE)))</f>
        <v>0</v>
      </c>
      <c r="U289" s="154">
        <f>IF($B289="","",IF($V289,0,RTD("wdf.rtq",,$B289,"LastPrice")))</f>
        <v>0</v>
      </c>
      <c r="V289" s="136" t="b">
        <f>IF($A289="","",VLOOKUP($A289,OptionInfo!$A:$AK,37,FALSE))</f>
        <v>1</v>
      </c>
    </row>
    <row r="290" spans="1:22" s="18" customFormat="1" x14ac:dyDescent="0.2">
      <c r="A290" s="18" t="s">
        <v>1586</v>
      </c>
      <c r="B290" s="10" t="str">
        <f>IF($A290="","",VLOOKUP($A290,OptionInfo!$A:$E,5,FALSE))</f>
        <v>I1805.DCE</v>
      </c>
      <c r="C290" s="154">
        <f>IF($A290="","",VLOOKUP($A290,OptionInfo!$A:$G,7,FALSE))</f>
        <v>100</v>
      </c>
      <c r="D290" s="85">
        <v>200</v>
      </c>
      <c r="E290" s="85">
        <v>0</v>
      </c>
      <c r="F290" s="85">
        <v>-200</v>
      </c>
      <c r="G290" s="30" t="str">
        <f>IF(OR($V290,$A290=""),"",VLOOKUP($A290,OptionInfo!$A:$AI,31,FALSE))</f>
        <v/>
      </c>
      <c r="H290" s="30" t="str">
        <f>IF(OR($V290,$A290=""),"",VLOOKUP($A290,OptionInfo!$A:$AI,32,FALSE))</f>
        <v/>
      </c>
      <c r="I290" s="30" t="str">
        <f>IF(OR($V290,$A290=""),"",VLOOKUP($A290,OptionInfo!$A:$AI,33,FALSE))</f>
        <v/>
      </c>
      <c r="J290" s="30" t="str">
        <f>IF(OR($V290,$A290=""),"",VLOOKUP($A290,OptionInfo!$A:$AI,34,FALSE))</f>
        <v/>
      </c>
      <c r="K290" s="30" t="str">
        <f>IF(OR($V290,$A290=""),"",VLOOKUP($A290,OptionInfo!$A:$AI,35,FALSE))</f>
        <v/>
      </c>
      <c r="L290" s="31" t="str">
        <f t="shared" si="24"/>
        <v/>
      </c>
      <c r="M290" s="30" t="str">
        <f t="shared" si="25"/>
        <v/>
      </c>
      <c r="N290" s="30" t="str">
        <f>IF(OR($V290,$A290=""),"",IF(VLOOKUP($A290,OptionInfo!$A:$B,2,FALSE)="Asian",-$M290*0.01*$U290,$M290*0.01*$U290))</f>
        <v/>
      </c>
      <c r="O290" s="30" t="str">
        <f t="shared" si="26"/>
        <v/>
      </c>
      <c r="P290" s="30" t="str">
        <f t="shared" si="27"/>
        <v/>
      </c>
      <c r="Q290" s="22">
        <f t="shared" si="28"/>
        <v>0</v>
      </c>
      <c r="R290" s="145">
        <v>0</v>
      </c>
      <c r="S290" s="22">
        <f t="shared" si="29"/>
        <v>0</v>
      </c>
      <c r="T290" s="22">
        <f>IF($A290="","",IF(V290,VLOOKUP($A290,OptionInfo!$A:$AC,29,FALSE),VLOOKUP($A290,OptionInfo!$A:$AD,30,FALSE)))</f>
        <v>0</v>
      </c>
      <c r="U290" s="154">
        <f>IF($B290="","",IF($V290,0,RTD("wdf.rtq",,$B290,"LastPrice")))</f>
        <v>0</v>
      </c>
      <c r="V290" s="136" t="b">
        <f>IF($A290="","",VLOOKUP($A290,OptionInfo!$A:$AK,37,FALSE))</f>
        <v>1</v>
      </c>
    </row>
    <row r="291" spans="1:22" s="18" customFormat="1" x14ac:dyDescent="0.2">
      <c r="A291" s="18" t="s">
        <v>1591</v>
      </c>
      <c r="B291" s="10" t="str">
        <f>IF($A291="","",VLOOKUP($A291,OptionInfo!$A:$E,5,FALSE))</f>
        <v>I1805.DCE</v>
      </c>
      <c r="C291" s="154">
        <f>IF($A291="","",VLOOKUP($A291,OptionInfo!$A:$G,7,FALSE))</f>
        <v>100</v>
      </c>
      <c r="D291" s="85">
        <v>-200</v>
      </c>
      <c r="E291" s="85">
        <v>-200</v>
      </c>
      <c r="F291" s="85">
        <v>0</v>
      </c>
      <c r="G291" s="30" t="str">
        <f>IF(OR($V291,$A291=""),"",VLOOKUP($A291,OptionInfo!$A:$AI,31,FALSE))</f>
        <v/>
      </c>
      <c r="H291" s="30" t="str">
        <f>IF(OR($V291,$A291=""),"",VLOOKUP($A291,OptionInfo!$A:$AI,32,FALSE))</f>
        <v/>
      </c>
      <c r="I291" s="30" t="str">
        <f>IF(OR($V291,$A291=""),"",VLOOKUP($A291,OptionInfo!$A:$AI,33,FALSE))</f>
        <v/>
      </c>
      <c r="J291" s="30" t="str">
        <f>IF(OR($V291,$A291=""),"",VLOOKUP($A291,OptionInfo!$A:$AI,34,FALSE))</f>
        <v/>
      </c>
      <c r="K291" s="30" t="str">
        <f>IF(OR($V291,$A291=""),"",VLOOKUP($A291,OptionInfo!$A:$AI,35,FALSE))</f>
        <v/>
      </c>
      <c r="L291" s="31" t="str">
        <f t="shared" si="24"/>
        <v/>
      </c>
      <c r="M291" s="30" t="str">
        <f t="shared" si="25"/>
        <v/>
      </c>
      <c r="N291" s="30" t="str">
        <f>IF(OR($V291,$A291=""),"",IF(VLOOKUP($A291,OptionInfo!$A:$B,2,FALSE)="Asian",-$M291*0.01*$U291,$M291*0.01*$U291))</f>
        <v/>
      </c>
      <c r="O291" s="30" t="str">
        <f t="shared" si="26"/>
        <v/>
      </c>
      <c r="P291" s="30" t="str">
        <f t="shared" si="27"/>
        <v/>
      </c>
      <c r="Q291" s="22">
        <f t="shared" si="28"/>
        <v>-64447.999999997592</v>
      </c>
      <c r="R291" s="145">
        <v>64447.999999997592</v>
      </c>
      <c r="S291" s="22">
        <f t="shared" si="29"/>
        <v>0</v>
      </c>
      <c r="T291" s="22">
        <f>IF($A291="","",IF(V291,VLOOKUP($A291,OptionInfo!$A:$AC,29,FALSE),VLOOKUP($A291,OptionInfo!$A:$AD,30,FALSE)))</f>
        <v>3.2223999999998796</v>
      </c>
      <c r="U291" s="154">
        <f>IF($B291="","",IF($V291,0,RTD("wdf.rtq",,$B291,"LastPrice")))</f>
        <v>0</v>
      </c>
      <c r="V291" s="136" t="b">
        <f>IF($A291="","",VLOOKUP($A291,OptionInfo!$A:$AK,37,FALSE))</f>
        <v>1</v>
      </c>
    </row>
    <row r="292" spans="1:22" s="18" customFormat="1" x14ac:dyDescent="0.2">
      <c r="A292" s="18" t="s">
        <v>2556</v>
      </c>
      <c r="B292" s="10" t="str">
        <f>IF($A292="","",VLOOKUP($A292,OptionInfo!$A:$E,5,FALSE))</f>
        <v>CF805.CZC</v>
      </c>
      <c r="C292" s="154">
        <f>IF($A292="","",VLOOKUP($A292,OptionInfo!$A:$G,7,FALSE))</f>
        <v>5</v>
      </c>
      <c r="D292" s="85">
        <v>-200</v>
      </c>
      <c r="E292" s="85">
        <v>-200</v>
      </c>
      <c r="F292" s="85">
        <v>0</v>
      </c>
      <c r="G292" s="30" t="str">
        <f>IF(OR($V292,$A292=""),"",VLOOKUP($A292,OptionInfo!$A:$AI,31,FALSE))</f>
        <v/>
      </c>
      <c r="H292" s="30" t="str">
        <f>IF(OR($V292,$A292=""),"",VLOOKUP($A292,OptionInfo!$A:$AI,32,FALSE))</f>
        <v/>
      </c>
      <c r="I292" s="30" t="str">
        <f>IF(OR($V292,$A292=""),"",VLOOKUP($A292,OptionInfo!$A:$AI,33,FALSE))</f>
        <v/>
      </c>
      <c r="J292" s="30" t="str">
        <f>IF(OR($V292,$A292=""),"",VLOOKUP($A292,OptionInfo!$A:$AI,34,FALSE))</f>
        <v/>
      </c>
      <c r="K292" s="30" t="str">
        <f>IF(OR($V292,$A292=""),"",VLOOKUP($A292,OptionInfo!$A:$AI,35,FALSE))</f>
        <v/>
      </c>
      <c r="L292" s="31" t="str">
        <f t="shared" si="24"/>
        <v/>
      </c>
      <c r="M292" s="30" t="str">
        <f t="shared" si="25"/>
        <v/>
      </c>
      <c r="N292" s="30" t="str">
        <f>IF(OR($V292,$A292=""),"",IF(VLOOKUP($A292,OptionInfo!$A:$B,2,FALSE)="Asian",-$M292*0.01*$U292,$M292*0.01*$U292))</f>
        <v/>
      </c>
      <c r="O292" s="30" t="str">
        <f t="shared" si="26"/>
        <v/>
      </c>
      <c r="P292" s="30" t="str">
        <f t="shared" si="27"/>
        <v/>
      </c>
      <c r="Q292" s="22">
        <f t="shared" si="28"/>
        <v>-107780</v>
      </c>
      <c r="R292" s="145">
        <v>107780</v>
      </c>
      <c r="S292" s="22">
        <f t="shared" si="29"/>
        <v>0</v>
      </c>
      <c r="T292" s="22">
        <f>IF($A292="","",IF(V292,VLOOKUP($A292,OptionInfo!$A:$AC,29,FALSE),VLOOKUP($A292,OptionInfo!$A:$AD,30,FALSE)))</f>
        <v>107.78</v>
      </c>
      <c r="U292" s="154">
        <f>IF($B292="","",IF($V292,0,RTD("wdf.rtq",,$B292,"LastPrice")))</f>
        <v>0</v>
      </c>
      <c r="V292" s="136" t="b">
        <f>IF($A292="","",VLOOKUP($A292,OptionInfo!$A:$AK,37,FALSE))</f>
        <v>1</v>
      </c>
    </row>
    <row r="293" spans="1:22" s="18" customFormat="1" x14ac:dyDescent="0.2">
      <c r="A293" s="18" t="s">
        <v>2832</v>
      </c>
      <c r="B293" s="10" t="str">
        <f>IF($A293="","",VLOOKUP($A293,OptionInfo!$A:$E,5,FALSE))</f>
        <v>600398.SH</v>
      </c>
      <c r="C293" s="154">
        <f>IF($A293="","",VLOOKUP($A293,OptionInfo!$A:$G,7,FALSE))</f>
        <v>100</v>
      </c>
      <c r="D293" s="85">
        <v>-3400</v>
      </c>
      <c r="E293" s="85">
        <v>0</v>
      </c>
      <c r="F293" s="85">
        <v>3400</v>
      </c>
      <c r="G293" s="30"/>
      <c r="H293" s="30"/>
      <c r="I293" s="30"/>
      <c r="J293" s="30"/>
      <c r="K293" s="30"/>
      <c r="L293" s="31"/>
      <c r="M293" s="30"/>
      <c r="N293" s="30"/>
      <c r="O293" s="30"/>
      <c r="P293" s="30"/>
      <c r="Q293" s="22">
        <f t="shared" si="28"/>
        <v>-339842.81236166024</v>
      </c>
      <c r="R293" s="145">
        <v>299540</v>
      </c>
      <c r="S293" s="22">
        <f t="shared" si="29"/>
        <v>-40302.812361660239</v>
      </c>
      <c r="T293" s="22">
        <f>IF($A293="","",IF(V293,VLOOKUP($A293,OptionInfo!$A:$AC,29,FALSE),VLOOKUP($A293,OptionInfo!$A:$AD,30,FALSE)))</f>
        <v>0.99953768341664784</v>
      </c>
      <c r="U293" s="154" t="e">
        <f>IF($B293="","",IF($V293,0,RTD("wdf.rtq",,$B293,"LastPrice")))</f>
        <v>#N/A</v>
      </c>
      <c r="V293" s="136" t="b">
        <f>IF($A293="","",VLOOKUP($A293,OptionInfo!$A:$AK,37,FALSE))</f>
        <v>0</v>
      </c>
    </row>
    <row r="294" spans="1:22" x14ac:dyDescent="0.2">
      <c r="A294" s="19" t="s">
        <v>2911</v>
      </c>
      <c r="B294" s="10" t="str">
        <f>IF($A294="","",VLOOKUP($A294,OptionInfo!$A:$E,5,FALSE))</f>
        <v>TA805.CZC</v>
      </c>
      <c r="C294" s="154">
        <f>IF($A294="","",VLOOKUP($A294,OptionInfo!$A:$G,7,FALSE))</f>
        <v>5</v>
      </c>
      <c r="D294" s="119">
        <v>-72</v>
      </c>
      <c r="E294" s="119">
        <v>0</v>
      </c>
      <c r="F294" s="119">
        <v>72</v>
      </c>
      <c r="G294" s="30">
        <f>IF(OR($V294,$A294=""),"",VLOOKUP($A294,OptionInfo!$A:$AI,31,FALSE))</f>
        <v>0.14474091464738856</v>
      </c>
      <c r="H294" s="30">
        <f>IF(OR($V294,$A294=""),"",VLOOKUP($A294,OptionInfo!$A:$AI,32,FALSE))</f>
        <v>1.7591836243742369E-3</v>
      </c>
      <c r="I294" s="30">
        <f>IF(OR($V294,$A294=""),"",VLOOKUP($A294,OptionInfo!$A:$AI,33,FALSE))</f>
        <v>326.91159799494545</v>
      </c>
      <c r="J294" s="30">
        <f>IF(OR($V294,$A294=""),"",VLOOKUP($A294,OptionInfo!$A:$AI,34,FALSE))</f>
        <v>-229.57409554302939</v>
      </c>
      <c r="K294" s="30">
        <f>IF(OR($V294,$A294=""),"",VLOOKUP($A294,OptionInfo!$A:$AI,35,FALSE))</f>
        <v>52.006890791996469</v>
      </c>
      <c r="L294" s="31">
        <f t="shared" ref="L294:L354" si="30">IF(OR($V294,$A294=""),"",$G294*$D294)</f>
        <v>-10.421345854611976</v>
      </c>
      <c r="M294" s="30">
        <f t="shared" ref="M294:M354" si="31">IF(OR($V294,$A294=""),"",$H294*$D294)</f>
        <v>-0.12666122095494506</v>
      </c>
      <c r="N294" s="30" t="e">
        <f>IF(OR($V294,$A294=""),"",IF(VLOOKUP($A294,OptionInfo!$A:$B,2,FALSE)="Asian",-$M294*0.01*$U294,$M294*0.01*$U294))</f>
        <v>#N/A</v>
      </c>
      <c r="O294" s="30">
        <f t="shared" ref="O294:O354" si="32">IF(OR($V294,$A294=""),"",$I294*$D294*$C294/100)</f>
        <v>-1176.8817527818037</v>
      </c>
      <c r="P294" s="30">
        <f t="shared" ref="P294:P354" si="33">IF(OR($V294,$A294=""),"",$J294*$D294*$C294/250)</f>
        <v>330.58669758196226</v>
      </c>
      <c r="Q294" s="22">
        <f t="shared" si="28"/>
        <v>-3427.4615659999708</v>
      </c>
      <c r="R294" s="155">
        <v>18396</v>
      </c>
      <c r="S294" s="22">
        <f t="shared" si="29"/>
        <v>14968.538434000029</v>
      </c>
      <c r="T294" s="22">
        <f>IF($A294="","",IF(V294,VLOOKUP($A294,OptionInfo!$A:$AC,29,FALSE),VLOOKUP($A294,OptionInfo!$A:$AD,30,FALSE)))</f>
        <v>9.5207265722221415</v>
      </c>
      <c r="U294" s="154" t="e">
        <f>IF($B294="","",IF($V294,0,RTD("wdf.rtq",,$B294,"LastPrice")))</f>
        <v>#N/A</v>
      </c>
      <c r="V294" s="136" t="b">
        <f>IF($A294="","",VLOOKUP($A294,OptionInfo!$A:$AK,37,FALSE))</f>
        <v>0</v>
      </c>
    </row>
    <row r="295" spans="1:22" x14ac:dyDescent="0.2">
      <c r="A295" s="19" t="s">
        <v>2915</v>
      </c>
      <c r="B295" s="10" t="str">
        <f>IF($A295="","",VLOOKUP($A295,OptionInfo!$A:$E,5,FALSE))</f>
        <v>002657.SZ</v>
      </c>
      <c r="C295" s="154">
        <f>IF($A295="","",VLOOKUP($A295,OptionInfo!$A:$G,7,FALSE))</f>
        <v>100</v>
      </c>
      <c r="D295" s="119">
        <v>-432.73</v>
      </c>
      <c r="E295" s="119">
        <v>0</v>
      </c>
      <c r="F295" s="119">
        <v>432.73</v>
      </c>
      <c r="G295" s="30">
        <f>IF(OR($V295,$A295=""),"",VLOOKUP($A295,OptionInfo!$A:$AI,31,FALSE))</f>
        <v>0.4841741141984845</v>
      </c>
      <c r="H295" s="30">
        <f>IF(OR($V295,$A295=""),"",VLOOKUP($A295,OptionInfo!$A:$AI,32,FALSE))</f>
        <v>0.12137057356030045</v>
      </c>
      <c r="I295" s="30">
        <f>IF(OR($V295,$A295=""),"",VLOOKUP($A295,OptionInfo!$A:$AI,33,FALSE))</f>
        <v>2.6719409059509518</v>
      </c>
      <c r="J295" s="30">
        <f>IF(OR($V295,$A295=""),"",VLOOKUP($A295,OptionInfo!$A:$AI,34,FALSE))</f>
        <v>-9.6391816535128001</v>
      </c>
      <c r="K295" s="30">
        <f>IF(OR($V295,$A295=""),"",VLOOKUP($A295,OptionInfo!$A:$AI,35,FALSE))</f>
        <v>0.78791114189876832</v>
      </c>
      <c r="L295" s="31">
        <f t="shared" si="30"/>
        <v>-209.51666443711019</v>
      </c>
      <c r="M295" s="30">
        <f t="shared" si="31"/>
        <v>-52.520688296748816</v>
      </c>
      <c r="N295" s="30" t="e">
        <f>IF(OR($V295,$A295=""),"",IF(VLOOKUP($A295,OptionInfo!$A:$B,2,FALSE)="Asian",-$M295*0.01*$U295,$M295*0.01*$U295))</f>
        <v>#N/A</v>
      </c>
      <c r="O295" s="30">
        <f t="shared" si="32"/>
        <v>-1156.2289882321554</v>
      </c>
      <c r="P295" s="30">
        <f t="shared" si="33"/>
        <v>1668.4652307698375</v>
      </c>
      <c r="Q295" s="22">
        <f t="shared" si="28"/>
        <v>-49827.088272437366</v>
      </c>
      <c r="R295" s="155">
        <v>74799.976880000002</v>
      </c>
      <c r="S295" s="22">
        <f t="shared" si="29"/>
        <v>24972.888607562636</v>
      </c>
      <c r="T295" s="22">
        <f>IF($A295="","",IF(V295,VLOOKUP($A295,OptionInfo!$A:$AC,29,FALSE),VLOOKUP($A295,OptionInfo!$A:$AD,30,FALSE)))</f>
        <v>1.1514590685285828</v>
      </c>
      <c r="U295" s="154" t="e">
        <f>IF($B295="","",IF($V295,0,RTD("wdf.rtq",,$B295,"LastPrice")))</f>
        <v>#N/A</v>
      </c>
      <c r="V295" s="136" t="b">
        <f>IF($A295="","",VLOOKUP($A295,OptionInfo!$A:$AK,37,FALSE))</f>
        <v>0</v>
      </c>
    </row>
    <row r="296" spans="1:22" x14ac:dyDescent="0.2">
      <c r="A296" s="19" t="s">
        <v>2918</v>
      </c>
      <c r="B296" s="10" t="str">
        <f>IF($A296="","",VLOOKUP($A296,OptionInfo!$A:$E,5,FALSE))</f>
        <v>000036.SZ</v>
      </c>
      <c r="C296" s="154">
        <f>IF($A296="","",VLOOKUP($A296,OptionInfo!$A:$G,7,FALSE))</f>
        <v>100</v>
      </c>
      <c r="D296" s="119">
        <v>-2636.71</v>
      </c>
      <c r="E296" s="119">
        <v>0</v>
      </c>
      <c r="F296" s="119">
        <v>2636.71</v>
      </c>
      <c r="G296" s="30">
        <f>IF(OR($V296,$A296=""),"",VLOOKUP($A296,OptionInfo!$A:$AI,31,FALSE))</f>
        <v>0.41423641315978332</v>
      </c>
      <c r="H296" s="30">
        <f>IF(OR($V296,$A296=""),"",VLOOKUP($A296,OptionInfo!$A:$AI,32,FALSE))</f>
        <v>0.3753826960826942</v>
      </c>
      <c r="I296" s="30">
        <f>IF(OR($V296,$A296=""),"",VLOOKUP($A296,OptionInfo!$A:$AI,33,FALSE))</f>
        <v>1.0372768776056807</v>
      </c>
      <c r="J296" s="30">
        <f>IF(OR($V296,$A296=""),"",VLOOKUP($A296,OptionInfo!$A:$AI,34,FALSE))</f>
        <v>-3.000085438270415</v>
      </c>
      <c r="K296" s="30">
        <f>IF(OR($V296,$A296=""),"",VLOOKUP($A296,OptionInfo!$A:$AI,35,FALSE))</f>
        <v>0.2747432084472437</v>
      </c>
      <c r="L296" s="31">
        <f t="shared" si="30"/>
        <v>-1092.2212929425323</v>
      </c>
      <c r="M296" s="30">
        <f t="shared" si="31"/>
        <v>-989.77530858820069</v>
      </c>
      <c r="N296" s="30" t="e">
        <f>IF(OR($V296,$A296=""),"",IF(VLOOKUP($A296,OptionInfo!$A:$B,2,FALSE)="Asian",-$M296*0.01*$U296,$M296*0.01*$U296))</f>
        <v>#N/A</v>
      </c>
      <c r="O296" s="30">
        <f t="shared" si="32"/>
        <v>-2734.9983159516742</v>
      </c>
      <c r="P296" s="30">
        <f t="shared" si="33"/>
        <v>3164.1421103767943</v>
      </c>
      <c r="Q296" s="22">
        <f t="shared" si="28"/>
        <v>-77347.182119919802</v>
      </c>
      <c r="R296" s="155">
        <v>148229.50809600001</v>
      </c>
      <c r="S296" s="22">
        <f t="shared" si="29"/>
        <v>70882.325976080203</v>
      </c>
      <c r="T296" s="22">
        <f>IF($A296="","",IF(V296,VLOOKUP($A296,OptionInfo!$A:$AC,29,FALSE),VLOOKUP($A296,OptionInfo!$A:$AD,30,FALSE)))</f>
        <v>0.29334732344444331</v>
      </c>
      <c r="U296" s="154" t="e">
        <f>IF($B296="","",IF($V296,0,RTD("wdf.rtq",,$B296,"LastPrice")))</f>
        <v>#N/A</v>
      </c>
      <c r="V296" s="136" t="b">
        <f>IF($A296="","",VLOOKUP($A296,OptionInfo!$A:$AK,37,FALSE))</f>
        <v>0</v>
      </c>
    </row>
    <row r="297" spans="1:22" x14ac:dyDescent="0.2">
      <c r="A297" s="19" t="s">
        <v>2921</v>
      </c>
      <c r="B297" s="10" t="str">
        <f>IF($A297="","",VLOOKUP($A297,OptionInfo!$A:$E,5,FALSE))</f>
        <v>300017.SZ</v>
      </c>
      <c r="C297" s="154">
        <f>IF($A297="","",VLOOKUP($A297,OptionInfo!$A:$G,7,FALSE))</f>
        <v>100</v>
      </c>
      <c r="D297" s="119">
        <v>-869.56</v>
      </c>
      <c r="E297" s="119">
        <v>0</v>
      </c>
      <c r="F297" s="119">
        <v>869.56</v>
      </c>
      <c r="G297" s="30">
        <f>IF(OR($V297,$A297=""),"",VLOOKUP($A297,OptionInfo!$A:$AI,31,FALSE))</f>
        <v>0.78860801371462563</v>
      </c>
      <c r="H297" s="30">
        <f>IF(OR($V297,$A297=""),"",VLOOKUP($A297,OptionInfo!$A:$AI,32,FALSE))</f>
        <v>0.1782793756061308</v>
      </c>
      <c r="I297" s="30">
        <f>IF(OR($V297,$A297=""),"",VLOOKUP($A297,OptionInfo!$A:$AI,33,FALSE))</f>
        <v>0.97817357967768548</v>
      </c>
      <c r="J297" s="30">
        <f>IF(OR($V297,$A297=""),"",VLOOKUP($A297,OptionInfo!$A:$AI,34,FALSE))</f>
        <v>-3.6899716510638112</v>
      </c>
      <c r="K297" s="30">
        <f>IF(OR($V297,$A297=""),"",VLOOKUP($A297,OptionInfo!$A:$AI,35,FALSE))</f>
        <v>0.61832599507899877</v>
      </c>
      <c r="L297" s="31">
        <f t="shared" si="30"/>
        <v>-685.74198440568978</v>
      </c>
      <c r="M297" s="30">
        <f t="shared" si="31"/>
        <v>-155.02461385206709</v>
      </c>
      <c r="N297" s="30" t="e">
        <f>IF(OR($V297,$A297=""),"",IF(VLOOKUP($A297,OptionInfo!$A:$B,2,FALSE)="Asian",-$M297*0.01*$U297,$M297*0.01*$U297))</f>
        <v>#N/A</v>
      </c>
      <c r="O297" s="30">
        <f t="shared" si="32"/>
        <v>-850.58061794452817</v>
      </c>
      <c r="P297" s="30">
        <f t="shared" si="33"/>
        <v>1283.4606995596189</v>
      </c>
      <c r="Q297" s="22">
        <f t="shared" si="28"/>
        <v>-117268.85551659389</v>
      </c>
      <c r="R297" s="155">
        <v>68099.59139999999</v>
      </c>
      <c r="S297" s="22">
        <f t="shared" si="29"/>
        <v>-49169.264116593899</v>
      </c>
      <c r="T297" s="22">
        <f>IF($A297="","",IF(V297,VLOOKUP($A297,OptionInfo!$A:$AC,29,FALSE),VLOOKUP($A297,OptionInfo!$A:$AD,30,FALSE)))</f>
        <v>1.3485999300404099</v>
      </c>
      <c r="U297" s="154" t="e">
        <f>IF($B297="","",IF($V297,0,RTD("wdf.rtq",,$B297,"LastPrice")))</f>
        <v>#N/A</v>
      </c>
      <c r="V297" s="136" t="b">
        <f>IF($A297="","",VLOOKUP($A297,OptionInfo!$A:$AK,37,FALSE))</f>
        <v>0</v>
      </c>
    </row>
    <row r="298" spans="1:22" x14ac:dyDescent="0.2">
      <c r="A298" s="19" t="s">
        <v>2924</v>
      </c>
      <c r="B298" s="10" t="str">
        <f>IF($A298="","",VLOOKUP($A298,OptionInfo!$A:$E,5,FALSE))</f>
        <v>000063.SZ</v>
      </c>
      <c r="C298" s="154">
        <f>IF($A298="","",VLOOKUP($A298,OptionInfo!$A:$G,7,FALSE))</f>
        <v>100</v>
      </c>
      <c r="D298" s="119">
        <v>-263.64</v>
      </c>
      <c r="E298" s="119">
        <v>0</v>
      </c>
      <c r="F298" s="119">
        <v>263.64</v>
      </c>
      <c r="G298" s="30">
        <f>IF(OR($V298,$A298=""),"",VLOOKUP($A298,OptionInfo!$A:$AI,31,FALSE))</f>
        <v>0.41363680572077877</v>
      </c>
      <c r="H298" s="30">
        <f>IF(OR($V298,$A298=""),"",VLOOKUP($A298,OptionInfo!$A:$AI,32,FALSE))</f>
        <v>8.2013967950745906E-2</v>
      </c>
      <c r="I298" s="30">
        <f>IF(OR($V298,$A298=""),"",VLOOKUP($A298,OptionInfo!$A:$AI,33,FALSE))</f>
        <v>3.700710256016261</v>
      </c>
      <c r="J298" s="30">
        <f>IF(OR($V298,$A298=""),"",VLOOKUP($A298,OptionInfo!$A:$AI,34,FALSE))</f>
        <v>-14.292970084344327</v>
      </c>
      <c r="K298" s="30">
        <f>IF(OR($V298,$A298=""),"",VLOOKUP($A298,OptionInfo!$A:$AI,35,FALSE))</f>
        <v>0.93488803462698589</v>
      </c>
      <c r="L298" s="31">
        <f t="shared" si="30"/>
        <v>-109.05120746022611</v>
      </c>
      <c r="M298" s="30">
        <f t="shared" si="31"/>
        <v>-21.62216251053465</v>
      </c>
      <c r="N298" s="30" t="e">
        <f>IF(OR($V298,$A298=""),"",IF(VLOOKUP($A298,OptionInfo!$A:$B,2,FALSE)="Asian",-$M298*0.01*$U298,$M298*0.01*$U298))</f>
        <v>#N/A</v>
      </c>
      <c r="O298" s="30">
        <f t="shared" si="32"/>
        <v>-975.65525189612697</v>
      </c>
      <c r="P298" s="30">
        <f t="shared" si="33"/>
        <v>1507.2794532146154</v>
      </c>
      <c r="Q298" s="22">
        <f t="shared" si="28"/>
        <v>-34811.958411341155</v>
      </c>
      <c r="R298" s="155">
        <v>69999.056400000001</v>
      </c>
      <c r="S298" s="22">
        <f t="shared" si="29"/>
        <v>35187.097988658847</v>
      </c>
      <c r="T298" s="22">
        <f>IF($A298="","",IF(V298,VLOOKUP($A298,OptionInfo!$A:$AC,29,FALSE),VLOOKUP($A298,OptionInfo!$A:$AD,30,FALSE)))</f>
        <v>1.3204353820111194</v>
      </c>
      <c r="U298" s="154" t="e">
        <f>IF($B298="","",IF($V298,0,RTD("wdf.rtq",,$B298,"LastPrice")))</f>
        <v>#N/A</v>
      </c>
      <c r="V298" s="136" t="b">
        <f>IF($A298="","",VLOOKUP($A298,OptionInfo!$A:$AK,37,FALSE))</f>
        <v>0</v>
      </c>
    </row>
    <row r="299" spans="1:22" x14ac:dyDescent="0.2">
      <c r="A299" s="19" t="s">
        <v>2928</v>
      </c>
      <c r="B299" s="10" t="str">
        <f>IF($A299="","",VLOOKUP($A299,OptionInfo!$A:$E,5,FALSE))</f>
        <v>000725.SZ</v>
      </c>
      <c r="C299" s="154">
        <f>IF($A299="","",VLOOKUP($A299,OptionInfo!$A:$G,7,FALSE))</f>
        <v>100</v>
      </c>
      <c r="D299" s="119">
        <v>-1569.85</v>
      </c>
      <c r="E299" s="119">
        <v>0</v>
      </c>
      <c r="F299" s="119">
        <v>1569.85</v>
      </c>
      <c r="G299" s="30">
        <f>IF(OR($V299,$A299=""),"",VLOOKUP($A299,OptionInfo!$A:$AI,31,FALSE))</f>
        <v>0.67383912669030355</v>
      </c>
      <c r="H299" s="30">
        <f>IF(OR($V299,$A299=""),"",VLOOKUP($A299,OptionInfo!$A:$AI,32,FALSE))</f>
        <v>0.45681970051563636</v>
      </c>
      <c r="I299" s="30">
        <f>IF(OR($V299,$A299=""),"",VLOOKUP($A299,OptionInfo!$A:$AI,33,FALSE))</f>
        <v>0.6250408828352717</v>
      </c>
      <c r="J299" s="30">
        <f>IF(OR($V299,$A299=""),"",VLOOKUP($A299,OptionInfo!$A:$AI,34,FALSE))</f>
        <v>-2.2911077059668536</v>
      </c>
      <c r="K299" s="30">
        <f>IF(OR($V299,$A299=""),"",VLOOKUP($A299,OptionInfo!$A:$AI,35,FALSE))</f>
        <v>0.27197046321443558</v>
      </c>
      <c r="L299" s="31">
        <f t="shared" si="30"/>
        <v>-1057.8263530347729</v>
      </c>
      <c r="M299" s="30">
        <f t="shared" si="31"/>
        <v>-717.13840685447167</v>
      </c>
      <c r="N299" s="30" t="e">
        <f>IF(OR($V299,$A299=""),"",IF(VLOOKUP($A299,OptionInfo!$A:$B,2,FALSE)="Asian",-$M299*0.01*$U299,$M299*0.01*$U299))</f>
        <v>#N/A</v>
      </c>
      <c r="O299" s="30">
        <f t="shared" si="32"/>
        <v>-981.22042991895125</v>
      </c>
      <c r="P299" s="30">
        <f t="shared" si="33"/>
        <v>1438.6781728848262</v>
      </c>
      <c r="Q299" s="22">
        <f t="shared" si="28"/>
        <v>-75582.713478151083</v>
      </c>
      <c r="R299" s="155">
        <v>63999.644799999995</v>
      </c>
      <c r="S299" s="22">
        <f t="shared" si="29"/>
        <v>-11583.068678151089</v>
      </c>
      <c r="T299" s="22">
        <f>IF($A299="","",IF(V299,VLOOKUP($A299,OptionInfo!$A:$AC,29,FALSE),VLOOKUP($A299,OptionInfo!$A:$AD,30,FALSE)))</f>
        <v>0.48146455698411372</v>
      </c>
      <c r="U299" s="154" t="e">
        <f>IF($B299="","",IF($V299,0,RTD("wdf.rtq",,$B299,"LastPrice")))</f>
        <v>#N/A</v>
      </c>
      <c r="V299" s="136" t="b">
        <f>IF($A299="","",VLOOKUP($A299,OptionInfo!$A:$AK,37,FALSE))</f>
        <v>0</v>
      </c>
    </row>
    <row r="300" spans="1:22" x14ac:dyDescent="0.2">
      <c r="A300" s="19" t="s">
        <v>2930</v>
      </c>
      <c r="B300" s="10" t="str">
        <f>IF($A300="","",VLOOKUP($A300,OptionInfo!$A:$E,5,FALSE))</f>
        <v>300369.SZ</v>
      </c>
      <c r="C300" s="154">
        <f>IF($A300="","",VLOOKUP($A300,OptionInfo!$A:$G,7,FALSE))</f>
        <v>100</v>
      </c>
      <c r="D300" s="119">
        <v>-3314.91</v>
      </c>
      <c r="E300" s="119">
        <v>0</v>
      </c>
      <c r="F300" s="119">
        <v>3314.91</v>
      </c>
      <c r="G300" s="30">
        <f>IF(OR($V300,$A300=""),"",VLOOKUP($A300,OptionInfo!$A:$AI,31,FALSE))</f>
        <v>0.68484187340998282</v>
      </c>
      <c r="H300" s="30">
        <f>IF(OR($V300,$A300=""),"",VLOOKUP($A300,OptionInfo!$A:$AI,32,FALSE))</f>
        <v>0.20054359309531244</v>
      </c>
      <c r="I300" s="30">
        <f>IF(OR($V300,$A300=""),"",VLOOKUP($A300,OptionInfo!$A:$AI,33,FALSE))</f>
        <v>1.5738190149328661</v>
      </c>
      <c r="J300" s="30">
        <f>IF(OR($V300,$A300=""),"",VLOOKUP($A300,OptionInfo!$A:$AI,34,FALSE))</f>
        <v>-1.7608976215788277</v>
      </c>
      <c r="K300" s="30">
        <f>IF(OR($V300,$A300=""),"",VLOOKUP($A300,OptionInfo!$A:$AI,35,FALSE))</f>
        <v>1.1709298557627636</v>
      </c>
      <c r="L300" s="31">
        <f t="shared" si="30"/>
        <v>-2270.1891745854859</v>
      </c>
      <c r="M300" s="30">
        <f t="shared" si="31"/>
        <v>-664.78396218758212</v>
      </c>
      <c r="N300" s="30" t="e">
        <f>IF(OR($V300,$A300=""),"",IF(VLOOKUP($A300,OptionInfo!$A:$B,2,FALSE)="Asian",-$M300*0.01*$U300,$M300*0.01*$U300))</f>
        <v>#N/A</v>
      </c>
      <c r="O300" s="30">
        <f t="shared" si="32"/>
        <v>-5217.068390791107</v>
      </c>
      <c r="P300" s="30">
        <f t="shared" si="33"/>
        <v>2334.8868538991487</v>
      </c>
      <c r="Q300" s="22">
        <f t="shared" si="28"/>
        <v>-353012.98209909513</v>
      </c>
      <c r="R300" s="155">
        <v>288299.38015499996</v>
      </c>
      <c r="S300" s="22">
        <f t="shared" si="29"/>
        <v>-64713.601944095164</v>
      </c>
      <c r="T300" s="22">
        <f>IF($A300="","",IF(V300,VLOOKUP($A300,OptionInfo!$A:$AC,29,FALSE),VLOOKUP($A300,OptionInfo!$A:$AD,30,FALSE)))</f>
        <v>1.0649247855872259</v>
      </c>
      <c r="U300" s="154" t="e">
        <f>IF($B300="","",IF($V300,0,RTD("wdf.rtq",,$B300,"LastPrice")))</f>
        <v>#N/A</v>
      </c>
      <c r="V300" s="136" t="b">
        <f>IF($A300="","",VLOOKUP($A300,OptionInfo!$A:$AK,37,FALSE))</f>
        <v>0</v>
      </c>
    </row>
    <row r="301" spans="1:22" x14ac:dyDescent="0.2">
      <c r="A301" s="19" t="s">
        <v>1023</v>
      </c>
      <c r="B301" s="10" t="str">
        <f>IF($A301="","",VLOOKUP($A301,OptionInfo!$A:$E,5,FALSE))</f>
        <v>601238.SH</v>
      </c>
      <c r="C301" s="154">
        <f>IF($A301="","",VLOOKUP($A301,OptionInfo!$A:$G,7,FALSE))</f>
        <v>100</v>
      </c>
      <c r="D301" s="119">
        <v>1214</v>
      </c>
      <c r="E301" s="119">
        <v>0</v>
      </c>
      <c r="F301" s="119">
        <v>-1214</v>
      </c>
      <c r="G301" s="30" t="str">
        <f>IF(OR($V301,$A301=""),"",VLOOKUP($A301,OptionInfo!$A:$AI,31,FALSE))</f>
        <v/>
      </c>
      <c r="H301" s="30" t="str">
        <f>IF(OR($V301,$A301=""),"",VLOOKUP($A301,OptionInfo!$A:$AI,32,FALSE))</f>
        <v/>
      </c>
      <c r="I301" s="30" t="str">
        <f>IF(OR($V301,$A301=""),"",VLOOKUP($A301,OptionInfo!$A:$AI,33,FALSE))</f>
        <v/>
      </c>
      <c r="J301" s="30" t="str">
        <f>IF(OR($V301,$A301=""),"",VLOOKUP($A301,OptionInfo!$A:$AI,34,FALSE))</f>
        <v/>
      </c>
      <c r="K301" s="30" t="str">
        <f>IF(OR($V301,$A301=""),"",VLOOKUP($A301,OptionInfo!$A:$AI,35,FALSE))</f>
        <v/>
      </c>
      <c r="L301" s="31" t="str">
        <f t="shared" si="30"/>
        <v/>
      </c>
      <c r="M301" s="30" t="str">
        <f t="shared" si="31"/>
        <v/>
      </c>
      <c r="N301" s="30" t="str">
        <f>IF(OR($V301,$A301=""),"",IF(VLOOKUP($A301,OptionInfo!$A:$B,2,FALSE)="Asian",-$M301*0.01*$U301,$M301*0.01*$U301))</f>
        <v/>
      </c>
      <c r="O301" s="30" t="str">
        <f t="shared" si="32"/>
        <v/>
      </c>
      <c r="P301" s="30" t="str">
        <f t="shared" si="33"/>
        <v/>
      </c>
      <c r="Q301" s="22">
        <f t="shared" si="28"/>
        <v>0</v>
      </c>
      <c r="R301" s="155">
        <v>0</v>
      </c>
      <c r="S301" s="22">
        <f t="shared" si="29"/>
        <v>0</v>
      </c>
      <c r="T301" s="22">
        <f>IF($A301="","",IF(V301,VLOOKUP($A301,OptionInfo!$A:$AC,29,FALSE),VLOOKUP($A301,OptionInfo!$A:$AD,30,FALSE)))</f>
        <v>0</v>
      </c>
      <c r="U301" s="154">
        <f>IF($B301="","",IF($V301,0,RTD("wdf.rtq",,$B301,"LastPrice")))</f>
        <v>0</v>
      </c>
      <c r="V301" s="136" t="b">
        <f>IF($A301="","",VLOOKUP($A301,OptionInfo!$A:$AK,37,FALSE))</f>
        <v>1</v>
      </c>
    </row>
    <row r="302" spans="1:22" x14ac:dyDescent="0.2">
      <c r="A302" s="19" t="s">
        <v>1287</v>
      </c>
      <c r="B302" s="10" t="str">
        <f>IF($A302="","",VLOOKUP($A302,OptionInfo!$A:$E,5,FALSE))</f>
        <v>002628.SZ</v>
      </c>
      <c r="C302" s="154">
        <f>IF($A302="","",VLOOKUP($A302,OptionInfo!$A:$G,7,FALSE))</f>
        <v>100</v>
      </c>
      <c r="D302" s="119">
        <v>4900</v>
      </c>
      <c r="E302" s="119">
        <v>0</v>
      </c>
      <c r="F302" s="119">
        <v>-4900</v>
      </c>
      <c r="G302" s="30" t="str">
        <f>IF(OR($V302,$A302=""),"",VLOOKUP($A302,OptionInfo!$A:$AI,31,FALSE))</f>
        <v/>
      </c>
      <c r="H302" s="30" t="str">
        <f>IF(OR($V302,$A302=""),"",VLOOKUP($A302,OptionInfo!$A:$AI,32,FALSE))</f>
        <v/>
      </c>
      <c r="I302" s="30" t="str">
        <f>IF(OR($V302,$A302=""),"",VLOOKUP($A302,OptionInfo!$A:$AI,33,FALSE))</f>
        <v/>
      </c>
      <c r="J302" s="30" t="str">
        <f>IF(OR($V302,$A302=""),"",VLOOKUP($A302,OptionInfo!$A:$AI,34,FALSE))</f>
        <v/>
      </c>
      <c r="K302" s="30" t="str">
        <f>IF(OR($V302,$A302=""),"",VLOOKUP($A302,OptionInfo!$A:$AI,35,FALSE))</f>
        <v/>
      </c>
      <c r="L302" s="31" t="str">
        <f t="shared" si="30"/>
        <v/>
      </c>
      <c r="M302" s="30" t="str">
        <f t="shared" si="31"/>
        <v/>
      </c>
      <c r="N302" s="30" t="str">
        <f>IF(OR($V302,$A302=""),"",IF(VLOOKUP($A302,OptionInfo!$A:$B,2,FALSE)="Asian",-$M302*0.01*$U302,$M302*0.01*$U302))</f>
        <v/>
      </c>
      <c r="O302" s="30" t="str">
        <f t="shared" si="32"/>
        <v/>
      </c>
      <c r="P302" s="30" t="str">
        <f t="shared" si="33"/>
        <v/>
      </c>
      <c r="Q302" s="22">
        <f t="shared" si="28"/>
        <v>0</v>
      </c>
      <c r="R302" s="155">
        <v>0</v>
      </c>
      <c r="S302" s="22">
        <f t="shared" si="29"/>
        <v>0</v>
      </c>
      <c r="T302" s="22">
        <f>IF($A302="","",IF(V302,VLOOKUP($A302,OptionInfo!$A:$AC,29,FALSE),VLOOKUP($A302,OptionInfo!$A:$AD,30,FALSE)))</f>
        <v>0</v>
      </c>
      <c r="U302" s="154">
        <f>IF($B302="","",IF($V302,0,RTD("wdf.rtq",,$B302,"LastPrice")))</f>
        <v>0</v>
      </c>
      <c r="V302" s="136" t="b">
        <f>IF($A302="","",VLOOKUP($A302,OptionInfo!$A:$AK,37,FALSE))</f>
        <v>1</v>
      </c>
    </row>
    <row r="303" spans="1:22" x14ac:dyDescent="0.2">
      <c r="A303" s="19" t="s">
        <v>1290</v>
      </c>
      <c r="B303" s="10" t="str">
        <f>IF($A303="","",VLOOKUP($A303,OptionInfo!$A:$E,5,FALSE))</f>
        <v>002628.SZ</v>
      </c>
      <c r="C303" s="154">
        <f>IF($A303="","",VLOOKUP($A303,OptionInfo!$A:$G,7,FALSE))</f>
        <v>100</v>
      </c>
      <c r="D303" s="119">
        <v>2400</v>
      </c>
      <c r="E303" s="119">
        <v>0</v>
      </c>
      <c r="F303" s="119">
        <v>-2400</v>
      </c>
      <c r="G303" s="30" t="str">
        <f>IF(OR($V303,$A303=""),"",VLOOKUP($A303,OptionInfo!$A:$AI,31,FALSE))</f>
        <v/>
      </c>
      <c r="H303" s="30" t="str">
        <f>IF(OR($V303,$A303=""),"",VLOOKUP($A303,OptionInfo!$A:$AI,32,FALSE))</f>
        <v/>
      </c>
      <c r="I303" s="30" t="str">
        <f>IF(OR($V303,$A303=""),"",VLOOKUP($A303,OptionInfo!$A:$AI,33,FALSE))</f>
        <v/>
      </c>
      <c r="J303" s="30" t="str">
        <f>IF(OR($V303,$A303=""),"",VLOOKUP($A303,OptionInfo!$A:$AI,34,FALSE))</f>
        <v/>
      </c>
      <c r="K303" s="30" t="str">
        <f>IF(OR($V303,$A303=""),"",VLOOKUP($A303,OptionInfo!$A:$AI,35,FALSE))</f>
        <v/>
      </c>
      <c r="L303" s="31" t="str">
        <f t="shared" si="30"/>
        <v/>
      </c>
      <c r="M303" s="30" t="str">
        <f t="shared" si="31"/>
        <v/>
      </c>
      <c r="N303" s="30" t="str">
        <f>IF(OR($V303,$A303=""),"",IF(VLOOKUP($A303,OptionInfo!$A:$B,2,FALSE)="Asian",-$M303*0.01*$U303,$M303*0.01*$U303))</f>
        <v/>
      </c>
      <c r="O303" s="30" t="str">
        <f t="shared" si="32"/>
        <v/>
      </c>
      <c r="P303" s="30" t="str">
        <f t="shared" si="33"/>
        <v/>
      </c>
      <c r="Q303" s="22">
        <f t="shared" si="28"/>
        <v>0</v>
      </c>
      <c r="R303" s="155">
        <v>0</v>
      </c>
      <c r="S303" s="22">
        <f t="shared" si="29"/>
        <v>0</v>
      </c>
      <c r="T303" s="22">
        <f>IF($A303="","",IF(V303,VLOOKUP($A303,OptionInfo!$A:$AC,29,FALSE),VLOOKUP($A303,OptionInfo!$A:$AD,30,FALSE)))</f>
        <v>0</v>
      </c>
      <c r="U303" s="154">
        <f>IF($B303="","",IF($V303,0,RTD("wdf.rtq",,$B303,"LastPrice")))</f>
        <v>0</v>
      </c>
      <c r="V303" s="136" t="b">
        <f>IF($A303="","",VLOOKUP($A303,OptionInfo!$A:$AK,37,FALSE))</f>
        <v>1</v>
      </c>
    </row>
    <row r="304" spans="1:22" x14ac:dyDescent="0.2">
      <c r="A304" s="19" t="s">
        <v>1309</v>
      </c>
      <c r="B304" s="10" t="str">
        <f>IF($A304="","",VLOOKUP($A304,OptionInfo!$A:$E,5,FALSE))</f>
        <v>002628.SZ</v>
      </c>
      <c r="C304" s="154">
        <f>IF($A304="","",VLOOKUP($A304,OptionInfo!$A:$G,7,FALSE))</f>
        <v>100</v>
      </c>
      <c r="D304" s="119">
        <v>5000</v>
      </c>
      <c r="E304" s="119">
        <v>0</v>
      </c>
      <c r="F304" s="119">
        <v>-5000</v>
      </c>
      <c r="G304" s="30" t="str">
        <f>IF(OR($V304,$A304=""),"",VLOOKUP($A304,OptionInfo!$A:$AI,31,FALSE))</f>
        <v/>
      </c>
      <c r="H304" s="30" t="str">
        <f>IF(OR($V304,$A304=""),"",VLOOKUP($A304,OptionInfo!$A:$AI,32,FALSE))</f>
        <v/>
      </c>
      <c r="I304" s="30" t="str">
        <f>IF(OR($V304,$A304=""),"",VLOOKUP($A304,OptionInfo!$A:$AI,33,FALSE))</f>
        <v/>
      </c>
      <c r="J304" s="30" t="str">
        <f>IF(OR($V304,$A304=""),"",VLOOKUP($A304,OptionInfo!$A:$AI,34,FALSE))</f>
        <v/>
      </c>
      <c r="K304" s="30" t="str">
        <f>IF(OR($V304,$A304=""),"",VLOOKUP($A304,OptionInfo!$A:$AI,35,FALSE))</f>
        <v/>
      </c>
      <c r="L304" s="31" t="str">
        <f t="shared" si="30"/>
        <v/>
      </c>
      <c r="M304" s="30" t="str">
        <f t="shared" si="31"/>
        <v/>
      </c>
      <c r="N304" s="30" t="str">
        <f>IF(OR($V304,$A304=""),"",IF(VLOOKUP($A304,OptionInfo!$A:$B,2,FALSE)="Asian",-$M304*0.01*$U304,$M304*0.01*$U304))</f>
        <v/>
      </c>
      <c r="O304" s="30" t="str">
        <f t="shared" si="32"/>
        <v/>
      </c>
      <c r="P304" s="30" t="str">
        <f t="shared" si="33"/>
        <v/>
      </c>
      <c r="Q304" s="22">
        <f t="shared" si="28"/>
        <v>0</v>
      </c>
      <c r="R304" s="155">
        <v>0</v>
      </c>
      <c r="S304" s="22">
        <f t="shared" si="29"/>
        <v>0</v>
      </c>
      <c r="T304" s="22">
        <f>IF($A304="","",IF(V304,VLOOKUP($A304,OptionInfo!$A:$AC,29,FALSE),VLOOKUP($A304,OptionInfo!$A:$AD,30,FALSE)))</f>
        <v>0</v>
      </c>
      <c r="U304" s="154">
        <f>IF($B304="","",IF($V304,0,RTD("wdf.rtq",,$B304,"LastPrice")))</f>
        <v>0</v>
      </c>
      <c r="V304" s="136" t="b">
        <f>IF($A304="","",VLOOKUP($A304,OptionInfo!$A:$AK,37,FALSE))</f>
        <v>1</v>
      </c>
    </row>
    <row r="305" spans="1:22" x14ac:dyDescent="0.2">
      <c r="A305" s="19" t="s">
        <v>2305</v>
      </c>
      <c r="B305" s="10" t="str">
        <f>IF($A305="","",VLOOKUP($A305,OptionInfo!$A:$E,5,FALSE))</f>
        <v>600030.SH</v>
      </c>
      <c r="C305" s="154">
        <f>IF($A305="","",VLOOKUP($A305,OptionInfo!$A:$G,7,FALSE))</f>
        <v>100</v>
      </c>
      <c r="D305" s="119">
        <v>545</v>
      </c>
      <c r="E305" s="119">
        <v>0</v>
      </c>
      <c r="F305" s="119">
        <v>-545</v>
      </c>
      <c r="G305" s="30" t="str">
        <f>IF(OR($V305,$A305=""),"",VLOOKUP($A305,OptionInfo!$A:$AI,31,FALSE))</f>
        <v/>
      </c>
      <c r="H305" s="30" t="str">
        <f>IF(OR($V305,$A305=""),"",VLOOKUP($A305,OptionInfo!$A:$AI,32,FALSE))</f>
        <v/>
      </c>
      <c r="I305" s="30" t="str">
        <f>IF(OR($V305,$A305=""),"",VLOOKUP($A305,OptionInfo!$A:$AI,33,FALSE))</f>
        <v/>
      </c>
      <c r="J305" s="30" t="str">
        <f>IF(OR($V305,$A305=""),"",VLOOKUP($A305,OptionInfo!$A:$AI,34,FALSE))</f>
        <v/>
      </c>
      <c r="K305" s="30" t="str">
        <f>IF(OR($V305,$A305=""),"",VLOOKUP($A305,OptionInfo!$A:$AI,35,FALSE))</f>
        <v/>
      </c>
      <c r="L305" s="31" t="str">
        <f t="shared" si="30"/>
        <v/>
      </c>
      <c r="M305" s="30" t="str">
        <f t="shared" si="31"/>
        <v/>
      </c>
      <c r="N305" s="30" t="str">
        <f>IF(OR($V305,$A305=""),"",IF(VLOOKUP($A305,OptionInfo!$A:$B,2,FALSE)="Asian",-$M305*0.01*$U305,$M305*0.01*$U305))</f>
        <v/>
      </c>
      <c r="O305" s="30" t="str">
        <f t="shared" si="32"/>
        <v/>
      </c>
      <c r="P305" s="30" t="str">
        <f t="shared" si="33"/>
        <v/>
      </c>
      <c r="Q305" s="22">
        <f t="shared" si="28"/>
        <v>71667.5</v>
      </c>
      <c r="R305" s="155">
        <v>-71667.5</v>
      </c>
      <c r="S305" s="22">
        <f t="shared" si="29"/>
        <v>0</v>
      </c>
      <c r="T305" s="22">
        <f>IF($A305="","",IF(V305,VLOOKUP($A305,OptionInfo!$A:$AC,29,FALSE),VLOOKUP($A305,OptionInfo!$A:$AD,30,FALSE)))</f>
        <v>1.3149999999999999</v>
      </c>
      <c r="U305" s="154">
        <f>IF($B305="","",IF($V305,0,RTD("wdf.rtq",,$B305,"LastPrice")))</f>
        <v>0</v>
      </c>
      <c r="V305" s="136" t="b">
        <f>IF($A305="","",VLOOKUP($A305,OptionInfo!$A:$AK,37,FALSE))</f>
        <v>1</v>
      </c>
    </row>
    <row r="306" spans="1:22" x14ac:dyDescent="0.2">
      <c r="A306" s="19" t="s">
        <v>2866</v>
      </c>
      <c r="B306" s="10" t="str">
        <f>IF($A306="","",VLOOKUP($A306,OptionInfo!$A:$E,5,FALSE))</f>
        <v>A1805.DCE</v>
      </c>
      <c r="C306" s="154">
        <f>IF($A306="","",VLOOKUP($A306,OptionInfo!$A:$G,7,FALSE))</f>
        <v>10</v>
      </c>
      <c r="D306" s="119">
        <v>-152.6</v>
      </c>
      <c r="E306" s="119">
        <v>0</v>
      </c>
      <c r="F306" s="119">
        <v>152.6</v>
      </c>
      <c r="G306" s="30">
        <f>IF(OR($V306,$A306=""),"",VLOOKUP($A306,OptionInfo!$A:$AI,31,FALSE))</f>
        <v>0.13132457823891175</v>
      </c>
      <c r="H306" s="30">
        <f>IF(OR($V306,$A306=""),"",VLOOKUP($A306,OptionInfo!$A:$AI,32,FALSE))</f>
        <v>1.8250164986781325E-3</v>
      </c>
      <c r="I306" s="30">
        <f>IF(OR($V306,$A306=""),"",VLOOKUP($A306,OptionInfo!$A:$AI,33,FALSE))</f>
        <v>183.99624785941231</v>
      </c>
      <c r="J306" s="30">
        <f>IF(OR($V306,$A306=""),"",VLOOKUP($A306,OptionInfo!$A:$AI,34,FALSE))</f>
        <v>-206.76822124779048</v>
      </c>
      <c r="K306" s="30">
        <f>IF(OR($V306,$A306=""),"",VLOOKUP($A306,OptionInfo!$A:$AI,35,FALSE))</f>
        <v>27.343671533516059</v>
      </c>
      <c r="L306" s="31">
        <f t="shared" si="30"/>
        <v>-20.040130639257931</v>
      </c>
      <c r="M306" s="30">
        <f t="shared" si="31"/>
        <v>-0.27849751769828301</v>
      </c>
      <c r="N306" s="30" t="e">
        <f>IF(OR($V306,$A306=""),"",IF(VLOOKUP($A306,OptionInfo!$A:$B,2,FALSE)="Asian",-$M306*0.01*$U306,$M306*0.01*$U306))</f>
        <v>#N/A</v>
      </c>
      <c r="O306" s="30">
        <f t="shared" si="32"/>
        <v>-2807.7827423346316</v>
      </c>
      <c r="P306" s="30">
        <f t="shared" si="33"/>
        <v>1262.1132224965131</v>
      </c>
      <c r="Q306" s="22">
        <f t="shared" si="28"/>
        <v>-11575.096283928104</v>
      </c>
      <c r="R306" s="155">
        <v>84964.017599999992</v>
      </c>
      <c r="S306" s="22">
        <f t="shared" si="29"/>
        <v>73388.921316071894</v>
      </c>
      <c r="T306" s="22">
        <f>IF($A306="","",IF(V306,VLOOKUP($A306,OptionInfo!$A:$AC,29,FALSE),VLOOKUP($A306,OptionInfo!$A:$AD,30,FALSE)))</f>
        <v>7.5852531349463321</v>
      </c>
      <c r="U306" s="154" t="e">
        <f>IF($B306="","",IF($V306,0,RTD("wdf.rtq",,$B306,"LastPrice")))</f>
        <v>#N/A</v>
      </c>
      <c r="V306" s="136" t="b">
        <f>IF($A306="","",VLOOKUP($A306,OptionInfo!$A:$AK,37,FALSE))</f>
        <v>0</v>
      </c>
    </row>
    <row r="307" spans="1:22" x14ac:dyDescent="0.2">
      <c r="A307" s="19" t="s">
        <v>2868</v>
      </c>
      <c r="B307" s="10" t="str">
        <f>IF($A307="","",VLOOKUP($A307,OptionInfo!$A:$E,5,FALSE))</f>
        <v>A1805.DCE</v>
      </c>
      <c r="C307" s="154">
        <f>IF($A307="","",VLOOKUP($A307,OptionInfo!$A:$G,7,FALSE))</f>
        <v>10</v>
      </c>
      <c r="D307" s="119">
        <v>152.6</v>
      </c>
      <c r="E307" s="119">
        <v>152.6</v>
      </c>
      <c r="F307" s="119">
        <v>0</v>
      </c>
      <c r="G307" s="30">
        <f>IF(OR($V307,$A307=""),"",VLOOKUP($A307,OptionInfo!$A:$AI,31,FALSE))</f>
        <v>4.6929330034772702E-5</v>
      </c>
      <c r="H307" s="30">
        <f>IF(OR($V307,$A307=""),"",VLOOKUP($A307,OptionInfo!$A:$AI,32,FALSE))</f>
        <v>2.4953807277850089E-6</v>
      </c>
      <c r="I307" s="30">
        <f>IF(OR($V307,$A307=""),"",VLOOKUP($A307,OptionInfo!$A:$AI,33,FALSE))</f>
        <v>0.16772111054911512</v>
      </c>
      <c r="J307" s="30">
        <f>IF(OR($V307,$A307=""),"",VLOOKUP($A307,OptionInfo!$A:$AI,34,FALSE))</f>
        <v>-0.12576575899426781</v>
      </c>
      <c r="K307" s="30">
        <f>IF(OR($V307,$A307=""),"",VLOOKUP($A307,OptionInfo!$A:$AI,35,FALSE))</f>
        <v>9.8838527466236191E-3</v>
      </c>
      <c r="L307" s="31">
        <f t="shared" si="30"/>
        <v>7.161415763306314E-3</v>
      </c>
      <c r="M307" s="30">
        <f t="shared" si="31"/>
        <v>3.8079509905999232E-4</v>
      </c>
      <c r="N307" s="30" t="e">
        <f>IF(OR($V307,$A307=""),"",IF(VLOOKUP($A307,OptionInfo!$A:$B,2,FALSE)="Asian",-$M307*0.01*$U307,$M307*0.01*$U307))</f>
        <v>#N/A</v>
      </c>
      <c r="O307" s="30">
        <f t="shared" si="32"/>
        <v>2.5594241469794965</v>
      </c>
      <c r="P307" s="30">
        <f t="shared" si="33"/>
        <v>-0.7676741929010108</v>
      </c>
      <c r="Q307" s="22">
        <f t="shared" si="28"/>
        <v>1.2754266069860232</v>
      </c>
      <c r="R307" s="155">
        <v>1117.9476</v>
      </c>
      <c r="S307" s="22">
        <f t="shared" si="29"/>
        <v>1119.223026606986</v>
      </c>
      <c r="T307" s="22">
        <f>IF($A307="","",IF(V307,VLOOKUP($A307,OptionInfo!$A:$AC,29,FALSE),VLOOKUP($A307,OptionInfo!$A:$AD,30,FALSE)))</f>
        <v>8.3579725228441894E-4</v>
      </c>
      <c r="U307" s="154" t="e">
        <f>IF($B307="","",IF($V307,0,RTD("wdf.rtq",,$B307,"LastPrice")))</f>
        <v>#N/A</v>
      </c>
      <c r="V307" s="136" t="b">
        <f>IF($A307="","",VLOOKUP($A307,OptionInfo!$A:$AK,37,FALSE))</f>
        <v>0</v>
      </c>
    </row>
    <row r="308" spans="1:22" x14ac:dyDescent="0.2">
      <c r="A308" s="19" t="s">
        <v>2878</v>
      </c>
      <c r="B308" s="10" t="str">
        <f>IF($A308="","",VLOOKUP($A308,OptionInfo!$A:$E,5,FALSE))</f>
        <v>A1805.DCE</v>
      </c>
      <c r="C308" s="154">
        <f>IF($A308="","",VLOOKUP($A308,OptionInfo!$A:$G,7,FALSE))</f>
        <v>10</v>
      </c>
      <c r="D308" s="119">
        <v>-65.399999999999991</v>
      </c>
      <c r="E308" s="119">
        <v>0</v>
      </c>
      <c r="F308" s="119">
        <v>65.399999999999991</v>
      </c>
      <c r="G308" s="30">
        <f>IF(OR($V308,$A308=""),"",VLOOKUP($A308,OptionInfo!$A:$AI,31,FALSE))</f>
        <v>-0.86687704078952554</v>
      </c>
      <c r="H308" s="30">
        <f>IF(OR($V308,$A308=""),"",VLOOKUP($A308,OptionInfo!$A:$AI,32,FALSE))</f>
        <v>1.8250164986781325E-3</v>
      </c>
      <c r="I308" s="30">
        <f>IF(OR($V308,$A308=""),"",VLOOKUP($A308,OptionInfo!$A:$AI,33,FALSE))</f>
        <v>183.99624785941231</v>
      </c>
      <c r="J308" s="30">
        <f>IF(OR($V308,$A308=""),"",VLOOKUP($A308,OptionInfo!$A:$AI,34,FALSE))</f>
        <v>-202.7255046907253</v>
      </c>
      <c r="K308" s="30">
        <f>IF(OR($V308,$A308=""),"",VLOOKUP($A308,OptionInfo!$A:$AI,35,FALSE))</f>
        <v>-192.0410802965539</v>
      </c>
      <c r="L308" s="31">
        <f t="shared" si="30"/>
        <v>56.693758467634964</v>
      </c>
      <c r="M308" s="30">
        <f t="shared" si="31"/>
        <v>-0.11935607901354985</v>
      </c>
      <c r="N308" s="30" t="e">
        <f>IF(OR($V308,$A308=""),"",IF(VLOOKUP($A308,OptionInfo!$A:$B,2,FALSE)="Asian",-$M308*0.01*$U308,$M308*0.01*$U308))</f>
        <v>#N/A</v>
      </c>
      <c r="O308" s="30">
        <f t="shared" si="32"/>
        <v>-1203.3354610005563</v>
      </c>
      <c r="P308" s="30">
        <f t="shared" si="33"/>
        <v>530.32992027093724</v>
      </c>
      <c r="Q308" s="22">
        <f t="shared" si="28"/>
        <v>-93091.976494275747</v>
      </c>
      <c r="R308" s="155">
        <v>36413.150399999999</v>
      </c>
      <c r="S308" s="22">
        <f t="shared" si="29"/>
        <v>-56678.826094275748</v>
      </c>
      <c r="T308" s="22">
        <f>IF($A308="","",IF(V308,VLOOKUP($A308,OptionInfo!$A:$AC,29,FALSE),VLOOKUP($A308,OptionInfo!$A:$AD,30,FALSE)))</f>
        <v>142.34247170378558</v>
      </c>
      <c r="U308" s="154" t="e">
        <f>IF($B308="","",IF($V308,0,RTD("wdf.rtq",,$B308,"LastPrice")))</f>
        <v>#N/A</v>
      </c>
      <c r="V308" s="136" t="b">
        <f>IF($A308="","",VLOOKUP($A308,OptionInfo!$A:$AK,37,FALSE))</f>
        <v>0</v>
      </c>
    </row>
    <row r="309" spans="1:22" x14ac:dyDescent="0.2">
      <c r="A309" s="19" t="s">
        <v>2880</v>
      </c>
      <c r="B309" s="10" t="str">
        <f>IF($A309="","",VLOOKUP($A309,OptionInfo!$A:$E,5,FALSE))</f>
        <v>A1805.DCE</v>
      </c>
      <c r="C309" s="154">
        <f>IF($A309="","",VLOOKUP($A309,OptionInfo!$A:$G,7,FALSE))</f>
        <v>10</v>
      </c>
      <c r="D309" s="119">
        <v>65.399999999999991</v>
      </c>
      <c r="E309" s="119">
        <v>65.399999999999991</v>
      </c>
      <c r="F309" s="119">
        <v>0</v>
      </c>
      <c r="G309" s="30">
        <f>IF(OR($V309,$A309=""),"",VLOOKUP($A309,OptionInfo!$A:$AI,31,FALSE))</f>
        <v>-0.26244681070506987</v>
      </c>
      <c r="H309" s="30">
        <f>IF(OR($V309,$A309=""),"",VLOOKUP($A309,OptionInfo!$A:$AI,32,FALSE))</f>
        <v>4.1869332621267243E-3</v>
      </c>
      <c r="I309" s="30">
        <f>IF(OR($V309,$A309=""),"",VLOOKUP($A309,OptionInfo!$A:$AI,33,FALSE))</f>
        <v>281.41481125497626</v>
      </c>
      <c r="J309" s="30">
        <f>IF(OR($V309,$A309=""),"",VLOOKUP($A309,OptionInfo!$A:$AI,34,FALSE))</f>
        <v>-210.68555917742006</v>
      </c>
      <c r="K309" s="30">
        <f>IF(OR($V309,$A309=""),"",VLOOKUP($A309,OptionInfo!$A:$AI,35,FALSE))</f>
        <v>-56.305839417673461</v>
      </c>
      <c r="L309" s="31">
        <f t="shared" si="30"/>
        <v>-17.164021420111567</v>
      </c>
      <c r="M309" s="30">
        <f t="shared" si="31"/>
        <v>0.27382543534308773</v>
      </c>
      <c r="N309" s="30" t="e">
        <f>IF(OR($V309,$A309=""),"",IF(VLOOKUP($A309,OptionInfo!$A:$B,2,FALSE)="Asian",-$M309*0.01*$U309,$M309*0.01*$U309))</f>
        <v>#N/A</v>
      </c>
      <c r="O309" s="30">
        <f t="shared" si="32"/>
        <v>1840.4528656075447</v>
      </c>
      <c r="P309" s="30">
        <f t="shared" si="33"/>
        <v>-551.1534228081307</v>
      </c>
      <c r="Q309" s="22">
        <f t="shared" si="28"/>
        <v>8186.9739511046055</v>
      </c>
      <c r="R309" s="155">
        <v>479.12039999999996</v>
      </c>
      <c r="S309" s="22">
        <f t="shared" si="29"/>
        <v>8666.0943511046062</v>
      </c>
      <c r="T309" s="22">
        <f>IF($A309="","",IF(V309,VLOOKUP($A309,OptionInfo!$A:$AC,29,FALSE),VLOOKUP($A309,OptionInfo!$A:$AD,30,FALSE)))</f>
        <v>12.51830879373793</v>
      </c>
      <c r="U309" s="154" t="e">
        <f>IF($B309="","",IF($V309,0,RTD("wdf.rtq",,$B309,"LastPrice")))</f>
        <v>#N/A</v>
      </c>
      <c r="V309" s="136" t="b">
        <f>IF($A309="","",VLOOKUP($A309,OptionInfo!$A:$AK,37,FALSE))</f>
        <v>0</v>
      </c>
    </row>
    <row r="310" spans="1:22" x14ac:dyDescent="0.2">
      <c r="A310" s="19" t="s">
        <v>1072</v>
      </c>
      <c r="B310" s="10" t="str">
        <f>IF($A310="","",VLOOKUP($A310,OptionInfo!$A:$E,5,FALSE))</f>
        <v>600010.SH</v>
      </c>
      <c r="C310" s="154">
        <f>IF($A310="","",VLOOKUP($A310,OptionInfo!$A:$G,7,FALSE))</f>
        <v>100</v>
      </c>
      <c r="D310" s="119">
        <v>11350</v>
      </c>
      <c r="E310" s="119">
        <v>0</v>
      </c>
      <c r="F310" s="119">
        <v>-11350</v>
      </c>
      <c r="G310" s="30" t="str">
        <f>IF(OR($V310,$A310=""),"",VLOOKUP($A310,OptionInfo!$A:$AI,31,FALSE))</f>
        <v/>
      </c>
      <c r="H310" s="30" t="str">
        <f>IF(OR($V310,$A310=""),"",VLOOKUP($A310,OptionInfo!$A:$AI,32,FALSE))</f>
        <v/>
      </c>
      <c r="I310" s="30" t="str">
        <f>IF(OR($V310,$A310=""),"",VLOOKUP($A310,OptionInfo!$A:$AI,33,FALSE))</f>
        <v/>
      </c>
      <c r="J310" s="30" t="str">
        <f>IF(OR($V310,$A310=""),"",VLOOKUP($A310,OptionInfo!$A:$AI,34,FALSE))</f>
        <v/>
      </c>
      <c r="K310" s="30" t="str">
        <f>IF(OR($V310,$A310=""),"",VLOOKUP($A310,OptionInfo!$A:$AI,35,FALSE))</f>
        <v/>
      </c>
      <c r="L310" s="31" t="str">
        <f t="shared" si="30"/>
        <v/>
      </c>
      <c r="M310" s="30" t="str">
        <f t="shared" si="31"/>
        <v/>
      </c>
      <c r="N310" s="30" t="str">
        <f>IF(OR($V310,$A310=""),"",IF(VLOOKUP($A310,OptionInfo!$A:$B,2,FALSE)="Asian",-$M310*0.01*$U310,$M310*0.01*$U310))</f>
        <v/>
      </c>
      <c r="O310" s="30" t="str">
        <f t="shared" si="32"/>
        <v/>
      </c>
      <c r="P310" s="30" t="str">
        <f t="shared" si="33"/>
        <v/>
      </c>
      <c r="Q310" s="22">
        <f t="shared" si="28"/>
        <v>3338.7046499999997</v>
      </c>
      <c r="R310" s="155">
        <v>-3338.7046500000001</v>
      </c>
      <c r="S310" s="22">
        <f t="shared" si="29"/>
        <v>-4.5474735088646412E-13</v>
      </c>
      <c r="T310" s="22">
        <f>IF($A310="","",IF(V310,VLOOKUP($A310,OptionInfo!$A:$AC,29,FALSE),VLOOKUP($A310,OptionInfo!$A:$AD,30,FALSE)))</f>
        <v>2.94159E-3</v>
      </c>
      <c r="U310" s="154">
        <f>IF($B310="","",IF($V310,0,RTD("wdf.rtq",,$B310,"LastPrice")))</f>
        <v>0</v>
      </c>
      <c r="V310" s="136" t="b">
        <f>IF($A310="","",VLOOKUP($A310,OptionInfo!$A:$AK,37,FALSE))</f>
        <v>1</v>
      </c>
    </row>
    <row r="311" spans="1:22" x14ac:dyDescent="0.2">
      <c r="A311" s="19" t="s">
        <v>1074</v>
      </c>
      <c r="B311" s="10" t="str">
        <f>IF($A311="","",VLOOKUP($A311,OptionInfo!$A:$E,5,FALSE))</f>
        <v>600010.SH</v>
      </c>
      <c r="C311" s="154">
        <f>IF($A311="","",VLOOKUP($A311,OptionInfo!$A:$G,7,FALSE))</f>
        <v>100</v>
      </c>
      <c r="D311" s="119">
        <v>4450</v>
      </c>
      <c r="E311" s="119">
        <v>0</v>
      </c>
      <c r="F311" s="119">
        <v>-4450</v>
      </c>
      <c r="G311" s="30" t="str">
        <f>IF(OR($V311,$A311=""),"",VLOOKUP($A311,OptionInfo!$A:$AI,31,FALSE))</f>
        <v/>
      </c>
      <c r="H311" s="30" t="str">
        <f>IF(OR($V311,$A311=""),"",VLOOKUP($A311,OptionInfo!$A:$AI,32,FALSE))</f>
        <v/>
      </c>
      <c r="I311" s="30" t="str">
        <f>IF(OR($V311,$A311=""),"",VLOOKUP($A311,OptionInfo!$A:$AI,33,FALSE))</f>
        <v/>
      </c>
      <c r="J311" s="30" t="str">
        <f>IF(OR($V311,$A311=""),"",VLOOKUP($A311,OptionInfo!$A:$AI,34,FALSE))</f>
        <v/>
      </c>
      <c r="K311" s="30" t="str">
        <f>IF(OR($V311,$A311=""),"",VLOOKUP($A311,OptionInfo!$A:$AI,35,FALSE))</f>
        <v/>
      </c>
      <c r="L311" s="31" t="str">
        <f t="shared" si="30"/>
        <v/>
      </c>
      <c r="M311" s="30" t="str">
        <f t="shared" si="31"/>
        <v/>
      </c>
      <c r="N311" s="30" t="str">
        <f>IF(OR($V311,$A311=""),"",IF(VLOOKUP($A311,OptionInfo!$A:$B,2,FALSE)="Asian",-$M311*0.01*$U311,$M311*0.01*$U311))</f>
        <v/>
      </c>
      <c r="O311" s="30" t="str">
        <f t="shared" si="32"/>
        <v/>
      </c>
      <c r="P311" s="30" t="str">
        <f t="shared" si="33"/>
        <v/>
      </c>
      <c r="Q311" s="22">
        <f t="shared" si="28"/>
        <v>931.39835000000005</v>
      </c>
      <c r="R311" s="155">
        <v>-931.39835000000005</v>
      </c>
      <c r="S311" s="22">
        <f t="shared" si="29"/>
        <v>0</v>
      </c>
      <c r="T311" s="22">
        <f>IF($A311="","",IF(V311,VLOOKUP($A311,OptionInfo!$A:$AC,29,FALSE),VLOOKUP($A311,OptionInfo!$A:$AD,30,FALSE)))</f>
        <v>2.0930300000000001E-3</v>
      </c>
      <c r="U311" s="154">
        <f>IF($B311="","",IF($V311,0,RTD("wdf.rtq",,$B311,"LastPrice")))</f>
        <v>0</v>
      </c>
      <c r="V311" s="136" t="b">
        <f>IF($A311="","",VLOOKUP($A311,OptionInfo!$A:$AK,37,FALSE))</f>
        <v>1</v>
      </c>
    </row>
    <row r="312" spans="1:22" x14ac:dyDescent="0.2">
      <c r="A312" s="19" t="s">
        <v>2960</v>
      </c>
      <c r="B312" s="10" t="str">
        <f>IF($A312="","",VLOOKUP($A312,OptionInfo!$A:$E,5,FALSE))</f>
        <v>601766.SH</v>
      </c>
      <c r="C312" s="154">
        <f>IF($A312="","",VLOOKUP($A312,OptionInfo!$A:$G,7,FALSE))</f>
        <v>100</v>
      </c>
      <c r="D312" s="119">
        <v>-4897.95</v>
      </c>
      <c r="E312" s="119">
        <v>0</v>
      </c>
      <c r="F312" s="119">
        <v>4897.95</v>
      </c>
      <c r="G312" s="30">
        <f>IF(OR($V312,$A312=""),"",VLOOKUP($A312,OptionInfo!$A:$AI,31,FALSE))</f>
        <v>0.55320075917382661</v>
      </c>
      <c r="H312" s="30">
        <f>IF(OR($V312,$A312=""),"",VLOOKUP($A312,OptionInfo!$A:$AI,32,FALSE))</f>
        <v>0.17263987750701479</v>
      </c>
      <c r="I312" s="30">
        <f>IF(OR($V312,$A312=""),"",VLOOKUP($A312,OptionInfo!$A:$AI,33,FALSE))</f>
        <v>3.2340862491174889</v>
      </c>
      <c r="J312" s="30">
        <f>IF(OR($V312,$A312=""),"",VLOOKUP($A312,OptionInfo!$A:$AI,34,FALSE))</f>
        <v>-1.2701716802937335</v>
      </c>
      <c r="K312" s="30">
        <f>IF(OR($V312,$A312=""),"",VLOOKUP($A312,OptionInfo!$A:$AI,35,FALSE))</f>
        <v>2.6301379611733799</v>
      </c>
      <c r="L312" s="31">
        <f t="shared" si="30"/>
        <v>-2709.5496583954441</v>
      </c>
      <c r="M312" s="30">
        <f t="shared" si="31"/>
        <v>-845.58148803548306</v>
      </c>
      <c r="N312" s="30" t="e">
        <f>IF(OR($V312,$A312=""),"",IF(VLOOKUP($A312,OptionInfo!$A:$B,2,FALSE)="Asian",-$M312*0.01*$U312,$M312*0.01*$U312))</f>
        <v>#N/A</v>
      </c>
      <c r="O312" s="30">
        <f t="shared" si="32"/>
        <v>-15840.392743865004</v>
      </c>
      <c r="P312" s="30">
        <f t="shared" si="33"/>
        <v>2488.4949525978764</v>
      </c>
      <c r="Q312" s="22">
        <f t="shared" si="28"/>
        <v>-467220.31695335009</v>
      </c>
      <c r="R312" s="155">
        <v>641398.79737499997</v>
      </c>
      <c r="S312" s="22">
        <f t="shared" si="29"/>
        <v>174178.48042164987</v>
      </c>
      <c r="T312" s="22">
        <f>IF($A312="","",IF(V312,VLOOKUP($A312,OptionInfo!$A:$AC,29,FALSE),VLOOKUP($A312,OptionInfo!$A:$AD,30,FALSE)))</f>
        <v>0.95390993569421922</v>
      </c>
      <c r="U312" s="154" t="e">
        <f>IF($B312="","",IF($V312,0,RTD("wdf.rtq",,$B312,"LastPrice")))</f>
        <v>#N/A</v>
      </c>
      <c r="V312" s="136" t="b">
        <f>IF($A312="","",VLOOKUP($A312,OptionInfo!$A:$AK,37,FALSE))</f>
        <v>0</v>
      </c>
    </row>
    <row r="313" spans="1:22" x14ac:dyDescent="0.2">
      <c r="A313" s="19" t="s">
        <v>2964</v>
      </c>
      <c r="B313" s="10" t="str">
        <f>IF($A313="","",VLOOKUP($A313,OptionInfo!$A:$E,5,FALSE))</f>
        <v>002628.SZ</v>
      </c>
      <c r="C313" s="154">
        <f>IF($A313="","",VLOOKUP($A313,OptionInfo!$A:$G,7,FALSE))</f>
        <v>100</v>
      </c>
      <c r="D313" s="119">
        <v>-8287.2900000000009</v>
      </c>
      <c r="E313" s="119">
        <v>0</v>
      </c>
      <c r="F313" s="119">
        <v>8287.2900000000009</v>
      </c>
      <c r="G313" s="30">
        <f>IF(OR($V313,$A313=""),"",VLOOKUP($A313,OptionInfo!$A:$AI,31,FALSE))</f>
        <v>0.81044061159521796</v>
      </c>
      <c r="H313" s="30">
        <f>IF(OR($V313,$A313=""),"",VLOOKUP($A313,OptionInfo!$A:$AI,32,FALSE))</f>
        <v>0.39335059485331408</v>
      </c>
      <c r="I313" s="30">
        <f>IF(OR($V313,$A313=""),"",VLOOKUP($A313,OptionInfo!$A:$AI,33,FALSE))</f>
        <v>0.54904719687981451</v>
      </c>
      <c r="J313" s="30">
        <f>IF(OR($V313,$A313=""),"",VLOOKUP($A313,OptionInfo!$A:$AI,34,FALSE))</f>
        <v>-1.6559992044504257</v>
      </c>
      <c r="K313" s="30">
        <f>IF(OR($V313,$A313=""),"",VLOOKUP($A313,OptionInfo!$A:$AI,35,FALSE))</f>
        <v>0.38539844866121026</v>
      </c>
      <c r="L313" s="31">
        <f t="shared" si="30"/>
        <v>-6716.3563760669349</v>
      </c>
      <c r="M313" s="30">
        <f t="shared" si="31"/>
        <v>-3259.8104512219215</v>
      </c>
      <c r="N313" s="30" t="e">
        <f>IF(OR($V313,$A313=""),"",IF(VLOOKUP($A313,OptionInfo!$A:$B,2,FALSE)="Asian",-$M313*0.01*$U313,$M313*0.01*$U313))</f>
        <v>#N/A</v>
      </c>
      <c r="O313" s="30">
        <f t="shared" si="32"/>
        <v>-4550.1133442301189</v>
      </c>
      <c r="P313" s="30">
        <f t="shared" si="33"/>
        <v>5489.4982588199882</v>
      </c>
      <c r="Q313" s="22">
        <f t="shared" si="28"/>
        <v>-521684.33125465381</v>
      </c>
      <c r="R313" s="155">
        <v>286199.90269200003</v>
      </c>
      <c r="S313" s="22">
        <f t="shared" si="29"/>
        <v>-235484.42856265377</v>
      </c>
      <c r="T313" s="22">
        <f>IF($A313="","",IF(V313,VLOOKUP($A313,OptionInfo!$A:$AC,29,FALSE),VLOOKUP($A313,OptionInfo!$A:$AD,30,FALSE)))</f>
        <v>0.6294993070770466</v>
      </c>
      <c r="U313" s="154" t="e">
        <f>IF($B313="","",IF($V313,0,RTD("wdf.rtq",,$B313,"LastPrice")))</f>
        <v>#N/A</v>
      </c>
      <c r="V313" s="136" t="b">
        <f>IF($A313="","",VLOOKUP($A313,OptionInfo!$A:$AK,37,FALSE))</f>
        <v>0</v>
      </c>
    </row>
    <row r="314" spans="1:22" x14ac:dyDescent="0.2">
      <c r="A314" s="19" t="s">
        <v>2966</v>
      </c>
      <c r="B314" s="10" t="str">
        <f>IF($A314="","",VLOOKUP($A314,OptionInfo!$A:$E,5,FALSE))</f>
        <v>000050.SZ</v>
      </c>
      <c r="C314" s="154">
        <f>IF($A314="","",VLOOKUP($A314,OptionInfo!$A:$G,7,FALSE))</f>
        <v>100</v>
      </c>
      <c r="D314" s="119">
        <v>-1388.88</v>
      </c>
      <c r="E314" s="119">
        <v>0</v>
      </c>
      <c r="F314" s="119">
        <v>1388.88</v>
      </c>
      <c r="G314" s="30">
        <f>IF(OR($V314,$A314=""),"",VLOOKUP($A314,OptionInfo!$A:$AI,31,FALSE))</f>
        <v>0.48188726586983804</v>
      </c>
      <c r="H314" s="30">
        <f>IF(OR($V314,$A314=""),"",VLOOKUP($A314,OptionInfo!$A:$AI,32,FALSE))</f>
        <v>0.17072480001809048</v>
      </c>
      <c r="I314" s="30">
        <f>IF(OR($V314,$A314=""),"",VLOOKUP($A314,OptionInfo!$A:$AI,33,FALSE))</f>
        <v>2.0446373110275875</v>
      </c>
      <c r="J314" s="30">
        <f>IF(OR($V314,$A314=""),"",VLOOKUP($A314,OptionInfo!$A:$AI,34,FALSE))</f>
        <v>-6.8803198679786979</v>
      </c>
      <c r="K314" s="30">
        <f>IF(OR($V314,$A314=""),"",VLOOKUP($A314,OptionInfo!$A:$AI,35,FALSE))</f>
        <v>0.60456084471380378</v>
      </c>
      <c r="L314" s="31">
        <f t="shared" si="30"/>
        <v>-669.28358582130068</v>
      </c>
      <c r="M314" s="30">
        <f t="shared" si="31"/>
        <v>-237.11626024912553</v>
      </c>
      <c r="N314" s="30" t="e">
        <f>IF(OR($V314,$A314=""),"",IF(VLOOKUP($A314,OptionInfo!$A:$B,2,FALSE)="Asian",-$M314*0.01*$U314,$M314*0.01*$U314))</f>
        <v>#N/A</v>
      </c>
      <c r="O314" s="30">
        <f t="shared" si="32"/>
        <v>-2839.7558685399958</v>
      </c>
      <c r="P314" s="30">
        <f t="shared" si="33"/>
        <v>3822.3754632953014</v>
      </c>
      <c r="Q314" s="22">
        <f t="shared" si="28"/>
        <v>-113472.34663739939</v>
      </c>
      <c r="R314" s="155">
        <v>167668.92691200002</v>
      </c>
      <c r="S314" s="22">
        <f t="shared" si="29"/>
        <v>54196.580274600637</v>
      </c>
      <c r="T314" s="22">
        <f>IF($A314="","",IF(V314,VLOOKUP($A314,OptionInfo!$A:$AC,29,FALSE),VLOOKUP($A314,OptionInfo!$A:$AD,30,FALSE)))</f>
        <v>0.81700612462847322</v>
      </c>
      <c r="U314" s="154" t="e">
        <f>IF($B314="","",IF($V314,0,RTD("wdf.rtq",,$B314,"LastPrice")))</f>
        <v>#N/A</v>
      </c>
      <c r="V314" s="136" t="b">
        <f>IF($A314="","",VLOOKUP($A314,OptionInfo!$A:$AK,37,FALSE))</f>
        <v>0</v>
      </c>
    </row>
    <row r="315" spans="1:22" x14ac:dyDescent="0.2">
      <c r="A315" s="19" t="s">
        <v>2976</v>
      </c>
      <c r="B315" s="10" t="str">
        <f>IF($A315="","",VLOOKUP($A315,OptionInfo!$A:$E,5,FALSE))</f>
        <v>000036.SZ</v>
      </c>
      <c r="C315" s="154">
        <f>IF($A315="","",VLOOKUP($A315,OptionInfo!$A:$G,7,FALSE))</f>
        <v>100</v>
      </c>
      <c r="D315" s="119">
        <v>-2281.7399999999998</v>
      </c>
      <c r="E315" s="119">
        <v>0</v>
      </c>
      <c r="F315" s="119">
        <v>2281.7399999999998</v>
      </c>
      <c r="G315" s="30">
        <f>IF(OR($V315,$A315=""),"",VLOOKUP($A315,OptionInfo!$A:$AI,31,FALSE))</f>
        <v>0.4736205389551576</v>
      </c>
      <c r="H315" s="30">
        <f>IF(OR($V315,$A315=""),"",VLOOKUP($A315,OptionInfo!$A:$AI,32,FALSE))</f>
        <v>0.38345703984181795</v>
      </c>
      <c r="I315" s="30">
        <f>IF(OR($V315,$A315=""),"",VLOOKUP($A315,OptionInfo!$A:$AI,33,FALSE))</f>
        <v>1.0595883218213558</v>
      </c>
      <c r="J315" s="30">
        <f>IF(OR($V315,$A315=""),"",VLOOKUP($A315,OptionInfo!$A:$AI,34,FALSE))</f>
        <v>-3.0867557360206397</v>
      </c>
      <c r="K315" s="30">
        <f>IF(OR($V315,$A315=""),"",VLOOKUP($A315,OptionInfo!$A:$AI,35,FALSE))</f>
        <v>0.31253380476643355</v>
      </c>
      <c r="L315" s="31">
        <f t="shared" si="30"/>
        <v>-1080.6789285555412</v>
      </c>
      <c r="M315" s="30">
        <f t="shared" si="31"/>
        <v>-874.94926608866956</v>
      </c>
      <c r="N315" s="30" t="e">
        <f>IF(OR($V315,$A315=""),"",IF(VLOOKUP($A315,OptionInfo!$A:$B,2,FALSE)="Asian",-$M315*0.01*$U315,$M315*0.01*$U315))</f>
        <v>#N/A</v>
      </c>
      <c r="O315" s="30">
        <f t="shared" si="32"/>
        <v>-2417.7050574326599</v>
      </c>
      <c r="P315" s="30">
        <f t="shared" si="33"/>
        <v>2817.2696132430933</v>
      </c>
      <c r="Q315" s="22">
        <f t="shared" si="28"/>
        <v>-81587.825338538431</v>
      </c>
      <c r="R315" s="155">
        <v>126269.66620799998</v>
      </c>
      <c r="S315" s="22">
        <f t="shared" si="29"/>
        <v>44681.84086946155</v>
      </c>
      <c r="T315" s="22">
        <f>IF($A315="","",IF(V315,VLOOKUP($A315,OptionInfo!$A:$AC,29,FALSE),VLOOKUP($A315,OptionInfo!$A:$AD,30,FALSE)))</f>
        <v>0.35756845801247483</v>
      </c>
      <c r="U315" s="154" t="e">
        <f>IF($B315="","",IF($V315,0,RTD("wdf.rtq",,$B315,"LastPrice")))</f>
        <v>#N/A</v>
      </c>
      <c r="V315" s="136" t="b">
        <f>IF($A315="","",VLOOKUP($A315,OptionInfo!$A:$AK,37,FALSE))</f>
        <v>0</v>
      </c>
    </row>
    <row r="316" spans="1:22" x14ac:dyDescent="0.2">
      <c r="A316" s="19" t="s">
        <v>2978</v>
      </c>
      <c r="B316" s="10" t="str">
        <f>IF($A316="","",VLOOKUP($A316,OptionInfo!$A:$E,5,FALSE))</f>
        <v>601117.SH</v>
      </c>
      <c r="C316" s="154">
        <f>IF($A316="","",VLOOKUP($A316,OptionInfo!$A:$G,7,FALSE))</f>
        <v>100</v>
      </c>
      <c r="D316" s="119">
        <v>-5787.34</v>
      </c>
      <c r="E316" s="119">
        <v>0</v>
      </c>
      <c r="F316" s="119">
        <v>5787.34</v>
      </c>
      <c r="G316" s="30">
        <f>IF(OR($V316,$A316=""),"",VLOOKUP($A316,OptionInfo!$A:$AI,31,FALSE))</f>
        <v>0.55786763722927113</v>
      </c>
      <c r="H316" s="30">
        <f>IF(OR($V316,$A316=""),"",VLOOKUP($A316,OptionInfo!$A:$AI,32,FALSE))</f>
        <v>0.59677153569734132</v>
      </c>
      <c r="I316" s="30">
        <f>IF(OR($V316,$A316=""),"",VLOOKUP($A316,OptionInfo!$A:$AI,33,FALSE))</f>
        <v>0.79121723756234008</v>
      </c>
      <c r="J316" s="30">
        <f>IF(OR($V316,$A316=""),"",VLOOKUP($A316,OptionInfo!$A:$AI,34,FALSE))</f>
        <v>-2.0067040378289174</v>
      </c>
      <c r="K316" s="30">
        <f>IF(OR($V316,$A316=""),"",VLOOKUP($A316,OptionInfo!$A:$AI,35,FALSE))</f>
        <v>0.27863693051791888</v>
      </c>
      <c r="L316" s="31">
        <f t="shared" si="30"/>
        <v>-3228.5696916424499</v>
      </c>
      <c r="M316" s="30">
        <f t="shared" si="31"/>
        <v>-3453.7197794026515</v>
      </c>
      <c r="N316" s="30" t="e">
        <f>IF(OR($V316,$A316=""),"",IF(VLOOKUP($A316,OptionInfo!$A:$B,2,FALSE)="Asian",-$M316*0.01*$U316,$M316*0.01*$U316))</f>
        <v>#N/A</v>
      </c>
      <c r="O316" s="30">
        <f t="shared" si="32"/>
        <v>-4579.0431676340331</v>
      </c>
      <c r="P316" s="30">
        <f t="shared" si="33"/>
        <v>4645.3914185155227</v>
      </c>
      <c r="Q316" s="22">
        <f t="shared" si="28"/>
        <v>-172065.65206861464</v>
      </c>
      <c r="R316" s="155">
        <v>199949.70332999999</v>
      </c>
      <c r="S316" s="22">
        <f t="shared" si="29"/>
        <v>27884.05126138535</v>
      </c>
      <c r="T316" s="22">
        <f>IF($A316="","",IF(V316,VLOOKUP($A316,OptionInfo!$A:$AC,29,FALSE),VLOOKUP($A316,OptionInfo!$A:$AD,30,FALSE)))</f>
        <v>0.29731388179822621</v>
      </c>
      <c r="U316" s="154" t="e">
        <f>IF($B316="","",IF($V316,0,RTD("wdf.rtq",,$B316,"LastPrice")))</f>
        <v>#N/A</v>
      </c>
      <c r="V316" s="136" t="b">
        <f>IF($A316="","",VLOOKUP($A316,OptionInfo!$A:$AK,37,FALSE))</f>
        <v>0</v>
      </c>
    </row>
    <row r="317" spans="1:22" x14ac:dyDescent="0.2">
      <c r="A317" s="19" t="s">
        <v>2977</v>
      </c>
      <c r="B317" s="10" t="str">
        <f>IF($A317="","",VLOOKUP($A317,OptionInfo!$A:$E,5,FALSE))</f>
        <v>002628.SZ</v>
      </c>
      <c r="C317" s="154">
        <f>IF($A317="","",VLOOKUP($A317,OptionInfo!$A:$G,7,FALSE))</f>
        <v>100</v>
      </c>
      <c r="D317" s="119">
        <v>-2758.62</v>
      </c>
      <c r="E317" s="119">
        <v>0</v>
      </c>
      <c r="F317" s="119">
        <v>2758.62</v>
      </c>
      <c r="G317" s="30">
        <f>IF(OR($V317,$A317=""),"",VLOOKUP($A317,OptionInfo!$A:$AI,31,FALSE))</f>
        <v>0.80619322754128375</v>
      </c>
      <c r="H317" s="30">
        <f>IF(OR($V317,$A317=""),"",VLOOKUP($A317,OptionInfo!$A:$AI,32,FALSE))</f>
        <v>0.39872516775098626</v>
      </c>
      <c r="I317" s="30">
        <f>IF(OR($V317,$A317=""),"",VLOOKUP($A317,OptionInfo!$A:$AI,33,FALSE))</f>
        <v>0.55654914100422481</v>
      </c>
      <c r="J317" s="30">
        <f>IF(OR($V317,$A317=""),"",VLOOKUP($A317,OptionInfo!$A:$AI,34,FALSE))</f>
        <v>-1.6734942298324935</v>
      </c>
      <c r="K317" s="30">
        <f>IF(OR($V317,$A317=""),"",VLOOKUP($A317,OptionInfo!$A:$AI,35,FALSE))</f>
        <v>0.38368507315782713</v>
      </c>
      <c r="L317" s="31">
        <f t="shared" si="30"/>
        <v>-2223.980761359936</v>
      </c>
      <c r="M317" s="30">
        <f t="shared" si="31"/>
        <v>-1099.9312222612257</v>
      </c>
      <c r="N317" s="30" t="e">
        <f>IF(OR($V317,$A317=""),"",IF(VLOOKUP($A317,OptionInfo!$A:$B,2,FALSE)="Asian",-$M317*0.01*$U317,$M317*0.01*$U317))</f>
        <v>#N/A</v>
      </c>
      <c r="O317" s="30">
        <f t="shared" si="32"/>
        <v>-1535.3075913570747</v>
      </c>
      <c r="P317" s="30">
        <f t="shared" si="33"/>
        <v>1846.6138609202051</v>
      </c>
      <c r="Q317" s="22">
        <f t="shared" si="28"/>
        <v>-171501.70376101622</v>
      </c>
      <c r="R317" s="155">
        <v>95399.976149999988</v>
      </c>
      <c r="S317" s="22">
        <f t="shared" si="29"/>
        <v>-76101.727611016235</v>
      </c>
      <c r="T317" s="22">
        <f>IF($A317="","",IF(V317,VLOOKUP($A317,OptionInfo!$A:$AC,29,FALSE),VLOOKUP($A317,OptionInfo!$A:$AD,30,FALSE)))</f>
        <v>0.62169383155714164</v>
      </c>
      <c r="U317" s="154" t="e">
        <f>IF($B317="","",IF($V317,0,RTD("wdf.rtq",,$B317,"LastPrice")))</f>
        <v>#N/A</v>
      </c>
      <c r="V317" s="136" t="b">
        <f>IF($A317="","",VLOOKUP($A317,OptionInfo!$A:$AK,37,FALSE))</f>
        <v>0</v>
      </c>
    </row>
    <row r="318" spans="1:22" x14ac:dyDescent="0.2">
      <c r="A318" s="19" t="s">
        <v>2990</v>
      </c>
      <c r="B318" s="10" t="str">
        <f>IF($A318="","",VLOOKUP($A318,OptionInfo!$A:$E,5,FALSE))</f>
        <v>600598.SH</v>
      </c>
      <c r="C318" s="154">
        <f>IF($A318="","",VLOOKUP($A318,OptionInfo!$A:$G,7,FALSE))</f>
        <v>100</v>
      </c>
      <c r="D318" s="119">
        <v>-1646.09</v>
      </c>
      <c r="E318" s="119">
        <v>0</v>
      </c>
      <c r="F318" s="119">
        <v>1646.09</v>
      </c>
      <c r="G318" s="30">
        <f>IF(OR($V318,$A318=""),"",VLOOKUP($A318,OptionInfo!$A:$AI,31,FALSE))</f>
        <v>0.42715343480360723</v>
      </c>
      <c r="H318" s="30">
        <f>IF(OR($V318,$A318=""),"",VLOOKUP($A318,OptionInfo!$A:$AI,32,FALSE))</f>
        <v>0.292273163576865</v>
      </c>
      <c r="I318" s="30">
        <f>IF(OR($V318,$A318=""),"",VLOOKUP($A318,OptionInfo!$A:$AI,33,FALSE))</f>
        <v>1.6983442939575153</v>
      </c>
      <c r="J318" s="30">
        <f>IF(OR($V318,$A318=""),"",VLOOKUP($A318,OptionInfo!$A:$AI,34,FALSE))</f>
        <v>-2.1666310174292658</v>
      </c>
      <c r="K318" s="30">
        <f>IF(OR($V318,$A318=""),"",VLOOKUP($A318,OptionInfo!$A:$AI,35,FALSE))</f>
        <v>0.62836905613930572</v>
      </c>
      <c r="L318" s="31">
        <f t="shared" si="30"/>
        <v>-703.13299749586974</v>
      </c>
      <c r="M318" s="30">
        <f t="shared" si="31"/>
        <v>-481.10793183224166</v>
      </c>
      <c r="N318" s="30" t="e">
        <f>IF(OR($V318,$A318=""),"",IF(VLOOKUP($A318,OptionInfo!$A:$B,2,FALSE)="Asian",-$M318*0.01*$U318,$M318*0.01*$U318))</f>
        <v>#N/A</v>
      </c>
      <c r="O318" s="30">
        <f t="shared" si="32"/>
        <v>-2795.627558840526</v>
      </c>
      <c r="P318" s="30">
        <f t="shared" si="33"/>
        <v>1426.5878605920561</v>
      </c>
      <c r="Q318" s="22">
        <f t="shared" si="28"/>
        <v>-64925.183456952946</v>
      </c>
      <c r="R318" s="155">
        <v>122999.96002499999</v>
      </c>
      <c r="S318" s="22">
        <f t="shared" si="29"/>
        <v>58074.776568047047</v>
      </c>
      <c r="T318" s="22">
        <f>IF($A318="","",IF(V318,VLOOKUP($A318,OptionInfo!$A:$AC,29,FALSE),VLOOKUP($A318,OptionInfo!$A:$AD,30,FALSE)))</f>
        <v>0.39442061768768993</v>
      </c>
      <c r="U318" s="154" t="e">
        <f>IF($B318="","",IF($V318,0,RTD("wdf.rtq",,$B318,"LastPrice")))</f>
        <v>#N/A</v>
      </c>
      <c r="V318" s="136" t="b">
        <f>IF($A318="","",VLOOKUP($A318,OptionInfo!$A:$AK,37,FALSE))</f>
        <v>0</v>
      </c>
    </row>
    <row r="319" spans="1:22" x14ac:dyDescent="0.2">
      <c r="A319" s="19" t="s">
        <v>2992</v>
      </c>
      <c r="B319" s="10" t="str">
        <f>IF($A319="","",VLOOKUP($A319,OptionInfo!$A:$E,5,FALSE))</f>
        <v>002001.SZ</v>
      </c>
      <c r="C319" s="154">
        <f>IF($A319="","",VLOOKUP($A319,OptionInfo!$A:$G,7,FALSE))</f>
        <v>100</v>
      </c>
      <c r="D319" s="119">
        <v>-476.07</v>
      </c>
      <c r="E319" s="119">
        <v>0</v>
      </c>
      <c r="F319" s="119">
        <v>476.07</v>
      </c>
      <c r="G319" s="30">
        <f>IF(OR($V319,$A319=""),"",VLOOKUP($A319,OptionInfo!$A:$AI,31,FALSE))</f>
        <v>0.62402565232056595</v>
      </c>
      <c r="H319" s="30">
        <f>IF(OR($V319,$A319=""),"",VLOOKUP($A319,OptionInfo!$A:$AI,32,FALSE))</f>
        <v>4.2147605804138712E-2</v>
      </c>
      <c r="I319" s="30">
        <f>IF(OR($V319,$A319=""),"",VLOOKUP($A319,OptionInfo!$A:$AI,33,FALSE))</f>
        <v>6.1020087134738104</v>
      </c>
      <c r="J319" s="30">
        <f>IF(OR($V319,$A319=""),"",VLOOKUP($A319,OptionInfo!$A:$AI,34,FALSE))</f>
        <v>-13.69709055450231</v>
      </c>
      <c r="K319" s="30">
        <f>IF(OR($V319,$A319=""),"",VLOOKUP($A319,OptionInfo!$A:$AI,35,FALSE))</f>
        <v>3.0848375127929435</v>
      </c>
      <c r="L319" s="31">
        <f t="shared" si="30"/>
        <v>-297.0798923002518</v>
      </c>
      <c r="M319" s="30">
        <f t="shared" si="31"/>
        <v>-20.065210695176315</v>
      </c>
      <c r="N319" s="30" t="e">
        <f>IF(OR($V319,$A319=""),"",IF(VLOOKUP($A319,OptionInfo!$A:$B,2,FALSE)="Asian",-$M319*0.01*$U319,$M319*0.01*$U319))</f>
        <v>#N/A</v>
      </c>
      <c r="O319" s="30">
        <f t="shared" si="32"/>
        <v>-2904.9832882234768</v>
      </c>
      <c r="P319" s="30">
        <f t="shared" si="33"/>
        <v>2608.3095601127661</v>
      </c>
      <c r="Q319" s="22">
        <f t="shared" si="28"/>
        <v>-215416.42255017415</v>
      </c>
      <c r="R319" s="155">
        <v>204796.935168</v>
      </c>
      <c r="S319" s="22">
        <f t="shared" si="29"/>
        <v>-10619.487382174149</v>
      </c>
      <c r="T319" s="22">
        <f>IF($A319="","",IF(V319,VLOOKUP($A319,OptionInfo!$A:$AC,29,FALSE),VLOOKUP($A319,OptionInfo!$A:$AD,30,FALSE)))</f>
        <v>4.524889670640329</v>
      </c>
      <c r="U319" s="154" t="e">
        <f>IF($B319="","",IF($V319,0,RTD("wdf.rtq",,$B319,"LastPrice")))</f>
        <v>#N/A</v>
      </c>
      <c r="V319" s="136" t="b">
        <f>IF($A319="","",VLOOKUP($A319,OptionInfo!$A:$AK,37,FALSE))</f>
        <v>0</v>
      </c>
    </row>
    <row r="320" spans="1:22" x14ac:dyDescent="0.2">
      <c r="A320" s="19" t="s">
        <v>2993</v>
      </c>
      <c r="B320" s="10" t="str">
        <f>IF($A320="","",VLOOKUP($A320,OptionInfo!$A:$E,5,FALSE))</f>
        <v>600048.SH</v>
      </c>
      <c r="C320" s="154">
        <f>IF($A320="","",VLOOKUP($A320,OptionInfo!$A:$G,7,FALSE))</f>
        <v>100</v>
      </c>
      <c r="D320" s="119">
        <v>-1114.82</v>
      </c>
      <c r="E320" s="119">
        <v>0</v>
      </c>
      <c r="F320" s="119">
        <v>1114.82</v>
      </c>
      <c r="G320" s="30">
        <f>IF(OR($V320,$A320=""),"",VLOOKUP($A320,OptionInfo!$A:$AI,31,FALSE))</f>
        <v>0.48620544078697769</v>
      </c>
      <c r="H320" s="30">
        <f>IF(OR($V320,$A320=""),"",VLOOKUP($A320,OptionInfo!$A:$AI,32,FALSE))</f>
        <v>0.1522803764690536</v>
      </c>
      <c r="I320" s="30">
        <f>IF(OR($V320,$A320=""),"",VLOOKUP($A320,OptionInfo!$A:$AI,33,FALSE))</f>
        <v>2.5775179925096472</v>
      </c>
      <c r="J320" s="30">
        <f>IF(OR($V320,$A320=""),"",VLOOKUP($A320,OptionInfo!$A:$AI,34,FALSE))</f>
        <v>-4.2182982787689598</v>
      </c>
      <c r="K320" s="30">
        <f>IF(OR($V320,$A320=""),"",VLOOKUP($A320,OptionInfo!$A:$AI,35,FALSE))</f>
        <v>1.0348234485874983</v>
      </c>
      <c r="L320" s="31">
        <f t="shared" si="30"/>
        <v>-542.03154949813847</v>
      </c>
      <c r="M320" s="30">
        <f t="shared" si="31"/>
        <v>-169.76520929523033</v>
      </c>
      <c r="N320" s="30" t="e">
        <f>IF(OR($V320,$A320=""),"",IF(VLOOKUP($A320,OptionInfo!$A:$B,2,FALSE)="Asian",-$M320*0.01*$U320,$M320*0.01*$U320))</f>
        <v>#N/A</v>
      </c>
      <c r="O320" s="30">
        <f t="shared" si="32"/>
        <v>-2873.4686084096047</v>
      </c>
      <c r="P320" s="30">
        <f t="shared" si="33"/>
        <v>1881.0573148548847</v>
      </c>
      <c r="Q320" s="22">
        <f t="shared" si="28"/>
        <v>-101915.22027441702</v>
      </c>
      <c r="R320" s="155">
        <v>147999.04392</v>
      </c>
      <c r="S320" s="22">
        <f t="shared" si="29"/>
        <v>46083.823645582976</v>
      </c>
      <c r="T320" s="22">
        <f>IF($A320="","",IF(V320,VLOOKUP($A320,OptionInfo!$A:$AC,29,FALSE),VLOOKUP($A320,OptionInfo!$A:$AD,30,FALSE)))</f>
        <v>0.91418543149940823</v>
      </c>
      <c r="U320" s="154" t="e">
        <f>IF($B320="","",IF($V320,0,RTD("wdf.rtq",,$B320,"LastPrice")))</f>
        <v>#N/A</v>
      </c>
      <c r="V320" s="136" t="b">
        <f>IF($A320="","",VLOOKUP($A320,OptionInfo!$A:$AK,37,FALSE))</f>
        <v>0</v>
      </c>
    </row>
    <row r="321" spans="1:22" x14ac:dyDescent="0.2">
      <c r="A321" s="19" t="s">
        <v>3011</v>
      </c>
      <c r="B321" s="10" t="str">
        <f>IF($A321="","",VLOOKUP($A321,OptionInfo!$A:$E,5,FALSE))</f>
        <v>CF805.CZC</v>
      </c>
      <c r="C321" s="154">
        <f>IF($A321="","",VLOOKUP($A321,OptionInfo!$A:$G,7,FALSE))</f>
        <v>5</v>
      </c>
      <c r="D321" s="119">
        <v>100</v>
      </c>
      <c r="E321" s="119">
        <v>100</v>
      </c>
      <c r="F321" s="119">
        <v>0</v>
      </c>
      <c r="G321" s="30">
        <f>IF(OR($V321,$A321=""),"",VLOOKUP($A321,OptionInfo!$A:$AI,31,FALSE))</f>
        <v>0.432922648706835</v>
      </c>
      <c r="H321" s="30">
        <f>IF(OR($V321,$A321=""),"",VLOOKUP($A321,OptionInfo!$A:$AI,32,FALSE))</f>
        <v>8.923004675113448E-4</v>
      </c>
      <c r="I321" s="30">
        <f>IF(OR($V321,$A321=""),"",VLOOKUP($A321,OptionInfo!$A:$AI,33,FALSE))</f>
        <v>1440.601258787716</v>
      </c>
      <c r="J321" s="30">
        <f>IF(OR($V321,$A321=""),"",VLOOKUP($A321,OptionInfo!$A:$AI,34,FALSE))</f>
        <v>-1539.340476936384</v>
      </c>
      <c r="K321" s="30">
        <f>IF(OR($V321,$A321=""),"",VLOOKUP($A321,OptionInfo!$A:$AI,35,FALSE))</f>
        <v>368.00989845001783</v>
      </c>
      <c r="L321" s="31">
        <f t="shared" si="30"/>
        <v>43.292264870683503</v>
      </c>
      <c r="M321" s="30">
        <f t="shared" si="31"/>
        <v>8.9230046751134481E-2</v>
      </c>
      <c r="N321" s="30" t="e">
        <f>IF(OR($V321,$A321=""),"",IF(VLOOKUP($A321,OptionInfo!$A:$B,2,FALSE)="Asian",-$M321*0.01*$U321,$M321*0.01*$U321))</f>
        <v>#N/A</v>
      </c>
      <c r="O321" s="30">
        <f t="shared" si="32"/>
        <v>7203.0062939385789</v>
      </c>
      <c r="P321" s="30">
        <f t="shared" si="33"/>
        <v>-3078.6809538727675</v>
      </c>
      <c r="Q321" s="22">
        <f t="shared" si="28"/>
        <v>69347.862745669539</v>
      </c>
      <c r="R321" s="155">
        <v>-19385</v>
      </c>
      <c r="S321" s="22">
        <f t="shared" si="29"/>
        <v>49962.862745669539</v>
      </c>
      <c r="T321" s="22">
        <f>IF($A321="","",IF(V321,VLOOKUP($A321,OptionInfo!$A:$AC,29,FALSE),VLOOKUP($A321,OptionInfo!$A:$AD,30,FALSE)))</f>
        <v>138.69572549133909</v>
      </c>
      <c r="U321" s="154" t="e">
        <f>IF($B321="","",IF($V321,0,RTD("wdf.rtq",,$B321,"LastPrice")))</f>
        <v>#N/A</v>
      </c>
      <c r="V321" s="136" t="b">
        <f>IF($A321="","",VLOOKUP($A321,OptionInfo!$A:$AK,37,FALSE))</f>
        <v>0</v>
      </c>
    </row>
    <row r="322" spans="1:22" x14ac:dyDescent="0.2">
      <c r="A322" s="19" t="s">
        <v>3013</v>
      </c>
      <c r="B322" s="10" t="str">
        <f>IF($A322="","",VLOOKUP($A322,OptionInfo!$A:$E,5,FALSE))</f>
        <v>CF805.CZC</v>
      </c>
      <c r="C322" s="154">
        <f>IF($A322="","",VLOOKUP($A322,OptionInfo!$A:$G,7,FALSE))</f>
        <v>5</v>
      </c>
      <c r="D322" s="119">
        <v>100</v>
      </c>
      <c r="E322" s="119">
        <v>100</v>
      </c>
      <c r="F322" s="119">
        <v>0</v>
      </c>
      <c r="G322" s="30">
        <f>IF(OR($V322,$A322=""),"",VLOOKUP($A322,OptionInfo!$A:$AI,31,FALSE))</f>
        <v>-5.5372962889299944E-2</v>
      </c>
      <c r="H322" s="30">
        <f>IF(OR($V322,$A322=""),"",VLOOKUP($A322,OptionInfo!$A:$AI,32,FALSE))</f>
        <v>2.5399543617269808E-4</v>
      </c>
      <c r="I322" s="30">
        <f>IF(OR($V322,$A322=""),"",VLOOKUP($A322,OptionInfo!$A:$AI,33,FALSE))</f>
        <v>410.07055179209755</v>
      </c>
      <c r="J322" s="30">
        <f>IF(OR($V322,$A322=""),"",VLOOKUP($A322,OptionInfo!$A:$AI,34,FALSE))</f>
        <v>-439.04718739782771</v>
      </c>
      <c r="K322" s="30">
        <f>IF(OR($V322,$A322=""),"",VLOOKUP($A322,OptionInfo!$A:$AI,35,FALSE))</f>
        <v>-48.650085562828984</v>
      </c>
      <c r="L322" s="31">
        <f t="shared" si="30"/>
        <v>-5.5372962889299941</v>
      </c>
      <c r="M322" s="30">
        <f t="shared" si="31"/>
        <v>2.5399543617269808E-2</v>
      </c>
      <c r="N322" s="30" t="e">
        <f>IF(OR($V322,$A322=""),"",IF(VLOOKUP($A322,OptionInfo!$A:$B,2,FALSE)="Asian",-$M322*0.01*$U322,$M322*0.01*$U322))</f>
        <v>#N/A</v>
      </c>
      <c r="O322" s="30">
        <f t="shared" si="32"/>
        <v>2050.3527589604873</v>
      </c>
      <c r="P322" s="30">
        <f t="shared" si="33"/>
        <v>-878.09437479565554</v>
      </c>
      <c r="Q322" s="22">
        <f t="shared" si="28"/>
        <v>5235.3015617560031</v>
      </c>
      <c r="R322" s="155">
        <v>-20705</v>
      </c>
      <c r="S322" s="22">
        <f t="shared" si="29"/>
        <v>-15469.698438243997</v>
      </c>
      <c r="T322" s="22">
        <f>IF($A322="","",IF(V322,VLOOKUP($A322,OptionInfo!$A:$AC,29,FALSE),VLOOKUP($A322,OptionInfo!$A:$AD,30,FALSE)))</f>
        <v>10.470603123512005</v>
      </c>
      <c r="U322" s="154" t="e">
        <f>IF($B322="","",IF($V322,0,RTD("wdf.rtq",,$B322,"LastPrice")))</f>
        <v>#N/A</v>
      </c>
      <c r="V322" s="136" t="b">
        <f>IF($A322="","",VLOOKUP($A322,OptionInfo!$A:$AK,37,FALSE))</f>
        <v>0</v>
      </c>
    </row>
    <row r="323" spans="1:22" x14ac:dyDescent="0.2">
      <c r="A323" s="19" t="s">
        <v>1042</v>
      </c>
      <c r="B323" s="10" t="str">
        <f>IF($A323="","",VLOOKUP($A323,OptionInfo!$A:$E,5,FALSE))</f>
        <v>601238.SH</v>
      </c>
      <c r="C323" s="154">
        <f>IF($A323="","",VLOOKUP($A323,OptionInfo!$A:$G,7,FALSE))</f>
        <v>100</v>
      </c>
      <c r="D323" s="119">
        <v>1239</v>
      </c>
      <c r="E323" s="119">
        <v>0</v>
      </c>
      <c r="F323" s="119">
        <v>-1239</v>
      </c>
      <c r="G323" s="30" t="str">
        <f>IF(OR($V323,$A323=""),"",VLOOKUP($A323,OptionInfo!$A:$AI,31,FALSE))</f>
        <v/>
      </c>
      <c r="H323" s="30" t="str">
        <f>IF(OR($V323,$A323=""),"",VLOOKUP($A323,OptionInfo!$A:$AI,32,FALSE))</f>
        <v/>
      </c>
      <c r="I323" s="30" t="str">
        <f>IF(OR($V323,$A323=""),"",VLOOKUP($A323,OptionInfo!$A:$AI,33,FALSE))</f>
        <v/>
      </c>
      <c r="J323" s="30" t="str">
        <f>IF(OR($V323,$A323=""),"",VLOOKUP($A323,OptionInfo!$A:$AI,34,FALSE))</f>
        <v/>
      </c>
      <c r="K323" s="30" t="str">
        <f>IF(OR($V323,$A323=""),"",VLOOKUP($A323,OptionInfo!$A:$AI,35,FALSE))</f>
        <v/>
      </c>
      <c r="L323" s="31" t="str">
        <f t="shared" si="30"/>
        <v/>
      </c>
      <c r="M323" s="30" t="str">
        <f t="shared" si="31"/>
        <v/>
      </c>
      <c r="N323" s="30" t="str">
        <f>IF(OR($V323,$A323=""),"",IF(VLOOKUP($A323,OptionInfo!$A:$B,2,FALSE)="Asian",-$M323*0.01*$U323,$M323*0.01*$U323))</f>
        <v/>
      </c>
      <c r="O323" s="30" t="str">
        <f t="shared" si="32"/>
        <v/>
      </c>
      <c r="P323" s="30" t="str">
        <f t="shared" si="33"/>
        <v/>
      </c>
      <c r="Q323" s="22">
        <f t="shared" si="28"/>
        <v>0</v>
      </c>
      <c r="R323" s="155">
        <v>0</v>
      </c>
      <c r="S323" s="22">
        <f t="shared" si="29"/>
        <v>0</v>
      </c>
      <c r="T323" s="22">
        <f>IF($A323="","",IF(V323,VLOOKUP($A323,OptionInfo!$A:$AC,29,FALSE),VLOOKUP($A323,OptionInfo!$A:$AD,30,FALSE)))</f>
        <v>0</v>
      </c>
      <c r="U323" s="154">
        <f>IF($B323="","",IF($V323,0,RTD("wdf.rtq",,$B323,"LastPrice")))</f>
        <v>0</v>
      </c>
      <c r="V323" s="136" t="b">
        <f>IF($A323="","",VLOOKUP($A323,OptionInfo!$A:$AK,37,FALSE))</f>
        <v>1</v>
      </c>
    </row>
    <row r="324" spans="1:22" x14ac:dyDescent="0.2">
      <c r="A324" s="19" t="s">
        <v>2021</v>
      </c>
      <c r="B324" s="10" t="str">
        <f>IF($A324="","",VLOOKUP($A324,OptionInfo!$A:$E,5,FALSE))</f>
        <v>002153.SZ</v>
      </c>
      <c r="C324" s="154">
        <f>IF($A324="","",VLOOKUP($A324,OptionInfo!$A:$G,7,FALSE))</f>
        <v>100</v>
      </c>
      <c r="D324" s="119">
        <v>354</v>
      </c>
      <c r="E324" s="119">
        <v>0</v>
      </c>
      <c r="F324" s="119">
        <v>-354</v>
      </c>
      <c r="G324" s="30" t="str">
        <f>IF(OR($V324,$A324=""),"",VLOOKUP($A324,OptionInfo!$A:$AI,31,FALSE))</f>
        <v/>
      </c>
      <c r="H324" s="30" t="str">
        <f>IF(OR($V324,$A324=""),"",VLOOKUP($A324,OptionInfo!$A:$AI,32,FALSE))</f>
        <v/>
      </c>
      <c r="I324" s="30" t="str">
        <f>IF(OR($V324,$A324=""),"",VLOOKUP($A324,OptionInfo!$A:$AI,33,FALSE))</f>
        <v/>
      </c>
      <c r="J324" s="30" t="str">
        <f>IF(OR($V324,$A324=""),"",VLOOKUP($A324,OptionInfo!$A:$AI,34,FALSE))</f>
        <v/>
      </c>
      <c r="K324" s="30" t="str">
        <f>IF(OR($V324,$A324=""),"",VLOOKUP($A324,OptionInfo!$A:$AI,35,FALSE))</f>
        <v/>
      </c>
      <c r="L324" s="31" t="str">
        <f t="shared" si="30"/>
        <v/>
      </c>
      <c r="M324" s="30" t="str">
        <f t="shared" si="31"/>
        <v/>
      </c>
      <c r="N324" s="30" t="str">
        <f>IF(OR($V324,$A324=""),"",IF(VLOOKUP($A324,OptionInfo!$A:$B,2,FALSE)="Asian",-$M324*0.01*$U324,$M324*0.01*$U324))</f>
        <v/>
      </c>
      <c r="O324" s="30" t="str">
        <f t="shared" si="32"/>
        <v/>
      </c>
      <c r="P324" s="30" t="str">
        <f t="shared" si="33"/>
        <v/>
      </c>
      <c r="Q324" s="22">
        <f t="shared" si="28"/>
        <v>0</v>
      </c>
      <c r="R324" s="155">
        <v>0</v>
      </c>
      <c r="S324" s="22">
        <f t="shared" si="29"/>
        <v>0</v>
      </c>
      <c r="T324" s="22">
        <f>IF($A324="","",IF(V324,VLOOKUP($A324,OptionInfo!$A:$AC,29,FALSE),VLOOKUP($A324,OptionInfo!$A:$AD,30,FALSE)))</f>
        <v>0</v>
      </c>
      <c r="U324" s="154">
        <f>IF($B324="","",IF($V324,0,RTD("wdf.rtq",,$B324,"LastPrice")))</f>
        <v>0</v>
      </c>
      <c r="V324" s="136" t="b">
        <f>IF($A324="","",VLOOKUP($A324,OptionInfo!$A:$AK,37,FALSE))</f>
        <v>1</v>
      </c>
    </row>
    <row r="325" spans="1:22" x14ac:dyDescent="0.2">
      <c r="A325" s="19" t="s">
        <v>2024</v>
      </c>
      <c r="B325" s="10" t="str">
        <f>IF($A325="","",VLOOKUP($A325,OptionInfo!$A:$E,5,FALSE))</f>
        <v>300431.SZ</v>
      </c>
      <c r="C325" s="154">
        <f>IF($A325="","",VLOOKUP($A325,OptionInfo!$A:$G,7,FALSE))</f>
        <v>100</v>
      </c>
      <c r="D325" s="119">
        <v>384</v>
      </c>
      <c r="E325" s="119">
        <v>0</v>
      </c>
      <c r="F325" s="119">
        <v>-384</v>
      </c>
      <c r="G325" s="30" t="str">
        <f>IF(OR($V325,$A325=""),"",VLOOKUP($A325,OptionInfo!$A:$AI,31,FALSE))</f>
        <v/>
      </c>
      <c r="H325" s="30" t="str">
        <f>IF(OR($V325,$A325=""),"",VLOOKUP($A325,OptionInfo!$A:$AI,32,FALSE))</f>
        <v/>
      </c>
      <c r="I325" s="30" t="str">
        <f>IF(OR($V325,$A325=""),"",VLOOKUP($A325,OptionInfo!$A:$AI,33,FALSE))</f>
        <v/>
      </c>
      <c r="J325" s="30" t="str">
        <f>IF(OR($V325,$A325=""),"",VLOOKUP($A325,OptionInfo!$A:$AI,34,FALSE))</f>
        <v/>
      </c>
      <c r="K325" s="30" t="str">
        <f>IF(OR($V325,$A325=""),"",VLOOKUP($A325,OptionInfo!$A:$AI,35,FALSE))</f>
        <v/>
      </c>
      <c r="L325" s="31" t="str">
        <f t="shared" si="30"/>
        <v/>
      </c>
      <c r="M325" s="30" t="str">
        <f t="shared" si="31"/>
        <v/>
      </c>
      <c r="N325" s="30" t="str">
        <f>IF(OR($V325,$A325=""),"",IF(VLOOKUP($A325,OptionInfo!$A:$B,2,FALSE)="Asian",-$M325*0.01*$U325,$M325*0.01*$U325))</f>
        <v/>
      </c>
      <c r="O325" s="30" t="str">
        <f t="shared" si="32"/>
        <v/>
      </c>
      <c r="P325" s="30" t="str">
        <f t="shared" si="33"/>
        <v/>
      </c>
      <c r="Q325" s="22">
        <f t="shared" si="28"/>
        <v>0</v>
      </c>
      <c r="R325" s="155">
        <v>0</v>
      </c>
      <c r="S325" s="22">
        <f t="shared" si="29"/>
        <v>0</v>
      </c>
      <c r="T325" s="22">
        <f>IF($A325="","",IF(V325,VLOOKUP($A325,OptionInfo!$A:$AC,29,FALSE),VLOOKUP($A325,OptionInfo!$A:$AD,30,FALSE)))</f>
        <v>0</v>
      </c>
      <c r="U325" s="154">
        <f>IF($B325="","",IF($V325,0,RTD("wdf.rtq",,$B325,"LastPrice")))</f>
        <v>0</v>
      </c>
      <c r="V325" s="136" t="b">
        <f>IF($A325="","",VLOOKUP($A325,OptionInfo!$A:$AK,37,FALSE))</f>
        <v>1</v>
      </c>
    </row>
    <row r="326" spans="1:22" x14ac:dyDescent="0.2">
      <c r="A326" s="19" t="s">
        <v>3030</v>
      </c>
      <c r="B326" s="10" t="str">
        <f>IF($A326="","",VLOOKUP($A326,OptionInfo!$A:$E,5,FALSE))</f>
        <v>RB1805.SHF</v>
      </c>
      <c r="C326" s="154">
        <f>IF($A326="","",VLOOKUP($A326,OptionInfo!$A:$G,7,FALSE))</f>
        <v>10</v>
      </c>
      <c r="D326" s="119">
        <v>200</v>
      </c>
      <c r="E326" s="119">
        <v>200</v>
      </c>
      <c r="F326" s="119">
        <v>0</v>
      </c>
      <c r="G326" s="30">
        <f>IF(OR($V326,$A326=""),"",VLOOKUP($A326,OptionInfo!$A:$AI,31,FALSE))</f>
        <v>0.62966393231628981</v>
      </c>
      <c r="H326" s="30">
        <f>IF(OR($V326,$A326=""),"",VLOOKUP($A326,OptionInfo!$A:$AI,32,FALSE))</f>
        <v>1.3574908019118256E-3</v>
      </c>
      <c r="I326" s="30">
        <f>IF(OR($V326,$A326=""),"",VLOOKUP($A326,OptionInfo!$A:$AI,33,FALSE))</f>
        <v>373.04417860510529</v>
      </c>
      <c r="J326" s="30">
        <f>IF(OR($V326,$A326=""),"",VLOOKUP($A326,OptionInfo!$A:$AI,34,FALSE))</f>
        <v>-811.38322331221661</v>
      </c>
      <c r="K326" s="30">
        <f>IF(OR($V326,$A326=""),"",VLOOKUP($A326,OptionInfo!$A:$AI,35,FALSE))</f>
        <v>147.8869362817415</v>
      </c>
      <c r="L326" s="31">
        <f t="shared" si="30"/>
        <v>125.93278646325797</v>
      </c>
      <c r="M326" s="30">
        <f t="shared" si="31"/>
        <v>0.27149816038236513</v>
      </c>
      <c r="N326" s="30" t="e">
        <f>IF(OR($V326,$A326=""),"",IF(VLOOKUP($A326,OptionInfo!$A:$B,2,FALSE)="Asian",-$M326*0.01*$U326,$M326*0.01*$U326))</f>
        <v>#N/A</v>
      </c>
      <c r="O326" s="30">
        <f t="shared" si="32"/>
        <v>7460.8835721021051</v>
      </c>
      <c r="P326" s="30">
        <f t="shared" si="33"/>
        <v>-6491.0657864977329</v>
      </c>
      <c r="Q326" s="22">
        <f t="shared" ref="Q326:Q354" si="34">IF($A326="","",$T326*$D326*$C326)</f>
        <v>310061.15909676079</v>
      </c>
      <c r="R326" s="155">
        <v>-189940</v>
      </c>
      <c r="S326" s="22">
        <f t="shared" si="29"/>
        <v>120121.15909676079</v>
      </c>
      <c r="T326" s="22">
        <f>IF($A326="","",IF(V326,VLOOKUP($A326,OptionInfo!$A:$AC,29,FALSE),VLOOKUP($A326,OptionInfo!$A:$AD,30,FALSE)))</f>
        <v>155.03057954838042</v>
      </c>
      <c r="U326" s="154" t="e">
        <f>IF($B326="","",IF($V326,0,RTD("wdf.rtq",,$B326,"LastPrice")))</f>
        <v>#N/A</v>
      </c>
      <c r="V326" s="136" t="b">
        <f>IF($A326="","",VLOOKUP($A326,OptionInfo!$A:$AK,37,FALSE))</f>
        <v>0</v>
      </c>
    </row>
    <row r="327" spans="1:22" x14ac:dyDescent="0.2">
      <c r="A327" s="19" t="s">
        <v>3032</v>
      </c>
      <c r="B327" s="10" t="str">
        <f>IF($A327="","",VLOOKUP($A327,OptionInfo!$A:$E,5,FALSE))</f>
        <v>RB1805.SHF</v>
      </c>
      <c r="C327" s="154">
        <f>IF($A327="","",VLOOKUP($A327,OptionInfo!$A:$G,7,FALSE))</f>
        <v>10</v>
      </c>
      <c r="D327" s="119">
        <v>200</v>
      </c>
      <c r="E327" s="119">
        <v>200</v>
      </c>
      <c r="F327" s="119">
        <v>0</v>
      </c>
      <c r="G327" s="30">
        <f>IF(OR($V327,$A327=""),"",VLOOKUP($A327,OptionInfo!$A:$AI,31,FALSE))</f>
        <v>-0.36841790970462812</v>
      </c>
      <c r="H327" s="30">
        <f>IF(OR($V327,$A327=""),"",VLOOKUP($A327,OptionInfo!$A:$AI,32,FALSE))</f>
        <v>1.3574908019118256E-3</v>
      </c>
      <c r="I327" s="30">
        <f>IF(OR($V327,$A327=""),"",VLOOKUP($A327,OptionInfo!$A:$AI,33,FALSE))</f>
        <v>373.04417860510529</v>
      </c>
      <c r="J327" s="30">
        <f>IF(OR($V327,$A327=""),"",VLOOKUP($A327,OptionInfo!$A:$AI,34,FALSE))</f>
        <v>-813.83850464358807</v>
      </c>
      <c r="K327" s="30">
        <f>IF(OR($V327,$A327=""),"",VLOOKUP($A327,OptionInfo!$A:$AI,35,FALSE))</f>
        <v>-97.018393785983292</v>
      </c>
      <c r="L327" s="31">
        <f t="shared" si="30"/>
        <v>-73.68358194092562</v>
      </c>
      <c r="M327" s="30">
        <f t="shared" si="31"/>
        <v>0.27149816038236513</v>
      </c>
      <c r="N327" s="30" t="e">
        <f>IF(OR($V327,$A327=""),"",IF(VLOOKUP($A327,OptionInfo!$A:$B,2,FALSE)="Asian",-$M327*0.01*$U327,$M327*0.01*$U327))</f>
        <v>#N/A</v>
      </c>
      <c r="O327" s="30">
        <f t="shared" si="32"/>
        <v>7460.8835721021051</v>
      </c>
      <c r="P327" s="30">
        <f t="shared" si="33"/>
        <v>-6510.7080371487045</v>
      </c>
      <c r="Q327" s="22">
        <f t="shared" si="34"/>
        <v>146375.73700533027</v>
      </c>
      <c r="R327" s="155">
        <v>-189940</v>
      </c>
      <c r="S327" s="22">
        <f t="shared" ref="S327:S354" si="35">IF($A327="","",$Q327+$R327)</f>
        <v>-43564.262994669727</v>
      </c>
      <c r="T327" s="22">
        <f>IF($A327="","",IF(V327,VLOOKUP($A327,OptionInfo!$A:$AC,29,FALSE),VLOOKUP($A327,OptionInfo!$A:$AD,30,FALSE)))</f>
        <v>73.18786850266514</v>
      </c>
      <c r="U327" s="154" t="e">
        <f>IF($B327="","",IF($V327,0,RTD("wdf.rtq",,$B327,"LastPrice")))</f>
        <v>#N/A</v>
      </c>
      <c r="V327" s="136" t="b">
        <f>IF($A327="","",VLOOKUP($A327,OptionInfo!$A:$AK,37,FALSE))</f>
        <v>0</v>
      </c>
    </row>
    <row r="328" spans="1:22" x14ac:dyDescent="0.2">
      <c r="A328" s="19" t="s">
        <v>3034</v>
      </c>
      <c r="B328" s="10" t="str">
        <f>IF($A328="","",VLOOKUP($A328,OptionInfo!$A:$E,5,FALSE))</f>
        <v>CF805.CZC</v>
      </c>
      <c r="C328" s="154">
        <f>IF($A328="","",VLOOKUP($A328,OptionInfo!$A:$G,7,FALSE))</f>
        <v>5</v>
      </c>
      <c r="D328" s="119">
        <v>100</v>
      </c>
      <c r="E328" s="119">
        <v>100</v>
      </c>
      <c r="F328" s="119">
        <v>0</v>
      </c>
      <c r="G328" s="30">
        <f>IF(OR($V328,$A328=""),"",VLOOKUP($A328,OptionInfo!$A:$AI,31,FALSE))</f>
        <v>0.20950738424502946</v>
      </c>
      <c r="H328" s="30">
        <f>IF(OR($V328,$A328=""),"",VLOOKUP($A328,OptionInfo!$A:$AI,32,FALSE))</f>
        <v>6.8182371910054324E-4</v>
      </c>
      <c r="I328" s="30">
        <f>IF(OR($V328,$A328=""),"",VLOOKUP($A328,OptionInfo!$A:$AI,33,FALSE))</f>
        <v>1054.9244764295515</v>
      </c>
      <c r="J328" s="30">
        <f>IF(OR($V328,$A328=""),"",VLOOKUP($A328,OptionInfo!$A:$AI,34,FALSE))</f>
        <v>-1081.7005549011851</v>
      </c>
      <c r="K328" s="30">
        <f>IF(OR($V328,$A328=""),"",VLOOKUP($A328,OptionInfo!$A:$AI,35,FALSE))</f>
        <v>179.08819885025753</v>
      </c>
      <c r="L328" s="31">
        <f t="shared" si="30"/>
        <v>20.950738424502944</v>
      </c>
      <c r="M328" s="30">
        <f t="shared" si="31"/>
        <v>6.8182371910054329E-2</v>
      </c>
      <c r="N328" s="30" t="e">
        <f>IF(OR($V328,$A328=""),"",IF(VLOOKUP($A328,OptionInfo!$A:$B,2,FALSE)="Asian",-$M328*0.01*$U328,$M328*0.01*$U328))</f>
        <v>#N/A</v>
      </c>
      <c r="O328" s="30">
        <f t="shared" si="32"/>
        <v>5274.6223821477579</v>
      </c>
      <c r="P328" s="30">
        <f t="shared" si="33"/>
        <v>-2163.4011098023698</v>
      </c>
      <c r="Q328" s="22">
        <f t="shared" si="34"/>
        <v>24680.452450250348</v>
      </c>
      <c r="R328" s="155">
        <v>-24550</v>
      </c>
      <c r="S328" s="22">
        <f t="shared" si="35"/>
        <v>130.45245025034819</v>
      </c>
      <c r="T328" s="22">
        <f>IF($A328="","",IF(V328,VLOOKUP($A328,OptionInfo!$A:$AC,29,FALSE),VLOOKUP($A328,OptionInfo!$A:$AD,30,FALSE)))</f>
        <v>49.360904900500699</v>
      </c>
      <c r="U328" s="154" t="e">
        <f>IF($B328="","",IF($V328,0,RTD("wdf.rtq",,$B328,"LastPrice")))</f>
        <v>#N/A</v>
      </c>
      <c r="V328" s="136" t="b">
        <f>IF($A328="","",VLOOKUP($A328,OptionInfo!$A:$AK,37,FALSE))</f>
        <v>0</v>
      </c>
    </row>
    <row r="329" spans="1:22" x14ac:dyDescent="0.2">
      <c r="A329" s="19" t="s">
        <v>3036</v>
      </c>
      <c r="B329" s="10" t="str">
        <f>IF($A329="","",VLOOKUP($A329,OptionInfo!$A:$E,5,FALSE))</f>
        <v>CF805.CZC</v>
      </c>
      <c r="C329" s="154">
        <f>IF($A329="","",VLOOKUP($A329,OptionInfo!$A:$G,7,FALSE))</f>
        <v>5</v>
      </c>
      <c r="D329" s="119">
        <v>100</v>
      </c>
      <c r="E329" s="119">
        <v>100</v>
      </c>
      <c r="F329" s="119">
        <v>0</v>
      </c>
      <c r="G329" s="30">
        <f>IF(OR($V329,$A329=""),"",VLOOKUP($A329,OptionInfo!$A:$AI,31,FALSE))</f>
        <v>0.13144290970099282</v>
      </c>
      <c r="H329" s="30">
        <f>IF(OR($V329,$A329=""),"",VLOOKUP($A329,OptionInfo!$A:$AI,32,FALSE))</f>
        <v>5.0508830708410348E-4</v>
      </c>
      <c r="I329" s="30">
        <f>IF(OR($V329,$A329=""),"",VLOOKUP($A329,OptionInfo!$A:$AI,33,FALSE))</f>
        <v>781.4776796035959</v>
      </c>
      <c r="J329" s="30">
        <f>IF(OR($V329,$A329=""),"",VLOOKUP($A329,OptionInfo!$A:$AI,34,FALSE))</f>
        <v>-801.58438051676194</v>
      </c>
      <c r="K329" s="30">
        <f>IF(OR($V329,$A329=""),"",VLOOKUP($A329,OptionInfo!$A:$AI,35,FALSE))</f>
        <v>112.55107001152528</v>
      </c>
      <c r="L329" s="31">
        <f t="shared" si="30"/>
        <v>13.144290970099281</v>
      </c>
      <c r="M329" s="30">
        <f t="shared" si="31"/>
        <v>5.0508830708410349E-2</v>
      </c>
      <c r="N329" s="30" t="e">
        <f>IF(OR($V329,$A329=""),"",IF(VLOOKUP($A329,OptionInfo!$A:$B,2,FALSE)="Asian",-$M329*0.01*$U329,$M329*0.01*$U329))</f>
        <v>#N/A</v>
      </c>
      <c r="O329" s="30">
        <f t="shared" si="32"/>
        <v>3907.3883980179794</v>
      </c>
      <c r="P329" s="30">
        <f t="shared" si="33"/>
        <v>-1603.1687610335239</v>
      </c>
      <c r="Q329" s="22">
        <f t="shared" si="34"/>
        <v>13762.282222647136</v>
      </c>
      <c r="R329" s="155">
        <v>-15085</v>
      </c>
      <c r="S329" s="22">
        <f t="shared" si="35"/>
        <v>-1322.7177773528638</v>
      </c>
      <c r="T329" s="22">
        <f>IF($A329="","",IF(V329,VLOOKUP($A329,OptionInfo!$A:$AC,29,FALSE),VLOOKUP($A329,OptionInfo!$A:$AD,30,FALSE)))</f>
        <v>27.524564445294271</v>
      </c>
      <c r="U329" s="154" t="e">
        <f>IF($B329="","",IF($V329,0,RTD("wdf.rtq",,$B329,"LastPrice")))</f>
        <v>#N/A</v>
      </c>
      <c r="V329" s="136" t="b">
        <f>IF($A329="","",VLOOKUP($A329,OptionInfo!$A:$AK,37,FALSE))</f>
        <v>0</v>
      </c>
    </row>
    <row r="330" spans="1:22" x14ac:dyDescent="0.2">
      <c r="A330" s="19" t="s">
        <v>3054</v>
      </c>
      <c r="B330" s="10" t="str">
        <f>IF($A330="","",VLOOKUP($A330,OptionInfo!$A:$E,5,FALSE))</f>
        <v>601881.SH</v>
      </c>
      <c r="C330" s="154">
        <f>IF($A330="","",VLOOKUP($A330,OptionInfo!$A:$G,7,FALSE))</f>
        <v>100</v>
      </c>
      <c r="D330" s="119">
        <v>-892.85</v>
      </c>
      <c r="E330" s="119">
        <v>0</v>
      </c>
      <c r="F330" s="119">
        <v>892.85</v>
      </c>
      <c r="G330" s="30">
        <f>IF(OR($V330,$A330=""),"",VLOOKUP($A330,OptionInfo!$A:$AI,31,FALSE))</f>
        <v>0.79930560812933449</v>
      </c>
      <c r="H330" s="30">
        <f>IF(OR($V330,$A330=""),"",VLOOKUP($A330,OptionInfo!$A:$AI,32,FALSE))</f>
        <v>0.16157676576610908</v>
      </c>
      <c r="I330" s="30">
        <f>IF(OR($V330,$A330=""),"",VLOOKUP($A330,OptionInfo!$A:$AI,33,FALSE))</f>
        <v>1.2818701320864345</v>
      </c>
      <c r="J330" s="30">
        <f>IF(OR($V330,$A330=""),"",VLOOKUP($A330,OptionInfo!$A:$AI,34,FALSE))</f>
        <v>-2.2122989031932612</v>
      </c>
      <c r="K330" s="30">
        <f>IF(OR($V330,$A330=""),"",VLOOKUP($A330,OptionInfo!$A:$AI,35,FALSE))</f>
        <v>1.1463465147572196</v>
      </c>
      <c r="L330" s="31">
        <f t="shared" si="30"/>
        <v>-713.66001221827628</v>
      </c>
      <c r="M330" s="30">
        <f t="shared" si="31"/>
        <v>-144.26381531427049</v>
      </c>
      <c r="N330" s="30" t="e">
        <f>IF(OR($V330,$A330=""),"",IF(VLOOKUP($A330,OptionInfo!$A:$B,2,FALSE)="Asian",-$M330*0.01*$U330,$M330*0.01*$U330))</f>
        <v>#N/A</v>
      </c>
      <c r="O330" s="30">
        <f t="shared" si="32"/>
        <v>-1144.5177474333732</v>
      </c>
      <c r="P330" s="30">
        <f t="shared" si="33"/>
        <v>790.10043028644134</v>
      </c>
      <c r="Q330" s="22">
        <f t="shared" si="34"/>
        <v>-131639.83918183888</v>
      </c>
      <c r="R330" s="155">
        <v>72999.415999999997</v>
      </c>
      <c r="S330" s="22">
        <f t="shared" si="35"/>
        <v>-58640.42318183888</v>
      </c>
      <c r="T330" s="22">
        <f>IF($A330="","",IF(V330,VLOOKUP($A330,OptionInfo!$A:$AC,29,FALSE),VLOOKUP($A330,OptionInfo!$A:$AD,30,FALSE)))</f>
        <v>1.4743779938605464</v>
      </c>
      <c r="U330" s="154" t="e">
        <f>IF($B330="","",IF($V330,0,RTD("wdf.rtq",,$B330,"LastPrice")))</f>
        <v>#N/A</v>
      </c>
      <c r="V330" s="136" t="b">
        <f>IF($A330="","",VLOOKUP($A330,OptionInfo!$A:$AK,37,FALSE))</f>
        <v>0</v>
      </c>
    </row>
    <row r="331" spans="1:22" x14ac:dyDescent="0.2">
      <c r="A331" s="19" t="s">
        <v>3057</v>
      </c>
      <c r="B331" s="10" t="str">
        <f>IF($A331="","",VLOOKUP($A331,OptionInfo!$A:$E,5,FALSE))</f>
        <v>600398.SH</v>
      </c>
      <c r="C331" s="154">
        <f>IF($A331="","",VLOOKUP($A331,OptionInfo!$A:$G,7,FALSE))</f>
        <v>100</v>
      </c>
      <c r="D331" s="119">
        <v>-6183.57</v>
      </c>
      <c r="E331" s="119">
        <v>0</v>
      </c>
      <c r="F331" s="119">
        <v>6183.57</v>
      </c>
      <c r="G331" s="30">
        <f>IF(OR($V331,$A331=""),"",VLOOKUP($A331,OptionInfo!$A:$AI,31,FALSE))</f>
        <v>0.61558492180939317</v>
      </c>
      <c r="H331" s="30">
        <f>IF(OR($V331,$A331=""),"",VLOOKUP($A331,OptionInfo!$A:$AI,32,FALSE))</f>
        <v>0.24398034230742194</v>
      </c>
      <c r="I331" s="30">
        <f>IF(OR($V331,$A331=""),"",VLOOKUP($A331,OptionInfo!$A:$AI,33,FALSE))</f>
        <v>2.7197443208107441</v>
      </c>
      <c r="J331" s="30">
        <f>IF(OR($V331,$A331=""),"",VLOOKUP($A331,OptionInfo!$A:$AI,34,FALSE))</f>
        <v>-0.92653974886743029</v>
      </c>
      <c r="K331" s="30">
        <f>IF(OR($V331,$A331=""),"",VLOOKUP($A331,OptionInfo!$A:$AI,35,FALSE))</f>
        <v>2.6148513637061175</v>
      </c>
      <c r="L331" s="31">
        <f t="shared" si="30"/>
        <v>-3806.5124549529091</v>
      </c>
      <c r="M331" s="30">
        <f t="shared" si="31"/>
        <v>-1508.669525281905</v>
      </c>
      <c r="N331" s="30" t="e">
        <f>IF(OR($V331,$A331=""),"",IF(VLOOKUP($A331,OptionInfo!$A:$B,2,FALSE)="Asian",-$M331*0.01*$U331,$M331*0.01*$U331))</f>
        <v>#N/A</v>
      </c>
      <c r="O331" s="30">
        <f t="shared" si="32"/>
        <v>-16817.729389835691</v>
      </c>
      <c r="P331" s="30">
        <f t="shared" si="33"/>
        <v>2291.7293579616703</v>
      </c>
      <c r="Q331" s="22">
        <f t="shared" si="34"/>
        <v>-493082.14321194653</v>
      </c>
      <c r="R331" s="155">
        <v>597759.52833</v>
      </c>
      <c r="S331" s="22">
        <f t="shared" si="35"/>
        <v>104677.38511805347</v>
      </c>
      <c r="T331" s="22">
        <f>IF($A331="","",IF(V331,VLOOKUP($A331,OptionInfo!$A:$AC,29,FALSE),VLOOKUP($A331,OptionInfo!$A:$AD,30,FALSE)))</f>
        <v>0.79740690767945799</v>
      </c>
      <c r="U331" s="154" t="e">
        <f>IF($B331="","",IF($V331,0,RTD("wdf.rtq",,$B331,"LastPrice")))</f>
        <v>#N/A</v>
      </c>
      <c r="V331" s="136" t="b">
        <f>IF($A331="","",VLOOKUP($A331,OptionInfo!$A:$AK,37,FALSE))</f>
        <v>0</v>
      </c>
    </row>
    <row r="332" spans="1:22" x14ac:dyDescent="0.2">
      <c r="A332" s="19" t="s">
        <v>3060</v>
      </c>
      <c r="B332" s="10" t="str">
        <f>IF($A332="","",VLOOKUP($A332,OptionInfo!$A:$E,5,FALSE))</f>
        <v>600089.SH</v>
      </c>
      <c r="C332" s="154">
        <f>IF($A332="","",VLOOKUP($A332,OptionInfo!$A:$G,7,FALSE))</f>
        <v>100</v>
      </c>
      <c r="D332" s="119">
        <v>-1015.22</v>
      </c>
      <c r="E332" s="119">
        <v>0</v>
      </c>
      <c r="F332" s="119">
        <v>1015.22</v>
      </c>
      <c r="G332" s="30">
        <f>IF(OR($V332,$A332=""),"",VLOOKUP($A332,OptionInfo!$A:$AI,31,FALSE))</f>
        <v>0.54962229245123884</v>
      </c>
      <c r="H332" s="30">
        <f>IF(OR($V332,$A332=""),"",VLOOKUP($A332,OptionInfo!$A:$AI,32,FALSE))</f>
        <v>0.17909608695479015</v>
      </c>
      <c r="I332" s="30">
        <f>IF(OR($V332,$A332=""),"",VLOOKUP($A332,OptionInfo!$A:$AI,33,FALSE))</f>
        <v>2.7341980295446815</v>
      </c>
      <c r="J332" s="30">
        <f>IF(OR($V332,$A332=""),"",VLOOKUP($A332,OptionInfo!$A:$AI,34,FALSE))</f>
        <v>-1.1766866159732741</v>
      </c>
      <c r="K332" s="30">
        <f>IF(OR($V332,$A332=""),"",VLOOKUP($A332,OptionInfo!$A:$AI,35,FALSE))</f>
        <v>2.1702181016890032</v>
      </c>
      <c r="L332" s="31">
        <f t="shared" si="30"/>
        <v>-557.9875437423467</v>
      </c>
      <c r="M332" s="30">
        <f t="shared" si="31"/>
        <v>-181.82192939824205</v>
      </c>
      <c r="N332" s="30" t="e">
        <f>IF(OR($V332,$A332=""),"",IF(VLOOKUP($A332,OptionInfo!$A:$B,2,FALSE)="Asian",-$M332*0.01*$U332,$M332*0.01*$U332))</f>
        <v>#N/A</v>
      </c>
      <c r="O332" s="30">
        <f t="shared" si="32"/>
        <v>-2775.8125235543516</v>
      </c>
      <c r="P332" s="30">
        <f t="shared" si="33"/>
        <v>477.83831450735499</v>
      </c>
      <c r="Q332" s="22">
        <f t="shared" si="34"/>
        <v>-90961.261338207289</v>
      </c>
      <c r="R332" s="155">
        <v>91899.237229999999</v>
      </c>
      <c r="S332" s="22">
        <f t="shared" si="35"/>
        <v>937.97589179271017</v>
      </c>
      <c r="T332" s="22">
        <f>IF($A332="","",IF(V332,VLOOKUP($A332,OptionInfo!$A:$AC,29,FALSE),VLOOKUP($A332,OptionInfo!$A:$AD,30,FALSE)))</f>
        <v>0.89597586078098623</v>
      </c>
      <c r="U332" s="154" t="e">
        <f>IF($B332="","",IF($V332,0,RTD("wdf.rtq",,$B332,"LastPrice")))</f>
        <v>#N/A</v>
      </c>
      <c r="V332" s="136" t="b">
        <f>IF($A332="","",VLOOKUP($A332,OptionInfo!$A:$AK,37,FALSE))</f>
        <v>0</v>
      </c>
    </row>
    <row r="333" spans="1:22" x14ac:dyDescent="0.2">
      <c r="A333" s="19" t="s">
        <v>3089</v>
      </c>
      <c r="B333" s="10" t="str">
        <f>IF($A333="","",VLOOKUP($A333,OptionInfo!$A:$E,5,FALSE))</f>
        <v>600398.SH</v>
      </c>
      <c r="C333" s="154">
        <f>IF($A333="","",VLOOKUP($A333,OptionInfo!$A:$G,7,FALSE))</f>
        <v>100</v>
      </c>
      <c r="D333" s="119">
        <v>2912.62</v>
      </c>
      <c r="E333" s="119">
        <v>2912.62</v>
      </c>
      <c r="F333" s="119">
        <v>0</v>
      </c>
      <c r="G333" s="30">
        <f>IF(OR($V333,$A333=""),"",VLOOKUP($A333,OptionInfo!$A:$AI,31,FALSE))</f>
        <v>0.62808854003105519</v>
      </c>
      <c r="H333" s="30">
        <f>IF(OR($V333,$A333=""),"",VLOOKUP($A333,OptionInfo!$A:$AI,32,FALSE))</f>
        <v>0.24046835389158822</v>
      </c>
      <c r="I333" s="30">
        <f>IF(OR($V333,$A333=""),"",VLOOKUP($A333,OptionInfo!$A:$AI,33,FALSE))</f>
        <v>2.7037033880155219</v>
      </c>
      <c r="J333" s="30">
        <f>IF(OR($V333,$A333=""),"",VLOOKUP($A333,OptionInfo!$A:$AI,34,FALSE))</f>
        <v>-0.92223025236279843</v>
      </c>
      <c r="K333" s="30">
        <f>IF(OR($V333,$A333=""),"",VLOOKUP($A333,OptionInfo!$A:$AI,35,FALSE))</f>
        <v>2.6839277084816451</v>
      </c>
      <c r="L333" s="31">
        <f t="shared" si="30"/>
        <v>1829.3832434652518</v>
      </c>
      <c r="M333" s="30">
        <f t="shared" si="31"/>
        <v>700.3929369117177</v>
      </c>
      <c r="N333" s="30" t="e">
        <f>IF(OR($V333,$A333=""),"",IF(VLOOKUP($A333,OptionInfo!$A:$B,2,FALSE)="Asian",-$M333*0.01*$U333,$M333*0.01*$U333))</f>
        <v>#N/A</v>
      </c>
      <c r="O333" s="30">
        <f t="shared" si="32"/>
        <v>7874.8605620017679</v>
      </c>
      <c r="P333" s="30">
        <f t="shared" si="33"/>
        <v>-1074.4425110547736</v>
      </c>
      <c r="Q333" s="22">
        <f t="shared" si="34"/>
        <v>241350.46329345155</v>
      </c>
      <c r="R333" s="155">
        <v>-251999.88239999997</v>
      </c>
      <c r="S333" s="22">
        <f t="shared" si="35"/>
        <v>-10649.419106548419</v>
      </c>
      <c r="T333" s="22">
        <f>IF($A333="","",IF(V333,VLOOKUP($A333,OptionInfo!$A:$AC,29,FALSE),VLOOKUP($A333,OptionInfo!$A:$AD,30,FALSE)))</f>
        <v>0.82863697733810637</v>
      </c>
      <c r="U333" s="154" t="e">
        <f>IF($B333="","",IF($V333,0,RTD("wdf.rtq",,$B333,"LastPrice")))</f>
        <v>#N/A</v>
      </c>
      <c r="V333" s="136" t="b">
        <f>IF($A333="","",VLOOKUP($A333,OptionInfo!$A:$AK,37,FALSE))</f>
        <v>0</v>
      </c>
    </row>
    <row r="334" spans="1:22" x14ac:dyDescent="0.2">
      <c r="A334" s="19" t="s">
        <v>3093</v>
      </c>
      <c r="B334" s="10" t="str">
        <f>IF($A334="","",VLOOKUP($A334,OptionInfo!$A:$E,5,FALSE))</f>
        <v>002242.SZ</v>
      </c>
      <c r="C334" s="154">
        <f>IF($A334="","",VLOOKUP($A334,OptionInfo!$A:$G,7,FALSE))</f>
        <v>100</v>
      </c>
      <c r="D334" s="119">
        <v>-2540.0300000000002</v>
      </c>
      <c r="E334" s="119">
        <v>0</v>
      </c>
      <c r="F334" s="119">
        <v>2540.0300000000002</v>
      </c>
      <c r="G334" s="30">
        <f>IF(OR($V334,$A334=""),"",VLOOKUP($A334,OptionInfo!$A:$AI,31,FALSE))</f>
        <v>0.58585969985392716</v>
      </c>
      <c r="H334" s="30">
        <f>IF(OR($V334,$A334=""),"",VLOOKUP($A334,OptionInfo!$A:$AI,32,FALSE))</f>
        <v>0.26900119001814249</v>
      </c>
      <c r="I334" s="30">
        <f>IF(OR($V334,$A334=""),"",VLOOKUP($A334,OptionInfo!$A:$AI,33,FALSE))</f>
        <v>1.913422573074733</v>
      </c>
      <c r="J334" s="30">
        <f>IF(OR($V334,$A334=""),"",VLOOKUP($A334,OptionInfo!$A:$AI,34,FALSE))</f>
        <v>-4.4204078849909259</v>
      </c>
      <c r="K334" s="30">
        <f>IF(OR($V334,$A334=""),"",VLOOKUP($A334,OptionInfo!$A:$AI,35,FALSE))</f>
        <v>0.72079076381647167</v>
      </c>
      <c r="L334" s="31">
        <f t="shared" si="30"/>
        <v>-1488.1012134199707</v>
      </c>
      <c r="M334" s="30">
        <f t="shared" si="31"/>
        <v>-683.27109268178253</v>
      </c>
      <c r="N334" s="30" t="e">
        <f>IF(OR($V334,$A334=""),"",IF(VLOOKUP($A334,OptionInfo!$A:$B,2,FALSE)="Asian",-$M334*0.01*$U334,$M334*0.01*$U334))</f>
        <v>#N/A</v>
      </c>
      <c r="O334" s="30">
        <f t="shared" si="32"/>
        <v>-4860.1507382870141</v>
      </c>
      <c r="P334" s="30">
        <f t="shared" si="33"/>
        <v>4491.1874560454016</v>
      </c>
      <c r="Q334" s="22">
        <f t="shared" si="34"/>
        <v>-180405.54859083425</v>
      </c>
      <c r="R334" s="155">
        <v>188599.76753000001</v>
      </c>
      <c r="S334" s="22">
        <f t="shared" si="35"/>
        <v>8194.2189391657594</v>
      </c>
      <c r="T334" s="22">
        <f>IF($A334="","",IF(V334,VLOOKUP($A334,OptionInfo!$A:$AC,29,FALSE),VLOOKUP($A334,OptionInfo!$A:$AD,30,FALSE)))</f>
        <v>0.71024967654253779</v>
      </c>
      <c r="U334" s="154" t="e">
        <f>IF($B334="","",IF($V334,0,RTD("wdf.rtq",,$B334,"LastPrice")))</f>
        <v>#N/A</v>
      </c>
      <c r="V334" s="136" t="b">
        <f>IF($A334="","",VLOOKUP($A334,OptionInfo!$A:$AK,37,FALSE))</f>
        <v>0</v>
      </c>
    </row>
    <row r="335" spans="1:22" x14ac:dyDescent="0.2">
      <c r="A335" s="19" t="s">
        <v>3096</v>
      </c>
      <c r="B335" s="10" t="str">
        <f>IF($A335="","",VLOOKUP($A335,OptionInfo!$A:$E,5,FALSE))</f>
        <v>600031.SH</v>
      </c>
      <c r="C335" s="154">
        <f>IF($A335="","",VLOOKUP($A335,OptionInfo!$A:$G,7,FALSE))</f>
        <v>100</v>
      </c>
      <c r="D335" s="119">
        <v>-2528.9699999999998</v>
      </c>
      <c r="E335" s="119">
        <v>0</v>
      </c>
      <c r="F335" s="119">
        <v>2528.9699999999998</v>
      </c>
      <c r="G335" s="30">
        <f>IF(OR($V335,$A335=""),"",VLOOKUP($A335,OptionInfo!$A:$AI,31,FALSE))</f>
        <v>0.52787981962398622</v>
      </c>
      <c r="H335" s="30">
        <f>IF(OR($V335,$A335=""),"",VLOOKUP($A335,OptionInfo!$A:$AI,32,FALSE))</f>
        <v>0.33918654775451312</v>
      </c>
      <c r="I335" s="30">
        <f>IF(OR($V335,$A335=""),"",VLOOKUP($A335,OptionInfo!$A:$AI,33,FALSE))</f>
        <v>1.2128198755011306</v>
      </c>
      <c r="J335" s="30">
        <f>IF(OR($V335,$A335=""),"",VLOOKUP($A335,OptionInfo!$A:$AI,34,FALSE))</f>
        <v>-2.4706974152661756</v>
      </c>
      <c r="K335" s="30">
        <f>IF(OR($V335,$A335=""),"",VLOOKUP($A335,OptionInfo!$A:$AI,35,FALSE))</f>
        <v>0.46969410307429271</v>
      </c>
      <c r="L335" s="31">
        <f t="shared" si="30"/>
        <v>-1334.9922274344724</v>
      </c>
      <c r="M335" s="30">
        <f t="shared" si="31"/>
        <v>-857.79260367473103</v>
      </c>
      <c r="N335" s="30" t="e">
        <f>IF(OR($V335,$A335=""),"",IF(VLOOKUP($A335,OptionInfo!$A:$B,2,FALSE)="Asian",-$M335*0.01*$U335,$M335*0.01*$U335))</f>
        <v>#N/A</v>
      </c>
      <c r="O335" s="30">
        <f t="shared" si="32"/>
        <v>-3067.185080546094</v>
      </c>
      <c r="P335" s="30">
        <f t="shared" si="33"/>
        <v>2499.3278569142799</v>
      </c>
      <c r="Q335" s="22">
        <f t="shared" si="34"/>
        <v>-119411.60122192846</v>
      </c>
      <c r="R335" s="155">
        <v>158159.50772699999</v>
      </c>
      <c r="S335" s="22">
        <f t="shared" si="35"/>
        <v>38747.906505071529</v>
      </c>
      <c r="T335" s="22">
        <f>IF($A335="","",IF(V335,VLOOKUP($A335,OptionInfo!$A:$AC,29,FALSE),VLOOKUP($A335,OptionInfo!$A:$AD,30,FALSE)))</f>
        <v>0.47217484280924044</v>
      </c>
      <c r="U335" s="154" t="e">
        <f>IF($B335="","",IF($V335,0,RTD("wdf.rtq",,$B335,"LastPrice")))</f>
        <v>#N/A</v>
      </c>
      <c r="V335" s="136" t="b">
        <f>IF($A335="","",VLOOKUP($A335,OptionInfo!$A:$AK,37,FALSE))</f>
        <v>0</v>
      </c>
    </row>
    <row r="336" spans="1:22" x14ac:dyDescent="0.2">
      <c r="A336" s="19" t="s">
        <v>3098</v>
      </c>
      <c r="B336" s="10" t="str">
        <f>IF($A336="","",VLOOKUP($A336,OptionInfo!$A:$E,5,FALSE))</f>
        <v>600657.SH</v>
      </c>
      <c r="C336" s="154">
        <f>IF($A336="","",VLOOKUP($A336,OptionInfo!$A:$G,7,FALSE))</f>
        <v>100</v>
      </c>
      <c r="D336" s="119">
        <v>-3662.42</v>
      </c>
      <c r="E336" s="119">
        <v>0</v>
      </c>
      <c r="F336" s="119">
        <v>3662.42</v>
      </c>
      <c r="G336" s="30">
        <f>IF(OR($V336,$A336=""),"",VLOOKUP($A336,OptionInfo!$A:$AI,31,FALSE))</f>
        <v>0.55613628316701513</v>
      </c>
      <c r="H336" s="30">
        <f>IF(OR($V336,$A336=""),"",VLOOKUP($A336,OptionInfo!$A:$AI,32,FALSE))</f>
        <v>0.44114687032386674</v>
      </c>
      <c r="I336" s="30">
        <f>IF(OR($V336,$A336=""),"",VLOOKUP($A336,OptionInfo!$A:$AI,33,FALSE))</f>
        <v>0.80376286406425679</v>
      </c>
      <c r="J336" s="30">
        <f>IF(OR($V336,$A336=""),"",VLOOKUP($A336,OptionInfo!$A:$AI,34,FALSE))</f>
        <v>-1.8563641714648986</v>
      </c>
      <c r="K336" s="30">
        <f>IF(OR($V336,$A336=""),"",VLOOKUP($A336,OptionInfo!$A:$AI,35,FALSE))</f>
        <v>0.32468087476425961</v>
      </c>
      <c r="L336" s="31">
        <f t="shared" si="30"/>
        <v>-2036.8046461965396</v>
      </c>
      <c r="M336" s="30">
        <f t="shared" si="31"/>
        <v>-1615.6651208115361</v>
      </c>
      <c r="N336" s="30" t="e">
        <f>IF(OR($V336,$A336=""),"",IF(VLOOKUP($A336,OptionInfo!$A:$B,2,FALSE)="Asian",-$M336*0.01*$U336,$M336*0.01*$U336))</f>
        <v>#N/A</v>
      </c>
      <c r="O336" s="30">
        <f t="shared" si="32"/>
        <v>-2943.7171886062156</v>
      </c>
      <c r="P336" s="30">
        <f t="shared" si="33"/>
        <v>2719.51410754259</v>
      </c>
      <c r="Q336" s="22">
        <f t="shared" si="34"/>
        <v>-141841.29967874766</v>
      </c>
      <c r="R336" s="155">
        <v>157779.98353600001</v>
      </c>
      <c r="S336" s="22">
        <f t="shared" si="35"/>
        <v>15938.683857252356</v>
      </c>
      <c r="T336" s="22">
        <f>IF($A336="","",IF(V336,VLOOKUP($A336,OptionInfo!$A:$AC,29,FALSE),VLOOKUP($A336,OptionInfo!$A:$AD,30,FALSE)))</f>
        <v>0.38728845866598494</v>
      </c>
      <c r="U336" s="154" t="e">
        <f>IF($B336="","",IF($V336,0,RTD("wdf.rtq",,$B336,"LastPrice")))</f>
        <v>#N/A</v>
      </c>
      <c r="V336" s="136" t="b">
        <f>IF($A336="","",VLOOKUP($A336,OptionInfo!$A:$AK,37,FALSE))</f>
        <v>0</v>
      </c>
    </row>
    <row r="337" spans="1:22" x14ac:dyDescent="0.2">
      <c r="A337" s="19" t="s">
        <v>3099</v>
      </c>
      <c r="B337" s="10" t="str">
        <f>IF($A337="","",VLOOKUP($A337,OptionInfo!$A:$E,5,FALSE))</f>
        <v>600567.SH</v>
      </c>
      <c r="C337" s="154">
        <f>IF($A337="","",VLOOKUP($A337,OptionInfo!$A:$G,7,FALSE))</f>
        <v>100</v>
      </c>
      <c r="D337" s="119">
        <v>-2127</v>
      </c>
      <c r="E337" s="119">
        <v>0</v>
      </c>
      <c r="F337" s="119">
        <v>2127</v>
      </c>
      <c r="G337" s="30">
        <f>IF(OR($V337,$A337=""),"",VLOOKUP($A337,OptionInfo!$A:$AI,31,FALSE))</f>
        <v>0.56955429518573242</v>
      </c>
      <c r="H337" s="30">
        <f>IF(OR($V337,$A337=""),"",VLOOKUP($A337,OptionInfo!$A:$AI,32,FALSE))</f>
        <v>0.51655125330283591</v>
      </c>
      <c r="I337" s="30">
        <f>IF(OR($V337,$A337=""),"",VLOOKUP($A337,OptionInfo!$A:$AI,33,FALSE))</f>
        <v>0.86606584437638723</v>
      </c>
      <c r="J337" s="30">
        <f>IF(OR($V337,$A337=""),"",VLOOKUP($A337,OptionInfo!$A:$AI,34,FALSE))</f>
        <v>-0.79603347489888709</v>
      </c>
      <c r="K337" s="30">
        <f>IF(OR($V337,$A337=""),"",VLOOKUP($A337,OptionInfo!$A:$AI,35,FALSE))</f>
        <v>0.51462012645656796</v>
      </c>
      <c r="L337" s="31">
        <f t="shared" si="30"/>
        <v>-1211.4419858600529</v>
      </c>
      <c r="M337" s="30">
        <f t="shared" si="31"/>
        <v>-1098.704515775132</v>
      </c>
      <c r="N337" s="30" t="e">
        <f>IF(OR($V337,$A337=""),"",IF(VLOOKUP($A337,OptionInfo!$A:$B,2,FALSE)="Asian",-$M337*0.01*$U337,$M337*0.01*$U337))</f>
        <v>#N/A</v>
      </c>
      <c r="O337" s="30">
        <f t="shared" si="32"/>
        <v>-1842.1220509885759</v>
      </c>
      <c r="P337" s="30">
        <f t="shared" si="33"/>
        <v>677.2652804439731</v>
      </c>
      <c r="Q337" s="22">
        <f t="shared" si="34"/>
        <v>-71833.638366442974</v>
      </c>
      <c r="R337" s="155">
        <v>76449.484800000006</v>
      </c>
      <c r="S337" s="22">
        <f t="shared" si="35"/>
        <v>4615.8464335570316</v>
      </c>
      <c r="T337" s="22">
        <f>IF($A337="","",IF(V337,VLOOKUP($A337,OptionInfo!$A:$AC,29,FALSE),VLOOKUP($A337,OptionInfo!$A:$AD,30,FALSE)))</f>
        <v>0.33772279438854241</v>
      </c>
      <c r="U337" s="154" t="e">
        <f>IF($B337="","",IF($V337,0,RTD("wdf.rtq",,$B337,"LastPrice")))</f>
        <v>#N/A</v>
      </c>
      <c r="V337" s="136" t="b">
        <f>IF($A337="","",VLOOKUP($A337,OptionInfo!$A:$AK,37,FALSE))</f>
        <v>0</v>
      </c>
    </row>
    <row r="338" spans="1:22" x14ac:dyDescent="0.2">
      <c r="A338" s="19" t="s">
        <v>1069</v>
      </c>
      <c r="B338" s="10" t="str">
        <f>IF($A338="","",VLOOKUP($A338,OptionInfo!$A:$E,5,FALSE))</f>
        <v>601238.SH</v>
      </c>
      <c r="C338" s="154">
        <f>IF($A338="","",VLOOKUP($A338,OptionInfo!$A:$G,7,FALSE))</f>
        <v>100</v>
      </c>
      <c r="D338" s="119">
        <v>1240</v>
      </c>
      <c r="E338" s="119">
        <v>0</v>
      </c>
      <c r="F338" s="119">
        <v>-1240</v>
      </c>
      <c r="G338" s="30" t="str">
        <f>IF(OR($V338,$A338=""),"",VLOOKUP($A338,OptionInfo!$A:$AI,31,FALSE))</f>
        <v/>
      </c>
      <c r="H338" s="30" t="str">
        <f>IF(OR($V338,$A338=""),"",VLOOKUP($A338,OptionInfo!$A:$AI,32,FALSE))</f>
        <v/>
      </c>
      <c r="I338" s="30" t="str">
        <f>IF(OR($V338,$A338=""),"",VLOOKUP($A338,OptionInfo!$A:$AI,33,FALSE))</f>
        <v/>
      </c>
      <c r="J338" s="30" t="str">
        <f>IF(OR($V338,$A338=""),"",VLOOKUP($A338,OptionInfo!$A:$AI,34,FALSE))</f>
        <v/>
      </c>
      <c r="K338" s="30" t="str">
        <f>IF(OR($V338,$A338=""),"",VLOOKUP($A338,OptionInfo!$A:$AI,35,FALSE))</f>
        <v/>
      </c>
      <c r="L338" s="31" t="str">
        <f t="shared" si="30"/>
        <v/>
      </c>
      <c r="M338" s="30" t="str">
        <f t="shared" si="31"/>
        <v/>
      </c>
      <c r="N338" s="30" t="str">
        <f>IF(OR($V338,$A338=""),"",IF(VLOOKUP($A338,OptionInfo!$A:$B,2,FALSE)="Asian",-$M338*0.01*$U338,$M338*0.01*$U338))</f>
        <v/>
      </c>
      <c r="O338" s="30" t="str">
        <f t="shared" si="32"/>
        <v/>
      </c>
      <c r="P338" s="30" t="str">
        <f t="shared" si="33"/>
        <v/>
      </c>
      <c r="Q338" s="22">
        <f t="shared" si="34"/>
        <v>0</v>
      </c>
      <c r="R338" s="155">
        <v>0</v>
      </c>
      <c r="S338" s="22">
        <f t="shared" si="35"/>
        <v>0</v>
      </c>
      <c r="T338" s="22">
        <f>IF($A338="","",IF(V338,VLOOKUP($A338,OptionInfo!$A:$AC,29,FALSE),VLOOKUP($A338,OptionInfo!$A:$AD,30,FALSE)))</f>
        <v>0</v>
      </c>
      <c r="U338" s="154">
        <f>IF($B338="","",IF($V338,0,RTD("wdf.rtq",,$B338,"LastPrice")))</f>
        <v>0</v>
      </c>
      <c r="V338" s="136" t="b">
        <f>IF($A338="","",VLOOKUP($A338,OptionInfo!$A:$AK,37,FALSE))</f>
        <v>1</v>
      </c>
    </row>
    <row r="339" spans="1:22" x14ac:dyDescent="0.2">
      <c r="A339" s="19" t="s">
        <v>1070</v>
      </c>
      <c r="B339" s="10" t="str">
        <f>IF($A339="","",VLOOKUP($A339,OptionInfo!$A:$E,5,FALSE))</f>
        <v>601238.SH</v>
      </c>
      <c r="C339" s="154">
        <f>IF($A339="","",VLOOKUP($A339,OptionInfo!$A:$G,7,FALSE))</f>
        <v>100</v>
      </c>
      <c r="D339" s="119">
        <v>496</v>
      </c>
      <c r="E339" s="119">
        <v>0</v>
      </c>
      <c r="F339" s="119">
        <v>-496</v>
      </c>
      <c r="G339" s="30" t="str">
        <f>IF(OR($V339,$A339=""),"",VLOOKUP($A339,OptionInfo!$A:$AI,31,FALSE))</f>
        <v/>
      </c>
      <c r="H339" s="30" t="str">
        <f>IF(OR($V339,$A339=""),"",VLOOKUP($A339,OptionInfo!$A:$AI,32,FALSE))</f>
        <v/>
      </c>
      <c r="I339" s="30" t="str">
        <f>IF(OR($V339,$A339=""),"",VLOOKUP($A339,OptionInfo!$A:$AI,33,FALSE))</f>
        <v/>
      </c>
      <c r="J339" s="30" t="str">
        <f>IF(OR($V339,$A339=""),"",VLOOKUP($A339,OptionInfo!$A:$AI,34,FALSE))</f>
        <v/>
      </c>
      <c r="K339" s="30" t="str">
        <f>IF(OR($V339,$A339=""),"",VLOOKUP($A339,OptionInfo!$A:$AI,35,FALSE))</f>
        <v/>
      </c>
      <c r="L339" s="31" t="str">
        <f t="shared" si="30"/>
        <v/>
      </c>
      <c r="M339" s="30" t="str">
        <f t="shared" si="31"/>
        <v/>
      </c>
      <c r="N339" s="30" t="str">
        <f>IF(OR($V339,$A339=""),"",IF(VLOOKUP($A339,OptionInfo!$A:$B,2,FALSE)="Asian",-$M339*0.01*$U339,$M339*0.01*$U339))</f>
        <v/>
      </c>
      <c r="O339" s="30" t="str">
        <f t="shared" si="32"/>
        <v/>
      </c>
      <c r="P339" s="30" t="str">
        <f t="shared" si="33"/>
        <v/>
      </c>
      <c r="Q339" s="22">
        <f t="shared" si="34"/>
        <v>0</v>
      </c>
      <c r="R339" s="155">
        <v>0</v>
      </c>
      <c r="S339" s="22">
        <f t="shared" si="35"/>
        <v>0</v>
      </c>
      <c r="T339" s="22">
        <f>IF($A339="","",IF(V339,VLOOKUP($A339,OptionInfo!$A:$AC,29,FALSE),VLOOKUP($A339,OptionInfo!$A:$AD,30,FALSE)))</f>
        <v>0</v>
      </c>
      <c r="U339" s="154">
        <f>IF($B339="","",IF($V339,0,RTD("wdf.rtq",,$B339,"LastPrice")))</f>
        <v>0</v>
      </c>
      <c r="V339" s="136" t="b">
        <f>IF($A339="","",VLOOKUP($A339,OptionInfo!$A:$AK,37,FALSE))</f>
        <v>1</v>
      </c>
    </row>
    <row r="340" spans="1:22" x14ac:dyDescent="0.2">
      <c r="A340" s="19" t="s">
        <v>1107</v>
      </c>
      <c r="B340" s="10" t="str">
        <f>IF($A340="","",VLOOKUP($A340,OptionInfo!$A:$E,5,FALSE))</f>
        <v>600010.SH</v>
      </c>
      <c r="C340" s="154">
        <f>IF($A340="","",VLOOKUP($A340,OptionInfo!$A:$G,7,FALSE))</f>
        <v>100</v>
      </c>
      <c r="D340" s="119">
        <v>17810</v>
      </c>
      <c r="E340" s="119">
        <v>0</v>
      </c>
      <c r="F340" s="119">
        <v>-17810</v>
      </c>
      <c r="G340" s="30" t="str">
        <f>IF(OR($V340,$A340=""),"",VLOOKUP($A340,OptionInfo!$A:$AI,31,FALSE))</f>
        <v/>
      </c>
      <c r="H340" s="30" t="str">
        <f>IF(OR($V340,$A340=""),"",VLOOKUP($A340,OptionInfo!$A:$AI,32,FALSE))</f>
        <v/>
      </c>
      <c r="I340" s="30" t="str">
        <f>IF(OR($V340,$A340=""),"",VLOOKUP($A340,OptionInfo!$A:$AI,33,FALSE))</f>
        <v/>
      </c>
      <c r="J340" s="30" t="str">
        <f>IF(OR($V340,$A340=""),"",VLOOKUP($A340,OptionInfo!$A:$AI,34,FALSE))</f>
        <v/>
      </c>
      <c r="K340" s="30" t="str">
        <f>IF(OR($V340,$A340=""),"",VLOOKUP($A340,OptionInfo!$A:$AI,35,FALSE))</f>
        <v/>
      </c>
      <c r="L340" s="31" t="str">
        <f t="shared" si="30"/>
        <v/>
      </c>
      <c r="M340" s="30" t="str">
        <f t="shared" si="31"/>
        <v/>
      </c>
      <c r="N340" s="30" t="str">
        <f>IF(OR($V340,$A340=""),"",IF(VLOOKUP($A340,OptionInfo!$A:$B,2,FALSE)="Asian",-$M340*0.01*$U340,$M340*0.01*$U340))</f>
        <v/>
      </c>
      <c r="O340" s="30" t="str">
        <f t="shared" si="32"/>
        <v/>
      </c>
      <c r="P340" s="30" t="str">
        <f t="shared" si="33"/>
        <v/>
      </c>
      <c r="Q340" s="22">
        <f t="shared" si="34"/>
        <v>1424.8000000000002</v>
      </c>
      <c r="R340" s="155">
        <v>-1424.8000000000002</v>
      </c>
      <c r="S340" s="22">
        <f t="shared" si="35"/>
        <v>0</v>
      </c>
      <c r="T340" s="22">
        <f>IF($A340="","",IF(V340,VLOOKUP($A340,OptionInfo!$A:$AC,29,FALSE),VLOOKUP($A340,OptionInfo!$A:$AD,30,FALSE)))</f>
        <v>8.0000000000000004E-4</v>
      </c>
      <c r="U340" s="154">
        <f>IF($B340="","",IF($V340,0,RTD("wdf.rtq",,$B340,"LastPrice")))</f>
        <v>0</v>
      </c>
      <c r="V340" s="136" t="b">
        <f>IF($A340="","",VLOOKUP($A340,OptionInfo!$A:$AK,37,FALSE))</f>
        <v>1</v>
      </c>
    </row>
    <row r="341" spans="1:22" x14ac:dyDescent="0.2">
      <c r="A341" s="19" t="s">
        <v>3138</v>
      </c>
      <c r="B341" s="10" t="str">
        <f>IF($A341="","",VLOOKUP($A341,OptionInfo!$A:$E,5,FALSE))</f>
        <v>RB1805.SHF</v>
      </c>
      <c r="C341" s="154">
        <f>IF($A341="","",VLOOKUP($A341,OptionInfo!$A:$G,7,FALSE))</f>
        <v>10</v>
      </c>
      <c r="D341" s="119">
        <v>300</v>
      </c>
      <c r="E341" s="119">
        <v>300</v>
      </c>
      <c r="F341" s="119">
        <v>0</v>
      </c>
      <c r="G341" s="30">
        <f>IF(OR($V341,$A341=""),"",VLOOKUP($A341,OptionInfo!$A:$AI,31,FALSE))</f>
        <v>0.4271255596664415</v>
      </c>
      <c r="H341" s="30">
        <f>IF(OR($V341,$A341=""),"",VLOOKUP($A341,OptionInfo!$A:$AI,32,FALSE))</f>
        <v>1.2953338485585399E-3</v>
      </c>
      <c r="I341" s="30">
        <f>IF(OR($V341,$A341=""),"",VLOOKUP($A341,OptionInfo!$A:$AI,33,FALSE))</f>
        <v>422.70628402293079</v>
      </c>
      <c r="J341" s="30">
        <f>IF(OR($V341,$A341=""),"",VLOOKUP($A341,OptionInfo!$A:$AI,34,FALSE))</f>
        <v>-775.9453157826739</v>
      </c>
      <c r="K341" s="30">
        <f>IF(OR($V341,$A341=""),"",VLOOKUP($A341,OptionInfo!$A:$AI,35,FALSE))</f>
        <v>120.21820844145093</v>
      </c>
      <c r="L341" s="31">
        <f t="shared" si="30"/>
        <v>128.13766789993244</v>
      </c>
      <c r="M341" s="30">
        <f t="shared" si="31"/>
        <v>0.38860015456756197</v>
      </c>
      <c r="N341" s="30" t="e">
        <f>IF(OR($V341,$A341=""),"",IF(VLOOKUP($A341,OptionInfo!$A:$B,2,FALSE)="Asian",-$M341*0.01*$U341,$M341*0.01*$U341))</f>
        <v>#N/A</v>
      </c>
      <c r="O341" s="30">
        <f t="shared" si="32"/>
        <v>12681.188520687923</v>
      </c>
      <c r="P341" s="30">
        <f t="shared" si="33"/>
        <v>-9311.3437893920873</v>
      </c>
      <c r="Q341" s="22">
        <f>IF($A341="","",$T341*$D341*$C341)</f>
        <v>272415.47858829162</v>
      </c>
      <c r="R341" s="155">
        <v>-177510</v>
      </c>
      <c r="S341" s="22">
        <f t="shared" si="35"/>
        <v>94905.478588291619</v>
      </c>
      <c r="T341" s="22">
        <f>IF($A341="","",IF(V341,VLOOKUP($A341,OptionInfo!$A:$AC,29,FALSE),VLOOKUP($A341,OptionInfo!$A:$AD,30,FALSE)))</f>
        <v>90.80515952943054</v>
      </c>
      <c r="U341" s="154" t="e">
        <f>IF($B341="","",IF($V341,0,RTD("wdf.rtq",,$B341,"LastPrice")))</f>
        <v>#N/A</v>
      </c>
      <c r="V341" s="136" t="b">
        <f>IF($A341="","",VLOOKUP($A341,OptionInfo!$A:$AK,37,FALSE))</f>
        <v>0</v>
      </c>
    </row>
    <row r="342" spans="1:22" x14ac:dyDescent="0.2">
      <c r="A342" s="19" t="s">
        <v>3134</v>
      </c>
      <c r="B342" s="10" t="str">
        <f>IF($A342="","",VLOOKUP($A342,OptionInfo!$A:$E,5,FALSE))</f>
        <v>HC1805.SHF</v>
      </c>
      <c r="C342" s="154">
        <f>IF($A342="","",VLOOKUP($A342,OptionInfo!$A:$G,7,FALSE))</f>
        <v>10</v>
      </c>
      <c r="D342" s="119">
        <v>100</v>
      </c>
      <c r="E342" s="119">
        <v>100</v>
      </c>
      <c r="F342" s="119">
        <v>0</v>
      </c>
      <c r="G342" s="30">
        <f>IF(OR($V342,$A342=""),"",VLOOKUP($A342,OptionInfo!$A:$AI,31,FALSE))</f>
        <v>0.62119498683101937</v>
      </c>
      <c r="H342" s="30">
        <f>IF(OR($V342,$A342=""),"",VLOOKUP($A342,OptionInfo!$A:$AI,32,FALSE))</f>
        <v>1.6034317050893511E-3</v>
      </c>
      <c r="I342" s="30">
        <f>IF(OR($V342,$A342=""),"",VLOOKUP($A342,OptionInfo!$A:$AI,33,FALSE))</f>
        <v>373.83467243700511</v>
      </c>
      <c r="J342" s="30">
        <f>IF(OR($V342,$A342=""),"",VLOOKUP($A342,OptionInfo!$A:$AI,34,FALSE))</f>
        <v>-697.04047858031379</v>
      </c>
      <c r="K342" s="30">
        <f>IF(OR($V342,$A342=""),"",VLOOKUP($A342,OptionInfo!$A:$AI,35,FALSE))</f>
        <v>146.57224068637601</v>
      </c>
      <c r="L342" s="31">
        <f t="shared" si="30"/>
        <v>62.119498683101938</v>
      </c>
      <c r="M342" s="30">
        <f t="shared" si="31"/>
        <v>0.1603431705089351</v>
      </c>
      <c r="N342" s="30" t="e">
        <f>IF(OR($V342,$A342=""),"",IF(VLOOKUP($A342,OptionInfo!$A:$B,2,FALSE)="Asian",-$M342*0.01*$U342,$M342*0.01*$U342))</f>
        <v>#N/A</v>
      </c>
      <c r="O342" s="30">
        <f t="shared" si="32"/>
        <v>3738.3467243700516</v>
      </c>
      <c r="P342" s="30">
        <f t="shared" si="33"/>
        <v>-2788.1619143212552</v>
      </c>
      <c r="Q342" s="22">
        <f t="shared" si="34"/>
        <v>129984.40796902624</v>
      </c>
      <c r="R342" s="155">
        <v>-92480</v>
      </c>
      <c r="S342" s="22">
        <f t="shared" si="35"/>
        <v>37504.407969026244</v>
      </c>
      <c r="T342" s="22">
        <f>IF($A342="","",IF(V342,VLOOKUP($A342,OptionInfo!$A:$AC,29,FALSE),VLOOKUP($A342,OptionInfo!$A:$AD,30,FALSE)))</f>
        <v>129.98440796902625</v>
      </c>
      <c r="U342" s="154" t="e">
        <f>IF($B342="","",IF($V342,0,RTD("wdf.rtq",,$B342,"LastPrice")))</f>
        <v>#N/A</v>
      </c>
      <c r="V342" s="136" t="b">
        <f>IF($A342="","",VLOOKUP($A342,OptionInfo!$A:$AK,37,FALSE))</f>
        <v>0</v>
      </c>
    </row>
    <row r="343" spans="1:22" x14ac:dyDescent="0.2">
      <c r="A343" s="19" t="s">
        <v>3138</v>
      </c>
      <c r="B343" s="10" t="str">
        <f>IF($A343="","",VLOOKUP($A343,OptionInfo!$A:$E,5,FALSE))</f>
        <v>RB1805.SHF</v>
      </c>
      <c r="C343" s="154">
        <f>IF($A343="","",VLOOKUP($A343,OptionInfo!$A:$G,7,FALSE))</f>
        <v>10</v>
      </c>
      <c r="D343" s="119">
        <v>300</v>
      </c>
      <c r="E343" s="119">
        <v>300</v>
      </c>
      <c r="F343" s="119">
        <v>0</v>
      </c>
      <c r="G343" s="30">
        <f>IF(OR($V343,$A343=""),"",VLOOKUP($A343,OptionInfo!$A:$AI,31,FALSE))</f>
        <v>0.4271255596664415</v>
      </c>
      <c r="H343" s="30">
        <f>IF(OR($V343,$A343=""),"",VLOOKUP($A343,OptionInfo!$A:$AI,32,FALSE))</f>
        <v>1.2953338485585399E-3</v>
      </c>
      <c r="I343" s="30">
        <f>IF(OR($V343,$A343=""),"",VLOOKUP($A343,OptionInfo!$A:$AI,33,FALSE))</f>
        <v>422.70628402293079</v>
      </c>
      <c r="J343" s="30">
        <f>IF(OR($V343,$A343=""),"",VLOOKUP($A343,OptionInfo!$A:$AI,34,FALSE))</f>
        <v>-775.9453157826739</v>
      </c>
      <c r="K343" s="30">
        <f>IF(OR($V343,$A343=""),"",VLOOKUP($A343,OptionInfo!$A:$AI,35,FALSE))</f>
        <v>120.21820844145093</v>
      </c>
      <c r="L343" s="31">
        <f t="shared" si="30"/>
        <v>128.13766789993244</v>
      </c>
      <c r="M343" s="30">
        <f t="shared" si="31"/>
        <v>0.38860015456756197</v>
      </c>
      <c r="N343" s="30" t="e">
        <f>IF(OR($V343,$A343=""),"",IF(VLOOKUP($A343,OptionInfo!$A:$B,2,FALSE)="Asian",-$M343*0.01*$U343,$M343*0.01*$U343))</f>
        <v>#N/A</v>
      </c>
      <c r="O343" s="30">
        <f t="shared" si="32"/>
        <v>12681.188520687923</v>
      </c>
      <c r="P343" s="30">
        <f t="shared" si="33"/>
        <v>-9311.3437893920873</v>
      </c>
      <c r="Q343" s="22">
        <f t="shared" si="34"/>
        <v>272415.47858829162</v>
      </c>
      <c r="R343" s="155">
        <v>-177510</v>
      </c>
      <c r="S343" s="22">
        <f t="shared" si="35"/>
        <v>94905.478588291619</v>
      </c>
      <c r="T343" s="22">
        <f>IF($A343="","",IF(V343,VLOOKUP($A343,OptionInfo!$A:$AC,29,FALSE),VLOOKUP($A343,OptionInfo!$A:$AD,30,FALSE)))</f>
        <v>90.80515952943054</v>
      </c>
      <c r="U343" s="154" t="e">
        <f>IF($B343="","",IF($V343,0,RTD("wdf.rtq",,$B343,"LastPrice")))</f>
        <v>#N/A</v>
      </c>
      <c r="V343" s="136" t="b">
        <f>IF($A343="","",VLOOKUP($A343,OptionInfo!$A:$AK,37,FALSE))</f>
        <v>0</v>
      </c>
    </row>
    <row r="344" spans="1:22" x14ac:dyDescent="0.2">
      <c r="A344" s="19" t="s">
        <v>3134</v>
      </c>
      <c r="B344" s="10" t="str">
        <f>IF($A344="","",VLOOKUP($A344,OptionInfo!$A:$E,5,FALSE))</f>
        <v>HC1805.SHF</v>
      </c>
      <c r="C344" s="154">
        <f>IF($A344="","",VLOOKUP($A344,OptionInfo!$A:$G,7,FALSE))</f>
        <v>10</v>
      </c>
      <c r="D344" s="119">
        <v>100</v>
      </c>
      <c r="E344" s="119">
        <v>100</v>
      </c>
      <c r="F344" s="119">
        <v>0</v>
      </c>
      <c r="G344" s="30">
        <f>IF(OR($V344,$A344=""),"",VLOOKUP($A344,OptionInfo!$A:$AI,31,FALSE))</f>
        <v>0.62119498683101937</v>
      </c>
      <c r="H344" s="30">
        <f>IF(OR($V344,$A344=""),"",VLOOKUP($A344,OptionInfo!$A:$AI,32,FALSE))</f>
        <v>1.6034317050893511E-3</v>
      </c>
      <c r="I344" s="30">
        <f>IF(OR($V344,$A344=""),"",VLOOKUP($A344,OptionInfo!$A:$AI,33,FALSE))</f>
        <v>373.83467243700511</v>
      </c>
      <c r="J344" s="30">
        <f>IF(OR($V344,$A344=""),"",VLOOKUP($A344,OptionInfo!$A:$AI,34,FALSE))</f>
        <v>-697.04047858031379</v>
      </c>
      <c r="K344" s="30">
        <f>IF(OR($V344,$A344=""),"",VLOOKUP($A344,OptionInfo!$A:$AI,35,FALSE))</f>
        <v>146.57224068637601</v>
      </c>
      <c r="L344" s="31">
        <f t="shared" si="30"/>
        <v>62.119498683101938</v>
      </c>
      <c r="M344" s="30">
        <f t="shared" si="31"/>
        <v>0.1603431705089351</v>
      </c>
      <c r="N344" s="30" t="e">
        <f>IF(OR($V344,$A344=""),"",IF(VLOOKUP($A344,OptionInfo!$A:$B,2,FALSE)="Asian",-$M344*0.01*$U344,$M344*0.01*$U344))</f>
        <v>#N/A</v>
      </c>
      <c r="O344" s="30">
        <f t="shared" si="32"/>
        <v>3738.3467243700516</v>
      </c>
      <c r="P344" s="30">
        <f t="shared" si="33"/>
        <v>-2788.1619143212552</v>
      </c>
      <c r="Q344" s="22">
        <f t="shared" si="34"/>
        <v>129984.40796902624</v>
      </c>
      <c r="R344" s="155">
        <v>-92480</v>
      </c>
      <c r="S344" s="22">
        <f t="shared" si="35"/>
        <v>37504.407969026244</v>
      </c>
      <c r="T344" s="22">
        <f>IF($A344="","",IF(V344,VLOOKUP($A344,OptionInfo!$A:$AC,29,FALSE),VLOOKUP($A344,OptionInfo!$A:$AD,30,FALSE)))</f>
        <v>129.98440796902625</v>
      </c>
      <c r="U344" s="154" t="e">
        <f>IF($B344="","",IF($V344,0,RTD("wdf.rtq",,$B344,"LastPrice")))</f>
        <v>#N/A</v>
      </c>
      <c r="V344" s="136" t="b">
        <f>IF($A344="","",VLOOKUP($A344,OptionInfo!$A:$AK,37,FALSE))</f>
        <v>0</v>
      </c>
    </row>
    <row r="345" spans="1:22" x14ac:dyDescent="0.2">
      <c r="A345" s="19" t="s">
        <v>3136</v>
      </c>
      <c r="B345" s="10" t="str">
        <f>IF($A345="","",VLOOKUP($A345,OptionInfo!$A:$E,5,FALSE))</f>
        <v>HC1805.SHF</v>
      </c>
      <c r="C345" s="154">
        <f>IF($A345="","",VLOOKUP($A345,OptionInfo!$A:$G,7,FALSE))</f>
        <v>10</v>
      </c>
      <c r="D345" s="119">
        <v>100</v>
      </c>
      <c r="E345" s="119">
        <v>100</v>
      </c>
      <c r="F345" s="119">
        <v>0</v>
      </c>
      <c r="G345" s="30">
        <f>IF(OR($V345,$A345=""),"",VLOOKUP($A345,OptionInfo!$A:$AI,31,FALSE))</f>
        <v>-0.37688685518989867</v>
      </c>
      <c r="H345" s="30">
        <f>IF(OR($V345,$A345=""),"",VLOOKUP($A345,OptionInfo!$A:$AI,32,FALSE))</f>
        <v>1.6034317050893511E-3</v>
      </c>
      <c r="I345" s="30">
        <f>IF(OR($V345,$A345=""),"",VLOOKUP($A345,OptionInfo!$A:$AI,33,FALSE))</f>
        <v>373.83467243700511</v>
      </c>
      <c r="J345" s="30">
        <f>IF(OR($V345,$A345=""),"",VLOOKUP($A345,OptionInfo!$A:$AI,34,FALSE))</f>
        <v>-699.01668062751526</v>
      </c>
      <c r="K345" s="30">
        <f>IF(OR($V345,$A345=""),"",VLOOKUP($A345,OptionInfo!$A:$AI,35,FALSE))</f>
        <v>-98.077580429791425</v>
      </c>
      <c r="L345" s="31">
        <f t="shared" si="30"/>
        <v>-37.688685518989864</v>
      </c>
      <c r="M345" s="30">
        <f t="shared" si="31"/>
        <v>0.1603431705089351</v>
      </c>
      <c r="N345" s="30" t="e">
        <f>IF(OR($V345,$A345=""),"",IF(VLOOKUP($A345,OptionInfo!$A:$B,2,FALSE)="Asian",-$M345*0.01*$U345,$M345*0.01*$U345))</f>
        <v>#N/A</v>
      </c>
      <c r="O345" s="30">
        <f t="shared" si="32"/>
        <v>3738.3467243700516</v>
      </c>
      <c r="P345" s="30">
        <f t="shared" si="33"/>
        <v>-2796.066722510061</v>
      </c>
      <c r="Q345" s="22">
        <f t="shared" si="34"/>
        <v>64111.006395645876</v>
      </c>
      <c r="R345" s="155">
        <v>-92480</v>
      </c>
      <c r="S345" s="22">
        <f t="shared" si="35"/>
        <v>-28368.993604354124</v>
      </c>
      <c r="T345" s="22">
        <f>IF($A345="","",IF(V345,VLOOKUP($A345,OptionInfo!$A:$AC,29,FALSE),VLOOKUP($A345,OptionInfo!$A:$AD,30,FALSE)))</f>
        <v>64.111006395645873</v>
      </c>
      <c r="U345" s="154" t="e">
        <f>IF($B345="","",IF($V345,0,RTD("wdf.rtq",,$B345,"LastPrice")))</f>
        <v>#N/A</v>
      </c>
      <c r="V345" s="136" t="b">
        <f>IF($A345="","",VLOOKUP($A345,OptionInfo!$A:$AK,37,FALSE))</f>
        <v>0</v>
      </c>
    </row>
    <row r="346" spans="1:22" x14ac:dyDescent="0.2">
      <c r="A346" s="19" t="s">
        <v>3139</v>
      </c>
      <c r="B346" s="10" t="str">
        <f>IF($A346="","",VLOOKUP($A346,OptionInfo!$A:$E,5,FALSE))</f>
        <v>V1805.DCE</v>
      </c>
      <c r="C346" s="154">
        <f>IF($A346="","",VLOOKUP($A346,OptionInfo!$A:$G,7,FALSE))</f>
        <v>5</v>
      </c>
      <c r="D346" s="119">
        <v>60</v>
      </c>
      <c r="E346" s="119">
        <v>60</v>
      </c>
      <c r="F346" s="119">
        <v>0</v>
      </c>
      <c r="G346" s="30">
        <f>IF(OR($V346,$A346=""),"",VLOOKUP($A346,OptionInfo!$A:$AI,31,FALSE))</f>
        <v>0.53075945065492192</v>
      </c>
      <c r="H346" s="30">
        <f>IF(OR($V346,$A346=""),"",VLOOKUP($A346,OptionInfo!$A:$AI,32,FALSE))</f>
        <v>9.7862808246798475E-4</v>
      </c>
      <c r="I346" s="30">
        <f>IF(OR($V346,$A346=""),"",VLOOKUP($A346,OptionInfo!$A:$AI,33,FALSE))</f>
        <v>670.75175035575387</v>
      </c>
      <c r="J346" s="30">
        <f>IF(OR($V346,$A346=""),"",VLOOKUP($A346,OptionInfo!$A:$AI,34,FALSE))</f>
        <v>-1252.5174152703437</v>
      </c>
      <c r="K346" s="30">
        <f>IF(OR($V346,$A346=""),"",VLOOKUP($A346,OptionInfo!$A:$AI,35,FALSE))</f>
        <v>215.94043149770934</v>
      </c>
      <c r="L346" s="31">
        <f t="shared" si="30"/>
        <v>31.845567039295315</v>
      </c>
      <c r="M346" s="30">
        <f t="shared" si="31"/>
        <v>5.8717684948079087E-2</v>
      </c>
      <c r="N346" s="30" t="e">
        <f>IF(OR($V346,$A346=""),"",IF(VLOOKUP($A346,OptionInfo!$A:$B,2,FALSE)="Asian",-$M346*0.01*$U346,$M346*0.01*$U346))</f>
        <v>#N/A</v>
      </c>
      <c r="O346" s="30">
        <f t="shared" si="32"/>
        <v>2012.2552510672615</v>
      </c>
      <c r="P346" s="30">
        <f t="shared" si="33"/>
        <v>-1503.0208983244122</v>
      </c>
      <c r="Q346" s="22">
        <f t="shared" si="34"/>
        <v>51421.166466950926</v>
      </c>
      <c r="R346" s="155">
        <v>-45456</v>
      </c>
      <c r="S346" s="22">
        <f t="shared" si="35"/>
        <v>5965.1664669509264</v>
      </c>
      <c r="T346" s="22">
        <f>IF($A346="","",IF(V346,VLOOKUP($A346,OptionInfo!$A:$AC,29,FALSE),VLOOKUP($A346,OptionInfo!$A:$AD,30,FALSE)))</f>
        <v>171.40388822316976</v>
      </c>
      <c r="U346" s="154" t="e">
        <f>IF($B346="","",IF($V346,0,RTD("wdf.rtq",,$B346,"LastPrice")))</f>
        <v>#N/A</v>
      </c>
      <c r="V346" s="136" t="b">
        <f>IF($A346="","",VLOOKUP($A346,OptionInfo!$A:$AK,37,FALSE))</f>
        <v>0</v>
      </c>
    </row>
    <row r="347" spans="1:22" x14ac:dyDescent="0.2">
      <c r="A347" s="19" t="s">
        <v>3140</v>
      </c>
      <c r="B347" s="10" t="str">
        <f>IF($A347="","",VLOOKUP($A347,OptionInfo!$A:$E,5,FALSE))</f>
        <v>V1805.DCE</v>
      </c>
      <c r="C347" s="154">
        <f>IF($A347="","",VLOOKUP($A347,OptionInfo!$A:$G,7,FALSE))</f>
        <v>5</v>
      </c>
      <c r="D347" s="119">
        <v>60</v>
      </c>
      <c r="E347" s="119">
        <v>60</v>
      </c>
      <c r="F347" s="119">
        <v>0</v>
      </c>
      <c r="G347" s="30">
        <f>IF(OR($V347,$A347=""),"",VLOOKUP($A347,OptionInfo!$A:$AI,31,FALSE))</f>
        <v>-0.46732239136599607</v>
      </c>
      <c r="H347" s="30">
        <f>IF(OR($V347,$A347=""),"",VLOOKUP($A347,OptionInfo!$A:$AI,32,FALSE))</f>
        <v>9.7862808246798475E-4</v>
      </c>
      <c r="I347" s="30">
        <f>IF(OR($V347,$A347=""),"",VLOOKUP($A347,OptionInfo!$A:$AI,33,FALSE))</f>
        <v>670.75175035575387</v>
      </c>
      <c r="J347" s="30">
        <f>IF(OR($V347,$A347=""),"",VLOOKUP($A347,OptionInfo!$A:$AI,34,FALSE))</f>
        <v>-1253.1162643755563</v>
      </c>
      <c r="K347" s="30">
        <f>IF(OR($V347,$A347=""),"",VLOOKUP($A347,OptionInfo!$A:$AI,35,FALSE))</f>
        <v>-209.48197284528675</v>
      </c>
      <c r="L347" s="31">
        <f t="shared" si="30"/>
        <v>-28.039343481959765</v>
      </c>
      <c r="M347" s="30">
        <f t="shared" si="31"/>
        <v>5.8717684948079087E-2</v>
      </c>
      <c r="N347" s="30" t="e">
        <f>IF(OR($V347,$A347=""),"",IF(VLOOKUP($A347,OptionInfo!$A:$B,2,FALSE)="Asian",-$M347*0.01*$U347,$M347*0.01*$U347))</f>
        <v>#N/A</v>
      </c>
      <c r="O347" s="30">
        <f t="shared" si="32"/>
        <v>2012.2552510672615</v>
      </c>
      <c r="P347" s="30">
        <f t="shared" si="33"/>
        <v>-1503.7395172506676</v>
      </c>
      <c r="Q347" s="22">
        <f t="shared" si="34"/>
        <v>45432.675414825426</v>
      </c>
      <c r="R347" s="155">
        <v>-45456</v>
      </c>
      <c r="S347" s="22">
        <f t="shared" si="35"/>
        <v>-23.324585174574167</v>
      </c>
      <c r="T347" s="22">
        <f>IF($A347="","",IF(V347,VLOOKUP($A347,OptionInfo!$A:$AC,29,FALSE),VLOOKUP($A347,OptionInfo!$A:$AD,30,FALSE)))</f>
        <v>151.44225138275141</v>
      </c>
      <c r="U347" s="154" t="e">
        <f>IF($B347="","",IF($V347,0,RTD("wdf.rtq",,$B347,"LastPrice")))</f>
        <v>#N/A</v>
      </c>
      <c r="V347" s="136" t="b">
        <f>IF($A347="","",VLOOKUP($A347,OptionInfo!$A:$AK,37,FALSE))</f>
        <v>0</v>
      </c>
    </row>
    <row r="348" spans="1:22" x14ac:dyDescent="0.2">
      <c r="A348" s="19" t="s">
        <v>3161</v>
      </c>
      <c r="B348" s="10" t="str">
        <f>IF($A348="","",VLOOKUP($A348,OptionInfo!$A:$E,5,FALSE))</f>
        <v>601766.SH</v>
      </c>
      <c r="C348" s="154">
        <f>IF($A348="","",VLOOKUP($A348,OptionInfo!$A:$G,7,FALSE))</f>
        <v>100</v>
      </c>
      <c r="D348" s="119">
        <v>-829.87</v>
      </c>
      <c r="E348" s="119">
        <v>0</v>
      </c>
      <c r="F348" s="119">
        <v>829.87</v>
      </c>
      <c r="G348" s="30">
        <f>IF(OR($V348,$A348=""),"",VLOOKUP($A348,OptionInfo!$A:$AI,31,FALSE))</f>
        <v>0.5878223947835699</v>
      </c>
      <c r="H348" s="30">
        <f>IF(OR($V348,$A348=""),"",VLOOKUP($A348,OptionInfo!$A:$AI,32,FALSE))</f>
        <v>0.14618827329973616</v>
      </c>
      <c r="I348" s="30">
        <f>IF(OR($V348,$A348=""),"",VLOOKUP($A348,OptionInfo!$A:$AI,33,FALSE))</f>
        <v>3.2386504970665002</v>
      </c>
      <c r="J348" s="30">
        <f>IF(OR($V348,$A348=""),"",VLOOKUP($A348,OptionInfo!$A:$AI,34,FALSE))</f>
        <v>-1.3830615470997421</v>
      </c>
      <c r="K348" s="30">
        <f>IF(OR($V348,$A348=""),"",VLOOKUP($A348,OptionInfo!$A:$AI,35,FALSE))</f>
        <v>2.8030643377767417</v>
      </c>
      <c r="L348" s="31">
        <f t="shared" si="30"/>
        <v>-487.81617075904114</v>
      </c>
      <c r="M348" s="30">
        <f t="shared" si="31"/>
        <v>-121.31726236325204</v>
      </c>
      <c r="N348" s="30" t="e">
        <f>IF(OR($V348,$A348=""),"",IF(VLOOKUP($A348,OptionInfo!$A:$B,2,FALSE)="Asian",-$M348*0.01*$U348,$M348*0.01*$U348))</f>
        <v>#N/A</v>
      </c>
      <c r="O348" s="30">
        <f t="shared" si="32"/>
        <v>-2687.6588880005766</v>
      </c>
      <c r="P348" s="30">
        <f t="shared" si="33"/>
        <v>459.10451443666517</v>
      </c>
      <c r="Q348" s="22">
        <f t="shared" si="34"/>
        <v>-99613.234290280801</v>
      </c>
      <c r="R348" s="155">
        <v>109599.27116</v>
      </c>
      <c r="S348" s="22">
        <f t="shared" si="35"/>
        <v>9986.0368697192025</v>
      </c>
      <c r="T348" s="22">
        <f>IF($A348="","",IF(V348,VLOOKUP($A348,OptionInfo!$A:$AC,29,FALSE),VLOOKUP($A348,OptionInfo!$A:$AD,30,FALSE)))</f>
        <v>1.2003474555084628</v>
      </c>
      <c r="U348" s="154" t="e">
        <f>IF($B348="","",IF($V348,0,RTD("wdf.rtq",,$B348,"LastPrice")))</f>
        <v>#N/A</v>
      </c>
      <c r="V348" s="136" t="b">
        <f>IF($A348="","",VLOOKUP($A348,OptionInfo!$A:$AK,37,FALSE))</f>
        <v>0</v>
      </c>
    </row>
    <row r="349" spans="1:22" x14ac:dyDescent="0.2">
      <c r="A349" s="19" t="s">
        <v>3165</v>
      </c>
      <c r="B349" s="10" t="str">
        <f>IF($A349="","",VLOOKUP($A349,OptionInfo!$A:$E,5,FALSE))</f>
        <v>601628.SH</v>
      </c>
      <c r="C349" s="154">
        <f>IF($A349="","",VLOOKUP($A349,OptionInfo!$A:$G,7,FALSE))</f>
        <v>100</v>
      </c>
      <c r="D349" s="119">
        <v>-323.62</v>
      </c>
      <c r="E349" s="119">
        <v>0</v>
      </c>
      <c r="F349" s="119">
        <v>323.62</v>
      </c>
      <c r="G349" s="30">
        <f>IF(OR($V349,$A349=""),"",VLOOKUP($A349,OptionInfo!$A:$AI,31,FALSE))</f>
        <v>0.588724838333747</v>
      </c>
      <c r="H349" s="30">
        <f>IF(OR($V349,$A349=""),"",VLOOKUP($A349,OptionInfo!$A:$AI,32,FALSE))</f>
        <v>5.8789953006704018E-2</v>
      </c>
      <c r="I349" s="30">
        <f>IF(OR($V349,$A349=""),"",VLOOKUP($A349,OptionInfo!$A:$AI,33,FALSE))</f>
        <v>8.3044787535395308</v>
      </c>
      <c r="J349" s="30">
        <f>IF(OR($V349,$A349=""),"",VLOOKUP($A349,OptionInfo!$A:$AI,34,FALSE))</f>
        <v>-3.4647734654430682</v>
      </c>
      <c r="K349" s="30">
        <f>IF(OR($V349,$A349=""),"",VLOOKUP($A349,OptionInfo!$A:$AI,35,FALSE))</f>
        <v>7.24075925504546</v>
      </c>
      <c r="L349" s="31">
        <f t="shared" si="30"/>
        <v>-190.52313218156721</v>
      </c>
      <c r="M349" s="30">
        <f t="shared" si="31"/>
        <v>-19.025604592029556</v>
      </c>
      <c r="N349" s="30" t="e">
        <f>IF(OR($V349,$A349=""),"",IF(VLOOKUP($A349,OptionInfo!$A:$B,2,FALSE)="Asian",-$M349*0.01*$U349,$M349*0.01*$U349))</f>
        <v>#N/A</v>
      </c>
      <c r="O349" s="30">
        <f t="shared" si="32"/>
        <v>-2687.4954142204633</v>
      </c>
      <c r="P349" s="30">
        <f t="shared" si="33"/>
        <v>448.50799555467432</v>
      </c>
      <c r="Q349" s="22">
        <f t="shared" si="34"/>
        <v>-97198.211701321095</v>
      </c>
      <c r="R349" s="155">
        <v>101498.55870000001</v>
      </c>
      <c r="S349" s="22">
        <f t="shared" si="35"/>
        <v>4300.3469986789132</v>
      </c>
      <c r="T349" s="22">
        <f>IF($A349="","",IF(V349,VLOOKUP($A349,OptionInfo!$A:$AC,29,FALSE),VLOOKUP($A349,OptionInfo!$A:$AD,30,FALSE)))</f>
        <v>3.0034673908077711</v>
      </c>
      <c r="U349" s="154" t="e">
        <f>IF($B349="","",IF($V349,0,RTD("wdf.rtq",,$B349,"LastPrice")))</f>
        <v>#N/A</v>
      </c>
      <c r="V349" s="136" t="b">
        <f>IF($A349="","",VLOOKUP($A349,OptionInfo!$A:$AK,37,FALSE))</f>
        <v>0</v>
      </c>
    </row>
    <row r="350" spans="1:22" x14ac:dyDescent="0.2">
      <c r="A350" s="19" t="s">
        <v>3166</v>
      </c>
      <c r="B350" s="10" t="str">
        <f>IF($A350="","",VLOOKUP($A350,OptionInfo!$A:$E,5,FALSE))</f>
        <v>002244.SZ</v>
      </c>
      <c r="C350" s="154">
        <f>IF($A350="","",VLOOKUP($A350,OptionInfo!$A:$G,7,FALSE))</f>
        <v>100</v>
      </c>
      <c r="D350" s="119">
        <v>-1212.1199999999999</v>
      </c>
      <c r="E350" s="119">
        <v>0</v>
      </c>
      <c r="F350" s="119">
        <v>1212.1199999999999</v>
      </c>
      <c r="G350" s="30">
        <f>IF(OR($V350,$A350=""),"",VLOOKUP($A350,OptionInfo!$A:$AI,31,FALSE))</f>
        <v>0.63186237615380914</v>
      </c>
      <c r="H350" s="30">
        <f>IF(OR($V350,$A350=""),"",VLOOKUP($A350,OptionInfo!$A:$AI,32,FALSE))</f>
        <v>0.30029951693798662</v>
      </c>
      <c r="I350" s="30">
        <f>IF(OR($V350,$A350=""),"",VLOOKUP($A350,OptionInfo!$A:$AI,33,FALSE))</f>
        <v>1.5263104544975337</v>
      </c>
      <c r="J350" s="30">
        <f>IF(OR($V350,$A350=""),"",VLOOKUP($A350,OptionInfo!$A:$AI,34,FALSE))</f>
        <v>-1.2720660839367031</v>
      </c>
      <c r="K350" s="30">
        <f>IF(OR($V350,$A350=""),"",VLOOKUP($A350,OptionInfo!$A:$AI,35,FALSE))</f>
        <v>1.069058933809012</v>
      </c>
      <c r="L350" s="31">
        <f t="shared" si="30"/>
        <v>-765.89302338355503</v>
      </c>
      <c r="M350" s="30">
        <f t="shared" si="31"/>
        <v>-363.99905047087231</v>
      </c>
      <c r="N350" s="30" t="e">
        <f>IF(OR($V350,$A350=""),"",IF(VLOOKUP($A350,OptionInfo!$A:$B,2,FALSE)="Asian",-$M350*0.01*$U350,$M350*0.01*$U350))</f>
        <v>#N/A</v>
      </c>
      <c r="O350" s="30">
        <f t="shared" si="32"/>
        <v>-1850.0714281055502</v>
      </c>
      <c r="P350" s="30">
        <f t="shared" si="33"/>
        <v>616.75869666454253</v>
      </c>
      <c r="Q350" s="22">
        <f t="shared" si="34"/>
        <v>-81131.794860579554</v>
      </c>
      <c r="R350" s="155">
        <v>69499.930499999988</v>
      </c>
      <c r="S350" s="22">
        <f t="shared" si="35"/>
        <v>-11631.864360579566</v>
      </c>
      <c r="T350" s="22">
        <f>IF($A350="","",IF(V350,VLOOKUP($A350,OptionInfo!$A:$AC,29,FALSE),VLOOKUP($A350,OptionInfo!$A:$AD,30,FALSE)))</f>
        <v>0.66933797693775832</v>
      </c>
      <c r="U350" s="154" t="e">
        <f>IF($B350="","",IF($V350,0,RTD("wdf.rtq",,$B350,"LastPrice")))</f>
        <v>#N/A</v>
      </c>
      <c r="V350" s="136" t="b">
        <f>IF($A350="","",VLOOKUP($A350,OptionInfo!$A:$AK,37,FALSE))</f>
        <v>0</v>
      </c>
    </row>
    <row r="351" spans="1:22" x14ac:dyDescent="0.2">
      <c r="A351" s="19" t="s">
        <v>3167</v>
      </c>
      <c r="B351" s="10" t="str">
        <f>IF($A351="","",VLOOKUP($A351,OptionInfo!$A:$E,5,FALSE))</f>
        <v>601328.SH</v>
      </c>
      <c r="C351" s="154">
        <f>IF($A351="","",VLOOKUP($A351,OptionInfo!$A:$G,7,FALSE))</f>
        <v>100</v>
      </c>
      <c r="D351" s="119">
        <v>-1481.48</v>
      </c>
      <c r="E351" s="119">
        <v>0</v>
      </c>
      <c r="F351" s="119">
        <v>1481.48</v>
      </c>
      <c r="G351" s="30">
        <f>IF(OR($V351,$A351=""),"",VLOOKUP($A351,OptionInfo!$A:$AI,31,FALSE))</f>
        <v>0.51896216493892544</v>
      </c>
      <c r="H351" s="30">
        <f>IF(OR($V351,$A351=""),"",VLOOKUP($A351,OptionInfo!$A:$AI,32,FALSE))</f>
        <v>0.56872612383628385</v>
      </c>
      <c r="I351" s="30">
        <f>IF(OR($V351,$A351=""),"",VLOOKUP($A351,OptionInfo!$A:$AI,33,FALSE))</f>
        <v>1.269148302481121</v>
      </c>
      <c r="J351" s="30">
        <f>IF(OR($V351,$A351=""),"",VLOOKUP($A351,OptionInfo!$A:$AI,34,FALSE))</f>
        <v>-0.77149562455901644</v>
      </c>
      <c r="K351" s="30">
        <f>IF(OR($V351,$A351=""),"",VLOOKUP($A351,OptionInfo!$A:$AI,35,FALSE))</f>
        <v>0.72589378253064896</v>
      </c>
      <c r="L351" s="31">
        <f t="shared" si="30"/>
        <v>-768.83206811371929</v>
      </c>
      <c r="M351" s="30">
        <f t="shared" si="31"/>
        <v>-842.55637794097777</v>
      </c>
      <c r="N351" s="30" t="e">
        <f>IF(OR($V351,$A351=""),"",IF(VLOOKUP($A351,OptionInfo!$A:$B,2,FALSE)="Asian",-$M351*0.01*$U351,$M351*0.01*$U351))</f>
        <v>#N/A</v>
      </c>
      <c r="O351" s="30">
        <f t="shared" si="32"/>
        <v>-1880.2178271597309</v>
      </c>
      <c r="P351" s="30">
        <f t="shared" si="33"/>
        <v>457.18213514867665</v>
      </c>
      <c r="Q351" s="22">
        <f t="shared" si="34"/>
        <v>-41145.585509260476</v>
      </c>
      <c r="R351" s="155">
        <v>50399.9496</v>
      </c>
      <c r="S351" s="22">
        <f t="shared" si="35"/>
        <v>9254.3640907395238</v>
      </c>
      <c r="T351" s="22">
        <f>IF($A351="","",IF(V351,VLOOKUP($A351,OptionInfo!$A:$AC,29,FALSE),VLOOKUP($A351,OptionInfo!$A:$AD,30,FALSE)))</f>
        <v>0.27773297992048812</v>
      </c>
      <c r="U351" s="154" t="e">
        <f>IF($B351="","",IF($V351,0,RTD("wdf.rtq",,$B351,"LastPrice")))</f>
        <v>#N/A</v>
      </c>
      <c r="V351" s="136" t="b">
        <f>IF($A351="","",VLOOKUP($A351,OptionInfo!$A:$AK,37,FALSE))</f>
        <v>0</v>
      </c>
    </row>
    <row r="352" spans="1:22" x14ac:dyDescent="0.2">
      <c r="A352" s="19" t="s">
        <v>3168</v>
      </c>
      <c r="B352" s="10" t="str">
        <f>IF($A352="","",VLOOKUP($A352,OptionInfo!$A:$E,5,FALSE))</f>
        <v>002673.SZ</v>
      </c>
      <c r="C352" s="154">
        <f>IF($A352="","",VLOOKUP($A352,OptionInfo!$A:$G,7,FALSE))</f>
        <v>100</v>
      </c>
      <c r="D352" s="119">
        <v>-771.6</v>
      </c>
      <c r="E352" s="119">
        <v>0</v>
      </c>
      <c r="F352" s="119">
        <v>771.6</v>
      </c>
      <c r="G352" s="30">
        <f>IF(OR($V352,$A352=""),"",VLOOKUP($A352,OptionInfo!$A:$AI,31,FALSE))</f>
        <v>0.57856700448808429</v>
      </c>
      <c r="H352" s="30">
        <f>IF(OR($V352,$A352=""),"",VLOOKUP($A352,OptionInfo!$A:$AI,32,FALSE))</f>
        <v>0.18182250500773028</v>
      </c>
      <c r="I352" s="30">
        <f>IF(OR($V352,$A352=""),"",VLOOKUP($A352,OptionInfo!$A:$AI,33,FALSE))</f>
        <v>2.4394275978506381</v>
      </c>
      <c r="J352" s="30">
        <f>IF(OR($V352,$A352=""),"",VLOOKUP($A352,OptionInfo!$A:$AI,34,FALSE))</f>
        <v>-2.1745057850612497</v>
      </c>
      <c r="K352" s="30">
        <f>IF(OR($V352,$A352=""),"",VLOOKUP($A352,OptionInfo!$A:$AI,35,FALSE))</f>
        <v>1.4997211672945991</v>
      </c>
      <c r="L352" s="31">
        <f t="shared" si="30"/>
        <v>-446.42230066300584</v>
      </c>
      <c r="M352" s="30">
        <f t="shared" si="31"/>
        <v>-140.29424486396468</v>
      </c>
      <c r="N352" s="30" t="e">
        <f>IF(OR($V352,$A352=""),"",IF(VLOOKUP($A352,OptionInfo!$A:$B,2,FALSE)="Asian",-$M352*0.01*$U352,$M352*0.01*$U352))</f>
        <v>#N/A</v>
      </c>
      <c r="O352" s="30">
        <f t="shared" si="32"/>
        <v>-1882.2623345015525</v>
      </c>
      <c r="P352" s="30">
        <f t="shared" si="33"/>
        <v>671.13946550130413</v>
      </c>
      <c r="Q352" s="22">
        <f t="shared" si="34"/>
        <v>-75490.30857618709</v>
      </c>
      <c r="R352" s="155">
        <v>75199.518720000007</v>
      </c>
      <c r="S352" s="22">
        <f t="shared" si="35"/>
        <v>-290.78985618708248</v>
      </c>
      <c r="T352" s="22">
        <f>IF($A352="","",IF(V352,VLOOKUP($A352,OptionInfo!$A:$AC,29,FALSE),VLOOKUP($A352,OptionInfo!$A:$AD,30,FALSE)))</f>
        <v>0.97836066065561278</v>
      </c>
      <c r="U352" s="154" t="e">
        <f>IF($B352="","",IF($V352,0,RTD("wdf.rtq",,$B352,"LastPrice")))</f>
        <v>#N/A</v>
      </c>
      <c r="V352" s="136" t="b">
        <f>IF($A352="","",VLOOKUP($A352,OptionInfo!$A:$AK,37,FALSE))</f>
        <v>0</v>
      </c>
    </row>
    <row r="353" spans="1:22" x14ac:dyDescent="0.2">
      <c r="A353" s="19" t="s">
        <v>3209</v>
      </c>
      <c r="B353" s="10" t="str">
        <f>IF($A353="","",VLOOKUP($A353,OptionInfo!$A:$E,5,FALSE))</f>
        <v>AL1803.SHF</v>
      </c>
      <c r="C353" s="154">
        <f>IF($A353="","",VLOOKUP($A353,OptionInfo!$A:$G,7,FALSE))</f>
        <v>5</v>
      </c>
      <c r="D353" s="119">
        <v>30</v>
      </c>
      <c r="E353" s="119">
        <v>30</v>
      </c>
      <c r="F353" s="119">
        <v>0</v>
      </c>
      <c r="G353" s="30">
        <f>IF(OR($V353,$A353=""),"",VLOOKUP($A353,OptionInfo!$A:$AI,31,FALSE))</f>
        <v>0.49894975299079669</v>
      </c>
      <c r="H353" s="30">
        <f>IF(OR($V353,$A353=""),"",VLOOKUP($A353,OptionInfo!$A:$AI,32,FALSE))</f>
        <v>7.3967358551104518E-4</v>
      </c>
      <c r="I353" s="30">
        <f>IF(OR($V353,$A353=""),"",VLOOKUP($A353,OptionInfo!$A:$AI,33,FALSE))</f>
        <v>1478.2378085785406</v>
      </c>
      <c r="J353" s="30">
        <f>IF(OR($V353,$A353=""),"",VLOOKUP($A353,OptionInfo!$A:$AI,34,FALSE))</f>
        <v>-1668.2827059740498</v>
      </c>
      <c r="K353" s="30">
        <f>IF(OR($V353,$A353=""),"",VLOOKUP($A353,OptionInfo!$A:$AI,35,FALSE))</f>
        <v>455.20867668878907</v>
      </c>
      <c r="L353" s="31">
        <f t="shared" si="30"/>
        <v>14.968492589723901</v>
      </c>
      <c r="M353" s="30">
        <f t="shared" si="31"/>
        <v>2.2190207565331355E-2</v>
      </c>
      <c r="N353" s="30" t="e">
        <f>IF(OR($V353,$A353=""),"",IF(VLOOKUP($A353,OptionInfo!$A:$B,2,FALSE)="Asian",-$M353*0.01*$U353,$M353*0.01*$U353))</f>
        <v>#N/A</v>
      </c>
      <c r="O353" s="30">
        <f t="shared" si="32"/>
        <v>2217.356712867811</v>
      </c>
      <c r="P353" s="30">
        <f t="shared" si="33"/>
        <v>-1000.96962358443</v>
      </c>
      <c r="Q353" s="22">
        <f t="shared" si="34"/>
        <v>31417.807781641819</v>
      </c>
      <c r="R353" s="155">
        <v>-31062.000000000004</v>
      </c>
      <c r="S353" s="22">
        <f t="shared" si="35"/>
        <v>355.80778164181538</v>
      </c>
      <c r="T353" s="22">
        <f>IF($A353="","",IF(V353,VLOOKUP($A353,OptionInfo!$A:$AC,29,FALSE),VLOOKUP($A353,OptionInfo!$A:$AD,30,FALSE)))</f>
        <v>209.45205187761212</v>
      </c>
      <c r="U353" s="154" t="e">
        <f>IF($B353="","",IF($V353,0,RTD("wdf.rtq",,$B353,"LastPrice")))</f>
        <v>#N/A</v>
      </c>
      <c r="V353" s="136" t="b">
        <f>IF($A353="","",VLOOKUP($A353,OptionInfo!$A:$AK,37,FALSE))</f>
        <v>0</v>
      </c>
    </row>
    <row r="354" spans="1:22" x14ac:dyDescent="0.2">
      <c r="A354" s="19" t="s">
        <v>3211</v>
      </c>
      <c r="B354" s="10" t="str">
        <f>IF($A354="","",VLOOKUP($A354,OptionInfo!$A:$E,5,FALSE))</f>
        <v>AL1803.SHF</v>
      </c>
      <c r="C354" s="154">
        <f>IF($A354="","",VLOOKUP($A354,OptionInfo!$A:$G,7,FALSE))</f>
        <v>5</v>
      </c>
      <c r="D354" s="119">
        <v>30</v>
      </c>
      <c r="E354" s="119">
        <v>30</v>
      </c>
      <c r="F354" s="119">
        <v>0</v>
      </c>
      <c r="G354" s="30">
        <f>IF(OR($V354,$A354=""),"",VLOOKUP($A354,OptionInfo!$A:$AI,31,FALSE))</f>
        <v>-0.4991320890301213</v>
      </c>
      <c r="H354" s="30">
        <f>IF(OR($V354,$A354=""),"",VLOOKUP($A354,OptionInfo!$A:$AI,32,FALSE))</f>
        <v>7.3967358551104518E-4</v>
      </c>
      <c r="I354" s="30">
        <f>IF(OR($V354,$A354=""),"",VLOOKUP($A354,OptionInfo!$A:$AI,33,FALSE))</f>
        <v>1478.2378085785406</v>
      </c>
      <c r="J354" s="30">
        <f>IF(OR($V354,$A354=""),"",VLOOKUP($A354,OptionInfo!$A:$AI,34,FALSE))</f>
        <v>-1667.9832814214435</v>
      </c>
      <c r="K354" s="30">
        <f>IF(OR($V354,$A354=""),"",VLOOKUP($A354,OptionInfo!$A:$AI,35,FALSE))</f>
        <v>-482.82856171615049</v>
      </c>
      <c r="L354" s="31">
        <f t="shared" si="30"/>
        <v>-14.973962670903639</v>
      </c>
      <c r="M354" s="30">
        <f t="shared" si="31"/>
        <v>2.2190207565331355E-2</v>
      </c>
      <c r="N354" s="30" t="e">
        <f>IF(OR($V354,$A354=""),"",IF(VLOOKUP($A354,OptionInfo!$A:$B,2,FALSE)="Asian",-$M354*0.01*$U354,$M354*0.01*$U354))</f>
        <v>#N/A</v>
      </c>
      <c r="O354" s="30">
        <f t="shared" si="32"/>
        <v>2217.356712867811</v>
      </c>
      <c r="P354" s="30">
        <f t="shared" si="33"/>
        <v>-1000.7899688528662</v>
      </c>
      <c r="Q354" s="22">
        <f t="shared" si="34"/>
        <v>32914.930544673072</v>
      </c>
      <c r="R354" s="155">
        <v>-31061</v>
      </c>
      <c r="S354" s="22">
        <f t="shared" si="35"/>
        <v>1853.9305446730723</v>
      </c>
      <c r="T354" s="22">
        <f>IF($A354="","",IF(V354,VLOOKUP($A354,OptionInfo!$A:$AC,29,FALSE),VLOOKUP($A354,OptionInfo!$A:$AD,30,FALSE)))</f>
        <v>219.4328702978205</v>
      </c>
      <c r="U354" s="154" t="e">
        <f>IF($B354="","",IF($V354,0,RTD("wdf.rtq",,$B354,"LastPrice")))</f>
        <v>#N/A</v>
      </c>
      <c r="V354" s="136" t="b">
        <f>IF($A354="","",VLOOKUP($A354,OptionInfo!$A:$AK,37,FALSE))</f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H28"/>
  <sheetViews>
    <sheetView workbookViewId="0">
      <pane ySplit="6" topLeftCell="A19" activePane="bottomLeft" state="frozen"/>
      <selection pane="bottomLeft" activeCell="H21" sqref="H21"/>
    </sheetView>
  </sheetViews>
  <sheetFormatPr defaultRowHeight="14.25" x14ac:dyDescent="0.2"/>
  <cols>
    <col min="1" max="1" width="19.625" style="126" customWidth="1"/>
    <col min="2" max="2" width="13.875" style="1" bestFit="1" customWidth="1"/>
    <col min="3" max="3" width="18.375" style="1" bestFit="1" customWidth="1"/>
    <col min="4" max="4" width="24.875" style="1" customWidth="1"/>
    <col min="5" max="5" width="11.5" style="158" bestFit="1" customWidth="1"/>
    <col min="6" max="6" width="10.5" style="5" customWidth="1"/>
    <col min="7" max="7" width="18.75" style="1" customWidth="1"/>
    <col min="8" max="8" width="22.625" style="158" customWidth="1"/>
    <col min="9" max="16384" width="9" style="1"/>
  </cols>
  <sheetData>
    <row r="1" spans="1:8" x14ac:dyDescent="0.2">
      <c r="F1" s="1"/>
    </row>
    <row r="2" spans="1:8" x14ac:dyDescent="0.2">
      <c r="F2" s="1"/>
    </row>
    <row r="3" spans="1:8" x14ac:dyDescent="0.2">
      <c r="F3" s="1"/>
    </row>
    <row r="4" spans="1:8" s="140" customFormat="1" x14ac:dyDescent="0.2">
      <c r="A4" s="140" t="s">
        <v>34</v>
      </c>
      <c r="B4" s="158">
        <v>7</v>
      </c>
      <c r="C4" s="140" t="s">
        <v>67</v>
      </c>
      <c r="D4" s="158">
        <v>7</v>
      </c>
      <c r="E4" s="158"/>
      <c r="H4" s="158"/>
    </row>
    <row r="5" spans="1:8" x14ac:dyDescent="0.2">
      <c r="F5" s="1"/>
    </row>
    <row r="6" spans="1:8" x14ac:dyDescent="0.2">
      <c r="A6" s="127" t="s">
        <v>16</v>
      </c>
      <c r="B6" s="3" t="s">
        <v>17</v>
      </c>
      <c r="C6" s="3" t="s">
        <v>20</v>
      </c>
      <c r="D6" s="3" t="s">
        <v>21</v>
      </c>
      <c r="E6" s="179" t="s">
        <v>18</v>
      </c>
      <c r="F6" s="3" t="s">
        <v>63</v>
      </c>
      <c r="G6" s="3" t="s">
        <v>19</v>
      </c>
      <c r="H6" s="179" t="s">
        <v>64</v>
      </c>
    </row>
    <row r="7" spans="1:8" x14ac:dyDescent="0.2">
      <c r="A7" s="53"/>
      <c r="B7" s="184"/>
      <c r="C7" s="48"/>
      <c r="D7" s="185"/>
      <c r="E7" s="186"/>
      <c r="F7" s="184"/>
      <c r="G7" s="184"/>
      <c r="H7" s="186"/>
    </row>
    <row r="8" spans="1:8" x14ac:dyDescent="0.2">
      <c r="A8" s="53"/>
      <c r="B8" s="184"/>
      <c r="C8" s="48"/>
      <c r="D8" s="185"/>
      <c r="E8" s="186"/>
      <c r="F8" s="184"/>
      <c r="G8" s="184"/>
      <c r="H8" s="186"/>
    </row>
    <row r="9" spans="1:8" s="48" customFormat="1" x14ac:dyDescent="0.2">
      <c r="A9" s="53"/>
      <c r="B9" s="184"/>
      <c r="D9" s="185"/>
      <c r="E9" s="186"/>
      <c r="F9" s="184"/>
      <c r="G9" s="184"/>
      <c r="H9" s="186"/>
    </row>
    <row r="10" spans="1:8" s="48" customFormat="1" x14ac:dyDescent="0.2">
      <c r="A10" s="53"/>
      <c r="B10" s="184"/>
      <c r="D10" s="185"/>
      <c r="E10" s="186"/>
      <c r="F10" s="184"/>
      <c r="G10" s="184"/>
      <c r="H10" s="186"/>
    </row>
    <row r="11" spans="1:8" s="48" customFormat="1" x14ac:dyDescent="0.2">
      <c r="A11" s="53"/>
      <c r="B11" s="184"/>
      <c r="D11" s="185"/>
      <c r="E11" s="186"/>
      <c r="F11" s="184"/>
      <c r="G11" s="184"/>
      <c r="H11" s="186"/>
    </row>
    <row r="12" spans="1:8" s="48" customFormat="1" x14ac:dyDescent="0.2">
      <c r="A12" s="53"/>
      <c r="B12" s="184"/>
      <c r="D12" s="185"/>
      <c r="E12" s="186"/>
      <c r="F12" s="184"/>
      <c r="G12" s="184"/>
      <c r="H12" s="186"/>
    </row>
    <row r="13" spans="1:8" s="48" customFormat="1" x14ac:dyDescent="0.2">
      <c r="A13" s="53"/>
      <c r="B13" s="184"/>
      <c r="D13" s="185"/>
      <c r="E13" s="186"/>
      <c r="F13" s="184"/>
      <c r="G13" s="184"/>
      <c r="H13" s="186"/>
    </row>
    <row r="14" spans="1:8" s="48" customFormat="1" x14ac:dyDescent="0.2">
      <c r="A14" s="53"/>
      <c r="B14" s="184"/>
      <c r="D14" s="185"/>
      <c r="E14" s="186"/>
      <c r="F14" s="184"/>
      <c r="G14" s="184"/>
      <c r="H14" s="186"/>
    </row>
    <row r="15" spans="1:8" s="48" customFormat="1" x14ac:dyDescent="0.2">
      <c r="A15" s="53"/>
      <c r="B15" s="184"/>
      <c r="D15" s="185"/>
      <c r="E15" s="186"/>
      <c r="F15" s="184"/>
      <c r="G15" s="184"/>
      <c r="H15" s="186"/>
    </row>
    <row r="16" spans="1:8" s="48" customFormat="1" x14ac:dyDescent="0.2">
      <c r="A16" s="53"/>
      <c r="B16" s="184"/>
      <c r="D16" s="185"/>
      <c r="E16" s="186"/>
      <c r="F16" s="184"/>
      <c r="G16" s="184"/>
      <c r="H16" s="186"/>
    </row>
    <row r="17" spans="1:8" s="48" customFormat="1" x14ac:dyDescent="0.2">
      <c r="A17" s="53"/>
      <c r="B17" s="184"/>
      <c r="D17" s="185"/>
      <c r="E17" s="186"/>
      <c r="F17" s="184"/>
      <c r="G17" s="184"/>
      <c r="H17" s="186"/>
    </row>
    <row r="18" spans="1:8" s="48" customFormat="1" x14ac:dyDescent="0.2">
      <c r="A18" s="53"/>
      <c r="B18" s="184"/>
      <c r="D18" s="185"/>
      <c r="E18" s="186"/>
      <c r="F18" s="184"/>
      <c r="G18" s="184"/>
      <c r="H18" s="186"/>
    </row>
    <row r="19" spans="1:8" s="48" customFormat="1" x14ac:dyDescent="0.2">
      <c r="A19" s="53"/>
      <c r="B19" s="184"/>
      <c r="D19" s="185"/>
      <c r="E19" s="186"/>
      <c r="F19" s="184"/>
      <c r="G19" s="184"/>
      <c r="H19" s="186"/>
    </row>
    <row r="20" spans="1:8" s="48" customFormat="1" x14ac:dyDescent="0.2">
      <c r="A20" s="53"/>
      <c r="B20" s="184"/>
      <c r="D20" s="185"/>
      <c r="E20" s="186"/>
      <c r="F20" s="184"/>
      <c r="G20" s="184"/>
      <c r="H20" s="186"/>
    </row>
    <row r="21" spans="1:8" s="126" customFormat="1" x14ac:dyDescent="0.2">
      <c r="A21" s="187"/>
      <c r="B21" s="188"/>
      <c r="C21" s="188"/>
      <c r="D21" s="189"/>
      <c r="E21" s="190"/>
      <c r="F21" s="191"/>
      <c r="G21" s="188"/>
      <c r="H21" s="192"/>
    </row>
    <row r="22" spans="1:8" s="110" customFormat="1" x14ac:dyDescent="0.2">
      <c r="A22" s="187"/>
      <c r="B22" s="188"/>
      <c r="C22" s="188"/>
      <c r="D22" s="189"/>
      <c r="E22" s="190"/>
      <c r="F22" s="191"/>
      <c r="G22" s="188"/>
      <c r="H22" s="192"/>
    </row>
    <row r="23" spans="1:8" s="110" customFormat="1" x14ac:dyDescent="0.2">
      <c r="A23" s="187"/>
      <c r="B23" s="188"/>
      <c r="C23" s="188"/>
      <c r="D23" s="189"/>
      <c r="E23" s="190"/>
      <c r="F23" s="191"/>
      <c r="G23" s="188"/>
      <c r="H23" s="192"/>
    </row>
    <row r="24" spans="1:8" s="61" customFormat="1" x14ac:dyDescent="0.2">
      <c r="A24" s="187"/>
      <c r="B24" s="188"/>
      <c r="C24" s="188"/>
      <c r="D24" s="189"/>
      <c r="E24" s="190"/>
      <c r="F24" s="191"/>
      <c r="G24" s="187"/>
      <c r="H24" s="193"/>
    </row>
    <row r="25" spans="1:8" s="61" customFormat="1" x14ac:dyDescent="0.2">
      <c r="A25" s="187"/>
      <c r="B25" s="188"/>
      <c r="C25" s="188"/>
      <c r="D25" s="189"/>
      <c r="E25" s="190"/>
      <c r="F25" s="191"/>
      <c r="G25" s="187"/>
      <c r="H25" s="193"/>
    </row>
    <row r="26" spans="1:8" s="61" customFormat="1" x14ac:dyDescent="0.2">
      <c r="A26" s="187"/>
      <c r="B26" s="188"/>
      <c r="C26" s="188"/>
      <c r="D26" s="189"/>
      <c r="E26" s="190"/>
      <c r="F26" s="191"/>
      <c r="G26" s="187"/>
      <c r="H26" s="193"/>
    </row>
    <row r="27" spans="1:8" s="61" customFormat="1" x14ac:dyDescent="0.2">
      <c r="A27" s="126"/>
      <c r="B27" s="48"/>
      <c r="C27" s="48"/>
      <c r="D27" s="52"/>
      <c r="E27" s="158"/>
      <c r="F27" s="49"/>
      <c r="H27" s="183"/>
    </row>
    <row r="28" spans="1:8" s="61" customFormat="1" x14ac:dyDescent="0.2">
      <c r="A28" s="126"/>
      <c r="B28" s="48"/>
      <c r="C28" s="48"/>
      <c r="D28" s="52"/>
      <c r="E28" s="158"/>
      <c r="F28" s="49"/>
      <c r="H28" s="183"/>
    </row>
  </sheetData>
  <phoneticPr fontId="3" type="noConversion"/>
  <dataValidations count="3">
    <dataValidation type="list" allowBlank="1" showInputMessage="1" showErrorMessage="1" sqref="F7:F28">
      <formula1>"Long,Short"</formula1>
    </dataValidation>
    <dataValidation type="list" allowBlank="1" showInputMessage="1" showErrorMessage="1" sqref="G7:G28">
      <formula1>"Open,Close"</formula1>
    </dataValidation>
    <dataValidation type="list" allowBlank="1" showInputMessage="1" showErrorMessage="1" sqref="B7:B28">
      <formula1>"Futures,Option"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ookingPlus">
                <anchor moveWithCells="1" sizeWithCells="1">
                  <from>
                    <xdr:col>0</xdr:col>
                    <xdr:colOff>152400</xdr:colOff>
                    <xdr:row>0</xdr:row>
                    <xdr:rowOff>76200</xdr:rowOff>
                  </from>
                  <to>
                    <xdr:col>1</xdr:col>
                    <xdr:colOff>495300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Button 2">
              <controlPr defaultSize="0" print="0" autoFill="0" autoPict="0" macro="[0]!expiredClearance">
                <anchor moveWithCells="1" sizeWithCells="1">
                  <from>
                    <xdr:col>2</xdr:col>
                    <xdr:colOff>9525</xdr:colOff>
                    <xdr:row>0</xdr:row>
                    <xdr:rowOff>85725</xdr:rowOff>
                  </from>
                  <to>
                    <xdr:col>3</xdr:col>
                    <xdr:colOff>190500</xdr:colOff>
                    <xdr:row>1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L1744"/>
  <sheetViews>
    <sheetView workbookViewId="0">
      <pane ySplit="1" topLeftCell="A1573" activePane="bottomLeft" state="frozen"/>
      <selection pane="bottomLeft" activeCell="G1574" sqref="G1574"/>
    </sheetView>
  </sheetViews>
  <sheetFormatPr defaultColWidth="14" defaultRowHeight="14.25" x14ac:dyDescent="0.2"/>
  <cols>
    <col min="1" max="1" width="13.875" style="141" bestFit="1" customWidth="1"/>
    <col min="2" max="4" width="12.75" style="167" bestFit="1" customWidth="1"/>
    <col min="5" max="5" width="9.5" style="167" bestFit="1" customWidth="1"/>
    <col min="6" max="6" width="10.5" style="167" bestFit="1" customWidth="1"/>
    <col min="7" max="8" width="17.25" style="167" bestFit="1" customWidth="1"/>
    <col min="9" max="9" width="13.875" style="167" bestFit="1" customWidth="1"/>
    <col min="10" max="12" width="14" style="167"/>
    <col min="13" max="16384" width="14" style="141"/>
  </cols>
  <sheetData>
    <row r="1" spans="1:12" s="140" customFormat="1" x14ac:dyDescent="0.2">
      <c r="A1" s="142" t="s">
        <v>16</v>
      </c>
      <c r="B1" s="162" t="s">
        <v>23</v>
      </c>
      <c r="C1" s="162" t="s">
        <v>24</v>
      </c>
      <c r="D1" s="162" t="s">
        <v>25</v>
      </c>
      <c r="E1" s="163" t="s">
        <v>11</v>
      </c>
      <c r="F1" s="164" t="s">
        <v>31</v>
      </c>
      <c r="G1" s="164" t="s">
        <v>72</v>
      </c>
      <c r="H1" s="162" t="s">
        <v>73</v>
      </c>
      <c r="I1" s="164" t="s">
        <v>35</v>
      </c>
      <c r="J1" s="163" t="s">
        <v>485</v>
      </c>
      <c r="K1" s="163" t="s">
        <v>68</v>
      </c>
      <c r="L1" s="164" t="s">
        <v>9</v>
      </c>
    </row>
    <row r="2" spans="1:12" s="140" customFormat="1" x14ac:dyDescent="0.2">
      <c r="A2" s="140" t="s">
        <v>123</v>
      </c>
      <c r="B2" s="158">
        <v>10</v>
      </c>
      <c r="C2" s="158">
        <v>10</v>
      </c>
      <c r="D2" s="158">
        <v>0</v>
      </c>
      <c r="E2" s="158">
        <f t="shared" ref="E2:E65" si="0">IF(OR($A2="",$K2),"",1)</f>
        <v>1</v>
      </c>
      <c r="F2" s="158">
        <f t="shared" ref="F2:F65" si="1">IF(OR($A2="",$K2),"",$E2*$B2)</f>
        <v>10</v>
      </c>
      <c r="G2" s="165" t="e">
        <f t="shared" ref="G2:G65" si="2">IF(OR($A2="",$K2),"",$J2*$B2*$L2)</f>
        <v>#N/A</v>
      </c>
      <c r="H2" s="165">
        <v>-673800</v>
      </c>
      <c r="I2" s="165" t="e">
        <f t="shared" ref="I2:I65" si="3">IF(OR($A2="",$K2),"",$G2+$H2)</f>
        <v>#N/A</v>
      </c>
      <c r="J2" s="158" t="e">
        <f>IF(OR($A2="",$K2),"",VLOOKUP($A2,ContractInfo!$C:$L,10,FALSE))</f>
        <v>#N/A</v>
      </c>
      <c r="K2" s="158" t="b">
        <f>IF($A2="","",VLOOKUP($A2,ContractInfo!$C$2:$H$904,6,FALSE))</f>
        <v>0</v>
      </c>
      <c r="L2" s="158">
        <f>IF(OR($A2="",$K2),"",VLOOKUP($A2,ContractInfo!$C:$L,5,FALSE))</f>
        <v>10</v>
      </c>
    </row>
    <row r="3" spans="1:12" s="140" customFormat="1" x14ac:dyDescent="0.2">
      <c r="A3" s="140" t="s">
        <v>126</v>
      </c>
      <c r="B3" s="158">
        <v>6</v>
      </c>
      <c r="C3" s="158">
        <v>6</v>
      </c>
      <c r="D3" s="158">
        <v>0</v>
      </c>
      <c r="E3" s="158">
        <f t="shared" si="0"/>
        <v>1</v>
      </c>
      <c r="F3" s="158">
        <f t="shared" si="1"/>
        <v>6</v>
      </c>
      <c r="G3" s="165" t="e">
        <f t="shared" si="2"/>
        <v>#N/A</v>
      </c>
      <c r="H3" s="165">
        <v>-412320</v>
      </c>
      <c r="I3" s="165" t="e">
        <f t="shared" si="3"/>
        <v>#N/A</v>
      </c>
      <c r="J3" s="158" t="e">
        <f>IF(OR($A3="",$K3),"",VLOOKUP($A3,ContractInfo!$C:$L,10,FALSE))</f>
        <v>#N/A</v>
      </c>
      <c r="K3" s="158" t="b">
        <f>IF($A3="","",VLOOKUP($A3,ContractInfo!$C$2:$H$904,6,FALSE))</f>
        <v>0</v>
      </c>
      <c r="L3" s="158">
        <f>IF(OR($A3="",$K3),"",VLOOKUP($A3,ContractInfo!$C:$L,5,FALSE))</f>
        <v>10</v>
      </c>
    </row>
    <row r="4" spans="1:12" s="140" customFormat="1" x14ac:dyDescent="0.2">
      <c r="A4" s="140" t="s">
        <v>123</v>
      </c>
      <c r="B4" s="158">
        <v>2</v>
      </c>
      <c r="C4" s="158">
        <v>2</v>
      </c>
      <c r="D4" s="158">
        <v>0</v>
      </c>
      <c r="E4" s="158">
        <f t="shared" si="0"/>
        <v>1</v>
      </c>
      <c r="F4" s="158">
        <f t="shared" si="1"/>
        <v>2</v>
      </c>
      <c r="G4" s="165" t="e">
        <f t="shared" si="2"/>
        <v>#N/A</v>
      </c>
      <c r="H4" s="165">
        <v>-134960</v>
      </c>
      <c r="I4" s="165" t="e">
        <f t="shared" si="3"/>
        <v>#N/A</v>
      </c>
      <c r="J4" s="158" t="e">
        <f>IF(OR($A4="",$K4),"",VLOOKUP($A4,ContractInfo!$C:$L,10,FALSE))</f>
        <v>#N/A</v>
      </c>
      <c r="K4" s="158" t="b">
        <f>IF($A4="","",VLOOKUP($A4,ContractInfo!$C$2:$H$904,6,FALSE))</f>
        <v>0</v>
      </c>
      <c r="L4" s="158">
        <f>IF(OR($A4="",$K4),"",VLOOKUP($A4,ContractInfo!$C:$L,5,FALSE))</f>
        <v>10</v>
      </c>
    </row>
    <row r="5" spans="1:12" s="140" customFormat="1" x14ac:dyDescent="0.2">
      <c r="A5" s="140" t="s">
        <v>126</v>
      </c>
      <c r="B5" s="158">
        <v>2</v>
      </c>
      <c r="C5" s="158">
        <v>2</v>
      </c>
      <c r="D5" s="158">
        <v>0</v>
      </c>
      <c r="E5" s="158">
        <f t="shared" si="0"/>
        <v>1</v>
      </c>
      <c r="F5" s="158">
        <f t="shared" si="1"/>
        <v>2</v>
      </c>
      <c r="G5" s="165" t="e">
        <f t="shared" si="2"/>
        <v>#N/A</v>
      </c>
      <c r="H5" s="165">
        <v>-137760</v>
      </c>
      <c r="I5" s="165" t="e">
        <f t="shared" si="3"/>
        <v>#N/A</v>
      </c>
      <c r="J5" s="158" t="e">
        <f>IF(OR($A5="",$K5),"",VLOOKUP($A5,ContractInfo!$C:$L,10,FALSE))</f>
        <v>#N/A</v>
      </c>
      <c r="K5" s="158" t="b">
        <f>IF($A5="","",VLOOKUP($A5,ContractInfo!$C$2:$H$904,6,FALSE))</f>
        <v>0</v>
      </c>
      <c r="L5" s="158">
        <f>IF(OR($A5="",$K5),"",VLOOKUP($A5,ContractInfo!$C:$L,5,FALSE))</f>
        <v>10</v>
      </c>
    </row>
    <row r="6" spans="1:12" s="140" customFormat="1" x14ac:dyDescent="0.2">
      <c r="A6" s="140" t="s">
        <v>123</v>
      </c>
      <c r="B6" s="158">
        <v>-1</v>
      </c>
      <c r="C6" s="158">
        <v>-1</v>
      </c>
      <c r="D6" s="158">
        <v>0</v>
      </c>
      <c r="E6" s="158">
        <f t="shared" si="0"/>
        <v>1</v>
      </c>
      <c r="F6" s="158">
        <f t="shared" si="1"/>
        <v>-1</v>
      </c>
      <c r="G6" s="165" t="e">
        <f t="shared" si="2"/>
        <v>#N/A</v>
      </c>
      <c r="H6" s="165">
        <v>66800</v>
      </c>
      <c r="I6" s="165" t="e">
        <f t="shared" si="3"/>
        <v>#N/A</v>
      </c>
      <c r="J6" s="158" t="e">
        <f>IF(OR($A6="",$K6),"",VLOOKUP($A6,ContractInfo!$C:$L,10,FALSE))</f>
        <v>#N/A</v>
      </c>
      <c r="K6" s="158" t="b">
        <f>IF($A6="","",VLOOKUP($A6,ContractInfo!$C$2:$H$904,6,FALSE))</f>
        <v>0</v>
      </c>
      <c r="L6" s="158">
        <f>IF(OR($A6="",$K6),"",VLOOKUP($A6,ContractInfo!$C:$L,5,FALSE))</f>
        <v>10</v>
      </c>
    </row>
    <row r="7" spans="1:12" s="140" customFormat="1" x14ac:dyDescent="0.2">
      <c r="A7" s="140" t="s">
        <v>126</v>
      </c>
      <c r="B7" s="158">
        <v>-1</v>
      </c>
      <c r="C7" s="158">
        <v>-1</v>
      </c>
      <c r="D7" s="158">
        <v>0</v>
      </c>
      <c r="E7" s="158">
        <f t="shared" si="0"/>
        <v>1</v>
      </c>
      <c r="F7" s="158">
        <f t="shared" si="1"/>
        <v>-1</v>
      </c>
      <c r="G7" s="165" t="e">
        <f t="shared" si="2"/>
        <v>#N/A</v>
      </c>
      <c r="H7" s="165">
        <v>68220</v>
      </c>
      <c r="I7" s="165" t="e">
        <f t="shared" si="3"/>
        <v>#N/A</v>
      </c>
      <c r="J7" s="158" t="e">
        <f>IF(OR($A7="",$K7),"",VLOOKUP($A7,ContractInfo!$C:$L,10,FALSE))</f>
        <v>#N/A</v>
      </c>
      <c r="K7" s="158" t="b">
        <f>IF($A7="","",VLOOKUP($A7,ContractInfo!$C$2:$H$904,6,FALSE))</f>
        <v>0</v>
      </c>
      <c r="L7" s="158">
        <f>IF(OR($A7="",$K7),"",VLOOKUP($A7,ContractInfo!$C:$L,5,FALSE))</f>
        <v>10</v>
      </c>
    </row>
    <row r="8" spans="1:12" s="140" customFormat="1" x14ac:dyDescent="0.2">
      <c r="A8" s="140" t="s">
        <v>123</v>
      </c>
      <c r="B8" s="158">
        <v>-1</v>
      </c>
      <c r="C8" s="158">
        <v>-1</v>
      </c>
      <c r="D8" s="158">
        <v>0</v>
      </c>
      <c r="E8" s="158">
        <f t="shared" si="0"/>
        <v>1</v>
      </c>
      <c r="F8" s="158">
        <f t="shared" si="1"/>
        <v>-1</v>
      </c>
      <c r="G8" s="165" t="e">
        <f t="shared" si="2"/>
        <v>#N/A</v>
      </c>
      <c r="H8" s="165">
        <v>66500</v>
      </c>
      <c r="I8" s="165" t="e">
        <f t="shared" si="3"/>
        <v>#N/A</v>
      </c>
      <c r="J8" s="158" t="e">
        <f>IF(OR($A8="",$K8),"",VLOOKUP($A8,ContractInfo!$C:$L,10,FALSE))</f>
        <v>#N/A</v>
      </c>
      <c r="K8" s="158" t="b">
        <f>IF($A8="","",VLOOKUP($A8,ContractInfo!$C$2:$H$904,6,FALSE))</f>
        <v>0</v>
      </c>
      <c r="L8" s="158">
        <f>IF(OR($A8="",$K8),"",VLOOKUP($A8,ContractInfo!$C:$L,5,FALSE))</f>
        <v>10</v>
      </c>
    </row>
    <row r="9" spans="1:12" s="140" customFormat="1" x14ac:dyDescent="0.2">
      <c r="A9" s="140" t="s">
        <v>126</v>
      </c>
      <c r="B9" s="158">
        <v>-1</v>
      </c>
      <c r="C9" s="158">
        <v>-1</v>
      </c>
      <c r="D9" s="158">
        <v>0</v>
      </c>
      <c r="E9" s="158">
        <f t="shared" si="0"/>
        <v>1</v>
      </c>
      <c r="F9" s="158">
        <f t="shared" si="1"/>
        <v>-1</v>
      </c>
      <c r="G9" s="165" t="e">
        <f t="shared" si="2"/>
        <v>#N/A</v>
      </c>
      <c r="H9" s="165">
        <v>68100</v>
      </c>
      <c r="I9" s="165" t="e">
        <f t="shared" si="3"/>
        <v>#N/A</v>
      </c>
      <c r="J9" s="158" t="e">
        <f>IF(OR($A9="",$K9),"",VLOOKUP($A9,ContractInfo!$C:$L,10,FALSE))</f>
        <v>#N/A</v>
      </c>
      <c r="K9" s="158" t="b">
        <f>IF($A9="","",VLOOKUP($A9,ContractInfo!$C$2:$H$904,6,FALSE))</f>
        <v>0</v>
      </c>
      <c r="L9" s="158">
        <f>IF(OR($A9="",$K9),"",VLOOKUP($A9,ContractInfo!$C:$L,5,FALSE))</f>
        <v>10</v>
      </c>
    </row>
    <row r="10" spans="1:12" s="140" customFormat="1" x14ac:dyDescent="0.2">
      <c r="A10" s="140" t="s">
        <v>126</v>
      </c>
      <c r="B10" s="158">
        <v>1</v>
      </c>
      <c r="C10" s="158">
        <v>1</v>
      </c>
      <c r="D10" s="158">
        <v>0</v>
      </c>
      <c r="E10" s="158">
        <f t="shared" si="0"/>
        <v>1</v>
      </c>
      <c r="F10" s="158">
        <f t="shared" si="1"/>
        <v>1</v>
      </c>
      <c r="G10" s="165" t="e">
        <f t="shared" si="2"/>
        <v>#N/A</v>
      </c>
      <c r="H10" s="165">
        <v>-68940</v>
      </c>
      <c r="I10" s="165" t="e">
        <f t="shared" si="3"/>
        <v>#N/A</v>
      </c>
      <c r="J10" s="158" t="e">
        <f>IF(OR($A10="",$K10),"",VLOOKUP($A10,ContractInfo!$C:$L,10,FALSE))</f>
        <v>#N/A</v>
      </c>
      <c r="K10" s="158" t="b">
        <f>IF($A10="","",VLOOKUP($A10,ContractInfo!$C$2:$H$904,6,FALSE))</f>
        <v>0</v>
      </c>
      <c r="L10" s="158">
        <f>IF(OR($A10="",$K10),"",VLOOKUP($A10,ContractInfo!$C:$L,5,FALSE))</f>
        <v>10</v>
      </c>
    </row>
    <row r="11" spans="1:12" s="140" customFormat="1" x14ac:dyDescent="0.2">
      <c r="A11" s="140" t="s">
        <v>123</v>
      </c>
      <c r="B11" s="158">
        <v>1</v>
      </c>
      <c r="C11" s="158">
        <v>1</v>
      </c>
      <c r="D11" s="158">
        <v>0</v>
      </c>
      <c r="E11" s="158">
        <f t="shared" si="0"/>
        <v>1</v>
      </c>
      <c r="F11" s="158">
        <f t="shared" si="1"/>
        <v>1</v>
      </c>
      <c r="G11" s="165" t="e">
        <f t="shared" si="2"/>
        <v>#N/A</v>
      </c>
      <c r="H11" s="165">
        <v>-67320</v>
      </c>
      <c r="I11" s="165" t="e">
        <f t="shared" si="3"/>
        <v>#N/A</v>
      </c>
      <c r="J11" s="158" t="e">
        <f>IF(OR($A11="",$K11),"",VLOOKUP($A11,ContractInfo!$C:$L,10,FALSE))</f>
        <v>#N/A</v>
      </c>
      <c r="K11" s="158" t="b">
        <f>IF($A11="","",VLOOKUP($A11,ContractInfo!$C$2:$H$904,6,FALSE))</f>
        <v>0</v>
      </c>
      <c r="L11" s="158">
        <f>IF(OR($A11="",$K11),"",VLOOKUP($A11,ContractInfo!$C:$L,5,FALSE))</f>
        <v>10</v>
      </c>
    </row>
    <row r="12" spans="1:12" s="140" customFormat="1" x14ac:dyDescent="0.2">
      <c r="A12" s="140" t="s">
        <v>126</v>
      </c>
      <c r="B12" s="158">
        <v>1</v>
      </c>
      <c r="C12" s="158">
        <v>1</v>
      </c>
      <c r="D12" s="158">
        <v>0</v>
      </c>
      <c r="E12" s="158">
        <f t="shared" si="0"/>
        <v>1</v>
      </c>
      <c r="F12" s="158">
        <f t="shared" si="1"/>
        <v>1</v>
      </c>
      <c r="G12" s="165" t="e">
        <f t="shared" si="2"/>
        <v>#N/A</v>
      </c>
      <c r="H12" s="165">
        <v>-69000</v>
      </c>
      <c r="I12" s="165" t="e">
        <f t="shared" si="3"/>
        <v>#N/A</v>
      </c>
      <c r="J12" s="158" t="e">
        <f>IF(OR($A12="",$K12),"",VLOOKUP($A12,ContractInfo!$C:$L,10,FALSE))</f>
        <v>#N/A</v>
      </c>
      <c r="K12" s="158" t="b">
        <f>IF($A12="","",VLOOKUP($A12,ContractInfo!$C$2:$H$904,6,FALSE))</f>
        <v>0</v>
      </c>
      <c r="L12" s="158">
        <f>IF(OR($A12="",$K12),"",VLOOKUP($A12,ContractInfo!$C:$L,5,FALSE))</f>
        <v>10</v>
      </c>
    </row>
    <row r="13" spans="1:12" s="140" customFormat="1" x14ac:dyDescent="0.2">
      <c r="A13" s="140" t="s">
        <v>123</v>
      </c>
      <c r="B13" s="158">
        <v>1</v>
      </c>
      <c r="C13" s="158">
        <v>1</v>
      </c>
      <c r="D13" s="158">
        <v>0</v>
      </c>
      <c r="E13" s="158">
        <f t="shared" si="0"/>
        <v>1</v>
      </c>
      <c r="F13" s="158">
        <f t="shared" si="1"/>
        <v>1</v>
      </c>
      <c r="G13" s="165" t="e">
        <f t="shared" si="2"/>
        <v>#N/A</v>
      </c>
      <c r="H13" s="165">
        <v>-67320</v>
      </c>
      <c r="I13" s="165" t="e">
        <f t="shared" si="3"/>
        <v>#N/A</v>
      </c>
      <c r="J13" s="158" t="e">
        <f>IF(OR($A13="",$K13),"",VLOOKUP($A13,ContractInfo!$C:$L,10,FALSE))</f>
        <v>#N/A</v>
      </c>
      <c r="K13" s="158" t="b">
        <f>IF($A13="","",VLOOKUP($A13,ContractInfo!$C$2:$H$904,6,FALSE))</f>
        <v>0</v>
      </c>
      <c r="L13" s="158">
        <f>IF(OR($A13="",$K13),"",VLOOKUP($A13,ContractInfo!$C:$L,5,FALSE))</f>
        <v>10</v>
      </c>
    </row>
    <row r="14" spans="1:12" s="140" customFormat="1" x14ac:dyDescent="0.2">
      <c r="A14" s="140" t="s">
        <v>123</v>
      </c>
      <c r="B14" s="158">
        <v>1</v>
      </c>
      <c r="C14" s="158">
        <v>1</v>
      </c>
      <c r="D14" s="158">
        <v>0</v>
      </c>
      <c r="E14" s="158">
        <f t="shared" si="0"/>
        <v>1</v>
      </c>
      <c r="F14" s="158">
        <f t="shared" si="1"/>
        <v>1</v>
      </c>
      <c r="G14" s="165" t="e">
        <f t="shared" si="2"/>
        <v>#N/A</v>
      </c>
      <c r="H14" s="165">
        <v>-67880</v>
      </c>
      <c r="I14" s="165" t="e">
        <f t="shared" si="3"/>
        <v>#N/A</v>
      </c>
      <c r="J14" s="158" t="e">
        <f>IF(OR($A14="",$K14),"",VLOOKUP($A14,ContractInfo!$C:$L,10,FALSE))</f>
        <v>#N/A</v>
      </c>
      <c r="K14" s="158" t="b">
        <f>IF($A14="","",VLOOKUP($A14,ContractInfo!$C$2:$H$904,6,FALSE))</f>
        <v>0</v>
      </c>
      <c r="L14" s="158">
        <f>IF(OR($A14="",$K14),"",VLOOKUP($A14,ContractInfo!$C:$L,5,FALSE))</f>
        <v>10</v>
      </c>
    </row>
    <row r="15" spans="1:12" s="140" customFormat="1" x14ac:dyDescent="0.2">
      <c r="A15" s="140" t="s">
        <v>126</v>
      </c>
      <c r="B15" s="158">
        <v>1</v>
      </c>
      <c r="C15" s="158">
        <v>1</v>
      </c>
      <c r="D15" s="158">
        <v>0</v>
      </c>
      <c r="E15" s="158">
        <f t="shared" si="0"/>
        <v>1</v>
      </c>
      <c r="F15" s="158">
        <f t="shared" si="1"/>
        <v>1</v>
      </c>
      <c r="G15" s="165" t="e">
        <f t="shared" si="2"/>
        <v>#N/A</v>
      </c>
      <c r="H15" s="165">
        <v>-69300</v>
      </c>
      <c r="I15" s="165" t="e">
        <f t="shared" si="3"/>
        <v>#N/A</v>
      </c>
      <c r="J15" s="158" t="e">
        <f>IF(OR($A15="",$K15),"",VLOOKUP($A15,ContractInfo!$C:$L,10,FALSE))</f>
        <v>#N/A</v>
      </c>
      <c r="K15" s="158" t="b">
        <f>IF($A15="","",VLOOKUP($A15,ContractInfo!$C$2:$H$904,6,FALSE))</f>
        <v>0</v>
      </c>
      <c r="L15" s="158">
        <f>IF(OR($A15="",$K15),"",VLOOKUP($A15,ContractInfo!$C:$L,5,FALSE))</f>
        <v>10</v>
      </c>
    </row>
    <row r="16" spans="1:12" s="140" customFormat="1" x14ac:dyDescent="0.2">
      <c r="A16" s="140" t="s">
        <v>123</v>
      </c>
      <c r="B16" s="158">
        <v>-1</v>
      </c>
      <c r="C16" s="158">
        <v>-1</v>
      </c>
      <c r="D16" s="158">
        <v>0</v>
      </c>
      <c r="E16" s="158">
        <f t="shared" si="0"/>
        <v>1</v>
      </c>
      <c r="F16" s="158">
        <f t="shared" si="1"/>
        <v>-1</v>
      </c>
      <c r="G16" s="165" t="e">
        <f t="shared" si="2"/>
        <v>#N/A</v>
      </c>
      <c r="H16" s="165">
        <v>66880</v>
      </c>
      <c r="I16" s="165" t="e">
        <f t="shared" si="3"/>
        <v>#N/A</v>
      </c>
      <c r="J16" s="158" t="e">
        <f>IF(OR($A16="",$K16),"",VLOOKUP($A16,ContractInfo!$C:$L,10,FALSE))</f>
        <v>#N/A</v>
      </c>
      <c r="K16" s="158" t="b">
        <f>IF($A16="","",VLOOKUP($A16,ContractInfo!$C$2:$H$904,6,FALSE))</f>
        <v>0</v>
      </c>
      <c r="L16" s="158">
        <f>IF(OR($A16="",$K16),"",VLOOKUP($A16,ContractInfo!$C:$L,5,FALSE))</f>
        <v>10</v>
      </c>
    </row>
    <row r="17" spans="1:12" s="140" customFormat="1" x14ac:dyDescent="0.2">
      <c r="A17" s="140" t="s">
        <v>126</v>
      </c>
      <c r="B17" s="158">
        <v>-2</v>
      </c>
      <c r="C17" s="158">
        <v>-2</v>
      </c>
      <c r="D17" s="158">
        <v>0</v>
      </c>
      <c r="E17" s="158">
        <f t="shared" si="0"/>
        <v>1</v>
      </c>
      <c r="F17" s="158">
        <f t="shared" si="1"/>
        <v>-2</v>
      </c>
      <c r="G17" s="165" t="e">
        <f t="shared" si="2"/>
        <v>#N/A</v>
      </c>
      <c r="H17" s="165">
        <v>136480</v>
      </c>
      <c r="I17" s="165" t="e">
        <f t="shared" si="3"/>
        <v>#N/A</v>
      </c>
      <c r="J17" s="158" t="e">
        <f>IF(OR($A17="",$K17),"",VLOOKUP($A17,ContractInfo!$C:$L,10,FALSE))</f>
        <v>#N/A</v>
      </c>
      <c r="K17" s="158" t="b">
        <f>IF($A17="","",VLOOKUP($A17,ContractInfo!$C$2:$H$904,6,FALSE))</f>
        <v>0</v>
      </c>
      <c r="L17" s="158">
        <f>IF(OR($A17="",$K17),"",VLOOKUP($A17,ContractInfo!$C:$L,5,FALSE))</f>
        <v>10</v>
      </c>
    </row>
    <row r="18" spans="1:12" s="140" customFormat="1" x14ac:dyDescent="0.2">
      <c r="A18" s="140" t="s">
        <v>123</v>
      </c>
      <c r="B18" s="158">
        <v>8</v>
      </c>
      <c r="C18" s="158">
        <v>8</v>
      </c>
      <c r="D18" s="158">
        <v>0</v>
      </c>
      <c r="E18" s="158">
        <f t="shared" si="0"/>
        <v>1</v>
      </c>
      <c r="F18" s="158">
        <f t="shared" si="1"/>
        <v>8</v>
      </c>
      <c r="G18" s="165" t="e">
        <f t="shared" si="2"/>
        <v>#N/A</v>
      </c>
      <c r="H18" s="165">
        <v>-537760</v>
      </c>
      <c r="I18" s="165" t="e">
        <f t="shared" si="3"/>
        <v>#N/A</v>
      </c>
      <c r="J18" s="158" t="e">
        <f>IF(OR($A18="",$K18),"",VLOOKUP($A18,ContractInfo!$C:$L,10,FALSE))</f>
        <v>#N/A</v>
      </c>
      <c r="K18" s="158" t="b">
        <f>IF($A18="","",VLOOKUP($A18,ContractInfo!$C$2:$H$904,6,FALSE))</f>
        <v>0</v>
      </c>
      <c r="L18" s="158">
        <f>IF(OR($A18="",$K18),"",VLOOKUP($A18,ContractInfo!$C:$L,5,FALSE))</f>
        <v>10</v>
      </c>
    </row>
    <row r="19" spans="1:12" s="140" customFormat="1" x14ac:dyDescent="0.2">
      <c r="A19" s="140" t="s">
        <v>126</v>
      </c>
      <c r="B19" s="158">
        <v>13</v>
      </c>
      <c r="C19" s="158">
        <v>13</v>
      </c>
      <c r="D19" s="158">
        <v>0</v>
      </c>
      <c r="E19" s="158">
        <f t="shared" si="0"/>
        <v>1</v>
      </c>
      <c r="F19" s="158">
        <f t="shared" si="1"/>
        <v>13</v>
      </c>
      <c r="G19" s="165" t="e">
        <f t="shared" si="2"/>
        <v>#N/A</v>
      </c>
      <c r="H19" s="165">
        <v>-898300</v>
      </c>
      <c r="I19" s="165" t="e">
        <f t="shared" si="3"/>
        <v>#N/A</v>
      </c>
      <c r="J19" s="158" t="e">
        <f>IF(OR($A19="",$K19),"",VLOOKUP($A19,ContractInfo!$C:$L,10,FALSE))</f>
        <v>#N/A</v>
      </c>
      <c r="K19" s="158" t="b">
        <f>IF($A19="","",VLOOKUP($A19,ContractInfo!$C$2:$H$904,6,FALSE))</f>
        <v>0</v>
      </c>
      <c r="L19" s="158">
        <f>IF(OR($A19="",$K19),"",VLOOKUP($A19,ContractInfo!$C:$L,5,FALSE))</f>
        <v>10</v>
      </c>
    </row>
    <row r="20" spans="1:12" s="140" customFormat="1" x14ac:dyDescent="0.2">
      <c r="A20" s="140" t="s">
        <v>126</v>
      </c>
      <c r="B20" s="158">
        <v>1</v>
      </c>
      <c r="C20" s="158">
        <v>1</v>
      </c>
      <c r="D20" s="158">
        <v>0</v>
      </c>
      <c r="E20" s="158">
        <f t="shared" si="0"/>
        <v>1</v>
      </c>
      <c r="F20" s="158">
        <f t="shared" si="1"/>
        <v>1</v>
      </c>
      <c r="G20" s="165" t="e">
        <f t="shared" si="2"/>
        <v>#N/A</v>
      </c>
      <c r="H20" s="165">
        <v>-69280</v>
      </c>
      <c r="I20" s="165" t="e">
        <f t="shared" si="3"/>
        <v>#N/A</v>
      </c>
      <c r="J20" s="158" t="e">
        <f>IF(OR($A20="",$K20),"",VLOOKUP($A20,ContractInfo!$C:$L,10,FALSE))</f>
        <v>#N/A</v>
      </c>
      <c r="K20" s="158" t="b">
        <f>IF($A20="","",VLOOKUP($A20,ContractInfo!$C$2:$H$904,6,FALSE))</f>
        <v>0</v>
      </c>
      <c r="L20" s="158">
        <f>IF(OR($A20="",$K20),"",VLOOKUP($A20,ContractInfo!$C:$L,5,FALSE))</f>
        <v>10</v>
      </c>
    </row>
    <row r="21" spans="1:12" s="140" customFormat="1" x14ac:dyDescent="0.2">
      <c r="A21" s="140" t="s">
        <v>123</v>
      </c>
      <c r="B21" s="158">
        <v>4</v>
      </c>
      <c r="C21" s="158">
        <v>4</v>
      </c>
      <c r="D21" s="158">
        <v>0</v>
      </c>
      <c r="E21" s="158">
        <f t="shared" si="0"/>
        <v>1</v>
      </c>
      <c r="F21" s="158">
        <f t="shared" si="1"/>
        <v>4</v>
      </c>
      <c r="G21" s="165" t="e">
        <f t="shared" si="2"/>
        <v>#N/A</v>
      </c>
      <c r="H21" s="165">
        <v>-272960</v>
      </c>
      <c r="I21" s="165" t="e">
        <f t="shared" si="3"/>
        <v>#N/A</v>
      </c>
      <c r="J21" s="158" t="e">
        <f>IF(OR($A21="",$K21),"",VLOOKUP($A21,ContractInfo!$C:$L,10,FALSE))</f>
        <v>#N/A</v>
      </c>
      <c r="K21" s="158" t="b">
        <f>IF($A21="","",VLOOKUP($A21,ContractInfo!$C$2:$H$904,6,FALSE))</f>
        <v>0</v>
      </c>
      <c r="L21" s="158">
        <f>IF(OR($A21="",$K21),"",VLOOKUP($A21,ContractInfo!$C:$L,5,FALSE))</f>
        <v>10</v>
      </c>
    </row>
    <row r="22" spans="1:12" s="140" customFormat="1" x14ac:dyDescent="0.2">
      <c r="A22" s="140" t="s">
        <v>126</v>
      </c>
      <c r="B22" s="158">
        <v>5</v>
      </c>
      <c r="C22" s="158">
        <v>5</v>
      </c>
      <c r="D22" s="158">
        <v>0</v>
      </c>
      <c r="E22" s="158">
        <f t="shared" si="0"/>
        <v>1</v>
      </c>
      <c r="F22" s="158">
        <f t="shared" si="1"/>
        <v>5</v>
      </c>
      <c r="G22" s="165" t="e">
        <f t="shared" si="2"/>
        <v>#N/A</v>
      </c>
      <c r="H22" s="165">
        <v>-349900</v>
      </c>
      <c r="I22" s="165" t="e">
        <f t="shared" si="3"/>
        <v>#N/A</v>
      </c>
      <c r="J22" s="158" t="e">
        <f>IF(OR($A22="",$K22),"",VLOOKUP($A22,ContractInfo!$C:$L,10,FALSE))</f>
        <v>#N/A</v>
      </c>
      <c r="K22" s="158" t="b">
        <f>IF($A22="","",VLOOKUP($A22,ContractInfo!$C$2:$H$904,6,FALSE))</f>
        <v>0</v>
      </c>
      <c r="L22" s="158">
        <f>IF(OR($A22="",$K22),"",VLOOKUP($A22,ContractInfo!$C:$L,5,FALSE))</f>
        <v>10</v>
      </c>
    </row>
    <row r="23" spans="1:12" s="140" customFormat="1" x14ac:dyDescent="0.2">
      <c r="A23" s="140" t="s">
        <v>126</v>
      </c>
      <c r="B23" s="158">
        <v>3</v>
      </c>
      <c r="C23" s="158">
        <v>3</v>
      </c>
      <c r="D23" s="158">
        <v>0</v>
      </c>
      <c r="E23" s="158">
        <f t="shared" si="0"/>
        <v>1</v>
      </c>
      <c r="F23" s="158">
        <f t="shared" si="1"/>
        <v>3</v>
      </c>
      <c r="G23" s="165" t="e">
        <f t="shared" si="2"/>
        <v>#N/A</v>
      </c>
      <c r="H23" s="165">
        <v>-211740</v>
      </c>
      <c r="I23" s="165" t="e">
        <f t="shared" si="3"/>
        <v>#N/A</v>
      </c>
      <c r="J23" s="158" t="e">
        <f>IF(OR($A23="",$K23),"",VLOOKUP($A23,ContractInfo!$C:$L,10,FALSE))</f>
        <v>#N/A</v>
      </c>
      <c r="K23" s="158" t="b">
        <f>IF($A23="","",VLOOKUP($A23,ContractInfo!$C$2:$H$904,6,FALSE))</f>
        <v>0</v>
      </c>
      <c r="L23" s="158">
        <f>IF(OR($A23="",$K23),"",VLOOKUP($A23,ContractInfo!$C:$L,5,FALSE))</f>
        <v>10</v>
      </c>
    </row>
    <row r="24" spans="1:12" s="140" customFormat="1" x14ac:dyDescent="0.2">
      <c r="A24" s="140" t="s">
        <v>123</v>
      </c>
      <c r="B24" s="158">
        <v>1</v>
      </c>
      <c r="C24" s="158">
        <v>1</v>
      </c>
      <c r="D24" s="158">
        <v>0</v>
      </c>
      <c r="E24" s="158">
        <f t="shared" si="0"/>
        <v>1</v>
      </c>
      <c r="F24" s="158">
        <f t="shared" si="1"/>
        <v>1</v>
      </c>
      <c r="G24" s="165" t="e">
        <f t="shared" si="2"/>
        <v>#N/A</v>
      </c>
      <c r="H24" s="165">
        <v>-68660</v>
      </c>
      <c r="I24" s="165" t="e">
        <f t="shared" si="3"/>
        <v>#N/A</v>
      </c>
      <c r="J24" s="158" t="e">
        <f>IF(OR($A24="",$K24),"",VLOOKUP($A24,ContractInfo!$C:$L,10,FALSE))</f>
        <v>#N/A</v>
      </c>
      <c r="K24" s="158" t="b">
        <f>IF($A24="","",VLOOKUP($A24,ContractInfo!$C$2:$H$904,6,FALSE))</f>
        <v>0</v>
      </c>
      <c r="L24" s="158">
        <f>IF(OR($A24="",$K24),"",VLOOKUP($A24,ContractInfo!$C:$L,5,FALSE))</f>
        <v>10</v>
      </c>
    </row>
    <row r="25" spans="1:12" s="140" customFormat="1" x14ac:dyDescent="0.2">
      <c r="A25" s="140" t="s">
        <v>126</v>
      </c>
      <c r="B25" s="158">
        <v>4</v>
      </c>
      <c r="C25" s="158">
        <v>4</v>
      </c>
      <c r="D25" s="158">
        <v>0</v>
      </c>
      <c r="E25" s="158">
        <f t="shared" si="0"/>
        <v>1</v>
      </c>
      <c r="F25" s="158">
        <f t="shared" si="1"/>
        <v>4</v>
      </c>
      <c r="G25" s="165" t="e">
        <f t="shared" si="2"/>
        <v>#N/A</v>
      </c>
      <c r="H25" s="165">
        <v>-283280</v>
      </c>
      <c r="I25" s="165" t="e">
        <f t="shared" si="3"/>
        <v>#N/A</v>
      </c>
      <c r="J25" s="158" t="e">
        <f>IF(OR($A25="",$K25),"",VLOOKUP($A25,ContractInfo!$C:$L,10,FALSE))</f>
        <v>#N/A</v>
      </c>
      <c r="K25" s="158" t="b">
        <f>IF($A25="","",VLOOKUP($A25,ContractInfo!$C$2:$H$904,6,FALSE))</f>
        <v>0</v>
      </c>
      <c r="L25" s="158">
        <f>IF(OR($A25="",$K25),"",VLOOKUP($A25,ContractInfo!$C:$L,5,FALSE))</f>
        <v>10</v>
      </c>
    </row>
    <row r="26" spans="1:12" s="140" customFormat="1" x14ac:dyDescent="0.2">
      <c r="A26" s="140" t="s">
        <v>123</v>
      </c>
      <c r="B26" s="158">
        <v>4</v>
      </c>
      <c r="C26" s="158">
        <v>4</v>
      </c>
      <c r="D26" s="158">
        <v>0</v>
      </c>
      <c r="E26" s="158">
        <f t="shared" si="0"/>
        <v>1</v>
      </c>
      <c r="F26" s="158">
        <f t="shared" si="1"/>
        <v>4</v>
      </c>
      <c r="G26" s="165" t="e">
        <f t="shared" si="2"/>
        <v>#N/A</v>
      </c>
      <c r="H26" s="165">
        <v>-275600</v>
      </c>
      <c r="I26" s="165" t="e">
        <f t="shared" si="3"/>
        <v>#N/A</v>
      </c>
      <c r="J26" s="158" t="e">
        <f>IF(OR($A26="",$K26),"",VLOOKUP($A26,ContractInfo!$C:$L,10,FALSE))</f>
        <v>#N/A</v>
      </c>
      <c r="K26" s="158" t="b">
        <f>IF($A26="","",VLOOKUP($A26,ContractInfo!$C$2:$H$904,6,FALSE))</f>
        <v>0</v>
      </c>
      <c r="L26" s="158">
        <f>IF(OR($A26="",$K26),"",VLOOKUP($A26,ContractInfo!$C:$L,5,FALSE))</f>
        <v>10</v>
      </c>
    </row>
    <row r="27" spans="1:12" s="140" customFormat="1" x14ac:dyDescent="0.2">
      <c r="A27" s="140" t="s">
        <v>123</v>
      </c>
      <c r="B27" s="158">
        <v>3</v>
      </c>
      <c r="C27" s="158">
        <v>3</v>
      </c>
      <c r="D27" s="158">
        <v>0</v>
      </c>
      <c r="E27" s="158">
        <f t="shared" si="0"/>
        <v>1</v>
      </c>
      <c r="F27" s="158">
        <f t="shared" si="1"/>
        <v>3</v>
      </c>
      <c r="G27" s="165" t="e">
        <f t="shared" si="2"/>
        <v>#N/A</v>
      </c>
      <c r="H27" s="165">
        <v>-207780</v>
      </c>
      <c r="I27" s="165" t="e">
        <f t="shared" si="3"/>
        <v>#N/A</v>
      </c>
      <c r="J27" s="158" t="e">
        <f>IF(OR($A27="",$K27),"",VLOOKUP($A27,ContractInfo!$C:$L,10,FALSE))</f>
        <v>#N/A</v>
      </c>
      <c r="K27" s="158" t="b">
        <f>IF($A27="","",VLOOKUP($A27,ContractInfo!$C$2:$H$904,6,FALSE))</f>
        <v>0</v>
      </c>
      <c r="L27" s="158">
        <f>IF(OR($A27="",$K27),"",VLOOKUP($A27,ContractInfo!$C:$L,5,FALSE))</f>
        <v>10</v>
      </c>
    </row>
    <row r="28" spans="1:12" s="140" customFormat="1" x14ac:dyDescent="0.2">
      <c r="A28" s="140" t="s">
        <v>126</v>
      </c>
      <c r="B28" s="158">
        <v>4</v>
      </c>
      <c r="C28" s="158">
        <v>4</v>
      </c>
      <c r="D28" s="158">
        <v>0</v>
      </c>
      <c r="E28" s="158">
        <f t="shared" si="0"/>
        <v>1</v>
      </c>
      <c r="F28" s="158">
        <f t="shared" si="1"/>
        <v>4</v>
      </c>
      <c r="G28" s="165" t="e">
        <f t="shared" si="2"/>
        <v>#N/A</v>
      </c>
      <c r="H28" s="165">
        <v>-285520</v>
      </c>
      <c r="I28" s="165" t="e">
        <f t="shared" si="3"/>
        <v>#N/A</v>
      </c>
      <c r="J28" s="158" t="e">
        <f>IF(OR($A28="",$K28),"",VLOOKUP($A28,ContractInfo!$C:$L,10,FALSE))</f>
        <v>#N/A</v>
      </c>
      <c r="K28" s="158" t="b">
        <f>IF($A28="","",VLOOKUP($A28,ContractInfo!$C$2:$H$904,6,FALSE))</f>
        <v>0</v>
      </c>
      <c r="L28" s="158">
        <f>IF(OR($A28="",$K28),"",VLOOKUP($A28,ContractInfo!$C:$L,5,FALSE))</f>
        <v>10</v>
      </c>
    </row>
    <row r="29" spans="1:12" s="140" customFormat="1" x14ac:dyDescent="0.2">
      <c r="A29" s="140" t="s">
        <v>126</v>
      </c>
      <c r="B29" s="158">
        <v>2</v>
      </c>
      <c r="C29" s="158">
        <v>2</v>
      </c>
      <c r="D29" s="158">
        <v>0</v>
      </c>
      <c r="E29" s="158">
        <f t="shared" si="0"/>
        <v>1</v>
      </c>
      <c r="F29" s="158">
        <f t="shared" si="1"/>
        <v>2</v>
      </c>
      <c r="G29" s="165" t="e">
        <f t="shared" si="2"/>
        <v>#N/A</v>
      </c>
      <c r="H29" s="165">
        <v>-142780</v>
      </c>
      <c r="I29" s="165" t="e">
        <f t="shared" si="3"/>
        <v>#N/A</v>
      </c>
      <c r="J29" s="158" t="e">
        <f>IF(OR($A29="",$K29),"",VLOOKUP($A29,ContractInfo!$C:$L,10,FALSE))</f>
        <v>#N/A</v>
      </c>
      <c r="K29" s="158" t="b">
        <f>IF($A29="","",VLOOKUP($A29,ContractInfo!$C$2:$H$904,6,FALSE))</f>
        <v>0</v>
      </c>
      <c r="L29" s="158">
        <f>IF(OR($A29="",$K29),"",VLOOKUP($A29,ContractInfo!$C:$L,5,FALSE))</f>
        <v>10</v>
      </c>
    </row>
    <row r="30" spans="1:12" s="140" customFormat="1" x14ac:dyDescent="0.2">
      <c r="A30" s="140" t="s">
        <v>123</v>
      </c>
      <c r="B30" s="158">
        <v>-5</v>
      </c>
      <c r="C30" s="158">
        <v>-5</v>
      </c>
      <c r="D30" s="158">
        <v>0</v>
      </c>
      <c r="E30" s="158">
        <f t="shared" si="0"/>
        <v>1</v>
      </c>
      <c r="F30" s="158">
        <f t="shared" si="1"/>
        <v>-5</v>
      </c>
      <c r="G30" s="165" t="e">
        <f t="shared" si="2"/>
        <v>#N/A</v>
      </c>
      <c r="H30" s="165">
        <v>343100</v>
      </c>
      <c r="I30" s="165" t="e">
        <f t="shared" si="3"/>
        <v>#N/A</v>
      </c>
      <c r="J30" s="158" t="e">
        <f>IF(OR($A30="",$K30),"",VLOOKUP($A30,ContractInfo!$C:$L,10,FALSE))</f>
        <v>#N/A</v>
      </c>
      <c r="K30" s="158" t="b">
        <f>IF($A30="","",VLOOKUP($A30,ContractInfo!$C$2:$H$904,6,FALSE))</f>
        <v>0</v>
      </c>
      <c r="L30" s="158">
        <f>IF(OR($A30="",$K30),"",VLOOKUP($A30,ContractInfo!$C:$L,5,FALSE))</f>
        <v>10</v>
      </c>
    </row>
    <row r="31" spans="1:12" s="140" customFormat="1" x14ac:dyDescent="0.2">
      <c r="A31" s="140" t="s">
        <v>126</v>
      </c>
      <c r="B31" s="158">
        <v>-5</v>
      </c>
      <c r="C31" s="158">
        <v>-5</v>
      </c>
      <c r="D31" s="158">
        <v>0</v>
      </c>
      <c r="E31" s="158">
        <f t="shared" si="0"/>
        <v>1</v>
      </c>
      <c r="F31" s="158">
        <f t="shared" si="1"/>
        <v>-5</v>
      </c>
      <c r="G31" s="165" t="e">
        <f t="shared" si="2"/>
        <v>#N/A</v>
      </c>
      <c r="H31" s="165">
        <v>355200</v>
      </c>
      <c r="I31" s="165" t="e">
        <f t="shared" si="3"/>
        <v>#N/A</v>
      </c>
      <c r="J31" s="158" t="e">
        <f>IF(OR($A31="",$K31),"",VLOOKUP($A31,ContractInfo!$C:$L,10,FALSE))</f>
        <v>#N/A</v>
      </c>
      <c r="K31" s="158" t="b">
        <f>IF($A31="","",VLOOKUP($A31,ContractInfo!$C$2:$H$904,6,FALSE))</f>
        <v>0</v>
      </c>
      <c r="L31" s="158">
        <f>IF(OR($A31="",$K31),"",VLOOKUP($A31,ContractInfo!$C:$L,5,FALSE))</f>
        <v>10</v>
      </c>
    </row>
    <row r="32" spans="1:12" s="140" customFormat="1" x14ac:dyDescent="0.2">
      <c r="A32" s="140" t="s">
        <v>123</v>
      </c>
      <c r="B32" s="158">
        <v>-3</v>
      </c>
      <c r="C32" s="158">
        <v>-3</v>
      </c>
      <c r="D32" s="158">
        <v>0</v>
      </c>
      <c r="E32" s="158">
        <f t="shared" si="0"/>
        <v>1</v>
      </c>
      <c r="F32" s="158">
        <f t="shared" si="1"/>
        <v>-3</v>
      </c>
      <c r="G32" s="165" t="e">
        <f t="shared" si="2"/>
        <v>#N/A</v>
      </c>
      <c r="H32" s="165">
        <v>204420</v>
      </c>
      <c r="I32" s="165" t="e">
        <f t="shared" si="3"/>
        <v>#N/A</v>
      </c>
      <c r="J32" s="158" t="e">
        <f>IF(OR($A32="",$K32),"",VLOOKUP($A32,ContractInfo!$C:$L,10,FALSE))</f>
        <v>#N/A</v>
      </c>
      <c r="K32" s="158" t="b">
        <f>IF($A32="","",VLOOKUP($A32,ContractInfo!$C$2:$H$904,6,FALSE))</f>
        <v>0</v>
      </c>
      <c r="L32" s="158">
        <f>IF(OR($A32="",$K32),"",VLOOKUP($A32,ContractInfo!$C:$L,5,FALSE))</f>
        <v>10</v>
      </c>
    </row>
    <row r="33" spans="1:12" s="140" customFormat="1" x14ac:dyDescent="0.2">
      <c r="A33" s="140" t="s">
        <v>126</v>
      </c>
      <c r="B33" s="158">
        <v>-3</v>
      </c>
      <c r="C33" s="158">
        <v>-3</v>
      </c>
      <c r="D33" s="158">
        <v>0</v>
      </c>
      <c r="E33" s="158">
        <f t="shared" si="0"/>
        <v>1</v>
      </c>
      <c r="F33" s="158">
        <f t="shared" si="1"/>
        <v>-3</v>
      </c>
      <c r="G33" s="165" t="e">
        <f t="shared" si="2"/>
        <v>#N/A</v>
      </c>
      <c r="H33" s="165">
        <v>211920</v>
      </c>
      <c r="I33" s="165" t="e">
        <f t="shared" si="3"/>
        <v>#N/A</v>
      </c>
      <c r="J33" s="158" t="e">
        <f>IF(OR($A33="",$K33),"",VLOOKUP($A33,ContractInfo!$C:$L,10,FALSE))</f>
        <v>#N/A</v>
      </c>
      <c r="K33" s="158" t="b">
        <f>IF($A33="","",VLOOKUP($A33,ContractInfo!$C$2:$H$904,6,FALSE))</f>
        <v>0</v>
      </c>
      <c r="L33" s="158">
        <f>IF(OR($A33="",$K33),"",VLOOKUP($A33,ContractInfo!$C:$L,5,FALSE))</f>
        <v>10</v>
      </c>
    </row>
    <row r="34" spans="1:12" s="140" customFormat="1" x14ac:dyDescent="0.2">
      <c r="A34" s="140" t="s">
        <v>126</v>
      </c>
      <c r="B34" s="158">
        <v>6</v>
      </c>
      <c r="C34" s="158">
        <v>6</v>
      </c>
      <c r="D34" s="158">
        <v>0</v>
      </c>
      <c r="E34" s="158">
        <f t="shared" si="0"/>
        <v>1</v>
      </c>
      <c r="F34" s="158">
        <f t="shared" si="1"/>
        <v>6</v>
      </c>
      <c r="G34" s="165" t="e">
        <f t="shared" si="2"/>
        <v>#N/A</v>
      </c>
      <c r="H34" s="165">
        <v>-427680</v>
      </c>
      <c r="I34" s="165" t="e">
        <f t="shared" si="3"/>
        <v>#N/A</v>
      </c>
      <c r="J34" s="158" t="e">
        <f>IF(OR($A34="",$K34),"",VLOOKUP($A34,ContractInfo!$C:$L,10,FALSE))</f>
        <v>#N/A</v>
      </c>
      <c r="K34" s="158" t="b">
        <f>IF($A34="","",VLOOKUP($A34,ContractInfo!$C$2:$H$904,6,FALSE))</f>
        <v>0</v>
      </c>
      <c r="L34" s="158">
        <f>IF(OR($A34="",$K34),"",VLOOKUP($A34,ContractInfo!$C:$L,5,FALSE))</f>
        <v>10</v>
      </c>
    </row>
    <row r="35" spans="1:12" s="140" customFormat="1" x14ac:dyDescent="0.2">
      <c r="A35" s="140" t="s">
        <v>123</v>
      </c>
      <c r="B35" s="158">
        <v>4</v>
      </c>
      <c r="C35" s="158">
        <v>4</v>
      </c>
      <c r="D35" s="158">
        <v>0</v>
      </c>
      <c r="E35" s="158">
        <f t="shared" si="0"/>
        <v>1</v>
      </c>
      <c r="F35" s="158">
        <f t="shared" si="1"/>
        <v>4</v>
      </c>
      <c r="G35" s="165" t="e">
        <f t="shared" si="2"/>
        <v>#N/A</v>
      </c>
      <c r="H35" s="165">
        <v>-274320</v>
      </c>
      <c r="I35" s="165" t="e">
        <f t="shared" si="3"/>
        <v>#N/A</v>
      </c>
      <c r="J35" s="158" t="e">
        <f>IF(OR($A35="",$K35),"",VLOOKUP($A35,ContractInfo!$C:$L,10,FALSE))</f>
        <v>#N/A</v>
      </c>
      <c r="K35" s="158" t="b">
        <f>IF($A35="","",VLOOKUP($A35,ContractInfo!$C$2:$H$904,6,FALSE))</f>
        <v>0</v>
      </c>
      <c r="L35" s="158">
        <f>IF(OR($A35="",$K35),"",VLOOKUP($A35,ContractInfo!$C:$L,5,FALSE))</f>
        <v>10</v>
      </c>
    </row>
    <row r="36" spans="1:12" s="140" customFormat="1" x14ac:dyDescent="0.2">
      <c r="A36" s="140" t="s">
        <v>126</v>
      </c>
      <c r="B36" s="158">
        <v>4</v>
      </c>
      <c r="C36" s="158">
        <v>4</v>
      </c>
      <c r="D36" s="158">
        <v>0</v>
      </c>
      <c r="E36" s="158">
        <f t="shared" si="0"/>
        <v>1</v>
      </c>
      <c r="F36" s="158">
        <f t="shared" si="1"/>
        <v>4</v>
      </c>
      <c r="G36" s="165" t="e">
        <f t="shared" si="2"/>
        <v>#N/A</v>
      </c>
      <c r="H36" s="165">
        <v>-287440</v>
      </c>
      <c r="I36" s="165" t="e">
        <f t="shared" si="3"/>
        <v>#N/A</v>
      </c>
      <c r="J36" s="158" t="e">
        <f>IF(OR($A36="",$K36),"",VLOOKUP($A36,ContractInfo!$C:$L,10,FALSE))</f>
        <v>#N/A</v>
      </c>
      <c r="K36" s="158" t="b">
        <f>IF($A36="","",VLOOKUP($A36,ContractInfo!$C$2:$H$904,6,FALSE))</f>
        <v>0</v>
      </c>
      <c r="L36" s="158">
        <f>IF(OR($A36="",$K36),"",VLOOKUP($A36,ContractInfo!$C:$L,5,FALSE))</f>
        <v>10</v>
      </c>
    </row>
    <row r="37" spans="1:12" s="140" customFormat="1" x14ac:dyDescent="0.2">
      <c r="A37" s="140" t="s">
        <v>126</v>
      </c>
      <c r="B37" s="158">
        <v>5</v>
      </c>
      <c r="C37" s="158">
        <v>5</v>
      </c>
      <c r="D37" s="158">
        <v>0</v>
      </c>
      <c r="E37" s="158">
        <f t="shared" si="0"/>
        <v>1</v>
      </c>
      <c r="F37" s="158">
        <f t="shared" si="1"/>
        <v>5</v>
      </c>
      <c r="G37" s="165" t="e">
        <f t="shared" si="2"/>
        <v>#N/A</v>
      </c>
      <c r="H37" s="165">
        <v>-361600</v>
      </c>
      <c r="I37" s="165" t="e">
        <f t="shared" si="3"/>
        <v>#N/A</v>
      </c>
      <c r="J37" s="158" t="e">
        <f>IF(OR($A37="",$K37),"",VLOOKUP($A37,ContractInfo!$C:$L,10,FALSE))</f>
        <v>#N/A</v>
      </c>
      <c r="K37" s="158" t="b">
        <f>IF($A37="","",VLOOKUP($A37,ContractInfo!$C$2:$H$904,6,FALSE))</f>
        <v>0</v>
      </c>
      <c r="L37" s="158">
        <f>IF(OR($A37="",$K37),"",VLOOKUP($A37,ContractInfo!$C:$L,5,FALSE))</f>
        <v>10</v>
      </c>
    </row>
    <row r="38" spans="1:12" s="140" customFormat="1" x14ac:dyDescent="0.2">
      <c r="A38" s="140" t="s">
        <v>123</v>
      </c>
      <c r="B38" s="158">
        <v>-7</v>
      </c>
      <c r="C38" s="158">
        <v>-7</v>
      </c>
      <c r="D38" s="158">
        <v>0</v>
      </c>
      <c r="E38" s="158">
        <f t="shared" si="0"/>
        <v>1</v>
      </c>
      <c r="F38" s="158">
        <f t="shared" si="1"/>
        <v>-7</v>
      </c>
      <c r="G38" s="165" t="e">
        <f t="shared" si="2"/>
        <v>#N/A</v>
      </c>
      <c r="H38" s="165">
        <v>467600</v>
      </c>
      <c r="I38" s="165" t="e">
        <f t="shared" si="3"/>
        <v>#N/A</v>
      </c>
      <c r="J38" s="158" t="e">
        <f>IF(OR($A38="",$K38),"",VLOOKUP($A38,ContractInfo!$C:$L,10,FALSE))</f>
        <v>#N/A</v>
      </c>
      <c r="K38" s="158" t="b">
        <f>IF($A38="","",VLOOKUP($A38,ContractInfo!$C$2:$H$904,6,FALSE))</f>
        <v>0</v>
      </c>
      <c r="L38" s="158">
        <f>IF(OR($A38="",$K38),"",VLOOKUP($A38,ContractInfo!$C:$L,5,FALSE))</f>
        <v>10</v>
      </c>
    </row>
    <row r="39" spans="1:12" s="140" customFormat="1" x14ac:dyDescent="0.2">
      <c r="A39" s="140" t="s">
        <v>126</v>
      </c>
      <c r="B39" s="158">
        <v>-10</v>
      </c>
      <c r="C39" s="158">
        <v>-10</v>
      </c>
      <c r="D39" s="158">
        <v>0</v>
      </c>
      <c r="E39" s="158">
        <f t="shared" si="0"/>
        <v>1</v>
      </c>
      <c r="F39" s="158">
        <f t="shared" si="1"/>
        <v>-10</v>
      </c>
      <c r="G39" s="165" t="e">
        <f t="shared" si="2"/>
        <v>#N/A</v>
      </c>
      <c r="H39" s="165">
        <v>691600</v>
      </c>
      <c r="I39" s="165" t="e">
        <f t="shared" si="3"/>
        <v>#N/A</v>
      </c>
      <c r="J39" s="158" t="e">
        <f>IF(OR($A39="",$K39),"",VLOOKUP($A39,ContractInfo!$C:$L,10,FALSE))</f>
        <v>#N/A</v>
      </c>
      <c r="K39" s="158" t="b">
        <f>IF($A39="","",VLOOKUP($A39,ContractInfo!$C$2:$H$904,6,FALSE))</f>
        <v>0</v>
      </c>
      <c r="L39" s="158">
        <f>IF(OR($A39="",$K39),"",VLOOKUP($A39,ContractInfo!$C:$L,5,FALSE))</f>
        <v>10</v>
      </c>
    </row>
    <row r="40" spans="1:12" s="140" customFormat="1" x14ac:dyDescent="0.2">
      <c r="A40" s="140" t="s">
        <v>126</v>
      </c>
      <c r="B40" s="158">
        <v>-8</v>
      </c>
      <c r="C40" s="158">
        <v>-8</v>
      </c>
      <c r="D40" s="158">
        <v>0</v>
      </c>
      <c r="E40" s="158">
        <f t="shared" si="0"/>
        <v>1</v>
      </c>
      <c r="F40" s="158">
        <f t="shared" si="1"/>
        <v>-8</v>
      </c>
      <c r="G40" s="165" t="e">
        <f t="shared" si="2"/>
        <v>#N/A</v>
      </c>
      <c r="H40" s="165">
        <v>566880</v>
      </c>
      <c r="I40" s="165" t="e">
        <f t="shared" si="3"/>
        <v>#N/A</v>
      </c>
      <c r="J40" s="158" t="e">
        <f>IF(OR($A40="",$K40),"",VLOOKUP($A40,ContractInfo!$C:$L,10,FALSE))</f>
        <v>#N/A</v>
      </c>
      <c r="K40" s="158" t="b">
        <f>IF($A40="","",VLOOKUP($A40,ContractInfo!$C$2:$H$904,6,FALSE))</f>
        <v>0</v>
      </c>
      <c r="L40" s="158">
        <f>IF(OR($A40="",$K40),"",VLOOKUP($A40,ContractInfo!$C:$L,5,FALSE))</f>
        <v>10</v>
      </c>
    </row>
    <row r="41" spans="1:12" s="140" customFormat="1" x14ac:dyDescent="0.2">
      <c r="A41" s="140" t="s">
        <v>123</v>
      </c>
      <c r="B41" s="158">
        <v>-5</v>
      </c>
      <c r="C41" s="158">
        <v>-5</v>
      </c>
      <c r="D41" s="158">
        <v>0</v>
      </c>
      <c r="E41" s="158">
        <f t="shared" si="0"/>
        <v>1</v>
      </c>
      <c r="F41" s="158">
        <f t="shared" si="1"/>
        <v>-5</v>
      </c>
      <c r="G41" s="165" t="e">
        <f t="shared" si="2"/>
        <v>#N/A</v>
      </c>
      <c r="H41" s="165">
        <v>340000</v>
      </c>
      <c r="I41" s="165" t="e">
        <f t="shared" si="3"/>
        <v>#N/A</v>
      </c>
      <c r="J41" s="158" t="e">
        <f>IF(OR($A41="",$K41),"",VLOOKUP($A41,ContractInfo!$C:$L,10,FALSE))</f>
        <v>#N/A</v>
      </c>
      <c r="K41" s="158" t="b">
        <f>IF($A41="","",VLOOKUP($A41,ContractInfo!$C$2:$H$904,6,FALSE))</f>
        <v>0</v>
      </c>
      <c r="L41" s="158">
        <f>IF(OR($A41="",$K41),"",VLOOKUP($A41,ContractInfo!$C:$L,5,FALSE))</f>
        <v>10</v>
      </c>
    </row>
    <row r="42" spans="1:12" s="140" customFormat="1" x14ac:dyDescent="0.2">
      <c r="A42" s="140" t="s">
        <v>123</v>
      </c>
      <c r="B42" s="158">
        <v>-6</v>
      </c>
      <c r="C42" s="158">
        <v>-6</v>
      </c>
      <c r="D42" s="158">
        <v>0</v>
      </c>
      <c r="E42" s="158">
        <f t="shared" si="0"/>
        <v>1</v>
      </c>
      <c r="F42" s="158">
        <f t="shared" si="1"/>
        <v>-6</v>
      </c>
      <c r="G42" s="165" t="e">
        <f t="shared" si="2"/>
        <v>#N/A</v>
      </c>
      <c r="H42" s="165">
        <v>390420</v>
      </c>
      <c r="I42" s="165" t="e">
        <f t="shared" si="3"/>
        <v>#N/A</v>
      </c>
      <c r="J42" s="158" t="e">
        <f>IF(OR($A42="",$K42),"",VLOOKUP($A42,ContractInfo!$C:$L,10,FALSE))</f>
        <v>#N/A</v>
      </c>
      <c r="K42" s="158" t="b">
        <f>IF($A42="","",VLOOKUP($A42,ContractInfo!$C$2:$H$904,6,FALSE))</f>
        <v>0</v>
      </c>
      <c r="L42" s="158">
        <f>IF(OR($A42="",$K42),"",VLOOKUP($A42,ContractInfo!$C:$L,5,FALSE))</f>
        <v>10</v>
      </c>
    </row>
    <row r="43" spans="1:12" s="140" customFormat="1" x14ac:dyDescent="0.2">
      <c r="A43" s="140" t="s">
        <v>126</v>
      </c>
      <c r="B43" s="158">
        <v>-6</v>
      </c>
      <c r="C43" s="158">
        <v>-6</v>
      </c>
      <c r="D43" s="158">
        <v>0</v>
      </c>
      <c r="E43" s="158">
        <f t="shared" si="0"/>
        <v>1</v>
      </c>
      <c r="F43" s="158">
        <f t="shared" si="1"/>
        <v>-6</v>
      </c>
      <c r="G43" s="165" t="e">
        <f t="shared" si="2"/>
        <v>#N/A</v>
      </c>
      <c r="H43" s="165">
        <v>405000</v>
      </c>
      <c r="I43" s="165" t="e">
        <f t="shared" si="3"/>
        <v>#N/A</v>
      </c>
      <c r="J43" s="158" t="e">
        <f>IF(OR($A43="",$K43),"",VLOOKUP($A43,ContractInfo!$C:$L,10,FALSE))</f>
        <v>#N/A</v>
      </c>
      <c r="K43" s="158" t="b">
        <f>IF($A43="","",VLOOKUP($A43,ContractInfo!$C$2:$H$904,6,FALSE))</f>
        <v>0</v>
      </c>
      <c r="L43" s="158">
        <f>IF(OR($A43="",$K43),"",VLOOKUP($A43,ContractInfo!$C:$L,5,FALSE))</f>
        <v>10</v>
      </c>
    </row>
    <row r="44" spans="1:12" s="140" customFormat="1" x14ac:dyDescent="0.2">
      <c r="A44" s="140" t="s">
        <v>126</v>
      </c>
      <c r="B44" s="158">
        <v>-6</v>
      </c>
      <c r="C44" s="158">
        <v>-6</v>
      </c>
      <c r="D44" s="158">
        <v>0</v>
      </c>
      <c r="E44" s="158">
        <f t="shared" si="0"/>
        <v>1</v>
      </c>
      <c r="F44" s="158">
        <f t="shared" si="1"/>
        <v>-6</v>
      </c>
      <c r="G44" s="165" t="e">
        <f t="shared" si="2"/>
        <v>#N/A</v>
      </c>
      <c r="H44" s="165">
        <v>409200</v>
      </c>
      <c r="I44" s="165" t="e">
        <f t="shared" si="3"/>
        <v>#N/A</v>
      </c>
      <c r="J44" s="158" t="e">
        <f>IF(OR($A44="",$K44),"",VLOOKUP($A44,ContractInfo!$C:$L,10,FALSE))</f>
        <v>#N/A</v>
      </c>
      <c r="K44" s="158" t="b">
        <f>IF($A44="","",VLOOKUP($A44,ContractInfo!$C$2:$H$904,6,FALSE))</f>
        <v>0</v>
      </c>
      <c r="L44" s="158">
        <f>IF(OR($A44="",$K44),"",VLOOKUP($A44,ContractInfo!$C:$L,5,FALSE))</f>
        <v>10</v>
      </c>
    </row>
    <row r="45" spans="1:12" s="140" customFormat="1" x14ac:dyDescent="0.2">
      <c r="A45" s="140" t="s">
        <v>126</v>
      </c>
      <c r="B45" s="158">
        <v>5</v>
      </c>
      <c r="C45" s="158">
        <v>5</v>
      </c>
      <c r="D45" s="158">
        <v>0</v>
      </c>
      <c r="E45" s="158">
        <f t="shared" si="0"/>
        <v>1</v>
      </c>
      <c r="F45" s="158">
        <f t="shared" si="1"/>
        <v>5</v>
      </c>
      <c r="G45" s="165" t="e">
        <f t="shared" si="2"/>
        <v>#N/A</v>
      </c>
      <c r="H45" s="165">
        <v>-340800</v>
      </c>
      <c r="I45" s="165" t="e">
        <f t="shared" si="3"/>
        <v>#N/A</v>
      </c>
      <c r="J45" s="158" t="e">
        <f>IF(OR($A45="",$K45),"",VLOOKUP($A45,ContractInfo!$C:$L,10,FALSE))</f>
        <v>#N/A</v>
      </c>
      <c r="K45" s="158" t="b">
        <f>IF($A45="","",VLOOKUP($A45,ContractInfo!$C$2:$H$904,6,FALSE))</f>
        <v>0</v>
      </c>
      <c r="L45" s="158">
        <f>IF(OR($A45="",$K45),"",VLOOKUP($A45,ContractInfo!$C:$L,5,FALSE))</f>
        <v>10</v>
      </c>
    </row>
    <row r="46" spans="1:12" s="140" customFormat="1" x14ac:dyDescent="0.2">
      <c r="A46" s="140" t="s">
        <v>123</v>
      </c>
      <c r="B46" s="158">
        <v>4</v>
      </c>
      <c r="C46" s="158">
        <v>4</v>
      </c>
      <c r="D46" s="158">
        <v>0</v>
      </c>
      <c r="E46" s="158">
        <f t="shared" si="0"/>
        <v>1</v>
      </c>
      <c r="F46" s="158">
        <f t="shared" si="1"/>
        <v>4</v>
      </c>
      <c r="G46" s="165" t="e">
        <f t="shared" si="2"/>
        <v>#N/A</v>
      </c>
      <c r="H46" s="165">
        <v>-263920</v>
      </c>
      <c r="I46" s="165" t="e">
        <f t="shared" si="3"/>
        <v>#N/A</v>
      </c>
      <c r="J46" s="158" t="e">
        <f>IF(OR($A46="",$K46),"",VLOOKUP($A46,ContractInfo!$C:$L,10,FALSE))</f>
        <v>#N/A</v>
      </c>
      <c r="K46" s="158" t="b">
        <f>IF($A46="","",VLOOKUP($A46,ContractInfo!$C$2:$H$904,6,FALSE))</f>
        <v>0</v>
      </c>
      <c r="L46" s="158">
        <f>IF(OR($A46="",$K46),"",VLOOKUP($A46,ContractInfo!$C:$L,5,FALSE))</f>
        <v>10</v>
      </c>
    </row>
    <row r="47" spans="1:12" s="140" customFormat="1" x14ac:dyDescent="0.2">
      <c r="A47" s="140" t="s">
        <v>123</v>
      </c>
      <c r="B47" s="158">
        <v>-1</v>
      </c>
      <c r="C47" s="158">
        <v>-1</v>
      </c>
      <c r="D47" s="158">
        <v>0</v>
      </c>
      <c r="E47" s="158">
        <f t="shared" si="0"/>
        <v>1</v>
      </c>
      <c r="F47" s="158">
        <f t="shared" si="1"/>
        <v>-1</v>
      </c>
      <c r="G47" s="165" t="e">
        <f t="shared" si="2"/>
        <v>#N/A</v>
      </c>
      <c r="H47" s="165">
        <v>65320</v>
      </c>
      <c r="I47" s="165" t="e">
        <f t="shared" si="3"/>
        <v>#N/A</v>
      </c>
      <c r="J47" s="158" t="e">
        <f>IF(OR($A47="",$K47),"",VLOOKUP($A47,ContractInfo!$C:$L,10,FALSE))</f>
        <v>#N/A</v>
      </c>
      <c r="K47" s="158" t="b">
        <f>IF($A47="","",VLOOKUP($A47,ContractInfo!$C$2:$H$904,6,FALSE))</f>
        <v>0</v>
      </c>
      <c r="L47" s="158">
        <f>IF(OR($A47="",$K47),"",VLOOKUP($A47,ContractInfo!$C:$L,5,FALSE))</f>
        <v>10</v>
      </c>
    </row>
    <row r="48" spans="1:12" s="140" customFormat="1" x14ac:dyDescent="0.2">
      <c r="A48" s="140" t="s">
        <v>126</v>
      </c>
      <c r="B48" s="158">
        <v>-6</v>
      </c>
      <c r="C48" s="158">
        <v>-6</v>
      </c>
      <c r="D48" s="158">
        <v>0</v>
      </c>
      <c r="E48" s="158">
        <f t="shared" si="0"/>
        <v>1</v>
      </c>
      <c r="F48" s="158">
        <f t="shared" si="1"/>
        <v>-6</v>
      </c>
      <c r="G48" s="165" t="e">
        <f t="shared" si="2"/>
        <v>#N/A</v>
      </c>
      <c r="H48" s="165">
        <v>410760</v>
      </c>
      <c r="I48" s="165" t="e">
        <f t="shared" si="3"/>
        <v>#N/A</v>
      </c>
      <c r="J48" s="158" t="e">
        <f>IF(OR($A48="",$K48),"",VLOOKUP($A48,ContractInfo!$C:$L,10,FALSE))</f>
        <v>#N/A</v>
      </c>
      <c r="K48" s="158" t="b">
        <f>IF($A48="","",VLOOKUP($A48,ContractInfo!$C$2:$H$904,6,FALSE))</f>
        <v>0</v>
      </c>
      <c r="L48" s="158">
        <f>IF(OR($A48="",$K48),"",VLOOKUP($A48,ContractInfo!$C:$L,5,FALSE))</f>
        <v>10</v>
      </c>
    </row>
    <row r="49" spans="1:12" s="140" customFormat="1" x14ac:dyDescent="0.2">
      <c r="A49" s="140" t="s">
        <v>126</v>
      </c>
      <c r="B49" s="158">
        <v>-1</v>
      </c>
      <c r="C49" s="158">
        <v>-1</v>
      </c>
      <c r="D49" s="158">
        <v>0</v>
      </c>
      <c r="E49" s="158">
        <f t="shared" si="0"/>
        <v>1</v>
      </c>
      <c r="F49" s="158">
        <f t="shared" si="1"/>
        <v>-1</v>
      </c>
      <c r="G49" s="165" t="e">
        <f t="shared" si="2"/>
        <v>#N/A</v>
      </c>
      <c r="H49" s="165">
        <v>68200</v>
      </c>
      <c r="I49" s="165" t="e">
        <f t="shared" si="3"/>
        <v>#N/A</v>
      </c>
      <c r="J49" s="158" t="e">
        <f>IF(OR($A49="",$K49),"",VLOOKUP($A49,ContractInfo!$C:$L,10,FALSE))</f>
        <v>#N/A</v>
      </c>
      <c r="K49" s="158" t="b">
        <f>IF($A49="","",VLOOKUP($A49,ContractInfo!$C$2:$H$904,6,FALSE))</f>
        <v>0</v>
      </c>
      <c r="L49" s="158">
        <f>IF(OR($A49="",$K49),"",VLOOKUP($A49,ContractInfo!$C:$L,5,FALSE))</f>
        <v>10</v>
      </c>
    </row>
    <row r="50" spans="1:12" s="140" customFormat="1" x14ac:dyDescent="0.2">
      <c r="A50" s="140" t="s">
        <v>126</v>
      </c>
      <c r="B50" s="158">
        <v>-5</v>
      </c>
      <c r="C50" s="158">
        <v>-5</v>
      </c>
      <c r="D50" s="158">
        <v>0</v>
      </c>
      <c r="E50" s="158">
        <f t="shared" si="0"/>
        <v>1</v>
      </c>
      <c r="F50" s="158">
        <f t="shared" si="1"/>
        <v>-5</v>
      </c>
      <c r="G50" s="165" t="e">
        <f t="shared" si="2"/>
        <v>#N/A</v>
      </c>
      <c r="H50" s="165">
        <v>338200</v>
      </c>
      <c r="I50" s="165" t="e">
        <f t="shared" si="3"/>
        <v>#N/A</v>
      </c>
      <c r="J50" s="158" t="e">
        <f>IF(OR($A50="",$K50),"",VLOOKUP($A50,ContractInfo!$C:$L,10,FALSE))</f>
        <v>#N/A</v>
      </c>
      <c r="K50" s="158" t="b">
        <f>IF($A50="","",VLOOKUP($A50,ContractInfo!$C$2:$H$904,6,FALSE))</f>
        <v>0</v>
      </c>
      <c r="L50" s="158">
        <f>IF(OR($A50="",$K50),"",VLOOKUP($A50,ContractInfo!$C:$L,5,FALSE))</f>
        <v>10</v>
      </c>
    </row>
    <row r="51" spans="1:12" s="140" customFormat="1" x14ac:dyDescent="0.2">
      <c r="A51" s="140" t="s">
        <v>123</v>
      </c>
      <c r="B51" s="158">
        <v>-4</v>
      </c>
      <c r="C51" s="158">
        <v>-4</v>
      </c>
      <c r="D51" s="158">
        <v>0</v>
      </c>
      <c r="E51" s="158">
        <f t="shared" si="0"/>
        <v>1</v>
      </c>
      <c r="F51" s="158">
        <f t="shared" si="1"/>
        <v>-4</v>
      </c>
      <c r="G51" s="165" t="e">
        <f t="shared" si="2"/>
        <v>#N/A</v>
      </c>
      <c r="H51" s="165">
        <v>261200</v>
      </c>
      <c r="I51" s="165" t="e">
        <f t="shared" si="3"/>
        <v>#N/A</v>
      </c>
      <c r="J51" s="158" t="e">
        <f>IF(OR($A51="",$K51),"",VLOOKUP($A51,ContractInfo!$C:$L,10,FALSE))</f>
        <v>#N/A</v>
      </c>
      <c r="K51" s="158" t="b">
        <f>IF($A51="","",VLOOKUP($A51,ContractInfo!$C$2:$H$904,6,FALSE))</f>
        <v>0</v>
      </c>
      <c r="L51" s="158">
        <f>IF(OR($A51="",$K51),"",VLOOKUP($A51,ContractInfo!$C:$L,5,FALSE))</f>
        <v>10</v>
      </c>
    </row>
    <row r="52" spans="1:12" s="140" customFormat="1" x14ac:dyDescent="0.2">
      <c r="A52" s="140" t="s">
        <v>126</v>
      </c>
      <c r="B52" s="158">
        <v>1</v>
      </c>
      <c r="C52" s="158">
        <v>1</v>
      </c>
      <c r="D52" s="158">
        <v>0</v>
      </c>
      <c r="E52" s="158">
        <f t="shared" si="0"/>
        <v>1</v>
      </c>
      <c r="F52" s="158">
        <f t="shared" si="1"/>
        <v>1</v>
      </c>
      <c r="G52" s="165" t="e">
        <f t="shared" si="2"/>
        <v>#N/A</v>
      </c>
      <c r="H52" s="165">
        <v>-68320</v>
      </c>
      <c r="I52" s="165" t="e">
        <f t="shared" si="3"/>
        <v>#N/A</v>
      </c>
      <c r="J52" s="158" t="e">
        <f>IF(OR($A52="",$K52),"",VLOOKUP($A52,ContractInfo!$C:$L,10,FALSE))</f>
        <v>#N/A</v>
      </c>
      <c r="K52" s="158" t="b">
        <f>IF($A52="","",VLOOKUP($A52,ContractInfo!$C$2:$H$904,6,FALSE))</f>
        <v>0</v>
      </c>
      <c r="L52" s="158">
        <f>IF(OR($A52="",$K52),"",VLOOKUP($A52,ContractInfo!$C:$L,5,FALSE))</f>
        <v>10</v>
      </c>
    </row>
    <row r="53" spans="1:12" s="140" customFormat="1" x14ac:dyDescent="0.2">
      <c r="A53" s="140" t="s">
        <v>126</v>
      </c>
      <c r="B53" s="158">
        <v>1</v>
      </c>
      <c r="C53" s="158">
        <v>1</v>
      </c>
      <c r="D53" s="158">
        <v>0</v>
      </c>
      <c r="E53" s="158">
        <f t="shared" si="0"/>
        <v>1</v>
      </c>
      <c r="F53" s="158">
        <f t="shared" si="1"/>
        <v>1</v>
      </c>
      <c r="G53" s="165" t="e">
        <f t="shared" si="2"/>
        <v>#N/A</v>
      </c>
      <c r="H53" s="165">
        <v>-68320</v>
      </c>
      <c r="I53" s="165" t="e">
        <f t="shared" si="3"/>
        <v>#N/A</v>
      </c>
      <c r="J53" s="158" t="e">
        <f>IF(OR($A53="",$K53),"",VLOOKUP($A53,ContractInfo!$C:$L,10,FALSE))</f>
        <v>#N/A</v>
      </c>
      <c r="K53" s="158" t="b">
        <f>IF($A53="","",VLOOKUP($A53,ContractInfo!$C$2:$H$904,6,FALSE))</f>
        <v>0</v>
      </c>
      <c r="L53" s="158">
        <f>IF(OR($A53="",$K53),"",VLOOKUP($A53,ContractInfo!$C:$L,5,FALSE))</f>
        <v>10</v>
      </c>
    </row>
    <row r="54" spans="1:12" s="140" customFormat="1" x14ac:dyDescent="0.2">
      <c r="A54" s="140" t="s">
        <v>123</v>
      </c>
      <c r="B54" s="158">
        <v>3</v>
      </c>
      <c r="C54" s="158">
        <v>3</v>
      </c>
      <c r="D54" s="158">
        <v>0</v>
      </c>
      <c r="E54" s="158">
        <f t="shared" si="0"/>
        <v>1</v>
      </c>
      <c r="F54" s="158">
        <f t="shared" si="1"/>
        <v>3</v>
      </c>
      <c r="G54" s="165" t="e">
        <f t="shared" si="2"/>
        <v>#N/A</v>
      </c>
      <c r="H54" s="165">
        <v>-198120</v>
      </c>
      <c r="I54" s="165" t="e">
        <f t="shared" si="3"/>
        <v>#N/A</v>
      </c>
      <c r="J54" s="158" t="e">
        <f>IF(OR($A54="",$K54),"",VLOOKUP($A54,ContractInfo!$C:$L,10,FALSE))</f>
        <v>#N/A</v>
      </c>
      <c r="K54" s="158" t="b">
        <f>IF($A54="","",VLOOKUP($A54,ContractInfo!$C$2:$H$904,6,FALSE))</f>
        <v>0</v>
      </c>
      <c r="L54" s="158">
        <f>IF(OR($A54="",$K54),"",VLOOKUP($A54,ContractInfo!$C:$L,5,FALSE))</f>
        <v>10</v>
      </c>
    </row>
    <row r="55" spans="1:12" s="140" customFormat="1" x14ac:dyDescent="0.2">
      <c r="A55" s="140" t="s">
        <v>126</v>
      </c>
      <c r="B55" s="158">
        <v>-2</v>
      </c>
      <c r="C55" s="158">
        <v>-2</v>
      </c>
      <c r="D55" s="158">
        <v>0</v>
      </c>
      <c r="E55" s="158">
        <f t="shared" si="0"/>
        <v>1</v>
      </c>
      <c r="F55" s="158">
        <f t="shared" si="1"/>
        <v>-2</v>
      </c>
      <c r="G55" s="165" t="e">
        <f t="shared" si="2"/>
        <v>#N/A</v>
      </c>
      <c r="H55" s="165">
        <v>134920</v>
      </c>
      <c r="I55" s="165" t="e">
        <f t="shared" si="3"/>
        <v>#N/A</v>
      </c>
      <c r="J55" s="158" t="e">
        <f>IF(OR($A55="",$K55),"",VLOOKUP($A55,ContractInfo!$C:$L,10,FALSE))</f>
        <v>#N/A</v>
      </c>
      <c r="K55" s="158" t="b">
        <f>IF($A55="","",VLOOKUP($A55,ContractInfo!$C$2:$H$904,6,FALSE))</f>
        <v>0</v>
      </c>
      <c r="L55" s="158">
        <f>IF(OR($A55="",$K55),"",VLOOKUP($A55,ContractInfo!$C:$L,5,FALSE))</f>
        <v>10</v>
      </c>
    </row>
    <row r="56" spans="1:12" s="140" customFormat="1" x14ac:dyDescent="0.2">
      <c r="A56" s="140" t="s">
        <v>123</v>
      </c>
      <c r="B56" s="158">
        <v>-2</v>
      </c>
      <c r="C56" s="158">
        <v>-2</v>
      </c>
      <c r="D56" s="158">
        <v>0</v>
      </c>
      <c r="E56" s="158">
        <f t="shared" si="0"/>
        <v>1</v>
      </c>
      <c r="F56" s="158">
        <f t="shared" si="1"/>
        <v>-2</v>
      </c>
      <c r="G56" s="165" t="e">
        <f t="shared" si="2"/>
        <v>#N/A</v>
      </c>
      <c r="H56" s="165">
        <v>130920</v>
      </c>
      <c r="I56" s="165" t="e">
        <f t="shared" si="3"/>
        <v>#N/A</v>
      </c>
      <c r="J56" s="158" t="e">
        <f>IF(OR($A56="",$K56),"",VLOOKUP($A56,ContractInfo!$C:$L,10,FALSE))</f>
        <v>#N/A</v>
      </c>
      <c r="K56" s="158" t="b">
        <f>IF($A56="","",VLOOKUP($A56,ContractInfo!$C$2:$H$904,6,FALSE))</f>
        <v>0</v>
      </c>
      <c r="L56" s="158">
        <f>IF(OR($A56="",$K56),"",VLOOKUP($A56,ContractInfo!$C:$L,5,FALSE))</f>
        <v>10</v>
      </c>
    </row>
    <row r="57" spans="1:12" s="140" customFormat="1" x14ac:dyDescent="0.2">
      <c r="A57" s="140" t="s">
        <v>126</v>
      </c>
      <c r="B57" s="158">
        <v>-1</v>
      </c>
      <c r="C57" s="158">
        <v>-1</v>
      </c>
      <c r="D57" s="158">
        <v>0</v>
      </c>
      <c r="E57" s="158">
        <f t="shared" si="0"/>
        <v>1</v>
      </c>
      <c r="F57" s="158">
        <f t="shared" si="1"/>
        <v>-1</v>
      </c>
      <c r="G57" s="165" t="e">
        <f t="shared" si="2"/>
        <v>#N/A</v>
      </c>
      <c r="H57" s="165">
        <v>67500</v>
      </c>
      <c r="I57" s="165" t="e">
        <f t="shared" si="3"/>
        <v>#N/A</v>
      </c>
      <c r="J57" s="158" t="e">
        <f>IF(OR($A57="",$K57),"",VLOOKUP($A57,ContractInfo!$C:$L,10,FALSE))</f>
        <v>#N/A</v>
      </c>
      <c r="K57" s="158" t="b">
        <f>IF($A57="","",VLOOKUP($A57,ContractInfo!$C$2:$H$904,6,FALSE))</f>
        <v>0</v>
      </c>
      <c r="L57" s="158">
        <f>IF(OR($A57="",$K57),"",VLOOKUP($A57,ContractInfo!$C:$L,5,FALSE))</f>
        <v>10</v>
      </c>
    </row>
    <row r="58" spans="1:12" s="140" customFormat="1" x14ac:dyDescent="0.2">
      <c r="A58" s="140" t="s">
        <v>123</v>
      </c>
      <c r="B58" s="158">
        <v>3</v>
      </c>
      <c r="C58" s="158">
        <v>3</v>
      </c>
      <c r="D58" s="158">
        <v>0</v>
      </c>
      <c r="E58" s="158">
        <f t="shared" si="0"/>
        <v>1</v>
      </c>
      <c r="F58" s="158">
        <f t="shared" si="1"/>
        <v>3</v>
      </c>
      <c r="G58" s="165" t="e">
        <f t="shared" si="2"/>
        <v>#N/A</v>
      </c>
      <c r="H58" s="165">
        <v>-199200</v>
      </c>
      <c r="I58" s="165" t="e">
        <f t="shared" si="3"/>
        <v>#N/A</v>
      </c>
      <c r="J58" s="158" t="e">
        <f>IF(OR($A58="",$K58),"",VLOOKUP($A58,ContractInfo!$C:$L,10,FALSE))</f>
        <v>#N/A</v>
      </c>
      <c r="K58" s="158" t="b">
        <f>IF($A58="","",VLOOKUP($A58,ContractInfo!$C$2:$H$904,6,FALSE))</f>
        <v>0</v>
      </c>
      <c r="L58" s="158">
        <f>IF(OR($A58="",$K58),"",VLOOKUP($A58,ContractInfo!$C:$L,5,FALSE))</f>
        <v>10</v>
      </c>
    </row>
    <row r="59" spans="1:12" s="140" customFormat="1" x14ac:dyDescent="0.2">
      <c r="A59" s="140" t="s">
        <v>126</v>
      </c>
      <c r="B59" s="158">
        <v>3</v>
      </c>
      <c r="C59" s="158">
        <v>3</v>
      </c>
      <c r="D59" s="158">
        <v>0</v>
      </c>
      <c r="E59" s="158">
        <f t="shared" si="0"/>
        <v>1</v>
      </c>
      <c r="F59" s="158">
        <f t="shared" si="1"/>
        <v>3</v>
      </c>
      <c r="G59" s="165" t="e">
        <f t="shared" si="2"/>
        <v>#N/A</v>
      </c>
      <c r="H59" s="165">
        <v>-204300</v>
      </c>
      <c r="I59" s="165" t="e">
        <f t="shared" si="3"/>
        <v>#N/A</v>
      </c>
      <c r="J59" s="158" t="e">
        <f>IF(OR($A59="",$K59),"",VLOOKUP($A59,ContractInfo!$C:$L,10,FALSE))</f>
        <v>#N/A</v>
      </c>
      <c r="K59" s="158" t="b">
        <f>IF($A59="","",VLOOKUP($A59,ContractInfo!$C$2:$H$904,6,FALSE))</f>
        <v>0</v>
      </c>
      <c r="L59" s="158">
        <f>IF(OR($A59="",$K59),"",VLOOKUP($A59,ContractInfo!$C:$L,5,FALSE))</f>
        <v>10</v>
      </c>
    </row>
    <row r="60" spans="1:12" s="140" customFormat="1" x14ac:dyDescent="0.2">
      <c r="A60" s="140" t="s">
        <v>123</v>
      </c>
      <c r="B60" s="158">
        <v>2</v>
      </c>
      <c r="C60" s="158">
        <v>2</v>
      </c>
      <c r="D60" s="158">
        <v>0</v>
      </c>
      <c r="E60" s="158">
        <f t="shared" si="0"/>
        <v>1</v>
      </c>
      <c r="F60" s="158">
        <f t="shared" si="1"/>
        <v>2</v>
      </c>
      <c r="G60" s="165" t="e">
        <f t="shared" si="2"/>
        <v>#N/A</v>
      </c>
      <c r="H60" s="165">
        <v>-134120</v>
      </c>
      <c r="I60" s="165" t="e">
        <f t="shared" si="3"/>
        <v>#N/A</v>
      </c>
      <c r="J60" s="158" t="e">
        <f>IF(OR($A60="",$K60),"",VLOOKUP($A60,ContractInfo!$C:$L,10,FALSE))</f>
        <v>#N/A</v>
      </c>
      <c r="K60" s="158" t="b">
        <f>IF($A60="","",VLOOKUP($A60,ContractInfo!$C$2:$H$904,6,FALSE))</f>
        <v>0</v>
      </c>
      <c r="L60" s="158">
        <f>IF(OR($A60="",$K60),"",VLOOKUP($A60,ContractInfo!$C:$L,5,FALSE))</f>
        <v>10</v>
      </c>
    </row>
    <row r="61" spans="1:12" s="140" customFormat="1" x14ac:dyDescent="0.2">
      <c r="A61" s="140" t="s">
        <v>126</v>
      </c>
      <c r="B61" s="158">
        <v>2</v>
      </c>
      <c r="C61" s="158">
        <v>2</v>
      </c>
      <c r="D61" s="158">
        <v>0</v>
      </c>
      <c r="E61" s="158">
        <f t="shared" si="0"/>
        <v>1</v>
      </c>
      <c r="F61" s="158">
        <f t="shared" si="1"/>
        <v>2</v>
      </c>
      <c r="G61" s="165" t="e">
        <f t="shared" si="2"/>
        <v>#N/A</v>
      </c>
      <c r="H61" s="165">
        <v>-137920</v>
      </c>
      <c r="I61" s="165" t="e">
        <f t="shared" si="3"/>
        <v>#N/A</v>
      </c>
      <c r="J61" s="158" t="e">
        <f>IF(OR($A61="",$K61),"",VLOOKUP($A61,ContractInfo!$C:$L,10,FALSE))</f>
        <v>#N/A</v>
      </c>
      <c r="K61" s="158" t="b">
        <f>IF($A61="","",VLOOKUP($A61,ContractInfo!$C$2:$H$904,6,FALSE))</f>
        <v>0</v>
      </c>
      <c r="L61" s="158">
        <f>IF(OR($A61="",$K61),"",VLOOKUP($A61,ContractInfo!$C:$L,5,FALSE))</f>
        <v>10</v>
      </c>
    </row>
    <row r="62" spans="1:12" s="140" customFormat="1" x14ac:dyDescent="0.2">
      <c r="A62" s="140" t="s">
        <v>123</v>
      </c>
      <c r="B62" s="158">
        <v>2</v>
      </c>
      <c r="C62" s="158">
        <v>2</v>
      </c>
      <c r="D62" s="158">
        <v>0</v>
      </c>
      <c r="E62" s="158">
        <f t="shared" si="0"/>
        <v>1</v>
      </c>
      <c r="F62" s="158">
        <f t="shared" si="1"/>
        <v>2</v>
      </c>
      <c r="G62" s="165" t="e">
        <f t="shared" si="2"/>
        <v>#N/A</v>
      </c>
      <c r="H62" s="165">
        <v>-135560</v>
      </c>
      <c r="I62" s="165" t="e">
        <f t="shared" si="3"/>
        <v>#N/A</v>
      </c>
      <c r="J62" s="158" t="e">
        <f>IF(OR($A62="",$K62),"",VLOOKUP($A62,ContractInfo!$C:$L,10,FALSE))</f>
        <v>#N/A</v>
      </c>
      <c r="K62" s="158" t="b">
        <f>IF($A62="","",VLOOKUP($A62,ContractInfo!$C$2:$H$904,6,FALSE))</f>
        <v>0</v>
      </c>
      <c r="L62" s="158">
        <f>IF(OR($A62="",$K62),"",VLOOKUP($A62,ContractInfo!$C:$L,5,FALSE))</f>
        <v>10</v>
      </c>
    </row>
    <row r="63" spans="1:12" s="140" customFormat="1" x14ac:dyDescent="0.2">
      <c r="A63" s="140" t="s">
        <v>123</v>
      </c>
      <c r="B63" s="158">
        <v>1</v>
      </c>
      <c r="C63" s="158">
        <v>1</v>
      </c>
      <c r="D63" s="158">
        <v>0</v>
      </c>
      <c r="E63" s="158">
        <f t="shared" si="0"/>
        <v>1</v>
      </c>
      <c r="F63" s="158">
        <f t="shared" si="1"/>
        <v>1</v>
      </c>
      <c r="G63" s="165" t="e">
        <f t="shared" si="2"/>
        <v>#N/A</v>
      </c>
      <c r="H63" s="165">
        <v>-67800</v>
      </c>
      <c r="I63" s="165" t="e">
        <f t="shared" si="3"/>
        <v>#N/A</v>
      </c>
      <c r="J63" s="158" t="e">
        <f>IF(OR($A63="",$K63),"",VLOOKUP($A63,ContractInfo!$C:$L,10,FALSE))</f>
        <v>#N/A</v>
      </c>
      <c r="K63" s="158" t="b">
        <f>IF($A63="","",VLOOKUP($A63,ContractInfo!$C$2:$H$904,6,FALSE))</f>
        <v>0</v>
      </c>
      <c r="L63" s="158">
        <f>IF(OR($A63="",$K63),"",VLOOKUP($A63,ContractInfo!$C:$L,5,FALSE))</f>
        <v>10</v>
      </c>
    </row>
    <row r="64" spans="1:12" s="140" customFormat="1" x14ac:dyDescent="0.2">
      <c r="A64" s="140" t="s">
        <v>123</v>
      </c>
      <c r="B64" s="158">
        <v>-3</v>
      </c>
      <c r="C64" s="158">
        <v>-3</v>
      </c>
      <c r="D64" s="158">
        <v>0</v>
      </c>
      <c r="E64" s="158">
        <f t="shared" si="0"/>
        <v>1</v>
      </c>
      <c r="F64" s="158">
        <f t="shared" si="1"/>
        <v>-3</v>
      </c>
      <c r="G64" s="165" t="e">
        <f t="shared" si="2"/>
        <v>#N/A</v>
      </c>
      <c r="H64" s="165">
        <v>201000</v>
      </c>
      <c r="I64" s="165" t="e">
        <f t="shared" si="3"/>
        <v>#N/A</v>
      </c>
      <c r="J64" s="158" t="e">
        <f>IF(OR($A64="",$K64),"",VLOOKUP($A64,ContractInfo!$C:$L,10,FALSE))</f>
        <v>#N/A</v>
      </c>
      <c r="K64" s="158" t="b">
        <f>IF($A64="","",VLOOKUP($A64,ContractInfo!$C$2:$H$904,6,FALSE))</f>
        <v>0</v>
      </c>
      <c r="L64" s="158">
        <f>IF(OR($A64="",$K64),"",VLOOKUP($A64,ContractInfo!$C:$L,5,FALSE))</f>
        <v>10</v>
      </c>
    </row>
    <row r="65" spans="1:12" s="140" customFormat="1" x14ac:dyDescent="0.2">
      <c r="A65" s="140" t="s">
        <v>126</v>
      </c>
      <c r="B65" s="158">
        <v>-3</v>
      </c>
      <c r="C65" s="158">
        <v>-3</v>
      </c>
      <c r="D65" s="158">
        <v>0</v>
      </c>
      <c r="E65" s="158">
        <f t="shared" si="0"/>
        <v>1</v>
      </c>
      <c r="F65" s="158">
        <f t="shared" si="1"/>
        <v>-3</v>
      </c>
      <c r="G65" s="165" t="e">
        <f t="shared" si="2"/>
        <v>#N/A</v>
      </c>
      <c r="H65" s="165">
        <v>205860</v>
      </c>
      <c r="I65" s="165" t="e">
        <f t="shared" si="3"/>
        <v>#N/A</v>
      </c>
      <c r="J65" s="158" t="e">
        <f>IF(OR($A65="",$K65),"",VLOOKUP($A65,ContractInfo!$C:$L,10,FALSE))</f>
        <v>#N/A</v>
      </c>
      <c r="K65" s="158" t="b">
        <f>IF($A65="","",VLOOKUP($A65,ContractInfo!$C$2:$H$904,6,FALSE))</f>
        <v>0</v>
      </c>
      <c r="L65" s="158">
        <f>IF(OR($A65="",$K65),"",VLOOKUP($A65,ContractInfo!$C:$L,5,FALSE))</f>
        <v>10</v>
      </c>
    </row>
    <row r="66" spans="1:12" s="140" customFormat="1" x14ac:dyDescent="0.2">
      <c r="A66" s="140" t="s">
        <v>123</v>
      </c>
      <c r="B66" s="158">
        <v>-3</v>
      </c>
      <c r="C66" s="158">
        <v>-3</v>
      </c>
      <c r="D66" s="158">
        <v>0</v>
      </c>
      <c r="E66" s="158">
        <f t="shared" ref="E66:E129" si="4">IF(OR($A66="",$K66),"",1)</f>
        <v>1</v>
      </c>
      <c r="F66" s="158">
        <f t="shared" ref="F66:F129" si="5">IF(OR($A66="",$K66),"",$E66*$B66)</f>
        <v>-3</v>
      </c>
      <c r="G66" s="165" t="e">
        <f t="shared" ref="G66:G129" si="6">IF(OR($A66="",$K66),"",$J66*$B66*$L66)</f>
        <v>#N/A</v>
      </c>
      <c r="H66" s="165">
        <v>199800</v>
      </c>
      <c r="I66" s="165" t="e">
        <f t="shared" ref="I66:I129" si="7">IF(OR($A66="",$K66),"",$G66+$H66)</f>
        <v>#N/A</v>
      </c>
      <c r="J66" s="158" t="e">
        <f>IF(OR($A66="",$K66),"",VLOOKUP($A66,ContractInfo!$C:$L,10,FALSE))</f>
        <v>#N/A</v>
      </c>
      <c r="K66" s="158" t="b">
        <f>IF($A66="","",VLOOKUP($A66,ContractInfo!$C$2:$H$904,6,FALSE))</f>
        <v>0</v>
      </c>
      <c r="L66" s="158">
        <f>IF(OR($A66="",$K66),"",VLOOKUP($A66,ContractInfo!$C:$L,5,FALSE))</f>
        <v>10</v>
      </c>
    </row>
    <row r="67" spans="1:12" s="140" customFormat="1" x14ac:dyDescent="0.2">
      <c r="A67" s="140" t="s">
        <v>123</v>
      </c>
      <c r="B67" s="158">
        <v>3</v>
      </c>
      <c r="C67" s="158">
        <v>3</v>
      </c>
      <c r="D67" s="158">
        <v>0</v>
      </c>
      <c r="E67" s="158">
        <f t="shared" si="4"/>
        <v>1</v>
      </c>
      <c r="F67" s="158">
        <f t="shared" si="5"/>
        <v>3</v>
      </c>
      <c r="G67" s="165" t="e">
        <f t="shared" si="6"/>
        <v>#N/A</v>
      </c>
      <c r="H67" s="165">
        <v>-211560</v>
      </c>
      <c r="I67" s="165" t="e">
        <f t="shared" si="7"/>
        <v>#N/A</v>
      </c>
      <c r="J67" s="158" t="e">
        <f>IF(OR($A67="",$K67),"",VLOOKUP($A67,ContractInfo!$C:$L,10,FALSE))</f>
        <v>#N/A</v>
      </c>
      <c r="K67" s="158" t="b">
        <f>IF($A67="","",VLOOKUP($A67,ContractInfo!$C$2:$H$904,6,FALSE))</f>
        <v>0</v>
      </c>
      <c r="L67" s="158">
        <f>IF(OR($A67="",$K67),"",VLOOKUP($A67,ContractInfo!$C:$L,5,FALSE))</f>
        <v>10</v>
      </c>
    </row>
    <row r="68" spans="1:12" s="140" customFormat="1" x14ac:dyDescent="0.2">
      <c r="A68" s="140" t="s">
        <v>123</v>
      </c>
      <c r="B68" s="158">
        <v>6</v>
      </c>
      <c r="C68" s="158">
        <v>6</v>
      </c>
      <c r="D68" s="158">
        <v>0</v>
      </c>
      <c r="E68" s="158">
        <f t="shared" si="4"/>
        <v>1</v>
      </c>
      <c r="F68" s="158">
        <f t="shared" si="5"/>
        <v>6</v>
      </c>
      <c r="G68" s="165" t="e">
        <f t="shared" si="6"/>
        <v>#N/A</v>
      </c>
      <c r="H68" s="165">
        <v>-417840</v>
      </c>
      <c r="I68" s="165" t="e">
        <f t="shared" si="7"/>
        <v>#N/A</v>
      </c>
      <c r="J68" s="158" t="e">
        <f>IF(OR($A68="",$K68),"",VLOOKUP($A68,ContractInfo!$C:$L,10,FALSE))</f>
        <v>#N/A</v>
      </c>
      <c r="K68" s="158" t="b">
        <f>IF($A68="","",VLOOKUP($A68,ContractInfo!$C$2:$H$904,6,FALSE))</f>
        <v>0</v>
      </c>
      <c r="L68" s="158">
        <f>IF(OR($A68="",$K68),"",VLOOKUP($A68,ContractInfo!$C:$L,5,FALSE))</f>
        <v>10</v>
      </c>
    </row>
    <row r="69" spans="1:12" s="140" customFormat="1" x14ac:dyDescent="0.2">
      <c r="A69" s="140" t="s">
        <v>123</v>
      </c>
      <c r="B69" s="158">
        <v>4</v>
      </c>
      <c r="C69" s="158">
        <v>4</v>
      </c>
      <c r="D69" s="158">
        <v>0</v>
      </c>
      <c r="E69" s="158">
        <f t="shared" si="4"/>
        <v>1</v>
      </c>
      <c r="F69" s="158">
        <f t="shared" si="5"/>
        <v>4</v>
      </c>
      <c r="G69" s="165" t="e">
        <f t="shared" si="6"/>
        <v>#N/A</v>
      </c>
      <c r="H69" s="165">
        <v>-278640</v>
      </c>
      <c r="I69" s="165" t="e">
        <f t="shared" si="7"/>
        <v>#N/A</v>
      </c>
      <c r="J69" s="158" t="e">
        <f>IF(OR($A69="",$K69),"",VLOOKUP($A69,ContractInfo!$C:$L,10,FALSE))</f>
        <v>#N/A</v>
      </c>
      <c r="K69" s="158" t="b">
        <f>IF($A69="","",VLOOKUP($A69,ContractInfo!$C$2:$H$904,6,FALSE))</f>
        <v>0</v>
      </c>
      <c r="L69" s="158">
        <f>IF(OR($A69="",$K69),"",VLOOKUP($A69,ContractInfo!$C:$L,5,FALSE))</f>
        <v>10</v>
      </c>
    </row>
    <row r="70" spans="1:12" s="140" customFormat="1" x14ac:dyDescent="0.2">
      <c r="A70" s="140" t="s">
        <v>126</v>
      </c>
      <c r="B70" s="158">
        <v>10</v>
      </c>
      <c r="C70" s="158">
        <v>10</v>
      </c>
      <c r="D70" s="158">
        <v>0</v>
      </c>
      <c r="E70" s="158">
        <f t="shared" si="4"/>
        <v>1</v>
      </c>
      <c r="F70" s="158">
        <f t="shared" si="5"/>
        <v>10</v>
      </c>
      <c r="G70" s="165" t="e">
        <f t="shared" si="6"/>
        <v>#N/A</v>
      </c>
      <c r="H70" s="165">
        <v>-712000</v>
      </c>
      <c r="I70" s="165" t="e">
        <f t="shared" si="7"/>
        <v>#N/A</v>
      </c>
      <c r="J70" s="158" t="e">
        <f>IF(OR($A70="",$K70),"",VLOOKUP($A70,ContractInfo!$C:$L,10,FALSE))</f>
        <v>#N/A</v>
      </c>
      <c r="K70" s="158" t="b">
        <f>IF($A70="","",VLOOKUP($A70,ContractInfo!$C$2:$H$904,6,FALSE))</f>
        <v>0</v>
      </c>
      <c r="L70" s="158">
        <f>IF(OR($A70="",$K70),"",VLOOKUP($A70,ContractInfo!$C:$L,5,FALSE))</f>
        <v>10</v>
      </c>
    </row>
    <row r="71" spans="1:12" s="140" customFormat="1" x14ac:dyDescent="0.2">
      <c r="A71" s="140" t="s">
        <v>126</v>
      </c>
      <c r="B71" s="158">
        <v>2</v>
      </c>
      <c r="C71" s="158">
        <v>2</v>
      </c>
      <c r="D71" s="158">
        <v>0</v>
      </c>
      <c r="E71" s="158">
        <f t="shared" si="4"/>
        <v>1</v>
      </c>
      <c r="F71" s="158">
        <f t="shared" si="5"/>
        <v>2</v>
      </c>
      <c r="G71" s="165" t="e">
        <f t="shared" si="6"/>
        <v>#N/A</v>
      </c>
      <c r="H71" s="165">
        <v>-142440</v>
      </c>
      <c r="I71" s="165" t="e">
        <f t="shared" si="7"/>
        <v>#N/A</v>
      </c>
      <c r="J71" s="158" t="e">
        <f>IF(OR($A71="",$K71),"",VLOOKUP($A71,ContractInfo!$C:$L,10,FALSE))</f>
        <v>#N/A</v>
      </c>
      <c r="K71" s="158" t="b">
        <f>IF($A71="","",VLOOKUP($A71,ContractInfo!$C$2:$H$904,6,FALSE))</f>
        <v>0</v>
      </c>
      <c r="L71" s="158">
        <f>IF(OR($A71="",$K71),"",VLOOKUP($A71,ContractInfo!$C:$L,5,FALSE))</f>
        <v>10</v>
      </c>
    </row>
    <row r="72" spans="1:12" s="140" customFormat="1" x14ac:dyDescent="0.2">
      <c r="A72" s="140" t="s">
        <v>123</v>
      </c>
      <c r="B72" s="158">
        <v>7</v>
      </c>
      <c r="C72" s="158">
        <v>7</v>
      </c>
      <c r="D72" s="158">
        <v>0</v>
      </c>
      <c r="E72" s="158">
        <f t="shared" si="4"/>
        <v>1</v>
      </c>
      <c r="F72" s="158">
        <f t="shared" si="5"/>
        <v>7</v>
      </c>
      <c r="G72" s="165" t="e">
        <f t="shared" si="6"/>
        <v>#N/A</v>
      </c>
      <c r="H72" s="165">
        <v>-489020</v>
      </c>
      <c r="I72" s="165" t="e">
        <f t="shared" si="7"/>
        <v>#N/A</v>
      </c>
      <c r="J72" s="158" t="e">
        <f>IF(OR($A72="",$K72),"",VLOOKUP($A72,ContractInfo!$C:$L,10,FALSE))</f>
        <v>#N/A</v>
      </c>
      <c r="K72" s="158" t="b">
        <f>IF($A72="","",VLOOKUP($A72,ContractInfo!$C$2:$H$904,6,FALSE))</f>
        <v>0</v>
      </c>
      <c r="L72" s="158">
        <f>IF(OR($A72="",$K72),"",VLOOKUP($A72,ContractInfo!$C:$L,5,FALSE))</f>
        <v>10</v>
      </c>
    </row>
    <row r="73" spans="1:12" s="140" customFormat="1" x14ac:dyDescent="0.2">
      <c r="A73" s="140" t="s">
        <v>126</v>
      </c>
      <c r="B73" s="158">
        <v>10</v>
      </c>
      <c r="C73" s="158">
        <v>10</v>
      </c>
      <c r="D73" s="158">
        <v>0</v>
      </c>
      <c r="E73" s="158">
        <f t="shared" si="4"/>
        <v>1</v>
      </c>
      <c r="F73" s="158">
        <f t="shared" si="5"/>
        <v>10</v>
      </c>
      <c r="G73" s="165" t="e">
        <f t="shared" si="6"/>
        <v>#N/A</v>
      </c>
      <c r="H73" s="165">
        <v>-715800</v>
      </c>
      <c r="I73" s="165" t="e">
        <f t="shared" si="7"/>
        <v>#N/A</v>
      </c>
      <c r="J73" s="158" t="e">
        <f>IF(OR($A73="",$K73),"",VLOOKUP($A73,ContractInfo!$C:$L,10,FALSE))</f>
        <v>#N/A</v>
      </c>
      <c r="K73" s="158" t="b">
        <f>IF($A73="","",VLOOKUP($A73,ContractInfo!$C$2:$H$904,6,FALSE))</f>
        <v>0</v>
      </c>
      <c r="L73" s="158">
        <f>IF(OR($A73="",$K73),"",VLOOKUP($A73,ContractInfo!$C:$L,5,FALSE))</f>
        <v>10</v>
      </c>
    </row>
    <row r="74" spans="1:12" s="140" customFormat="1" x14ac:dyDescent="0.2">
      <c r="A74" s="140" t="s">
        <v>123</v>
      </c>
      <c r="B74" s="158">
        <v>-5</v>
      </c>
      <c r="C74" s="158">
        <v>-5</v>
      </c>
      <c r="D74" s="158">
        <v>0</v>
      </c>
      <c r="E74" s="158">
        <f t="shared" si="4"/>
        <v>1</v>
      </c>
      <c r="F74" s="158">
        <f t="shared" si="5"/>
        <v>-5</v>
      </c>
      <c r="G74" s="165" t="e">
        <f t="shared" si="6"/>
        <v>#N/A</v>
      </c>
      <c r="H74" s="165">
        <v>344800</v>
      </c>
      <c r="I74" s="165" t="e">
        <f t="shared" si="7"/>
        <v>#N/A</v>
      </c>
      <c r="J74" s="158" t="e">
        <f>IF(OR($A74="",$K74),"",VLOOKUP($A74,ContractInfo!$C:$L,10,FALSE))</f>
        <v>#N/A</v>
      </c>
      <c r="K74" s="158" t="b">
        <f>IF($A74="","",VLOOKUP($A74,ContractInfo!$C$2:$H$904,6,FALSE))</f>
        <v>0</v>
      </c>
      <c r="L74" s="158">
        <f>IF(OR($A74="",$K74),"",VLOOKUP($A74,ContractInfo!$C:$L,5,FALSE))</f>
        <v>10</v>
      </c>
    </row>
    <row r="75" spans="1:12" s="140" customFormat="1" x14ac:dyDescent="0.2">
      <c r="A75" s="140" t="s">
        <v>126</v>
      </c>
      <c r="B75" s="158">
        <v>10</v>
      </c>
      <c r="C75" s="158">
        <v>10</v>
      </c>
      <c r="D75" s="158">
        <v>0</v>
      </c>
      <c r="E75" s="158">
        <f t="shared" si="4"/>
        <v>1</v>
      </c>
      <c r="F75" s="158">
        <f t="shared" si="5"/>
        <v>10</v>
      </c>
      <c r="G75" s="165" t="e">
        <f t="shared" si="6"/>
        <v>#N/A</v>
      </c>
      <c r="H75" s="165">
        <v>-723000</v>
      </c>
      <c r="I75" s="165" t="e">
        <f t="shared" si="7"/>
        <v>#N/A</v>
      </c>
      <c r="J75" s="158" t="e">
        <f>IF(OR($A75="",$K75),"",VLOOKUP($A75,ContractInfo!$C:$L,10,FALSE))</f>
        <v>#N/A</v>
      </c>
      <c r="K75" s="158" t="b">
        <f>IF($A75="","",VLOOKUP($A75,ContractInfo!$C$2:$H$904,6,FALSE))</f>
        <v>0</v>
      </c>
      <c r="L75" s="158">
        <f>IF(OR($A75="",$K75),"",VLOOKUP($A75,ContractInfo!$C:$L,5,FALSE))</f>
        <v>10</v>
      </c>
    </row>
    <row r="76" spans="1:12" s="140" customFormat="1" x14ac:dyDescent="0.2">
      <c r="A76" s="140" t="s">
        <v>123</v>
      </c>
      <c r="B76" s="158">
        <v>5</v>
      </c>
      <c r="C76" s="158">
        <v>5</v>
      </c>
      <c r="D76" s="158">
        <v>0</v>
      </c>
      <c r="E76" s="158">
        <f t="shared" si="4"/>
        <v>1</v>
      </c>
      <c r="F76" s="158">
        <f t="shared" si="5"/>
        <v>5</v>
      </c>
      <c r="G76" s="165" t="e">
        <f t="shared" si="6"/>
        <v>#N/A</v>
      </c>
      <c r="H76" s="165">
        <v>-348500</v>
      </c>
      <c r="I76" s="165" t="e">
        <f t="shared" si="7"/>
        <v>#N/A</v>
      </c>
      <c r="J76" s="158" t="e">
        <f>IF(OR($A76="",$K76),"",VLOOKUP($A76,ContractInfo!$C:$L,10,FALSE))</f>
        <v>#N/A</v>
      </c>
      <c r="K76" s="158" t="b">
        <f>IF($A76="","",VLOOKUP($A76,ContractInfo!$C$2:$H$904,6,FALSE))</f>
        <v>0</v>
      </c>
      <c r="L76" s="158">
        <f>IF(OR($A76="",$K76),"",VLOOKUP($A76,ContractInfo!$C:$L,5,FALSE))</f>
        <v>10</v>
      </c>
    </row>
    <row r="77" spans="1:12" s="140" customFormat="1" x14ac:dyDescent="0.2">
      <c r="A77" s="140" t="s">
        <v>126</v>
      </c>
      <c r="B77" s="158">
        <v>9</v>
      </c>
      <c r="C77" s="158">
        <v>9</v>
      </c>
      <c r="D77" s="158">
        <v>0</v>
      </c>
      <c r="E77" s="158">
        <f t="shared" si="4"/>
        <v>1</v>
      </c>
      <c r="F77" s="158">
        <f t="shared" si="5"/>
        <v>9</v>
      </c>
      <c r="G77" s="165" t="e">
        <f t="shared" si="6"/>
        <v>#N/A</v>
      </c>
      <c r="H77" s="165">
        <v>-657000</v>
      </c>
      <c r="I77" s="165" t="e">
        <f t="shared" si="7"/>
        <v>#N/A</v>
      </c>
      <c r="J77" s="158" t="e">
        <f>IF(OR($A77="",$K77),"",VLOOKUP($A77,ContractInfo!$C:$L,10,FALSE))</f>
        <v>#N/A</v>
      </c>
      <c r="K77" s="158" t="b">
        <f>IF($A77="","",VLOOKUP($A77,ContractInfo!$C$2:$H$904,6,FALSE))</f>
        <v>0</v>
      </c>
      <c r="L77" s="158">
        <f>IF(OR($A77="",$K77),"",VLOOKUP($A77,ContractInfo!$C:$L,5,FALSE))</f>
        <v>10</v>
      </c>
    </row>
    <row r="78" spans="1:12" s="140" customFormat="1" x14ac:dyDescent="0.2">
      <c r="A78" s="140" t="s">
        <v>126</v>
      </c>
      <c r="B78" s="158">
        <v>12</v>
      </c>
      <c r="C78" s="158">
        <v>12</v>
      </c>
      <c r="D78" s="158">
        <v>0</v>
      </c>
      <c r="E78" s="158">
        <f t="shared" si="4"/>
        <v>1</v>
      </c>
      <c r="F78" s="158">
        <f t="shared" si="5"/>
        <v>12</v>
      </c>
      <c r="G78" s="165" t="e">
        <f t="shared" si="6"/>
        <v>#N/A</v>
      </c>
      <c r="H78" s="165">
        <v>-888000</v>
      </c>
      <c r="I78" s="165" t="e">
        <f t="shared" si="7"/>
        <v>#N/A</v>
      </c>
      <c r="J78" s="158" t="e">
        <f>IF(OR($A78="",$K78),"",VLOOKUP($A78,ContractInfo!$C:$L,10,FALSE))</f>
        <v>#N/A</v>
      </c>
      <c r="K78" s="158" t="b">
        <f>IF($A78="","",VLOOKUP($A78,ContractInfo!$C$2:$H$904,6,FALSE))</f>
        <v>0</v>
      </c>
      <c r="L78" s="158">
        <f>IF(OR($A78="",$K78),"",VLOOKUP($A78,ContractInfo!$C:$L,5,FALSE))</f>
        <v>10</v>
      </c>
    </row>
    <row r="79" spans="1:12" s="140" customFormat="1" x14ac:dyDescent="0.2">
      <c r="A79" s="140" t="s">
        <v>126</v>
      </c>
      <c r="B79" s="158">
        <v>-4</v>
      </c>
      <c r="C79" s="158">
        <v>-4</v>
      </c>
      <c r="D79" s="158">
        <v>0</v>
      </c>
      <c r="E79" s="158">
        <f t="shared" si="4"/>
        <v>1</v>
      </c>
      <c r="F79" s="158">
        <f t="shared" si="5"/>
        <v>-4</v>
      </c>
      <c r="G79" s="165" t="e">
        <f t="shared" si="6"/>
        <v>#N/A</v>
      </c>
      <c r="H79" s="165">
        <v>291120</v>
      </c>
      <c r="I79" s="165" t="e">
        <f t="shared" si="7"/>
        <v>#N/A</v>
      </c>
      <c r="J79" s="158" t="e">
        <f>IF(OR($A79="",$K79),"",VLOOKUP($A79,ContractInfo!$C:$L,10,FALSE))</f>
        <v>#N/A</v>
      </c>
      <c r="K79" s="158" t="b">
        <f>IF($A79="","",VLOOKUP($A79,ContractInfo!$C$2:$H$904,6,FALSE))</f>
        <v>0</v>
      </c>
      <c r="L79" s="158">
        <f>IF(OR($A79="",$K79),"",VLOOKUP($A79,ContractInfo!$C:$L,5,FALSE))</f>
        <v>10</v>
      </c>
    </row>
    <row r="80" spans="1:12" s="140" customFormat="1" x14ac:dyDescent="0.2">
      <c r="A80" s="140" t="s">
        <v>126</v>
      </c>
      <c r="B80" s="158">
        <v>-6</v>
      </c>
      <c r="C80" s="158">
        <v>-6</v>
      </c>
      <c r="D80" s="158">
        <v>0</v>
      </c>
      <c r="E80" s="158">
        <f t="shared" si="4"/>
        <v>1</v>
      </c>
      <c r="F80" s="158">
        <f t="shared" si="5"/>
        <v>-6</v>
      </c>
      <c r="G80" s="165" t="e">
        <f t="shared" si="6"/>
        <v>#N/A</v>
      </c>
      <c r="H80" s="165">
        <v>436560</v>
      </c>
      <c r="I80" s="165" t="e">
        <f t="shared" si="7"/>
        <v>#N/A</v>
      </c>
      <c r="J80" s="158" t="e">
        <f>IF(OR($A80="",$K80),"",VLOOKUP($A80,ContractInfo!$C:$L,10,FALSE))</f>
        <v>#N/A</v>
      </c>
      <c r="K80" s="158" t="b">
        <f>IF($A80="","",VLOOKUP($A80,ContractInfo!$C$2:$H$904,6,FALSE))</f>
        <v>0</v>
      </c>
      <c r="L80" s="158">
        <f>IF(OR($A80="",$K80),"",VLOOKUP($A80,ContractInfo!$C:$L,5,FALSE))</f>
        <v>10</v>
      </c>
    </row>
    <row r="81" spans="1:12" s="140" customFormat="1" x14ac:dyDescent="0.2">
      <c r="A81" s="140" t="s">
        <v>126</v>
      </c>
      <c r="B81" s="158">
        <v>-9</v>
      </c>
      <c r="C81" s="158">
        <v>-9</v>
      </c>
      <c r="D81" s="158">
        <v>0</v>
      </c>
      <c r="E81" s="158">
        <f t="shared" si="4"/>
        <v>1</v>
      </c>
      <c r="F81" s="158">
        <f t="shared" si="5"/>
        <v>-9</v>
      </c>
      <c r="G81" s="165" t="e">
        <f t="shared" si="6"/>
        <v>#N/A</v>
      </c>
      <c r="H81" s="165">
        <v>646020</v>
      </c>
      <c r="I81" s="165" t="e">
        <f t="shared" si="7"/>
        <v>#N/A</v>
      </c>
      <c r="J81" s="158" t="e">
        <f>IF(OR($A81="",$K81),"",VLOOKUP($A81,ContractInfo!$C:$L,10,FALSE))</f>
        <v>#N/A</v>
      </c>
      <c r="K81" s="158" t="b">
        <f>IF($A81="","",VLOOKUP($A81,ContractInfo!$C$2:$H$904,6,FALSE))</f>
        <v>0</v>
      </c>
      <c r="L81" s="158">
        <f>IF(OR($A81="",$K81),"",VLOOKUP($A81,ContractInfo!$C:$L,5,FALSE))</f>
        <v>10</v>
      </c>
    </row>
    <row r="82" spans="1:12" s="140" customFormat="1" x14ac:dyDescent="0.2">
      <c r="A82" s="140" t="s">
        <v>126</v>
      </c>
      <c r="B82" s="158">
        <v>-1</v>
      </c>
      <c r="C82" s="158">
        <v>-1</v>
      </c>
      <c r="D82" s="158">
        <v>0</v>
      </c>
      <c r="E82" s="158">
        <f t="shared" si="4"/>
        <v>1</v>
      </c>
      <c r="F82" s="158">
        <f t="shared" si="5"/>
        <v>-1</v>
      </c>
      <c r="G82" s="165" t="e">
        <f t="shared" si="6"/>
        <v>#N/A</v>
      </c>
      <c r="H82" s="165">
        <v>71800</v>
      </c>
      <c r="I82" s="165" t="e">
        <f t="shared" si="7"/>
        <v>#N/A</v>
      </c>
      <c r="J82" s="158" t="e">
        <f>IF(OR($A82="",$K82),"",VLOOKUP($A82,ContractInfo!$C:$L,10,FALSE))</f>
        <v>#N/A</v>
      </c>
      <c r="K82" s="158" t="b">
        <f>IF($A82="","",VLOOKUP($A82,ContractInfo!$C$2:$H$904,6,FALSE))</f>
        <v>0</v>
      </c>
      <c r="L82" s="158">
        <f>IF(OR($A82="",$K82),"",VLOOKUP($A82,ContractInfo!$C:$L,5,FALSE))</f>
        <v>10</v>
      </c>
    </row>
    <row r="83" spans="1:12" s="140" customFormat="1" x14ac:dyDescent="0.2">
      <c r="A83" s="140" t="s">
        <v>126</v>
      </c>
      <c r="B83" s="158">
        <v>15</v>
      </c>
      <c r="C83" s="158">
        <v>15</v>
      </c>
      <c r="D83" s="158">
        <v>0</v>
      </c>
      <c r="E83" s="158">
        <f t="shared" si="4"/>
        <v>1</v>
      </c>
      <c r="F83" s="158">
        <f t="shared" si="5"/>
        <v>15</v>
      </c>
      <c r="G83" s="165" t="e">
        <f t="shared" si="6"/>
        <v>#N/A</v>
      </c>
      <c r="H83" s="165">
        <v>-1102200</v>
      </c>
      <c r="I83" s="165" t="e">
        <f t="shared" si="7"/>
        <v>#N/A</v>
      </c>
      <c r="J83" s="158" t="e">
        <f>IF(OR($A83="",$K83),"",VLOOKUP($A83,ContractInfo!$C:$L,10,FALSE))</f>
        <v>#N/A</v>
      </c>
      <c r="K83" s="158" t="b">
        <f>IF($A83="","",VLOOKUP($A83,ContractInfo!$C$2:$H$904,6,FALSE))</f>
        <v>0</v>
      </c>
      <c r="L83" s="158">
        <f>IF(OR($A83="",$K83),"",VLOOKUP($A83,ContractInfo!$C:$L,5,FALSE))</f>
        <v>10</v>
      </c>
    </row>
    <row r="84" spans="1:12" s="140" customFormat="1" x14ac:dyDescent="0.2">
      <c r="A84" s="140" t="s">
        <v>126</v>
      </c>
      <c r="B84" s="158">
        <v>12</v>
      </c>
      <c r="C84" s="158">
        <v>12</v>
      </c>
      <c r="D84" s="158">
        <v>0</v>
      </c>
      <c r="E84" s="158">
        <f t="shared" si="4"/>
        <v>1</v>
      </c>
      <c r="F84" s="158">
        <f t="shared" si="5"/>
        <v>12</v>
      </c>
      <c r="G84" s="165" t="e">
        <f t="shared" si="6"/>
        <v>#N/A</v>
      </c>
      <c r="H84" s="165">
        <v>-893280</v>
      </c>
      <c r="I84" s="165" t="e">
        <f t="shared" si="7"/>
        <v>#N/A</v>
      </c>
      <c r="J84" s="158" t="e">
        <f>IF(OR($A84="",$K84),"",VLOOKUP($A84,ContractInfo!$C:$L,10,FALSE))</f>
        <v>#N/A</v>
      </c>
      <c r="K84" s="158" t="b">
        <f>IF($A84="","",VLOOKUP($A84,ContractInfo!$C$2:$H$904,6,FALSE))</f>
        <v>0</v>
      </c>
      <c r="L84" s="158">
        <f>IF(OR($A84="",$K84),"",VLOOKUP($A84,ContractInfo!$C:$L,5,FALSE))</f>
        <v>10</v>
      </c>
    </row>
    <row r="85" spans="1:12" s="140" customFormat="1" x14ac:dyDescent="0.2">
      <c r="A85" s="140" t="s">
        <v>126</v>
      </c>
      <c r="B85" s="158">
        <v>-12</v>
      </c>
      <c r="C85" s="158">
        <v>-12</v>
      </c>
      <c r="D85" s="158">
        <v>0</v>
      </c>
      <c r="E85" s="158">
        <f t="shared" si="4"/>
        <v>1</v>
      </c>
      <c r="F85" s="158">
        <f t="shared" si="5"/>
        <v>-12</v>
      </c>
      <c r="G85" s="165" t="e">
        <f t="shared" si="6"/>
        <v>#N/A</v>
      </c>
      <c r="H85" s="165">
        <v>877920</v>
      </c>
      <c r="I85" s="165" t="e">
        <f t="shared" si="7"/>
        <v>#N/A</v>
      </c>
      <c r="J85" s="158" t="e">
        <f>IF(OR($A85="",$K85),"",VLOOKUP($A85,ContractInfo!$C:$L,10,FALSE))</f>
        <v>#N/A</v>
      </c>
      <c r="K85" s="158" t="b">
        <f>IF($A85="","",VLOOKUP($A85,ContractInfo!$C$2:$H$904,6,FALSE))</f>
        <v>0</v>
      </c>
      <c r="L85" s="158">
        <f>IF(OR($A85="",$K85),"",VLOOKUP($A85,ContractInfo!$C:$L,5,FALSE))</f>
        <v>10</v>
      </c>
    </row>
    <row r="86" spans="1:12" s="140" customFormat="1" x14ac:dyDescent="0.2">
      <c r="A86" s="140" t="s">
        <v>126</v>
      </c>
      <c r="B86" s="158">
        <v>10</v>
      </c>
      <c r="C86" s="158">
        <v>10</v>
      </c>
      <c r="D86" s="158">
        <v>0</v>
      </c>
      <c r="E86" s="158">
        <f t="shared" si="4"/>
        <v>1</v>
      </c>
      <c r="F86" s="158">
        <f t="shared" si="5"/>
        <v>10</v>
      </c>
      <c r="G86" s="165" t="e">
        <f t="shared" si="6"/>
        <v>#N/A</v>
      </c>
      <c r="H86" s="165">
        <v>-743000</v>
      </c>
      <c r="I86" s="165" t="e">
        <f t="shared" si="7"/>
        <v>#N/A</v>
      </c>
      <c r="J86" s="158" t="e">
        <f>IF(OR($A86="",$K86),"",VLOOKUP($A86,ContractInfo!$C:$L,10,FALSE))</f>
        <v>#N/A</v>
      </c>
      <c r="K86" s="158" t="b">
        <f>IF($A86="","",VLOOKUP($A86,ContractInfo!$C$2:$H$904,6,FALSE))</f>
        <v>0</v>
      </c>
      <c r="L86" s="158">
        <f>IF(OR($A86="",$K86),"",VLOOKUP($A86,ContractInfo!$C:$L,5,FALSE))</f>
        <v>10</v>
      </c>
    </row>
    <row r="87" spans="1:12" s="140" customFormat="1" x14ac:dyDescent="0.2">
      <c r="A87" s="140" t="s">
        <v>126</v>
      </c>
      <c r="B87" s="158">
        <v>12</v>
      </c>
      <c r="C87" s="158">
        <v>12</v>
      </c>
      <c r="D87" s="158">
        <v>0</v>
      </c>
      <c r="E87" s="158">
        <f t="shared" si="4"/>
        <v>1</v>
      </c>
      <c r="F87" s="158">
        <f t="shared" si="5"/>
        <v>12</v>
      </c>
      <c r="G87" s="165" t="e">
        <f t="shared" si="6"/>
        <v>#N/A</v>
      </c>
      <c r="H87" s="165">
        <v>-912000</v>
      </c>
      <c r="I87" s="165" t="e">
        <f t="shared" si="7"/>
        <v>#N/A</v>
      </c>
      <c r="J87" s="158" t="e">
        <f>IF(OR($A87="",$K87),"",VLOOKUP($A87,ContractInfo!$C:$L,10,FALSE))</f>
        <v>#N/A</v>
      </c>
      <c r="K87" s="158" t="b">
        <f>IF($A87="","",VLOOKUP($A87,ContractInfo!$C$2:$H$904,6,FALSE))</f>
        <v>0</v>
      </c>
      <c r="L87" s="158">
        <f>IF(OR($A87="",$K87),"",VLOOKUP($A87,ContractInfo!$C:$L,5,FALSE))</f>
        <v>10</v>
      </c>
    </row>
    <row r="88" spans="1:12" s="140" customFormat="1" x14ac:dyDescent="0.2">
      <c r="A88" s="140" t="s">
        <v>123</v>
      </c>
      <c r="B88" s="158">
        <v>8</v>
      </c>
      <c r="C88" s="158">
        <v>8</v>
      </c>
      <c r="D88" s="158">
        <v>0</v>
      </c>
      <c r="E88" s="158">
        <f t="shared" si="4"/>
        <v>1</v>
      </c>
      <c r="F88" s="158">
        <f t="shared" si="5"/>
        <v>8</v>
      </c>
      <c r="G88" s="165" t="e">
        <f t="shared" si="6"/>
        <v>#N/A</v>
      </c>
      <c r="H88" s="165">
        <v>-566400</v>
      </c>
      <c r="I88" s="165" t="e">
        <f t="shared" si="7"/>
        <v>#N/A</v>
      </c>
      <c r="J88" s="158" t="e">
        <f>IF(OR($A88="",$K88),"",VLOOKUP($A88,ContractInfo!$C:$L,10,FALSE))</f>
        <v>#N/A</v>
      </c>
      <c r="K88" s="158" t="b">
        <f>IF($A88="","",VLOOKUP($A88,ContractInfo!$C$2:$H$904,6,FALSE))</f>
        <v>0</v>
      </c>
      <c r="L88" s="158">
        <f>IF(OR($A88="",$K88),"",VLOOKUP($A88,ContractInfo!$C:$L,5,FALSE))</f>
        <v>10</v>
      </c>
    </row>
    <row r="89" spans="1:12" s="140" customFormat="1" x14ac:dyDescent="0.2">
      <c r="A89" s="140" t="s">
        <v>123</v>
      </c>
      <c r="B89" s="158">
        <v>-10</v>
      </c>
      <c r="C89" s="158">
        <v>-10</v>
      </c>
      <c r="D89" s="158">
        <v>0</v>
      </c>
      <c r="E89" s="158">
        <f t="shared" si="4"/>
        <v>1</v>
      </c>
      <c r="F89" s="158">
        <f t="shared" si="5"/>
        <v>-10</v>
      </c>
      <c r="G89" s="165" t="e">
        <f t="shared" si="6"/>
        <v>#N/A</v>
      </c>
      <c r="H89" s="165">
        <v>696000</v>
      </c>
      <c r="I89" s="165" t="e">
        <f t="shared" si="7"/>
        <v>#N/A</v>
      </c>
      <c r="J89" s="158" t="e">
        <f>IF(OR($A89="",$K89),"",VLOOKUP($A89,ContractInfo!$C:$L,10,FALSE))</f>
        <v>#N/A</v>
      </c>
      <c r="K89" s="158" t="b">
        <f>IF($A89="","",VLOOKUP($A89,ContractInfo!$C$2:$H$904,6,FALSE))</f>
        <v>0</v>
      </c>
      <c r="L89" s="158">
        <f>IF(OR($A89="",$K89),"",VLOOKUP($A89,ContractInfo!$C:$L,5,FALSE))</f>
        <v>10</v>
      </c>
    </row>
    <row r="90" spans="1:12" s="140" customFormat="1" x14ac:dyDescent="0.2">
      <c r="A90" s="140" t="s">
        <v>228</v>
      </c>
      <c r="B90" s="158">
        <v>-1</v>
      </c>
      <c r="C90" s="158">
        <v>0</v>
      </c>
      <c r="D90" s="158">
        <v>1</v>
      </c>
      <c r="E90" s="158">
        <f t="shared" si="4"/>
        <v>1</v>
      </c>
      <c r="F90" s="158">
        <f t="shared" si="5"/>
        <v>-1</v>
      </c>
      <c r="G90" s="165" t="e">
        <f t="shared" si="6"/>
        <v>#N/A</v>
      </c>
      <c r="H90" s="165">
        <v>79200</v>
      </c>
      <c r="I90" s="165" t="e">
        <f t="shared" si="7"/>
        <v>#N/A</v>
      </c>
      <c r="J90" s="158" t="e">
        <f>IF(OR($A90="",$K90),"",VLOOKUP($A90,ContractInfo!$C:$L,10,FALSE))</f>
        <v>#N/A</v>
      </c>
      <c r="K90" s="158" t="b">
        <f>IF($A90="","",VLOOKUP($A90,ContractInfo!$C$2:$H$904,6,FALSE))</f>
        <v>0</v>
      </c>
      <c r="L90" s="158">
        <f>IF(OR($A90="",$K90),"",VLOOKUP($A90,ContractInfo!$C:$L,5,FALSE))</f>
        <v>5</v>
      </c>
    </row>
    <row r="91" spans="1:12" s="140" customFormat="1" x14ac:dyDescent="0.2">
      <c r="A91" s="140" t="s">
        <v>228</v>
      </c>
      <c r="B91" s="158">
        <v>-1</v>
      </c>
      <c r="C91" s="158">
        <v>0</v>
      </c>
      <c r="D91" s="158">
        <v>1</v>
      </c>
      <c r="E91" s="158">
        <f t="shared" si="4"/>
        <v>1</v>
      </c>
      <c r="F91" s="158">
        <f t="shared" si="5"/>
        <v>-1</v>
      </c>
      <c r="G91" s="165" t="e">
        <f t="shared" si="6"/>
        <v>#N/A</v>
      </c>
      <c r="H91" s="165">
        <v>79150</v>
      </c>
      <c r="I91" s="165" t="e">
        <f t="shared" si="7"/>
        <v>#N/A</v>
      </c>
      <c r="J91" s="158" t="e">
        <f>IF(OR($A91="",$K91),"",VLOOKUP($A91,ContractInfo!$C:$L,10,FALSE))</f>
        <v>#N/A</v>
      </c>
      <c r="K91" s="158" t="b">
        <f>IF($A91="","",VLOOKUP($A91,ContractInfo!$C$2:$H$904,6,FALSE))</f>
        <v>0</v>
      </c>
      <c r="L91" s="158">
        <f>IF(OR($A91="",$K91),"",VLOOKUP($A91,ContractInfo!$C:$L,5,FALSE))</f>
        <v>5</v>
      </c>
    </row>
    <row r="92" spans="1:12" s="140" customFormat="1" x14ac:dyDescent="0.2">
      <c r="A92" s="140" t="s">
        <v>228</v>
      </c>
      <c r="B92" s="158">
        <v>-2</v>
      </c>
      <c r="C92" s="158">
        <v>0</v>
      </c>
      <c r="D92" s="158">
        <v>2</v>
      </c>
      <c r="E92" s="158">
        <f t="shared" si="4"/>
        <v>1</v>
      </c>
      <c r="F92" s="158">
        <f t="shared" si="5"/>
        <v>-2</v>
      </c>
      <c r="G92" s="165" t="e">
        <f t="shared" si="6"/>
        <v>#N/A</v>
      </c>
      <c r="H92" s="165">
        <v>157400</v>
      </c>
      <c r="I92" s="165" t="e">
        <f t="shared" si="7"/>
        <v>#N/A</v>
      </c>
      <c r="J92" s="158" t="e">
        <f>IF(OR($A92="",$K92),"",VLOOKUP($A92,ContractInfo!$C:$L,10,FALSE))</f>
        <v>#N/A</v>
      </c>
      <c r="K92" s="158" t="b">
        <f>IF($A92="","",VLOOKUP($A92,ContractInfo!$C$2:$H$904,6,FALSE))</f>
        <v>0</v>
      </c>
      <c r="L92" s="158">
        <f>IF(OR($A92="",$K92),"",VLOOKUP($A92,ContractInfo!$C:$L,5,FALSE))</f>
        <v>5</v>
      </c>
    </row>
    <row r="93" spans="1:12" s="140" customFormat="1" x14ac:dyDescent="0.2">
      <c r="A93" s="140" t="s">
        <v>228</v>
      </c>
      <c r="B93" s="158">
        <v>-1</v>
      </c>
      <c r="C93" s="158">
        <v>0</v>
      </c>
      <c r="D93" s="158">
        <v>1</v>
      </c>
      <c r="E93" s="158">
        <f t="shared" si="4"/>
        <v>1</v>
      </c>
      <c r="F93" s="158">
        <f t="shared" si="5"/>
        <v>-1</v>
      </c>
      <c r="G93" s="165" t="e">
        <f t="shared" si="6"/>
        <v>#N/A</v>
      </c>
      <c r="H93" s="165">
        <v>79250</v>
      </c>
      <c r="I93" s="165" t="e">
        <f t="shared" si="7"/>
        <v>#N/A</v>
      </c>
      <c r="J93" s="158" t="e">
        <f>IF(OR($A93="",$K93),"",VLOOKUP($A93,ContractInfo!$C:$L,10,FALSE))</f>
        <v>#N/A</v>
      </c>
      <c r="K93" s="158" t="b">
        <f>IF($A93="","",VLOOKUP($A93,ContractInfo!$C$2:$H$904,6,FALSE))</f>
        <v>0</v>
      </c>
      <c r="L93" s="158">
        <f>IF(OR($A93="",$K93),"",VLOOKUP($A93,ContractInfo!$C:$L,5,FALSE))</f>
        <v>5</v>
      </c>
    </row>
    <row r="94" spans="1:12" s="140" customFormat="1" x14ac:dyDescent="0.2">
      <c r="A94" s="140" t="s">
        <v>228</v>
      </c>
      <c r="B94" s="158">
        <v>-2</v>
      </c>
      <c r="C94" s="158">
        <v>0</v>
      </c>
      <c r="D94" s="158">
        <v>2</v>
      </c>
      <c r="E94" s="158">
        <f t="shared" si="4"/>
        <v>1</v>
      </c>
      <c r="F94" s="158">
        <f t="shared" si="5"/>
        <v>-2</v>
      </c>
      <c r="G94" s="165" t="e">
        <f t="shared" si="6"/>
        <v>#N/A</v>
      </c>
      <c r="H94" s="165">
        <v>158400</v>
      </c>
      <c r="I94" s="165" t="e">
        <f t="shared" si="7"/>
        <v>#N/A</v>
      </c>
      <c r="J94" s="158" t="e">
        <f>IF(OR($A94="",$K94),"",VLOOKUP($A94,ContractInfo!$C:$L,10,FALSE))</f>
        <v>#N/A</v>
      </c>
      <c r="K94" s="158" t="b">
        <f>IF($A94="","",VLOOKUP($A94,ContractInfo!$C$2:$H$904,6,FALSE))</f>
        <v>0</v>
      </c>
      <c r="L94" s="158">
        <f>IF(OR($A94="",$K94),"",VLOOKUP($A94,ContractInfo!$C:$L,5,FALSE))</f>
        <v>5</v>
      </c>
    </row>
    <row r="95" spans="1:12" s="140" customFormat="1" x14ac:dyDescent="0.2">
      <c r="A95" s="140" t="s">
        <v>228</v>
      </c>
      <c r="B95" s="158">
        <v>-2</v>
      </c>
      <c r="C95" s="158">
        <v>0</v>
      </c>
      <c r="D95" s="158">
        <v>2</v>
      </c>
      <c r="E95" s="158">
        <f t="shared" si="4"/>
        <v>1</v>
      </c>
      <c r="F95" s="158">
        <f t="shared" si="5"/>
        <v>-2</v>
      </c>
      <c r="G95" s="165" t="e">
        <f t="shared" si="6"/>
        <v>#N/A</v>
      </c>
      <c r="H95" s="165">
        <v>158400</v>
      </c>
      <c r="I95" s="165" t="e">
        <f t="shared" si="7"/>
        <v>#N/A</v>
      </c>
      <c r="J95" s="158" t="e">
        <f>IF(OR($A95="",$K95),"",VLOOKUP($A95,ContractInfo!$C:$L,10,FALSE))</f>
        <v>#N/A</v>
      </c>
      <c r="K95" s="158" t="b">
        <f>IF($A95="","",VLOOKUP($A95,ContractInfo!$C$2:$H$904,6,FALSE))</f>
        <v>0</v>
      </c>
      <c r="L95" s="158">
        <f>IF(OR($A95="",$K95),"",VLOOKUP($A95,ContractInfo!$C:$L,5,FALSE))</f>
        <v>5</v>
      </c>
    </row>
    <row r="96" spans="1:12" s="140" customFormat="1" x14ac:dyDescent="0.2">
      <c r="A96" s="140" t="s">
        <v>228</v>
      </c>
      <c r="B96" s="158">
        <v>-2</v>
      </c>
      <c r="C96" s="158">
        <v>0</v>
      </c>
      <c r="D96" s="158">
        <v>2</v>
      </c>
      <c r="E96" s="158">
        <f t="shared" si="4"/>
        <v>1</v>
      </c>
      <c r="F96" s="158">
        <f t="shared" si="5"/>
        <v>-2</v>
      </c>
      <c r="G96" s="165" t="e">
        <f t="shared" si="6"/>
        <v>#N/A</v>
      </c>
      <c r="H96" s="165">
        <v>158350</v>
      </c>
      <c r="I96" s="165" t="e">
        <f t="shared" si="7"/>
        <v>#N/A</v>
      </c>
      <c r="J96" s="158" t="e">
        <f>IF(OR($A96="",$K96),"",VLOOKUP($A96,ContractInfo!$C:$L,10,FALSE))</f>
        <v>#N/A</v>
      </c>
      <c r="K96" s="158" t="b">
        <f>IF($A96="","",VLOOKUP($A96,ContractInfo!$C$2:$H$904,6,FALSE))</f>
        <v>0</v>
      </c>
      <c r="L96" s="158">
        <f>IF(OR($A96="",$K96),"",VLOOKUP($A96,ContractInfo!$C:$L,5,FALSE))</f>
        <v>5</v>
      </c>
    </row>
    <row r="97" spans="1:12" s="140" customFormat="1" x14ac:dyDescent="0.2">
      <c r="A97" s="140" t="s">
        <v>123</v>
      </c>
      <c r="B97" s="158">
        <v>-7</v>
      </c>
      <c r="C97" s="158">
        <v>-7</v>
      </c>
      <c r="D97" s="158">
        <v>0</v>
      </c>
      <c r="E97" s="158">
        <f t="shared" si="4"/>
        <v>1</v>
      </c>
      <c r="F97" s="158">
        <f t="shared" si="5"/>
        <v>-7</v>
      </c>
      <c r="G97" s="165" t="e">
        <f t="shared" si="6"/>
        <v>#N/A</v>
      </c>
      <c r="H97" s="165">
        <v>489160</v>
      </c>
      <c r="I97" s="165" t="e">
        <f t="shared" si="7"/>
        <v>#N/A</v>
      </c>
      <c r="J97" s="158" t="e">
        <f>IF(OR($A97="",$K97),"",VLOOKUP($A97,ContractInfo!$C:$L,10,FALSE))</f>
        <v>#N/A</v>
      </c>
      <c r="K97" s="158" t="b">
        <f>IF($A97="","",VLOOKUP($A97,ContractInfo!$C$2:$H$904,6,FALSE))</f>
        <v>0</v>
      </c>
      <c r="L97" s="158">
        <f>IF(OR($A97="",$K97),"",VLOOKUP($A97,ContractInfo!$C:$L,5,FALSE))</f>
        <v>10</v>
      </c>
    </row>
    <row r="98" spans="1:12" s="140" customFormat="1" x14ac:dyDescent="0.2">
      <c r="A98" s="140" t="s">
        <v>123</v>
      </c>
      <c r="B98" s="158">
        <v>-3</v>
      </c>
      <c r="C98" s="158">
        <v>-3</v>
      </c>
      <c r="D98" s="158">
        <v>0</v>
      </c>
      <c r="E98" s="158">
        <f t="shared" si="4"/>
        <v>1</v>
      </c>
      <c r="F98" s="158">
        <f t="shared" si="5"/>
        <v>-3</v>
      </c>
      <c r="G98" s="165" t="e">
        <f t="shared" si="6"/>
        <v>#N/A</v>
      </c>
      <c r="H98" s="165">
        <v>209640</v>
      </c>
      <c r="I98" s="165" t="e">
        <f t="shared" si="7"/>
        <v>#N/A</v>
      </c>
      <c r="J98" s="158" t="e">
        <f>IF(OR($A98="",$K98),"",VLOOKUP($A98,ContractInfo!$C:$L,10,FALSE))</f>
        <v>#N/A</v>
      </c>
      <c r="K98" s="158" t="b">
        <f>IF($A98="","",VLOOKUP($A98,ContractInfo!$C$2:$H$904,6,FALSE))</f>
        <v>0</v>
      </c>
      <c r="L98" s="158">
        <f>IF(OR($A98="",$K98),"",VLOOKUP($A98,ContractInfo!$C:$L,5,FALSE))</f>
        <v>10</v>
      </c>
    </row>
    <row r="99" spans="1:12" s="140" customFormat="1" x14ac:dyDescent="0.2">
      <c r="A99" s="140" t="s">
        <v>123</v>
      </c>
      <c r="B99" s="158">
        <v>-10</v>
      </c>
      <c r="C99" s="158">
        <v>-10</v>
      </c>
      <c r="D99" s="158">
        <v>0</v>
      </c>
      <c r="E99" s="158">
        <f t="shared" si="4"/>
        <v>1</v>
      </c>
      <c r="F99" s="158">
        <f t="shared" si="5"/>
        <v>-10</v>
      </c>
      <c r="G99" s="165" t="e">
        <f t="shared" si="6"/>
        <v>#N/A</v>
      </c>
      <c r="H99" s="165">
        <v>699000</v>
      </c>
      <c r="I99" s="165" t="e">
        <f t="shared" si="7"/>
        <v>#N/A</v>
      </c>
      <c r="J99" s="158" t="e">
        <f>IF(OR($A99="",$K99),"",VLOOKUP($A99,ContractInfo!$C:$L,10,FALSE))</f>
        <v>#N/A</v>
      </c>
      <c r="K99" s="158" t="b">
        <f>IF($A99="","",VLOOKUP($A99,ContractInfo!$C$2:$H$904,6,FALSE))</f>
        <v>0</v>
      </c>
      <c r="L99" s="158">
        <f>IF(OR($A99="",$K99),"",VLOOKUP($A99,ContractInfo!$C:$L,5,FALSE))</f>
        <v>10</v>
      </c>
    </row>
    <row r="100" spans="1:12" s="140" customFormat="1" x14ac:dyDescent="0.2">
      <c r="A100" s="140" t="s">
        <v>126</v>
      </c>
      <c r="B100" s="158">
        <v>-10</v>
      </c>
      <c r="C100" s="158">
        <v>-10</v>
      </c>
      <c r="D100" s="158">
        <v>0</v>
      </c>
      <c r="E100" s="158">
        <f t="shared" si="4"/>
        <v>1</v>
      </c>
      <c r="F100" s="158">
        <f t="shared" si="5"/>
        <v>-10</v>
      </c>
      <c r="G100" s="165" t="e">
        <f t="shared" si="6"/>
        <v>#N/A</v>
      </c>
      <c r="H100" s="165">
        <v>741800</v>
      </c>
      <c r="I100" s="165" t="e">
        <f t="shared" si="7"/>
        <v>#N/A</v>
      </c>
      <c r="J100" s="158" t="e">
        <f>IF(OR($A100="",$K100),"",VLOOKUP($A100,ContractInfo!$C:$L,10,FALSE))</f>
        <v>#N/A</v>
      </c>
      <c r="K100" s="158" t="b">
        <f>IF($A100="","",VLOOKUP($A100,ContractInfo!$C$2:$H$904,6,FALSE))</f>
        <v>0</v>
      </c>
      <c r="L100" s="158">
        <f>IF(OR($A100="",$K100),"",VLOOKUP($A100,ContractInfo!$C:$L,5,FALSE))</f>
        <v>10</v>
      </c>
    </row>
    <row r="101" spans="1:12" s="140" customFormat="1" x14ac:dyDescent="0.2">
      <c r="A101" s="140" t="s">
        <v>126</v>
      </c>
      <c r="B101" s="158">
        <v>-19</v>
      </c>
      <c r="C101" s="158">
        <v>-19</v>
      </c>
      <c r="D101" s="158">
        <v>0</v>
      </c>
      <c r="E101" s="158">
        <f t="shared" si="4"/>
        <v>1</v>
      </c>
      <c r="F101" s="158">
        <f t="shared" si="5"/>
        <v>-19</v>
      </c>
      <c r="G101" s="165" t="e">
        <f t="shared" si="6"/>
        <v>#N/A</v>
      </c>
      <c r="H101" s="165">
        <v>1409040</v>
      </c>
      <c r="I101" s="165" t="e">
        <f t="shared" si="7"/>
        <v>#N/A</v>
      </c>
      <c r="J101" s="158" t="e">
        <f>IF(OR($A101="",$K101),"",VLOOKUP($A101,ContractInfo!$C:$L,10,FALSE))</f>
        <v>#N/A</v>
      </c>
      <c r="K101" s="158" t="b">
        <f>IF($A101="","",VLOOKUP($A101,ContractInfo!$C$2:$H$904,6,FALSE))</f>
        <v>0</v>
      </c>
      <c r="L101" s="158">
        <f>IF(OR($A101="",$K101),"",VLOOKUP($A101,ContractInfo!$C:$L,5,FALSE))</f>
        <v>10</v>
      </c>
    </row>
    <row r="102" spans="1:12" s="140" customFormat="1" x14ac:dyDescent="0.2">
      <c r="A102" s="140" t="s">
        <v>126</v>
      </c>
      <c r="B102" s="158">
        <v>-1</v>
      </c>
      <c r="C102" s="158">
        <v>-1</v>
      </c>
      <c r="D102" s="158">
        <v>0</v>
      </c>
      <c r="E102" s="158">
        <f t="shared" si="4"/>
        <v>1</v>
      </c>
      <c r="F102" s="158">
        <f t="shared" si="5"/>
        <v>-1</v>
      </c>
      <c r="G102" s="165" t="e">
        <f t="shared" si="6"/>
        <v>#N/A</v>
      </c>
      <c r="H102" s="165">
        <v>73400</v>
      </c>
      <c r="I102" s="165" t="e">
        <f t="shared" si="7"/>
        <v>#N/A</v>
      </c>
      <c r="J102" s="158" t="e">
        <f>IF(OR($A102="",$K102),"",VLOOKUP($A102,ContractInfo!$C:$L,10,FALSE))</f>
        <v>#N/A</v>
      </c>
      <c r="K102" s="158" t="b">
        <f>IF($A102="","",VLOOKUP($A102,ContractInfo!$C$2:$H$904,6,FALSE))</f>
        <v>0</v>
      </c>
      <c r="L102" s="158">
        <f>IF(OR($A102="",$K102),"",VLOOKUP($A102,ContractInfo!$C:$L,5,FALSE))</f>
        <v>10</v>
      </c>
    </row>
    <row r="103" spans="1:12" s="140" customFormat="1" x14ac:dyDescent="0.2">
      <c r="A103" s="140" t="s">
        <v>126</v>
      </c>
      <c r="B103" s="158">
        <v>-12</v>
      </c>
      <c r="C103" s="158">
        <v>-12</v>
      </c>
      <c r="D103" s="158">
        <v>0</v>
      </c>
      <c r="E103" s="158">
        <f t="shared" si="4"/>
        <v>1</v>
      </c>
      <c r="F103" s="158">
        <f t="shared" si="5"/>
        <v>-12</v>
      </c>
      <c r="G103" s="165" t="e">
        <f t="shared" si="6"/>
        <v>#N/A</v>
      </c>
      <c r="H103" s="165">
        <v>880080</v>
      </c>
      <c r="I103" s="165" t="e">
        <f t="shared" si="7"/>
        <v>#N/A</v>
      </c>
      <c r="J103" s="158" t="e">
        <f>IF(OR($A103="",$K103),"",VLOOKUP($A103,ContractInfo!$C:$L,10,FALSE))</f>
        <v>#N/A</v>
      </c>
      <c r="K103" s="158" t="b">
        <f>IF($A103="","",VLOOKUP($A103,ContractInfo!$C$2:$H$904,6,FALSE))</f>
        <v>0</v>
      </c>
      <c r="L103" s="158">
        <f>IF(OR($A103="",$K103),"",VLOOKUP($A103,ContractInfo!$C:$L,5,FALSE))</f>
        <v>10</v>
      </c>
    </row>
    <row r="104" spans="1:12" s="140" customFormat="1" x14ac:dyDescent="0.2">
      <c r="A104" s="140" t="s">
        <v>126</v>
      </c>
      <c r="B104" s="158">
        <v>-5</v>
      </c>
      <c r="C104" s="158">
        <v>-5</v>
      </c>
      <c r="D104" s="158">
        <v>0</v>
      </c>
      <c r="E104" s="158">
        <f t="shared" si="4"/>
        <v>1</v>
      </c>
      <c r="F104" s="158">
        <f t="shared" si="5"/>
        <v>-5</v>
      </c>
      <c r="G104" s="165" t="e">
        <f t="shared" si="6"/>
        <v>#N/A</v>
      </c>
      <c r="H104" s="165">
        <v>372000</v>
      </c>
      <c r="I104" s="165" t="e">
        <f t="shared" si="7"/>
        <v>#N/A</v>
      </c>
      <c r="J104" s="158" t="e">
        <f>IF(OR($A104="",$K104),"",VLOOKUP($A104,ContractInfo!$C:$L,10,FALSE))</f>
        <v>#N/A</v>
      </c>
      <c r="K104" s="158" t="b">
        <f>IF($A104="","",VLOOKUP($A104,ContractInfo!$C$2:$H$904,6,FALSE))</f>
        <v>0</v>
      </c>
      <c r="L104" s="158">
        <f>IF(OR($A104="",$K104),"",VLOOKUP($A104,ContractInfo!$C:$L,5,FALSE))</f>
        <v>10</v>
      </c>
    </row>
    <row r="105" spans="1:12" s="140" customFormat="1" x14ac:dyDescent="0.2">
      <c r="A105" s="140" t="s">
        <v>126</v>
      </c>
      <c r="B105" s="158">
        <v>-7</v>
      </c>
      <c r="C105" s="158">
        <v>-7</v>
      </c>
      <c r="D105" s="158">
        <v>0</v>
      </c>
      <c r="E105" s="158">
        <f t="shared" si="4"/>
        <v>1</v>
      </c>
      <c r="F105" s="158">
        <f t="shared" si="5"/>
        <v>-7</v>
      </c>
      <c r="G105" s="165" t="e">
        <f t="shared" si="6"/>
        <v>#N/A</v>
      </c>
      <c r="H105" s="165">
        <v>520100</v>
      </c>
      <c r="I105" s="165" t="e">
        <f t="shared" si="7"/>
        <v>#N/A</v>
      </c>
      <c r="J105" s="158" t="e">
        <f>IF(OR($A105="",$K105),"",VLOOKUP($A105,ContractInfo!$C:$L,10,FALSE))</f>
        <v>#N/A</v>
      </c>
      <c r="K105" s="158" t="b">
        <f>IF($A105="","",VLOOKUP($A105,ContractInfo!$C$2:$H$904,6,FALSE))</f>
        <v>0</v>
      </c>
      <c r="L105" s="158">
        <f>IF(OR($A105="",$K105),"",VLOOKUP($A105,ContractInfo!$C:$L,5,FALSE))</f>
        <v>10</v>
      </c>
    </row>
    <row r="106" spans="1:12" s="140" customFormat="1" x14ac:dyDescent="0.2">
      <c r="A106" s="140" t="s">
        <v>126</v>
      </c>
      <c r="B106" s="158">
        <v>-10</v>
      </c>
      <c r="C106" s="158">
        <v>-10</v>
      </c>
      <c r="D106" s="158">
        <v>0</v>
      </c>
      <c r="E106" s="158">
        <f t="shared" si="4"/>
        <v>1</v>
      </c>
      <c r="F106" s="158">
        <f t="shared" si="5"/>
        <v>-10</v>
      </c>
      <c r="G106" s="165" t="e">
        <f t="shared" si="6"/>
        <v>#N/A</v>
      </c>
      <c r="H106" s="165">
        <v>743000</v>
      </c>
      <c r="I106" s="165" t="e">
        <f t="shared" si="7"/>
        <v>#N/A</v>
      </c>
      <c r="J106" s="158" t="e">
        <f>IF(OR($A106="",$K106),"",VLOOKUP($A106,ContractInfo!$C:$L,10,FALSE))</f>
        <v>#N/A</v>
      </c>
      <c r="K106" s="158" t="b">
        <f>IF($A106="","",VLOOKUP($A106,ContractInfo!$C$2:$H$904,6,FALSE))</f>
        <v>0</v>
      </c>
      <c r="L106" s="158">
        <f>IF(OR($A106="",$K106),"",VLOOKUP($A106,ContractInfo!$C:$L,5,FALSE))</f>
        <v>10</v>
      </c>
    </row>
    <row r="107" spans="1:12" s="140" customFormat="1" x14ac:dyDescent="0.2">
      <c r="A107" s="140" t="s">
        <v>126</v>
      </c>
      <c r="B107" s="158">
        <v>-2</v>
      </c>
      <c r="C107" s="158">
        <v>-2</v>
      </c>
      <c r="D107" s="158">
        <v>0</v>
      </c>
      <c r="E107" s="158">
        <f t="shared" si="4"/>
        <v>1</v>
      </c>
      <c r="F107" s="158">
        <f t="shared" si="5"/>
        <v>-2</v>
      </c>
      <c r="G107" s="165" t="e">
        <f t="shared" si="6"/>
        <v>#N/A</v>
      </c>
      <c r="H107" s="165">
        <v>148600</v>
      </c>
      <c r="I107" s="165" t="e">
        <f t="shared" si="7"/>
        <v>#N/A</v>
      </c>
      <c r="J107" s="158" t="e">
        <f>IF(OR($A107="",$K107),"",VLOOKUP($A107,ContractInfo!$C:$L,10,FALSE))</f>
        <v>#N/A</v>
      </c>
      <c r="K107" s="158" t="b">
        <f>IF($A107="","",VLOOKUP($A107,ContractInfo!$C$2:$H$904,6,FALSE))</f>
        <v>0</v>
      </c>
      <c r="L107" s="158">
        <f>IF(OR($A107="",$K107),"",VLOOKUP($A107,ContractInfo!$C:$L,5,FALSE))</f>
        <v>10</v>
      </c>
    </row>
    <row r="108" spans="1:12" s="140" customFormat="1" x14ac:dyDescent="0.2">
      <c r="A108" s="140" t="s">
        <v>126</v>
      </c>
      <c r="B108" s="158">
        <v>-1</v>
      </c>
      <c r="C108" s="158">
        <v>-1</v>
      </c>
      <c r="D108" s="158">
        <v>0</v>
      </c>
      <c r="E108" s="158">
        <f t="shared" si="4"/>
        <v>1</v>
      </c>
      <c r="F108" s="158">
        <f t="shared" si="5"/>
        <v>-1</v>
      </c>
      <c r="G108" s="165" t="e">
        <f t="shared" si="6"/>
        <v>#N/A</v>
      </c>
      <c r="H108" s="165">
        <v>74300</v>
      </c>
      <c r="I108" s="165" t="e">
        <f t="shared" si="7"/>
        <v>#N/A</v>
      </c>
      <c r="J108" s="158" t="e">
        <f>IF(OR($A108="",$K108),"",VLOOKUP($A108,ContractInfo!$C:$L,10,FALSE))</f>
        <v>#N/A</v>
      </c>
      <c r="K108" s="158" t="b">
        <f>IF($A108="","",VLOOKUP($A108,ContractInfo!$C$2:$H$904,6,FALSE))</f>
        <v>0</v>
      </c>
      <c r="L108" s="158">
        <f>IF(OR($A108="",$K108),"",VLOOKUP($A108,ContractInfo!$C:$L,5,FALSE))</f>
        <v>10</v>
      </c>
    </row>
    <row r="109" spans="1:12" s="140" customFormat="1" x14ac:dyDescent="0.2">
      <c r="A109" s="140" t="s">
        <v>126</v>
      </c>
      <c r="B109" s="158">
        <v>-13</v>
      </c>
      <c r="C109" s="158">
        <v>-13</v>
      </c>
      <c r="D109" s="158">
        <v>0</v>
      </c>
      <c r="E109" s="158">
        <f t="shared" si="4"/>
        <v>1</v>
      </c>
      <c r="F109" s="158">
        <f t="shared" si="5"/>
        <v>-13</v>
      </c>
      <c r="G109" s="165" t="e">
        <f t="shared" si="6"/>
        <v>#N/A</v>
      </c>
      <c r="H109" s="165">
        <v>966160</v>
      </c>
      <c r="I109" s="165" t="e">
        <f t="shared" si="7"/>
        <v>#N/A</v>
      </c>
      <c r="J109" s="158" t="e">
        <f>IF(OR($A109="",$K109),"",VLOOKUP($A109,ContractInfo!$C:$L,10,FALSE))</f>
        <v>#N/A</v>
      </c>
      <c r="K109" s="158" t="b">
        <f>IF($A109="","",VLOOKUP($A109,ContractInfo!$C$2:$H$904,6,FALSE))</f>
        <v>0</v>
      </c>
      <c r="L109" s="158">
        <f>IF(OR($A109="",$K109),"",VLOOKUP($A109,ContractInfo!$C:$L,5,FALSE))</f>
        <v>10</v>
      </c>
    </row>
    <row r="110" spans="1:12" s="140" customFormat="1" x14ac:dyDescent="0.2">
      <c r="A110" s="140" t="s">
        <v>123</v>
      </c>
      <c r="B110" s="158">
        <v>-10</v>
      </c>
      <c r="C110" s="158">
        <v>-10</v>
      </c>
      <c r="D110" s="158">
        <v>0</v>
      </c>
      <c r="E110" s="158">
        <f t="shared" si="4"/>
        <v>1</v>
      </c>
      <c r="F110" s="158">
        <f t="shared" si="5"/>
        <v>-10</v>
      </c>
      <c r="G110" s="165" t="e">
        <f t="shared" si="6"/>
        <v>#N/A</v>
      </c>
      <c r="H110" s="165">
        <v>711600</v>
      </c>
      <c r="I110" s="165" t="e">
        <f t="shared" si="7"/>
        <v>#N/A</v>
      </c>
      <c r="J110" s="158" t="e">
        <f>IF(OR($A110="",$K110),"",VLOOKUP($A110,ContractInfo!$C:$L,10,FALSE))</f>
        <v>#N/A</v>
      </c>
      <c r="K110" s="158" t="b">
        <f>IF($A110="","",VLOOKUP($A110,ContractInfo!$C$2:$H$904,6,FALSE))</f>
        <v>0</v>
      </c>
      <c r="L110" s="158">
        <f>IF(OR($A110="",$K110),"",VLOOKUP($A110,ContractInfo!$C:$L,5,FALSE))</f>
        <v>10</v>
      </c>
    </row>
    <row r="111" spans="1:12" s="140" customFormat="1" x14ac:dyDescent="0.2">
      <c r="A111" s="140" t="s">
        <v>228</v>
      </c>
      <c r="B111" s="158">
        <v>-2</v>
      </c>
      <c r="C111" s="158">
        <v>0</v>
      </c>
      <c r="D111" s="158">
        <v>2</v>
      </c>
      <c r="E111" s="158">
        <f t="shared" si="4"/>
        <v>1</v>
      </c>
      <c r="F111" s="158">
        <f t="shared" si="5"/>
        <v>-2</v>
      </c>
      <c r="G111" s="165" t="e">
        <f t="shared" si="6"/>
        <v>#N/A</v>
      </c>
      <c r="H111" s="165">
        <v>160400</v>
      </c>
      <c r="I111" s="165" t="e">
        <f t="shared" si="7"/>
        <v>#N/A</v>
      </c>
      <c r="J111" s="158" t="e">
        <f>IF(OR($A111="",$K111),"",VLOOKUP($A111,ContractInfo!$C:$L,10,FALSE))</f>
        <v>#N/A</v>
      </c>
      <c r="K111" s="158" t="b">
        <f>IF($A111="","",VLOOKUP($A111,ContractInfo!$C$2:$H$904,6,FALSE))</f>
        <v>0</v>
      </c>
      <c r="L111" s="158">
        <f>IF(OR($A111="",$K111),"",VLOOKUP($A111,ContractInfo!$C:$L,5,FALSE))</f>
        <v>5</v>
      </c>
    </row>
    <row r="112" spans="1:12" s="140" customFormat="1" x14ac:dyDescent="0.2">
      <c r="A112" s="140" t="s">
        <v>228</v>
      </c>
      <c r="B112" s="158">
        <v>-2</v>
      </c>
      <c r="C112" s="158">
        <v>0</v>
      </c>
      <c r="D112" s="158">
        <v>2</v>
      </c>
      <c r="E112" s="158">
        <f t="shared" si="4"/>
        <v>1</v>
      </c>
      <c r="F112" s="158">
        <f t="shared" si="5"/>
        <v>-2</v>
      </c>
      <c r="G112" s="165" t="e">
        <f t="shared" si="6"/>
        <v>#N/A</v>
      </c>
      <c r="H112" s="165">
        <v>160750</v>
      </c>
      <c r="I112" s="165" t="e">
        <f t="shared" si="7"/>
        <v>#N/A</v>
      </c>
      <c r="J112" s="158" t="e">
        <f>IF(OR($A112="",$K112),"",VLOOKUP($A112,ContractInfo!$C:$L,10,FALSE))</f>
        <v>#N/A</v>
      </c>
      <c r="K112" s="158" t="b">
        <f>IF($A112="","",VLOOKUP($A112,ContractInfo!$C$2:$H$904,6,FALSE))</f>
        <v>0</v>
      </c>
      <c r="L112" s="158">
        <f>IF(OR($A112="",$K112),"",VLOOKUP($A112,ContractInfo!$C:$L,5,FALSE))</f>
        <v>5</v>
      </c>
    </row>
    <row r="113" spans="1:12" s="140" customFormat="1" x14ac:dyDescent="0.2">
      <c r="A113" s="140" t="s">
        <v>228</v>
      </c>
      <c r="B113" s="158">
        <v>-1</v>
      </c>
      <c r="C113" s="158">
        <v>0</v>
      </c>
      <c r="D113" s="158">
        <v>1</v>
      </c>
      <c r="E113" s="158">
        <f t="shared" si="4"/>
        <v>1</v>
      </c>
      <c r="F113" s="158">
        <f t="shared" si="5"/>
        <v>-1</v>
      </c>
      <c r="G113" s="165" t="e">
        <f t="shared" si="6"/>
        <v>#N/A</v>
      </c>
      <c r="H113" s="165">
        <v>80225</v>
      </c>
      <c r="I113" s="165" t="e">
        <f t="shared" si="7"/>
        <v>#N/A</v>
      </c>
      <c r="J113" s="158" t="e">
        <f>IF(OR($A113="",$K113),"",VLOOKUP($A113,ContractInfo!$C:$L,10,FALSE))</f>
        <v>#N/A</v>
      </c>
      <c r="K113" s="158" t="b">
        <f>IF($A113="","",VLOOKUP($A113,ContractInfo!$C$2:$H$904,6,FALSE))</f>
        <v>0</v>
      </c>
      <c r="L113" s="158">
        <f>IF(OR($A113="",$K113),"",VLOOKUP($A113,ContractInfo!$C:$L,5,FALSE))</f>
        <v>5</v>
      </c>
    </row>
    <row r="114" spans="1:12" s="140" customFormat="1" x14ac:dyDescent="0.2">
      <c r="A114" s="140" t="s">
        <v>228</v>
      </c>
      <c r="B114" s="158">
        <v>-3</v>
      </c>
      <c r="C114" s="158">
        <v>0</v>
      </c>
      <c r="D114" s="158">
        <v>3</v>
      </c>
      <c r="E114" s="158">
        <f t="shared" si="4"/>
        <v>1</v>
      </c>
      <c r="F114" s="158">
        <f t="shared" si="5"/>
        <v>-3</v>
      </c>
      <c r="G114" s="165" t="e">
        <f t="shared" si="6"/>
        <v>#N/A</v>
      </c>
      <c r="H114" s="165">
        <v>236775</v>
      </c>
      <c r="I114" s="165" t="e">
        <f t="shared" si="7"/>
        <v>#N/A</v>
      </c>
      <c r="J114" s="158" t="e">
        <f>IF(OR($A114="",$K114),"",VLOOKUP($A114,ContractInfo!$C:$L,10,FALSE))</f>
        <v>#N/A</v>
      </c>
      <c r="K114" s="158" t="b">
        <f>IF($A114="","",VLOOKUP($A114,ContractInfo!$C$2:$H$904,6,FALSE))</f>
        <v>0</v>
      </c>
      <c r="L114" s="158">
        <f>IF(OR($A114="",$K114),"",VLOOKUP($A114,ContractInfo!$C:$L,5,FALSE))</f>
        <v>5</v>
      </c>
    </row>
    <row r="115" spans="1:12" s="140" customFormat="1" x14ac:dyDescent="0.2">
      <c r="A115" s="140" t="s">
        <v>228</v>
      </c>
      <c r="B115" s="158">
        <v>6</v>
      </c>
      <c r="C115" s="158">
        <v>0</v>
      </c>
      <c r="D115" s="158">
        <v>-6</v>
      </c>
      <c r="E115" s="158">
        <f t="shared" si="4"/>
        <v>1</v>
      </c>
      <c r="F115" s="158">
        <f t="shared" si="5"/>
        <v>6</v>
      </c>
      <c r="G115" s="165" t="e">
        <f t="shared" si="6"/>
        <v>#N/A</v>
      </c>
      <c r="H115" s="165">
        <v>-465450</v>
      </c>
      <c r="I115" s="165" t="e">
        <f t="shared" si="7"/>
        <v>#N/A</v>
      </c>
      <c r="J115" s="158" t="e">
        <f>IF(OR($A115="",$K115),"",VLOOKUP($A115,ContractInfo!$C:$L,10,FALSE))</f>
        <v>#N/A</v>
      </c>
      <c r="K115" s="158" t="b">
        <f>IF($A115="","",VLOOKUP($A115,ContractInfo!$C$2:$H$904,6,FALSE))</f>
        <v>0</v>
      </c>
      <c r="L115" s="158">
        <f>IF(OR($A115="",$K115),"",VLOOKUP($A115,ContractInfo!$C:$L,5,FALSE))</f>
        <v>5</v>
      </c>
    </row>
    <row r="116" spans="1:12" s="140" customFormat="1" x14ac:dyDescent="0.2">
      <c r="A116" s="140" t="s">
        <v>228</v>
      </c>
      <c r="B116" s="158">
        <v>3</v>
      </c>
      <c r="C116" s="158">
        <v>0</v>
      </c>
      <c r="D116" s="158">
        <v>-3</v>
      </c>
      <c r="E116" s="158">
        <f t="shared" si="4"/>
        <v>1</v>
      </c>
      <c r="F116" s="158">
        <f t="shared" si="5"/>
        <v>3</v>
      </c>
      <c r="G116" s="165" t="e">
        <f t="shared" si="6"/>
        <v>#N/A</v>
      </c>
      <c r="H116" s="165">
        <v>-226575</v>
      </c>
      <c r="I116" s="165" t="e">
        <f t="shared" si="7"/>
        <v>#N/A</v>
      </c>
      <c r="J116" s="158" t="e">
        <f>IF(OR($A116="",$K116),"",VLOOKUP($A116,ContractInfo!$C:$L,10,FALSE))</f>
        <v>#N/A</v>
      </c>
      <c r="K116" s="158" t="b">
        <f>IF($A116="","",VLOOKUP($A116,ContractInfo!$C$2:$H$904,6,FALSE))</f>
        <v>0</v>
      </c>
      <c r="L116" s="158">
        <f>IF(OR($A116="",$K116),"",VLOOKUP($A116,ContractInfo!$C:$L,5,FALSE))</f>
        <v>5</v>
      </c>
    </row>
    <row r="117" spans="1:12" s="140" customFormat="1" x14ac:dyDescent="0.2">
      <c r="A117" s="140" t="s">
        <v>228</v>
      </c>
      <c r="B117" s="158">
        <v>5</v>
      </c>
      <c r="C117" s="158">
        <v>0</v>
      </c>
      <c r="D117" s="158">
        <v>-5</v>
      </c>
      <c r="E117" s="158">
        <f t="shared" si="4"/>
        <v>1</v>
      </c>
      <c r="F117" s="158">
        <f t="shared" si="5"/>
        <v>5</v>
      </c>
      <c r="G117" s="165" t="e">
        <f t="shared" si="6"/>
        <v>#N/A</v>
      </c>
      <c r="H117" s="165">
        <v>-374375</v>
      </c>
      <c r="I117" s="165" t="e">
        <f t="shared" si="7"/>
        <v>#N/A</v>
      </c>
      <c r="J117" s="158" t="e">
        <f>IF(OR($A117="",$K117),"",VLOOKUP($A117,ContractInfo!$C:$L,10,FALSE))</f>
        <v>#N/A</v>
      </c>
      <c r="K117" s="158" t="b">
        <f>IF($A117="","",VLOOKUP($A117,ContractInfo!$C$2:$H$904,6,FALSE))</f>
        <v>0</v>
      </c>
      <c r="L117" s="158">
        <f>IF(OR($A117="",$K117),"",VLOOKUP($A117,ContractInfo!$C:$L,5,FALSE))</f>
        <v>5</v>
      </c>
    </row>
    <row r="118" spans="1:12" s="140" customFormat="1" x14ac:dyDescent="0.2">
      <c r="A118" s="140" t="s">
        <v>281</v>
      </c>
      <c r="B118" s="158">
        <v>23</v>
      </c>
      <c r="C118" s="158">
        <v>23</v>
      </c>
      <c r="D118" s="158">
        <v>0</v>
      </c>
      <c r="E118" s="158">
        <f t="shared" si="4"/>
        <v>1</v>
      </c>
      <c r="F118" s="158">
        <f t="shared" si="5"/>
        <v>23</v>
      </c>
      <c r="G118" s="165" t="e">
        <f t="shared" si="6"/>
        <v>#N/A</v>
      </c>
      <c r="H118" s="165">
        <v>-345690</v>
      </c>
      <c r="I118" s="165" t="e">
        <f t="shared" si="7"/>
        <v>#N/A</v>
      </c>
      <c r="J118" s="158" t="e">
        <f>IF(OR($A118="",$K118),"",VLOOKUP($A118,ContractInfo!$C:$L,10,FALSE))</f>
        <v>#N/A</v>
      </c>
      <c r="K118" s="158" t="b">
        <f>IF($A118="","",VLOOKUP($A118,ContractInfo!$C$2:$H$904,6,FALSE))</f>
        <v>0</v>
      </c>
      <c r="L118" s="158">
        <f>IF(OR($A118="",$K118),"",VLOOKUP($A118,ContractInfo!$C:$L,5,FALSE))</f>
        <v>10</v>
      </c>
    </row>
    <row r="119" spans="1:12" s="140" customFormat="1" x14ac:dyDescent="0.2">
      <c r="A119" s="140" t="s">
        <v>281</v>
      </c>
      <c r="B119" s="158">
        <v>-1</v>
      </c>
      <c r="C119" s="158">
        <v>-1</v>
      </c>
      <c r="D119" s="158">
        <v>0</v>
      </c>
      <c r="E119" s="158">
        <f t="shared" si="4"/>
        <v>1</v>
      </c>
      <c r="F119" s="158">
        <f t="shared" si="5"/>
        <v>-1</v>
      </c>
      <c r="G119" s="165" t="e">
        <f t="shared" si="6"/>
        <v>#N/A</v>
      </c>
      <c r="H119" s="165">
        <v>15000</v>
      </c>
      <c r="I119" s="165" t="e">
        <f t="shared" si="7"/>
        <v>#N/A</v>
      </c>
      <c r="J119" s="158" t="e">
        <f>IF(OR($A119="",$K119),"",VLOOKUP($A119,ContractInfo!$C:$L,10,FALSE))</f>
        <v>#N/A</v>
      </c>
      <c r="K119" s="158" t="b">
        <f>IF($A119="","",VLOOKUP($A119,ContractInfo!$C$2:$H$904,6,FALSE))</f>
        <v>0</v>
      </c>
      <c r="L119" s="158">
        <f>IF(OR($A119="",$K119),"",VLOOKUP($A119,ContractInfo!$C:$L,5,FALSE))</f>
        <v>10</v>
      </c>
    </row>
    <row r="120" spans="1:12" s="140" customFormat="1" x14ac:dyDescent="0.2">
      <c r="A120" s="140" t="s">
        <v>281</v>
      </c>
      <c r="B120" s="158">
        <v>-3</v>
      </c>
      <c r="C120" s="158">
        <v>-3</v>
      </c>
      <c r="D120" s="158">
        <v>0</v>
      </c>
      <c r="E120" s="158">
        <f t="shared" si="4"/>
        <v>1</v>
      </c>
      <c r="F120" s="158">
        <f t="shared" si="5"/>
        <v>-3</v>
      </c>
      <c r="G120" s="165" t="e">
        <f t="shared" si="6"/>
        <v>#N/A</v>
      </c>
      <c r="H120" s="165">
        <v>44730</v>
      </c>
      <c r="I120" s="165" t="e">
        <f t="shared" si="7"/>
        <v>#N/A</v>
      </c>
      <c r="J120" s="158" t="e">
        <f>IF(OR($A120="",$K120),"",VLOOKUP($A120,ContractInfo!$C:$L,10,FALSE))</f>
        <v>#N/A</v>
      </c>
      <c r="K120" s="158" t="b">
        <f>IF($A120="","",VLOOKUP($A120,ContractInfo!$C$2:$H$904,6,FALSE))</f>
        <v>0</v>
      </c>
      <c r="L120" s="158">
        <f>IF(OR($A120="",$K120),"",VLOOKUP($A120,ContractInfo!$C:$L,5,FALSE))</f>
        <v>10</v>
      </c>
    </row>
    <row r="121" spans="1:12" s="140" customFormat="1" x14ac:dyDescent="0.2">
      <c r="A121" s="140" t="s">
        <v>281</v>
      </c>
      <c r="B121" s="158">
        <v>26</v>
      </c>
      <c r="C121" s="158">
        <v>26</v>
      </c>
      <c r="D121" s="158">
        <v>0</v>
      </c>
      <c r="E121" s="158">
        <f t="shared" si="4"/>
        <v>1</v>
      </c>
      <c r="F121" s="158">
        <f t="shared" si="5"/>
        <v>26</v>
      </c>
      <c r="G121" s="165" t="e">
        <f t="shared" si="6"/>
        <v>#N/A</v>
      </c>
      <c r="H121" s="165">
        <v>-392340</v>
      </c>
      <c r="I121" s="165" t="e">
        <f t="shared" si="7"/>
        <v>#N/A</v>
      </c>
      <c r="J121" s="158" t="e">
        <f>IF(OR($A121="",$K121),"",VLOOKUP($A121,ContractInfo!$C:$L,10,FALSE))</f>
        <v>#N/A</v>
      </c>
      <c r="K121" s="158" t="b">
        <f>IF($A121="","",VLOOKUP($A121,ContractInfo!$C$2:$H$904,6,FALSE))</f>
        <v>0</v>
      </c>
      <c r="L121" s="158">
        <f>IF(OR($A121="",$K121),"",VLOOKUP($A121,ContractInfo!$C:$L,5,FALSE))</f>
        <v>10</v>
      </c>
    </row>
    <row r="122" spans="1:12" s="140" customFormat="1" x14ac:dyDescent="0.2">
      <c r="A122" s="140" t="s">
        <v>228</v>
      </c>
      <c r="B122" s="158">
        <v>5</v>
      </c>
      <c r="C122" s="158">
        <v>0</v>
      </c>
      <c r="D122" s="158">
        <v>-5</v>
      </c>
      <c r="E122" s="158">
        <f t="shared" si="4"/>
        <v>1</v>
      </c>
      <c r="F122" s="158">
        <f t="shared" si="5"/>
        <v>5</v>
      </c>
      <c r="G122" s="165" t="e">
        <f t="shared" si="6"/>
        <v>#N/A</v>
      </c>
      <c r="H122" s="165">
        <v>-369125</v>
      </c>
      <c r="I122" s="165" t="e">
        <f t="shared" si="7"/>
        <v>#N/A</v>
      </c>
      <c r="J122" s="158" t="e">
        <f>IF(OR($A122="",$K122),"",VLOOKUP($A122,ContractInfo!$C:$L,10,FALSE))</f>
        <v>#N/A</v>
      </c>
      <c r="K122" s="158" t="b">
        <f>IF($A122="","",VLOOKUP($A122,ContractInfo!$C$2:$H$904,6,FALSE))</f>
        <v>0</v>
      </c>
      <c r="L122" s="158">
        <f>IF(OR($A122="",$K122),"",VLOOKUP($A122,ContractInfo!$C:$L,5,FALSE))</f>
        <v>5</v>
      </c>
    </row>
    <row r="123" spans="1:12" s="140" customFormat="1" x14ac:dyDescent="0.2">
      <c r="A123" s="140" t="s">
        <v>281</v>
      </c>
      <c r="B123" s="158">
        <v>7</v>
      </c>
      <c r="C123" s="158">
        <v>7</v>
      </c>
      <c r="D123" s="158">
        <v>0</v>
      </c>
      <c r="E123" s="158">
        <f t="shared" si="4"/>
        <v>1</v>
      </c>
      <c r="F123" s="158">
        <f t="shared" si="5"/>
        <v>7</v>
      </c>
      <c r="G123" s="165" t="e">
        <f t="shared" si="6"/>
        <v>#N/A</v>
      </c>
      <c r="H123" s="165">
        <v>-106960</v>
      </c>
      <c r="I123" s="165" t="e">
        <f t="shared" si="7"/>
        <v>#N/A</v>
      </c>
      <c r="J123" s="158" t="e">
        <f>IF(OR($A123="",$K123),"",VLOOKUP($A123,ContractInfo!$C:$L,10,FALSE))</f>
        <v>#N/A</v>
      </c>
      <c r="K123" s="158" t="b">
        <f>IF($A123="","",VLOOKUP($A123,ContractInfo!$C$2:$H$904,6,FALSE))</f>
        <v>0</v>
      </c>
      <c r="L123" s="158">
        <f>IF(OR($A123="",$K123),"",VLOOKUP($A123,ContractInfo!$C:$L,5,FALSE))</f>
        <v>10</v>
      </c>
    </row>
    <row r="124" spans="1:12" s="140" customFormat="1" x14ac:dyDescent="0.2">
      <c r="A124" s="140" t="s">
        <v>296</v>
      </c>
      <c r="B124" s="158">
        <v>5</v>
      </c>
      <c r="C124" s="158">
        <v>5</v>
      </c>
      <c r="D124" s="158">
        <v>0</v>
      </c>
      <c r="E124" s="158">
        <f t="shared" si="4"/>
        <v>1</v>
      </c>
      <c r="F124" s="158">
        <f t="shared" si="5"/>
        <v>5</v>
      </c>
      <c r="G124" s="165" t="e">
        <f t="shared" si="6"/>
        <v>#N/A</v>
      </c>
      <c r="H124" s="165">
        <v>-435500</v>
      </c>
      <c r="I124" s="165" t="e">
        <f t="shared" si="7"/>
        <v>#N/A</v>
      </c>
      <c r="J124" s="158" t="e">
        <f>IF(OR($A124="",$K124),"",VLOOKUP($A124,ContractInfo!$C:$L,10,FALSE))</f>
        <v>#N/A</v>
      </c>
      <c r="K124" s="158" t="b">
        <f>IF($A124="","",VLOOKUP($A124,ContractInfo!$C$2:$H$904,6,FALSE))</f>
        <v>0</v>
      </c>
      <c r="L124" s="158">
        <f>IF(OR($A124="",$K124),"",VLOOKUP($A124,ContractInfo!$C:$L,5,FALSE))</f>
        <v>1</v>
      </c>
    </row>
    <row r="125" spans="1:12" s="140" customFormat="1" x14ac:dyDescent="0.2">
      <c r="A125" s="140" t="s">
        <v>281</v>
      </c>
      <c r="B125" s="158">
        <v>-39</v>
      </c>
      <c r="C125" s="158">
        <v>-39</v>
      </c>
      <c r="D125" s="158">
        <v>0</v>
      </c>
      <c r="E125" s="158">
        <f t="shared" si="4"/>
        <v>1</v>
      </c>
      <c r="F125" s="158">
        <f t="shared" si="5"/>
        <v>-39</v>
      </c>
      <c r="G125" s="165" t="e">
        <f t="shared" si="6"/>
        <v>#N/A</v>
      </c>
      <c r="H125" s="165">
        <v>593970</v>
      </c>
      <c r="I125" s="165" t="e">
        <f t="shared" si="7"/>
        <v>#N/A</v>
      </c>
      <c r="J125" s="158" t="e">
        <f>IF(OR($A125="",$K125),"",VLOOKUP($A125,ContractInfo!$C:$L,10,FALSE))</f>
        <v>#N/A</v>
      </c>
      <c r="K125" s="158" t="b">
        <f>IF($A125="","",VLOOKUP($A125,ContractInfo!$C$2:$H$904,6,FALSE))</f>
        <v>0</v>
      </c>
      <c r="L125" s="158">
        <f>IF(OR($A125="",$K125),"",VLOOKUP($A125,ContractInfo!$C:$L,5,FALSE))</f>
        <v>10</v>
      </c>
    </row>
    <row r="126" spans="1:12" s="140" customFormat="1" x14ac:dyDescent="0.2">
      <c r="A126" s="140" t="s">
        <v>281</v>
      </c>
      <c r="B126" s="158">
        <v>-13</v>
      </c>
      <c r="C126" s="158">
        <v>-13</v>
      </c>
      <c r="D126" s="158">
        <v>0</v>
      </c>
      <c r="E126" s="158">
        <f t="shared" si="4"/>
        <v>1</v>
      </c>
      <c r="F126" s="158">
        <f t="shared" si="5"/>
        <v>-13</v>
      </c>
      <c r="G126" s="165" t="e">
        <f t="shared" si="6"/>
        <v>#N/A</v>
      </c>
      <c r="H126" s="165">
        <v>197730</v>
      </c>
      <c r="I126" s="165" t="e">
        <f t="shared" si="7"/>
        <v>#N/A</v>
      </c>
      <c r="J126" s="158" t="e">
        <f>IF(OR($A126="",$K126),"",VLOOKUP($A126,ContractInfo!$C:$L,10,FALSE))</f>
        <v>#N/A</v>
      </c>
      <c r="K126" s="158" t="b">
        <f>IF($A126="","",VLOOKUP($A126,ContractInfo!$C$2:$H$904,6,FALSE))</f>
        <v>0</v>
      </c>
      <c r="L126" s="158">
        <f>IF(OR($A126="",$K126),"",VLOOKUP($A126,ContractInfo!$C:$L,5,FALSE))</f>
        <v>10</v>
      </c>
    </row>
    <row r="127" spans="1:12" s="140" customFormat="1" x14ac:dyDescent="0.2">
      <c r="A127" s="140" t="s">
        <v>228</v>
      </c>
      <c r="B127" s="158">
        <v>-5</v>
      </c>
      <c r="C127" s="158">
        <v>0</v>
      </c>
      <c r="D127" s="158">
        <v>5</v>
      </c>
      <c r="E127" s="158">
        <f t="shared" si="4"/>
        <v>1</v>
      </c>
      <c r="F127" s="158">
        <f t="shared" si="5"/>
        <v>-5</v>
      </c>
      <c r="G127" s="165" t="e">
        <f t="shared" si="6"/>
        <v>#N/A</v>
      </c>
      <c r="H127" s="165">
        <v>376125</v>
      </c>
      <c r="I127" s="165" t="e">
        <f t="shared" si="7"/>
        <v>#N/A</v>
      </c>
      <c r="J127" s="158" t="e">
        <f>IF(OR($A127="",$K127),"",VLOOKUP($A127,ContractInfo!$C:$L,10,FALSE))</f>
        <v>#N/A</v>
      </c>
      <c r="K127" s="158" t="b">
        <f>IF($A127="","",VLOOKUP($A127,ContractInfo!$C$2:$H$904,6,FALSE))</f>
        <v>0</v>
      </c>
      <c r="L127" s="158">
        <f>IF(OR($A127="",$K127),"",VLOOKUP($A127,ContractInfo!$C:$L,5,FALSE))</f>
        <v>5</v>
      </c>
    </row>
    <row r="128" spans="1:12" s="140" customFormat="1" x14ac:dyDescent="0.2">
      <c r="A128" s="140" t="s">
        <v>228</v>
      </c>
      <c r="B128" s="158">
        <v>-6</v>
      </c>
      <c r="C128" s="158">
        <v>0</v>
      </c>
      <c r="D128" s="158">
        <v>6</v>
      </c>
      <c r="E128" s="158">
        <f t="shared" si="4"/>
        <v>1</v>
      </c>
      <c r="F128" s="158">
        <f t="shared" si="5"/>
        <v>-6</v>
      </c>
      <c r="G128" s="165" t="e">
        <f t="shared" si="6"/>
        <v>#N/A</v>
      </c>
      <c r="H128" s="165">
        <v>449400</v>
      </c>
      <c r="I128" s="165" t="e">
        <f t="shared" si="7"/>
        <v>#N/A</v>
      </c>
      <c r="J128" s="158" t="e">
        <f>IF(OR($A128="",$K128),"",VLOOKUP($A128,ContractInfo!$C:$L,10,FALSE))</f>
        <v>#N/A</v>
      </c>
      <c r="K128" s="158" t="b">
        <f>IF($A128="","",VLOOKUP($A128,ContractInfo!$C$2:$H$904,6,FALSE))</f>
        <v>0</v>
      </c>
      <c r="L128" s="158">
        <f>IF(OR($A128="",$K128),"",VLOOKUP($A128,ContractInfo!$C:$L,5,FALSE))</f>
        <v>5</v>
      </c>
    </row>
    <row r="129" spans="1:12" s="140" customFormat="1" x14ac:dyDescent="0.2">
      <c r="A129" s="140" t="s">
        <v>296</v>
      </c>
      <c r="B129" s="158">
        <v>-1</v>
      </c>
      <c r="C129" s="158">
        <v>-1</v>
      </c>
      <c r="D129" s="158">
        <v>0</v>
      </c>
      <c r="E129" s="158">
        <f t="shared" si="4"/>
        <v>1</v>
      </c>
      <c r="F129" s="158">
        <f t="shared" si="5"/>
        <v>-1</v>
      </c>
      <c r="G129" s="165" t="e">
        <f t="shared" si="6"/>
        <v>#N/A</v>
      </c>
      <c r="H129" s="165">
        <v>85240</v>
      </c>
      <c r="I129" s="165" t="e">
        <f t="shared" si="7"/>
        <v>#N/A</v>
      </c>
      <c r="J129" s="158" t="e">
        <f>IF(OR($A129="",$K129),"",VLOOKUP($A129,ContractInfo!$C:$L,10,FALSE))</f>
        <v>#N/A</v>
      </c>
      <c r="K129" s="158" t="b">
        <f>IF($A129="","",VLOOKUP($A129,ContractInfo!$C$2:$H$904,6,FALSE))</f>
        <v>0</v>
      </c>
      <c r="L129" s="158">
        <f>IF(OR($A129="",$K129),"",VLOOKUP($A129,ContractInfo!$C:$L,5,FALSE))</f>
        <v>1</v>
      </c>
    </row>
    <row r="130" spans="1:12" s="140" customFormat="1" x14ac:dyDescent="0.2">
      <c r="A130" s="140" t="s">
        <v>228</v>
      </c>
      <c r="B130" s="158">
        <v>1</v>
      </c>
      <c r="C130" s="158">
        <v>0</v>
      </c>
      <c r="D130" s="158">
        <v>-1</v>
      </c>
      <c r="E130" s="158">
        <f t="shared" ref="E130:E193" si="8">IF(OR($A130="",$K130),"",1)</f>
        <v>1</v>
      </c>
      <c r="F130" s="158">
        <f t="shared" ref="F130:F193" si="9">IF(OR($A130="",$K130),"",$E130*$B130)</f>
        <v>1</v>
      </c>
      <c r="G130" s="165" t="e">
        <f t="shared" ref="G130:G193" si="10">IF(OR($A130="",$K130),"",$J130*$B130*$L130)</f>
        <v>#N/A</v>
      </c>
      <c r="H130" s="165">
        <v>-76500</v>
      </c>
      <c r="I130" s="165" t="e">
        <f t="shared" ref="I130:I193" si="11">IF(OR($A130="",$K130),"",$G130+$H130)</f>
        <v>#N/A</v>
      </c>
      <c r="J130" s="158" t="e">
        <f>IF(OR($A130="",$K130),"",VLOOKUP($A130,ContractInfo!$C:$L,10,FALSE))</f>
        <v>#N/A</v>
      </c>
      <c r="K130" s="158" t="b">
        <f>IF($A130="","",VLOOKUP($A130,ContractInfo!$C$2:$H$904,6,FALSE))</f>
        <v>0</v>
      </c>
      <c r="L130" s="158">
        <f>IF(OR($A130="",$K130),"",VLOOKUP($A130,ContractInfo!$C:$L,5,FALSE))</f>
        <v>5</v>
      </c>
    </row>
    <row r="131" spans="1:12" s="140" customFormat="1" x14ac:dyDescent="0.2">
      <c r="A131" s="140" t="s">
        <v>296</v>
      </c>
      <c r="B131" s="158">
        <v>1</v>
      </c>
      <c r="C131" s="158">
        <v>1</v>
      </c>
      <c r="D131" s="158">
        <v>0</v>
      </c>
      <c r="E131" s="158">
        <f t="shared" si="8"/>
        <v>1</v>
      </c>
      <c r="F131" s="158">
        <f t="shared" si="9"/>
        <v>1</v>
      </c>
      <c r="G131" s="165" t="e">
        <f t="shared" si="10"/>
        <v>#N/A</v>
      </c>
      <c r="H131" s="165">
        <v>-87970</v>
      </c>
      <c r="I131" s="165" t="e">
        <f t="shared" si="11"/>
        <v>#N/A</v>
      </c>
      <c r="J131" s="158" t="e">
        <f>IF(OR($A131="",$K131),"",VLOOKUP($A131,ContractInfo!$C:$L,10,FALSE))</f>
        <v>#N/A</v>
      </c>
      <c r="K131" s="158" t="b">
        <f>IF($A131="","",VLOOKUP($A131,ContractInfo!$C$2:$H$904,6,FALSE))</f>
        <v>0</v>
      </c>
      <c r="L131" s="158">
        <f>IF(OR($A131="",$K131),"",VLOOKUP($A131,ContractInfo!$C:$L,5,FALSE))</f>
        <v>1</v>
      </c>
    </row>
    <row r="132" spans="1:12" s="140" customFormat="1" x14ac:dyDescent="0.2">
      <c r="A132" s="140" t="s">
        <v>228</v>
      </c>
      <c r="B132" s="158">
        <v>-1</v>
      </c>
      <c r="C132" s="158">
        <v>0</v>
      </c>
      <c r="D132" s="158">
        <v>1</v>
      </c>
      <c r="E132" s="158">
        <f t="shared" si="8"/>
        <v>1</v>
      </c>
      <c r="F132" s="158">
        <f t="shared" si="9"/>
        <v>-1</v>
      </c>
      <c r="G132" s="165" t="e">
        <f t="shared" si="10"/>
        <v>#N/A</v>
      </c>
      <c r="H132" s="165">
        <v>75325</v>
      </c>
      <c r="I132" s="165" t="e">
        <f t="shared" si="11"/>
        <v>#N/A</v>
      </c>
      <c r="J132" s="158" t="e">
        <f>IF(OR($A132="",$K132),"",VLOOKUP($A132,ContractInfo!$C:$L,10,FALSE))</f>
        <v>#N/A</v>
      </c>
      <c r="K132" s="158" t="b">
        <f>IF($A132="","",VLOOKUP($A132,ContractInfo!$C$2:$H$904,6,FALSE))</f>
        <v>0</v>
      </c>
      <c r="L132" s="158">
        <f>IF(OR($A132="",$K132),"",VLOOKUP($A132,ContractInfo!$C:$L,5,FALSE))</f>
        <v>5</v>
      </c>
    </row>
    <row r="133" spans="1:12" s="140" customFormat="1" x14ac:dyDescent="0.2">
      <c r="A133" s="140" t="s">
        <v>296</v>
      </c>
      <c r="B133" s="158">
        <v>-1</v>
      </c>
      <c r="C133" s="158">
        <v>-1</v>
      </c>
      <c r="D133" s="158">
        <v>0</v>
      </c>
      <c r="E133" s="158">
        <f t="shared" si="8"/>
        <v>1</v>
      </c>
      <c r="F133" s="158">
        <f t="shared" si="9"/>
        <v>-1</v>
      </c>
      <c r="G133" s="165" t="e">
        <f t="shared" si="10"/>
        <v>#N/A</v>
      </c>
      <c r="H133" s="165">
        <v>86940</v>
      </c>
      <c r="I133" s="165" t="e">
        <f t="shared" si="11"/>
        <v>#N/A</v>
      </c>
      <c r="J133" s="158" t="e">
        <f>IF(OR($A133="",$K133),"",VLOOKUP($A133,ContractInfo!$C:$L,10,FALSE))</f>
        <v>#N/A</v>
      </c>
      <c r="K133" s="158" t="b">
        <f>IF($A133="","",VLOOKUP($A133,ContractInfo!$C$2:$H$904,6,FALSE))</f>
        <v>0</v>
      </c>
      <c r="L133" s="158">
        <f>IF(OR($A133="",$K133),"",VLOOKUP($A133,ContractInfo!$C:$L,5,FALSE))</f>
        <v>1</v>
      </c>
    </row>
    <row r="134" spans="1:12" s="140" customFormat="1" x14ac:dyDescent="0.2">
      <c r="A134" s="140" t="s">
        <v>228</v>
      </c>
      <c r="B134" s="158">
        <v>1</v>
      </c>
      <c r="C134" s="158">
        <v>0</v>
      </c>
      <c r="D134" s="158">
        <v>-1</v>
      </c>
      <c r="E134" s="158">
        <f t="shared" si="8"/>
        <v>1</v>
      </c>
      <c r="F134" s="158">
        <f t="shared" si="9"/>
        <v>1</v>
      </c>
      <c r="G134" s="165" t="e">
        <f t="shared" si="10"/>
        <v>#N/A</v>
      </c>
      <c r="H134" s="165">
        <v>-76400</v>
      </c>
      <c r="I134" s="165" t="e">
        <f t="shared" si="11"/>
        <v>#N/A</v>
      </c>
      <c r="J134" s="158" t="e">
        <f>IF(OR($A134="",$K134),"",VLOOKUP($A134,ContractInfo!$C:$L,10,FALSE))</f>
        <v>#N/A</v>
      </c>
      <c r="K134" s="158" t="b">
        <f>IF($A134="","",VLOOKUP($A134,ContractInfo!$C$2:$H$904,6,FALSE))</f>
        <v>0</v>
      </c>
      <c r="L134" s="158">
        <f>IF(OR($A134="",$K134),"",VLOOKUP($A134,ContractInfo!$C:$L,5,FALSE))</f>
        <v>5</v>
      </c>
    </row>
    <row r="135" spans="1:12" s="140" customFormat="1" x14ac:dyDescent="0.2">
      <c r="A135" s="140" t="s">
        <v>296</v>
      </c>
      <c r="B135" s="158">
        <v>-1</v>
      </c>
      <c r="C135" s="158">
        <v>-1</v>
      </c>
      <c r="D135" s="158">
        <v>0</v>
      </c>
      <c r="E135" s="158">
        <f t="shared" si="8"/>
        <v>1</v>
      </c>
      <c r="F135" s="158">
        <f t="shared" si="9"/>
        <v>-1</v>
      </c>
      <c r="G135" s="165" t="e">
        <f t="shared" si="10"/>
        <v>#N/A</v>
      </c>
      <c r="H135" s="165">
        <v>83370</v>
      </c>
      <c r="I135" s="165" t="e">
        <f t="shared" si="11"/>
        <v>#N/A</v>
      </c>
      <c r="J135" s="158" t="e">
        <f>IF(OR($A135="",$K135),"",VLOOKUP($A135,ContractInfo!$C:$L,10,FALSE))</f>
        <v>#N/A</v>
      </c>
      <c r="K135" s="158" t="b">
        <f>IF($A135="","",VLOOKUP($A135,ContractInfo!$C$2:$H$904,6,FALSE))</f>
        <v>0</v>
      </c>
      <c r="L135" s="158">
        <f>IF(OR($A135="",$K135),"",VLOOKUP($A135,ContractInfo!$C:$L,5,FALSE))</f>
        <v>1</v>
      </c>
    </row>
    <row r="136" spans="1:12" s="140" customFormat="1" x14ac:dyDescent="0.2">
      <c r="A136" s="140" t="s">
        <v>296</v>
      </c>
      <c r="B136" s="158">
        <v>-1</v>
      </c>
      <c r="C136" s="158">
        <v>-1</v>
      </c>
      <c r="D136" s="158">
        <v>0</v>
      </c>
      <c r="E136" s="158">
        <f t="shared" si="8"/>
        <v>1</v>
      </c>
      <c r="F136" s="158">
        <f t="shared" si="9"/>
        <v>-1</v>
      </c>
      <c r="G136" s="165" t="e">
        <f t="shared" si="10"/>
        <v>#N/A</v>
      </c>
      <c r="H136" s="165">
        <v>83380</v>
      </c>
      <c r="I136" s="165" t="e">
        <f t="shared" si="11"/>
        <v>#N/A</v>
      </c>
      <c r="J136" s="158" t="e">
        <f>IF(OR($A136="",$K136),"",VLOOKUP($A136,ContractInfo!$C:$L,10,FALSE))</f>
        <v>#N/A</v>
      </c>
      <c r="K136" s="158" t="b">
        <f>IF($A136="","",VLOOKUP($A136,ContractInfo!$C$2:$H$904,6,FALSE))</f>
        <v>0</v>
      </c>
      <c r="L136" s="158">
        <f>IF(OR($A136="",$K136),"",VLOOKUP($A136,ContractInfo!$C:$L,5,FALSE))</f>
        <v>1</v>
      </c>
    </row>
    <row r="137" spans="1:12" s="140" customFormat="1" x14ac:dyDescent="0.2">
      <c r="A137" s="140" t="s">
        <v>228</v>
      </c>
      <c r="B137" s="158">
        <v>2</v>
      </c>
      <c r="C137" s="158">
        <v>0</v>
      </c>
      <c r="D137" s="158">
        <v>-2</v>
      </c>
      <c r="E137" s="158">
        <f t="shared" si="8"/>
        <v>1</v>
      </c>
      <c r="F137" s="158">
        <f t="shared" si="9"/>
        <v>2</v>
      </c>
      <c r="G137" s="165" t="e">
        <f t="shared" si="10"/>
        <v>#N/A</v>
      </c>
      <c r="H137" s="165">
        <v>-157400</v>
      </c>
      <c r="I137" s="165" t="e">
        <f t="shared" si="11"/>
        <v>#N/A</v>
      </c>
      <c r="J137" s="158" t="e">
        <f>IF(OR($A137="",$K137),"",VLOOKUP($A137,ContractInfo!$C:$L,10,FALSE))</f>
        <v>#N/A</v>
      </c>
      <c r="K137" s="158" t="b">
        <f>IF($A137="","",VLOOKUP($A137,ContractInfo!$C$2:$H$904,6,FALSE))</f>
        <v>0</v>
      </c>
      <c r="L137" s="158">
        <f>IF(OR($A137="",$K137),"",VLOOKUP($A137,ContractInfo!$C:$L,5,FALSE))</f>
        <v>5</v>
      </c>
    </row>
    <row r="138" spans="1:12" s="140" customFormat="1" x14ac:dyDescent="0.2">
      <c r="A138" s="140" t="s">
        <v>296</v>
      </c>
      <c r="B138" s="158">
        <v>1</v>
      </c>
      <c r="C138" s="158">
        <v>1</v>
      </c>
      <c r="D138" s="158">
        <v>0</v>
      </c>
      <c r="E138" s="158">
        <f t="shared" si="8"/>
        <v>1</v>
      </c>
      <c r="F138" s="158">
        <f t="shared" si="9"/>
        <v>1</v>
      </c>
      <c r="G138" s="165" t="e">
        <f t="shared" si="10"/>
        <v>#N/A</v>
      </c>
      <c r="H138" s="165">
        <v>-86940</v>
      </c>
      <c r="I138" s="165" t="e">
        <f t="shared" si="11"/>
        <v>#N/A</v>
      </c>
      <c r="J138" s="158" t="e">
        <f>IF(OR($A138="",$K138),"",VLOOKUP($A138,ContractInfo!$C:$L,10,FALSE))</f>
        <v>#N/A</v>
      </c>
      <c r="K138" s="158" t="b">
        <f>IF($A138="","",VLOOKUP($A138,ContractInfo!$C$2:$H$904,6,FALSE))</f>
        <v>0</v>
      </c>
      <c r="L138" s="158">
        <f>IF(OR($A138="",$K138),"",VLOOKUP($A138,ContractInfo!$C:$L,5,FALSE))</f>
        <v>1</v>
      </c>
    </row>
    <row r="139" spans="1:12" s="140" customFormat="1" x14ac:dyDescent="0.2">
      <c r="A139" s="140" t="s">
        <v>228</v>
      </c>
      <c r="B139" s="158">
        <v>1</v>
      </c>
      <c r="C139" s="158">
        <v>0</v>
      </c>
      <c r="D139" s="158">
        <v>-1</v>
      </c>
      <c r="E139" s="158">
        <f t="shared" si="8"/>
        <v>1</v>
      </c>
      <c r="F139" s="158">
        <f t="shared" si="9"/>
        <v>1</v>
      </c>
      <c r="G139" s="165" t="e">
        <f t="shared" si="10"/>
        <v>#N/A</v>
      </c>
      <c r="H139" s="165">
        <v>-79875</v>
      </c>
      <c r="I139" s="165" t="e">
        <f t="shared" si="11"/>
        <v>#N/A</v>
      </c>
      <c r="J139" s="158" t="e">
        <f>IF(OR($A139="",$K139),"",VLOOKUP($A139,ContractInfo!$C:$L,10,FALSE))</f>
        <v>#N/A</v>
      </c>
      <c r="K139" s="158" t="b">
        <f>IF($A139="","",VLOOKUP($A139,ContractInfo!$C$2:$H$904,6,FALSE))</f>
        <v>0</v>
      </c>
      <c r="L139" s="158">
        <f>IF(OR($A139="",$K139),"",VLOOKUP($A139,ContractInfo!$C:$L,5,FALSE))</f>
        <v>5</v>
      </c>
    </row>
    <row r="140" spans="1:12" s="140" customFormat="1" x14ac:dyDescent="0.2">
      <c r="A140" s="140" t="s">
        <v>296</v>
      </c>
      <c r="B140" s="158">
        <v>1</v>
      </c>
      <c r="C140" s="158">
        <v>1</v>
      </c>
      <c r="D140" s="158">
        <v>0</v>
      </c>
      <c r="E140" s="158">
        <f t="shared" si="8"/>
        <v>1</v>
      </c>
      <c r="F140" s="158">
        <f t="shared" si="9"/>
        <v>1</v>
      </c>
      <c r="G140" s="165" t="e">
        <f t="shared" si="10"/>
        <v>#N/A</v>
      </c>
      <c r="H140" s="165">
        <v>-87970</v>
      </c>
      <c r="I140" s="165" t="e">
        <f t="shared" si="11"/>
        <v>#N/A</v>
      </c>
      <c r="J140" s="158" t="e">
        <f>IF(OR($A140="",$K140),"",VLOOKUP($A140,ContractInfo!$C:$L,10,FALSE))</f>
        <v>#N/A</v>
      </c>
      <c r="K140" s="158" t="b">
        <f>IF($A140="","",VLOOKUP($A140,ContractInfo!$C$2:$H$904,6,FALSE))</f>
        <v>0</v>
      </c>
      <c r="L140" s="158">
        <f>IF(OR($A140="",$K140),"",VLOOKUP($A140,ContractInfo!$C:$L,5,FALSE))</f>
        <v>1</v>
      </c>
    </row>
    <row r="141" spans="1:12" s="140" customFormat="1" x14ac:dyDescent="0.2">
      <c r="A141" s="140" t="s">
        <v>281</v>
      </c>
      <c r="B141" s="158">
        <v>-46</v>
      </c>
      <c r="C141" s="158">
        <v>0</v>
      </c>
      <c r="D141" s="158">
        <v>46</v>
      </c>
      <c r="E141" s="158">
        <f t="shared" si="8"/>
        <v>1</v>
      </c>
      <c r="F141" s="158">
        <f t="shared" si="9"/>
        <v>-46</v>
      </c>
      <c r="G141" s="165" t="e">
        <f t="shared" si="10"/>
        <v>#N/A</v>
      </c>
      <c r="H141" s="165">
        <v>736000</v>
      </c>
      <c r="I141" s="165" t="e">
        <f t="shared" si="11"/>
        <v>#N/A</v>
      </c>
      <c r="J141" s="158" t="e">
        <f>IF(OR($A141="",$K141),"",VLOOKUP($A141,ContractInfo!$C:$L,10,FALSE))</f>
        <v>#N/A</v>
      </c>
      <c r="K141" s="158" t="b">
        <f>IF($A141="","",VLOOKUP($A141,ContractInfo!$C$2:$H$904,6,FALSE))</f>
        <v>0</v>
      </c>
      <c r="L141" s="158">
        <f>IF(OR($A141="",$K141),"",VLOOKUP($A141,ContractInfo!$C:$L,5,FALSE))</f>
        <v>10</v>
      </c>
    </row>
    <row r="142" spans="1:12" s="140" customFormat="1" x14ac:dyDescent="0.2">
      <c r="A142" s="140" t="s">
        <v>281</v>
      </c>
      <c r="B142" s="158">
        <v>-45</v>
      </c>
      <c r="C142" s="158">
        <v>0</v>
      </c>
      <c r="D142" s="158">
        <v>45</v>
      </c>
      <c r="E142" s="158">
        <f t="shared" si="8"/>
        <v>1</v>
      </c>
      <c r="F142" s="158">
        <f t="shared" si="9"/>
        <v>-45</v>
      </c>
      <c r="G142" s="165" t="e">
        <f t="shared" si="10"/>
        <v>#N/A</v>
      </c>
      <c r="H142" s="165">
        <v>721800</v>
      </c>
      <c r="I142" s="165" t="e">
        <f t="shared" si="11"/>
        <v>#N/A</v>
      </c>
      <c r="J142" s="158" t="e">
        <f>IF(OR($A142="",$K142),"",VLOOKUP($A142,ContractInfo!$C:$L,10,FALSE))</f>
        <v>#N/A</v>
      </c>
      <c r="K142" s="158" t="b">
        <f>IF($A142="","",VLOOKUP($A142,ContractInfo!$C$2:$H$904,6,FALSE))</f>
        <v>0</v>
      </c>
      <c r="L142" s="158">
        <f>IF(OR($A142="",$K142),"",VLOOKUP($A142,ContractInfo!$C:$L,5,FALSE))</f>
        <v>10</v>
      </c>
    </row>
    <row r="143" spans="1:12" s="140" customFormat="1" x14ac:dyDescent="0.2">
      <c r="A143" s="140" t="s">
        <v>296</v>
      </c>
      <c r="B143" s="158">
        <v>2</v>
      </c>
      <c r="C143" s="158">
        <v>2</v>
      </c>
      <c r="D143" s="158">
        <v>0</v>
      </c>
      <c r="E143" s="158">
        <f t="shared" si="8"/>
        <v>1</v>
      </c>
      <c r="F143" s="158">
        <f t="shared" si="9"/>
        <v>2</v>
      </c>
      <c r="G143" s="165" t="e">
        <f t="shared" si="10"/>
        <v>#N/A</v>
      </c>
      <c r="H143" s="165">
        <v>-182200</v>
      </c>
      <c r="I143" s="165" t="e">
        <f t="shared" si="11"/>
        <v>#N/A</v>
      </c>
      <c r="J143" s="158" t="e">
        <f>IF(OR($A143="",$K143),"",VLOOKUP($A143,ContractInfo!$C:$L,10,FALSE))</f>
        <v>#N/A</v>
      </c>
      <c r="K143" s="158" t="b">
        <f>IF($A143="","",VLOOKUP($A143,ContractInfo!$C$2:$H$904,6,FALSE))</f>
        <v>0</v>
      </c>
      <c r="L143" s="158">
        <f>IF(OR($A143="",$K143),"",VLOOKUP($A143,ContractInfo!$C:$L,5,FALSE))</f>
        <v>1</v>
      </c>
    </row>
    <row r="144" spans="1:12" s="140" customFormat="1" x14ac:dyDescent="0.2">
      <c r="A144" s="140" t="s">
        <v>281</v>
      </c>
      <c r="B144" s="158">
        <v>-41</v>
      </c>
      <c r="C144" s="158">
        <v>0</v>
      </c>
      <c r="D144" s="158">
        <v>41</v>
      </c>
      <c r="E144" s="158">
        <f t="shared" si="8"/>
        <v>1</v>
      </c>
      <c r="F144" s="158">
        <f t="shared" si="9"/>
        <v>-41</v>
      </c>
      <c r="G144" s="165" t="e">
        <f t="shared" si="10"/>
        <v>#N/A</v>
      </c>
      <c r="H144" s="165">
        <v>645750</v>
      </c>
      <c r="I144" s="165" t="e">
        <f t="shared" si="11"/>
        <v>#N/A</v>
      </c>
      <c r="J144" s="158" t="e">
        <f>IF(OR($A144="",$K144),"",VLOOKUP($A144,ContractInfo!$C:$L,10,FALSE))</f>
        <v>#N/A</v>
      </c>
      <c r="K144" s="158" t="b">
        <f>IF($A144="","",VLOOKUP($A144,ContractInfo!$C$2:$H$904,6,FALSE))</f>
        <v>0</v>
      </c>
      <c r="L144" s="158">
        <f>IF(OR($A144="",$K144),"",VLOOKUP($A144,ContractInfo!$C:$L,5,FALSE))</f>
        <v>10</v>
      </c>
    </row>
    <row r="145" spans="1:12" s="140" customFormat="1" x14ac:dyDescent="0.2">
      <c r="A145" s="140" t="s">
        <v>281</v>
      </c>
      <c r="B145" s="158">
        <v>-8</v>
      </c>
      <c r="C145" s="158">
        <v>0</v>
      </c>
      <c r="D145" s="158">
        <v>8</v>
      </c>
      <c r="E145" s="158">
        <f t="shared" si="8"/>
        <v>1</v>
      </c>
      <c r="F145" s="158">
        <f t="shared" si="9"/>
        <v>-8</v>
      </c>
      <c r="G145" s="165" t="e">
        <f t="shared" si="10"/>
        <v>#N/A</v>
      </c>
      <c r="H145" s="165">
        <v>125680</v>
      </c>
      <c r="I145" s="165" t="e">
        <f t="shared" si="11"/>
        <v>#N/A</v>
      </c>
      <c r="J145" s="158" t="e">
        <f>IF(OR($A145="",$K145),"",VLOOKUP($A145,ContractInfo!$C:$L,10,FALSE))</f>
        <v>#N/A</v>
      </c>
      <c r="K145" s="158" t="b">
        <f>IF($A145="","",VLOOKUP($A145,ContractInfo!$C$2:$H$904,6,FALSE))</f>
        <v>0</v>
      </c>
      <c r="L145" s="158">
        <f>IF(OR($A145="",$K145),"",VLOOKUP($A145,ContractInfo!$C:$L,5,FALSE))</f>
        <v>10</v>
      </c>
    </row>
    <row r="146" spans="1:12" s="140" customFormat="1" x14ac:dyDescent="0.2">
      <c r="A146" s="140" t="s">
        <v>228</v>
      </c>
      <c r="B146" s="158">
        <v>-1</v>
      </c>
      <c r="C146" s="158">
        <v>0</v>
      </c>
      <c r="D146" s="158">
        <v>1</v>
      </c>
      <c r="E146" s="158">
        <f t="shared" si="8"/>
        <v>1</v>
      </c>
      <c r="F146" s="158">
        <f t="shared" si="9"/>
        <v>-1</v>
      </c>
      <c r="G146" s="165" t="e">
        <f t="shared" si="10"/>
        <v>#N/A</v>
      </c>
      <c r="H146" s="165">
        <v>78450</v>
      </c>
      <c r="I146" s="165" t="e">
        <f t="shared" si="11"/>
        <v>#N/A</v>
      </c>
      <c r="J146" s="158" t="e">
        <f>IF(OR($A146="",$K146),"",VLOOKUP($A146,ContractInfo!$C:$L,10,FALSE))</f>
        <v>#N/A</v>
      </c>
      <c r="K146" s="158" t="b">
        <f>IF($A146="","",VLOOKUP($A146,ContractInfo!$C$2:$H$904,6,FALSE))</f>
        <v>0</v>
      </c>
      <c r="L146" s="158">
        <f>IF(OR($A146="",$K146),"",VLOOKUP($A146,ContractInfo!$C:$L,5,FALSE))</f>
        <v>5</v>
      </c>
    </row>
    <row r="147" spans="1:12" s="140" customFormat="1" x14ac:dyDescent="0.2">
      <c r="A147" s="140" t="s">
        <v>281</v>
      </c>
      <c r="B147" s="158">
        <v>-7</v>
      </c>
      <c r="C147" s="158">
        <v>0</v>
      </c>
      <c r="D147" s="158">
        <v>7</v>
      </c>
      <c r="E147" s="158">
        <f t="shared" si="8"/>
        <v>1</v>
      </c>
      <c r="F147" s="158">
        <f t="shared" si="9"/>
        <v>-7</v>
      </c>
      <c r="G147" s="165" t="e">
        <f t="shared" si="10"/>
        <v>#N/A</v>
      </c>
      <c r="H147" s="165">
        <v>109620</v>
      </c>
      <c r="I147" s="165" t="e">
        <f t="shared" si="11"/>
        <v>#N/A</v>
      </c>
      <c r="J147" s="158" t="e">
        <f>IF(OR($A147="",$K147),"",VLOOKUP($A147,ContractInfo!$C:$L,10,FALSE))</f>
        <v>#N/A</v>
      </c>
      <c r="K147" s="158" t="b">
        <f>IF($A147="","",VLOOKUP($A147,ContractInfo!$C$2:$H$904,6,FALSE))</f>
        <v>0</v>
      </c>
      <c r="L147" s="158">
        <f>IF(OR($A147="",$K147),"",VLOOKUP($A147,ContractInfo!$C:$L,5,FALSE))</f>
        <v>10</v>
      </c>
    </row>
    <row r="148" spans="1:12" s="140" customFormat="1" x14ac:dyDescent="0.2">
      <c r="A148" s="140" t="s">
        <v>228</v>
      </c>
      <c r="B148" s="158">
        <v>-1</v>
      </c>
      <c r="C148" s="158">
        <v>0</v>
      </c>
      <c r="D148" s="158">
        <v>1</v>
      </c>
      <c r="E148" s="158">
        <f t="shared" si="8"/>
        <v>1</v>
      </c>
      <c r="F148" s="158">
        <f t="shared" si="9"/>
        <v>-1</v>
      </c>
      <c r="G148" s="165" t="e">
        <f t="shared" si="10"/>
        <v>#N/A</v>
      </c>
      <c r="H148" s="165">
        <v>77900</v>
      </c>
      <c r="I148" s="165" t="e">
        <f t="shared" si="11"/>
        <v>#N/A</v>
      </c>
      <c r="J148" s="158" t="e">
        <f>IF(OR($A148="",$K148),"",VLOOKUP($A148,ContractInfo!$C:$L,10,FALSE))</f>
        <v>#N/A</v>
      </c>
      <c r="K148" s="158" t="b">
        <f>IF($A148="","",VLOOKUP($A148,ContractInfo!$C$2:$H$904,6,FALSE))</f>
        <v>0</v>
      </c>
      <c r="L148" s="158">
        <f>IF(OR($A148="",$K148),"",VLOOKUP($A148,ContractInfo!$C:$L,5,FALSE))</f>
        <v>5</v>
      </c>
    </row>
    <row r="149" spans="1:12" s="140" customFormat="1" x14ac:dyDescent="0.2">
      <c r="A149" s="140" t="s">
        <v>281</v>
      </c>
      <c r="B149" s="158">
        <v>18</v>
      </c>
      <c r="C149" s="158">
        <v>0</v>
      </c>
      <c r="D149" s="158">
        <v>-18</v>
      </c>
      <c r="E149" s="158">
        <f t="shared" si="8"/>
        <v>1</v>
      </c>
      <c r="F149" s="158">
        <f t="shared" si="9"/>
        <v>18</v>
      </c>
      <c r="G149" s="165" t="e">
        <f t="shared" si="10"/>
        <v>#N/A</v>
      </c>
      <c r="H149" s="165">
        <v>-284760</v>
      </c>
      <c r="I149" s="165" t="e">
        <f t="shared" si="11"/>
        <v>#N/A</v>
      </c>
      <c r="J149" s="158" t="e">
        <f>IF(OR($A149="",$K149),"",VLOOKUP($A149,ContractInfo!$C:$L,10,FALSE))</f>
        <v>#N/A</v>
      </c>
      <c r="K149" s="158" t="b">
        <f>IF($A149="","",VLOOKUP($A149,ContractInfo!$C$2:$H$904,6,FALSE))</f>
        <v>0</v>
      </c>
      <c r="L149" s="158">
        <f>IF(OR($A149="",$K149),"",VLOOKUP($A149,ContractInfo!$C:$L,5,FALSE))</f>
        <v>10</v>
      </c>
    </row>
    <row r="150" spans="1:12" s="140" customFormat="1" x14ac:dyDescent="0.2">
      <c r="A150" s="140" t="s">
        <v>296</v>
      </c>
      <c r="B150" s="158">
        <v>1</v>
      </c>
      <c r="C150" s="158">
        <v>1</v>
      </c>
      <c r="D150" s="158">
        <v>0</v>
      </c>
      <c r="E150" s="158">
        <f t="shared" si="8"/>
        <v>1</v>
      </c>
      <c r="F150" s="158">
        <f t="shared" si="9"/>
        <v>1</v>
      </c>
      <c r="G150" s="165" t="e">
        <f t="shared" si="10"/>
        <v>#N/A</v>
      </c>
      <c r="H150" s="165">
        <v>-93280</v>
      </c>
      <c r="I150" s="165" t="e">
        <f t="shared" si="11"/>
        <v>#N/A</v>
      </c>
      <c r="J150" s="158" t="e">
        <f>IF(OR($A150="",$K150),"",VLOOKUP($A150,ContractInfo!$C:$L,10,FALSE))</f>
        <v>#N/A</v>
      </c>
      <c r="K150" s="158" t="b">
        <f>IF($A150="","",VLOOKUP($A150,ContractInfo!$C$2:$H$904,6,FALSE))</f>
        <v>0</v>
      </c>
      <c r="L150" s="158">
        <f>IF(OR($A150="",$K150),"",VLOOKUP($A150,ContractInfo!$C:$L,5,FALSE))</f>
        <v>1</v>
      </c>
    </row>
    <row r="151" spans="1:12" s="140" customFormat="1" x14ac:dyDescent="0.2">
      <c r="A151" s="140" t="s">
        <v>281</v>
      </c>
      <c r="B151" s="158">
        <v>18</v>
      </c>
      <c r="C151" s="158">
        <v>0</v>
      </c>
      <c r="D151" s="158">
        <v>-18</v>
      </c>
      <c r="E151" s="158">
        <f t="shared" si="8"/>
        <v>1</v>
      </c>
      <c r="F151" s="158">
        <f t="shared" si="9"/>
        <v>18</v>
      </c>
      <c r="G151" s="165" t="e">
        <f t="shared" si="10"/>
        <v>#N/A</v>
      </c>
      <c r="H151" s="165">
        <v>-286920</v>
      </c>
      <c r="I151" s="165" t="e">
        <f t="shared" si="11"/>
        <v>#N/A</v>
      </c>
      <c r="J151" s="158" t="e">
        <f>IF(OR($A151="",$K151),"",VLOOKUP($A151,ContractInfo!$C:$L,10,FALSE))</f>
        <v>#N/A</v>
      </c>
      <c r="K151" s="158" t="b">
        <f>IF($A151="","",VLOOKUP($A151,ContractInfo!$C$2:$H$904,6,FALSE))</f>
        <v>0</v>
      </c>
      <c r="L151" s="158">
        <f>IF(OR($A151="",$K151),"",VLOOKUP($A151,ContractInfo!$C:$L,5,FALSE))</f>
        <v>10</v>
      </c>
    </row>
    <row r="152" spans="1:12" s="140" customFormat="1" x14ac:dyDescent="0.2">
      <c r="A152" s="140" t="s">
        <v>296</v>
      </c>
      <c r="B152" s="158">
        <v>-1</v>
      </c>
      <c r="C152" s="158">
        <v>-1</v>
      </c>
      <c r="D152" s="158">
        <v>0</v>
      </c>
      <c r="E152" s="158">
        <f t="shared" si="8"/>
        <v>1</v>
      </c>
      <c r="F152" s="158">
        <f t="shared" si="9"/>
        <v>-1</v>
      </c>
      <c r="G152" s="165" t="e">
        <f t="shared" si="10"/>
        <v>#N/A</v>
      </c>
      <c r="H152" s="165">
        <v>91130</v>
      </c>
      <c r="I152" s="165" t="e">
        <f t="shared" si="11"/>
        <v>#N/A</v>
      </c>
      <c r="J152" s="158" t="e">
        <f>IF(OR($A152="",$K152),"",VLOOKUP($A152,ContractInfo!$C:$L,10,FALSE))</f>
        <v>#N/A</v>
      </c>
      <c r="K152" s="158" t="b">
        <f>IF($A152="","",VLOOKUP($A152,ContractInfo!$C$2:$H$904,6,FALSE))</f>
        <v>0</v>
      </c>
      <c r="L152" s="158">
        <f>IF(OR($A152="",$K152),"",VLOOKUP($A152,ContractInfo!$C:$L,5,FALSE))</f>
        <v>1</v>
      </c>
    </row>
    <row r="153" spans="1:12" s="140" customFormat="1" x14ac:dyDescent="0.2">
      <c r="A153" s="140" t="s">
        <v>281</v>
      </c>
      <c r="B153" s="158">
        <v>5</v>
      </c>
      <c r="C153" s="158">
        <v>0</v>
      </c>
      <c r="D153" s="158">
        <v>-5</v>
      </c>
      <c r="E153" s="158">
        <f t="shared" si="8"/>
        <v>1</v>
      </c>
      <c r="F153" s="158">
        <f t="shared" si="9"/>
        <v>5</v>
      </c>
      <c r="G153" s="165" t="e">
        <f t="shared" si="10"/>
        <v>#N/A</v>
      </c>
      <c r="H153" s="165">
        <v>-79850</v>
      </c>
      <c r="I153" s="165" t="e">
        <f t="shared" si="11"/>
        <v>#N/A</v>
      </c>
      <c r="J153" s="158" t="e">
        <f>IF(OR($A153="",$K153),"",VLOOKUP($A153,ContractInfo!$C:$L,10,FALSE))</f>
        <v>#N/A</v>
      </c>
      <c r="K153" s="158" t="b">
        <f>IF($A153="","",VLOOKUP($A153,ContractInfo!$C$2:$H$904,6,FALSE))</f>
        <v>0</v>
      </c>
      <c r="L153" s="158">
        <f>IF(OR($A153="",$K153),"",VLOOKUP($A153,ContractInfo!$C:$L,5,FALSE))</f>
        <v>10</v>
      </c>
    </row>
    <row r="154" spans="1:12" s="140" customFormat="1" x14ac:dyDescent="0.2">
      <c r="A154" s="140" t="s">
        <v>296</v>
      </c>
      <c r="B154" s="158">
        <v>-1</v>
      </c>
      <c r="C154" s="158">
        <v>-1</v>
      </c>
      <c r="D154" s="158">
        <v>0</v>
      </c>
      <c r="E154" s="158">
        <f t="shared" si="8"/>
        <v>1</v>
      </c>
      <c r="F154" s="158">
        <f t="shared" si="9"/>
        <v>-1</v>
      </c>
      <c r="G154" s="165" t="e">
        <f t="shared" si="10"/>
        <v>#N/A</v>
      </c>
      <c r="H154" s="165">
        <v>89860</v>
      </c>
      <c r="I154" s="165" t="e">
        <f t="shared" si="11"/>
        <v>#N/A</v>
      </c>
      <c r="J154" s="158" t="e">
        <f>IF(OR($A154="",$K154),"",VLOOKUP($A154,ContractInfo!$C:$L,10,FALSE))</f>
        <v>#N/A</v>
      </c>
      <c r="K154" s="158" t="b">
        <f>IF($A154="","",VLOOKUP($A154,ContractInfo!$C$2:$H$904,6,FALSE))</f>
        <v>0</v>
      </c>
      <c r="L154" s="158">
        <f>IF(OR($A154="",$K154),"",VLOOKUP($A154,ContractInfo!$C:$L,5,FALSE))</f>
        <v>1</v>
      </c>
    </row>
    <row r="155" spans="1:12" s="140" customFormat="1" x14ac:dyDescent="0.2">
      <c r="A155" s="140" t="s">
        <v>281</v>
      </c>
      <c r="B155" s="158">
        <v>-33</v>
      </c>
      <c r="C155" s="158">
        <v>0</v>
      </c>
      <c r="D155" s="158">
        <v>33</v>
      </c>
      <c r="E155" s="158">
        <f t="shared" si="8"/>
        <v>1</v>
      </c>
      <c r="F155" s="158">
        <f t="shared" si="9"/>
        <v>-33</v>
      </c>
      <c r="G155" s="165" t="e">
        <f t="shared" si="10"/>
        <v>#N/A</v>
      </c>
      <c r="H155" s="165">
        <v>520410</v>
      </c>
      <c r="I155" s="165" t="e">
        <f t="shared" si="11"/>
        <v>#N/A</v>
      </c>
      <c r="J155" s="158" t="e">
        <f>IF(OR($A155="",$K155),"",VLOOKUP($A155,ContractInfo!$C:$L,10,FALSE))</f>
        <v>#N/A</v>
      </c>
      <c r="K155" s="158" t="b">
        <f>IF($A155="","",VLOOKUP($A155,ContractInfo!$C$2:$H$904,6,FALSE))</f>
        <v>0</v>
      </c>
      <c r="L155" s="158">
        <f>IF(OR($A155="",$K155),"",VLOOKUP($A155,ContractInfo!$C:$L,5,FALSE))</f>
        <v>10</v>
      </c>
    </row>
    <row r="156" spans="1:12" s="140" customFormat="1" x14ac:dyDescent="0.2">
      <c r="A156" s="140" t="s">
        <v>281</v>
      </c>
      <c r="B156" s="158">
        <v>19</v>
      </c>
      <c r="C156" s="158">
        <v>0</v>
      </c>
      <c r="D156" s="158">
        <v>-19</v>
      </c>
      <c r="E156" s="158">
        <f t="shared" si="8"/>
        <v>1</v>
      </c>
      <c r="F156" s="158">
        <f t="shared" si="9"/>
        <v>19</v>
      </c>
      <c r="G156" s="165" t="e">
        <f t="shared" si="10"/>
        <v>#N/A</v>
      </c>
      <c r="H156" s="165">
        <v>-302100</v>
      </c>
      <c r="I156" s="165" t="e">
        <f t="shared" si="11"/>
        <v>#N/A</v>
      </c>
      <c r="J156" s="158" t="e">
        <f>IF(OR($A156="",$K156),"",VLOOKUP($A156,ContractInfo!$C:$L,10,FALSE))</f>
        <v>#N/A</v>
      </c>
      <c r="K156" s="158" t="b">
        <f>IF($A156="","",VLOOKUP($A156,ContractInfo!$C$2:$H$904,6,FALSE))</f>
        <v>0</v>
      </c>
      <c r="L156" s="158">
        <f>IF(OR($A156="",$K156),"",VLOOKUP($A156,ContractInfo!$C:$L,5,FALSE))</f>
        <v>10</v>
      </c>
    </row>
    <row r="157" spans="1:12" s="140" customFormat="1" x14ac:dyDescent="0.2">
      <c r="A157" s="140" t="s">
        <v>228</v>
      </c>
      <c r="B157" s="158">
        <v>1</v>
      </c>
      <c r="C157" s="158">
        <v>0</v>
      </c>
      <c r="D157" s="158">
        <v>-1</v>
      </c>
      <c r="E157" s="158">
        <f t="shared" si="8"/>
        <v>1</v>
      </c>
      <c r="F157" s="158">
        <f t="shared" si="9"/>
        <v>1</v>
      </c>
      <c r="G157" s="165" t="e">
        <f t="shared" si="10"/>
        <v>#N/A</v>
      </c>
      <c r="H157" s="165">
        <v>-79250</v>
      </c>
      <c r="I157" s="165" t="e">
        <f t="shared" si="11"/>
        <v>#N/A</v>
      </c>
      <c r="J157" s="158" t="e">
        <f>IF(OR($A157="",$K157),"",VLOOKUP($A157,ContractInfo!$C:$L,10,FALSE))</f>
        <v>#N/A</v>
      </c>
      <c r="K157" s="158" t="b">
        <f>IF($A157="","",VLOOKUP($A157,ContractInfo!$C$2:$H$904,6,FALSE))</f>
        <v>0</v>
      </c>
      <c r="L157" s="158">
        <f>IF(OR($A157="",$K157),"",VLOOKUP($A157,ContractInfo!$C:$L,5,FALSE))</f>
        <v>5</v>
      </c>
    </row>
    <row r="158" spans="1:12" s="140" customFormat="1" x14ac:dyDescent="0.2">
      <c r="A158" s="140" t="s">
        <v>296</v>
      </c>
      <c r="B158" s="158">
        <v>1</v>
      </c>
      <c r="C158" s="158">
        <v>1</v>
      </c>
      <c r="D158" s="158">
        <v>0</v>
      </c>
      <c r="E158" s="158">
        <f t="shared" si="8"/>
        <v>1</v>
      </c>
      <c r="F158" s="158">
        <f t="shared" si="9"/>
        <v>1</v>
      </c>
      <c r="G158" s="165" t="e">
        <f t="shared" si="10"/>
        <v>#N/A</v>
      </c>
      <c r="H158" s="165">
        <v>-92600</v>
      </c>
      <c r="I158" s="165" t="e">
        <f t="shared" si="11"/>
        <v>#N/A</v>
      </c>
      <c r="J158" s="158" t="e">
        <f>IF(OR($A158="",$K158),"",VLOOKUP($A158,ContractInfo!$C:$L,10,FALSE))</f>
        <v>#N/A</v>
      </c>
      <c r="K158" s="158" t="b">
        <f>IF($A158="","",VLOOKUP($A158,ContractInfo!$C$2:$H$904,6,FALSE))</f>
        <v>0</v>
      </c>
      <c r="L158" s="158">
        <f>IF(OR($A158="",$K158),"",VLOOKUP($A158,ContractInfo!$C:$L,5,FALSE))</f>
        <v>1</v>
      </c>
    </row>
    <row r="159" spans="1:12" s="140" customFormat="1" x14ac:dyDescent="0.2">
      <c r="A159" s="140" t="s">
        <v>281</v>
      </c>
      <c r="B159" s="158">
        <v>24</v>
      </c>
      <c r="C159" s="158">
        <v>0</v>
      </c>
      <c r="D159" s="158">
        <v>-24</v>
      </c>
      <c r="E159" s="158">
        <f t="shared" si="8"/>
        <v>1</v>
      </c>
      <c r="F159" s="158">
        <f t="shared" si="9"/>
        <v>24</v>
      </c>
      <c r="G159" s="165" t="e">
        <f t="shared" si="10"/>
        <v>#N/A</v>
      </c>
      <c r="H159" s="165">
        <v>-384720</v>
      </c>
      <c r="I159" s="165" t="e">
        <f t="shared" si="11"/>
        <v>#N/A</v>
      </c>
      <c r="J159" s="158" t="e">
        <f>IF(OR($A159="",$K159),"",VLOOKUP($A159,ContractInfo!$C:$L,10,FALSE))</f>
        <v>#N/A</v>
      </c>
      <c r="K159" s="158" t="b">
        <f>IF($A159="","",VLOOKUP($A159,ContractInfo!$C$2:$H$904,6,FALSE))</f>
        <v>0</v>
      </c>
      <c r="L159" s="158">
        <f>IF(OR($A159="",$K159),"",VLOOKUP($A159,ContractInfo!$C:$L,5,FALSE))</f>
        <v>10</v>
      </c>
    </row>
    <row r="160" spans="1:12" s="140" customFormat="1" x14ac:dyDescent="0.2">
      <c r="A160" s="140" t="s">
        <v>281</v>
      </c>
      <c r="B160" s="158">
        <v>-10</v>
      </c>
      <c r="C160" s="158">
        <v>0</v>
      </c>
      <c r="D160" s="158">
        <v>10</v>
      </c>
      <c r="E160" s="158">
        <f t="shared" si="8"/>
        <v>1</v>
      </c>
      <c r="F160" s="158">
        <f t="shared" si="9"/>
        <v>-10</v>
      </c>
      <c r="G160" s="165" t="e">
        <f t="shared" si="10"/>
        <v>#N/A</v>
      </c>
      <c r="H160" s="165">
        <v>159900</v>
      </c>
      <c r="I160" s="165" t="e">
        <f t="shared" si="11"/>
        <v>#N/A</v>
      </c>
      <c r="J160" s="158" t="e">
        <f>IF(OR($A160="",$K160),"",VLOOKUP($A160,ContractInfo!$C:$L,10,FALSE))</f>
        <v>#N/A</v>
      </c>
      <c r="K160" s="158" t="b">
        <f>IF($A160="","",VLOOKUP($A160,ContractInfo!$C$2:$H$904,6,FALSE))</f>
        <v>0</v>
      </c>
      <c r="L160" s="158">
        <f>IF(OR($A160="",$K160),"",VLOOKUP($A160,ContractInfo!$C:$L,5,FALSE))</f>
        <v>10</v>
      </c>
    </row>
    <row r="161" spans="1:12" s="140" customFormat="1" x14ac:dyDescent="0.2">
      <c r="A161" s="140" t="s">
        <v>228</v>
      </c>
      <c r="B161" s="158">
        <v>1</v>
      </c>
      <c r="C161" s="158">
        <v>0</v>
      </c>
      <c r="D161" s="158">
        <v>-1</v>
      </c>
      <c r="E161" s="158">
        <f t="shared" si="8"/>
        <v>1</v>
      </c>
      <c r="F161" s="158">
        <f t="shared" si="9"/>
        <v>1</v>
      </c>
      <c r="G161" s="165" t="e">
        <f t="shared" si="10"/>
        <v>#N/A</v>
      </c>
      <c r="H161" s="165">
        <v>-80050</v>
      </c>
      <c r="I161" s="165" t="e">
        <f t="shared" si="11"/>
        <v>#N/A</v>
      </c>
      <c r="J161" s="158" t="e">
        <f>IF(OR($A161="",$K161),"",VLOOKUP($A161,ContractInfo!$C:$L,10,FALSE))</f>
        <v>#N/A</v>
      </c>
      <c r="K161" s="158" t="b">
        <f>IF($A161="","",VLOOKUP($A161,ContractInfo!$C$2:$H$904,6,FALSE))</f>
        <v>0</v>
      </c>
      <c r="L161" s="158">
        <f>IF(OR($A161="",$K161),"",VLOOKUP($A161,ContractInfo!$C:$L,5,FALSE))</f>
        <v>5</v>
      </c>
    </row>
    <row r="162" spans="1:12" s="140" customFormat="1" x14ac:dyDescent="0.2">
      <c r="A162" s="140" t="s">
        <v>281</v>
      </c>
      <c r="B162" s="158">
        <v>10</v>
      </c>
      <c r="C162" s="158">
        <v>0</v>
      </c>
      <c r="D162" s="158">
        <v>-10</v>
      </c>
      <c r="E162" s="158">
        <f t="shared" si="8"/>
        <v>1</v>
      </c>
      <c r="F162" s="158">
        <f t="shared" si="9"/>
        <v>10</v>
      </c>
      <c r="G162" s="165" t="e">
        <f t="shared" si="10"/>
        <v>#N/A</v>
      </c>
      <c r="H162" s="165">
        <v>-160400</v>
      </c>
      <c r="I162" s="165" t="e">
        <f t="shared" si="11"/>
        <v>#N/A</v>
      </c>
      <c r="J162" s="158" t="e">
        <f>IF(OR($A162="",$K162),"",VLOOKUP($A162,ContractInfo!$C:$L,10,FALSE))</f>
        <v>#N/A</v>
      </c>
      <c r="K162" s="158" t="b">
        <f>IF($A162="","",VLOOKUP($A162,ContractInfo!$C$2:$H$904,6,FALSE))</f>
        <v>0</v>
      </c>
      <c r="L162" s="158">
        <f>IF(OR($A162="",$K162),"",VLOOKUP($A162,ContractInfo!$C:$L,5,FALSE))</f>
        <v>10</v>
      </c>
    </row>
    <row r="163" spans="1:12" s="140" customFormat="1" x14ac:dyDescent="0.2">
      <c r="A163" s="140" t="s">
        <v>281</v>
      </c>
      <c r="B163" s="158">
        <v>13</v>
      </c>
      <c r="C163" s="158">
        <v>0</v>
      </c>
      <c r="D163" s="158">
        <v>-13</v>
      </c>
      <c r="E163" s="158">
        <f t="shared" si="8"/>
        <v>1</v>
      </c>
      <c r="F163" s="158">
        <f t="shared" si="9"/>
        <v>13</v>
      </c>
      <c r="G163" s="165" t="e">
        <f t="shared" si="10"/>
        <v>#N/A</v>
      </c>
      <c r="H163" s="165">
        <v>-209170</v>
      </c>
      <c r="I163" s="165" t="e">
        <f t="shared" si="11"/>
        <v>#N/A</v>
      </c>
      <c r="J163" s="158" t="e">
        <f>IF(OR($A163="",$K163),"",VLOOKUP($A163,ContractInfo!$C:$L,10,FALSE))</f>
        <v>#N/A</v>
      </c>
      <c r="K163" s="158" t="b">
        <f>IF($A163="","",VLOOKUP($A163,ContractInfo!$C$2:$H$904,6,FALSE))</f>
        <v>0</v>
      </c>
      <c r="L163" s="158">
        <f>IF(OR($A163="",$K163),"",VLOOKUP($A163,ContractInfo!$C:$L,5,FALSE))</f>
        <v>10</v>
      </c>
    </row>
    <row r="164" spans="1:12" s="140" customFormat="1" x14ac:dyDescent="0.2">
      <c r="A164" s="140" t="s">
        <v>359</v>
      </c>
      <c r="B164" s="158">
        <v>200</v>
      </c>
      <c r="C164" s="158">
        <v>200</v>
      </c>
      <c r="D164" s="158">
        <v>0</v>
      </c>
      <c r="E164" s="158">
        <f t="shared" si="8"/>
        <v>1</v>
      </c>
      <c r="F164" s="158">
        <f t="shared" si="9"/>
        <v>200</v>
      </c>
      <c r="G164" s="165" t="e">
        <f t="shared" si="10"/>
        <v>#N/A</v>
      </c>
      <c r="H164" s="165">
        <v>-5524000</v>
      </c>
      <c r="I164" s="165" t="e">
        <f t="shared" si="11"/>
        <v>#N/A</v>
      </c>
      <c r="J164" s="158" t="e">
        <f>IF(OR($A164="",$K164),"",VLOOKUP($A164,ContractInfo!$C:$L,10,FALSE))</f>
        <v>#N/A</v>
      </c>
      <c r="K164" s="158" t="b">
        <f>IF($A164="","",VLOOKUP($A164,ContractInfo!$C$2:$H$904,6,FALSE))</f>
        <v>0</v>
      </c>
      <c r="L164" s="158">
        <f>IF(OR($A164="",$K164),"",VLOOKUP($A164,ContractInfo!$C:$L,5,FALSE))</f>
        <v>5</v>
      </c>
    </row>
    <row r="165" spans="1:12" s="140" customFormat="1" x14ac:dyDescent="0.2">
      <c r="A165" s="140" t="s">
        <v>359</v>
      </c>
      <c r="B165" s="158">
        <v>205</v>
      </c>
      <c r="C165" s="158">
        <v>205</v>
      </c>
      <c r="D165" s="158">
        <v>0</v>
      </c>
      <c r="E165" s="158">
        <f t="shared" si="8"/>
        <v>1</v>
      </c>
      <c r="F165" s="158">
        <f t="shared" si="9"/>
        <v>205</v>
      </c>
      <c r="G165" s="165" t="e">
        <f t="shared" si="10"/>
        <v>#N/A</v>
      </c>
      <c r="H165" s="165">
        <v>-5662100</v>
      </c>
      <c r="I165" s="165" t="e">
        <f t="shared" si="11"/>
        <v>#N/A</v>
      </c>
      <c r="J165" s="158" t="e">
        <f>IF(OR($A165="",$K165),"",VLOOKUP($A165,ContractInfo!$C:$L,10,FALSE))</f>
        <v>#N/A</v>
      </c>
      <c r="K165" s="158" t="b">
        <f>IF($A165="","",VLOOKUP($A165,ContractInfo!$C$2:$H$904,6,FALSE))</f>
        <v>0</v>
      </c>
      <c r="L165" s="158">
        <f>IF(OR($A165="",$K165),"",VLOOKUP($A165,ContractInfo!$C:$L,5,FALSE))</f>
        <v>5</v>
      </c>
    </row>
    <row r="166" spans="1:12" s="140" customFormat="1" x14ac:dyDescent="0.2">
      <c r="A166" s="140" t="s">
        <v>359</v>
      </c>
      <c r="B166" s="158">
        <v>54</v>
      </c>
      <c r="C166" s="158">
        <v>54</v>
      </c>
      <c r="D166" s="158">
        <v>0</v>
      </c>
      <c r="E166" s="158">
        <f t="shared" si="8"/>
        <v>1</v>
      </c>
      <c r="F166" s="158">
        <f t="shared" si="9"/>
        <v>54</v>
      </c>
      <c r="G166" s="165" t="e">
        <f t="shared" si="10"/>
        <v>#N/A</v>
      </c>
      <c r="H166" s="165">
        <v>-1493100</v>
      </c>
      <c r="I166" s="165" t="e">
        <f t="shared" si="11"/>
        <v>#N/A</v>
      </c>
      <c r="J166" s="158" t="e">
        <f>IF(OR($A166="",$K166),"",VLOOKUP($A166,ContractInfo!$C:$L,10,FALSE))</f>
        <v>#N/A</v>
      </c>
      <c r="K166" s="158" t="b">
        <f>IF($A166="","",VLOOKUP($A166,ContractInfo!$C$2:$H$904,6,FALSE))</f>
        <v>0</v>
      </c>
      <c r="L166" s="158">
        <f>IF(OR($A166="",$K166),"",VLOOKUP($A166,ContractInfo!$C:$L,5,FALSE))</f>
        <v>5</v>
      </c>
    </row>
    <row r="167" spans="1:12" s="140" customFormat="1" x14ac:dyDescent="0.2">
      <c r="A167" s="140" t="s">
        <v>281</v>
      </c>
      <c r="B167" s="158">
        <v>20</v>
      </c>
      <c r="C167" s="158">
        <v>0</v>
      </c>
      <c r="D167" s="158">
        <v>-20</v>
      </c>
      <c r="E167" s="158">
        <f t="shared" si="8"/>
        <v>1</v>
      </c>
      <c r="F167" s="158">
        <f t="shared" si="9"/>
        <v>20</v>
      </c>
      <c r="G167" s="165" t="e">
        <f t="shared" si="10"/>
        <v>#N/A</v>
      </c>
      <c r="H167" s="165">
        <v>-323600</v>
      </c>
      <c r="I167" s="165" t="e">
        <f t="shared" si="11"/>
        <v>#N/A</v>
      </c>
      <c r="J167" s="158" t="e">
        <f>IF(OR($A167="",$K167),"",VLOOKUP($A167,ContractInfo!$C:$L,10,FALSE))</f>
        <v>#N/A</v>
      </c>
      <c r="K167" s="158" t="b">
        <f>IF($A167="","",VLOOKUP($A167,ContractInfo!$C$2:$H$904,6,FALSE))</f>
        <v>0</v>
      </c>
      <c r="L167" s="158">
        <f>IF(OR($A167="",$K167),"",VLOOKUP($A167,ContractInfo!$C:$L,5,FALSE))</f>
        <v>10</v>
      </c>
    </row>
    <row r="168" spans="1:12" s="140" customFormat="1" x14ac:dyDescent="0.2">
      <c r="A168" s="140" t="s">
        <v>281</v>
      </c>
      <c r="B168" s="158">
        <v>10</v>
      </c>
      <c r="C168" s="158">
        <v>0</v>
      </c>
      <c r="D168" s="158">
        <v>-10</v>
      </c>
      <c r="E168" s="158">
        <f t="shared" si="8"/>
        <v>1</v>
      </c>
      <c r="F168" s="158">
        <f t="shared" si="9"/>
        <v>10</v>
      </c>
      <c r="G168" s="165" t="e">
        <f t="shared" si="10"/>
        <v>#N/A</v>
      </c>
      <c r="H168" s="165">
        <v>-162300</v>
      </c>
      <c r="I168" s="165" t="e">
        <f t="shared" si="11"/>
        <v>#N/A</v>
      </c>
      <c r="J168" s="158" t="e">
        <f>IF(OR($A168="",$K168),"",VLOOKUP($A168,ContractInfo!$C:$L,10,FALSE))</f>
        <v>#N/A</v>
      </c>
      <c r="K168" s="158" t="b">
        <f>IF($A168="","",VLOOKUP($A168,ContractInfo!$C$2:$H$904,6,FALSE))</f>
        <v>0</v>
      </c>
      <c r="L168" s="158">
        <f>IF(OR($A168="",$K168),"",VLOOKUP($A168,ContractInfo!$C:$L,5,FALSE))</f>
        <v>10</v>
      </c>
    </row>
    <row r="169" spans="1:12" s="140" customFormat="1" x14ac:dyDescent="0.2">
      <c r="A169" s="140" t="s">
        <v>359</v>
      </c>
      <c r="B169" s="158">
        <v>-72</v>
      </c>
      <c r="C169" s="158">
        <v>-72</v>
      </c>
      <c r="D169" s="158">
        <v>0</v>
      </c>
      <c r="E169" s="158">
        <f t="shared" si="8"/>
        <v>1</v>
      </c>
      <c r="F169" s="158">
        <f t="shared" si="9"/>
        <v>-72</v>
      </c>
      <c r="G169" s="165" t="e">
        <f t="shared" si="10"/>
        <v>#N/A</v>
      </c>
      <c r="H169" s="165">
        <v>1997280</v>
      </c>
      <c r="I169" s="165" t="e">
        <f t="shared" si="11"/>
        <v>#N/A</v>
      </c>
      <c r="J169" s="158" t="e">
        <f>IF(OR($A169="",$K169),"",VLOOKUP($A169,ContractInfo!$C:$L,10,FALSE))</f>
        <v>#N/A</v>
      </c>
      <c r="K169" s="158" t="b">
        <f>IF($A169="","",VLOOKUP($A169,ContractInfo!$C$2:$H$904,6,FALSE))</f>
        <v>0</v>
      </c>
      <c r="L169" s="158">
        <f>IF(OR($A169="",$K169),"",VLOOKUP($A169,ContractInfo!$C:$L,5,FALSE))</f>
        <v>5</v>
      </c>
    </row>
    <row r="170" spans="1:12" s="140" customFormat="1" x14ac:dyDescent="0.2">
      <c r="A170" s="140" t="s">
        <v>359</v>
      </c>
      <c r="B170" s="158">
        <v>16</v>
      </c>
      <c r="C170" s="158">
        <v>16</v>
      </c>
      <c r="D170" s="158">
        <v>0</v>
      </c>
      <c r="E170" s="158">
        <f t="shared" si="8"/>
        <v>1</v>
      </c>
      <c r="F170" s="158">
        <f t="shared" si="9"/>
        <v>16</v>
      </c>
      <c r="G170" s="165" t="e">
        <f t="shared" si="10"/>
        <v>#N/A</v>
      </c>
      <c r="H170" s="165">
        <v>-443360</v>
      </c>
      <c r="I170" s="165" t="e">
        <f t="shared" si="11"/>
        <v>#N/A</v>
      </c>
      <c r="J170" s="158" t="e">
        <f>IF(OR($A170="",$K170),"",VLOOKUP($A170,ContractInfo!$C:$L,10,FALSE))</f>
        <v>#N/A</v>
      </c>
      <c r="K170" s="158" t="b">
        <f>IF($A170="","",VLOOKUP($A170,ContractInfo!$C$2:$H$904,6,FALSE))</f>
        <v>0</v>
      </c>
      <c r="L170" s="158">
        <f>IF(OR($A170="",$K170),"",VLOOKUP($A170,ContractInfo!$C:$L,5,FALSE))</f>
        <v>5</v>
      </c>
    </row>
    <row r="171" spans="1:12" s="140" customFormat="1" x14ac:dyDescent="0.2">
      <c r="A171" s="140" t="s">
        <v>359</v>
      </c>
      <c r="B171" s="158">
        <v>-16</v>
      </c>
      <c r="C171" s="158">
        <v>-16</v>
      </c>
      <c r="D171" s="158">
        <v>0</v>
      </c>
      <c r="E171" s="158">
        <f t="shared" si="8"/>
        <v>1</v>
      </c>
      <c r="F171" s="158">
        <f t="shared" si="9"/>
        <v>-16</v>
      </c>
      <c r="G171" s="165" t="e">
        <f t="shared" si="10"/>
        <v>#N/A</v>
      </c>
      <c r="H171" s="165">
        <v>444000</v>
      </c>
      <c r="I171" s="165" t="e">
        <f t="shared" si="11"/>
        <v>#N/A</v>
      </c>
      <c r="J171" s="158" t="e">
        <f>IF(OR($A171="",$K171),"",VLOOKUP($A171,ContractInfo!$C:$L,10,FALSE))</f>
        <v>#N/A</v>
      </c>
      <c r="K171" s="158" t="b">
        <f>IF($A171="","",VLOOKUP($A171,ContractInfo!$C$2:$H$904,6,FALSE))</f>
        <v>0</v>
      </c>
      <c r="L171" s="158">
        <f>IF(OR($A171="",$K171),"",VLOOKUP($A171,ContractInfo!$C:$L,5,FALSE))</f>
        <v>5</v>
      </c>
    </row>
    <row r="172" spans="1:12" s="140" customFormat="1" x14ac:dyDescent="0.2">
      <c r="A172" s="140" t="s">
        <v>359</v>
      </c>
      <c r="B172" s="158">
        <v>-12</v>
      </c>
      <c r="C172" s="158">
        <v>-12</v>
      </c>
      <c r="D172" s="158">
        <v>0</v>
      </c>
      <c r="E172" s="158">
        <f t="shared" si="8"/>
        <v>1</v>
      </c>
      <c r="F172" s="158">
        <f t="shared" si="9"/>
        <v>-12</v>
      </c>
      <c r="G172" s="165" t="e">
        <f t="shared" si="10"/>
        <v>#N/A</v>
      </c>
      <c r="H172" s="165">
        <v>333240</v>
      </c>
      <c r="I172" s="165" t="e">
        <f t="shared" si="11"/>
        <v>#N/A</v>
      </c>
      <c r="J172" s="158" t="e">
        <f>IF(OR($A172="",$K172),"",VLOOKUP($A172,ContractInfo!$C:$L,10,FALSE))</f>
        <v>#N/A</v>
      </c>
      <c r="K172" s="158" t="b">
        <f>IF($A172="","",VLOOKUP($A172,ContractInfo!$C$2:$H$904,6,FALSE))</f>
        <v>0</v>
      </c>
      <c r="L172" s="158">
        <f>IF(OR($A172="",$K172),"",VLOOKUP($A172,ContractInfo!$C:$L,5,FALSE))</f>
        <v>5</v>
      </c>
    </row>
    <row r="173" spans="1:12" s="140" customFormat="1" x14ac:dyDescent="0.2">
      <c r="A173" s="140" t="s">
        <v>359</v>
      </c>
      <c r="B173" s="158">
        <v>-18</v>
      </c>
      <c r="C173" s="158">
        <v>-18</v>
      </c>
      <c r="D173" s="158">
        <v>0</v>
      </c>
      <c r="E173" s="158">
        <f t="shared" si="8"/>
        <v>1</v>
      </c>
      <c r="F173" s="158">
        <f t="shared" si="9"/>
        <v>-18</v>
      </c>
      <c r="G173" s="165" t="e">
        <f t="shared" si="10"/>
        <v>#N/A</v>
      </c>
      <c r="H173" s="165">
        <v>502560</v>
      </c>
      <c r="I173" s="165" t="e">
        <f t="shared" si="11"/>
        <v>#N/A</v>
      </c>
      <c r="J173" s="158" t="e">
        <f>IF(OR($A173="",$K173),"",VLOOKUP($A173,ContractInfo!$C:$L,10,FALSE))</f>
        <v>#N/A</v>
      </c>
      <c r="K173" s="158" t="b">
        <f>IF($A173="","",VLOOKUP($A173,ContractInfo!$C$2:$H$904,6,FALSE))</f>
        <v>0</v>
      </c>
      <c r="L173" s="158">
        <f>IF(OR($A173="",$K173),"",VLOOKUP($A173,ContractInfo!$C:$L,5,FALSE))</f>
        <v>5</v>
      </c>
    </row>
    <row r="174" spans="1:12" s="140" customFormat="1" x14ac:dyDescent="0.2">
      <c r="A174" s="140" t="s">
        <v>359</v>
      </c>
      <c r="B174" s="158">
        <v>-51</v>
      </c>
      <c r="C174" s="158">
        <v>-51</v>
      </c>
      <c r="D174" s="158">
        <v>0</v>
      </c>
      <c r="E174" s="158">
        <f t="shared" si="8"/>
        <v>1</v>
      </c>
      <c r="F174" s="158">
        <f t="shared" si="9"/>
        <v>-51</v>
      </c>
      <c r="G174" s="165" t="e">
        <f t="shared" si="10"/>
        <v>#N/A</v>
      </c>
      <c r="H174" s="165">
        <v>1423410</v>
      </c>
      <c r="I174" s="165" t="e">
        <f t="shared" si="11"/>
        <v>#N/A</v>
      </c>
      <c r="J174" s="158" t="e">
        <f>IF(OR($A174="",$K174),"",VLOOKUP($A174,ContractInfo!$C:$L,10,FALSE))</f>
        <v>#N/A</v>
      </c>
      <c r="K174" s="158" t="b">
        <f>IF($A174="","",VLOOKUP($A174,ContractInfo!$C$2:$H$904,6,FALSE))</f>
        <v>0</v>
      </c>
      <c r="L174" s="158">
        <f>IF(OR($A174="",$K174),"",VLOOKUP($A174,ContractInfo!$C:$L,5,FALSE))</f>
        <v>5</v>
      </c>
    </row>
    <row r="175" spans="1:12" s="140" customFormat="1" x14ac:dyDescent="0.2">
      <c r="A175" s="140" t="s">
        <v>359</v>
      </c>
      <c r="B175" s="158">
        <v>-10</v>
      </c>
      <c r="C175" s="158">
        <v>-10</v>
      </c>
      <c r="D175" s="158">
        <v>0</v>
      </c>
      <c r="E175" s="158">
        <f t="shared" si="8"/>
        <v>1</v>
      </c>
      <c r="F175" s="158">
        <f t="shared" si="9"/>
        <v>-10</v>
      </c>
      <c r="G175" s="165" t="e">
        <f t="shared" si="10"/>
        <v>#N/A</v>
      </c>
      <c r="H175" s="165">
        <v>279200</v>
      </c>
      <c r="I175" s="165" t="e">
        <f t="shared" si="11"/>
        <v>#N/A</v>
      </c>
      <c r="J175" s="158" t="e">
        <f>IF(OR($A175="",$K175),"",VLOOKUP($A175,ContractInfo!$C:$L,10,FALSE))</f>
        <v>#N/A</v>
      </c>
      <c r="K175" s="158" t="b">
        <f>IF($A175="","",VLOOKUP($A175,ContractInfo!$C$2:$H$904,6,FALSE))</f>
        <v>0</v>
      </c>
      <c r="L175" s="158">
        <f>IF(OR($A175="",$K175),"",VLOOKUP($A175,ContractInfo!$C:$L,5,FALSE))</f>
        <v>5</v>
      </c>
    </row>
    <row r="176" spans="1:12" s="140" customFormat="1" x14ac:dyDescent="0.2">
      <c r="A176" s="140" t="s">
        <v>359</v>
      </c>
      <c r="B176" s="158">
        <v>20</v>
      </c>
      <c r="C176" s="158">
        <v>20</v>
      </c>
      <c r="D176" s="158">
        <v>0</v>
      </c>
      <c r="E176" s="158">
        <f t="shared" si="8"/>
        <v>1</v>
      </c>
      <c r="F176" s="158">
        <f t="shared" si="9"/>
        <v>20</v>
      </c>
      <c r="G176" s="165" t="e">
        <f t="shared" si="10"/>
        <v>#N/A</v>
      </c>
      <c r="H176" s="165">
        <v>-557400</v>
      </c>
      <c r="I176" s="165" t="e">
        <f t="shared" si="11"/>
        <v>#N/A</v>
      </c>
      <c r="J176" s="158" t="e">
        <f>IF(OR($A176="",$K176),"",VLOOKUP($A176,ContractInfo!$C:$L,10,FALSE))</f>
        <v>#N/A</v>
      </c>
      <c r="K176" s="158" t="b">
        <f>IF($A176="","",VLOOKUP($A176,ContractInfo!$C$2:$H$904,6,FALSE))</f>
        <v>0</v>
      </c>
      <c r="L176" s="158">
        <f>IF(OR($A176="",$K176),"",VLOOKUP($A176,ContractInfo!$C:$L,5,FALSE))</f>
        <v>5</v>
      </c>
    </row>
    <row r="177" spans="1:12" s="140" customFormat="1" x14ac:dyDescent="0.2">
      <c r="A177" s="140" t="s">
        <v>281</v>
      </c>
      <c r="B177" s="158">
        <v>53</v>
      </c>
      <c r="C177" s="158">
        <v>0</v>
      </c>
      <c r="D177" s="158">
        <v>-53</v>
      </c>
      <c r="E177" s="158">
        <f t="shared" si="8"/>
        <v>1</v>
      </c>
      <c r="F177" s="158">
        <f t="shared" si="9"/>
        <v>53</v>
      </c>
      <c r="G177" s="165" t="e">
        <f t="shared" si="10"/>
        <v>#N/A</v>
      </c>
      <c r="H177" s="165">
        <v>-873440</v>
      </c>
      <c r="I177" s="165" t="e">
        <f t="shared" si="11"/>
        <v>#N/A</v>
      </c>
      <c r="J177" s="158" t="e">
        <f>IF(OR($A177="",$K177),"",VLOOKUP($A177,ContractInfo!$C:$L,10,FALSE))</f>
        <v>#N/A</v>
      </c>
      <c r="K177" s="158" t="b">
        <f>IF($A177="","",VLOOKUP($A177,ContractInfo!$C$2:$H$904,6,FALSE))</f>
        <v>0</v>
      </c>
      <c r="L177" s="158">
        <f>IF(OR($A177="",$K177),"",VLOOKUP($A177,ContractInfo!$C:$L,5,FALSE))</f>
        <v>10</v>
      </c>
    </row>
    <row r="178" spans="1:12" s="140" customFormat="1" x14ac:dyDescent="0.2">
      <c r="A178" s="140" t="s">
        <v>359</v>
      </c>
      <c r="B178" s="158">
        <v>18</v>
      </c>
      <c r="C178" s="158">
        <v>18</v>
      </c>
      <c r="D178" s="158">
        <v>0</v>
      </c>
      <c r="E178" s="158">
        <f t="shared" si="8"/>
        <v>1</v>
      </c>
      <c r="F178" s="158">
        <f t="shared" si="9"/>
        <v>18</v>
      </c>
      <c r="G178" s="165" t="e">
        <f t="shared" si="10"/>
        <v>#N/A</v>
      </c>
      <c r="H178" s="165">
        <v>-501120</v>
      </c>
      <c r="I178" s="165" t="e">
        <f t="shared" si="11"/>
        <v>#N/A</v>
      </c>
      <c r="J178" s="158" t="e">
        <f>IF(OR($A178="",$K178),"",VLOOKUP($A178,ContractInfo!$C:$L,10,FALSE))</f>
        <v>#N/A</v>
      </c>
      <c r="K178" s="158" t="b">
        <f>IF($A178="","",VLOOKUP($A178,ContractInfo!$C$2:$H$904,6,FALSE))</f>
        <v>0</v>
      </c>
      <c r="L178" s="158">
        <f>IF(OR($A178="",$K178),"",VLOOKUP($A178,ContractInfo!$C:$L,5,FALSE))</f>
        <v>5</v>
      </c>
    </row>
    <row r="179" spans="1:12" s="140" customFormat="1" x14ac:dyDescent="0.2">
      <c r="A179" s="140" t="s">
        <v>228</v>
      </c>
      <c r="B179" s="158">
        <v>2</v>
      </c>
      <c r="C179" s="158">
        <v>0</v>
      </c>
      <c r="D179" s="158">
        <v>-2</v>
      </c>
      <c r="E179" s="158">
        <f t="shared" si="8"/>
        <v>1</v>
      </c>
      <c r="F179" s="158">
        <f t="shared" si="9"/>
        <v>2</v>
      </c>
      <c r="G179" s="165" t="e">
        <f t="shared" si="10"/>
        <v>#N/A</v>
      </c>
      <c r="H179" s="165">
        <v>-163950</v>
      </c>
      <c r="I179" s="165" t="e">
        <f t="shared" si="11"/>
        <v>#N/A</v>
      </c>
      <c r="J179" s="158" t="e">
        <f>IF(OR($A179="",$K179),"",VLOOKUP($A179,ContractInfo!$C:$L,10,FALSE))</f>
        <v>#N/A</v>
      </c>
      <c r="K179" s="158" t="b">
        <f>IF($A179="","",VLOOKUP($A179,ContractInfo!$C$2:$H$904,6,FALSE))</f>
        <v>0</v>
      </c>
      <c r="L179" s="158">
        <f>IF(OR($A179="",$K179),"",VLOOKUP($A179,ContractInfo!$C:$L,5,FALSE))</f>
        <v>5</v>
      </c>
    </row>
    <row r="180" spans="1:12" s="140" customFormat="1" x14ac:dyDescent="0.2">
      <c r="A180" s="140" t="s">
        <v>359</v>
      </c>
      <c r="B180" s="158">
        <v>27</v>
      </c>
      <c r="C180" s="158">
        <v>27</v>
      </c>
      <c r="D180" s="158">
        <v>0</v>
      </c>
      <c r="E180" s="158">
        <f t="shared" si="8"/>
        <v>1</v>
      </c>
      <c r="F180" s="158">
        <f t="shared" si="9"/>
        <v>27</v>
      </c>
      <c r="G180" s="165" t="e">
        <f t="shared" si="10"/>
        <v>#N/A</v>
      </c>
      <c r="H180" s="165">
        <v>-750330</v>
      </c>
      <c r="I180" s="165" t="e">
        <f t="shared" si="11"/>
        <v>#N/A</v>
      </c>
      <c r="J180" s="158" t="e">
        <f>IF(OR($A180="",$K180),"",VLOOKUP($A180,ContractInfo!$C:$L,10,FALSE))</f>
        <v>#N/A</v>
      </c>
      <c r="K180" s="158" t="b">
        <f>IF($A180="","",VLOOKUP($A180,ContractInfo!$C$2:$H$904,6,FALSE))</f>
        <v>0</v>
      </c>
      <c r="L180" s="158">
        <f>IF(OR($A180="",$K180),"",VLOOKUP($A180,ContractInfo!$C:$L,5,FALSE))</f>
        <v>5</v>
      </c>
    </row>
    <row r="181" spans="1:12" s="140" customFormat="1" x14ac:dyDescent="0.2">
      <c r="A181" s="140" t="s">
        <v>359</v>
      </c>
      <c r="B181" s="158">
        <v>-38</v>
      </c>
      <c r="C181" s="158">
        <v>-38</v>
      </c>
      <c r="D181" s="158">
        <v>0</v>
      </c>
      <c r="E181" s="158">
        <f t="shared" si="8"/>
        <v>1</v>
      </c>
      <c r="F181" s="158">
        <f t="shared" si="9"/>
        <v>-38</v>
      </c>
      <c r="G181" s="165" t="e">
        <f t="shared" si="10"/>
        <v>#N/A</v>
      </c>
      <c r="H181" s="165">
        <v>1058680</v>
      </c>
      <c r="I181" s="165" t="e">
        <f t="shared" si="11"/>
        <v>#N/A</v>
      </c>
      <c r="J181" s="158" t="e">
        <f>IF(OR($A181="",$K181),"",VLOOKUP($A181,ContractInfo!$C:$L,10,FALSE))</f>
        <v>#N/A</v>
      </c>
      <c r="K181" s="158" t="b">
        <f>IF($A181="","",VLOOKUP($A181,ContractInfo!$C$2:$H$904,6,FALSE))</f>
        <v>0</v>
      </c>
      <c r="L181" s="158">
        <f>IF(OR($A181="",$K181),"",VLOOKUP($A181,ContractInfo!$C:$L,5,FALSE))</f>
        <v>5</v>
      </c>
    </row>
    <row r="182" spans="1:12" s="140" customFormat="1" x14ac:dyDescent="0.2">
      <c r="A182" s="140" t="s">
        <v>359</v>
      </c>
      <c r="B182" s="158">
        <v>-21</v>
      </c>
      <c r="C182" s="158">
        <v>-21</v>
      </c>
      <c r="D182" s="158">
        <v>0</v>
      </c>
      <c r="E182" s="158">
        <f t="shared" si="8"/>
        <v>1</v>
      </c>
      <c r="F182" s="158">
        <f t="shared" si="9"/>
        <v>-21</v>
      </c>
      <c r="G182" s="165" t="e">
        <f t="shared" si="10"/>
        <v>#N/A</v>
      </c>
      <c r="H182" s="165">
        <v>585900</v>
      </c>
      <c r="I182" s="165" t="e">
        <f t="shared" si="11"/>
        <v>#N/A</v>
      </c>
      <c r="J182" s="158" t="e">
        <f>IF(OR($A182="",$K182),"",VLOOKUP($A182,ContractInfo!$C:$L,10,FALSE))</f>
        <v>#N/A</v>
      </c>
      <c r="K182" s="158" t="b">
        <f>IF($A182="","",VLOOKUP($A182,ContractInfo!$C$2:$H$904,6,FALSE))</f>
        <v>0</v>
      </c>
      <c r="L182" s="158">
        <f>IF(OR($A182="",$K182),"",VLOOKUP($A182,ContractInfo!$C:$L,5,FALSE))</f>
        <v>5</v>
      </c>
    </row>
    <row r="183" spans="1:12" s="140" customFormat="1" x14ac:dyDescent="0.2">
      <c r="A183" s="140" t="s">
        <v>359</v>
      </c>
      <c r="B183" s="158">
        <v>-25</v>
      </c>
      <c r="C183" s="158">
        <v>-25</v>
      </c>
      <c r="D183" s="158">
        <v>0</v>
      </c>
      <c r="E183" s="158">
        <f t="shared" si="8"/>
        <v>1</v>
      </c>
      <c r="F183" s="158">
        <f t="shared" si="9"/>
        <v>-25</v>
      </c>
      <c r="G183" s="165" t="e">
        <f t="shared" si="10"/>
        <v>#N/A</v>
      </c>
      <c r="H183" s="165">
        <v>698750</v>
      </c>
      <c r="I183" s="165" t="e">
        <f t="shared" si="11"/>
        <v>#N/A</v>
      </c>
      <c r="J183" s="158" t="e">
        <f>IF(OR($A183="",$K183),"",VLOOKUP($A183,ContractInfo!$C:$L,10,FALSE))</f>
        <v>#N/A</v>
      </c>
      <c r="K183" s="158" t="b">
        <f>IF($A183="","",VLOOKUP($A183,ContractInfo!$C$2:$H$904,6,FALSE))</f>
        <v>0</v>
      </c>
      <c r="L183" s="158">
        <f>IF(OR($A183="",$K183),"",VLOOKUP($A183,ContractInfo!$C:$L,5,FALSE))</f>
        <v>5</v>
      </c>
    </row>
    <row r="184" spans="1:12" s="140" customFormat="1" x14ac:dyDescent="0.2">
      <c r="A184" s="140" t="s">
        <v>359</v>
      </c>
      <c r="B184" s="158">
        <v>56</v>
      </c>
      <c r="C184" s="158">
        <v>56</v>
      </c>
      <c r="D184" s="158">
        <v>0</v>
      </c>
      <c r="E184" s="158">
        <f t="shared" si="8"/>
        <v>1</v>
      </c>
      <c r="F184" s="158">
        <f t="shared" si="9"/>
        <v>56</v>
      </c>
      <c r="G184" s="165" t="e">
        <f t="shared" si="10"/>
        <v>#N/A</v>
      </c>
      <c r="H184" s="165">
        <v>-1559040</v>
      </c>
      <c r="I184" s="165" t="e">
        <f t="shared" si="11"/>
        <v>#N/A</v>
      </c>
      <c r="J184" s="158" t="e">
        <f>IF(OR($A184="",$K184),"",VLOOKUP($A184,ContractInfo!$C:$L,10,FALSE))</f>
        <v>#N/A</v>
      </c>
      <c r="K184" s="158" t="b">
        <f>IF($A184="","",VLOOKUP($A184,ContractInfo!$C$2:$H$904,6,FALSE))</f>
        <v>0</v>
      </c>
      <c r="L184" s="158">
        <f>IF(OR($A184="",$K184),"",VLOOKUP($A184,ContractInfo!$C:$L,5,FALSE))</f>
        <v>5</v>
      </c>
    </row>
    <row r="185" spans="1:12" s="140" customFormat="1" x14ac:dyDescent="0.2">
      <c r="A185" s="140" t="s">
        <v>359</v>
      </c>
      <c r="B185" s="158">
        <v>-16</v>
      </c>
      <c r="C185" s="158">
        <v>-16</v>
      </c>
      <c r="D185" s="158">
        <v>0</v>
      </c>
      <c r="E185" s="158">
        <f t="shared" si="8"/>
        <v>1</v>
      </c>
      <c r="F185" s="158">
        <f t="shared" si="9"/>
        <v>-16</v>
      </c>
      <c r="G185" s="165" t="e">
        <f t="shared" si="10"/>
        <v>#N/A</v>
      </c>
      <c r="H185" s="165">
        <v>445920</v>
      </c>
      <c r="I185" s="165" t="e">
        <f t="shared" si="11"/>
        <v>#N/A</v>
      </c>
      <c r="J185" s="158" t="e">
        <f>IF(OR($A185="",$K185),"",VLOOKUP($A185,ContractInfo!$C:$L,10,FALSE))</f>
        <v>#N/A</v>
      </c>
      <c r="K185" s="158" t="b">
        <f>IF($A185="","",VLOOKUP($A185,ContractInfo!$C$2:$H$904,6,FALSE))</f>
        <v>0</v>
      </c>
      <c r="L185" s="158">
        <f>IF(OR($A185="",$K185),"",VLOOKUP($A185,ContractInfo!$C:$L,5,FALSE))</f>
        <v>5</v>
      </c>
    </row>
    <row r="186" spans="1:12" s="140" customFormat="1" x14ac:dyDescent="0.2">
      <c r="A186" s="140" t="s">
        <v>359</v>
      </c>
      <c r="B186" s="158">
        <v>-36</v>
      </c>
      <c r="C186" s="158">
        <v>-36</v>
      </c>
      <c r="D186" s="158">
        <v>0</v>
      </c>
      <c r="E186" s="158">
        <f t="shared" si="8"/>
        <v>1</v>
      </c>
      <c r="F186" s="158">
        <f t="shared" si="9"/>
        <v>-36</v>
      </c>
      <c r="G186" s="165" t="e">
        <f t="shared" si="10"/>
        <v>#N/A</v>
      </c>
      <c r="H186" s="165">
        <v>1005840</v>
      </c>
      <c r="I186" s="165" t="e">
        <f t="shared" si="11"/>
        <v>#N/A</v>
      </c>
      <c r="J186" s="158" t="e">
        <f>IF(OR($A186="",$K186),"",VLOOKUP($A186,ContractInfo!$C:$L,10,FALSE))</f>
        <v>#N/A</v>
      </c>
      <c r="K186" s="158" t="b">
        <f>IF($A186="","",VLOOKUP($A186,ContractInfo!$C$2:$H$904,6,FALSE))</f>
        <v>0</v>
      </c>
      <c r="L186" s="158">
        <f>IF(OR($A186="",$K186),"",VLOOKUP($A186,ContractInfo!$C:$L,5,FALSE))</f>
        <v>5</v>
      </c>
    </row>
    <row r="187" spans="1:12" s="140" customFormat="1" x14ac:dyDescent="0.2">
      <c r="A187" s="140" t="s">
        <v>359</v>
      </c>
      <c r="B187" s="158">
        <v>50</v>
      </c>
      <c r="C187" s="158">
        <v>50</v>
      </c>
      <c r="D187" s="158">
        <v>0</v>
      </c>
      <c r="E187" s="158">
        <f t="shared" si="8"/>
        <v>1</v>
      </c>
      <c r="F187" s="158">
        <f t="shared" si="9"/>
        <v>50</v>
      </c>
      <c r="G187" s="165" t="e">
        <f t="shared" si="10"/>
        <v>#N/A</v>
      </c>
      <c r="H187" s="165">
        <v>-1392000</v>
      </c>
      <c r="I187" s="165" t="e">
        <f t="shared" si="11"/>
        <v>#N/A</v>
      </c>
      <c r="J187" s="158" t="e">
        <f>IF(OR($A187="",$K187),"",VLOOKUP($A187,ContractInfo!$C:$L,10,FALSE))</f>
        <v>#N/A</v>
      </c>
      <c r="K187" s="158" t="b">
        <f>IF($A187="","",VLOOKUP($A187,ContractInfo!$C$2:$H$904,6,FALSE))</f>
        <v>0</v>
      </c>
      <c r="L187" s="158">
        <f>IF(OR($A187="",$K187),"",VLOOKUP($A187,ContractInfo!$C:$L,5,FALSE))</f>
        <v>5</v>
      </c>
    </row>
    <row r="188" spans="1:12" s="140" customFormat="1" x14ac:dyDescent="0.2">
      <c r="A188" s="140" t="s">
        <v>359</v>
      </c>
      <c r="B188" s="158">
        <v>39</v>
      </c>
      <c r="C188" s="158">
        <v>39</v>
      </c>
      <c r="D188" s="158">
        <v>0</v>
      </c>
      <c r="E188" s="158">
        <f t="shared" si="8"/>
        <v>1</v>
      </c>
      <c r="F188" s="158">
        <f t="shared" si="9"/>
        <v>39</v>
      </c>
      <c r="G188" s="165" t="e">
        <f t="shared" si="10"/>
        <v>#N/A</v>
      </c>
      <c r="H188" s="165">
        <v>-1081860</v>
      </c>
      <c r="I188" s="165" t="e">
        <f t="shared" si="11"/>
        <v>#N/A</v>
      </c>
      <c r="J188" s="158" t="e">
        <f>IF(OR($A188="",$K188),"",VLOOKUP($A188,ContractInfo!$C:$L,10,FALSE))</f>
        <v>#N/A</v>
      </c>
      <c r="K188" s="158" t="b">
        <f>IF($A188="","",VLOOKUP($A188,ContractInfo!$C$2:$H$904,6,FALSE))</f>
        <v>0</v>
      </c>
      <c r="L188" s="158">
        <f>IF(OR($A188="",$K188),"",VLOOKUP($A188,ContractInfo!$C:$L,5,FALSE))</f>
        <v>5</v>
      </c>
    </row>
    <row r="189" spans="1:12" s="140" customFormat="1" x14ac:dyDescent="0.2">
      <c r="A189" s="140" t="s">
        <v>359</v>
      </c>
      <c r="B189" s="158">
        <v>50</v>
      </c>
      <c r="C189" s="158">
        <v>50</v>
      </c>
      <c r="D189" s="158">
        <v>0</v>
      </c>
      <c r="E189" s="158">
        <f t="shared" si="8"/>
        <v>1</v>
      </c>
      <c r="F189" s="158">
        <f t="shared" si="9"/>
        <v>50</v>
      </c>
      <c r="G189" s="165" t="e">
        <f t="shared" si="10"/>
        <v>#N/A</v>
      </c>
      <c r="H189" s="165">
        <v>-1386500</v>
      </c>
      <c r="I189" s="165" t="e">
        <f t="shared" si="11"/>
        <v>#N/A</v>
      </c>
      <c r="J189" s="158" t="e">
        <f>IF(OR($A189="",$K189),"",VLOOKUP($A189,ContractInfo!$C:$L,10,FALSE))</f>
        <v>#N/A</v>
      </c>
      <c r="K189" s="158" t="b">
        <f>IF($A189="","",VLOOKUP($A189,ContractInfo!$C$2:$H$904,6,FALSE))</f>
        <v>0</v>
      </c>
      <c r="L189" s="158">
        <f>IF(OR($A189="",$K189),"",VLOOKUP($A189,ContractInfo!$C:$L,5,FALSE))</f>
        <v>5</v>
      </c>
    </row>
    <row r="190" spans="1:12" s="140" customFormat="1" x14ac:dyDescent="0.2">
      <c r="A190" s="140" t="s">
        <v>359</v>
      </c>
      <c r="B190" s="158">
        <v>50</v>
      </c>
      <c r="C190" s="158">
        <v>50</v>
      </c>
      <c r="D190" s="158">
        <v>0</v>
      </c>
      <c r="E190" s="158">
        <f t="shared" si="8"/>
        <v>1</v>
      </c>
      <c r="F190" s="158">
        <f t="shared" si="9"/>
        <v>50</v>
      </c>
      <c r="G190" s="165" t="e">
        <f t="shared" si="10"/>
        <v>#N/A</v>
      </c>
      <c r="H190" s="165">
        <v>-1380000</v>
      </c>
      <c r="I190" s="165" t="e">
        <f t="shared" si="11"/>
        <v>#N/A</v>
      </c>
      <c r="J190" s="158" t="e">
        <f>IF(OR($A190="",$K190),"",VLOOKUP($A190,ContractInfo!$C:$L,10,FALSE))</f>
        <v>#N/A</v>
      </c>
      <c r="K190" s="158" t="b">
        <f>IF($A190="","",VLOOKUP($A190,ContractInfo!$C$2:$H$904,6,FALSE))</f>
        <v>0</v>
      </c>
      <c r="L190" s="158">
        <f>IF(OR($A190="",$K190),"",VLOOKUP($A190,ContractInfo!$C:$L,5,FALSE))</f>
        <v>5</v>
      </c>
    </row>
    <row r="191" spans="1:12" s="140" customFormat="1" x14ac:dyDescent="0.2">
      <c r="A191" s="140" t="s">
        <v>359</v>
      </c>
      <c r="B191" s="158">
        <v>68</v>
      </c>
      <c r="C191" s="158">
        <v>68</v>
      </c>
      <c r="D191" s="158">
        <v>0</v>
      </c>
      <c r="E191" s="158">
        <f t="shared" si="8"/>
        <v>1</v>
      </c>
      <c r="F191" s="158">
        <f t="shared" si="9"/>
        <v>68</v>
      </c>
      <c r="G191" s="165" t="e">
        <f t="shared" si="10"/>
        <v>#N/A</v>
      </c>
      <c r="H191" s="165">
        <v>-1864560</v>
      </c>
      <c r="I191" s="165" t="e">
        <f t="shared" si="11"/>
        <v>#N/A</v>
      </c>
      <c r="J191" s="158" t="e">
        <f>IF(OR($A191="",$K191),"",VLOOKUP($A191,ContractInfo!$C:$L,10,FALSE))</f>
        <v>#N/A</v>
      </c>
      <c r="K191" s="158" t="b">
        <f>IF($A191="","",VLOOKUP($A191,ContractInfo!$C$2:$H$904,6,FALSE))</f>
        <v>0</v>
      </c>
      <c r="L191" s="158">
        <f>IF(OR($A191="",$K191),"",VLOOKUP($A191,ContractInfo!$C:$L,5,FALSE))</f>
        <v>5</v>
      </c>
    </row>
    <row r="192" spans="1:12" s="140" customFormat="1" x14ac:dyDescent="0.2">
      <c r="A192" s="140" t="s">
        <v>359</v>
      </c>
      <c r="B192" s="158">
        <v>34</v>
      </c>
      <c r="C192" s="158">
        <v>34</v>
      </c>
      <c r="D192" s="158">
        <v>0</v>
      </c>
      <c r="E192" s="158">
        <f t="shared" si="8"/>
        <v>1</v>
      </c>
      <c r="F192" s="158">
        <f t="shared" si="9"/>
        <v>34</v>
      </c>
      <c r="G192" s="165" t="e">
        <f t="shared" si="10"/>
        <v>#N/A</v>
      </c>
      <c r="H192" s="165">
        <v>-928200</v>
      </c>
      <c r="I192" s="165" t="e">
        <f t="shared" si="11"/>
        <v>#N/A</v>
      </c>
      <c r="J192" s="158" t="e">
        <f>IF(OR($A192="",$K192),"",VLOOKUP($A192,ContractInfo!$C:$L,10,FALSE))</f>
        <v>#N/A</v>
      </c>
      <c r="K192" s="158" t="b">
        <f>IF($A192="","",VLOOKUP($A192,ContractInfo!$C$2:$H$904,6,FALSE))</f>
        <v>0</v>
      </c>
      <c r="L192" s="158">
        <f>IF(OR($A192="",$K192),"",VLOOKUP($A192,ContractInfo!$C:$L,5,FALSE))</f>
        <v>5</v>
      </c>
    </row>
    <row r="193" spans="1:12" s="140" customFormat="1" x14ac:dyDescent="0.2">
      <c r="A193" s="140" t="s">
        <v>359</v>
      </c>
      <c r="B193" s="158">
        <v>40</v>
      </c>
      <c r="C193" s="158">
        <v>40</v>
      </c>
      <c r="D193" s="158">
        <v>0</v>
      </c>
      <c r="E193" s="158">
        <f t="shared" si="8"/>
        <v>1</v>
      </c>
      <c r="F193" s="158">
        <f t="shared" si="9"/>
        <v>40</v>
      </c>
      <c r="G193" s="165" t="e">
        <f t="shared" si="10"/>
        <v>#N/A</v>
      </c>
      <c r="H193" s="165">
        <v>-1082400</v>
      </c>
      <c r="I193" s="165" t="e">
        <f t="shared" si="11"/>
        <v>#N/A</v>
      </c>
      <c r="J193" s="158" t="e">
        <f>IF(OR($A193="",$K193),"",VLOOKUP($A193,ContractInfo!$C:$L,10,FALSE))</f>
        <v>#N/A</v>
      </c>
      <c r="K193" s="158" t="b">
        <f>IF($A193="","",VLOOKUP($A193,ContractInfo!$C$2:$H$904,6,FALSE))</f>
        <v>0</v>
      </c>
      <c r="L193" s="158">
        <f>IF(OR($A193="",$K193),"",VLOOKUP($A193,ContractInfo!$C:$L,5,FALSE))</f>
        <v>5</v>
      </c>
    </row>
    <row r="194" spans="1:12" s="140" customFormat="1" x14ac:dyDescent="0.2">
      <c r="A194" s="140" t="s">
        <v>228</v>
      </c>
      <c r="B194" s="158">
        <v>-3</v>
      </c>
      <c r="C194" s="158">
        <v>0</v>
      </c>
      <c r="D194" s="158">
        <v>3</v>
      </c>
      <c r="E194" s="158">
        <f t="shared" ref="E194:E257" si="12">IF(OR($A194="",$K194),"",1)</f>
        <v>1</v>
      </c>
      <c r="F194" s="158">
        <f t="shared" ref="F194:F257" si="13">IF(OR($A194="",$K194),"",$E194*$B194)</f>
        <v>-3</v>
      </c>
      <c r="G194" s="165" t="e">
        <f t="shared" ref="G194:G257" si="14">IF(OR($A194="",$K194),"",$J194*$B194*$L194)</f>
        <v>#N/A</v>
      </c>
      <c r="H194" s="165">
        <v>236325</v>
      </c>
      <c r="I194" s="165" t="e">
        <f t="shared" ref="I194:I257" si="15">IF(OR($A194="",$K194),"",$G194+$H194)</f>
        <v>#N/A</v>
      </c>
      <c r="J194" s="158" t="e">
        <f>IF(OR($A194="",$K194),"",VLOOKUP($A194,ContractInfo!$C:$L,10,FALSE))</f>
        <v>#N/A</v>
      </c>
      <c r="K194" s="158" t="b">
        <f>IF($A194="","",VLOOKUP($A194,ContractInfo!$C$2:$H$904,6,FALSE))</f>
        <v>0</v>
      </c>
      <c r="L194" s="158">
        <f>IF(OR($A194="",$K194),"",VLOOKUP($A194,ContractInfo!$C:$L,5,FALSE))</f>
        <v>5</v>
      </c>
    </row>
    <row r="195" spans="1:12" s="140" customFormat="1" x14ac:dyDescent="0.2">
      <c r="A195" s="140" t="s">
        <v>296</v>
      </c>
      <c r="B195" s="158">
        <v>-2</v>
      </c>
      <c r="C195" s="158">
        <v>-2</v>
      </c>
      <c r="D195" s="158">
        <v>0</v>
      </c>
      <c r="E195" s="158">
        <f t="shared" si="12"/>
        <v>1</v>
      </c>
      <c r="F195" s="158">
        <f t="shared" si="13"/>
        <v>-2</v>
      </c>
      <c r="G195" s="165" t="e">
        <f t="shared" si="14"/>
        <v>#N/A</v>
      </c>
      <c r="H195" s="165">
        <v>179560</v>
      </c>
      <c r="I195" s="165" t="e">
        <f t="shared" si="15"/>
        <v>#N/A</v>
      </c>
      <c r="J195" s="158" t="e">
        <f>IF(OR($A195="",$K195),"",VLOOKUP($A195,ContractInfo!$C:$L,10,FALSE))</f>
        <v>#N/A</v>
      </c>
      <c r="K195" s="158" t="b">
        <f>IF($A195="","",VLOOKUP($A195,ContractInfo!$C$2:$H$904,6,FALSE))</f>
        <v>0</v>
      </c>
      <c r="L195" s="158">
        <f>IF(OR($A195="",$K195),"",VLOOKUP($A195,ContractInfo!$C:$L,5,FALSE))</f>
        <v>1</v>
      </c>
    </row>
    <row r="196" spans="1:12" s="140" customFormat="1" x14ac:dyDescent="0.2">
      <c r="A196" s="140" t="s">
        <v>359</v>
      </c>
      <c r="B196" s="158">
        <v>54</v>
      </c>
      <c r="C196" s="158">
        <v>54</v>
      </c>
      <c r="D196" s="158">
        <v>0</v>
      </c>
      <c r="E196" s="158">
        <f t="shared" si="12"/>
        <v>1</v>
      </c>
      <c r="F196" s="158">
        <f t="shared" si="13"/>
        <v>54</v>
      </c>
      <c r="G196" s="165" t="e">
        <f t="shared" si="14"/>
        <v>#N/A</v>
      </c>
      <c r="H196" s="165">
        <v>-1449360</v>
      </c>
      <c r="I196" s="165" t="e">
        <f t="shared" si="15"/>
        <v>#N/A</v>
      </c>
      <c r="J196" s="158" t="e">
        <f>IF(OR($A196="",$K196),"",VLOOKUP($A196,ContractInfo!$C:$L,10,FALSE))</f>
        <v>#N/A</v>
      </c>
      <c r="K196" s="158" t="b">
        <f>IF($A196="","",VLOOKUP($A196,ContractInfo!$C$2:$H$904,6,FALSE))</f>
        <v>0</v>
      </c>
      <c r="L196" s="158">
        <f>IF(OR($A196="",$K196),"",VLOOKUP($A196,ContractInfo!$C:$L,5,FALSE))</f>
        <v>5</v>
      </c>
    </row>
    <row r="197" spans="1:12" s="140" customFormat="1" x14ac:dyDescent="0.2">
      <c r="A197" s="140" t="s">
        <v>359</v>
      </c>
      <c r="B197" s="158">
        <v>21</v>
      </c>
      <c r="C197" s="158">
        <v>21</v>
      </c>
      <c r="D197" s="158">
        <v>0</v>
      </c>
      <c r="E197" s="158">
        <f t="shared" si="12"/>
        <v>1</v>
      </c>
      <c r="F197" s="158">
        <f t="shared" si="13"/>
        <v>21</v>
      </c>
      <c r="G197" s="165" t="e">
        <f t="shared" si="14"/>
        <v>#N/A</v>
      </c>
      <c r="H197" s="165">
        <v>-561750</v>
      </c>
      <c r="I197" s="165" t="e">
        <f t="shared" si="15"/>
        <v>#N/A</v>
      </c>
      <c r="J197" s="158" t="e">
        <f>IF(OR($A197="",$K197),"",VLOOKUP($A197,ContractInfo!$C:$L,10,FALSE))</f>
        <v>#N/A</v>
      </c>
      <c r="K197" s="158" t="b">
        <f>IF($A197="","",VLOOKUP($A197,ContractInfo!$C$2:$H$904,6,FALSE))</f>
        <v>0</v>
      </c>
      <c r="L197" s="158">
        <f>IF(OR($A197="",$K197),"",VLOOKUP($A197,ContractInfo!$C:$L,5,FALSE))</f>
        <v>5</v>
      </c>
    </row>
    <row r="198" spans="1:12" s="140" customFormat="1" x14ac:dyDescent="0.2">
      <c r="A198" s="140" t="s">
        <v>359</v>
      </c>
      <c r="B198" s="158">
        <v>40</v>
      </c>
      <c r="C198" s="158">
        <v>40</v>
      </c>
      <c r="D198" s="158">
        <v>0</v>
      </c>
      <c r="E198" s="158">
        <f t="shared" si="12"/>
        <v>1</v>
      </c>
      <c r="F198" s="158">
        <f t="shared" si="13"/>
        <v>40</v>
      </c>
      <c r="G198" s="165" t="e">
        <f t="shared" si="14"/>
        <v>#N/A</v>
      </c>
      <c r="H198" s="165">
        <v>-1062800</v>
      </c>
      <c r="I198" s="165" t="e">
        <f t="shared" si="15"/>
        <v>#N/A</v>
      </c>
      <c r="J198" s="158" t="e">
        <f>IF(OR($A198="",$K198),"",VLOOKUP($A198,ContractInfo!$C:$L,10,FALSE))</f>
        <v>#N/A</v>
      </c>
      <c r="K198" s="158" t="b">
        <f>IF($A198="","",VLOOKUP($A198,ContractInfo!$C$2:$H$904,6,FALSE))</f>
        <v>0</v>
      </c>
      <c r="L198" s="158">
        <f>IF(OR($A198="",$K198),"",VLOOKUP($A198,ContractInfo!$C:$L,5,FALSE))</f>
        <v>5</v>
      </c>
    </row>
    <row r="199" spans="1:12" s="140" customFormat="1" x14ac:dyDescent="0.2">
      <c r="A199" s="140" t="s">
        <v>359</v>
      </c>
      <c r="B199" s="158">
        <v>43</v>
      </c>
      <c r="C199" s="158">
        <v>43</v>
      </c>
      <c r="D199" s="158">
        <v>0</v>
      </c>
      <c r="E199" s="158">
        <f t="shared" si="12"/>
        <v>1</v>
      </c>
      <c r="F199" s="158">
        <f t="shared" si="13"/>
        <v>43</v>
      </c>
      <c r="G199" s="165" t="e">
        <f t="shared" si="14"/>
        <v>#N/A</v>
      </c>
      <c r="H199" s="165">
        <v>-1133050</v>
      </c>
      <c r="I199" s="165" t="e">
        <f t="shared" si="15"/>
        <v>#N/A</v>
      </c>
      <c r="J199" s="158" t="e">
        <f>IF(OR($A199="",$K199),"",VLOOKUP($A199,ContractInfo!$C:$L,10,FALSE))</f>
        <v>#N/A</v>
      </c>
      <c r="K199" s="158" t="b">
        <f>IF($A199="","",VLOOKUP($A199,ContractInfo!$C$2:$H$904,6,FALSE))</f>
        <v>0</v>
      </c>
      <c r="L199" s="158">
        <f>IF(OR($A199="",$K199),"",VLOOKUP($A199,ContractInfo!$C:$L,5,FALSE))</f>
        <v>5</v>
      </c>
    </row>
    <row r="200" spans="1:12" s="140" customFormat="1" x14ac:dyDescent="0.2">
      <c r="A200" s="140" t="s">
        <v>281</v>
      </c>
      <c r="B200" s="158">
        <v>-48</v>
      </c>
      <c r="C200" s="158">
        <v>0</v>
      </c>
      <c r="D200" s="158">
        <v>48</v>
      </c>
      <c r="E200" s="158">
        <f t="shared" si="12"/>
        <v>1</v>
      </c>
      <c r="F200" s="158">
        <f t="shared" si="13"/>
        <v>-48</v>
      </c>
      <c r="G200" s="165" t="e">
        <f t="shared" si="14"/>
        <v>#N/A</v>
      </c>
      <c r="H200" s="165">
        <v>771840</v>
      </c>
      <c r="I200" s="165" t="e">
        <f t="shared" si="15"/>
        <v>#N/A</v>
      </c>
      <c r="J200" s="158" t="e">
        <f>IF(OR($A200="",$K200),"",VLOOKUP($A200,ContractInfo!$C:$L,10,FALSE))</f>
        <v>#N/A</v>
      </c>
      <c r="K200" s="158" t="b">
        <f>IF($A200="","",VLOOKUP($A200,ContractInfo!$C$2:$H$904,6,FALSE))</f>
        <v>0</v>
      </c>
      <c r="L200" s="158">
        <f>IF(OR($A200="",$K200),"",VLOOKUP($A200,ContractInfo!$C:$L,5,FALSE))</f>
        <v>10</v>
      </c>
    </row>
    <row r="201" spans="1:12" s="140" customFormat="1" x14ac:dyDescent="0.2">
      <c r="A201" s="140" t="s">
        <v>296</v>
      </c>
      <c r="B201" s="158">
        <v>-2</v>
      </c>
      <c r="C201" s="158">
        <v>-2</v>
      </c>
      <c r="D201" s="158">
        <v>0</v>
      </c>
      <c r="E201" s="158">
        <f t="shared" si="12"/>
        <v>1</v>
      </c>
      <c r="F201" s="158">
        <f t="shared" si="13"/>
        <v>-2</v>
      </c>
      <c r="G201" s="165" t="e">
        <f t="shared" si="14"/>
        <v>#N/A</v>
      </c>
      <c r="H201" s="165">
        <v>171020</v>
      </c>
      <c r="I201" s="165" t="e">
        <f t="shared" si="15"/>
        <v>#N/A</v>
      </c>
      <c r="J201" s="158" t="e">
        <f>IF(OR($A201="",$K201),"",VLOOKUP($A201,ContractInfo!$C:$L,10,FALSE))</f>
        <v>#N/A</v>
      </c>
      <c r="K201" s="158" t="b">
        <f>IF($A201="","",VLOOKUP($A201,ContractInfo!$C$2:$H$904,6,FALSE))</f>
        <v>0</v>
      </c>
      <c r="L201" s="158">
        <f>IF(OR($A201="",$K201),"",VLOOKUP($A201,ContractInfo!$C:$L,5,FALSE))</f>
        <v>1</v>
      </c>
    </row>
    <row r="202" spans="1:12" s="140" customFormat="1" x14ac:dyDescent="0.2">
      <c r="A202" s="140" t="s">
        <v>359</v>
      </c>
      <c r="B202" s="158">
        <v>77</v>
      </c>
      <c r="C202" s="158">
        <v>77</v>
      </c>
      <c r="D202" s="158">
        <v>0</v>
      </c>
      <c r="E202" s="158">
        <f t="shared" si="12"/>
        <v>1</v>
      </c>
      <c r="F202" s="158">
        <f t="shared" si="13"/>
        <v>77</v>
      </c>
      <c r="G202" s="165" t="e">
        <f t="shared" si="14"/>
        <v>#N/A</v>
      </c>
      <c r="H202" s="165">
        <v>-1975050</v>
      </c>
      <c r="I202" s="165" t="e">
        <f t="shared" si="15"/>
        <v>#N/A</v>
      </c>
      <c r="J202" s="158" t="e">
        <f>IF(OR($A202="",$K202),"",VLOOKUP($A202,ContractInfo!$C:$L,10,FALSE))</f>
        <v>#N/A</v>
      </c>
      <c r="K202" s="158" t="b">
        <f>IF($A202="","",VLOOKUP($A202,ContractInfo!$C$2:$H$904,6,FALSE))</f>
        <v>0</v>
      </c>
      <c r="L202" s="158">
        <f>IF(OR($A202="",$K202),"",VLOOKUP($A202,ContractInfo!$C:$L,5,FALSE))</f>
        <v>5</v>
      </c>
    </row>
    <row r="203" spans="1:12" s="140" customFormat="1" x14ac:dyDescent="0.2">
      <c r="A203" s="140" t="s">
        <v>228</v>
      </c>
      <c r="B203" s="158">
        <v>-1</v>
      </c>
      <c r="C203" s="158">
        <v>0</v>
      </c>
      <c r="D203" s="158">
        <v>1</v>
      </c>
      <c r="E203" s="158">
        <f t="shared" si="12"/>
        <v>1</v>
      </c>
      <c r="F203" s="158">
        <f t="shared" si="13"/>
        <v>-1</v>
      </c>
      <c r="G203" s="165" t="e">
        <f t="shared" si="14"/>
        <v>#N/A</v>
      </c>
      <c r="H203" s="165">
        <v>77350</v>
      </c>
      <c r="I203" s="165" t="e">
        <f t="shared" si="15"/>
        <v>#N/A</v>
      </c>
      <c r="J203" s="158" t="e">
        <f>IF(OR($A203="",$K203),"",VLOOKUP($A203,ContractInfo!$C:$L,10,FALSE))</f>
        <v>#N/A</v>
      </c>
      <c r="K203" s="158" t="b">
        <f>IF($A203="","",VLOOKUP($A203,ContractInfo!$C$2:$H$904,6,FALSE))</f>
        <v>0</v>
      </c>
      <c r="L203" s="158">
        <f>IF(OR($A203="",$K203),"",VLOOKUP($A203,ContractInfo!$C:$L,5,FALSE))</f>
        <v>5</v>
      </c>
    </row>
    <row r="204" spans="1:12" s="140" customFormat="1" x14ac:dyDescent="0.2">
      <c r="A204" s="140" t="s">
        <v>281</v>
      </c>
      <c r="B204" s="158">
        <v>48</v>
      </c>
      <c r="C204" s="158">
        <v>0</v>
      </c>
      <c r="D204" s="158">
        <v>-48</v>
      </c>
      <c r="E204" s="158">
        <f t="shared" si="12"/>
        <v>1</v>
      </c>
      <c r="F204" s="158">
        <f t="shared" si="13"/>
        <v>48</v>
      </c>
      <c r="G204" s="165" t="e">
        <f t="shared" si="14"/>
        <v>#N/A</v>
      </c>
      <c r="H204" s="165">
        <v>-763680</v>
      </c>
      <c r="I204" s="165" t="e">
        <f t="shared" si="15"/>
        <v>#N/A</v>
      </c>
      <c r="J204" s="158" t="e">
        <f>IF(OR($A204="",$K204),"",VLOOKUP($A204,ContractInfo!$C:$L,10,FALSE))</f>
        <v>#N/A</v>
      </c>
      <c r="K204" s="158" t="b">
        <f>IF($A204="","",VLOOKUP($A204,ContractInfo!$C$2:$H$904,6,FALSE))</f>
        <v>0</v>
      </c>
      <c r="L204" s="158">
        <f>IF(OR($A204="",$K204),"",VLOOKUP($A204,ContractInfo!$C:$L,5,FALSE))</f>
        <v>10</v>
      </c>
    </row>
    <row r="205" spans="1:12" s="140" customFormat="1" x14ac:dyDescent="0.2">
      <c r="A205" s="140" t="s">
        <v>359</v>
      </c>
      <c r="B205" s="158">
        <v>10</v>
      </c>
      <c r="C205" s="158">
        <v>10</v>
      </c>
      <c r="D205" s="158">
        <v>0</v>
      </c>
      <c r="E205" s="158">
        <f t="shared" si="12"/>
        <v>1</v>
      </c>
      <c r="F205" s="158">
        <f t="shared" si="13"/>
        <v>10</v>
      </c>
      <c r="G205" s="165" t="e">
        <f t="shared" si="14"/>
        <v>#N/A</v>
      </c>
      <c r="H205" s="165">
        <v>-256300</v>
      </c>
      <c r="I205" s="165" t="e">
        <f t="shared" si="15"/>
        <v>#N/A</v>
      </c>
      <c r="J205" s="158" t="e">
        <f>IF(OR($A205="",$K205),"",VLOOKUP($A205,ContractInfo!$C:$L,10,FALSE))</f>
        <v>#N/A</v>
      </c>
      <c r="K205" s="158" t="b">
        <f>IF($A205="","",VLOOKUP($A205,ContractInfo!$C$2:$H$904,6,FALSE))</f>
        <v>0</v>
      </c>
      <c r="L205" s="158">
        <f>IF(OR($A205="",$K205),"",VLOOKUP($A205,ContractInfo!$C:$L,5,FALSE))</f>
        <v>5</v>
      </c>
    </row>
    <row r="206" spans="1:12" s="140" customFormat="1" x14ac:dyDescent="0.2">
      <c r="A206" s="140" t="s">
        <v>359</v>
      </c>
      <c r="B206" s="158">
        <v>5</v>
      </c>
      <c r="C206" s="158">
        <v>5</v>
      </c>
      <c r="D206" s="158">
        <v>0</v>
      </c>
      <c r="E206" s="158">
        <f t="shared" si="12"/>
        <v>1</v>
      </c>
      <c r="F206" s="158">
        <f t="shared" si="13"/>
        <v>5</v>
      </c>
      <c r="G206" s="165" t="e">
        <f t="shared" si="14"/>
        <v>#N/A</v>
      </c>
      <c r="H206" s="165">
        <v>-128250</v>
      </c>
      <c r="I206" s="165" t="e">
        <f t="shared" si="15"/>
        <v>#N/A</v>
      </c>
      <c r="J206" s="158" t="e">
        <f>IF(OR($A206="",$K206),"",VLOOKUP($A206,ContractInfo!$C:$L,10,FALSE))</f>
        <v>#N/A</v>
      </c>
      <c r="K206" s="158" t="b">
        <f>IF($A206="","",VLOOKUP($A206,ContractInfo!$C$2:$H$904,6,FALSE))</f>
        <v>0</v>
      </c>
      <c r="L206" s="158">
        <f>IF(OR($A206="",$K206),"",VLOOKUP($A206,ContractInfo!$C:$L,5,FALSE))</f>
        <v>5</v>
      </c>
    </row>
    <row r="207" spans="1:12" s="140" customFormat="1" x14ac:dyDescent="0.2">
      <c r="A207" s="140" t="s">
        <v>359</v>
      </c>
      <c r="B207" s="158">
        <v>7</v>
      </c>
      <c r="C207" s="158">
        <v>7</v>
      </c>
      <c r="D207" s="158">
        <v>0</v>
      </c>
      <c r="E207" s="158">
        <f t="shared" si="12"/>
        <v>1</v>
      </c>
      <c r="F207" s="158">
        <f t="shared" si="13"/>
        <v>7</v>
      </c>
      <c r="G207" s="165" t="e">
        <f t="shared" si="14"/>
        <v>#N/A</v>
      </c>
      <c r="H207" s="165">
        <v>-178850</v>
      </c>
      <c r="I207" s="165" t="e">
        <f t="shared" si="15"/>
        <v>#N/A</v>
      </c>
      <c r="J207" s="158" t="e">
        <f>IF(OR($A207="",$K207),"",VLOOKUP($A207,ContractInfo!$C:$L,10,FALSE))</f>
        <v>#N/A</v>
      </c>
      <c r="K207" s="158" t="b">
        <f>IF($A207="","",VLOOKUP($A207,ContractInfo!$C$2:$H$904,6,FALSE))</f>
        <v>0</v>
      </c>
      <c r="L207" s="158">
        <f>IF(OR($A207="",$K207),"",VLOOKUP($A207,ContractInfo!$C:$L,5,FALSE))</f>
        <v>5</v>
      </c>
    </row>
    <row r="208" spans="1:12" s="140" customFormat="1" x14ac:dyDescent="0.2">
      <c r="A208" s="140" t="s">
        <v>359</v>
      </c>
      <c r="B208" s="158">
        <v>31</v>
      </c>
      <c r="C208" s="158">
        <v>31</v>
      </c>
      <c r="D208" s="158">
        <v>0</v>
      </c>
      <c r="E208" s="158">
        <f t="shared" si="12"/>
        <v>1</v>
      </c>
      <c r="F208" s="158">
        <f t="shared" si="13"/>
        <v>31</v>
      </c>
      <c r="G208" s="165" t="e">
        <f t="shared" si="14"/>
        <v>#N/A</v>
      </c>
      <c r="H208" s="165">
        <v>-784300</v>
      </c>
      <c r="I208" s="165" t="e">
        <f t="shared" si="15"/>
        <v>#N/A</v>
      </c>
      <c r="J208" s="158" t="e">
        <f>IF(OR($A208="",$K208),"",VLOOKUP($A208,ContractInfo!$C:$L,10,FALSE))</f>
        <v>#N/A</v>
      </c>
      <c r="K208" s="158" t="b">
        <f>IF($A208="","",VLOOKUP($A208,ContractInfo!$C$2:$H$904,6,FALSE))</f>
        <v>0</v>
      </c>
      <c r="L208" s="158">
        <f>IF(OR($A208="",$K208),"",VLOOKUP($A208,ContractInfo!$C:$L,5,FALSE))</f>
        <v>5</v>
      </c>
    </row>
    <row r="209" spans="1:12" s="140" customFormat="1" x14ac:dyDescent="0.2">
      <c r="A209" s="140" t="s">
        <v>228</v>
      </c>
      <c r="B209" s="158">
        <v>-1</v>
      </c>
      <c r="C209" s="158">
        <v>0</v>
      </c>
      <c r="D209" s="158">
        <v>1</v>
      </c>
      <c r="E209" s="158">
        <f t="shared" si="12"/>
        <v>1</v>
      </c>
      <c r="F209" s="158">
        <f t="shared" si="13"/>
        <v>-1</v>
      </c>
      <c r="G209" s="165" t="e">
        <f t="shared" si="14"/>
        <v>#N/A</v>
      </c>
      <c r="H209" s="165">
        <v>76650</v>
      </c>
      <c r="I209" s="165" t="e">
        <f t="shared" si="15"/>
        <v>#N/A</v>
      </c>
      <c r="J209" s="158" t="e">
        <f>IF(OR($A209="",$K209),"",VLOOKUP($A209,ContractInfo!$C:$L,10,FALSE))</f>
        <v>#N/A</v>
      </c>
      <c r="K209" s="158" t="b">
        <f>IF($A209="","",VLOOKUP($A209,ContractInfo!$C$2:$H$904,6,FALSE))</f>
        <v>0</v>
      </c>
      <c r="L209" s="158">
        <f>IF(OR($A209="",$K209),"",VLOOKUP($A209,ContractInfo!$C:$L,5,FALSE))</f>
        <v>5</v>
      </c>
    </row>
    <row r="210" spans="1:12" s="140" customFormat="1" x14ac:dyDescent="0.2">
      <c r="A210" s="140" t="s">
        <v>228</v>
      </c>
      <c r="B210" s="158">
        <v>-1</v>
      </c>
      <c r="C210" s="158">
        <v>0</v>
      </c>
      <c r="D210" s="158">
        <v>1</v>
      </c>
      <c r="E210" s="158">
        <f t="shared" si="12"/>
        <v>1</v>
      </c>
      <c r="F210" s="158">
        <f t="shared" si="13"/>
        <v>-1</v>
      </c>
      <c r="G210" s="165" t="e">
        <f t="shared" si="14"/>
        <v>#N/A</v>
      </c>
      <c r="H210" s="165">
        <v>76150</v>
      </c>
      <c r="I210" s="165" t="e">
        <f t="shared" si="15"/>
        <v>#N/A</v>
      </c>
      <c r="J210" s="158" t="e">
        <f>IF(OR($A210="",$K210),"",VLOOKUP($A210,ContractInfo!$C:$L,10,FALSE))</f>
        <v>#N/A</v>
      </c>
      <c r="K210" s="158" t="b">
        <f>IF($A210="","",VLOOKUP($A210,ContractInfo!$C$2:$H$904,6,FALSE))</f>
        <v>0</v>
      </c>
      <c r="L210" s="158">
        <f>IF(OR($A210="",$K210),"",VLOOKUP($A210,ContractInfo!$C:$L,5,FALSE))</f>
        <v>5</v>
      </c>
    </row>
    <row r="211" spans="1:12" s="140" customFormat="1" x14ac:dyDescent="0.2">
      <c r="A211" s="140" t="s">
        <v>228</v>
      </c>
      <c r="B211" s="158">
        <v>-1</v>
      </c>
      <c r="C211" s="158">
        <v>0</v>
      </c>
      <c r="D211" s="158">
        <v>1</v>
      </c>
      <c r="E211" s="158">
        <f t="shared" si="12"/>
        <v>1</v>
      </c>
      <c r="F211" s="158">
        <f t="shared" si="13"/>
        <v>-1</v>
      </c>
      <c r="G211" s="165" t="e">
        <f t="shared" si="14"/>
        <v>#N/A</v>
      </c>
      <c r="H211" s="165">
        <v>75150</v>
      </c>
      <c r="I211" s="165" t="e">
        <f t="shared" si="15"/>
        <v>#N/A</v>
      </c>
      <c r="J211" s="158" t="e">
        <f>IF(OR($A211="",$K211),"",VLOOKUP($A211,ContractInfo!$C:$L,10,FALSE))</f>
        <v>#N/A</v>
      </c>
      <c r="K211" s="158" t="b">
        <f>IF($A211="","",VLOOKUP($A211,ContractInfo!$C$2:$H$904,6,FALSE))</f>
        <v>0</v>
      </c>
      <c r="L211" s="158">
        <f>IF(OR($A211="",$K211),"",VLOOKUP($A211,ContractInfo!$C:$L,5,FALSE))</f>
        <v>5</v>
      </c>
    </row>
    <row r="212" spans="1:12" s="140" customFormat="1" x14ac:dyDescent="0.2">
      <c r="A212" s="140" t="s">
        <v>359</v>
      </c>
      <c r="B212" s="158">
        <v>90</v>
      </c>
      <c r="C212" s="158">
        <v>90</v>
      </c>
      <c r="D212" s="158">
        <v>0</v>
      </c>
      <c r="E212" s="158">
        <f t="shared" si="12"/>
        <v>1</v>
      </c>
      <c r="F212" s="158">
        <f t="shared" si="13"/>
        <v>90</v>
      </c>
      <c r="G212" s="165" t="e">
        <f t="shared" si="14"/>
        <v>#N/A</v>
      </c>
      <c r="H212" s="165">
        <v>-2254500</v>
      </c>
      <c r="I212" s="165" t="e">
        <f t="shared" si="15"/>
        <v>#N/A</v>
      </c>
      <c r="J212" s="158" t="e">
        <f>IF(OR($A212="",$K212),"",VLOOKUP($A212,ContractInfo!$C:$L,10,FALSE))</f>
        <v>#N/A</v>
      </c>
      <c r="K212" s="158" t="b">
        <f>IF($A212="","",VLOOKUP($A212,ContractInfo!$C$2:$H$904,6,FALSE))</f>
        <v>0</v>
      </c>
      <c r="L212" s="158">
        <f>IF(OR($A212="",$K212),"",VLOOKUP($A212,ContractInfo!$C:$L,5,FALSE))</f>
        <v>5</v>
      </c>
    </row>
    <row r="213" spans="1:12" s="140" customFormat="1" x14ac:dyDescent="0.2">
      <c r="A213" s="140" t="s">
        <v>228</v>
      </c>
      <c r="B213" s="158">
        <v>-1</v>
      </c>
      <c r="C213" s="158">
        <v>0</v>
      </c>
      <c r="D213" s="158">
        <v>1</v>
      </c>
      <c r="E213" s="158">
        <f t="shared" si="12"/>
        <v>1</v>
      </c>
      <c r="F213" s="158">
        <f t="shared" si="13"/>
        <v>-1</v>
      </c>
      <c r="G213" s="165" t="e">
        <f t="shared" si="14"/>
        <v>#N/A</v>
      </c>
      <c r="H213" s="165">
        <v>74750</v>
      </c>
      <c r="I213" s="165" t="e">
        <f t="shared" si="15"/>
        <v>#N/A</v>
      </c>
      <c r="J213" s="158" t="e">
        <f>IF(OR($A213="",$K213),"",VLOOKUP($A213,ContractInfo!$C:$L,10,FALSE))</f>
        <v>#N/A</v>
      </c>
      <c r="K213" s="158" t="b">
        <f>IF($A213="","",VLOOKUP($A213,ContractInfo!$C$2:$H$904,6,FALSE))</f>
        <v>0</v>
      </c>
      <c r="L213" s="158">
        <f>IF(OR($A213="",$K213),"",VLOOKUP($A213,ContractInfo!$C:$L,5,FALSE))</f>
        <v>5</v>
      </c>
    </row>
    <row r="214" spans="1:12" s="140" customFormat="1" x14ac:dyDescent="0.2">
      <c r="A214" s="140" t="s">
        <v>228</v>
      </c>
      <c r="B214" s="158">
        <v>2</v>
      </c>
      <c r="C214" s="158">
        <v>0</v>
      </c>
      <c r="D214" s="158">
        <v>-2</v>
      </c>
      <c r="E214" s="158">
        <f t="shared" si="12"/>
        <v>1</v>
      </c>
      <c r="F214" s="158">
        <f t="shared" si="13"/>
        <v>2</v>
      </c>
      <c r="G214" s="165" t="e">
        <f t="shared" si="14"/>
        <v>#N/A</v>
      </c>
      <c r="H214" s="165">
        <v>-153300</v>
      </c>
      <c r="I214" s="165" t="e">
        <f t="shared" si="15"/>
        <v>#N/A</v>
      </c>
      <c r="J214" s="158" t="e">
        <f>IF(OR($A214="",$K214),"",VLOOKUP($A214,ContractInfo!$C:$L,10,FALSE))</f>
        <v>#N/A</v>
      </c>
      <c r="K214" s="158" t="b">
        <f>IF($A214="","",VLOOKUP($A214,ContractInfo!$C$2:$H$904,6,FALSE))</f>
        <v>0</v>
      </c>
      <c r="L214" s="158">
        <f>IF(OR($A214="",$K214),"",VLOOKUP($A214,ContractInfo!$C:$L,5,FALSE))</f>
        <v>5</v>
      </c>
    </row>
    <row r="215" spans="1:12" s="140" customFormat="1" x14ac:dyDescent="0.2">
      <c r="A215" s="140" t="s">
        <v>359</v>
      </c>
      <c r="B215" s="158">
        <v>8</v>
      </c>
      <c r="C215" s="158">
        <v>8</v>
      </c>
      <c r="D215" s="158">
        <v>0</v>
      </c>
      <c r="E215" s="158">
        <f t="shared" si="12"/>
        <v>1</v>
      </c>
      <c r="F215" s="158">
        <f t="shared" si="13"/>
        <v>8</v>
      </c>
      <c r="G215" s="165" t="e">
        <f t="shared" si="14"/>
        <v>#N/A</v>
      </c>
      <c r="H215" s="165">
        <v>-201200</v>
      </c>
      <c r="I215" s="165" t="e">
        <f t="shared" si="15"/>
        <v>#N/A</v>
      </c>
      <c r="J215" s="158" t="e">
        <f>IF(OR($A215="",$K215),"",VLOOKUP($A215,ContractInfo!$C:$L,10,FALSE))</f>
        <v>#N/A</v>
      </c>
      <c r="K215" s="158" t="b">
        <f>IF($A215="","",VLOOKUP($A215,ContractInfo!$C$2:$H$904,6,FALSE))</f>
        <v>0</v>
      </c>
      <c r="L215" s="158">
        <f>IF(OR($A215="",$K215),"",VLOOKUP($A215,ContractInfo!$C:$L,5,FALSE))</f>
        <v>5</v>
      </c>
    </row>
    <row r="216" spans="1:12" s="140" customFormat="1" x14ac:dyDescent="0.2">
      <c r="A216" s="140" t="s">
        <v>359</v>
      </c>
      <c r="B216" s="158">
        <v>2</v>
      </c>
      <c r="C216" s="158">
        <v>2</v>
      </c>
      <c r="D216" s="158">
        <v>0</v>
      </c>
      <c r="E216" s="158">
        <f t="shared" si="12"/>
        <v>1</v>
      </c>
      <c r="F216" s="158">
        <f t="shared" si="13"/>
        <v>2</v>
      </c>
      <c r="G216" s="165" t="e">
        <f t="shared" si="14"/>
        <v>#N/A</v>
      </c>
      <c r="H216" s="165">
        <v>-49640</v>
      </c>
      <c r="I216" s="165" t="e">
        <f t="shared" si="15"/>
        <v>#N/A</v>
      </c>
      <c r="J216" s="158" t="e">
        <f>IF(OR($A216="",$K216),"",VLOOKUP($A216,ContractInfo!$C:$L,10,FALSE))</f>
        <v>#N/A</v>
      </c>
      <c r="K216" s="158" t="b">
        <f>IF($A216="","",VLOOKUP($A216,ContractInfo!$C$2:$H$904,6,FALSE))</f>
        <v>0</v>
      </c>
      <c r="L216" s="158">
        <f>IF(OR($A216="",$K216),"",VLOOKUP($A216,ContractInfo!$C:$L,5,FALSE))</f>
        <v>5</v>
      </c>
    </row>
    <row r="217" spans="1:12" s="140" customFormat="1" x14ac:dyDescent="0.2">
      <c r="A217" s="140" t="s">
        <v>228</v>
      </c>
      <c r="B217" s="158">
        <v>-2</v>
      </c>
      <c r="C217" s="158">
        <v>0</v>
      </c>
      <c r="D217" s="158">
        <v>2</v>
      </c>
      <c r="E217" s="158">
        <f t="shared" si="12"/>
        <v>1</v>
      </c>
      <c r="F217" s="158">
        <f t="shared" si="13"/>
        <v>-2</v>
      </c>
      <c r="G217" s="165" t="e">
        <f t="shared" si="14"/>
        <v>#N/A</v>
      </c>
      <c r="H217" s="165">
        <v>150200</v>
      </c>
      <c r="I217" s="165" t="e">
        <f t="shared" si="15"/>
        <v>#N/A</v>
      </c>
      <c r="J217" s="158" t="e">
        <f>IF(OR($A217="",$K217),"",VLOOKUP($A217,ContractInfo!$C:$L,10,FALSE))</f>
        <v>#N/A</v>
      </c>
      <c r="K217" s="158" t="b">
        <f>IF($A217="","",VLOOKUP($A217,ContractInfo!$C$2:$H$904,6,FALSE))</f>
        <v>0</v>
      </c>
      <c r="L217" s="158">
        <f>IF(OR($A217="",$K217),"",VLOOKUP($A217,ContractInfo!$C:$L,5,FALSE))</f>
        <v>5</v>
      </c>
    </row>
    <row r="218" spans="1:12" s="140" customFormat="1" x14ac:dyDescent="0.2">
      <c r="A218" s="140" t="s">
        <v>296</v>
      </c>
      <c r="B218" s="158">
        <v>-2</v>
      </c>
      <c r="C218" s="158">
        <v>-2</v>
      </c>
      <c r="D218" s="158">
        <v>0</v>
      </c>
      <c r="E218" s="158">
        <f t="shared" si="12"/>
        <v>1</v>
      </c>
      <c r="F218" s="158">
        <f t="shared" si="13"/>
        <v>-2</v>
      </c>
      <c r="G218" s="165" t="e">
        <f t="shared" si="14"/>
        <v>#N/A</v>
      </c>
      <c r="H218" s="165">
        <v>163440</v>
      </c>
      <c r="I218" s="165" t="e">
        <f t="shared" si="15"/>
        <v>#N/A</v>
      </c>
      <c r="J218" s="158" t="e">
        <f>IF(OR($A218="",$K218),"",VLOOKUP($A218,ContractInfo!$C:$L,10,FALSE))</f>
        <v>#N/A</v>
      </c>
      <c r="K218" s="158" t="b">
        <f>IF($A218="","",VLOOKUP($A218,ContractInfo!$C$2:$H$904,6,FALSE))</f>
        <v>0</v>
      </c>
      <c r="L218" s="158">
        <f>IF(OR($A218="",$K218),"",VLOOKUP($A218,ContractInfo!$C:$L,5,FALSE))</f>
        <v>1</v>
      </c>
    </row>
    <row r="219" spans="1:12" s="140" customFormat="1" x14ac:dyDescent="0.2">
      <c r="A219" s="140" t="s">
        <v>359</v>
      </c>
      <c r="B219" s="158">
        <v>-1000</v>
      </c>
      <c r="C219" s="158">
        <v>-1000</v>
      </c>
      <c r="D219" s="158">
        <v>0</v>
      </c>
      <c r="E219" s="158">
        <f t="shared" si="12"/>
        <v>1</v>
      </c>
      <c r="F219" s="158">
        <f t="shared" si="13"/>
        <v>-1000</v>
      </c>
      <c r="G219" s="165" t="e">
        <f t="shared" si="14"/>
        <v>#N/A</v>
      </c>
      <c r="H219" s="165">
        <v>24880000</v>
      </c>
      <c r="I219" s="165" t="e">
        <f t="shared" si="15"/>
        <v>#N/A</v>
      </c>
      <c r="J219" s="158" t="e">
        <f>IF(OR($A219="",$K219),"",VLOOKUP($A219,ContractInfo!$C:$L,10,FALSE))</f>
        <v>#N/A</v>
      </c>
      <c r="K219" s="158" t="b">
        <f>IF($A219="","",VLOOKUP($A219,ContractInfo!$C$2:$H$904,6,FALSE))</f>
        <v>0</v>
      </c>
      <c r="L219" s="158">
        <f>IF(OR($A219="",$K219),"",VLOOKUP($A219,ContractInfo!$C:$L,5,FALSE))</f>
        <v>5</v>
      </c>
    </row>
    <row r="220" spans="1:12" s="140" customFormat="1" x14ac:dyDescent="0.2">
      <c r="A220" s="140" t="s">
        <v>296</v>
      </c>
      <c r="B220" s="158">
        <v>1</v>
      </c>
      <c r="C220" s="158">
        <v>1</v>
      </c>
      <c r="D220" s="158">
        <v>0</v>
      </c>
      <c r="E220" s="158">
        <f t="shared" si="12"/>
        <v>1</v>
      </c>
      <c r="F220" s="158">
        <f t="shared" si="13"/>
        <v>1</v>
      </c>
      <c r="G220" s="165" t="e">
        <f t="shared" si="14"/>
        <v>#N/A</v>
      </c>
      <c r="H220" s="165">
        <v>-84060</v>
      </c>
      <c r="I220" s="165" t="e">
        <f t="shared" si="15"/>
        <v>#N/A</v>
      </c>
      <c r="J220" s="158" t="e">
        <f>IF(OR($A220="",$K220),"",VLOOKUP($A220,ContractInfo!$C:$L,10,FALSE))</f>
        <v>#N/A</v>
      </c>
      <c r="K220" s="158" t="b">
        <f>IF($A220="","",VLOOKUP($A220,ContractInfo!$C$2:$H$904,6,FALSE))</f>
        <v>0</v>
      </c>
      <c r="L220" s="158">
        <f>IF(OR($A220="",$K220),"",VLOOKUP($A220,ContractInfo!$C:$L,5,FALSE))</f>
        <v>1</v>
      </c>
    </row>
    <row r="221" spans="1:12" s="140" customFormat="1" x14ac:dyDescent="0.2">
      <c r="A221" s="140" t="s">
        <v>228</v>
      </c>
      <c r="B221" s="158">
        <v>-2</v>
      </c>
      <c r="C221" s="158">
        <v>0</v>
      </c>
      <c r="D221" s="158">
        <v>2</v>
      </c>
      <c r="E221" s="158">
        <f t="shared" si="12"/>
        <v>1</v>
      </c>
      <c r="F221" s="158">
        <f t="shared" si="13"/>
        <v>-2</v>
      </c>
      <c r="G221" s="165" t="e">
        <f t="shared" si="14"/>
        <v>#N/A</v>
      </c>
      <c r="H221" s="165">
        <v>148000</v>
      </c>
      <c r="I221" s="165" t="e">
        <f t="shared" si="15"/>
        <v>#N/A</v>
      </c>
      <c r="J221" s="158" t="e">
        <f>IF(OR($A221="",$K221),"",VLOOKUP($A221,ContractInfo!$C:$L,10,FALSE))</f>
        <v>#N/A</v>
      </c>
      <c r="K221" s="158" t="b">
        <f>IF($A221="","",VLOOKUP($A221,ContractInfo!$C$2:$H$904,6,FALSE))</f>
        <v>0</v>
      </c>
      <c r="L221" s="158">
        <f>IF(OR($A221="",$K221),"",VLOOKUP($A221,ContractInfo!$C:$L,5,FALSE))</f>
        <v>5</v>
      </c>
    </row>
    <row r="222" spans="1:12" s="140" customFormat="1" x14ac:dyDescent="0.2">
      <c r="A222" s="140" t="s">
        <v>411</v>
      </c>
      <c r="B222" s="158">
        <v>-272</v>
      </c>
      <c r="C222" s="158">
        <v>0</v>
      </c>
      <c r="D222" s="158">
        <v>272</v>
      </c>
      <c r="E222" s="158">
        <f t="shared" si="12"/>
        <v>1</v>
      </c>
      <c r="F222" s="158">
        <f t="shared" si="13"/>
        <v>-272</v>
      </c>
      <c r="G222" s="165" t="e">
        <f t="shared" si="14"/>
        <v>#N/A</v>
      </c>
      <c r="H222" s="165">
        <v>8103260.7999999998</v>
      </c>
      <c r="I222" s="165" t="e">
        <f t="shared" si="15"/>
        <v>#N/A</v>
      </c>
      <c r="J222" s="158" t="e">
        <f>IF(OR($A222="",$K222),"",VLOOKUP($A222,ContractInfo!$C:$L,10,FALSE))</f>
        <v>#N/A</v>
      </c>
      <c r="K222" s="158" t="b">
        <f>IF($A222="","",VLOOKUP($A222,ContractInfo!$C$2:$H$904,6,FALSE))</f>
        <v>0</v>
      </c>
      <c r="L222" s="158">
        <f>IF(OR($A222="",$K222),"",VLOOKUP($A222,ContractInfo!$C:$L,5,FALSE))</f>
        <v>10</v>
      </c>
    </row>
    <row r="223" spans="1:12" s="140" customFormat="1" x14ac:dyDescent="0.2">
      <c r="A223" s="140" t="s">
        <v>418</v>
      </c>
      <c r="B223" s="158">
        <v>10</v>
      </c>
      <c r="C223" s="158">
        <v>10</v>
      </c>
      <c r="D223" s="158">
        <v>0</v>
      </c>
      <c r="E223" s="158">
        <f t="shared" si="12"/>
        <v>1</v>
      </c>
      <c r="F223" s="158">
        <f t="shared" si="13"/>
        <v>10</v>
      </c>
      <c r="G223" s="165" t="e">
        <f t="shared" si="14"/>
        <v>#N/A</v>
      </c>
      <c r="H223" s="165">
        <v>-600600</v>
      </c>
      <c r="I223" s="165" t="e">
        <f t="shared" si="15"/>
        <v>#N/A</v>
      </c>
      <c r="J223" s="158" t="e">
        <f>IF(OR($A223="",$K223),"",VLOOKUP($A223,ContractInfo!$C:$L,10,FALSE))</f>
        <v>#N/A</v>
      </c>
      <c r="K223" s="158" t="b">
        <f>IF($A223="","",VLOOKUP($A223,ContractInfo!$C$2:$H$904,6,FALSE))</f>
        <v>0</v>
      </c>
      <c r="L223" s="158">
        <f>IF(OR($A223="",$K223),"",VLOOKUP($A223,ContractInfo!$C:$L,5,FALSE))</f>
        <v>10</v>
      </c>
    </row>
    <row r="224" spans="1:12" s="140" customFormat="1" x14ac:dyDescent="0.2">
      <c r="A224" s="140" t="s">
        <v>411</v>
      </c>
      <c r="B224" s="158">
        <v>10</v>
      </c>
      <c r="C224" s="158">
        <v>0</v>
      </c>
      <c r="D224" s="158">
        <v>-10</v>
      </c>
      <c r="E224" s="158">
        <f t="shared" si="12"/>
        <v>1</v>
      </c>
      <c r="F224" s="158">
        <f t="shared" si="13"/>
        <v>10</v>
      </c>
      <c r="G224" s="165" t="e">
        <f t="shared" si="14"/>
        <v>#N/A</v>
      </c>
      <c r="H224" s="165">
        <v>-295500</v>
      </c>
      <c r="I224" s="165" t="e">
        <f t="shared" si="15"/>
        <v>#N/A</v>
      </c>
      <c r="J224" s="158" t="e">
        <f>IF(OR($A224="",$K224),"",VLOOKUP($A224,ContractInfo!$C:$L,10,FALSE))</f>
        <v>#N/A</v>
      </c>
      <c r="K224" s="158" t="b">
        <f>IF($A224="","",VLOOKUP($A224,ContractInfo!$C$2:$H$904,6,FALSE))</f>
        <v>0</v>
      </c>
      <c r="L224" s="158">
        <f>IF(OR($A224="",$K224),"",VLOOKUP($A224,ContractInfo!$C:$L,5,FALSE))</f>
        <v>10</v>
      </c>
    </row>
    <row r="225" spans="1:12" s="140" customFormat="1" x14ac:dyDescent="0.2">
      <c r="A225" s="140" t="s">
        <v>411</v>
      </c>
      <c r="B225" s="158">
        <v>10</v>
      </c>
      <c r="C225" s="158">
        <v>0</v>
      </c>
      <c r="D225" s="158">
        <v>-10</v>
      </c>
      <c r="E225" s="158">
        <f t="shared" si="12"/>
        <v>1</v>
      </c>
      <c r="F225" s="158">
        <f t="shared" si="13"/>
        <v>10</v>
      </c>
      <c r="G225" s="165" t="e">
        <f t="shared" si="14"/>
        <v>#N/A</v>
      </c>
      <c r="H225" s="165">
        <v>-291000</v>
      </c>
      <c r="I225" s="165" t="e">
        <f t="shared" si="15"/>
        <v>#N/A</v>
      </c>
      <c r="J225" s="158" t="e">
        <f>IF(OR($A225="",$K225),"",VLOOKUP($A225,ContractInfo!$C:$L,10,FALSE))</f>
        <v>#N/A</v>
      </c>
      <c r="K225" s="158" t="b">
        <f>IF($A225="","",VLOOKUP($A225,ContractInfo!$C$2:$H$904,6,FALSE))</f>
        <v>0</v>
      </c>
      <c r="L225" s="158">
        <f>IF(OR($A225="",$K225),"",VLOOKUP($A225,ContractInfo!$C:$L,5,FALSE))</f>
        <v>10</v>
      </c>
    </row>
    <row r="226" spans="1:12" s="140" customFormat="1" x14ac:dyDescent="0.2">
      <c r="A226" s="140" t="s">
        <v>411</v>
      </c>
      <c r="B226" s="158">
        <v>5</v>
      </c>
      <c r="C226" s="158">
        <v>0</v>
      </c>
      <c r="D226" s="158">
        <v>-5</v>
      </c>
      <c r="E226" s="158">
        <f t="shared" si="12"/>
        <v>1</v>
      </c>
      <c r="F226" s="158">
        <f t="shared" si="13"/>
        <v>5</v>
      </c>
      <c r="G226" s="165" t="e">
        <f t="shared" si="14"/>
        <v>#N/A</v>
      </c>
      <c r="H226" s="165">
        <v>-145000</v>
      </c>
      <c r="I226" s="165" t="e">
        <f t="shared" si="15"/>
        <v>#N/A</v>
      </c>
      <c r="J226" s="158" t="e">
        <f>IF(OR($A226="",$K226),"",VLOOKUP($A226,ContractInfo!$C:$L,10,FALSE))</f>
        <v>#N/A</v>
      </c>
      <c r="K226" s="158" t="b">
        <f>IF($A226="","",VLOOKUP($A226,ContractInfo!$C$2:$H$904,6,FALSE))</f>
        <v>0</v>
      </c>
      <c r="L226" s="158">
        <f>IF(OR($A226="",$K226),"",VLOOKUP($A226,ContractInfo!$C:$L,5,FALSE))</f>
        <v>10</v>
      </c>
    </row>
    <row r="227" spans="1:12" s="140" customFormat="1" x14ac:dyDescent="0.2">
      <c r="A227" s="140" t="s">
        <v>411</v>
      </c>
      <c r="B227" s="158">
        <v>2</v>
      </c>
      <c r="C227" s="158">
        <v>0</v>
      </c>
      <c r="D227" s="158">
        <v>-2</v>
      </c>
      <c r="E227" s="158">
        <f t="shared" si="12"/>
        <v>1</v>
      </c>
      <c r="F227" s="158">
        <f t="shared" si="13"/>
        <v>2</v>
      </c>
      <c r="G227" s="165" t="e">
        <f t="shared" si="14"/>
        <v>#N/A</v>
      </c>
      <c r="H227" s="165">
        <v>-57900</v>
      </c>
      <c r="I227" s="165" t="e">
        <f t="shared" si="15"/>
        <v>#N/A</v>
      </c>
      <c r="J227" s="158" t="e">
        <f>IF(OR($A227="",$K227),"",VLOOKUP($A227,ContractInfo!$C:$L,10,FALSE))</f>
        <v>#N/A</v>
      </c>
      <c r="K227" s="158" t="b">
        <f>IF($A227="","",VLOOKUP($A227,ContractInfo!$C$2:$H$904,6,FALSE))</f>
        <v>0</v>
      </c>
      <c r="L227" s="158">
        <f>IF(OR($A227="",$K227),"",VLOOKUP($A227,ContractInfo!$C:$L,5,FALSE))</f>
        <v>10</v>
      </c>
    </row>
    <row r="228" spans="1:12" s="140" customFormat="1" x14ac:dyDescent="0.2">
      <c r="A228" s="140" t="s">
        <v>411</v>
      </c>
      <c r="B228" s="158">
        <v>1</v>
      </c>
      <c r="C228" s="158">
        <v>0</v>
      </c>
      <c r="D228" s="158">
        <v>-1</v>
      </c>
      <c r="E228" s="158">
        <f t="shared" si="12"/>
        <v>1</v>
      </c>
      <c r="F228" s="158">
        <f t="shared" si="13"/>
        <v>1</v>
      </c>
      <c r="G228" s="165" t="e">
        <f t="shared" si="14"/>
        <v>#N/A</v>
      </c>
      <c r="H228" s="165">
        <v>-28890</v>
      </c>
      <c r="I228" s="165" t="e">
        <f t="shared" si="15"/>
        <v>#N/A</v>
      </c>
      <c r="J228" s="158" t="e">
        <f>IF(OR($A228="",$K228),"",VLOOKUP($A228,ContractInfo!$C:$L,10,FALSE))</f>
        <v>#N/A</v>
      </c>
      <c r="K228" s="158" t="b">
        <f>IF($A228="","",VLOOKUP($A228,ContractInfo!$C$2:$H$904,6,FALSE))</f>
        <v>0</v>
      </c>
      <c r="L228" s="158">
        <f>IF(OR($A228="",$K228),"",VLOOKUP($A228,ContractInfo!$C:$L,5,FALSE))</f>
        <v>10</v>
      </c>
    </row>
    <row r="229" spans="1:12" s="140" customFormat="1" x14ac:dyDescent="0.2">
      <c r="A229" s="140" t="s">
        <v>228</v>
      </c>
      <c r="B229" s="158">
        <v>2</v>
      </c>
      <c r="C229" s="158">
        <v>0</v>
      </c>
      <c r="D229" s="158">
        <v>-2</v>
      </c>
      <c r="E229" s="158">
        <f t="shared" si="12"/>
        <v>1</v>
      </c>
      <c r="F229" s="158">
        <f t="shared" si="13"/>
        <v>2</v>
      </c>
      <c r="G229" s="165" t="e">
        <f t="shared" si="14"/>
        <v>#N/A</v>
      </c>
      <c r="H229" s="165">
        <v>-152350</v>
      </c>
      <c r="I229" s="165" t="e">
        <f t="shared" si="15"/>
        <v>#N/A</v>
      </c>
      <c r="J229" s="158" t="e">
        <f>IF(OR($A229="",$K229),"",VLOOKUP($A229,ContractInfo!$C:$L,10,FALSE))</f>
        <v>#N/A</v>
      </c>
      <c r="K229" s="158" t="b">
        <f>IF($A229="","",VLOOKUP($A229,ContractInfo!$C$2:$H$904,6,FALSE))</f>
        <v>0</v>
      </c>
      <c r="L229" s="158">
        <f>IF(OR($A229="",$K229),"",VLOOKUP($A229,ContractInfo!$C:$L,5,FALSE))</f>
        <v>5</v>
      </c>
    </row>
    <row r="230" spans="1:12" s="140" customFormat="1" x14ac:dyDescent="0.2">
      <c r="A230" s="140" t="s">
        <v>411</v>
      </c>
      <c r="B230" s="158">
        <v>-12</v>
      </c>
      <c r="C230" s="158">
        <v>0</v>
      </c>
      <c r="D230" s="158">
        <v>12</v>
      </c>
      <c r="E230" s="158">
        <f t="shared" si="12"/>
        <v>1</v>
      </c>
      <c r="F230" s="158">
        <f t="shared" si="13"/>
        <v>-12</v>
      </c>
      <c r="G230" s="165" t="e">
        <f t="shared" si="14"/>
        <v>#N/A</v>
      </c>
      <c r="H230" s="165">
        <v>353400</v>
      </c>
      <c r="I230" s="165" t="e">
        <f t="shared" si="15"/>
        <v>#N/A</v>
      </c>
      <c r="J230" s="158" t="e">
        <f>IF(OR($A230="",$K230),"",VLOOKUP($A230,ContractInfo!$C:$L,10,FALSE))</f>
        <v>#N/A</v>
      </c>
      <c r="K230" s="158" t="b">
        <f>IF($A230="","",VLOOKUP($A230,ContractInfo!$C$2:$H$904,6,FALSE))</f>
        <v>0</v>
      </c>
      <c r="L230" s="158">
        <f>IF(OR($A230="",$K230),"",VLOOKUP($A230,ContractInfo!$C:$L,5,FALSE))</f>
        <v>10</v>
      </c>
    </row>
    <row r="231" spans="1:12" s="140" customFormat="1" x14ac:dyDescent="0.2">
      <c r="A231" s="140" t="s">
        <v>418</v>
      </c>
      <c r="B231" s="158">
        <v>-2</v>
      </c>
      <c r="C231" s="158">
        <v>-2</v>
      </c>
      <c r="D231" s="158">
        <v>0</v>
      </c>
      <c r="E231" s="158">
        <f t="shared" si="12"/>
        <v>1</v>
      </c>
      <c r="F231" s="158">
        <f t="shared" si="13"/>
        <v>-2</v>
      </c>
      <c r="G231" s="165" t="e">
        <f t="shared" si="14"/>
        <v>#N/A</v>
      </c>
      <c r="H231" s="165">
        <v>119200</v>
      </c>
      <c r="I231" s="165" t="e">
        <f t="shared" si="15"/>
        <v>#N/A</v>
      </c>
      <c r="J231" s="158" t="e">
        <f>IF(OR($A231="",$K231),"",VLOOKUP($A231,ContractInfo!$C:$L,10,FALSE))</f>
        <v>#N/A</v>
      </c>
      <c r="K231" s="158" t="b">
        <f>IF($A231="","",VLOOKUP($A231,ContractInfo!$C$2:$H$904,6,FALSE))</f>
        <v>0</v>
      </c>
      <c r="L231" s="158">
        <f>IF(OR($A231="",$K231),"",VLOOKUP($A231,ContractInfo!$C:$L,5,FALSE))</f>
        <v>10</v>
      </c>
    </row>
    <row r="232" spans="1:12" s="140" customFormat="1" x14ac:dyDescent="0.2">
      <c r="A232" s="140" t="s">
        <v>411</v>
      </c>
      <c r="B232" s="158">
        <v>-9</v>
      </c>
      <c r="C232" s="158">
        <v>0</v>
      </c>
      <c r="D232" s="158">
        <v>9</v>
      </c>
      <c r="E232" s="158">
        <f t="shared" si="12"/>
        <v>1</v>
      </c>
      <c r="F232" s="158">
        <f t="shared" si="13"/>
        <v>-9</v>
      </c>
      <c r="G232" s="165" t="e">
        <f t="shared" si="14"/>
        <v>#N/A</v>
      </c>
      <c r="H232" s="165">
        <v>267300</v>
      </c>
      <c r="I232" s="165" t="e">
        <f t="shared" si="15"/>
        <v>#N/A</v>
      </c>
      <c r="J232" s="158" t="e">
        <f>IF(OR($A232="",$K232),"",VLOOKUP($A232,ContractInfo!$C:$L,10,FALSE))</f>
        <v>#N/A</v>
      </c>
      <c r="K232" s="158" t="b">
        <f>IF($A232="","",VLOOKUP($A232,ContractInfo!$C$2:$H$904,6,FALSE))</f>
        <v>0</v>
      </c>
      <c r="L232" s="158">
        <f>IF(OR($A232="",$K232),"",VLOOKUP($A232,ContractInfo!$C:$L,5,FALSE))</f>
        <v>10</v>
      </c>
    </row>
    <row r="233" spans="1:12" s="140" customFormat="1" x14ac:dyDescent="0.2">
      <c r="A233" s="140" t="s">
        <v>411</v>
      </c>
      <c r="B233" s="158">
        <v>-24</v>
      </c>
      <c r="C233" s="158">
        <v>0</v>
      </c>
      <c r="D233" s="158">
        <v>24</v>
      </c>
      <c r="E233" s="158">
        <f t="shared" si="12"/>
        <v>1</v>
      </c>
      <c r="F233" s="158">
        <f t="shared" si="13"/>
        <v>-24</v>
      </c>
      <c r="G233" s="165" t="e">
        <f t="shared" si="14"/>
        <v>#N/A</v>
      </c>
      <c r="H233" s="165">
        <v>695760</v>
      </c>
      <c r="I233" s="165" t="e">
        <f t="shared" si="15"/>
        <v>#N/A</v>
      </c>
      <c r="J233" s="158" t="e">
        <f>IF(OR($A233="",$K233),"",VLOOKUP($A233,ContractInfo!$C:$L,10,FALSE))</f>
        <v>#N/A</v>
      </c>
      <c r="K233" s="158" t="b">
        <f>IF($A233="","",VLOOKUP($A233,ContractInfo!$C$2:$H$904,6,FALSE))</f>
        <v>0</v>
      </c>
      <c r="L233" s="158">
        <f>IF(OR($A233="",$K233),"",VLOOKUP($A233,ContractInfo!$C:$L,5,FALSE))</f>
        <v>10</v>
      </c>
    </row>
    <row r="234" spans="1:12" s="140" customFormat="1" x14ac:dyDescent="0.2">
      <c r="A234" s="140" t="s">
        <v>411</v>
      </c>
      <c r="B234" s="158">
        <v>40</v>
      </c>
      <c r="C234" s="158">
        <v>0</v>
      </c>
      <c r="D234" s="158">
        <v>-40</v>
      </c>
      <c r="E234" s="158">
        <f t="shared" si="12"/>
        <v>1</v>
      </c>
      <c r="F234" s="158">
        <f t="shared" si="13"/>
        <v>40</v>
      </c>
      <c r="G234" s="165" t="e">
        <f t="shared" si="14"/>
        <v>#N/A</v>
      </c>
      <c r="H234" s="165">
        <v>-1159200</v>
      </c>
      <c r="I234" s="165" t="e">
        <f t="shared" si="15"/>
        <v>#N/A</v>
      </c>
      <c r="J234" s="158" t="e">
        <f>IF(OR($A234="",$K234),"",VLOOKUP($A234,ContractInfo!$C:$L,10,FALSE))</f>
        <v>#N/A</v>
      </c>
      <c r="K234" s="158" t="b">
        <f>IF($A234="","",VLOOKUP($A234,ContractInfo!$C$2:$H$904,6,FALSE))</f>
        <v>0</v>
      </c>
      <c r="L234" s="158">
        <f>IF(OR($A234="",$K234),"",VLOOKUP($A234,ContractInfo!$C:$L,5,FALSE))</f>
        <v>10</v>
      </c>
    </row>
    <row r="235" spans="1:12" s="140" customFormat="1" x14ac:dyDescent="0.2">
      <c r="A235" s="140" t="s">
        <v>411</v>
      </c>
      <c r="B235" s="158">
        <v>3</v>
      </c>
      <c r="C235" s="158">
        <v>0</v>
      </c>
      <c r="D235" s="158">
        <v>-3</v>
      </c>
      <c r="E235" s="158">
        <f t="shared" si="12"/>
        <v>1</v>
      </c>
      <c r="F235" s="158">
        <f t="shared" si="13"/>
        <v>3</v>
      </c>
      <c r="G235" s="165" t="e">
        <f t="shared" si="14"/>
        <v>#N/A</v>
      </c>
      <c r="H235" s="165">
        <v>-87060</v>
      </c>
      <c r="I235" s="165" t="e">
        <f t="shared" si="15"/>
        <v>#N/A</v>
      </c>
      <c r="J235" s="158" t="e">
        <f>IF(OR($A235="",$K235),"",VLOOKUP($A235,ContractInfo!$C:$L,10,FALSE))</f>
        <v>#N/A</v>
      </c>
      <c r="K235" s="158" t="b">
        <f>IF($A235="","",VLOOKUP($A235,ContractInfo!$C$2:$H$904,6,FALSE))</f>
        <v>0</v>
      </c>
      <c r="L235" s="158">
        <f>IF(OR($A235="",$K235),"",VLOOKUP($A235,ContractInfo!$C:$L,5,FALSE))</f>
        <v>10</v>
      </c>
    </row>
    <row r="236" spans="1:12" s="140" customFormat="1" x14ac:dyDescent="0.2">
      <c r="A236" s="140" t="s">
        <v>418</v>
      </c>
      <c r="B236" s="158">
        <v>3</v>
      </c>
      <c r="C236" s="158">
        <v>3</v>
      </c>
      <c r="D236" s="158">
        <v>0</v>
      </c>
      <c r="E236" s="158">
        <f t="shared" si="12"/>
        <v>1</v>
      </c>
      <c r="F236" s="158">
        <f t="shared" si="13"/>
        <v>3</v>
      </c>
      <c r="G236" s="165" t="e">
        <f t="shared" si="14"/>
        <v>#N/A</v>
      </c>
      <c r="H236" s="165">
        <v>-180600</v>
      </c>
      <c r="I236" s="165" t="e">
        <f t="shared" si="15"/>
        <v>#N/A</v>
      </c>
      <c r="J236" s="158" t="e">
        <f>IF(OR($A236="",$K236),"",VLOOKUP($A236,ContractInfo!$C:$L,10,FALSE))</f>
        <v>#N/A</v>
      </c>
      <c r="K236" s="158" t="b">
        <f>IF($A236="","",VLOOKUP($A236,ContractInfo!$C$2:$H$904,6,FALSE))</f>
        <v>0</v>
      </c>
      <c r="L236" s="158">
        <f>IF(OR($A236="",$K236),"",VLOOKUP($A236,ContractInfo!$C:$L,5,FALSE))</f>
        <v>10</v>
      </c>
    </row>
    <row r="237" spans="1:12" s="140" customFormat="1" x14ac:dyDescent="0.2">
      <c r="A237" s="140" t="s">
        <v>418</v>
      </c>
      <c r="B237" s="158">
        <v>-3</v>
      </c>
      <c r="C237" s="158">
        <v>-3</v>
      </c>
      <c r="D237" s="158">
        <v>0</v>
      </c>
      <c r="E237" s="158">
        <f t="shared" si="12"/>
        <v>1</v>
      </c>
      <c r="F237" s="158">
        <f t="shared" si="13"/>
        <v>-3</v>
      </c>
      <c r="G237" s="165" t="e">
        <f t="shared" si="14"/>
        <v>#N/A</v>
      </c>
      <c r="H237" s="165">
        <v>178740</v>
      </c>
      <c r="I237" s="165" t="e">
        <f t="shared" si="15"/>
        <v>#N/A</v>
      </c>
      <c r="J237" s="158" t="e">
        <f>IF(OR($A237="",$K237),"",VLOOKUP($A237,ContractInfo!$C:$L,10,FALSE))</f>
        <v>#N/A</v>
      </c>
      <c r="K237" s="158" t="b">
        <f>IF($A237="","",VLOOKUP($A237,ContractInfo!$C$2:$H$904,6,FALSE))</f>
        <v>0</v>
      </c>
      <c r="L237" s="158">
        <f>IF(OR($A237="",$K237),"",VLOOKUP($A237,ContractInfo!$C:$L,5,FALSE))</f>
        <v>10</v>
      </c>
    </row>
    <row r="238" spans="1:12" s="140" customFormat="1" x14ac:dyDescent="0.2">
      <c r="A238" s="140" t="s">
        <v>411</v>
      </c>
      <c r="B238" s="158">
        <v>-3</v>
      </c>
      <c r="C238" s="158">
        <v>0</v>
      </c>
      <c r="D238" s="158">
        <v>3</v>
      </c>
      <c r="E238" s="158">
        <f t="shared" si="12"/>
        <v>1</v>
      </c>
      <c r="F238" s="158">
        <f t="shared" si="13"/>
        <v>-3</v>
      </c>
      <c r="G238" s="165" t="e">
        <f t="shared" si="14"/>
        <v>#N/A</v>
      </c>
      <c r="H238" s="165">
        <v>87420</v>
      </c>
      <c r="I238" s="165" t="e">
        <f t="shared" si="15"/>
        <v>#N/A</v>
      </c>
      <c r="J238" s="158" t="e">
        <f>IF(OR($A238="",$K238),"",VLOOKUP($A238,ContractInfo!$C:$L,10,FALSE))</f>
        <v>#N/A</v>
      </c>
      <c r="K238" s="158" t="b">
        <f>IF($A238="","",VLOOKUP($A238,ContractInfo!$C$2:$H$904,6,FALSE))</f>
        <v>0</v>
      </c>
      <c r="L238" s="158">
        <f>IF(OR($A238="",$K238),"",VLOOKUP($A238,ContractInfo!$C:$L,5,FALSE))</f>
        <v>10</v>
      </c>
    </row>
    <row r="239" spans="1:12" s="140" customFormat="1" x14ac:dyDescent="0.2">
      <c r="A239" s="140" t="s">
        <v>411</v>
      </c>
      <c r="B239" s="158">
        <v>13</v>
      </c>
      <c r="C239" s="158">
        <v>0</v>
      </c>
      <c r="D239" s="158">
        <v>-13</v>
      </c>
      <c r="E239" s="158">
        <f t="shared" si="12"/>
        <v>1</v>
      </c>
      <c r="F239" s="158">
        <f t="shared" si="13"/>
        <v>13</v>
      </c>
      <c r="G239" s="165" t="e">
        <f t="shared" si="14"/>
        <v>#N/A</v>
      </c>
      <c r="H239" s="165">
        <v>-373100</v>
      </c>
      <c r="I239" s="165" t="e">
        <f t="shared" si="15"/>
        <v>#N/A</v>
      </c>
      <c r="J239" s="158" t="e">
        <f>IF(OR($A239="",$K239),"",VLOOKUP($A239,ContractInfo!$C:$L,10,FALSE))</f>
        <v>#N/A</v>
      </c>
      <c r="K239" s="158" t="b">
        <f>IF($A239="","",VLOOKUP($A239,ContractInfo!$C$2:$H$904,6,FALSE))</f>
        <v>0</v>
      </c>
      <c r="L239" s="158">
        <f>IF(OR($A239="",$K239),"",VLOOKUP($A239,ContractInfo!$C:$L,5,FALSE))</f>
        <v>10</v>
      </c>
    </row>
    <row r="240" spans="1:12" s="140" customFormat="1" x14ac:dyDescent="0.2">
      <c r="A240" s="140" t="s">
        <v>296</v>
      </c>
      <c r="B240" s="158">
        <v>-1</v>
      </c>
      <c r="C240" s="158">
        <v>-1</v>
      </c>
      <c r="D240" s="158">
        <v>0</v>
      </c>
      <c r="E240" s="158">
        <f t="shared" si="12"/>
        <v>1</v>
      </c>
      <c r="F240" s="158">
        <f t="shared" si="13"/>
        <v>-1</v>
      </c>
      <c r="G240" s="165" t="e">
        <f t="shared" si="14"/>
        <v>#N/A</v>
      </c>
      <c r="H240" s="165">
        <v>81380</v>
      </c>
      <c r="I240" s="165" t="e">
        <f t="shared" si="15"/>
        <v>#N/A</v>
      </c>
      <c r="J240" s="158" t="e">
        <f>IF(OR($A240="",$K240),"",VLOOKUP($A240,ContractInfo!$C:$L,10,FALSE))</f>
        <v>#N/A</v>
      </c>
      <c r="K240" s="158" t="b">
        <f>IF($A240="","",VLOOKUP($A240,ContractInfo!$C$2:$H$904,6,FALSE))</f>
        <v>0</v>
      </c>
      <c r="L240" s="158">
        <f>IF(OR($A240="",$K240),"",VLOOKUP($A240,ContractInfo!$C:$L,5,FALSE))</f>
        <v>1</v>
      </c>
    </row>
    <row r="241" spans="1:12" s="140" customFormat="1" x14ac:dyDescent="0.2">
      <c r="A241" s="140" t="s">
        <v>411</v>
      </c>
      <c r="B241" s="158">
        <v>12</v>
      </c>
      <c r="C241" s="158">
        <v>0</v>
      </c>
      <c r="D241" s="158">
        <v>-12</v>
      </c>
      <c r="E241" s="158">
        <f t="shared" si="12"/>
        <v>1</v>
      </c>
      <c r="F241" s="158">
        <f t="shared" si="13"/>
        <v>12</v>
      </c>
      <c r="G241" s="165" t="e">
        <f t="shared" si="14"/>
        <v>#N/A</v>
      </c>
      <c r="H241" s="165">
        <v>-339600</v>
      </c>
      <c r="I241" s="165" t="e">
        <f t="shared" si="15"/>
        <v>#N/A</v>
      </c>
      <c r="J241" s="158" t="e">
        <f>IF(OR($A241="",$K241),"",VLOOKUP($A241,ContractInfo!$C:$L,10,FALSE))</f>
        <v>#N/A</v>
      </c>
      <c r="K241" s="158" t="b">
        <f>IF($A241="","",VLOOKUP($A241,ContractInfo!$C$2:$H$904,6,FALSE))</f>
        <v>0</v>
      </c>
      <c r="L241" s="158">
        <f>IF(OR($A241="",$K241),"",VLOOKUP($A241,ContractInfo!$C:$L,5,FALSE))</f>
        <v>10</v>
      </c>
    </row>
    <row r="242" spans="1:12" s="140" customFormat="1" x14ac:dyDescent="0.2">
      <c r="A242" s="140" t="s">
        <v>418</v>
      </c>
      <c r="B242" s="158">
        <v>-2</v>
      </c>
      <c r="C242" s="158">
        <v>-2</v>
      </c>
      <c r="D242" s="158">
        <v>0</v>
      </c>
      <c r="E242" s="158">
        <f t="shared" si="12"/>
        <v>1</v>
      </c>
      <c r="F242" s="158">
        <f t="shared" si="13"/>
        <v>-2</v>
      </c>
      <c r="G242" s="165" t="e">
        <f t="shared" si="14"/>
        <v>#N/A</v>
      </c>
      <c r="H242" s="165">
        <v>117360</v>
      </c>
      <c r="I242" s="165" t="e">
        <f t="shared" si="15"/>
        <v>#N/A</v>
      </c>
      <c r="J242" s="158" t="e">
        <f>IF(OR($A242="",$K242),"",VLOOKUP($A242,ContractInfo!$C:$L,10,FALSE))</f>
        <v>#N/A</v>
      </c>
      <c r="K242" s="158" t="b">
        <f>IF($A242="","",VLOOKUP($A242,ContractInfo!$C$2:$H$904,6,FALSE))</f>
        <v>0</v>
      </c>
      <c r="L242" s="158">
        <f>IF(OR($A242="",$K242),"",VLOOKUP($A242,ContractInfo!$C:$L,5,FALSE))</f>
        <v>10</v>
      </c>
    </row>
    <row r="243" spans="1:12" s="140" customFormat="1" x14ac:dyDescent="0.2">
      <c r="A243" s="140" t="s">
        <v>418</v>
      </c>
      <c r="B243" s="158">
        <v>-3</v>
      </c>
      <c r="C243" s="158">
        <v>-3</v>
      </c>
      <c r="D243" s="158">
        <v>0</v>
      </c>
      <c r="E243" s="158">
        <f t="shared" si="12"/>
        <v>1</v>
      </c>
      <c r="F243" s="158">
        <f t="shared" si="13"/>
        <v>-3</v>
      </c>
      <c r="G243" s="165" t="e">
        <f t="shared" si="14"/>
        <v>#N/A</v>
      </c>
      <c r="H243" s="165">
        <v>174900</v>
      </c>
      <c r="I243" s="165" t="e">
        <f t="shared" si="15"/>
        <v>#N/A</v>
      </c>
      <c r="J243" s="158" t="e">
        <f>IF(OR($A243="",$K243),"",VLOOKUP($A243,ContractInfo!$C:$L,10,FALSE))</f>
        <v>#N/A</v>
      </c>
      <c r="K243" s="158" t="b">
        <f>IF($A243="","",VLOOKUP($A243,ContractInfo!$C$2:$H$904,6,FALSE))</f>
        <v>0</v>
      </c>
      <c r="L243" s="158">
        <f>IF(OR($A243="",$K243),"",VLOOKUP($A243,ContractInfo!$C:$L,5,FALSE))</f>
        <v>10</v>
      </c>
    </row>
    <row r="244" spans="1:12" s="140" customFormat="1" x14ac:dyDescent="0.2">
      <c r="A244" s="140" t="s">
        <v>411</v>
      </c>
      <c r="B244" s="158">
        <v>-5</v>
      </c>
      <c r="C244" s="158">
        <v>0</v>
      </c>
      <c r="D244" s="158">
        <v>5</v>
      </c>
      <c r="E244" s="158">
        <f t="shared" si="12"/>
        <v>1</v>
      </c>
      <c r="F244" s="158">
        <f t="shared" si="13"/>
        <v>-5</v>
      </c>
      <c r="G244" s="165" t="e">
        <f t="shared" si="14"/>
        <v>#N/A</v>
      </c>
      <c r="H244" s="165">
        <v>142550</v>
      </c>
      <c r="I244" s="165" t="e">
        <f t="shared" si="15"/>
        <v>#N/A</v>
      </c>
      <c r="J244" s="158" t="e">
        <f>IF(OR($A244="",$K244),"",VLOOKUP($A244,ContractInfo!$C:$L,10,FALSE))</f>
        <v>#N/A</v>
      </c>
      <c r="K244" s="158" t="b">
        <f>IF($A244="","",VLOOKUP($A244,ContractInfo!$C$2:$H$904,6,FALSE))</f>
        <v>0</v>
      </c>
      <c r="L244" s="158">
        <f>IF(OR($A244="",$K244),"",VLOOKUP($A244,ContractInfo!$C:$L,5,FALSE))</f>
        <v>10</v>
      </c>
    </row>
    <row r="245" spans="1:12" s="140" customFormat="1" x14ac:dyDescent="0.2">
      <c r="A245" s="140" t="s">
        <v>411</v>
      </c>
      <c r="B245" s="158">
        <v>-8</v>
      </c>
      <c r="C245" s="158">
        <v>0</v>
      </c>
      <c r="D245" s="158">
        <v>8</v>
      </c>
      <c r="E245" s="158">
        <f t="shared" si="12"/>
        <v>1</v>
      </c>
      <c r="F245" s="158">
        <f t="shared" si="13"/>
        <v>-8</v>
      </c>
      <c r="G245" s="165" t="e">
        <f t="shared" si="14"/>
        <v>#N/A</v>
      </c>
      <c r="H245" s="165">
        <v>230400</v>
      </c>
      <c r="I245" s="165" t="e">
        <f t="shared" si="15"/>
        <v>#N/A</v>
      </c>
      <c r="J245" s="158" t="e">
        <f>IF(OR($A245="",$K245),"",VLOOKUP($A245,ContractInfo!$C:$L,10,FALSE))</f>
        <v>#N/A</v>
      </c>
      <c r="K245" s="158" t="b">
        <f>IF($A245="","",VLOOKUP($A245,ContractInfo!$C$2:$H$904,6,FALSE))</f>
        <v>0</v>
      </c>
      <c r="L245" s="158">
        <f>IF(OR($A245="",$K245),"",VLOOKUP($A245,ContractInfo!$C:$L,5,FALSE))</f>
        <v>10</v>
      </c>
    </row>
    <row r="246" spans="1:12" s="140" customFormat="1" x14ac:dyDescent="0.2">
      <c r="A246" s="140" t="s">
        <v>418</v>
      </c>
      <c r="B246" s="158">
        <v>-1</v>
      </c>
      <c r="C246" s="158">
        <v>-1</v>
      </c>
      <c r="D246" s="158">
        <v>0</v>
      </c>
      <c r="E246" s="158">
        <f t="shared" si="12"/>
        <v>1</v>
      </c>
      <c r="F246" s="158">
        <f t="shared" si="13"/>
        <v>-1</v>
      </c>
      <c r="G246" s="165" t="e">
        <f t="shared" si="14"/>
        <v>#N/A</v>
      </c>
      <c r="H246" s="165">
        <v>57960</v>
      </c>
      <c r="I246" s="165" t="e">
        <f t="shared" si="15"/>
        <v>#N/A</v>
      </c>
      <c r="J246" s="158" t="e">
        <f>IF(OR($A246="",$K246),"",VLOOKUP($A246,ContractInfo!$C:$L,10,FALSE))</f>
        <v>#N/A</v>
      </c>
      <c r="K246" s="158" t="b">
        <f>IF($A246="","",VLOOKUP($A246,ContractInfo!$C$2:$H$904,6,FALSE))</f>
        <v>0</v>
      </c>
      <c r="L246" s="158">
        <f>IF(OR($A246="",$K246),"",VLOOKUP($A246,ContractInfo!$C:$L,5,FALSE))</f>
        <v>10</v>
      </c>
    </row>
    <row r="247" spans="1:12" s="140" customFormat="1" x14ac:dyDescent="0.2">
      <c r="A247" s="140" t="s">
        <v>411</v>
      </c>
      <c r="B247" s="158">
        <v>12</v>
      </c>
      <c r="C247" s="158">
        <v>0</v>
      </c>
      <c r="D247" s="158">
        <v>-12</v>
      </c>
      <c r="E247" s="158">
        <f t="shared" si="12"/>
        <v>1</v>
      </c>
      <c r="F247" s="158">
        <f t="shared" si="13"/>
        <v>12</v>
      </c>
      <c r="G247" s="165" t="e">
        <f t="shared" si="14"/>
        <v>#N/A</v>
      </c>
      <c r="H247" s="165">
        <v>-340800</v>
      </c>
      <c r="I247" s="165" t="e">
        <f t="shared" si="15"/>
        <v>#N/A</v>
      </c>
      <c r="J247" s="158" t="e">
        <f>IF(OR($A247="",$K247),"",VLOOKUP($A247,ContractInfo!$C:$L,10,FALSE))</f>
        <v>#N/A</v>
      </c>
      <c r="K247" s="158" t="b">
        <f>IF($A247="","",VLOOKUP($A247,ContractInfo!$C$2:$H$904,6,FALSE))</f>
        <v>0</v>
      </c>
      <c r="L247" s="158">
        <f>IF(OR($A247="",$K247),"",VLOOKUP($A247,ContractInfo!$C:$L,5,FALSE))</f>
        <v>10</v>
      </c>
    </row>
    <row r="248" spans="1:12" s="140" customFormat="1" x14ac:dyDescent="0.2">
      <c r="A248" s="140" t="s">
        <v>411</v>
      </c>
      <c r="B248" s="158">
        <v>16</v>
      </c>
      <c r="C248" s="158">
        <v>0</v>
      </c>
      <c r="D248" s="158">
        <v>-16</v>
      </c>
      <c r="E248" s="158">
        <f t="shared" si="12"/>
        <v>1</v>
      </c>
      <c r="F248" s="158">
        <f t="shared" si="13"/>
        <v>16</v>
      </c>
      <c r="G248" s="165" t="e">
        <f t="shared" si="14"/>
        <v>#N/A</v>
      </c>
      <c r="H248" s="165">
        <v>-445600</v>
      </c>
      <c r="I248" s="165" t="e">
        <f t="shared" si="15"/>
        <v>#N/A</v>
      </c>
      <c r="J248" s="158" t="e">
        <f>IF(OR($A248="",$K248),"",VLOOKUP($A248,ContractInfo!$C:$L,10,FALSE))</f>
        <v>#N/A</v>
      </c>
      <c r="K248" s="158" t="b">
        <f>IF($A248="","",VLOOKUP($A248,ContractInfo!$C$2:$H$904,6,FALSE))</f>
        <v>0</v>
      </c>
      <c r="L248" s="158">
        <f>IF(OR($A248="",$K248),"",VLOOKUP($A248,ContractInfo!$C:$L,5,FALSE))</f>
        <v>10</v>
      </c>
    </row>
    <row r="249" spans="1:12" s="140" customFormat="1" x14ac:dyDescent="0.2">
      <c r="A249" s="140" t="s">
        <v>411</v>
      </c>
      <c r="B249" s="158">
        <v>-10</v>
      </c>
      <c r="C249" s="158">
        <v>0</v>
      </c>
      <c r="D249" s="158">
        <v>10</v>
      </c>
      <c r="E249" s="158">
        <f t="shared" si="12"/>
        <v>1</v>
      </c>
      <c r="F249" s="158">
        <f t="shared" si="13"/>
        <v>-10</v>
      </c>
      <c r="G249" s="165" t="e">
        <f t="shared" si="14"/>
        <v>#N/A</v>
      </c>
      <c r="H249" s="165">
        <v>282200</v>
      </c>
      <c r="I249" s="165" t="e">
        <f t="shared" si="15"/>
        <v>#N/A</v>
      </c>
      <c r="J249" s="158" t="e">
        <f>IF(OR($A249="",$K249),"",VLOOKUP($A249,ContractInfo!$C:$L,10,FALSE))</f>
        <v>#N/A</v>
      </c>
      <c r="K249" s="158" t="b">
        <f>IF($A249="","",VLOOKUP($A249,ContractInfo!$C$2:$H$904,6,FALSE))</f>
        <v>0</v>
      </c>
      <c r="L249" s="158">
        <f>IF(OR($A249="",$K249),"",VLOOKUP($A249,ContractInfo!$C:$L,5,FALSE))</f>
        <v>10</v>
      </c>
    </row>
    <row r="250" spans="1:12" s="140" customFormat="1" x14ac:dyDescent="0.2">
      <c r="A250" s="140" t="s">
        <v>411</v>
      </c>
      <c r="B250" s="158">
        <v>-6</v>
      </c>
      <c r="C250" s="158">
        <v>0</v>
      </c>
      <c r="D250" s="158">
        <v>6</v>
      </c>
      <c r="E250" s="158">
        <f t="shared" si="12"/>
        <v>1</v>
      </c>
      <c r="F250" s="158">
        <f t="shared" si="13"/>
        <v>-6</v>
      </c>
      <c r="G250" s="165" t="e">
        <f t="shared" si="14"/>
        <v>#N/A</v>
      </c>
      <c r="H250" s="165">
        <v>170400</v>
      </c>
      <c r="I250" s="165" t="e">
        <f t="shared" si="15"/>
        <v>#N/A</v>
      </c>
      <c r="J250" s="158" t="e">
        <f>IF(OR($A250="",$K250),"",VLOOKUP($A250,ContractInfo!$C:$L,10,FALSE))</f>
        <v>#N/A</v>
      </c>
      <c r="K250" s="158" t="b">
        <f>IF($A250="","",VLOOKUP($A250,ContractInfo!$C$2:$H$904,6,FALSE))</f>
        <v>0</v>
      </c>
      <c r="L250" s="158">
        <f>IF(OR($A250="",$K250),"",VLOOKUP($A250,ContractInfo!$C:$L,5,FALSE))</f>
        <v>10</v>
      </c>
    </row>
    <row r="251" spans="1:12" s="140" customFormat="1" x14ac:dyDescent="0.2">
      <c r="A251" s="140" t="s">
        <v>411</v>
      </c>
      <c r="B251" s="158">
        <v>-12</v>
      </c>
      <c r="C251" s="158">
        <v>0</v>
      </c>
      <c r="D251" s="158">
        <v>12</v>
      </c>
      <c r="E251" s="158">
        <f t="shared" si="12"/>
        <v>1</v>
      </c>
      <c r="F251" s="158">
        <f t="shared" si="13"/>
        <v>-12</v>
      </c>
      <c r="G251" s="165" t="e">
        <f t="shared" si="14"/>
        <v>#N/A</v>
      </c>
      <c r="H251" s="165">
        <v>345360</v>
      </c>
      <c r="I251" s="165" t="e">
        <f t="shared" si="15"/>
        <v>#N/A</v>
      </c>
      <c r="J251" s="158" t="e">
        <f>IF(OR($A251="",$K251),"",VLOOKUP($A251,ContractInfo!$C:$L,10,FALSE))</f>
        <v>#N/A</v>
      </c>
      <c r="K251" s="158" t="b">
        <f>IF($A251="","",VLOOKUP($A251,ContractInfo!$C$2:$H$904,6,FALSE))</f>
        <v>0</v>
      </c>
      <c r="L251" s="158">
        <f>IF(OR($A251="",$K251),"",VLOOKUP($A251,ContractInfo!$C:$L,5,FALSE))</f>
        <v>10</v>
      </c>
    </row>
    <row r="252" spans="1:12" s="140" customFormat="1" x14ac:dyDescent="0.2">
      <c r="A252" s="140" t="s">
        <v>411</v>
      </c>
      <c r="B252" s="158">
        <v>-2</v>
      </c>
      <c r="C252" s="158">
        <v>0</v>
      </c>
      <c r="D252" s="158">
        <v>2</v>
      </c>
      <c r="E252" s="158">
        <f t="shared" si="12"/>
        <v>1</v>
      </c>
      <c r="F252" s="158">
        <f t="shared" si="13"/>
        <v>-2</v>
      </c>
      <c r="G252" s="165" t="e">
        <f t="shared" si="14"/>
        <v>#N/A</v>
      </c>
      <c r="H252" s="165">
        <v>57760</v>
      </c>
      <c r="I252" s="165" t="e">
        <f t="shared" si="15"/>
        <v>#N/A</v>
      </c>
      <c r="J252" s="158" t="e">
        <f>IF(OR($A252="",$K252),"",VLOOKUP($A252,ContractInfo!$C:$L,10,FALSE))</f>
        <v>#N/A</v>
      </c>
      <c r="K252" s="158" t="b">
        <f>IF($A252="","",VLOOKUP($A252,ContractInfo!$C$2:$H$904,6,FALSE))</f>
        <v>0</v>
      </c>
      <c r="L252" s="158">
        <f>IF(OR($A252="",$K252),"",VLOOKUP($A252,ContractInfo!$C:$L,5,FALSE))</f>
        <v>10</v>
      </c>
    </row>
    <row r="253" spans="1:12" s="140" customFormat="1" x14ac:dyDescent="0.2">
      <c r="A253" s="140" t="s">
        <v>411</v>
      </c>
      <c r="B253" s="158">
        <v>-12</v>
      </c>
      <c r="C253" s="158">
        <v>0</v>
      </c>
      <c r="D253" s="158">
        <v>12</v>
      </c>
      <c r="E253" s="158">
        <f t="shared" si="12"/>
        <v>1</v>
      </c>
      <c r="F253" s="158">
        <f t="shared" si="13"/>
        <v>-12</v>
      </c>
      <c r="G253" s="165" t="e">
        <f t="shared" si="14"/>
        <v>#N/A</v>
      </c>
      <c r="H253" s="165">
        <v>351000</v>
      </c>
      <c r="I253" s="165" t="e">
        <f t="shared" si="15"/>
        <v>#N/A</v>
      </c>
      <c r="J253" s="158" t="e">
        <f>IF(OR($A253="",$K253),"",VLOOKUP($A253,ContractInfo!$C:$L,10,FALSE))</f>
        <v>#N/A</v>
      </c>
      <c r="K253" s="158" t="b">
        <f>IF($A253="","",VLOOKUP($A253,ContractInfo!$C$2:$H$904,6,FALSE))</f>
        <v>0</v>
      </c>
      <c r="L253" s="158">
        <f>IF(OR($A253="",$K253),"",VLOOKUP($A253,ContractInfo!$C:$L,5,FALSE))</f>
        <v>10</v>
      </c>
    </row>
    <row r="254" spans="1:12" s="140" customFormat="1" x14ac:dyDescent="0.2">
      <c r="A254" s="140" t="s">
        <v>228</v>
      </c>
      <c r="B254" s="158">
        <v>2</v>
      </c>
      <c r="C254" s="158">
        <v>0</v>
      </c>
      <c r="D254" s="158">
        <v>-2</v>
      </c>
      <c r="E254" s="158">
        <f t="shared" si="12"/>
        <v>1</v>
      </c>
      <c r="F254" s="158">
        <f t="shared" si="13"/>
        <v>2</v>
      </c>
      <c r="G254" s="165" t="e">
        <f t="shared" si="14"/>
        <v>#N/A</v>
      </c>
      <c r="H254" s="165">
        <v>-154650</v>
      </c>
      <c r="I254" s="165" t="e">
        <f t="shared" si="15"/>
        <v>#N/A</v>
      </c>
      <c r="J254" s="158" t="e">
        <f>IF(OR($A254="",$K254),"",VLOOKUP($A254,ContractInfo!$C:$L,10,FALSE))</f>
        <v>#N/A</v>
      </c>
      <c r="K254" s="158" t="b">
        <f>IF($A254="","",VLOOKUP($A254,ContractInfo!$C$2:$H$904,6,FALSE))</f>
        <v>0</v>
      </c>
      <c r="L254" s="158">
        <f>IF(OR($A254="",$K254),"",VLOOKUP($A254,ContractInfo!$C:$L,5,FALSE))</f>
        <v>5</v>
      </c>
    </row>
    <row r="255" spans="1:12" s="140" customFormat="1" x14ac:dyDescent="0.2">
      <c r="A255" s="140" t="s">
        <v>411</v>
      </c>
      <c r="B255" s="158">
        <v>12</v>
      </c>
      <c r="C255" s="158">
        <v>0</v>
      </c>
      <c r="D255" s="158">
        <v>-12</v>
      </c>
      <c r="E255" s="158">
        <f t="shared" si="12"/>
        <v>1</v>
      </c>
      <c r="F255" s="158">
        <f t="shared" si="13"/>
        <v>12</v>
      </c>
      <c r="G255" s="165" t="e">
        <f t="shared" si="14"/>
        <v>#N/A</v>
      </c>
      <c r="H255" s="165">
        <v>-345840</v>
      </c>
      <c r="I255" s="165" t="e">
        <f t="shared" si="15"/>
        <v>#N/A</v>
      </c>
      <c r="J255" s="158" t="e">
        <f>IF(OR($A255="",$K255),"",VLOOKUP($A255,ContractInfo!$C:$L,10,FALSE))</f>
        <v>#N/A</v>
      </c>
      <c r="K255" s="158" t="b">
        <f>IF($A255="","",VLOOKUP($A255,ContractInfo!$C$2:$H$904,6,FALSE))</f>
        <v>0</v>
      </c>
      <c r="L255" s="158">
        <f>IF(OR($A255="",$K255),"",VLOOKUP($A255,ContractInfo!$C:$L,5,FALSE))</f>
        <v>10</v>
      </c>
    </row>
    <row r="256" spans="1:12" s="140" customFormat="1" x14ac:dyDescent="0.2">
      <c r="A256" s="140" t="s">
        <v>411</v>
      </c>
      <c r="B256" s="158">
        <v>-11</v>
      </c>
      <c r="C256" s="158">
        <v>0</v>
      </c>
      <c r="D256" s="158">
        <v>11</v>
      </c>
      <c r="E256" s="158">
        <f t="shared" si="12"/>
        <v>1</v>
      </c>
      <c r="F256" s="158">
        <f t="shared" si="13"/>
        <v>-11</v>
      </c>
      <c r="G256" s="165" t="e">
        <f t="shared" si="14"/>
        <v>#N/A</v>
      </c>
      <c r="H256" s="165">
        <v>321420</v>
      </c>
      <c r="I256" s="165" t="e">
        <f t="shared" si="15"/>
        <v>#N/A</v>
      </c>
      <c r="J256" s="158" t="e">
        <f>IF(OR($A256="",$K256),"",VLOOKUP($A256,ContractInfo!$C:$L,10,FALSE))</f>
        <v>#N/A</v>
      </c>
      <c r="K256" s="158" t="b">
        <f>IF($A256="","",VLOOKUP($A256,ContractInfo!$C$2:$H$904,6,FALSE))</f>
        <v>0</v>
      </c>
      <c r="L256" s="158">
        <f>IF(OR($A256="",$K256),"",VLOOKUP($A256,ContractInfo!$C:$L,5,FALSE))</f>
        <v>10</v>
      </c>
    </row>
    <row r="257" spans="1:12" s="140" customFormat="1" x14ac:dyDescent="0.2">
      <c r="A257" s="140" t="s">
        <v>411</v>
      </c>
      <c r="B257" s="158">
        <v>-8</v>
      </c>
      <c r="C257" s="158">
        <v>0</v>
      </c>
      <c r="D257" s="158">
        <v>8</v>
      </c>
      <c r="E257" s="158">
        <f t="shared" si="12"/>
        <v>1</v>
      </c>
      <c r="F257" s="158">
        <f t="shared" si="13"/>
        <v>-8</v>
      </c>
      <c r="G257" s="165" t="e">
        <f t="shared" si="14"/>
        <v>#N/A</v>
      </c>
      <c r="H257" s="165">
        <v>236000</v>
      </c>
      <c r="I257" s="165" t="e">
        <f t="shared" si="15"/>
        <v>#N/A</v>
      </c>
      <c r="J257" s="158" t="e">
        <f>IF(OR($A257="",$K257),"",VLOOKUP($A257,ContractInfo!$C:$L,10,FALSE))</f>
        <v>#N/A</v>
      </c>
      <c r="K257" s="158" t="b">
        <f>IF($A257="","",VLOOKUP($A257,ContractInfo!$C$2:$H$904,6,FALSE))</f>
        <v>0</v>
      </c>
      <c r="L257" s="158">
        <f>IF(OR($A257="",$K257),"",VLOOKUP($A257,ContractInfo!$C:$L,5,FALSE))</f>
        <v>10</v>
      </c>
    </row>
    <row r="258" spans="1:12" s="140" customFormat="1" x14ac:dyDescent="0.2">
      <c r="A258" s="140" t="s">
        <v>411</v>
      </c>
      <c r="B258" s="158">
        <v>-10</v>
      </c>
      <c r="C258" s="158">
        <v>0</v>
      </c>
      <c r="D258" s="158">
        <v>10</v>
      </c>
      <c r="E258" s="158">
        <f t="shared" ref="E258:E321" si="16">IF(OR($A258="",$K258),"",1)</f>
        <v>1</v>
      </c>
      <c r="F258" s="158">
        <f t="shared" ref="F258:F321" si="17">IF(OR($A258="",$K258),"",$E258*$B258)</f>
        <v>-10</v>
      </c>
      <c r="G258" s="165" t="e">
        <f t="shared" ref="G258:G321" si="18">IF(OR($A258="",$K258),"",$J258*$B258*$L258)</f>
        <v>#N/A</v>
      </c>
      <c r="H258" s="165">
        <v>288300</v>
      </c>
      <c r="I258" s="165" t="e">
        <f t="shared" ref="I258:I321" si="19">IF(OR($A258="",$K258),"",$G258+$H258)</f>
        <v>#N/A</v>
      </c>
      <c r="J258" s="158" t="e">
        <f>IF(OR($A258="",$K258),"",VLOOKUP($A258,ContractInfo!$C:$L,10,FALSE))</f>
        <v>#N/A</v>
      </c>
      <c r="K258" s="158" t="b">
        <f>IF($A258="","",VLOOKUP($A258,ContractInfo!$C$2:$H$904,6,FALSE))</f>
        <v>0</v>
      </c>
      <c r="L258" s="158">
        <f>IF(OR($A258="",$K258),"",VLOOKUP($A258,ContractInfo!$C:$L,5,FALSE))</f>
        <v>10</v>
      </c>
    </row>
    <row r="259" spans="1:12" s="140" customFormat="1" x14ac:dyDescent="0.2">
      <c r="A259" s="140" t="s">
        <v>411</v>
      </c>
      <c r="B259" s="158">
        <v>-8</v>
      </c>
      <c r="C259" s="158">
        <v>0</v>
      </c>
      <c r="D259" s="158">
        <v>8</v>
      </c>
      <c r="E259" s="158">
        <f t="shared" si="16"/>
        <v>1</v>
      </c>
      <c r="F259" s="158">
        <f t="shared" si="17"/>
        <v>-8</v>
      </c>
      <c r="G259" s="165" t="e">
        <f t="shared" si="18"/>
        <v>#N/A</v>
      </c>
      <c r="H259" s="165">
        <v>240960</v>
      </c>
      <c r="I259" s="165" t="e">
        <f t="shared" si="19"/>
        <v>#N/A</v>
      </c>
      <c r="J259" s="158" t="e">
        <f>IF(OR($A259="",$K259),"",VLOOKUP($A259,ContractInfo!$C:$L,10,FALSE))</f>
        <v>#N/A</v>
      </c>
      <c r="K259" s="158" t="b">
        <f>IF($A259="","",VLOOKUP($A259,ContractInfo!$C$2:$H$904,6,FALSE))</f>
        <v>0</v>
      </c>
      <c r="L259" s="158">
        <f>IF(OR($A259="",$K259),"",VLOOKUP($A259,ContractInfo!$C:$L,5,FALSE))</f>
        <v>10</v>
      </c>
    </row>
    <row r="260" spans="1:12" s="140" customFormat="1" x14ac:dyDescent="0.2">
      <c r="A260" s="140" t="s">
        <v>411</v>
      </c>
      <c r="B260" s="158">
        <v>-11</v>
      </c>
      <c r="C260" s="158">
        <v>0</v>
      </c>
      <c r="D260" s="158">
        <v>11</v>
      </c>
      <c r="E260" s="158">
        <f t="shared" si="16"/>
        <v>1</v>
      </c>
      <c r="F260" s="158">
        <f t="shared" si="17"/>
        <v>-11</v>
      </c>
      <c r="G260" s="165" t="e">
        <f t="shared" si="18"/>
        <v>#N/A</v>
      </c>
      <c r="H260" s="165">
        <v>335500</v>
      </c>
      <c r="I260" s="165" t="e">
        <f t="shared" si="19"/>
        <v>#N/A</v>
      </c>
      <c r="J260" s="158" t="e">
        <f>IF(OR($A260="",$K260),"",VLOOKUP($A260,ContractInfo!$C:$L,10,FALSE))</f>
        <v>#N/A</v>
      </c>
      <c r="K260" s="158" t="b">
        <f>IF($A260="","",VLOOKUP($A260,ContractInfo!$C$2:$H$904,6,FALSE))</f>
        <v>0</v>
      </c>
      <c r="L260" s="158">
        <f>IF(OR($A260="",$K260),"",VLOOKUP($A260,ContractInfo!$C:$L,5,FALSE))</f>
        <v>10</v>
      </c>
    </row>
    <row r="261" spans="1:12" s="140" customFormat="1" x14ac:dyDescent="0.2">
      <c r="A261" s="140" t="s">
        <v>228</v>
      </c>
      <c r="B261" s="158">
        <v>2</v>
      </c>
      <c r="C261" s="158">
        <v>0</v>
      </c>
      <c r="D261" s="158">
        <v>-2</v>
      </c>
      <c r="E261" s="158">
        <f t="shared" si="16"/>
        <v>1</v>
      </c>
      <c r="F261" s="158">
        <f t="shared" si="17"/>
        <v>2</v>
      </c>
      <c r="G261" s="165" t="e">
        <f t="shared" si="18"/>
        <v>#N/A</v>
      </c>
      <c r="H261" s="165">
        <v>-154550</v>
      </c>
      <c r="I261" s="165" t="e">
        <f t="shared" si="19"/>
        <v>#N/A</v>
      </c>
      <c r="J261" s="158" t="e">
        <f>IF(OR($A261="",$K261),"",VLOOKUP($A261,ContractInfo!$C:$L,10,FALSE))</f>
        <v>#N/A</v>
      </c>
      <c r="K261" s="158" t="b">
        <f>IF($A261="","",VLOOKUP($A261,ContractInfo!$C$2:$H$904,6,FALSE))</f>
        <v>0</v>
      </c>
      <c r="L261" s="158">
        <f>IF(OR($A261="",$K261),"",VLOOKUP($A261,ContractInfo!$C:$L,5,FALSE))</f>
        <v>5</v>
      </c>
    </row>
    <row r="262" spans="1:12" s="140" customFormat="1" x14ac:dyDescent="0.2">
      <c r="A262" s="140" t="s">
        <v>228</v>
      </c>
      <c r="B262" s="158">
        <v>9</v>
      </c>
      <c r="C262" s="158">
        <v>0</v>
      </c>
      <c r="D262" s="158">
        <v>-9</v>
      </c>
      <c r="E262" s="158">
        <f t="shared" si="16"/>
        <v>1</v>
      </c>
      <c r="F262" s="158">
        <f t="shared" si="17"/>
        <v>9</v>
      </c>
      <c r="G262" s="165" t="e">
        <f t="shared" si="18"/>
        <v>#N/A</v>
      </c>
      <c r="H262" s="165">
        <v>-695250</v>
      </c>
      <c r="I262" s="165" t="e">
        <f t="shared" si="19"/>
        <v>#N/A</v>
      </c>
      <c r="J262" s="158" t="e">
        <f>IF(OR($A262="",$K262),"",VLOOKUP($A262,ContractInfo!$C:$L,10,FALSE))</f>
        <v>#N/A</v>
      </c>
      <c r="K262" s="158" t="b">
        <f>IF($A262="","",VLOOKUP($A262,ContractInfo!$C$2:$H$904,6,FALSE))</f>
        <v>0</v>
      </c>
      <c r="L262" s="158">
        <f>IF(OR($A262="",$K262),"",VLOOKUP($A262,ContractInfo!$C:$L,5,FALSE))</f>
        <v>5</v>
      </c>
    </row>
    <row r="263" spans="1:12" s="140" customFormat="1" x14ac:dyDescent="0.2">
      <c r="A263" s="140" t="s">
        <v>411</v>
      </c>
      <c r="B263" s="158">
        <v>-11</v>
      </c>
      <c r="C263" s="158">
        <v>0</v>
      </c>
      <c r="D263" s="158">
        <v>11</v>
      </c>
      <c r="E263" s="158">
        <f t="shared" si="16"/>
        <v>1</v>
      </c>
      <c r="F263" s="158">
        <f t="shared" si="17"/>
        <v>-11</v>
      </c>
      <c r="G263" s="165" t="e">
        <f t="shared" si="18"/>
        <v>#N/A</v>
      </c>
      <c r="H263" s="165">
        <v>339900</v>
      </c>
      <c r="I263" s="165" t="e">
        <f t="shared" si="19"/>
        <v>#N/A</v>
      </c>
      <c r="J263" s="158" t="e">
        <f>IF(OR($A263="",$K263),"",VLOOKUP($A263,ContractInfo!$C:$L,10,FALSE))</f>
        <v>#N/A</v>
      </c>
      <c r="K263" s="158" t="b">
        <f>IF($A263="","",VLOOKUP($A263,ContractInfo!$C$2:$H$904,6,FALSE))</f>
        <v>0</v>
      </c>
      <c r="L263" s="158">
        <f>IF(OR($A263="",$K263),"",VLOOKUP($A263,ContractInfo!$C:$L,5,FALSE))</f>
        <v>10</v>
      </c>
    </row>
    <row r="264" spans="1:12" s="140" customFormat="1" x14ac:dyDescent="0.2">
      <c r="A264" s="140" t="s">
        <v>418</v>
      </c>
      <c r="B264" s="158">
        <v>-2</v>
      </c>
      <c r="C264" s="158">
        <v>-2</v>
      </c>
      <c r="D264" s="158">
        <v>0</v>
      </c>
      <c r="E264" s="158">
        <f t="shared" si="16"/>
        <v>1</v>
      </c>
      <c r="F264" s="158">
        <f t="shared" si="17"/>
        <v>-2</v>
      </c>
      <c r="G264" s="165" t="e">
        <f t="shared" si="18"/>
        <v>#N/A</v>
      </c>
      <c r="H264" s="165">
        <v>117000</v>
      </c>
      <c r="I264" s="165" t="e">
        <f t="shared" si="19"/>
        <v>#N/A</v>
      </c>
      <c r="J264" s="158" t="e">
        <f>IF(OR($A264="",$K264),"",VLOOKUP($A264,ContractInfo!$C:$L,10,FALSE))</f>
        <v>#N/A</v>
      </c>
      <c r="K264" s="158" t="b">
        <f>IF($A264="","",VLOOKUP($A264,ContractInfo!$C$2:$H$904,6,FALSE))</f>
        <v>0</v>
      </c>
      <c r="L264" s="158">
        <f>IF(OR($A264="",$K264),"",VLOOKUP($A264,ContractInfo!$C:$L,5,FALSE))</f>
        <v>10</v>
      </c>
    </row>
    <row r="265" spans="1:12" s="140" customFormat="1" x14ac:dyDescent="0.2">
      <c r="A265" s="140" t="s">
        <v>411</v>
      </c>
      <c r="B265" s="158">
        <v>-18</v>
      </c>
      <c r="C265" s="158">
        <v>0</v>
      </c>
      <c r="D265" s="158">
        <v>18</v>
      </c>
      <c r="E265" s="158">
        <f t="shared" si="16"/>
        <v>1</v>
      </c>
      <c r="F265" s="158">
        <f t="shared" si="17"/>
        <v>-18</v>
      </c>
      <c r="G265" s="165" t="e">
        <f t="shared" si="18"/>
        <v>#N/A</v>
      </c>
      <c r="H265" s="165">
        <v>567900</v>
      </c>
      <c r="I265" s="165" t="e">
        <f t="shared" si="19"/>
        <v>#N/A</v>
      </c>
      <c r="J265" s="158" t="e">
        <f>IF(OR($A265="",$K265),"",VLOOKUP($A265,ContractInfo!$C:$L,10,FALSE))</f>
        <v>#N/A</v>
      </c>
      <c r="K265" s="158" t="b">
        <f>IF($A265="","",VLOOKUP($A265,ContractInfo!$C$2:$H$904,6,FALSE))</f>
        <v>0</v>
      </c>
      <c r="L265" s="158">
        <f>IF(OR($A265="",$K265),"",VLOOKUP($A265,ContractInfo!$C:$L,5,FALSE))</f>
        <v>10</v>
      </c>
    </row>
    <row r="266" spans="1:12" s="140" customFormat="1" x14ac:dyDescent="0.2">
      <c r="A266" s="140" t="s">
        <v>411</v>
      </c>
      <c r="B266" s="158">
        <v>8</v>
      </c>
      <c r="C266" s="158">
        <v>0</v>
      </c>
      <c r="D266" s="158">
        <v>-8</v>
      </c>
      <c r="E266" s="158">
        <f t="shared" si="16"/>
        <v>1</v>
      </c>
      <c r="F266" s="158">
        <f t="shared" si="17"/>
        <v>8</v>
      </c>
      <c r="G266" s="165" t="e">
        <f t="shared" si="18"/>
        <v>#N/A</v>
      </c>
      <c r="H266" s="165">
        <v>-249920</v>
      </c>
      <c r="I266" s="165" t="e">
        <f t="shared" si="19"/>
        <v>#N/A</v>
      </c>
      <c r="J266" s="158" t="e">
        <f>IF(OR($A266="",$K266),"",VLOOKUP($A266,ContractInfo!$C:$L,10,FALSE))</f>
        <v>#N/A</v>
      </c>
      <c r="K266" s="158" t="b">
        <f>IF($A266="","",VLOOKUP($A266,ContractInfo!$C$2:$H$904,6,FALSE))</f>
        <v>0</v>
      </c>
      <c r="L266" s="158">
        <f>IF(OR($A266="",$K266),"",VLOOKUP($A266,ContractInfo!$C:$L,5,FALSE))</f>
        <v>10</v>
      </c>
    </row>
    <row r="267" spans="1:12" s="140" customFormat="1" x14ac:dyDescent="0.2">
      <c r="A267" s="140" t="s">
        <v>411</v>
      </c>
      <c r="B267" s="158">
        <v>30</v>
      </c>
      <c r="C267" s="158">
        <v>0</v>
      </c>
      <c r="D267" s="158">
        <v>-30</v>
      </c>
      <c r="E267" s="158">
        <f t="shared" si="16"/>
        <v>1</v>
      </c>
      <c r="F267" s="158">
        <f t="shared" si="17"/>
        <v>30</v>
      </c>
      <c r="G267" s="165" t="e">
        <f t="shared" si="18"/>
        <v>#N/A</v>
      </c>
      <c r="H267" s="165">
        <v>-905700</v>
      </c>
      <c r="I267" s="165" t="e">
        <f t="shared" si="19"/>
        <v>#N/A</v>
      </c>
      <c r="J267" s="158" t="e">
        <f>IF(OR($A267="",$K267),"",VLOOKUP($A267,ContractInfo!$C:$L,10,FALSE))</f>
        <v>#N/A</v>
      </c>
      <c r="K267" s="158" t="b">
        <f>IF($A267="","",VLOOKUP($A267,ContractInfo!$C$2:$H$904,6,FALSE))</f>
        <v>0</v>
      </c>
      <c r="L267" s="158">
        <f>IF(OR($A267="",$K267),"",VLOOKUP($A267,ContractInfo!$C:$L,5,FALSE))</f>
        <v>10</v>
      </c>
    </row>
    <row r="268" spans="1:12" s="140" customFormat="1" x14ac:dyDescent="0.2">
      <c r="A268" s="140" t="s">
        <v>411</v>
      </c>
      <c r="B268" s="158">
        <v>35</v>
      </c>
      <c r="C268" s="158">
        <v>0</v>
      </c>
      <c r="D268" s="158">
        <v>-35</v>
      </c>
      <c r="E268" s="158">
        <f t="shared" si="16"/>
        <v>1</v>
      </c>
      <c r="F268" s="158">
        <f t="shared" si="17"/>
        <v>35</v>
      </c>
      <c r="G268" s="165" t="e">
        <f t="shared" si="18"/>
        <v>#N/A</v>
      </c>
      <c r="H268" s="165">
        <v>-1016750</v>
      </c>
      <c r="I268" s="165" t="e">
        <f t="shared" si="19"/>
        <v>#N/A</v>
      </c>
      <c r="J268" s="158" t="e">
        <f>IF(OR($A268="",$K268),"",VLOOKUP($A268,ContractInfo!$C:$L,10,FALSE))</f>
        <v>#N/A</v>
      </c>
      <c r="K268" s="158" t="b">
        <f>IF($A268="","",VLOOKUP($A268,ContractInfo!$C$2:$H$904,6,FALSE))</f>
        <v>0</v>
      </c>
      <c r="L268" s="158">
        <f>IF(OR($A268="",$K268),"",VLOOKUP($A268,ContractInfo!$C:$L,5,FALSE))</f>
        <v>10</v>
      </c>
    </row>
    <row r="269" spans="1:12" s="140" customFormat="1" x14ac:dyDescent="0.2">
      <c r="A269" s="140" t="s">
        <v>411</v>
      </c>
      <c r="B269" s="158">
        <v>-23</v>
      </c>
      <c r="C269" s="158">
        <v>0</v>
      </c>
      <c r="D269" s="158">
        <v>23</v>
      </c>
      <c r="E269" s="158">
        <f t="shared" si="16"/>
        <v>1</v>
      </c>
      <c r="F269" s="158">
        <f t="shared" si="17"/>
        <v>-23</v>
      </c>
      <c r="G269" s="165" t="e">
        <f t="shared" si="18"/>
        <v>#N/A</v>
      </c>
      <c r="H269" s="165">
        <v>685400</v>
      </c>
      <c r="I269" s="165" t="e">
        <f t="shared" si="19"/>
        <v>#N/A</v>
      </c>
      <c r="J269" s="158" t="e">
        <f>IF(OR($A269="",$K269),"",VLOOKUP($A269,ContractInfo!$C:$L,10,FALSE))</f>
        <v>#N/A</v>
      </c>
      <c r="K269" s="158" t="b">
        <f>IF($A269="","",VLOOKUP($A269,ContractInfo!$C$2:$H$904,6,FALSE))</f>
        <v>0</v>
      </c>
      <c r="L269" s="158">
        <f>IF(OR($A269="",$K269),"",VLOOKUP($A269,ContractInfo!$C:$L,5,FALSE))</f>
        <v>10</v>
      </c>
    </row>
    <row r="270" spans="1:12" s="140" customFormat="1" x14ac:dyDescent="0.2">
      <c r="A270" s="140" t="s">
        <v>411</v>
      </c>
      <c r="B270" s="158">
        <v>-24</v>
      </c>
      <c r="C270" s="158">
        <v>0</v>
      </c>
      <c r="D270" s="158">
        <v>24</v>
      </c>
      <c r="E270" s="158">
        <f t="shared" si="16"/>
        <v>1</v>
      </c>
      <c r="F270" s="158">
        <f t="shared" si="17"/>
        <v>-24</v>
      </c>
      <c r="G270" s="165" t="e">
        <f t="shared" si="18"/>
        <v>#N/A</v>
      </c>
      <c r="H270" s="165">
        <v>734880</v>
      </c>
      <c r="I270" s="165" t="e">
        <f t="shared" si="19"/>
        <v>#N/A</v>
      </c>
      <c r="J270" s="158" t="e">
        <f>IF(OR($A270="",$K270),"",VLOOKUP($A270,ContractInfo!$C:$L,10,FALSE))</f>
        <v>#N/A</v>
      </c>
      <c r="K270" s="158" t="b">
        <f>IF($A270="","",VLOOKUP($A270,ContractInfo!$C$2:$H$904,6,FALSE))</f>
        <v>0</v>
      </c>
      <c r="L270" s="158">
        <f>IF(OR($A270="",$K270),"",VLOOKUP($A270,ContractInfo!$C:$L,5,FALSE))</f>
        <v>10</v>
      </c>
    </row>
    <row r="271" spans="1:12" s="140" customFormat="1" x14ac:dyDescent="0.2">
      <c r="A271" s="140" t="s">
        <v>411</v>
      </c>
      <c r="B271" s="158">
        <v>28</v>
      </c>
      <c r="C271" s="158">
        <v>0</v>
      </c>
      <c r="D271" s="158">
        <v>-28</v>
      </c>
      <c r="E271" s="158">
        <f t="shared" si="16"/>
        <v>1</v>
      </c>
      <c r="F271" s="158">
        <f t="shared" si="17"/>
        <v>28</v>
      </c>
      <c r="G271" s="165" t="e">
        <f t="shared" si="18"/>
        <v>#N/A</v>
      </c>
      <c r="H271" s="165">
        <v>-831600</v>
      </c>
      <c r="I271" s="165" t="e">
        <f t="shared" si="19"/>
        <v>#N/A</v>
      </c>
      <c r="J271" s="158" t="e">
        <f>IF(OR($A271="",$K271),"",VLOOKUP($A271,ContractInfo!$C:$L,10,FALSE))</f>
        <v>#N/A</v>
      </c>
      <c r="K271" s="158" t="b">
        <f>IF($A271="","",VLOOKUP($A271,ContractInfo!$C$2:$H$904,6,FALSE))</f>
        <v>0</v>
      </c>
      <c r="L271" s="158">
        <f>IF(OR($A271="",$K271),"",VLOOKUP($A271,ContractInfo!$C:$L,5,FALSE))</f>
        <v>10</v>
      </c>
    </row>
    <row r="272" spans="1:12" s="140" customFormat="1" x14ac:dyDescent="0.2">
      <c r="A272" s="140" t="s">
        <v>411</v>
      </c>
      <c r="B272" s="158">
        <v>-21</v>
      </c>
      <c r="C272" s="158">
        <v>0</v>
      </c>
      <c r="D272" s="158">
        <v>21</v>
      </c>
      <c r="E272" s="158">
        <f t="shared" si="16"/>
        <v>1</v>
      </c>
      <c r="F272" s="158">
        <f t="shared" si="17"/>
        <v>-21</v>
      </c>
      <c r="G272" s="165" t="e">
        <f t="shared" si="18"/>
        <v>#N/A</v>
      </c>
      <c r="H272" s="165">
        <v>637770</v>
      </c>
      <c r="I272" s="165" t="e">
        <f t="shared" si="19"/>
        <v>#N/A</v>
      </c>
      <c r="J272" s="158" t="e">
        <f>IF(OR($A272="",$K272),"",VLOOKUP($A272,ContractInfo!$C:$L,10,FALSE))</f>
        <v>#N/A</v>
      </c>
      <c r="K272" s="158" t="b">
        <f>IF($A272="","",VLOOKUP($A272,ContractInfo!$C$2:$H$904,6,FALSE))</f>
        <v>0</v>
      </c>
      <c r="L272" s="158">
        <f>IF(OR($A272="",$K272),"",VLOOKUP($A272,ContractInfo!$C:$L,5,FALSE))</f>
        <v>10</v>
      </c>
    </row>
    <row r="273" spans="1:12" s="140" customFormat="1" x14ac:dyDescent="0.2">
      <c r="A273" s="140" t="s">
        <v>411</v>
      </c>
      <c r="B273" s="158">
        <v>-22</v>
      </c>
      <c r="C273" s="158">
        <v>0</v>
      </c>
      <c r="D273" s="158">
        <v>22</v>
      </c>
      <c r="E273" s="158">
        <f t="shared" si="16"/>
        <v>1</v>
      </c>
      <c r="F273" s="158">
        <f t="shared" si="17"/>
        <v>-22</v>
      </c>
      <c r="G273" s="165" t="e">
        <f t="shared" si="18"/>
        <v>#N/A</v>
      </c>
      <c r="H273" s="165">
        <v>684200</v>
      </c>
      <c r="I273" s="165" t="e">
        <f t="shared" si="19"/>
        <v>#N/A</v>
      </c>
      <c r="J273" s="158" t="e">
        <f>IF(OR($A273="",$K273),"",VLOOKUP($A273,ContractInfo!$C:$L,10,FALSE))</f>
        <v>#N/A</v>
      </c>
      <c r="K273" s="158" t="b">
        <f>IF($A273="","",VLOOKUP($A273,ContractInfo!$C$2:$H$904,6,FALSE))</f>
        <v>0</v>
      </c>
      <c r="L273" s="158">
        <f>IF(OR($A273="",$K273),"",VLOOKUP($A273,ContractInfo!$C:$L,5,FALSE))</f>
        <v>10</v>
      </c>
    </row>
    <row r="274" spans="1:12" s="140" customFormat="1" x14ac:dyDescent="0.2">
      <c r="A274" s="140" t="s">
        <v>411</v>
      </c>
      <c r="B274" s="158">
        <v>-25</v>
      </c>
      <c r="C274" s="158">
        <v>0</v>
      </c>
      <c r="D274" s="158">
        <v>25</v>
      </c>
      <c r="E274" s="158">
        <f t="shared" si="16"/>
        <v>1</v>
      </c>
      <c r="F274" s="158">
        <f t="shared" si="17"/>
        <v>-25</v>
      </c>
      <c r="G274" s="165" t="e">
        <f t="shared" si="18"/>
        <v>#N/A</v>
      </c>
      <c r="H274" s="165">
        <v>797500</v>
      </c>
      <c r="I274" s="165" t="e">
        <f t="shared" si="19"/>
        <v>#N/A</v>
      </c>
      <c r="J274" s="158" t="e">
        <f>IF(OR($A274="",$K274),"",VLOOKUP($A274,ContractInfo!$C:$L,10,FALSE))</f>
        <v>#N/A</v>
      </c>
      <c r="K274" s="158" t="b">
        <f>IF($A274="","",VLOOKUP($A274,ContractInfo!$C$2:$H$904,6,FALSE))</f>
        <v>0</v>
      </c>
      <c r="L274" s="158">
        <f>IF(OR($A274="",$K274),"",VLOOKUP($A274,ContractInfo!$C:$L,5,FALSE))</f>
        <v>10</v>
      </c>
    </row>
    <row r="275" spans="1:12" s="140" customFormat="1" x14ac:dyDescent="0.2">
      <c r="A275" s="140" t="s">
        <v>411</v>
      </c>
      <c r="B275" s="158">
        <v>-35</v>
      </c>
      <c r="C275" s="158">
        <v>0</v>
      </c>
      <c r="D275" s="158">
        <v>35</v>
      </c>
      <c r="E275" s="158">
        <f t="shared" si="16"/>
        <v>1</v>
      </c>
      <c r="F275" s="158">
        <f t="shared" si="17"/>
        <v>-35</v>
      </c>
      <c r="G275" s="165" t="e">
        <f t="shared" si="18"/>
        <v>#N/A</v>
      </c>
      <c r="H275" s="165">
        <v>1169000</v>
      </c>
      <c r="I275" s="165" t="e">
        <f t="shared" si="19"/>
        <v>#N/A</v>
      </c>
      <c r="J275" s="158" t="e">
        <f>IF(OR($A275="",$K275),"",VLOOKUP($A275,ContractInfo!$C:$L,10,FALSE))</f>
        <v>#N/A</v>
      </c>
      <c r="K275" s="158" t="b">
        <f>IF($A275="","",VLOOKUP($A275,ContractInfo!$C$2:$H$904,6,FALSE))</f>
        <v>0</v>
      </c>
      <c r="L275" s="158">
        <f>IF(OR($A275="",$K275),"",VLOOKUP($A275,ContractInfo!$C:$L,5,FALSE))</f>
        <v>10</v>
      </c>
    </row>
    <row r="276" spans="1:12" s="140" customFormat="1" x14ac:dyDescent="0.2">
      <c r="A276" s="140" t="s">
        <v>411</v>
      </c>
      <c r="B276" s="158">
        <v>24</v>
      </c>
      <c r="C276" s="158">
        <v>0</v>
      </c>
      <c r="D276" s="158">
        <v>-24</v>
      </c>
      <c r="E276" s="158">
        <f t="shared" si="16"/>
        <v>1</v>
      </c>
      <c r="F276" s="158">
        <f t="shared" si="17"/>
        <v>24</v>
      </c>
      <c r="G276" s="165" t="e">
        <f t="shared" si="18"/>
        <v>#N/A</v>
      </c>
      <c r="H276" s="165">
        <v>-774000</v>
      </c>
      <c r="I276" s="165" t="e">
        <f t="shared" si="19"/>
        <v>#N/A</v>
      </c>
      <c r="J276" s="158" t="e">
        <f>IF(OR($A276="",$K276),"",VLOOKUP($A276,ContractInfo!$C:$L,10,FALSE))</f>
        <v>#N/A</v>
      </c>
      <c r="K276" s="158" t="b">
        <f>IF($A276="","",VLOOKUP($A276,ContractInfo!$C$2:$H$904,6,FALSE))</f>
        <v>0</v>
      </c>
      <c r="L276" s="158">
        <f>IF(OR($A276="",$K276),"",VLOOKUP($A276,ContractInfo!$C:$L,5,FALSE))</f>
        <v>10</v>
      </c>
    </row>
    <row r="277" spans="1:12" s="140" customFormat="1" x14ac:dyDescent="0.2">
      <c r="A277" s="140" t="s">
        <v>411</v>
      </c>
      <c r="B277" s="158">
        <v>30</v>
      </c>
      <c r="C277" s="158">
        <v>0</v>
      </c>
      <c r="D277" s="158">
        <v>-30</v>
      </c>
      <c r="E277" s="158">
        <f t="shared" si="16"/>
        <v>1</v>
      </c>
      <c r="F277" s="158">
        <f t="shared" si="17"/>
        <v>30</v>
      </c>
      <c r="G277" s="165" t="e">
        <f t="shared" si="18"/>
        <v>#N/A</v>
      </c>
      <c r="H277" s="165">
        <v>-937200</v>
      </c>
      <c r="I277" s="165" t="e">
        <f t="shared" si="19"/>
        <v>#N/A</v>
      </c>
      <c r="J277" s="158" t="e">
        <f>IF(OR($A277="",$K277),"",VLOOKUP($A277,ContractInfo!$C:$L,10,FALSE))</f>
        <v>#N/A</v>
      </c>
      <c r="K277" s="158" t="b">
        <f>IF($A277="","",VLOOKUP($A277,ContractInfo!$C$2:$H$904,6,FALSE))</f>
        <v>0</v>
      </c>
      <c r="L277" s="158">
        <f>IF(OR($A277="",$K277),"",VLOOKUP($A277,ContractInfo!$C:$L,5,FALSE))</f>
        <v>10</v>
      </c>
    </row>
    <row r="278" spans="1:12" s="140" customFormat="1" x14ac:dyDescent="0.2">
      <c r="A278" s="140" t="s">
        <v>411</v>
      </c>
      <c r="B278" s="158">
        <v>25</v>
      </c>
      <c r="C278" s="158">
        <v>0</v>
      </c>
      <c r="D278" s="158">
        <v>-25</v>
      </c>
      <c r="E278" s="158">
        <f t="shared" si="16"/>
        <v>1</v>
      </c>
      <c r="F278" s="158">
        <f t="shared" si="17"/>
        <v>25</v>
      </c>
      <c r="G278" s="165" t="e">
        <f t="shared" si="18"/>
        <v>#N/A</v>
      </c>
      <c r="H278" s="165">
        <v>-761250</v>
      </c>
      <c r="I278" s="165" t="e">
        <f t="shared" si="19"/>
        <v>#N/A</v>
      </c>
      <c r="J278" s="158" t="e">
        <f>IF(OR($A278="",$K278),"",VLOOKUP($A278,ContractInfo!$C:$L,10,FALSE))</f>
        <v>#N/A</v>
      </c>
      <c r="K278" s="158" t="b">
        <f>IF($A278="","",VLOOKUP($A278,ContractInfo!$C$2:$H$904,6,FALSE))</f>
        <v>0</v>
      </c>
      <c r="L278" s="158">
        <f>IF(OR($A278="",$K278),"",VLOOKUP($A278,ContractInfo!$C:$L,5,FALSE))</f>
        <v>10</v>
      </c>
    </row>
    <row r="279" spans="1:12" s="140" customFormat="1" x14ac:dyDescent="0.2">
      <c r="A279" s="140" t="s">
        <v>411</v>
      </c>
      <c r="B279" s="158">
        <v>30</v>
      </c>
      <c r="C279" s="158">
        <v>0</v>
      </c>
      <c r="D279" s="158">
        <v>-30</v>
      </c>
      <c r="E279" s="158">
        <f t="shared" si="16"/>
        <v>1</v>
      </c>
      <c r="F279" s="158">
        <f t="shared" si="17"/>
        <v>30</v>
      </c>
      <c r="G279" s="165" t="e">
        <f t="shared" si="18"/>
        <v>#N/A</v>
      </c>
      <c r="H279" s="165">
        <v>-888000</v>
      </c>
      <c r="I279" s="165" t="e">
        <f t="shared" si="19"/>
        <v>#N/A</v>
      </c>
      <c r="J279" s="158" t="e">
        <f>IF(OR($A279="",$K279),"",VLOOKUP($A279,ContractInfo!$C:$L,10,FALSE))</f>
        <v>#N/A</v>
      </c>
      <c r="K279" s="158" t="b">
        <f>IF($A279="","",VLOOKUP($A279,ContractInfo!$C$2:$H$904,6,FALSE))</f>
        <v>0</v>
      </c>
      <c r="L279" s="158">
        <f>IF(OR($A279="",$K279),"",VLOOKUP($A279,ContractInfo!$C:$L,5,FALSE))</f>
        <v>10</v>
      </c>
    </row>
    <row r="280" spans="1:12" s="140" customFormat="1" x14ac:dyDescent="0.2">
      <c r="A280" s="140" t="s">
        <v>411</v>
      </c>
      <c r="B280" s="158">
        <v>-17</v>
      </c>
      <c r="C280" s="158">
        <v>0</v>
      </c>
      <c r="D280" s="158">
        <v>17</v>
      </c>
      <c r="E280" s="158">
        <f t="shared" si="16"/>
        <v>1</v>
      </c>
      <c r="F280" s="158">
        <f t="shared" si="17"/>
        <v>-17</v>
      </c>
      <c r="G280" s="165" t="e">
        <f t="shared" si="18"/>
        <v>#N/A</v>
      </c>
      <c r="H280" s="165">
        <v>511700</v>
      </c>
      <c r="I280" s="165" t="e">
        <f t="shared" si="19"/>
        <v>#N/A</v>
      </c>
      <c r="J280" s="158" t="e">
        <f>IF(OR($A280="",$K280),"",VLOOKUP($A280,ContractInfo!$C:$L,10,FALSE))</f>
        <v>#N/A</v>
      </c>
      <c r="K280" s="158" t="b">
        <f>IF($A280="","",VLOOKUP($A280,ContractInfo!$C$2:$H$904,6,FALSE))</f>
        <v>0</v>
      </c>
      <c r="L280" s="158">
        <f>IF(OR($A280="",$K280),"",VLOOKUP($A280,ContractInfo!$C:$L,5,FALSE))</f>
        <v>10</v>
      </c>
    </row>
    <row r="281" spans="1:12" s="140" customFormat="1" x14ac:dyDescent="0.2">
      <c r="A281" s="140" t="s">
        <v>411</v>
      </c>
      <c r="B281" s="158">
        <v>26</v>
      </c>
      <c r="C281" s="158">
        <v>0</v>
      </c>
      <c r="D281" s="158">
        <v>-26</v>
      </c>
      <c r="E281" s="158">
        <f t="shared" si="16"/>
        <v>1</v>
      </c>
      <c r="F281" s="158">
        <f t="shared" si="17"/>
        <v>26</v>
      </c>
      <c r="G281" s="165" t="e">
        <f t="shared" si="18"/>
        <v>#N/A</v>
      </c>
      <c r="H281" s="165">
        <v>-763880</v>
      </c>
      <c r="I281" s="165" t="e">
        <f t="shared" si="19"/>
        <v>#N/A</v>
      </c>
      <c r="J281" s="158" t="e">
        <f>IF(OR($A281="",$K281),"",VLOOKUP($A281,ContractInfo!$C:$L,10,FALSE))</f>
        <v>#N/A</v>
      </c>
      <c r="K281" s="158" t="b">
        <f>IF($A281="","",VLOOKUP($A281,ContractInfo!$C$2:$H$904,6,FALSE))</f>
        <v>0</v>
      </c>
      <c r="L281" s="158">
        <f>IF(OR($A281="",$K281),"",VLOOKUP($A281,ContractInfo!$C:$L,5,FALSE))</f>
        <v>10</v>
      </c>
    </row>
    <row r="282" spans="1:12" s="140" customFormat="1" x14ac:dyDescent="0.2">
      <c r="A282" s="140" t="s">
        <v>411</v>
      </c>
      <c r="B282" s="158">
        <v>-50</v>
      </c>
      <c r="C282" s="158">
        <v>0</v>
      </c>
      <c r="D282" s="158">
        <v>50</v>
      </c>
      <c r="E282" s="158">
        <f t="shared" si="16"/>
        <v>1</v>
      </c>
      <c r="F282" s="158">
        <f t="shared" si="17"/>
        <v>-50</v>
      </c>
      <c r="G282" s="165" t="e">
        <f t="shared" si="18"/>
        <v>#N/A</v>
      </c>
      <c r="H282" s="165">
        <v>1540000</v>
      </c>
      <c r="I282" s="165" t="e">
        <f t="shared" si="19"/>
        <v>#N/A</v>
      </c>
      <c r="J282" s="158" t="e">
        <f>IF(OR($A282="",$K282),"",VLOOKUP($A282,ContractInfo!$C:$L,10,FALSE))</f>
        <v>#N/A</v>
      </c>
      <c r="K282" s="158" t="b">
        <f>IF($A282="","",VLOOKUP($A282,ContractInfo!$C$2:$H$904,6,FALSE))</f>
        <v>0</v>
      </c>
      <c r="L282" s="158">
        <f>IF(OR($A282="",$K282),"",VLOOKUP($A282,ContractInfo!$C:$L,5,FALSE))</f>
        <v>10</v>
      </c>
    </row>
    <row r="283" spans="1:12" s="140" customFormat="1" x14ac:dyDescent="0.2">
      <c r="A283" s="140" t="s">
        <v>411</v>
      </c>
      <c r="B283" s="158">
        <v>-27</v>
      </c>
      <c r="C283" s="158">
        <v>0</v>
      </c>
      <c r="D283" s="158">
        <v>27</v>
      </c>
      <c r="E283" s="158">
        <f t="shared" si="16"/>
        <v>1</v>
      </c>
      <c r="F283" s="158">
        <f t="shared" si="17"/>
        <v>-27</v>
      </c>
      <c r="G283" s="165" t="e">
        <f t="shared" si="18"/>
        <v>#N/A</v>
      </c>
      <c r="H283" s="165">
        <v>852120</v>
      </c>
      <c r="I283" s="165" t="e">
        <f t="shared" si="19"/>
        <v>#N/A</v>
      </c>
      <c r="J283" s="158" t="e">
        <f>IF(OR($A283="",$K283),"",VLOOKUP($A283,ContractInfo!$C:$L,10,FALSE))</f>
        <v>#N/A</v>
      </c>
      <c r="K283" s="158" t="b">
        <f>IF($A283="","",VLOOKUP($A283,ContractInfo!$C$2:$H$904,6,FALSE))</f>
        <v>0</v>
      </c>
      <c r="L283" s="158">
        <f>IF(OR($A283="",$K283),"",VLOOKUP($A283,ContractInfo!$C:$L,5,FALSE))</f>
        <v>10</v>
      </c>
    </row>
    <row r="284" spans="1:12" s="140" customFormat="1" x14ac:dyDescent="0.2">
      <c r="A284" s="140" t="s">
        <v>411</v>
      </c>
      <c r="B284" s="158">
        <v>16</v>
      </c>
      <c r="C284" s="158">
        <v>0</v>
      </c>
      <c r="D284" s="158">
        <v>-16</v>
      </c>
      <c r="E284" s="158">
        <f t="shared" si="16"/>
        <v>1</v>
      </c>
      <c r="F284" s="158">
        <f t="shared" si="17"/>
        <v>16</v>
      </c>
      <c r="G284" s="165" t="e">
        <f t="shared" si="18"/>
        <v>#N/A</v>
      </c>
      <c r="H284" s="165">
        <v>-497280</v>
      </c>
      <c r="I284" s="165" t="e">
        <f t="shared" si="19"/>
        <v>#N/A</v>
      </c>
      <c r="J284" s="158" t="e">
        <f>IF(OR($A284="",$K284),"",VLOOKUP($A284,ContractInfo!$C:$L,10,FALSE))</f>
        <v>#N/A</v>
      </c>
      <c r="K284" s="158" t="b">
        <f>IF($A284="","",VLOOKUP($A284,ContractInfo!$C$2:$H$904,6,FALSE))</f>
        <v>0</v>
      </c>
      <c r="L284" s="158">
        <f>IF(OR($A284="",$K284),"",VLOOKUP($A284,ContractInfo!$C:$L,5,FALSE))</f>
        <v>10</v>
      </c>
    </row>
    <row r="285" spans="1:12" s="140" customFormat="1" x14ac:dyDescent="0.2">
      <c r="A285" s="140" t="s">
        <v>499</v>
      </c>
      <c r="B285" s="158">
        <v>-16</v>
      </c>
      <c r="C285" s="158">
        <v>0</v>
      </c>
      <c r="D285" s="158">
        <v>16</v>
      </c>
      <c r="E285" s="158">
        <f t="shared" si="16"/>
        <v>1</v>
      </c>
      <c r="F285" s="158">
        <f t="shared" si="17"/>
        <v>-16</v>
      </c>
      <c r="G285" s="165" t="e">
        <f t="shared" si="18"/>
        <v>#N/A</v>
      </c>
      <c r="H285" s="165">
        <v>384640</v>
      </c>
      <c r="I285" s="165" t="e">
        <f t="shared" si="19"/>
        <v>#N/A</v>
      </c>
      <c r="J285" s="158" t="e">
        <f>IF(OR($A285="",$K285),"",VLOOKUP($A285,ContractInfo!$C:$L,10,FALSE))</f>
        <v>#N/A</v>
      </c>
      <c r="K285" s="158" t="b">
        <f>IF($A285="","",VLOOKUP($A285,ContractInfo!$C$2:$H$904,6,FALSE))</f>
        <v>0</v>
      </c>
      <c r="L285" s="158">
        <f>IF(OR($A285="",$K285),"",VLOOKUP($A285,ContractInfo!$C:$L,5,FALSE))</f>
        <v>5</v>
      </c>
    </row>
    <row r="286" spans="1:12" s="140" customFormat="1" x14ac:dyDescent="0.2">
      <c r="A286" s="140" t="s">
        <v>500</v>
      </c>
      <c r="B286" s="158">
        <v>153</v>
      </c>
      <c r="C286" s="158">
        <v>153</v>
      </c>
      <c r="D286" s="158">
        <v>0</v>
      </c>
      <c r="E286" s="158">
        <f t="shared" si="16"/>
        <v>1</v>
      </c>
      <c r="F286" s="158">
        <f t="shared" si="17"/>
        <v>153</v>
      </c>
      <c r="G286" s="165" t="e">
        <f t="shared" si="18"/>
        <v>#N/A</v>
      </c>
      <c r="H286" s="165">
        <v>-11643300</v>
      </c>
      <c r="I286" s="165" t="e">
        <f t="shared" si="19"/>
        <v>#N/A</v>
      </c>
      <c r="J286" s="158" t="e">
        <f>IF(OR($A286="",$K286),"",VLOOKUP($A286,ContractInfo!$C:$L,10,FALSE))</f>
        <v>#N/A</v>
      </c>
      <c r="K286" s="158" t="b">
        <f>IF($A286="","",VLOOKUP($A286,ContractInfo!$C$2:$H$904,6,FALSE))</f>
        <v>0</v>
      </c>
      <c r="L286" s="158">
        <f>IF(OR($A286="",$K286),"",VLOOKUP($A286,ContractInfo!$C:$L,5,FALSE))</f>
        <v>5</v>
      </c>
    </row>
    <row r="287" spans="1:12" s="140" customFormat="1" x14ac:dyDescent="0.2">
      <c r="A287" s="140" t="s">
        <v>411</v>
      </c>
      <c r="B287" s="158">
        <v>12</v>
      </c>
      <c r="C287" s="158">
        <v>0</v>
      </c>
      <c r="D287" s="158">
        <v>-12</v>
      </c>
      <c r="E287" s="158">
        <f t="shared" si="16"/>
        <v>1</v>
      </c>
      <c r="F287" s="158">
        <f t="shared" si="17"/>
        <v>12</v>
      </c>
      <c r="G287" s="165" t="e">
        <f t="shared" si="18"/>
        <v>#N/A</v>
      </c>
      <c r="H287" s="165">
        <v>-368760</v>
      </c>
      <c r="I287" s="165" t="e">
        <f t="shared" si="19"/>
        <v>#N/A</v>
      </c>
      <c r="J287" s="158" t="e">
        <f>IF(OR($A287="",$K287),"",VLOOKUP($A287,ContractInfo!$C:$L,10,FALSE))</f>
        <v>#N/A</v>
      </c>
      <c r="K287" s="158" t="b">
        <f>IF($A287="","",VLOOKUP($A287,ContractInfo!$C$2:$H$904,6,FALSE))</f>
        <v>0</v>
      </c>
      <c r="L287" s="158">
        <f>IF(OR($A287="",$K287),"",VLOOKUP($A287,ContractInfo!$C:$L,5,FALSE))</f>
        <v>10</v>
      </c>
    </row>
    <row r="288" spans="1:12" s="140" customFormat="1" x14ac:dyDescent="0.2">
      <c r="A288" s="140" t="s">
        <v>499</v>
      </c>
      <c r="B288" s="158">
        <v>16</v>
      </c>
      <c r="C288" s="158">
        <v>0</v>
      </c>
      <c r="D288" s="158">
        <v>-16</v>
      </c>
      <c r="E288" s="158">
        <f t="shared" si="16"/>
        <v>1</v>
      </c>
      <c r="F288" s="158">
        <f t="shared" si="17"/>
        <v>16</v>
      </c>
      <c r="G288" s="165" t="e">
        <f t="shared" si="18"/>
        <v>#N/A</v>
      </c>
      <c r="H288" s="165">
        <v>-382240</v>
      </c>
      <c r="I288" s="165" t="e">
        <f t="shared" si="19"/>
        <v>#N/A</v>
      </c>
      <c r="J288" s="158" t="e">
        <f>IF(OR($A288="",$K288),"",VLOOKUP($A288,ContractInfo!$C:$L,10,FALSE))</f>
        <v>#N/A</v>
      </c>
      <c r="K288" s="158" t="b">
        <f>IF($A288="","",VLOOKUP($A288,ContractInfo!$C$2:$H$904,6,FALSE))</f>
        <v>0</v>
      </c>
      <c r="L288" s="158">
        <f>IF(OR($A288="",$K288),"",VLOOKUP($A288,ContractInfo!$C:$L,5,FALSE))</f>
        <v>5</v>
      </c>
    </row>
    <row r="289" spans="1:12" s="140" customFormat="1" x14ac:dyDescent="0.2">
      <c r="A289" s="140" t="s">
        <v>499</v>
      </c>
      <c r="B289" s="158">
        <v>56</v>
      </c>
      <c r="C289" s="158">
        <v>56</v>
      </c>
      <c r="D289" s="158">
        <v>0</v>
      </c>
      <c r="E289" s="158">
        <f t="shared" si="16"/>
        <v>1</v>
      </c>
      <c r="F289" s="158">
        <f t="shared" si="17"/>
        <v>56</v>
      </c>
      <c r="G289" s="165" t="e">
        <f t="shared" si="18"/>
        <v>#N/A</v>
      </c>
      <c r="H289" s="165">
        <v>-1335040</v>
      </c>
      <c r="I289" s="165" t="e">
        <f t="shared" si="19"/>
        <v>#N/A</v>
      </c>
      <c r="J289" s="158" t="e">
        <f>IF(OR($A289="",$K289),"",VLOOKUP($A289,ContractInfo!$C:$L,10,FALSE))</f>
        <v>#N/A</v>
      </c>
      <c r="K289" s="158" t="b">
        <f>IF($A289="","",VLOOKUP($A289,ContractInfo!$C$2:$H$904,6,FALSE))</f>
        <v>0</v>
      </c>
      <c r="L289" s="158">
        <f>IF(OR($A289="",$K289),"",VLOOKUP($A289,ContractInfo!$C:$L,5,FALSE))</f>
        <v>5</v>
      </c>
    </row>
    <row r="290" spans="1:12" s="140" customFormat="1" x14ac:dyDescent="0.2">
      <c r="A290" s="140" t="s">
        <v>411</v>
      </c>
      <c r="B290" s="158">
        <v>13</v>
      </c>
      <c r="C290" s="158">
        <v>0</v>
      </c>
      <c r="D290" s="158">
        <v>-13</v>
      </c>
      <c r="E290" s="158">
        <f t="shared" si="16"/>
        <v>1</v>
      </c>
      <c r="F290" s="158">
        <f t="shared" si="17"/>
        <v>13</v>
      </c>
      <c r="G290" s="165" t="e">
        <f t="shared" si="18"/>
        <v>#N/A</v>
      </c>
      <c r="H290" s="165">
        <v>-395200</v>
      </c>
      <c r="I290" s="165" t="e">
        <f t="shared" si="19"/>
        <v>#N/A</v>
      </c>
      <c r="J290" s="158" t="e">
        <f>IF(OR($A290="",$K290),"",VLOOKUP($A290,ContractInfo!$C:$L,10,FALSE))</f>
        <v>#N/A</v>
      </c>
      <c r="K290" s="158" t="b">
        <f>IF($A290="","",VLOOKUP($A290,ContractInfo!$C$2:$H$904,6,FALSE))</f>
        <v>0</v>
      </c>
      <c r="L290" s="158">
        <f>IF(OR($A290="",$K290),"",VLOOKUP($A290,ContractInfo!$C:$L,5,FALSE))</f>
        <v>10</v>
      </c>
    </row>
    <row r="291" spans="1:12" s="140" customFormat="1" x14ac:dyDescent="0.2">
      <c r="A291" s="140" t="s">
        <v>411</v>
      </c>
      <c r="B291" s="158">
        <v>-20</v>
      </c>
      <c r="C291" s="158">
        <v>0</v>
      </c>
      <c r="D291" s="158">
        <v>20</v>
      </c>
      <c r="E291" s="158">
        <f t="shared" si="16"/>
        <v>1</v>
      </c>
      <c r="F291" s="158">
        <f t="shared" si="17"/>
        <v>-20</v>
      </c>
      <c r="G291" s="165" t="e">
        <f t="shared" si="18"/>
        <v>#N/A</v>
      </c>
      <c r="H291" s="165">
        <v>619200</v>
      </c>
      <c r="I291" s="165" t="e">
        <f t="shared" si="19"/>
        <v>#N/A</v>
      </c>
      <c r="J291" s="158" t="e">
        <f>IF(OR($A291="",$K291),"",VLOOKUP($A291,ContractInfo!$C:$L,10,FALSE))</f>
        <v>#N/A</v>
      </c>
      <c r="K291" s="158" t="b">
        <f>IF($A291="","",VLOOKUP($A291,ContractInfo!$C$2:$H$904,6,FALSE))</f>
        <v>0</v>
      </c>
      <c r="L291" s="158">
        <f>IF(OR($A291="",$K291),"",VLOOKUP($A291,ContractInfo!$C:$L,5,FALSE))</f>
        <v>10</v>
      </c>
    </row>
    <row r="292" spans="1:12" s="140" customFormat="1" x14ac:dyDescent="0.2">
      <c r="A292" s="140" t="s">
        <v>500</v>
      </c>
      <c r="B292" s="158">
        <v>-20</v>
      </c>
      <c r="C292" s="158">
        <v>-20</v>
      </c>
      <c r="D292" s="158">
        <v>0</v>
      </c>
      <c r="E292" s="158">
        <f t="shared" si="16"/>
        <v>1</v>
      </c>
      <c r="F292" s="158">
        <f t="shared" si="17"/>
        <v>-20</v>
      </c>
      <c r="G292" s="165" t="e">
        <f t="shared" si="18"/>
        <v>#N/A</v>
      </c>
      <c r="H292" s="165">
        <v>1532000</v>
      </c>
      <c r="I292" s="165" t="e">
        <f t="shared" si="19"/>
        <v>#N/A</v>
      </c>
      <c r="J292" s="158" t="e">
        <f>IF(OR($A292="",$K292),"",VLOOKUP($A292,ContractInfo!$C:$L,10,FALSE))</f>
        <v>#N/A</v>
      </c>
      <c r="K292" s="158" t="b">
        <f>IF($A292="","",VLOOKUP($A292,ContractInfo!$C$2:$H$904,6,FALSE))</f>
        <v>0</v>
      </c>
      <c r="L292" s="158">
        <f>IF(OR($A292="",$K292),"",VLOOKUP($A292,ContractInfo!$C:$L,5,FALSE))</f>
        <v>5</v>
      </c>
    </row>
    <row r="293" spans="1:12" s="140" customFormat="1" x14ac:dyDescent="0.2">
      <c r="A293" s="140" t="s">
        <v>499</v>
      </c>
      <c r="B293" s="158">
        <v>-43</v>
      </c>
      <c r="C293" s="158">
        <v>-43</v>
      </c>
      <c r="D293" s="158">
        <v>0</v>
      </c>
      <c r="E293" s="158">
        <f t="shared" si="16"/>
        <v>1</v>
      </c>
      <c r="F293" s="158">
        <f t="shared" si="17"/>
        <v>-43</v>
      </c>
      <c r="G293" s="165" t="e">
        <f t="shared" si="18"/>
        <v>#N/A</v>
      </c>
      <c r="H293" s="165">
        <v>1029850</v>
      </c>
      <c r="I293" s="165" t="e">
        <f t="shared" si="19"/>
        <v>#N/A</v>
      </c>
      <c r="J293" s="158" t="e">
        <f>IF(OR($A293="",$K293),"",VLOOKUP($A293,ContractInfo!$C:$L,10,FALSE))</f>
        <v>#N/A</v>
      </c>
      <c r="K293" s="158" t="b">
        <f>IF($A293="","",VLOOKUP($A293,ContractInfo!$C$2:$H$904,6,FALSE))</f>
        <v>0</v>
      </c>
      <c r="L293" s="158">
        <f>IF(OR($A293="",$K293),"",VLOOKUP($A293,ContractInfo!$C:$L,5,FALSE))</f>
        <v>5</v>
      </c>
    </row>
    <row r="294" spans="1:12" s="140" customFormat="1" x14ac:dyDescent="0.2">
      <c r="A294" s="140" t="s">
        <v>411</v>
      </c>
      <c r="B294" s="158">
        <v>-18</v>
      </c>
      <c r="C294" s="158">
        <v>0</v>
      </c>
      <c r="D294" s="158">
        <v>18</v>
      </c>
      <c r="E294" s="158">
        <f t="shared" si="16"/>
        <v>1</v>
      </c>
      <c r="F294" s="158">
        <f t="shared" si="17"/>
        <v>-18</v>
      </c>
      <c r="G294" s="165" t="e">
        <f t="shared" si="18"/>
        <v>#N/A</v>
      </c>
      <c r="H294" s="165">
        <v>566100</v>
      </c>
      <c r="I294" s="165" t="e">
        <f t="shared" si="19"/>
        <v>#N/A</v>
      </c>
      <c r="J294" s="158" t="e">
        <f>IF(OR($A294="",$K294),"",VLOOKUP($A294,ContractInfo!$C:$L,10,FALSE))</f>
        <v>#N/A</v>
      </c>
      <c r="K294" s="158" t="b">
        <f>IF($A294="","",VLOOKUP($A294,ContractInfo!$C$2:$H$904,6,FALSE))</f>
        <v>0</v>
      </c>
      <c r="L294" s="158">
        <f>IF(OR($A294="",$K294),"",VLOOKUP($A294,ContractInfo!$C:$L,5,FALSE))</f>
        <v>10</v>
      </c>
    </row>
    <row r="295" spans="1:12" s="140" customFormat="1" x14ac:dyDescent="0.2">
      <c r="A295" s="140" t="s">
        <v>500</v>
      </c>
      <c r="B295" s="158">
        <v>23</v>
      </c>
      <c r="C295" s="158">
        <v>23</v>
      </c>
      <c r="D295" s="158">
        <v>0</v>
      </c>
      <c r="E295" s="158">
        <f t="shared" si="16"/>
        <v>1</v>
      </c>
      <c r="F295" s="158">
        <f t="shared" si="17"/>
        <v>23</v>
      </c>
      <c r="G295" s="165" t="e">
        <f t="shared" si="18"/>
        <v>#N/A</v>
      </c>
      <c r="H295" s="165">
        <v>-1748000</v>
      </c>
      <c r="I295" s="165" t="e">
        <f t="shared" si="19"/>
        <v>#N/A</v>
      </c>
      <c r="J295" s="158" t="e">
        <f>IF(OR($A295="",$K295),"",VLOOKUP($A295,ContractInfo!$C:$L,10,FALSE))</f>
        <v>#N/A</v>
      </c>
      <c r="K295" s="158" t="b">
        <f>IF($A295="","",VLOOKUP($A295,ContractInfo!$C$2:$H$904,6,FALSE))</f>
        <v>0</v>
      </c>
      <c r="L295" s="158">
        <f>IF(OR($A295="",$K295),"",VLOOKUP($A295,ContractInfo!$C:$L,5,FALSE))</f>
        <v>5</v>
      </c>
    </row>
    <row r="296" spans="1:12" s="140" customFormat="1" x14ac:dyDescent="0.2">
      <c r="A296" s="140" t="s">
        <v>411</v>
      </c>
      <c r="B296" s="158">
        <v>-10</v>
      </c>
      <c r="C296" s="158">
        <v>0</v>
      </c>
      <c r="D296" s="158">
        <v>10</v>
      </c>
      <c r="E296" s="158">
        <f t="shared" si="16"/>
        <v>1</v>
      </c>
      <c r="F296" s="158">
        <f t="shared" si="17"/>
        <v>-10</v>
      </c>
      <c r="G296" s="165" t="e">
        <f t="shared" si="18"/>
        <v>#N/A</v>
      </c>
      <c r="H296" s="165">
        <v>321200</v>
      </c>
      <c r="I296" s="165" t="e">
        <f t="shared" si="19"/>
        <v>#N/A</v>
      </c>
      <c r="J296" s="158" t="e">
        <f>IF(OR($A296="",$K296),"",VLOOKUP($A296,ContractInfo!$C:$L,10,FALSE))</f>
        <v>#N/A</v>
      </c>
      <c r="K296" s="158" t="b">
        <f>IF($A296="","",VLOOKUP($A296,ContractInfo!$C$2:$H$904,6,FALSE))</f>
        <v>0</v>
      </c>
      <c r="L296" s="158">
        <f>IF(OR($A296="",$K296),"",VLOOKUP($A296,ContractInfo!$C:$L,5,FALSE))</f>
        <v>10</v>
      </c>
    </row>
    <row r="297" spans="1:12" s="140" customFormat="1" x14ac:dyDescent="0.2">
      <c r="A297" s="140" t="s">
        <v>411</v>
      </c>
      <c r="B297" s="158">
        <v>-13</v>
      </c>
      <c r="C297" s="158">
        <v>0</v>
      </c>
      <c r="D297" s="158">
        <v>13</v>
      </c>
      <c r="E297" s="158">
        <f t="shared" si="16"/>
        <v>1</v>
      </c>
      <c r="F297" s="158">
        <f t="shared" si="17"/>
        <v>-13</v>
      </c>
      <c r="G297" s="165" t="e">
        <f t="shared" si="18"/>
        <v>#N/A</v>
      </c>
      <c r="H297" s="165">
        <v>417560</v>
      </c>
      <c r="I297" s="165" t="e">
        <f t="shared" si="19"/>
        <v>#N/A</v>
      </c>
      <c r="J297" s="158" t="e">
        <f>IF(OR($A297="",$K297),"",VLOOKUP($A297,ContractInfo!$C:$L,10,FALSE))</f>
        <v>#N/A</v>
      </c>
      <c r="K297" s="158" t="b">
        <f>IF($A297="","",VLOOKUP($A297,ContractInfo!$C$2:$H$904,6,FALSE))</f>
        <v>0</v>
      </c>
      <c r="L297" s="158">
        <f>IF(OR($A297="",$K297),"",VLOOKUP($A297,ContractInfo!$C:$L,5,FALSE))</f>
        <v>10</v>
      </c>
    </row>
    <row r="298" spans="1:12" s="140" customFormat="1" x14ac:dyDescent="0.2">
      <c r="A298" s="140" t="s">
        <v>499</v>
      </c>
      <c r="B298" s="158">
        <v>-13</v>
      </c>
      <c r="C298" s="158">
        <v>-13</v>
      </c>
      <c r="D298" s="158">
        <v>0</v>
      </c>
      <c r="E298" s="158">
        <f t="shared" si="16"/>
        <v>1</v>
      </c>
      <c r="F298" s="158">
        <f t="shared" si="17"/>
        <v>-13</v>
      </c>
      <c r="G298" s="165" t="e">
        <f t="shared" si="18"/>
        <v>#N/A</v>
      </c>
      <c r="H298" s="165">
        <v>312390</v>
      </c>
      <c r="I298" s="165" t="e">
        <f t="shared" si="19"/>
        <v>#N/A</v>
      </c>
      <c r="J298" s="158" t="e">
        <f>IF(OR($A298="",$K298),"",VLOOKUP($A298,ContractInfo!$C:$L,10,FALSE))</f>
        <v>#N/A</v>
      </c>
      <c r="K298" s="158" t="b">
        <f>IF($A298="","",VLOOKUP($A298,ContractInfo!$C$2:$H$904,6,FALSE))</f>
        <v>0</v>
      </c>
      <c r="L298" s="158">
        <f>IF(OR($A298="",$K298),"",VLOOKUP($A298,ContractInfo!$C:$L,5,FALSE))</f>
        <v>5</v>
      </c>
    </row>
    <row r="299" spans="1:12" s="140" customFormat="1" x14ac:dyDescent="0.2">
      <c r="A299" s="140" t="s">
        <v>499</v>
      </c>
      <c r="B299" s="158">
        <v>-20</v>
      </c>
      <c r="C299" s="158">
        <v>0</v>
      </c>
      <c r="D299" s="158">
        <v>20</v>
      </c>
      <c r="E299" s="158">
        <f t="shared" si="16"/>
        <v>1</v>
      </c>
      <c r="F299" s="158">
        <f t="shared" si="17"/>
        <v>-20</v>
      </c>
      <c r="G299" s="165" t="e">
        <f t="shared" si="18"/>
        <v>#N/A</v>
      </c>
      <c r="H299" s="165">
        <v>480600</v>
      </c>
      <c r="I299" s="165" t="e">
        <f t="shared" si="19"/>
        <v>#N/A</v>
      </c>
      <c r="J299" s="158" t="e">
        <f>IF(OR($A299="",$K299),"",VLOOKUP($A299,ContractInfo!$C:$L,10,FALSE))</f>
        <v>#N/A</v>
      </c>
      <c r="K299" s="158" t="b">
        <f>IF($A299="","",VLOOKUP($A299,ContractInfo!$C$2:$H$904,6,FALSE))</f>
        <v>0</v>
      </c>
      <c r="L299" s="158">
        <f>IF(OR($A299="",$K299),"",VLOOKUP($A299,ContractInfo!$C:$L,5,FALSE))</f>
        <v>5</v>
      </c>
    </row>
    <row r="300" spans="1:12" s="140" customFormat="1" x14ac:dyDescent="0.2">
      <c r="A300" s="140" t="s">
        <v>500</v>
      </c>
      <c r="B300" s="158">
        <v>35</v>
      </c>
      <c r="C300" s="158">
        <v>35</v>
      </c>
      <c r="D300" s="158">
        <v>0</v>
      </c>
      <c r="E300" s="158">
        <f t="shared" si="16"/>
        <v>1</v>
      </c>
      <c r="F300" s="158">
        <f t="shared" si="17"/>
        <v>35</v>
      </c>
      <c r="G300" s="165" t="e">
        <f t="shared" si="18"/>
        <v>#N/A</v>
      </c>
      <c r="H300" s="165">
        <v>-2628500</v>
      </c>
      <c r="I300" s="165" t="e">
        <f t="shared" si="19"/>
        <v>#N/A</v>
      </c>
      <c r="J300" s="158" t="e">
        <f>IF(OR($A300="",$K300),"",VLOOKUP($A300,ContractInfo!$C:$L,10,FALSE))</f>
        <v>#N/A</v>
      </c>
      <c r="K300" s="158" t="b">
        <f>IF($A300="","",VLOOKUP($A300,ContractInfo!$C$2:$H$904,6,FALSE))</f>
        <v>0</v>
      </c>
      <c r="L300" s="158">
        <f>IF(OR($A300="",$K300),"",VLOOKUP($A300,ContractInfo!$C:$L,5,FALSE))</f>
        <v>5</v>
      </c>
    </row>
    <row r="301" spans="1:12" s="140" customFormat="1" x14ac:dyDescent="0.2">
      <c r="A301" s="140" t="s">
        <v>500</v>
      </c>
      <c r="B301" s="158">
        <v>30</v>
      </c>
      <c r="C301" s="158">
        <v>30</v>
      </c>
      <c r="D301" s="158">
        <v>0</v>
      </c>
      <c r="E301" s="158">
        <f t="shared" si="16"/>
        <v>1</v>
      </c>
      <c r="F301" s="158">
        <f t="shared" si="17"/>
        <v>30</v>
      </c>
      <c r="G301" s="165" t="e">
        <f t="shared" si="18"/>
        <v>#N/A</v>
      </c>
      <c r="H301" s="165">
        <v>-2233500</v>
      </c>
      <c r="I301" s="165" t="e">
        <f t="shared" si="19"/>
        <v>#N/A</v>
      </c>
      <c r="J301" s="158" t="e">
        <f>IF(OR($A301="",$K301),"",VLOOKUP($A301,ContractInfo!$C:$L,10,FALSE))</f>
        <v>#N/A</v>
      </c>
      <c r="K301" s="158" t="b">
        <f>IF($A301="","",VLOOKUP($A301,ContractInfo!$C$2:$H$904,6,FALSE))</f>
        <v>0</v>
      </c>
      <c r="L301" s="158">
        <f>IF(OR($A301="",$K301),"",VLOOKUP($A301,ContractInfo!$C:$L,5,FALSE))</f>
        <v>5</v>
      </c>
    </row>
    <row r="302" spans="1:12" s="140" customFormat="1" x14ac:dyDescent="0.2">
      <c r="A302" s="140" t="s">
        <v>411</v>
      </c>
      <c r="B302" s="158">
        <v>-24</v>
      </c>
      <c r="C302" s="158">
        <v>0</v>
      </c>
      <c r="D302" s="158">
        <v>24</v>
      </c>
      <c r="E302" s="158">
        <f t="shared" si="16"/>
        <v>1</v>
      </c>
      <c r="F302" s="158">
        <f t="shared" si="17"/>
        <v>-24</v>
      </c>
      <c r="G302" s="165" t="e">
        <f t="shared" si="18"/>
        <v>#N/A</v>
      </c>
      <c r="H302" s="165">
        <v>787200</v>
      </c>
      <c r="I302" s="165" t="e">
        <f t="shared" si="19"/>
        <v>#N/A</v>
      </c>
      <c r="J302" s="158" t="e">
        <f>IF(OR($A302="",$K302),"",VLOOKUP($A302,ContractInfo!$C:$L,10,FALSE))</f>
        <v>#N/A</v>
      </c>
      <c r="K302" s="158" t="b">
        <f>IF($A302="","",VLOOKUP($A302,ContractInfo!$C$2:$H$904,6,FALSE))</f>
        <v>0</v>
      </c>
      <c r="L302" s="158">
        <f>IF(OR($A302="",$K302),"",VLOOKUP($A302,ContractInfo!$C:$L,5,FALSE))</f>
        <v>10</v>
      </c>
    </row>
    <row r="303" spans="1:12" s="140" customFormat="1" x14ac:dyDescent="0.2">
      <c r="A303" s="140" t="s">
        <v>499</v>
      </c>
      <c r="B303" s="158">
        <v>-54</v>
      </c>
      <c r="C303" s="158">
        <v>0</v>
      </c>
      <c r="D303" s="158">
        <v>54</v>
      </c>
      <c r="E303" s="158">
        <f t="shared" si="16"/>
        <v>1</v>
      </c>
      <c r="F303" s="158">
        <f t="shared" si="17"/>
        <v>-54</v>
      </c>
      <c r="G303" s="165" t="e">
        <f t="shared" si="18"/>
        <v>#N/A</v>
      </c>
      <c r="H303" s="165">
        <v>1304100</v>
      </c>
      <c r="I303" s="165" t="e">
        <f t="shared" si="19"/>
        <v>#N/A</v>
      </c>
      <c r="J303" s="158" t="e">
        <f>IF(OR($A303="",$K303),"",VLOOKUP($A303,ContractInfo!$C:$L,10,FALSE))</f>
        <v>#N/A</v>
      </c>
      <c r="K303" s="158" t="b">
        <f>IF($A303="","",VLOOKUP($A303,ContractInfo!$C$2:$H$904,6,FALSE))</f>
        <v>0</v>
      </c>
      <c r="L303" s="158">
        <f>IF(OR($A303="",$K303),"",VLOOKUP($A303,ContractInfo!$C:$L,5,FALSE))</f>
        <v>5</v>
      </c>
    </row>
    <row r="304" spans="1:12" s="140" customFormat="1" x14ac:dyDescent="0.2">
      <c r="A304" s="140" t="s">
        <v>499</v>
      </c>
      <c r="B304" s="158">
        <v>-85</v>
      </c>
      <c r="C304" s="158">
        <v>0</v>
      </c>
      <c r="D304" s="158">
        <v>85</v>
      </c>
      <c r="E304" s="158">
        <f t="shared" si="16"/>
        <v>1</v>
      </c>
      <c r="F304" s="158">
        <f t="shared" si="17"/>
        <v>-85</v>
      </c>
      <c r="G304" s="165" t="e">
        <f t="shared" si="18"/>
        <v>#N/A</v>
      </c>
      <c r="H304" s="165">
        <v>2069750</v>
      </c>
      <c r="I304" s="165" t="e">
        <f t="shared" si="19"/>
        <v>#N/A</v>
      </c>
      <c r="J304" s="158" t="e">
        <f>IF(OR($A304="",$K304),"",VLOOKUP($A304,ContractInfo!$C:$L,10,FALSE))</f>
        <v>#N/A</v>
      </c>
      <c r="K304" s="158" t="b">
        <f>IF($A304="","",VLOOKUP($A304,ContractInfo!$C$2:$H$904,6,FALSE))</f>
        <v>0</v>
      </c>
      <c r="L304" s="158">
        <f>IF(OR($A304="",$K304),"",VLOOKUP($A304,ContractInfo!$C:$L,5,FALSE))</f>
        <v>5</v>
      </c>
    </row>
    <row r="305" spans="1:12" s="140" customFormat="1" x14ac:dyDescent="0.2">
      <c r="A305" s="140" t="s">
        <v>500</v>
      </c>
      <c r="B305" s="158">
        <v>17</v>
      </c>
      <c r="C305" s="158">
        <v>17</v>
      </c>
      <c r="D305" s="158">
        <v>0</v>
      </c>
      <c r="E305" s="158">
        <f t="shared" si="16"/>
        <v>1</v>
      </c>
      <c r="F305" s="158">
        <f t="shared" si="17"/>
        <v>17</v>
      </c>
      <c r="G305" s="165" t="e">
        <f t="shared" si="18"/>
        <v>#N/A</v>
      </c>
      <c r="H305" s="165">
        <v>-1259700</v>
      </c>
      <c r="I305" s="165" t="e">
        <f t="shared" si="19"/>
        <v>#N/A</v>
      </c>
      <c r="J305" s="158" t="e">
        <f>IF(OR($A305="",$K305),"",VLOOKUP($A305,ContractInfo!$C:$L,10,FALSE))</f>
        <v>#N/A</v>
      </c>
      <c r="K305" s="158" t="b">
        <f>IF($A305="","",VLOOKUP($A305,ContractInfo!$C$2:$H$904,6,FALSE))</f>
        <v>0</v>
      </c>
      <c r="L305" s="158">
        <f>IF(OR($A305="",$K305),"",VLOOKUP($A305,ContractInfo!$C:$L,5,FALSE))</f>
        <v>5</v>
      </c>
    </row>
    <row r="306" spans="1:12" s="140" customFormat="1" x14ac:dyDescent="0.2">
      <c r="A306" s="140" t="s">
        <v>500</v>
      </c>
      <c r="B306" s="158">
        <v>-23</v>
      </c>
      <c r="C306" s="158">
        <v>-23</v>
      </c>
      <c r="D306" s="158">
        <v>0</v>
      </c>
      <c r="E306" s="158">
        <f t="shared" si="16"/>
        <v>1</v>
      </c>
      <c r="F306" s="158">
        <f t="shared" si="17"/>
        <v>-23</v>
      </c>
      <c r="G306" s="165" t="e">
        <f t="shared" si="18"/>
        <v>#N/A</v>
      </c>
      <c r="H306" s="165">
        <v>1715800</v>
      </c>
      <c r="I306" s="165" t="e">
        <f t="shared" si="19"/>
        <v>#N/A</v>
      </c>
      <c r="J306" s="158" t="e">
        <f>IF(OR($A306="",$K306),"",VLOOKUP($A306,ContractInfo!$C:$L,10,FALSE))</f>
        <v>#N/A</v>
      </c>
      <c r="K306" s="158" t="b">
        <f>IF($A306="","",VLOOKUP($A306,ContractInfo!$C$2:$H$904,6,FALSE))</f>
        <v>0</v>
      </c>
      <c r="L306" s="158">
        <f>IF(OR($A306="",$K306),"",VLOOKUP($A306,ContractInfo!$C:$L,5,FALSE))</f>
        <v>5</v>
      </c>
    </row>
    <row r="307" spans="1:12" s="140" customFormat="1" x14ac:dyDescent="0.2">
      <c r="A307" s="140" t="s">
        <v>499</v>
      </c>
      <c r="B307" s="158">
        <v>23</v>
      </c>
      <c r="C307" s="158">
        <v>0</v>
      </c>
      <c r="D307" s="158">
        <v>-23</v>
      </c>
      <c r="E307" s="158">
        <f t="shared" si="16"/>
        <v>1</v>
      </c>
      <c r="F307" s="158">
        <f t="shared" si="17"/>
        <v>23</v>
      </c>
      <c r="G307" s="165" t="e">
        <f t="shared" si="18"/>
        <v>#N/A</v>
      </c>
      <c r="H307" s="165">
        <v>-557290</v>
      </c>
      <c r="I307" s="165" t="e">
        <f t="shared" si="19"/>
        <v>#N/A</v>
      </c>
      <c r="J307" s="158" t="e">
        <f>IF(OR($A307="",$K307),"",VLOOKUP($A307,ContractInfo!$C:$L,10,FALSE))</f>
        <v>#N/A</v>
      </c>
      <c r="K307" s="158" t="b">
        <f>IF($A307="","",VLOOKUP($A307,ContractInfo!$C$2:$H$904,6,FALSE))</f>
        <v>0</v>
      </c>
      <c r="L307" s="158">
        <f>IF(OR($A307="",$K307),"",VLOOKUP($A307,ContractInfo!$C:$L,5,FALSE))</f>
        <v>5</v>
      </c>
    </row>
    <row r="308" spans="1:12" s="140" customFormat="1" x14ac:dyDescent="0.2">
      <c r="A308" s="140" t="s">
        <v>411</v>
      </c>
      <c r="B308" s="158">
        <v>-18</v>
      </c>
      <c r="C308" s="158">
        <v>0</v>
      </c>
      <c r="D308" s="158">
        <v>18</v>
      </c>
      <c r="E308" s="158">
        <f t="shared" si="16"/>
        <v>1</v>
      </c>
      <c r="F308" s="158">
        <f t="shared" si="17"/>
        <v>-18</v>
      </c>
      <c r="G308" s="165" t="e">
        <f t="shared" si="18"/>
        <v>#N/A</v>
      </c>
      <c r="H308" s="165">
        <v>599400</v>
      </c>
      <c r="I308" s="165" t="e">
        <f t="shared" si="19"/>
        <v>#N/A</v>
      </c>
      <c r="J308" s="158" t="e">
        <f>IF(OR($A308="",$K308),"",VLOOKUP($A308,ContractInfo!$C:$L,10,FALSE))</f>
        <v>#N/A</v>
      </c>
      <c r="K308" s="158" t="b">
        <f>IF($A308="","",VLOOKUP($A308,ContractInfo!$C$2:$H$904,6,FALSE))</f>
        <v>0</v>
      </c>
      <c r="L308" s="158">
        <f>IF(OR($A308="",$K308),"",VLOOKUP($A308,ContractInfo!$C:$L,5,FALSE))</f>
        <v>10</v>
      </c>
    </row>
    <row r="309" spans="1:12" s="140" customFormat="1" x14ac:dyDescent="0.2">
      <c r="A309" s="140" t="s">
        <v>531</v>
      </c>
      <c r="B309" s="158">
        <v>2</v>
      </c>
      <c r="C309" s="158">
        <v>2</v>
      </c>
      <c r="D309" s="158">
        <v>0</v>
      </c>
      <c r="E309" s="158">
        <f t="shared" si="16"/>
        <v>1</v>
      </c>
      <c r="F309" s="158">
        <f t="shared" si="17"/>
        <v>2</v>
      </c>
      <c r="G309" s="165" t="e">
        <f t="shared" si="18"/>
        <v>#N/A</v>
      </c>
      <c r="H309" s="165">
        <v>-34700</v>
      </c>
      <c r="I309" s="165" t="e">
        <f t="shared" si="19"/>
        <v>#N/A</v>
      </c>
      <c r="J309" s="158" t="e">
        <f>IF(OR($A309="",$K309),"",VLOOKUP($A309,ContractInfo!$C:$L,10,FALSE))</f>
        <v>#N/A</v>
      </c>
      <c r="K309" s="158" t="b">
        <f>IF($A309="","",VLOOKUP($A309,ContractInfo!$C$2:$H$904,6,FALSE))</f>
        <v>0</v>
      </c>
      <c r="L309" s="158">
        <f>IF(OR($A309="",$K309),"",VLOOKUP($A309,ContractInfo!$C:$L,5,FALSE))</f>
        <v>10</v>
      </c>
    </row>
    <row r="310" spans="1:12" s="140" customFormat="1" x14ac:dyDescent="0.2">
      <c r="A310" s="140" t="s">
        <v>499</v>
      </c>
      <c r="B310" s="158">
        <v>-80</v>
      </c>
      <c r="C310" s="158">
        <v>0</v>
      </c>
      <c r="D310" s="158">
        <v>80</v>
      </c>
      <c r="E310" s="158">
        <f t="shared" si="16"/>
        <v>1</v>
      </c>
      <c r="F310" s="158">
        <f t="shared" si="17"/>
        <v>-80</v>
      </c>
      <c r="G310" s="165" t="e">
        <f t="shared" si="18"/>
        <v>#N/A</v>
      </c>
      <c r="H310" s="165">
        <v>1957600</v>
      </c>
      <c r="I310" s="165" t="e">
        <f t="shared" si="19"/>
        <v>#N/A</v>
      </c>
      <c r="J310" s="158" t="e">
        <f>IF(OR($A310="",$K310),"",VLOOKUP($A310,ContractInfo!$C:$L,10,FALSE))</f>
        <v>#N/A</v>
      </c>
      <c r="K310" s="158" t="b">
        <f>IF($A310="","",VLOOKUP($A310,ContractInfo!$C$2:$H$904,6,FALSE))</f>
        <v>0</v>
      </c>
      <c r="L310" s="158">
        <f>IF(OR($A310="",$K310),"",VLOOKUP($A310,ContractInfo!$C:$L,5,FALSE))</f>
        <v>5</v>
      </c>
    </row>
    <row r="311" spans="1:12" s="140" customFormat="1" x14ac:dyDescent="0.2">
      <c r="A311" s="140" t="s">
        <v>411</v>
      </c>
      <c r="B311" s="158">
        <v>-10</v>
      </c>
      <c r="C311" s="158">
        <v>0</v>
      </c>
      <c r="D311" s="158">
        <v>10</v>
      </c>
      <c r="E311" s="158">
        <f t="shared" si="16"/>
        <v>1</v>
      </c>
      <c r="F311" s="158">
        <f t="shared" si="17"/>
        <v>-10</v>
      </c>
      <c r="G311" s="165" t="e">
        <f t="shared" si="18"/>
        <v>#N/A</v>
      </c>
      <c r="H311" s="165">
        <v>336000</v>
      </c>
      <c r="I311" s="165" t="e">
        <f t="shared" si="19"/>
        <v>#N/A</v>
      </c>
      <c r="J311" s="158" t="e">
        <f>IF(OR($A311="",$K311),"",VLOOKUP($A311,ContractInfo!$C:$L,10,FALSE))</f>
        <v>#N/A</v>
      </c>
      <c r="K311" s="158" t="b">
        <f>IF($A311="","",VLOOKUP($A311,ContractInfo!$C$2:$H$904,6,FALSE))</f>
        <v>0</v>
      </c>
      <c r="L311" s="158">
        <f>IF(OR($A311="",$K311),"",VLOOKUP($A311,ContractInfo!$C:$L,5,FALSE))</f>
        <v>10</v>
      </c>
    </row>
    <row r="312" spans="1:12" s="140" customFormat="1" x14ac:dyDescent="0.2">
      <c r="A312" s="140" t="s">
        <v>411</v>
      </c>
      <c r="B312" s="158">
        <v>-12</v>
      </c>
      <c r="C312" s="158">
        <v>0</v>
      </c>
      <c r="D312" s="158">
        <v>12</v>
      </c>
      <c r="E312" s="158">
        <f t="shared" si="16"/>
        <v>1</v>
      </c>
      <c r="F312" s="158">
        <f t="shared" si="17"/>
        <v>-12</v>
      </c>
      <c r="G312" s="165" t="e">
        <f t="shared" si="18"/>
        <v>#N/A</v>
      </c>
      <c r="H312" s="165">
        <v>407040</v>
      </c>
      <c r="I312" s="165" t="e">
        <f t="shared" si="19"/>
        <v>#N/A</v>
      </c>
      <c r="J312" s="158" t="e">
        <f>IF(OR($A312="",$K312),"",VLOOKUP($A312,ContractInfo!$C:$L,10,FALSE))</f>
        <v>#N/A</v>
      </c>
      <c r="K312" s="158" t="b">
        <f>IF($A312="","",VLOOKUP($A312,ContractInfo!$C$2:$H$904,6,FALSE))</f>
        <v>0</v>
      </c>
      <c r="L312" s="158">
        <f>IF(OR($A312="",$K312),"",VLOOKUP($A312,ContractInfo!$C:$L,5,FALSE))</f>
        <v>10</v>
      </c>
    </row>
    <row r="313" spans="1:12" s="140" customFormat="1" x14ac:dyDescent="0.2">
      <c r="A313" s="140" t="s">
        <v>500</v>
      </c>
      <c r="B313" s="158">
        <v>-30</v>
      </c>
      <c r="C313" s="158">
        <v>-30</v>
      </c>
      <c r="D313" s="158">
        <v>0</v>
      </c>
      <c r="E313" s="158">
        <f t="shared" si="16"/>
        <v>1</v>
      </c>
      <c r="F313" s="158">
        <f t="shared" si="17"/>
        <v>-30</v>
      </c>
      <c r="G313" s="165" t="e">
        <f t="shared" si="18"/>
        <v>#N/A</v>
      </c>
      <c r="H313" s="165">
        <v>2256750</v>
      </c>
      <c r="I313" s="165" t="e">
        <f t="shared" si="19"/>
        <v>#N/A</v>
      </c>
      <c r="J313" s="158" t="e">
        <f>IF(OR($A313="",$K313),"",VLOOKUP($A313,ContractInfo!$C:$L,10,FALSE))</f>
        <v>#N/A</v>
      </c>
      <c r="K313" s="158" t="b">
        <f>IF($A313="","",VLOOKUP($A313,ContractInfo!$C$2:$H$904,6,FALSE))</f>
        <v>0</v>
      </c>
      <c r="L313" s="158">
        <f>IF(OR($A313="",$K313),"",VLOOKUP($A313,ContractInfo!$C:$L,5,FALSE))</f>
        <v>5</v>
      </c>
    </row>
    <row r="314" spans="1:12" s="140" customFormat="1" x14ac:dyDescent="0.2">
      <c r="A314" s="140" t="s">
        <v>499</v>
      </c>
      <c r="B314" s="158">
        <v>35</v>
      </c>
      <c r="C314" s="158">
        <v>0</v>
      </c>
      <c r="D314" s="158">
        <v>-35</v>
      </c>
      <c r="E314" s="158">
        <f t="shared" si="16"/>
        <v>1</v>
      </c>
      <c r="F314" s="158">
        <f t="shared" si="17"/>
        <v>35</v>
      </c>
      <c r="G314" s="165" t="e">
        <f t="shared" si="18"/>
        <v>#N/A</v>
      </c>
      <c r="H314" s="165">
        <v>-852950</v>
      </c>
      <c r="I314" s="165" t="e">
        <f t="shared" si="19"/>
        <v>#N/A</v>
      </c>
      <c r="J314" s="158" t="e">
        <f>IF(OR($A314="",$K314),"",VLOOKUP($A314,ContractInfo!$C:$L,10,FALSE))</f>
        <v>#N/A</v>
      </c>
      <c r="K314" s="158" t="b">
        <f>IF($A314="","",VLOOKUP($A314,ContractInfo!$C$2:$H$904,6,FALSE))</f>
        <v>0</v>
      </c>
      <c r="L314" s="158">
        <f>IF(OR($A314="",$K314),"",VLOOKUP($A314,ContractInfo!$C:$L,5,FALSE))</f>
        <v>5</v>
      </c>
    </row>
    <row r="315" spans="1:12" s="140" customFormat="1" x14ac:dyDescent="0.2">
      <c r="A315" s="140" t="s">
        <v>499</v>
      </c>
      <c r="B315" s="158">
        <v>54</v>
      </c>
      <c r="C315" s="158">
        <v>0</v>
      </c>
      <c r="D315" s="158">
        <v>-54</v>
      </c>
      <c r="E315" s="158">
        <f t="shared" si="16"/>
        <v>1</v>
      </c>
      <c r="F315" s="158">
        <f t="shared" si="17"/>
        <v>54</v>
      </c>
      <c r="G315" s="165" t="e">
        <f t="shared" si="18"/>
        <v>#N/A</v>
      </c>
      <c r="H315" s="165">
        <v>-1309500</v>
      </c>
      <c r="I315" s="165" t="e">
        <f t="shared" si="19"/>
        <v>#N/A</v>
      </c>
      <c r="J315" s="158" t="e">
        <f>IF(OR($A315="",$K315),"",VLOOKUP($A315,ContractInfo!$C:$L,10,FALSE))</f>
        <v>#N/A</v>
      </c>
      <c r="K315" s="158" t="b">
        <f>IF($A315="","",VLOOKUP($A315,ContractInfo!$C$2:$H$904,6,FALSE))</f>
        <v>0</v>
      </c>
      <c r="L315" s="158">
        <f>IF(OR($A315="",$K315),"",VLOOKUP($A315,ContractInfo!$C:$L,5,FALSE))</f>
        <v>5</v>
      </c>
    </row>
    <row r="316" spans="1:12" s="140" customFormat="1" x14ac:dyDescent="0.2">
      <c r="A316" s="140" t="s">
        <v>500</v>
      </c>
      <c r="B316" s="158">
        <v>28</v>
      </c>
      <c r="C316" s="158">
        <v>28</v>
      </c>
      <c r="D316" s="158">
        <v>0</v>
      </c>
      <c r="E316" s="158">
        <f t="shared" si="16"/>
        <v>1</v>
      </c>
      <c r="F316" s="158">
        <f t="shared" si="17"/>
        <v>28</v>
      </c>
      <c r="G316" s="165" t="e">
        <f t="shared" si="18"/>
        <v>#N/A</v>
      </c>
      <c r="H316" s="165">
        <v>-2090900</v>
      </c>
      <c r="I316" s="165" t="e">
        <f t="shared" si="19"/>
        <v>#N/A</v>
      </c>
      <c r="J316" s="158" t="e">
        <f>IF(OR($A316="",$K316),"",VLOOKUP($A316,ContractInfo!$C:$L,10,FALSE))</f>
        <v>#N/A</v>
      </c>
      <c r="K316" s="158" t="b">
        <f>IF($A316="","",VLOOKUP($A316,ContractInfo!$C$2:$H$904,6,FALSE))</f>
        <v>0</v>
      </c>
      <c r="L316" s="158">
        <f>IF(OR($A316="",$K316),"",VLOOKUP($A316,ContractInfo!$C:$L,5,FALSE))</f>
        <v>5</v>
      </c>
    </row>
    <row r="317" spans="1:12" s="140" customFormat="1" x14ac:dyDescent="0.2">
      <c r="A317" s="140" t="s">
        <v>500</v>
      </c>
      <c r="B317" s="158">
        <v>-16</v>
      </c>
      <c r="C317" s="158">
        <v>-16</v>
      </c>
      <c r="D317" s="158">
        <v>0</v>
      </c>
      <c r="E317" s="158">
        <f t="shared" si="16"/>
        <v>1</v>
      </c>
      <c r="F317" s="158">
        <f t="shared" si="17"/>
        <v>-16</v>
      </c>
      <c r="G317" s="165" t="e">
        <f t="shared" si="18"/>
        <v>#N/A</v>
      </c>
      <c r="H317" s="165">
        <v>1200000</v>
      </c>
      <c r="I317" s="165" t="e">
        <f t="shared" si="19"/>
        <v>#N/A</v>
      </c>
      <c r="J317" s="158" t="e">
        <f>IF(OR($A317="",$K317),"",VLOOKUP($A317,ContractInfo!$C:$L,10,FALSE))</f>
        <v>#N/A</v>
      </c>
      <c r="K317" s="158" t="b">
        <f>IF($A317="","",VLOOKUP($A317,ContractInfo!$C$2:$H$904,6,FALSE))</f>
        <v>0</v>
      </c>
      <c r="L317" s="158">
        <f>IF(OR($A317="",$K317),"",VLOOKUP($A317,ContractInfo!$C:$L,5,FALSE))</f>
        <v>5</v>
      </c>
    </row>
    <row r="318" spans="1:12" s="140" customFormat="1" x14ac:dyDescent="0.2">
      <c r="A318" s="140" t="s">
        <v>411</v>
      </c>
      <c r="B318" s="158">
        <v>11</v>
      </c>
      <c r="C318" s="158">
        <v>0</v>
      </c>
      <c r="D318" s="158">
        <v>-11</v>
      </c>
      <c r="E318" s="158">
        <f t="shared" si="16"/>
        <v>1</v>
      </c>
      <c r="F318" s="158">
        <f t="shared" si="17"/>
        <v>11</v>
      </c>
      <c r="G318" s="165" t="e">
        <f t="shared" si="18"/>
        <v>#N/A</v>
      </c>
      <c r="H318" s="165">
        <v>-369270</v>
      </c>
      <c r="I318" s="165" t="e">
        <f t="shared" si="19"/>
        <v>#N/A</v>
      </c>
      <c r="J318" s="158" t="e">
        <f>IF(OR($A318="",$K318),"",VLOOKUP($A318,ContractInfo!$C:$L,10,FALSE))</f>
        <v>#N/A</v>
      </c>
      <c r="K318" s="158" t="b">
        <f>IF($A318="","",VLOOKUP($A318,ContractInfo!$C$2:$H$904,6,FALSE))</f>
        <v>0</v>
      </c>
      <c r="L318" s="158">
        <f>IF(OR($A318="",$K318),"",VLOOKUP($A318,ContractInfo!$C:$L,5,FALSE))</f>
        <v>10</v>
      </c>
    </row>
    <row r="319" spans="1:12" s="140" customFormat="1" x14ac:dyDescent="0.2">
      <c r="A319" s="140" t="s">
        <v>411</v>
      </c>
      <c r="B319" s="158">
        <v>-20</v>
      </c>
      <c r="C319" s="158">
        <v>0</v>
      </c>
      <c r="D319" s="158">
        <v>20</v>
      </c>
      <c r="E319" s="158">
        <f t="shared" si="16"/>
        <v>1</v>
      </c>
      <c r="F319" s="158">
        <f t="shared" si="17"/>
        <v>-20</v>
      </c>
      <c r="G319" s="165" t="e">
        <f t="shared" si="18"/>
        <v>#N/A</v>
      </c>
      <c r="H319" s="165">
        <v>683000</v>
      </c>
      <c r="I319" s="165" t="e">
        <f t="shared" si="19"/>
        <v>#N/A</v>
      </c>
      <c r="J319" s="158" t="e">
        <f>IF(OR($A319="",$K319),"",VLOOKUP($A319,ContractInfo!$C:$L,10,FALSE))</f>
        <v>#N/A</v>
      </c>
      <c r="K319" s="158" t="b">
        <f>IF($A319="","",VLOOKUP($A319,ContractInfo!$C$2:$H$904,6,FALSE))</f>
        <v>0</v>
      </c>
      <c r="L319" s="158">
        <f>IF(OR($A319="",$K319),"",VLOOKUP($A319,ContractInfo!$C:$L,5,FALSE))</f>
        <v>10</v>
      </c>
    </row>
    <row r="320" spans="1:12" s="140" customFormat="1" x14ac:dyDescent="0.2">
      <c r="A320" s="140" t="s">
        <v>500</v>
      </c>
      <c r="B320" s="158">
        <v>26</v>
      </c>
      <c r="C320" s="158">
        <v>26</v>
      </c>
      <c r="D320" s="158">
        <v>0</v>
      </c>
      <c r="E320" s="158">
        <f t="shared" si="16"/>
        <v>1</v>
      </c>
      <c r="F320" s="158">
        <f t="shared" si="17"/>
        <v>26</v>
      </c>
      <c r="G320" s="165" t="e">
        <f t="shared" si="18"/>
        <v>#N/A</v>
      </c>
      <c r="H320" s="165">
        <v>-1937000</v>
      </c>
      <c r="I320" s="165" t="e">
        <f t="shared" si="19"/>
        <v>#N/A</v>
      </c>
      <c r="J320" s="158" t="e">
        <f>IF(OR($A320="",$K320),"",VLOOKUP($A320,ContractInfo!$C:$L,10,FALSE))</f>
        <v>#N/A</v>
      </c>
      <c r="K320" s="158" t="b">
        <f>IF($A320="","",VLOOKUP($A320,ContractInfo!$C$2:$H$904,6,FALSE))</f>
        <v>0</v>
      </c>
      <c r="L320" s="158">
        <f>IF(OR($A320="",$K320),"",VLOOKUP($A320,ContractInfo!$C:$L,5,FALSE))</f>
        <v>5</v>
      </c>
    </row>
    <row r="321" spans="1:12" s="140" customFormat="1" x14ac:dyDescent="0.2">
      <c r="A321" s="140" t="s">
        <v>500</v>
      </c>
      <c r="B321" s="158">
        <v>25</v>
      </c>
      <c r="C321" s="158">
        <v>25</v>
      </c>
      <c r="D321" s="158">
        <v>0</v>
      </c>
      <c r="E321" s="158">
        <f t="shared" si="16"/>
        <v>1</v>
      </c>
      <c r="F321" s="158">
        <f t="shared" si="17"/>
        <v>25</v>
      </c>
      <c r="G321" s="165" t="e">
        <f t="shared" si="18"/>
        <v>#N/A</v>
      </c>
      <c r="H321" s="165">
        <v>-1850000</v>
      </c>
      <c r="I321" s="165" t="e">
        <f t="shared" si="19"/>
        <v>#N/A</v>
      </c>
      <c r="J321" s="158" t="e">
        <f>IF(OR($A321="",$K321),"",VLOOKUP($A321,ContractInfo!$C:$L,10,FALSE))</f>
        <v>#N/A</v>
      </c>
      <c r="K321" s="158" t="b">
        <f>IF($A321="","",VLOOKUP($A321,ContractInfo!$C$2:$H$904,6,FALSE))</f>
        <v>0</v>
      </c>
      <c r="L321" s="158">
        <f>IF(OR($A321="",$K321),"",VLOOKUP($A321,ContractInfo!$C:$L,5,FALSE))</f>
        <v>5</v>
      </c>
    </row>
    <row r="322" spans="1:12" s="140" customFormat="1" x14ac:dyDescent="0.2">
      <c r="A322" s="140" t="s">
        <v>499</v>
      </c>
      <c r="B322" s="158">
        <v>-55</v>
      </c>
      <c r="C322" s="158">
        <v>0</v>
      </c>
      <c r="D322" s="158">
        <v>55</v>
      </c>
      <c r="E322" s="158">
        <f t="shared" ref="E322:E385" si="20">IF(OR($A322="",$K322),"",1)</f>
        <v>1</v>
      </c>
      <c r="F322" s="158">
        <f t="shared" ref="F322:F385" si="21">IF(OR($A322="",$K322),"",$E322*$B322)</f>
        <v>-55</v>
      </c>
      <c r="G322" s="165" t="e">
        <f t="shared" ref="G322:G385" si="22">IF(OR($A322="",$K322),"",$J322*$B322*$L322)</f>
        <v>#N/A</v>
      </c>
      <c r="H322" s="165">
        <v>1339800</v>
      </c>
      <c r="I322" s="165" t="e">
        <f t="shared" ref="I322:I385" si="23">IF(OR($A322="",$K322),"",$G322+$H322)</f>
        <v>#N/A</v>
      </c>
      <c r="J322" s="158" t="e">
        <f>IF(OR($A322="",$K322),"",VLOOKUP($A322,ContractInfo!$C:$L,10,FALSE))</f>
        <v>#N/A</v>
      </c>
      <c r="K322" s="158" t="b">
        <f>IF($A322="","",VLOOKUP($A322,ContractInfo!$C$2:$H$904,6,FALSE))</f>
        <v>0</v>
      </c>
      <c r="L322" s="158">
        <f>IF(OR($A322="",$K322),"",VLOOKUP($A322,ContractInfo!$C:$L,5,FALSE))</f>
        <v>5</v>
      </c>
    </row>
    <row r="323" spans="1:12" s="140" customFormat="1" x14ac:dyDescent="0.2">
      <c r="A323" s="140" t="s">
        <v>499</v>
      </c>
      <c r="B323" s="158">
        <v>-150</v>
      </c>
      <c r="C323" s="158">
        <v>0</v>
      </c>
      <c r="D323" s="158">
        <v>150</v>
      </c>
      <c r="E323" s="158">
        <f t="shared" si="20"/>
        <v>1</v>
      </c>
      <c r="F323" s="158">
        <f t="shared" si="21"/>
        <v>-150</v>
      </c>
      <c r="G323" s="165" t="e">
        <f t="shared" si="22"/>
        <v>#N/A</v>
      </c>
      <c r="H323" s="165">
        <v>3712500</v>
      </c>
      <c r="I323" s="165" t="e">
        <f t="shared" si="23"/>
        <v>#N/A</v>
      </c>
      <c r="J323" s="158" t="e">
        <f>IF(OR($A323="",$K323),"",VLOOKUP($A323,ContractInfo!$C:$L,10,FALSE))</f>
        <v>#N/A</v>
      </c>
      <c r="K323" s="158" t="b">
        <f>IF($A323="","",VLOOKUP($A323,ContractInfo!$C$2:$H$904,6,FALSE))</f>
        <v>0</v>
      </c>
      <c r="L323" s="158">
        <f>IF(OR($A323="",$K323),"",VLOOKUP($A323,ContractInfo!$C:$L,5,FALSE))</f>
        <v>5</v>
      </c>
    </row>
    <row r="324" spans="1:12" s="140" customFormat="1" x14ac:dyDescent="0.2">
      <c r="A324" s="140" t="s">
        <v>500</v>
      </c>
      <c r="B324" s="158">
        <v>-48</v>
      </c>
      <c r="C324" s="158">
        <v>-48</v>
      </c>
      <c r="D324" s="158">
        <v>0</v>
      </c>
      <c r="E324" s="158">
        <f t="shared" si="20"/>
        <v>1</v>
      </c>
      <c r="F324" s="158">
        <f t="shared" si="21"/>
        <v>-48</v>
      </c>
      <c r="G324" s="165" t="e">
        <f t="shared" si="22"/>
        <v>#N/A</v>
      </c>
      <c r="H324" s="165">
        <v>3597600</v>
      </c>
      <c r="I324" s="165" t="e">
        <f t="shared" si="23"/>
        <v>#N/A</v>
      </c>
      <c r="J324" s="158" t="e">
        <f>IF(OR($A324="",$K324),"",VLOOKUP($A324,ContractInfo!$C:$L,10,FALSE))</f>
        <v>#N/A</v>
      </c>
      <c r="K324" s="158" t="b">
        <f>IF($A324="","",VLOOKUP($A324,ContractInfo!$C$2:$H$904,6,FALSE))</f>
        <v>0</v>
      </c>
      <c r="L324" s="158">
        <f>IF(OR($A324="",$K324),"",VLOOKUP($A324,ContractInfo!$C:$L,5,FALSE))</f>
        <v>5</v>
      </c>
    </row>
    <row r="325" spans="1:12" s="140" customFormat="1" x14ac:dyDescent="0.2">
      <c r="A325" s="140" t="s">
        <v>500</v>
      </c>
      <c r="B325" s="158">
        <v>24</v>
      </c>
      <c r="C325" s="158">
        <v>24</v>
      </c>
      <c r="D325" s="158">
        <v>0</v>
      </c>
      <c r="E325" s="158">
        <f t="shared" si="20"/>
        <v>1</v>
      </c>
      <c r="F325" s="158">
        <f t="shared" si="21"/>
        <v>24</v>
      </c>
      <c r="G325" s="165" t="e">
        <f t="shared" si="22"/>
        <v>#N/A</v>
      </c>
      <c r="H325" s="165">
        <v>-1788000</v>
      </c>
      <c r="I325" s="165" t="e">
        <f t="shared" si="23"/>
        <v>#N/A</v>
      </c>
      <c r="J325" s="158" t="e">
        <f>IF(OR($A325="",$K325),"",VLOOKUP($A325,ContractInfo!$C:$L,10,FALSE))</f>
        <v>#N/A</v>
      </c>
      <c r="K325" s="158" t="b">
        <f>IF($A325="","",VLOOKUP($A325,ContractInfo!$C$2:$H$904,6,FALSE))</f>
        <v>0</v>
      </c>
      <c r="L325" s="158">
        <f>IF(OR($A325="",$K325),"",VLOOKUP($A325,ContractInfo!$C:$L,5,FALSE))</f>
        <v>5</v>
      </c>
    </row>
    <row r="326" spans="1:12" s="140" customFormat="1" x14ac:dyDescent="0.2">
      <c r="A326" s="140" t="s">
        <v>499</v>
      </c>
      <c r="B326" s="158">
        <v>-20</v>
      </c>
      <c r="C326" s="158">
        <v>0</v>
      </c>
      <c r="D326" s="158">
        <v>20</v>
      </c>
      <c r="E326" s="158">
        <f t="shared" si="20"/>
        <v>1</v>
      </c>
      <c r="F326" s="158">
        <f t="shared" si="21"/>
        <v>-20</v>
      </c>
      <c r="G326" s="165" t="e">
        <f t="shared" si="22"/>
        <v>#N/A</v>
      </c>
      <c r="H326" s="165">
        <v>494400</v>
      </c>
      <c r="I326" s="165" t="e">
        <f t="shared" si="23"/>
        <v>#N/A</v>
      </c>
      <c r="J326" s="158" t="e">
        <f>IF(OR($A326="",$K326),"",VLOOKUP($A326,ContractInfo!$C:$L,10,FALSE))</f>
        <v>#N/A</v>
      </c>
      <c r="K326" s="158" t="b">
        <f>IF($A326="","",VLOOKUP($A326,ContractInfo!$C$2:$H$904,6,FALSE))</f>
        <v>0</v>
      </c>
      <c r="L326" s="158">
        <f>IF(OR($A326="",$K326),"",VLOOKUP($A326,ContractInfo!$C:$L,5,FALSE))</f>
        <v>5</v>
      </c>
    </row>
    <row r="327" spans="1:12" s="140" customFormat="1" x14ac:dyDescent="0.2">
      <c r="A327" s="140" t="s">
        <v>500</v>
      </c>
      <c r="B327" s="158">
        <v>-40</v>
      </c>
      <c r="C327" s="158">
        <v>-40</v>
      </c>
      <c r="D327" s="158">
        <v>0</v>
      </c>
      <c r="E327" s="158">
        <f t="shared" si="20"/>
        <v>1</v>
      </c>
      <c r="F327" s="158">
        <f t="shared" si="21"/>
        <v>-40</v>
      </c>
      <c r="G327" s="165" t="e">
        <f t="shared" si="22"/>
        <v>#N/A</v>
      </c>
      <c r="H327" s="165">
        <v>3008000</v>
      </c>
      <c r="I327" s="165" t="e">
        <f t="shared" si="23"/>
        <v>#N/A</v>
      </c>
      <c r="J327" s="158" t="e">
        <f>IF(OR($A327="",$K327),"",VLOOKUP($A327,ContractInfo!$C:$L,10,FALSE))</f>
        <v>#N/A</v>
      </c>
      <c r="K327" s="158" t="b">
        <f>IF($A327="","",VLOOKUP($A327,ContractInfo!$C$2:$H$904,6,FALSE))</f>
        <v>0</v>
      </c>
      <c r="L327" s="158">
        <f>IF(OR($A327="",$K327),"",VLOOKUP($A327,ContractInfo!$C:$L,5,FALSE))</f>
        <v>5</v>
      </c>
    </row>
    <row r="328" spans="1:12" s="140" customFormat="1" x14ac:dyDescent="0.2">
      <c r="A328" s="140" t="s">
        <v>499</v>
      </c>
      <c r="B328" s="158">
        <v>46</v>
      </c>
      <c r="C328" s="158">
        <v>0</v>
      </c>
      <c r="D328" s="158">
        <v>-46</v>
      </c>
      <c r="E328" s="158">
        <f t="shared" si="20"/>
        <v>1</v>
      </c>
      <c r="F328" s="158">
        <f t="shared" si="21"/>
        <v>46</v>
      </c>
      <c r="G328" s="165" t="e">
        <f t="shared" si="22"/>
        <v>#N/A</v>
      </c>
      <c r="H328" s="165">
        <v>-1144480</v>
      </c>
      <c r="I328" s="165" t="e">
        <f t="shared" si="23"/>
        <v>#N/A</v>
      </c>
      <c r="J328" s="158" t="e">
        <f>IF(OR($A328="",$K328),"",VLOOKUP($A328,ContractInfo!$C:$L,10,FALSE))</f>
        <v>#N/A</v>
      </c>
      <c r="K328" s="158" t="b">
        <f>IF($A328="","",VLOOKUP($A328,ContractInfo!$C$2:$H$904,6,FALSE))</f>
        <v>0</v>
      </c>
      <c r="L328" s="158">
        <f>IF(OR($A328="",$K328),"",VLOOKUP($A328,ContractInfo!$C:$L,5,FALSE))</f>
        <v>5</v>
      </c>
    </row>
    <row r="329" spans="1:12" s="140" customFormat="1" x14ac:dyDescent="0.2">
      <c r="A329" s="140" t="s">
        <v>499</v>
      </c>
      <c r="B329" s="158">
        <v>-46</v>
      </c>
      <c r="C329" s="158">
        <v>0</v>
      </c>
      <c r="D329" s="158">
        <v>46</v>
      </c>
      <c r="E329" s="158">
        <f t="shared" si="20"/>
        <v>1</v>
      </c>
      <c r="F329" s="158">
        <f t="shared" si="21"/>
        <v>-46</v>
      </c>
      <c r="G329" s="165" t="e">
        <f t="shared" si="22"/>
        <v>#N/A</v>
      </c>
      <c r="H329" s="165">
        <v>1143560</v>
      </c>
      <c r="I329" s="165" t="e">
        <f t="shared" si="23"/>
        <v>#N/A</v>
      </c>
      <c r="J329" s="158" t="e">
        <f>IF(OR($A329="",$K329),"",VLOOKUP($A329,ContractInfo!$C:$L,10,FALSE))</f>
        <v>#N/A</v>
      </c>
      <c r="K329" s="158" t="b">
        <f>IF($A329="","",VLOOKUP($A329,ContractInfo!$C$2:$H$904,6,FALSE))</f>
        <v>0</v>
      </c>
      <c r="L329" s="158">
        <f>IF(OR($A329="",$K329),"",VLOOKUP($A329,ContractInfo!$C:$L,5,FALSE))</f>
        <v>5</v>
      </c>
    </row>
    <row r="330" spans="1:12" s="140" customFormat="1" x14ac:dyDescent="0.2">
      <c r="A330" s="140" t="s">
        <v>500</v>
      </c>
      <c r="B330" s="158">
        <v>-30</v>
      </c>
      <c r="C330" s="158">
        <v>-30</v>
      </c>
      <c r="D330" s="158">
        <v>0</v>
      </c>
      <c r="E330" s="158">
        <f t="shared" si="20"/>
        <v>1</v>
      </c>
      <c r="F330" s="158">
        <f t="shared" si="21"/>
        <v>-30</v>
      </c>
      <c r="G330" s="165" t="e">
        <f t="shared" si="22"/>
        <v>#N/A</v>
      </c>
      <c r="H330" s="165">
        <v>2271750</v>
      </c>
      <c r="I330" s="165" t="e">
        <f t="shared" si="23"/>
        <v>#N/A</v>
      </c>
      <c r="J330" s="158" t="e">
        <f>IF(OR($A330="",$K330),"",VLOOKUP($A330,ContractInfo!$C:$L,10,FALSE))</f>
        <v>#N/A</v>
      </c>
      <c r="K330" s="158" t="b">
        <f>IF($A330="","",VLOOKUP($A330,ContractInfo!$C$2:$H$904,6,FALSE))</f>
        <v>0</v>
      </c>
      <c r="L330" s="158">
        <f>IF(OR($A330="",$K330),"",VLOOKUP($A330,ContractInfo!$C:$L,5,FALSE))</f>
        <v>5</v>
      </c>
    </row>
    <row r="331" spans="1:12" s="140" customFormat="1" x14ac:dyDescent="0.2">
      <c r="A331" s="140" t="s">
        <v>499</v>
      </c>
      <c r="B331" s="158">
        <v>-21</v>
      </c>
      <c r="C331" s="158">
        <v>0</v>
      </c>
      <c r="D331" s="158">
        <v>21</v>
      </c>
      <c r="E331" s="158">
        <f t="shared" si="20"/>
        <v>1</v>
      </c>
      <c r="F331" s="158">
        <f t="shared" si="21"/>
        <v>-21</v>
      </c>
      <c r="G331" s="165" t="e">
        <f t="shared" si="22"/>
        <v>#N/A</v>
      </c>
      <c r="H331" s="165">
        <v>519750</v>
      </c>
      <c r="I331" s="165" t="e">
        <f t="shared" si="23"/>
        <v>#N/A</v>
      </c>
      <c r="J331" s="158" t="e">
        <f>IF(OR($A331="",$K331),"",VLOOKUP($A331,ContractInfo!$C:$L,10,FALSE))</f>
        <v>#N/A</v>
      </c>
      <c r="K331" s="158" t="b">
        <f>IF($A331="","",VLOOKUP($A331,ContractInfo!$C$2:$H$904,6,FALSE))</f>
        <v>0</v>
      </c>
      <c r="L331" s="158">
        <f>IF(OR($A331="",$K331),"",VLOOKUP($A331,ContractInfo!$C:$L,5,FALSE))</f>
        <v>5</v>
      </c>
    </row>
    <row r="332" spans="1:12" s="140" customFormat="1" x14ac:dyDescent="0.2">
      <c r="A332" s="140" t="s">
        <v>499</v>
      </c>
      <c r="B332" s="158">
        <v>-65</v>
      </c>
      <c r="C332" s="158">
        <v>0</v>
      </c>
      <c r="D332" s="158">
        <v>65</v>
      </c>
      <c r="E332" s="158">
        <f t="shared" si="20"/>
        <v>1</v>
      </c>
      <c r="F332" s="158">
        <f t="shared" si="21"/>
        <v>-65</v>
      </c>
      <c r="G332" s="165" t="e">
        <f t="shared" si="22"/>
        <v>#N/A</v>
      </c>
      <c r="H332" s="165">
        <v>1626300</v>
      </c>
      <c r="I332" s="165" t="e">
        <f t="shared" si="23"/>
        <v>#N/A</v>
      </c>
      <c r="J332" s="158" t="e">
        <f>IF(OR($A332="",$K332),"",VLOOKUP($A332,ContractInfo!$C:$L,10,FALSE))</f>
        <v>#N/A</v>
      </c>
      <c r="K332" s="158" t="b">
        <f>IF($A332="","",VLOOKUP($A332,ContractInfo!$C$2:$H$904,6,FALSE))</f>
        <v>0</v>
      </c>
      <c r="L332" s="158">
        <f>IF(OR($A332="",$K332),"",VLOOKUP($A332,ContractInfo!$C:$L,5,FALSE))</f>
        <v>5</v>
      </c>
    </row>
    <row r="333" spans="1:12" s="140" customFormat="1" x14ac:dyDescent="0.2">
      <c r="A333" s="140" t="s">
        <v>499</v>
      </c>
      <c r="B333" s="158">
        <v>-27</v>
      </c>
      <c r="C333" s="158">
        <v>0</v>
      </c>
      <c r="D333" s="158">
        <v>27</v>
      </c>
      <c r="E333" s="158">
        <f t="shared" si="20"/>
        <v>1</v>
      </c>
      <c r="F333" s="158">
        <f t="shared" si="21"/>
        <v>-27</v>
      </c>
      <c r="G333" s="165" t="e">
        <f t="shared" si="22"/>
        <v>#N/A</v>
      </c>
      <c r="H333" s="165">
        <v>680400</v>
      </c>
      <c r="I333" s="165" t="e">
        <f t="shared" si="23"/>
        <v>#N/A</v>
      </c>
      <c r="J333" s="158" t="e">
        <f>IF(OR($A333="",$K333),"",VLOOKUP($A333,ContractInfo!$C:$L,10,FALSE))</f>
        <v>#N/A</v>
      </c>
      <c r="K333" s="158" t="b">
        <f>IF($A333="","",VLOOKUP($A333,ContractInfo!$C$2:$H$904,6,FALSE))</f>
        <v>0</v>
      </c>
      <c r="L333" s="158">
        <f>IF(OR($A333="",$K333),"",VLOOKUP($A333,ContractInfo!$C:$L,5,FALSE))</f>
        <v>5</v>
      </c>
    </row>
    <row r="334" spans="1:12" s="140" customFormat="1" x14ac:dyDescent="0.2">
      <c r="A334" s="140" t="s">
        <v>411</v>
      </c>
      <c r="B334" s="158">
        <v>-29</v>
      </c>
      <c r="C334" s="158">
        <v>0</v>
      </c>
      <c r="D334" s="158">
        <v>29</v>
      </c>
      <c r="E334" s="158">
        <f t="shared" si="20"/>
        <v>1</v>
      </c>
      <c r="F334" s="158">
        <f t="shared" si="21"/>
        <v>-29</v>
      </c>
      <c r="G334" s="165" t="e">
        <f t="shared" si="22"/>
        <v>#N/A</v>
      </c>
      <c r="H334" s="165">
        <v>1005430</v>
      </c>
      <c r="I334" s="165" t="e">
        <f t="shared" si="23"/>
        <v>#N/A</v>
      </c>
      <c r="J334" s="158" t="e">
        <f>IF(OR($A334="",$K334),"",VLOOKUP($A334,ContractInfo!$C:$L,10,FALSE))</f>
        <v>#N/A</v>
      </c>
      <c r="K334" s="158" t="b">
        <f>IF($A334="","",VLOOKUP($A334,ContractInfo!$C$2:$H$904,6,FALSE))</f>
        <v>0</v>
      </c>
      <c r="L334" s="158">
        <f>IF(OR($A334="",$K334),"",VLOOKUP($A334,ContractInfo!$C:$L,5,FALSE))</f>
        <v>10</v>
      </c>
    </row>
    <row r="335" spans="1:12" s="140" customFormat="1" x14ac:dyDescent="0.2">
      <c r="A335" s="140" t="s">
        <v>500</v>
      </c>
      <c r="B335" s="158">
        <v>40</v>
      </c>
      <c r="C335" s="158">
        <v>40</v>
      </c>
      <c r="D335" s="158">
        <v>0</v>
      </c>
      <c r="E335" s="158">
        <f t="shared" si="20"/>
        <v>1</v>
      </c>
      <c r="F335" s="158">
        <f t="shared" si="21"/>
        <v>40</v>
      </c>
      <c r="G335" s="165" t="e">
        <f t="shared" si="22"/>
        <v>#N/A</v>
      </c>
      <c r="H335" s="165">
        <v>-3002000</v>
      </c>
      <c r="I335" s="165" t="e">
        <f t="shared" si="23"/>
        <v>#N/A</v>
      </c>
      <c r="J335" s="158" t="e">
        <f>IF(OR($A335="",$K335),"",VLOOKUP($A335,ContractInfo!$C:$L,10,FALSE))</f>
        <v>#N/A</v>
      </c>
      <c r="K335" s="158" t="b">
        <f>IF($A335="","",VLOOKUP($A335,ContractInfo!$C$2:$H$904,6,FALSE))</f>
        <v>0</v>
      </c>
      <c r="L335" s="158">
        <f>IF(OR($A335="",$K335),"",VLOOKUP($A335,ContractInfo!$C:$L,5,FALSE))</f>
        <v>5</v>
      </c>
    </row>
    <row r="336" spans="1:12" s="140" customFormat="1" x14ac:dyDescent="0.2">
      <c r="A336" s="140" t="s">
        <v>499</v>
      </c>
      <c r="B336" s="158">
        <v>-20</v>
      </c>
      <c r="C336" s="158">
        <v>0</v>
      </c>
      <c r="D336" s="158">
        <v>20</v>
      </c>
      <c r="E336" s="158">
        <f t="shared" si="20"/>
        <v>1</v>
      </c>
      <c r="F336" s="158">
        <f t="shared" si="21"/>
        <v>-20</v>
      </c>
      <c r="G336" s="165" t="e">
        <f t="shared" si="22"/>
        <v>#N/A</v>
      </c>
      <c r="H336" s="165">
        <v>509000</v>
      </c>
      <c r="I336" s="165" t="e">
        <f t="shared" si="23"/>
        <v>#N/A</v>
      </c>
      <c r="J336" s="158" t="e">
        <f>IF(OR($A336="",$K336),"",VLOOKUP($A336,ContractInfo!$C:$L,10,FALSE))</f>
        <v>#N/A</v>
      </c>
      <c r="K336" s="158" t="b">
        <f>IF($A336="","",VLOOKUP($A336,ContractInfo!$C$2:$H$904,6,FALSE))</f>
        <v>0</v>
      </c>
      <c r="L336" s="158">
        <f>IF(OR($A336="",$K336),"",VLOOKUP($A336,ContractInfo!$C:$L,5,FALSE))</f>
        <v>5</v>
      </c>
    </row>
    <row r="337" spans="1:12" s="140" customFormat="1" x14ac:dyDescent="0.2">
      <c r="A337" s="140" t="s">
        <v>499</v>
      </c>
      <c r="B337" s="158">
        <v>-14</v>
      </c>
      <c r="C337" s="158">
        <v>0</v>
      </c>
      <c r="D337" s="158">
        <v>14</v>
      </c>
      <c r="E337" s="158">
        <f t="shared" si="20"/>
        <v>1</v>
      </c>
      <c r="F337" s="158">
        <f t="shared" si="21"/>
        <v>-14</v>
      </c>
      <c r="G337" s="165" t="e">
        <f t="shared" si="22"/>
        <v>#N/A</v>
      </c>
      <c r="H337" s="165">
        <v>364000</v>
      </c>
      <c r="I337" s="165" t="e">
        <f t="shared" si="23"/>
        <v>#N/A</v>
      </c>
      <c r="J337" s="158" t="e">
        <f>IF(OR($A337="",$K337),"",VLOOKUP($A337,ContractInfo!$C:$L,10,FALSE))</f>
        <v>#N/A</v>
      </c>
      <c r="K337" s="158" t="b">
        <f>IF($A337="","",VLOOKUP($A337,ContractInfo!$C$2:$H$904,6,FALSE))</f>
        <v>0</v>
      </c>
      <c r="L337" s="158">
        <f>IF(OR($A337="",$K337),"",VLOOKUP($A337,ContractInfo!$C:$L,5,FALSE))</f>
        <v>5</v>
      </c>
    </row>
    <row r="338" spans="1:12" s="140" customFormat="1" x14ac:dyDescent="0.2">
      <c r="A338" s="140" t="s">
        <v>411</v>
      </c>
      <c r="B338" s="158">
        <v>-33</v>
      </c>
      <c r="C338" s="158">
        <v>0</v>
      </c>
      <c r="D338" s="158">
        <v>33</v>
      </c>
      <c r="E338" s="158">
        <f t="shared" si="20"/>
        <v>1</v>
      </c>
      <c r="F338" s="158">
        <f t="shared" si="21"/>
        <v>-33</v>
      </c>
      <c r="G338" s="165" t="e">
        <f t="shared" si="22"/>
        <v>#N/A</v>
      </c>
      <c r="H338" s="165">
        <v>1181400</v>
      </c>
      <c r="I338" s="165" t="e">
        <f t="shared" si="23"/>
        <v>#N/A</v>
      </c>
      <c r="J338" s="158" t="e">
        <f>IF(OR($A338="",$K338),"",VLOOKUP($A338,ContractInfo!$C:$L,10,FALSE))</f>
        <v>#N/A</v>
      </c>
      <c r="K338" s="158" t="b">
        <f>IF($A338="","",VLOOKUP($A338,ContractInfo!$C$2:$H$904,6,FALSE))</f>
        <v>0</v>
      </c>
      <c r="L338" s="158">
        <f>IF(OR($A338="",$K338),"",VLOOKUP($A338,ContractInfo!$C:$L,5,FALSE))</f>
        <v>10</v>
      </c>
    </row>
    <row r="339" spans="1:12" s="140" customFormat="1" x14ac:dyDescent="0.2">
      <c r="A339" s="140" t="s">
        <v>584</v>
      </c>
      <c r="B339" s="158">
        <v>-70</v>
      </c>
      <c r="C339" s="158">
        <v>0</v>
      </c>
      <c r="D339" s="158">
        <v>70</v>
      </c>
      <c r="E339" s="158">
        <f t="shared" si="20"/>
        <v>1</v>
      </c>
      <c r="F339" s="158">
        <f t="shared" si="21"/>
        <v>-70</v>
      </c>
      <c r="G339" s="165" t="e">
        <f t="shared" si="22"/>
        <v>#N/A</v>
      </c>
      <c r="H339" s="165">
        <v>10570000</v>
      </c>
      <c r="I339" s="165" t="e">
        <f t="shared" si="23"/>
        <v>#N/A</v>
      </c>
      <c r="J339" s="158" t="e">
        <f>IF(OR($A339="",$K339),"",VLOOKUP($A339,ContractInfo!$C:$L,10,FALSE))</f>
        <v>#N/A</v>
      </c>
      <c r="K339" s="158" t="b">
        <f>IF($A339="","",VLOOKUP($A339,ContractInfo!$C$2:$H$904,6,FALSE))</f>
        <v>0</v>
      </c>
      <c r="L339" s="158">
        <f>IF(OR($A339="",$K339),"",VLOOKUP($A339,ContractInfo!$C:$L,5,FALSE))</f>
        <v>10</v>
      </c>
    </row>
    <row r="340" spans="1:12" s="140" customFormat="1" x14ac:dyDescent="0.2">
      <c r="A340" s="140" t="s">
        <v>584</v>
      </c>
      <c r="B340" s="158">
        <v>-3</v>
      </c>
      <c r="C340" s="158">
        <v>0</v>
      </c>
      <c r="D340" s="158">
        <v>3</v>
      </c>
      <c r="E340" s="158">
        <f t="shared" si="20"/>
        <v>1</v>
      </c>
      <c r="F340" s="158">
        <f t="shared" si="21"/>
        <v>-3</v>
      </c>
      <c r="G340" s="165" t="e">
        <f t="shared" si="22"/>
        <v>#N/A</v>
      </c>
      <c r="H340" s="165">
        <v>453300</v>
      </c>
      <c r="I340" s="165" t="e">
        <f t="shared" si="23"/>
        <v>#N/A</v>
      </c>
      <c r="J340" s="158" t="e">
        <f>IF(OR($A340="",$K340),"",VLOOKUP($A340,ContractInfo!$C:$L,10,FALSE))</f>
        <v>#N/A</v>
      </c>
      <c r="K340" s="158" t="b">
        <f>IF($A340="","",VLOOKUP($A340,ContractInfo!$C$2:$H$904,6,FALSE))</f>
        <v>0</v>
      </c>
      <c r="L340" s="158">
        <f>IF(OR($A340="",$K340),"",VLOOKUP($A340,ContractInfo!$C:$L,5,FALSE))</f>
        <v>10</v>
      </c>
    </row>
    <row r="341" spans="1:12" s="140" customFormat="1" x14ac:dyDescent="0.2">
      <c r="A341" s="140" t="s">
        <v>500</v>
      </c>
      <c r="B341" s="158">
        <v>-60</v>
      </c>
      <c r="C341" s="158">
        <v>-60</v>
      </c>
      <c r="D341" s="158">
        <v>0</v>
      </c>
      <c r="E341" s="158">
        <f t="shared" si="20"/>
        <v>1</v>
      </c>
      <c r="F341" s="158">
        <f t="shared" si="21"/>
        <v>-60</v>
      </c>
      <c r="G341" s="165" t="e">
        <f t="shared" si="22"/>
        <v>#N/A</v>
      </c>
      <c r="H341" s="165">
        <v>4557000</v>
      </c>
      <c r="I341" s="165" t="e">
        <f t="shared" si="23"/>
        <v>#N/A</v>
      </c>
      <c r="J341" s="158" t="e">
        <f>IF(OR($A341="",$K341),"",VLOOKUP($A341,ContractInfo!$C:$L,10,FALSE))</f>
        <v>#N/A</v>
      </c>
      <c r="K341" s="158" t="b">
        <f>IF($A341="","",VLOOKUP($A341,ContractInfo!$C$2:$H$904,6,FALSE))</f>
        <v>0</v>
      </c>
      <c r="L341" s="158">
        <f>IF(OR($A341="",$K341),"",VLOOKUP($A341,ContractInfo!$C:$L,5,FALSE))</f>
        <v>5</v>
      </c>
    </row>
    <row r="342" spans="1:12" s="140" customFormat="1" x14ac:dyDescent="0.2">
      <c r="A342" s="140" t="s">
        <v>411</v>
      </c>
      <c r="B342" s="158">
        <v>-15</v>
      </c>
      <c r="C342" s="158">
        <v>0</v>
      </c>
      <c r="D342" s="158">
        <v>15</v>
      </c>
      <c r="E342" s="158">
        <f t="shared" si="20"/>
        <v>1</v>
      </c>
      <c r="F342" s="158">
        <f t="shared" si="21"/>
        <v>-15</v>
      </c>
      <c r="G342" s="165" t="e">
        <f t="shared" si="22"/>
        <v>#N/A</v>
      </c>
      <c r="H342" s="165">
        <v>546000</v>
      </c>
      <c r="I342" s="165" t="e">
        <f t="shared" si="23"/>
        <v>#N/A</v>
      </c>
      <c r="J342" s="158" t="e">
        <f>IF(OR($A342="",$K342),"",VLOOKUP($A342,ContractInfo!$C:$L,10,FALSE))</f>
        <v>#N/A</v>
      </c>
      <c r="K342" s="158" t="b">
        <f>IF($A342="","",VLOOKUP($A342,ContractInfo!$C$2:$H$904,6,FALSE))</f>
        <v>0</v>
      </c>
      <c r="L342" s="158">
        <f>IF(OR($A342="",$K342),"",VLOOKUP($A342,ContractInfo!$C:$L,5,FALSE))</f>
        <v>10</v>
      </c>
    </row>
    <row r="343" spans="1:12" s="140" customFormat="1" x14ac:dyDescent="0.2">
      <c r="A343" s="140" t="s">
        <v>411</v>
      </c>
      <c r="B343" s="158">
        <v>5</v>
      </c>
      <c r="C343" s="158">
        <v>0</v>
      </c>
      <c r="D343" s="158">
        <v>-5</v>
      </c>
      <c r="E343" s="158">
        <f t="shared" si="20"/>
        <v>1</v>
      </c>
      <c r="F343" s="158">
        <f t="shared" si="21"/>
        <v>5</v>
      </c>
      <c r="G343" s="165" t="e">
        <f t="shared" si="22"/>
        <v>#N/A</v>
      </c>
      <c r="H343" s="165">
        <v>-179000</v>
      </c>
      <c r="I343" s="165" t="e">
        <f t="shared" si="23"/>
        <v>#N/A</v>
      </c>
      <c r="J343" s="158" t="e">
        <f>IF(OR($A343="",$K343),"",VLOOKUP($A343,ContractInfo!$C:$L,10,FALSE))</f>
        <v>#N/A</v>
      </c>
      <c r="K343" s="158" t="b">
        <f>IF($A343="","",VLOOKUP($A343,ContractInfo!$C$2:$H$904,6,FALSE))</f>
        <v>0</v>
      </c>
      <c r="L343" s="158">
        <f>IF(OR($A343="",$K343),"",VLOOKUP($A343,ContractInfo!$C:$L,5,FALSE))</f>
        <v>10</v>
      </c>
    </row>
    <row r="344" spans="1:12" s="140" customFormat="1" x14ac:dyDescent="0.2">
      <c r="A344" s="140" t="s">
        <v>584</v>
      </c>
      <c r="B344" s="158">
        <v>11</v>
      </c>
      <c r="C344" s="158">
        <v>0</v>
      </c>
      <c r="D344" s="158">
        <v>-11</v>
      </c>
      <c r="E344" s="158">
        <f t="shared" si="20"/>
        <v>1</v>
      </c>
      <c r="F344" s="158">
        <f t="shared" si="21"/>
        <v>11</v>
      </c>
      <c r="G344" s="165" t="e">
        <f t="shared" si="22"/>
        <v>#N/A</v>
      </c>
      <c r="H344" s="165">
        <v>-1686300</v>
      </c>
      <c r="I344" s="165" t="e">
        <f t="shared" si="23"/>
        <v>#N/A</v>
      </c>
      <c r="J344" s="158" t="e">
        <f>IF(OR($A344="",$K344),"",VLOOKUP($A344,ContractInfo!$C:$L,10,FALSE))</f>
        <v>#N/A</v>
      </c>
      <c r="K344" s="158" t="b">
        <f>IF($A344="","",VLOOKUP($A344,ContractInfo!$C$2:$H$904,6,FALSE))</f>
        <v>0</v>
      </c>
      <c r="L344" s="158">
        <f>IF(OR($A344="",$K344),"",VLOOKUP($A344,ContractInfo!$C:$L,5,FALSE))</f>
        <v>10</v>
      </c>
    </row>
    <row r="345" spans="1:12" s="140" customFormat="1" x14ac:dyDescent="0.2">
      <c r="A345" s="140" t="s">
        <v>531</v>
      </c>
      <c r="B345" s="158">
        <v>-501</v>
      </c>
      <c r="C345" s="158">
        <v>0</v>
      </c>
      <c r="D345" s="158">
        <v>501</v>
      </c>
      <c r="E345" s="158">
        <f t="shared" si="20"/>
        <v>1</v>
      </c>
      <c r="F345" s="158">
        <f t="shared" si="21"/>
        <v>-501</v>
      </c>
      <c r="G345" s="165" t="e">
        <f t="shared" si="22"/>
        <v>#N/A</v>
      </c>
      <c r="H345" s="165">
        <v>8542050</v>
      </c>
      <c r="I345" s="165" t="e">
        <f t="shared" si="23"/>
        <v>#N/A</v>
      </c>
      <c r="J345" s="158" t="e">
        <f>IF(OR($A345="",$K345),"",VLOOKUP($A345,ContractInfo!$C:$L,10,FALSE))</f>
        <v>#N/A</v>
      </c>
      <c r="K345" s="158" t="b">
        <f>IF($A345="","",VLOOKUP($A345,ContractInfo!$C$2:$H$904,6,FALSE))</f>
        <v>0</v>
      </c>
      <c r="L345" s="158">
        <f>IF(OR($A345="",$K345),"",VLOOKUP($A345,ContractInfo!$C:$L,5,FALSE))</f>
        <v>10</v>
      </c>
    </row>
    <row r="346" spans="1:12" s="140" customFormat="1" x14ac:dyDescent="0.2">
      <c r="A346" s="140" t="s">
        <v>531</v>
      </c>
      <c r="B346" s="158">
        <v>-399</v>
      </c>
      <c r="C346" s="158">
        <v>0</v>
      </c>
      <c r="D346" s="158">
        <v>399</v>
      </c>
      <c r="E346" s="158">
        <f t="shared" si="20"/>
        <v>1</v>
      </c>
      <c r="F346" s="158">
        <f t="shared" si="21"/>
        <v>-399</v>
      </c>
      <c r="G346" s="165" t="e">
        <f t="shared" si="22"/>
        <v>#N/A</v>
      </c>
      <c r="H346" s="165">
        <v>6806940</v>
      </c>
      <c r="I346" s="165" t="e">
        <f t="shared" si="23"/>
        <v>#N/A</v>
      </c>
      <c r="J346" s="158" t="e">
        <f>IF(OR($A346="",$K346),"",VLOOKUP($A346,ContractInfo!$C:$L,10,FALSE))</f>
        <v>#N/A</v>
      </c>
      <c r="K346" s="158" t="b">
        <f>IF($A346="","",VLOOKUP($A346,ContractInfo!$C$2:$H$904,6,FALSE))</f>
        <v>0</v>
      </c>
      <c r="L346" s="158">
        <f>IF(OR($A346="",$K346),"",VLOOKUP($A346,ContractInfo!$C:$L,5,FALSE))</f>
        <v>10</v>
      </c>
    </row>
    <row r="347" spans="1:12" s="140" customFormat="1" x14ac:dyDescent="0.2">
      <c r="A347" s="140" t="s">
        <v>531</v>
      </c>
      <c r="B347" s="158">
        <v>-170</v>
      </c>
      <c r="C347" s="158">
        <v>0</v>
      </c>
      <c r="D347" s="158">
        <v>170</v>
      </c>
      <c r="E347" s="158">
        <f t="shared" si="20"/>
        <v>1</v>
      </c>
      <c r="F347" s="158">
        <f t="shared" si="21"/>
        <v>-170</v>
      </c>
      <c r="G347" s="165" t="e">
        <f t="shared" si="22"/>
        <v>#N/A</v>
      </c>
      <c r="H347" s="165">
        <v>2908700</v>
      </c>
      <c r="I347" s="165" t="e">
        <f t="shared" si="23"/>
        <v>#N/A</v>
      </c>
      <c r="J347" s="158" t="e">
        <f>IF(OR($A347="",$K347),"",VLOOKUP($A347,ContractInfo!$C:$L,10,FALSE))</f>
        <v>#N/A</v>
      </c>
      <c r="K347" s="158" t="b">
        <f>IF($A347="","",VLOOKUP($A347,ContractInfo!$C$2:$H$904,6,FALSE))</f>
        <v>0</v>
      </c>
      <c r="L347" s="158">
        <f>IF(OR($A347="",$K347),"",VLOOKUP($A347,ContractInfo!$C:$L,5,FALSE))</f>
        <v>10</v>
      </c>
    </row>
    <row r="348" spans="1:12" s="140" customFormat="1" x14ac:dyDescent="0.2">
      <c r="A348" s="140" t="s">
        <v>499</v>
      </c>
      <c r="B348" s="158">
        <v>-1</v>
      </c>
      <c r="C348" s="158">
        <v>0</v>
      </c>
      <c r="D348" s="158">
        <v>1</v>
      </c>
      <c r="E348" s="158">
        <f t="shared" si="20"/>
        <v>1</v>
      </c>
      <c r="F348" s="158">
        <f t="shared" si="21"/>
        <v>-1</v>
      </c>
      <c r="G348" s="165" t="e">
        <f t="shared" si="22"/>
        <v>#N/A</v>
      </c>
      <c r="H348" s="165">
        <v>26650</v>
      </c>
      <c r="I348" s="165" t="e">
        <f t="shared" si="23"/>
        <v>#N/A</v>
      </c>
      <c r="J348" s="158" t="e">
        <f>IF(OR($A348="",$K348),"",VLOOKUP($A348,ContractInfo!$C:$L,10,FALSE))</f>
        <v>#N/A</v>
      </c>
      <c r="K348" s="158" t="b">
        <f>IF($A348="","",VLOOKUP($A348,ContractInfo!$C$2:$H$904,6,FALSE))</f>
        <v>0</v>
      </c>
      <c r="L348" s="158">
        <f>IF(OR($A348="",$K348),"",VLOOKUP($A348,ContractInfo!$C:$L,5,FALSE))</f>
        <v>5</v>
      </c>
    </row>
    <row r="349" spans="1:12" s="140" customFormat="1" x14ac:dyDescent="0.2">
      <c r="A349" s="140" t="s">
        <v>499</v>
      </c>
      <c r="B349" s="158">
        <v>95</v>
      </c>
      <c r="C349" s="158">
        <v>0</v>
      </c>
      <c r="D349" s="158">
        <v>-95</v>
      </c>
      <c r="E349" s="158">
        <f t="shared" si="20"/>
        <v>1</v>
      </c>
      <c r="F349" s="158">
        <f t="shared" si="21"/>
        <v>95</v>
      </c>
      <c r="G349" s="165" t="e">
        <f t="shared" si="22"/>
        <v>#N/A</v>
      </c>
      <c r="H349" s="165">
        <v>-2552650</v>
      </c>
      <c r="I349" s="165" t="e">
        <f t="shared" si="23"/>
        <v>#N/A</v>
      </c>
      <c r="J349" s="158" t="e">
        <f>IF(OR($A349="",$K349),"",VLOOKUP($A349,ContractInfo!$C:$L,10,FALSE))</f>
        <v>#N/A</v>
      </c>
      <c r="K349" s="158" t="b">
        <f>IF($A349="","",VLOOKUP($A349,ContractInfo!$C$2:$H$904,6,FALSE))</f>
        <v>0</v>
      </c>
      <c r="L349" s="158">
        <f>IF(OR($A349="",$K349),"",VLOOKUP($A349,ContractInfo!$C:$L,5,FALSE))</f>
        <v>5</v>
      </c>
    </row>
    <row r="350" spans="1:12" s="140" customFormat="1" x14ac:dyDescent="0.2">
      <c r="A350" s="140" t="s">
        <v>499</v>
      </c>
      <c r="B350" s="158">
        <v>405</v>
      </c>
      <c r="C350" s="158">
        <v>0</v>
      </c>
      <c r="D350" s="158">
        <v>-405</v>
      </c>
      <c r="E350" s="158">
        <f t="shared" si="20"/>
        <v>1</v>
      </c>
      <c r="F350" s="158">
        <f t="shared" si="21"/>
        <v>405</v>
      </c>
      <c r="G350" s="165" t="e">
        <f t="shared" si="22"/>
        <v>#N/A</v>
      </c>
      <c r="H350" s="165">
        <v>-10922850</v>
      </c>
      <c r="I350" s="165" t="e">
        <f t="shared" si="23"/>
        <v>#N/A</v>
      </c>
      <c r="J350" s="158" t="e">
        <f>IF(OR($A350="",$K350),"",VLOOKUP($A350,ContractInfo!$C:$L,10,FALSE))</f>
        <v>#N/A</v>
      </c>
      <c r="K350" s="158" t="b">
        <f>IF($A350="","",VLOOKUP($A350,ContractInfo!$C$2:$H$904,6,FALSE))</f>
        <v>0</v>
      </c>
      <c r="L350" s="158">
        <f>IF(OR($A350="",$K350),"",VLOOKUP($A350,ContractInfo!$C:$L,5,FALSE))</f>
        <v>5</v>
      </c>
    </row>
    <row r="351" spans="1:12" s="140" customFormat="1" x14ac:dyDescent="0.2">
      <c r="A351" s="140" t="s">
        <v>499</v>
      </c>
      <c r="B351" s="158">
        <v>250</v>
      </c>
      <c r="C351" s="158">
        <v>250</v>
      </c>
      <c r="D351" s="158">
        <v>0</v>
      </c>
      <c r="E351" s="158">
        <f t="shared" si="20"/>
        <v>1</v>
      </c>
      <c r="F351" s="158">
        <f t="shared" si="21"/>
        <v>250</v>
      </c>
      <c r="G351" s="165" t="e">
        <f t="shared" si="22"/>
        <v>#N/A</v>
      </c>
      <c r="H351" s="165">
        <v>-6742500</v>
      </c>
      <c r="I351" s="165" t="e">
        <f t="shared" si="23"/>
        <v>#N/A</v>
      </c>
      <c r="J351" s="158" t="e">
        <f>IF(OR($A351="",$K351),"",VLOOKUP($A351,ContractInfo!$C:$L,10,FALSE))</f>
        <v>#N/A</v>
      </c>
      <c r="K351" s="158" t="b">
        <f>IF($A351="","",VLOOKUP($A351,ContractInfo!$C$2:$H$904,6,FALSE))</f>
        <v>0</v>
      </c>
      <c r="L351" s="158">
        <f>IF(OR($A351="",$K351),"",VLOOKUP($A351,ContractInfo!$C:$L,5,FALSE))</f>
        <v>5</v>
      </c>
    </row>
    <row r="352" spans="1:12" s="140" customFormat="1" x14ac:dyDescent="0.2">
      <c r="A352" s="140" t="s">
        <v>499</v>
      </c>
      <c r="B352" s="158">
        <v>-250</v>
      </c>
      <c r="C352" s="158">
        <v>-250</v>
      </c>
      <c r="D352" s="158">
        <v>0</v>
      </c>
      <c r="E352" s="158">
        <f t="shared" si="20"/>
        <v>1</v>
      </c>
      <c r="F352" s="158">
        <f t="shared" si="21"/>
        <v>-250</v>
      </c>
      <c r="G352" s="165" t="e">
        <f t="shared" si="22"/>
        <v>#N/A</v>
      </c>
      <c r="H352" s="165">
        <v>6750000</v>
      </c>
      <c r="I352" s="165" t="e">
        <f t="shared" si="23"/>
        <v>#N/A</v>
      </c>
      <c r="J352" s="158" t="e">
        <f>IF(OR($A352="",$K352),"",VLOOKUP($A352,ContractInfo!$C:$L,10,FALSE))</f>
        <v>#N/A</v>
      </c>
      <c r="K352" s="158" t="b">
        <f>IF($A352="","",VLOOKUP($A352,ContractInfo!$C$2:$H$904,6,FALSE))</f>
        <v>0</v>
      </c>
      <c r="L352" s="158">
        <f>IF(OR($A352="",$K352),"",VLOOKUP($A352,ContractInfo!$C:$L,5,FALSE))</f>
        <v>5</v>
      </c>
    </row>
    <row r="353" spans="1:12" s="140" customFormat="1" x14ac:dyDescent="0.2">
      <c r="A353" s="140" t="s">
        <v>531</v>
      </c>
      <c r="B353" s="158">
        <v>30</v>
      </c>
      <c r="C353" s="158">
        <v>0</v>
      </c>
      <c r="D353" s="158">
        <v>-30</v>
      </c>
      <c r="E353" s="158">
        <f t="shared" si="20"/>
        <v>1</v>
      </c>
      <c r="F353" s="158">
        <f t="shared" si="21"/>
        <v>30</v>
      </c>
      <c r="G353" s="165" t="e">
        <f t="shared" si="22"/>
        <v>#N/A</v>
      </c>
      <c r="H353" s="165">
        <v>-513300</v>
      </c>
      <c r="I353" s="165" t="e">
        <f t="shared" si="23"/>
        <v>#N/A</v>
      </c>
      <c r="J353" s="158" t="e">
        <f>IF(OR($A353="",$K353),"",VLOOKUP($A353,ContractInfo!$C:$L,10,FALSE))</f>
        <v>#N/A</v>
      </c>
      <c r="K353" s="158" t="b">
        <f>IF($A353="","",VLOOKUP($A353,ContractInfo!$C$2:$H$904,6,FALSE))</f>
        <v>0</v>
      </c>
      <c r="L353" s="158">
        <f>IF(OR($A353="",$K353),"",VLOOKUP($A353,ContractInfo!$C:$L,5,FALSE))</f>
        <v>10</v>
      </c>
    </row>
    <row r="354" spans="1:12" s="140" customFormat="1" x14ac:dyDescent="0.2">
      <c r="A354" s="140" t="s">
        <v>531</v>
      </c>
      <c r="B354" s="158">
        <v>10</v>
      </c>
      <c r="C354" s="158">
        <v>0</v>
      </c>
      <c r="D354" s="158">
        <v>-10</v>
      </c>
      <c r="E354" s="158">
        <f t="shared" si="20"/>
        <v>1</v>
      </c>
      <c r="F354" s="158">
        <f t="shared" si="21"/>
        <v>10</v>
      </c>
      <c r="G354" s="165" t="e">
        <f t="shared" si="22"/>
        <v>#N/A</v>
      </c>
      <c r="H354" s="166">
        <v>-170700</v>
      </c>
      <c r="I354" s="165" t="e">
        <f t="shared" si="23"/>
        <v>#N/A</v>
      </c>
      <c r="J354" s="158" t="e">
        <f>IF(OR($A354="",$K354),"",VLOOKUP($A354,ContractInfo!$C:$L,10,FALSE))</f>
        <v>#N/A</v>
      </c>
      <c r="K354" s="158" t="b">
        <f>IF($A354="","",VLOOKUP($A354,ContractInfo!$C$2:$H$904,6,FALSE))</f>
        <v>0</v>
      </c>
      <c r="L354" s="158">
        <f>IF(OR($A354="",$K354),"",VLOOKUP($A354,ContractInfo!$C:$L,5,FALSE))</f>
        <v>10</v>
      </c>
    </row>
    <row r="355" spans="1:12" s="140" customFormat="1" x14ac:dyDescent="0.2">
      <c r="A355" s="140" t="s">
        <v>500</v>
      </c>
      <c r="B355" s="158">
        <v>-48</v>
      </c>
      <c r="C355" s="158">
        <v>-48</v>
      </c>
      <c r="D355" s="158">
        <v>0</v>
      </c>
      <c r="E355" s="158">
        <f t="shared" si="20"/>
        <v>1</v>
      </c>
      <c r="F355" s="158">
        <f t="shared" si="21"/>
        <v>-48</v>
      </c>
      <c r="G355" s="165" t="e">
        <f t="shared" si="22"/>
        <v>#N/A</v>
      </c>
      <c r="H355" s="165">
        <v>3666000</v>
      </c>
      <c r="I355" s="165" t="e">
        <f t="shared" si="23"/>
        <v>#N/A</v>
      </c>
      <c r="J355" s="158" t="e">
        <f>IF(OR($A355="",$K355),"",VLOOKUP($A355,ContractInfo!$C:$L,10,FALSE))</f>
        <v>#N/A</v>
      </c>
      <c r="K355" s="158" t="b">
        <f>IF($A355="","",VLOOKUP($A355,ContractInfo!$C$2:$H$904,6,FALSE))</f>
        <v>0</v>
      </c>
      <c r="L355" s="158">
        <f>IF(OR($A355="",$K355),"",VLOOKUP($A355,ContractInfo!$C:$L,5,FALSE))</f>
        <v>5</v>
      </c>
    </row>
    <row r="356" spans="1:12" s="140" customFormat="1" x14ac:dyDescent="0.2">
      <c r="A356" s="140" t="s">
        <v>584</v>
      </c>
      <c r="B356" s="158">
        <v>5</v>
      </c>
      <c r="C356" s="158">
        <v>0</v>
      </c>
      <c r="D356" s="158">
        <v>-5</v>
      </c>
      <c r="E356" s="158">
        <f t="shared" si="20"/>
        <v>1</v>
      </c>
      <c r="F356" s="158">
        <f t="shared" si="21"/>
        <v>5</v>
      </c>
      <c r="G356" s="165" t="e">
        <f t="shared" si="22"/>
        <v>#N/A</v>
      </c>
      <c r="H356" s="165">
        <v>-772000</v>
      </c>
      <c r="I356" s="165" t="e">
        <f t="shared" si="23"/>
        <v>#N/A</v>
      </c>
      <c r="J356" s="158" t="e">
        <f>IF(OR($A356="",$K356),"",VLOOKUP($A356,ContractInfo!$C:$L,10,FALSE))</f>
        <v>#N/A</v>
      </c>
      <c r="K356" s="158" t="b">
        <f>IF($A356="","",VLOOKUP($A356,ContractInfo!$C$2:$H$904,6,FALSE))</f>
        <v>0</v>
      </c>
      <c r="L356" s="158">
        <f>IF(OR($A356="",$K356),"",VLOOKUP($A356,ContractInfo!$C:$L,5,FALSE))</f>
        <v>10</v>
      </c>
    </row>
    <row r="357" spans="1:12" s="140" customFormat="1" x14ac:dyDescent="0.2">
      <c r="A357" s="140" t="s">
        <v>584</v>
      </c>
      <c r="B357" s="158">
        <v>8</v>
      </c>
      <c r="C357" s="158">
        <v>0</v>
      </c>
      <c r="D357" s="158">
        <v>-8</v>
      </c>
      <c r="E357" s="158">
        <f t="shared" si="20"/>
        <v>1</v>
      </c>
      <c r="F357" s="158">
        <f t="shared" si="21"/>
        <v>8</v>
      </c>
      <c r="G357" s="165" t="e">
        <f t="shared" si="22"/>
        <v>#N/A</v>
      </c>
      <c r="H357" s="165">
        <v>-1248000</v>
      </c>
      <c r="I357" s="165" t="e">
        <f t="shared" si="23"/>
        <v>#N/A</v>
      </c>
      <c r="J357" s="158" t="e">
        <f>IF(OR($A357="",$K357),"",VLOOKUP($A357,ContractInfo!$C:$L,10,FALSE))</f>
        <v>#N/A</v>
      </c>
      <c r="K357" s="158" t="b">
        <f>IF($A357="","",VLOOKUP($A357,ContractInfo!$C$2:$H$904,6,FALSE))</f>
        <v>0</v>
      </c>
      <c r="L357" s="158">
        <f>IF(OR($A357="",$K357),"",VLOOKUP($A357,ContractInfo!$C:$L,5,FALSE))</f>
        <v>10</v>
      </c>
    </row>
    <row r="358" spans="1:12" s="140" customFormat="1" x14ac:dyDescent="0.2">
      <c r="A358" s="140" t="s">
        <v>500</v>
      </c>
      <c r="B358" s="158">
        <v>-86</v>
      </c>
      <c r="C358" s="158">
        <v>-86</v>
      </c>
      <c r="D358" s="158">
        <v>0</v>
      </c>
      <c r="E358" s="158">
        <f t="shared" si="20"/>
        <v>1</v>
      </c>
      <c r="F358" s="158">
        <f t="shared" si="21"/>
        <v>-86</v>
      </c>
      <c r="G358" s="165" t="e">
        <f t="shared" si="22"/>
        <v>#N/A</v>
      </c>
      <c r="H358" s="165">
        <v>6589750</v>
      </c>
      <c r="I358" s="165" t="e">
        <f t="shared" si="23"/>
        <v>#N/A</v>
      </c>
      <c r="J358" s="158" t="e">
        <f>IF(OR($A358="",$K358),"",VLOOKUP($A358,ContractInfo!$C:$L,10,FALSE))</f>
        <v>#N/A</v>
      </c>
      <c r="K358" s="158" t="b">
        <f>IF($A358="","",VLOOKUP($A358,ContractInfo!$C$2:$H$904,6,FALSE))</f>
        <v>0</v>
      </c>
      <c r="L358" s="158">
        <f>IF(OR($A358="",$K358),"",VLOOKUP($A358,ContractInfo!$C:$L,5,FALSE))</f>
        <v>5</v>
      </c>
    </row>
    <row r="359" spans="1:12" s="140" customFormat="1" x14ac:dyDescent="0.2">
      <c r="A359" s="140" t="s">
        <v>531</v>
      </c>
      <c r="B359" s="158">
        <v>71</v>
      </c>
      <c r="C359" s="158">
        <v>0</v>
      </c>
      <c r="D359" s="158">
        <v>-71</v>
      </c>
      <c r="E359" s="158">
        <f t="shared" si="20"/>
        <v>1</v>
      </c>
      <c r="F359" s="158">
        <f t="shared" si="21"/>
        <v>71</v>
      </c>
      <c r="G359" s="165" t="e">
        <f t="shared" si="22"/>
        <v>#N/A</v>
      </c>
      <c r="H359" s="165">
        <v>-1219780</v>
      </c>
      <c r="I359" s="165" t="e">
        <f t="shared" si="23"/>
        <v>#N/A</v>
      </c>
      <c r="J359" s="158" t="e">
        <f>IF(OR($A359="",$K359),"",VLOOKUP($A359,ContractInfo!$C:$L,10,FALSE))</f>
        <v>#N/A</v>
      </c>
      <c r="K359" s="158" t="b">
        <f>IF($A359="","",VLOOKUP($A359,ContractInfo!$C$2:$H$904,6,FALSE))</f>
        <v>0</v>
      </c>
      <c r="L359" s="158">
        <f>IF(OR($A359="",$K359),"",VLOOKUP($A359,ContractInfo!$C:$L,5,FALSE))</f>
        <v>10</v>
      </c>
    </row>
    <row r="360" spans="1:12" s="140" customFormat="1" x14ac:dyDescent="0.2">
      <c r="A360" s="140" t="s">
        <v>411</v>
      </c>
      <c r="B360" s="158">
        <v>-5</v>
      </c>
      <c r="C360" s="158">
        <v>0</v>
      </c>
      <c r="D360" s="158">
        <v>5</v>
      </c>
      <c r="E360" s="158">
        <f t="shared" si="20"/>
        <v>1</v>
      </c>
      <c r="F360" s="158">
        <f t="shared" si="21"/>
        <v>-5</v>
      </c>
      <c r="G360" s="165" t="e">
        <f t="shared" si="22"/>
        <v>#N/A</v>
      </c>
      <c r="H360" s="165">
        <v>183000</v>
      </c>
      <c r="I360" s="165" t="e">
        <f t="shared" si="23"/>
        <v>#N/A</v>
      </c>
      <c r="J360" s="158" t="e">
        <f>IF(OR($A360="",$K360),"",VLOOKUP($A360,ContractInfo!$C:$L,10,FALSE))</f>
        <v>#N/A</v>
      </c>
      <c r="K360" s="158" t="b">
        <f>IF($A360="","",VLOOKUP($A360,ContractInfo!$C$2:$H$904,6,FALSE))</f>
        <v>0</v>
      </c>
      <c r="L360" s="158">
        <f>IF(OR($A360="",$K360),"",VLOOKUP($A360,ContractInfo!$C:$L,5,FALSE))</f>
        <v>10</v>
      </c>
    </row>
    <row r="361" spans="1:12" s="140" customFormat="1" x14ac:dyDescent="0.2">
      <c r="A361" s="140" t="s">
        <v>584</v>
      </c>
      <c r="B361" s="158">
        <v>-1</v>
      </c>
      <c r="C361" s="158">
        <v>0</v>
      </c>
      <c r="D361" s="158">
        <v>1</v>
      </c>
      <c r="E361" s="158">
        <f t="shared" si="20"/>
        <v>1</v>
      </c>
      <c r="F361" s="158">
        <f t="shared" si="21"/>
        <v>-1</v>
      </c>
      <c r="G361" s="165" t="e">
        <f t="shared" si="22"/>
        <v>#N/A</v>
      </c>
      <c r="H361" s="165">
        <v>156000</v>
      </c>
      <c r="I361" s="165" t="e">
        <f t="shared" si="23"/>
        <v>#N/A</v>
      </c>
      <c r="J361" s="158" t="e">
        <f>IF(OR($A361="",$K361),"",VLOOKUP($A361,ContractInfo!$C:$L,10,FALSE))</f>
        <v>#N/A</v>
      </c>
      <c r="K361" s="158" t="b">
        <f>IF($A361="","",VLOOKUP($A361,ContractInfo!$C$2:$H$904,6,FALSE))</f>
        <v>0</v>
      </c>
      <c r="L361" s="158">
        <f>IF(OR($A361="",$K361),"",VLOOKUP($A361,ContractInfo!$C:$L,5,FALSE))</f>
        <v>10</v>
      </c>
    </row>
    <row r="362" spans="1:12" s="140" customFormat="1" x14ac:dyDescent="0.2">
      <c r="A362" s="140" t="s">
        <v>584</v>
      </c>
      <c r="B362" s="158">
        <v>2</v>
      </c>
      <c r="C362" s="158">
        <v>0</v>
      </c>
      <c r="D362" s="158">
        <v>-2</v>
      </c>
      <c r="E362" s="158">
        <f t="shared" si="20"/>
        <v>1</v>
      </c>
      <c r="F362" s="158">
        <f t="shared" si="21"/>
        <v>2</v>
      </c>
      <c r="G362" s="165" t="e">
        <f t="shared" si="22"/>
        <v>#N/A</v>
      </c>
      <c r="H362" s="165">
        <v>-313000</v>
      </c>
      <c r="I362" s="165" t="e">
        <f t="shared" si="23"/>
        <v>#N/A</v>
      </c>
      <c r="J362" s="158" t="e">
        <f>IF(OR($A362="",$K362),"",VLOOKUP($A362,ContractInfo!$C:$L,10,FALSE))</f>
        <v>#N/A</v>
      </c>
      <c r="K362" s="158" t="b">
        <f>IF($A362="","",VLOOKUP($A362,ContractInfo!$C$2:$H$904,6,FALSE))</f>
        <v>0</v>
      </c>
      <c r="L362" s="158">
        <f>IF(OR($A362="",$K362),"",VLOOKUP($A362,ContractInfo!$C:$L,5,FALSE))</f>
        <v>10</v>
      </c>
    </row>
    <row r="363" spans="1:12" s="140" customFormat="1" x14ac:dyDescent="0.2">
      <c r="A363" s="140" t="s">
        <v>584</v>
      </c>
      <c r="B363" s="158">
        <v>9</v>
      </c>
      <c r="C363" s="158">
        <v>0</v>
      </c>
      <c r="D363" s="158">
        <v>-9</v>
      </c>
      <c r="E363" s="158">
        <f t="shared" si="20"/>
        <v>1</v>
      </c>
      <c r="F363" s="158">
        <f t="shared" si="21"/>
        <v>9</v>
      </c>
      <c r="G363" s="165" t="e">
        <f t="shared" si="22"/>
        <v>#N/A</v>
      </c>
      <c r="H363" s="165">
        <v>-1437300</v>
      </c>
      <c r="I363" s="165" t="e">
        <f t="shared" si="23"/>
        <v>#N/A</v>
      </c>
      <c r="J363" s="158" t="e">
        <f>IF(OR($A363="",$K363),"",VLOOKUP($A363,ContractInfo!$C:$L,10,FALSE))</f>
        <v>#N/A</v>
      </c>
      <c r="K363" s="158" t="b">
        <f>IF($A363="","",VLOOKUP($A363,ContractInfo!$C$2:$H$904,6,FALSE))</f>
        <v>0</v>
      </c>
      <c r="L363" s="158">
        <f>IF(OR($A363="",$K363),"",VLOOKUP($A363,ContractInfo!$C:$L,5,FALSE))</f>
        <v>10</v>
      </c>
    </row>
    <row r="364" spans="1:12" s="140" customFormat="1" x14ac:dyDescent="0.2">
      <c r="A364" s="140" t="s">
        <v>584</v>
      </c>
      <c r="B364" s="158">
        <v>7</v>
      </c>
      <c r="C364" s="158">
        <v>0</v>
      </c>
      <c r="D364" s="158">
        <v>-7</v>
      </c>
      <c r="E364" s="158">
        <f t="shared" si="20"/>
        <v>1</v>
      </c>
      <c r="F364" s="158">
        <f t="shared" si="21"/>
        <v>7</v>
      </c>
      <c r="G364" s="165" t="e">
        <f t="shared" si="22"/>
        <v>#N/A</v>
      </c>
      <c r="H364" s="165">
        <v>-1136100</v>
      </c>
      <c r="I364" s="165" t="e">
        <f t="shared" si="23"/>
        <v>#N/A</v>
      </c>
      <c r="J364" s="158" t="e">
        <f>IF(OR($A364="",$K364),"",VLOOKUP($A364,ContractInfo!$C:$L,10,FALSE))</f>
        <v>#N/A</v>
      </c>
      <c r="K364" s="158" t="b">
        <f>IF($A364="","",VLOOKUP($A364,ContractInfo!$C$2:$H$904,6,FALSE))</f>
        <v>0</v>
      </c>
      <c r="L364" s="158">
        <f>IF(OR($A364="",$K364),"",VLOOKUP($A364,ContractInfo!$C:$L,5,FALSE))</f>
        <v>10</v>
      </c>
    </row>
    <row r="365" spans="1:12" s="140" customFormat="1" x14ac:dyDescent="0.2">
      <c r="A365" s="140" t="s">
        <v>584</v>
      </c>
      <c r="B365" s="158">
        <v>5</v>
      </c>
      <c r="C365" s="158">
        <v>0</v>
      </c>
      <c r="D365" s="158">
        <v>-5</v>
      </c>
      <c r="E365" s="158">
        <f t="shared" si="20"/>
        <v>1</v>
      </c>
      <c r="F365" s="158">
        <f t="shared" si="21"/>
        <v>5</v>
      </c>
      <c r="G365" s="165" t="e">
        <f t="shared" si="22"/>
        <v>#N/A</v>
      </c>
      <c r="H365" s="165">
        <v>-821000</v>
      </c>
      <c r="I365" s="165" t="e">
        <f t="shared" si="23"/>
        <v>#N/A</v>
      </c>
      <c r="J365" s="158" t="e">
        <f>IF(OR($A365="",$K365),"",VLOOKUP($A365,ContractInfo!$C:$L,10,FALSE))</f>
        <v>#N/A</v>
      </c>
      <c r="K365" s="158" t="b">
        <f>IF($A365="","",VLOOKUP($A365,ContractInfo!$C$2:$H$904,6,FALSE))</f>
        <v>0</v>
      </c>
      <c r="L365" s="158">
        <f>IF(OR($A365="",$K365),"",VLOOKUP($A365,ContractInfo!$C:$L,5,FALSE))</f>
        <v>10</v>
      </c>
    </row>
    <row r="366" spans="1:12" s="140" customFormat="1" x14ac:dyDescent="0.2">
      <c r="A366" s="140" t="s">
        <v>531</v>
      </c>
      <c r="B366" s="158">
        <v>-100</v>
      </c>
      <c r="C366" s="158">
        <v>0</v>
      </c>
      <c r="D366" s="158">
        <v>100</v>
      </c>
      <c r="E366" s="158">
        <f t="shared" si="20"/>
        <v>1</v>
      </c>
      <c r="F366" s="158">
        <f t="shared" si="21"/>
        <v>-100</v>
      </c>
      <c r="G366" s="165" t="e">
        <f t="shared" si="22"/>
        <v>#N/A</v>
      </c>
      <c r="H366" s="165">
        <v>1703000</v>
      </c>
      <c r="I366" s="165" t="e">
        <f t="shared" si="23"/>
        <v>#N/A</v>
      </c>
      <c r="J366" s="158" t="e">
        <f>IF(OR($A366="",$K366),"",VLOOKUP($A366,ContractInfo!$C:$L,10,FALSE))</f>
        <v>#N/A</v>
      </c>
      <c r="K366" s="158" t="b">
        <f>IF($A366="","",VLOOKUP($A366,ContractInfo!$C$2:$H$904,6,FALSE))</f>
        <v>0</v>
      </c>
      <c r="L366" s="158">
        <f>IF(OR($A366="",$K366),"",VLOOKUP($A366,ContractInfo!$C:$L,5,FALSE))</f>
        <v>10</v>
      </c>
    </row>
    <row r="367" spans="1:12" s="140" customFormat="1" x14ac:dyDescent="0.2">
      <c r="A367" s="140" t="s">
        <v>411</v>
      </c>
      <c r="B367" s="158">
        <v>494</v>
      </c>
      <c r="C367" s="158">
        <v>0</v>
      </c>
      <c r="D367" s="158">
        <v>-494</v>
      </c>
      <c r="E367" s="158">
        <f t="shared" si="20"/>
        <v>1</v>
      </c>
      <c r="F367" s="158">
        <f t="shared" si="21"/>
        <v>494</v>
      </c>
      <c r="G367" s="165" t="e">
        <f t="shared" si="22"/>
        <v>#N/A</v>
      </c>
      <c r="H367" s="165">
        <v>-18114980</v>
      </c>
      <c r="I367" s="165" t="e">
        <f t="shared" si="23"/>
        <v>#N/A</v>
      </c>
      <c r="J367" s="158" t="e">
        <f>IF(OR($A367="",$K367),"",VLOOKUP($A367,ContractInfo!$C:$L,10,FALSE))</f>
        <v>#N/A</v>
      </c>
      <c r="K367" s="158" t="b">
        <f>IF($A367="","",VLOOKUP($A367,ContractInfo!$C$2:$H$904,6,FALSE))</f>
        <v>0</v>
      </c>
      <c r="L367" s="158">
        <f>IF(OR($A367="",$K367),"",VLOOKUP($A367,ContractInfo!$C:$L,5,FALSE))</f>
        <v>10</v>
      </c>
    </row>
    <row r="368" spans="1:12" s="140" customFormat="1" x14ac:dyDescent="0.2">
      <c r="A368" s="140" t="s">
        <v>531</v>
      </c>
      <c r="B368" s="158">
        <v>81</v>
      </c>
      <c r="C368" s="158">
        <v>0</v>
      </c>
      <c r="D368" s="158">
        <v>-81</v>
      </c>
      <c r="E368" s="158">
        <f t="shared" si="20"/>
        <v>1</v>
      </c>
      <c r="F368" s="158">
        <f t="shared" si="21"/>
        <v>81</v>
      </c>
      <c r="G368" s="165" t="e">
        <f t="shared" si="22"/>
        <v>#N/A</v>
      </c>
      <c r="H368" s="165">
        <v>-1389150</v>
      </c>
      <c r="I368" s="165" t="e">
        <f t="shared" si="23"/>
        <v>#N/A</v>
      </c>
      <c r="J368" s="158" t="e">
        <f>IF(OR($A368="",$K368),"",VLOOKUP($A368,ContractInfo!$C:$L,10,FALSE))</f>
        <v>#N/A</v>
      </c>
      <c r="K368" s="158" t="b">
        <f>IF($A368="","",VLOOKUP($A368,ContractInfo!$C$2:$H$904,6,FALSE))</f>
        <v>0</v>
      </c>
      <c r="L368" s="158">
        <f>IF(OR($A368="",$K368),"",VLOOKUP($A368,ContractInfo!$C:$L,5,FALSE))</f>
        <v>10</v>
      </c>
    </row>
    <row r="369" spans="1:12" s="140" customFormat="1" x14ac:dyDescent="0.2">
      <c r="A369" s="140" t="s">
        <v>584</v>
      </c>
      <c r="B369" s="158">
        <v>2</v>
      </c>
      <c r="C369" s="158">
        <v>0</v>
      </c>
      <c r="D369" s="158">
        <v>-2</v>
      </c>
      <c r="E369" s="158">
        <f t="shared" si="20"/>
        <v>1</v>
      </c>
      <c r="F369" s="158">
        <f t="shared" si="21"/>
        <v>2</v>
      </c>
      <c r="G369" s="165" t="e">
        <f t="shared" si="22"/>
        <v>#N/A</v>
      </c>
      <c r="H369" s="165">
        <v>-329200</v>
      </c>
      <c r="I369" s="165" t="e">
        <f t="shared" si="23"/>
        <v>#N/A</v>
      </c>
      <c r="J369" s="158" t="e">
        <f>IF(OR($A369="",$K369),"",VLOOKUP($A369,ContractInfo!$C:$L,10,FALSE))</f>
        <v>#N/A</v>
      </c>
      <c r="K369" s="158" t="b">
        <f>IF($A369="","",VLOOKUP($A369,ContractInfo!$C$2:$H$904,6,FALSE))</f>
        <v>0</v>
      </c>
      <c r="L369" s="158">
        <f>IF(OR($A369="",$K369),"",VLOOKUP($A369,ContractInfo!$C:$L,5,FALSE))</f>
        <v>10</v>
      </c>
    </row>
    <row r="370" spans="1:12" s="140" customFormat="1" x14ac:dyDescent="0.2">
      <c r="A370" s="140" t="s">
        <v>584</v>
      </c>
      <c r="B370" s="158">
        <v>-7</v>
      </c>
      <c r="C370" s="158">
        <v>0</v>
      </c>
      <c r="D370" s="158">
        <v>7</v>
      </c>
      <c r="E370" s="158">
        <f t="shared" si="20"/>
        <v>1</v>
      </c>
      <c r="F370" s="158">
        <f t="shared" si="21"/>
        <v>-7</v>
      </c>
      <c r="G370" s="165" t="e">
        <f t="shared" si="22"/>
        <v>#N/A</v>
      </c>
      <c r="H370" s="165">
        <v>1129100</v>
      </c>
      <c r="I370" s="165" t="e">
        <f t="shared" si="23"/>
        <v>#N/A</v>
      </c>
      <c r="J370" s="158" t="e">
        <f>IF(OR($A370="",$K370),"",VLOOKUP($A370,ContractInfo!$C:$L,10,FALSE))</f>
        <v>#N/A</v>
      </c>
      <c r="K370" s="158" t="b">
        <f>IF($A370="","",VLOOKUP($A370,ContractInfo!$C$2:$H$904,6,FALSE))</f>
        <v>0</v>
      </c>
      <c r="L370" s="158">
        <f>IF(OR($A370="",$K370),"",VLOOKUP($A370,ContractInfo!$C:$L,5,FALSE))</f>
        <v>10</v>
      </c>
    </row>
    <row r="371" spans="1:12" s="140" customFormat="1" x14ac:dyDescent="0.2">
      <c r="A371" s="140" t="s">
        <v>584</v>
      </c>
      <c r="B371" s="158">
        <v>6</v>
      </c>
      <c r="C371" s="158">
        <v>0</v>
      </c>
      <c r="D371" s="158">
        <v>-6</v>
      </c>
      <c r="E371" s="158">
        <f t="shared" si="20"/>
        <v>1</v>
      </c>
      <c r="F371" s="158">
        <f t="shared" si="21"/>
        <v>6</v>
      </c>
      <c r="G371" s="165" t="e">
        <f t="shared" si="22"/>
        <v>#N/A</v>
      </c>
      <c r="H371" s="165">
        <v>-987300</v>
      </c>
      <c r="I371" s="165" t="e">
        <f t="shared" si="23"/>
        <v>#N/A</v>
      </c>
      <c r="J371" s="158" t="e">
        <f>IF(OR($A371="",$K371),"",VLOOKUP($A371,ContractInfo!$C:$L,10,FALSE))</f>
        <v>#N/A</v>
      </c>
      <c r="K371" s="158" t="b">
        <f>IF($A371="","",VLOOKUP($A371,ContractInfo!$C$2:$H$904,6,FALSE))</f>
        <v>0</v>
      </c>
      <c r="L371" s="158">
        <f>IF(OR($A371="",$K371),"",VLOOKUP($A371,ContractInfo!$C:$L,5,FALSE))</f>
        <v>10</v>
      </c>
    </row>
    <row r="372" spans="1:12" s="140" customFormat="1" x14ac:dyDescent="0.2">
      <c r="A372" s="140" t="s">
        <v>531</v>
      </c>
      <c r="B372" s="158">
        <v>-47</v>
      </c>
      <c r="C372" s="158">
        <v>0</v>
      </c>
      <c r="D372" s="158">
        <v>47</v>
      </c>
      <c r="E372" s="158">
        <f t="shared" si="20"/>
        <v>1</v>
      </c>
      <c r="F372" s="158">
        <f t="shared" si="21"/>
        <v>-47</v>
      </c>
      <c r="G372" s="165" t="e">
        <f t="shared" si="22"/>
        <v>#N/A</v>
      </c>
      <c r="H372" s="165">
        <v>802760</v>
      </c>
      <c r="I372" s="165" t="e">
        <f t="shared" si="23"/>
        <v>#N/A</v>
      </c>
      <c r="J372" s="158" t="e">
        <f>IF(OR($A372="",$K372),"",VLOOKUP($A372,ContractInfo!$C:$L,10,FALSE))</f>
        <v>#N/A</v>
      </c>
      <c r="K372" s="158" t="b">
        <f>IF($A372="","",VLOOKUP($A372,ContractInfo!$C$2:$H$904,6,FALSE))</f>
        <v>0</v>
      </c>
      <c r="L372" s="158">
        <f>IF(OR($A372="",$K372),"",VLOOKUP($A372,ContractInfo!$C:$L,5,FALSE))</f>
        <v>10</v>
      </c>
    </row>
    <row r="373" spans="1:12" s="140" customFormat="1" x14ac:dyDescent="0.2">
      <c r="A373" s="140" t="s">
        <v>584</v>
      </c>
      <c r="B373" s="158">
        <v>-2</v>
      </c>
      <c r="C373" s="158">
        <v>0</v>
      </c>
      <c r="D373" s="158">
        <v>2</v>
      </c>
      <c r="E373" s="158">
        <f t="shared" si="20"/>
        <v>1</v>
      </c>
      <c r="F373" s="158">
        <f t="shared" si="21"/>
        <v>-2</v>
      </c>
      <c r="G373" s="165" t="e">
        <f t="shared" si="22"/>
        <v>#N/A</v>
      </c>
      <c r="H373" s="165">
        <v>321300</v>
      </c>
      <c r="I373" s="165" t="e">
        <f t="shared" si="23"/>
        <v>#N/A</v>
      </c>
      <c r="J373" s="158" t="e">
        <f>IF(OR($A373="",$K373),"",VLOOKUP($A373,ContractInfo!$C:$L,10,FALSE))</f>
        <v>#N/A</v>
      </c>
      <c r="K373" s="158" t="b">
        <f>IF($A373="","",VLOOKUP($A373,ContractInfo!$C$2:$H$904,6,FALSE))</f>
        <v>0</v>
      </c>
      <c r="L373" s="158">
        <f>IF(OR($A373="",$K373),"",VLOOKUP($A373,ContractInfo!$C:$L,5,FALSE))</f>
        <v>10</v>
      </c>
    </row>
    <row r="374" spans="1:12" s="140" customFormat="1" x14ac:dyDescent="0.2">
      <c r="A374" s="140" t="s">
        <v>584</v>
      </c>
      <c r="B374" s="158">
        <v>-4</v>
      </c>
      <c r="C374" s="158">
        <v>0</v>
      </c>
      <c r="D374" s="158">
        <v>4</v>
      </c>
      <c r="E374" s="158">
        <f t="shared" si="20"/>
        <v>1</v>
      </c>
      <c r="F374" s="158">
        <f t="shared" si="21"/>
        <v>-4</v>
      </c>
      <c r="G374" s="165" t="e">
        <f t="shared" si="22"/>
        <v>#N/A</v>
      </c>
      <c r="H374" s="165">
        <v>642400</v>
      </c>
      <c r="I374" s="165" t="e">
        <f t="shared" si="23"/>
        <v>#N/A</v>
      </c>
      <c r="J374" s="158" t="e">
        <f>IF(OR($A374="",$K374),"",VLOOKUP($A374,ContractInfo!$C:$L,10,FALSE))</f>
        <v>#N/A</v>
      </c>
      <c r="K374" s="158" t="b">
        <f>IF($A374="","",VLOOKUP($A374,ContractInfo!$C$2:$H$904,6,FALSE))</f>
        <v>0</v>
      </c>
      <c r="L374" s="158">
        <f>IF(OR($A374="",$K374),"",VLOOKUP($A374,ContractInfo!$C:$L,5,FALSE))</f>
        <v>10</v>
      </c>
    </row>
    <row r="375" spans="1:12" s="140" customFormat="1" x14ac:dyDescent="0.2">
      <c r="A375" s="140" t="s">
        <v>584</v>
      </c>
      <c r="B375" s="158">
        <v>-3</v>
      </c>
      <c r="C375" s="158">
        <v>0</v>
      </c>
      <c r="D375" s="158">
        <v>3</v>
      </c>
      <c r="E375" s="158">
        <f t="shared" si="20"/>
        <v>1</v>
      </c>
      <c r="F375" s="158">
        <f t="shared" si="21"/>
        <v>-3</v>
      </c>
      <c r="G375" s="165" t="e">
        <f t="shared" si="22"/>
        <v>#N/A</v>
      </c>
      <c r="H375" s="165">
        <v>477300</v>
      </c>
      <c r="I375" s="165" t="e">
        <f t="shared" si="23"/>
        <v>#N/A</v>
      </c>
      <c r="J375" s="158" t="e">
        <f>IF(OR($A375="",$K375),"",VLOOKUP($A375,ContractInfo!$C:$L,10,FALSE))</f>
        <v>#N/A</v>
      </c>
      <c r="K375" s="158" t="b">
        <f>IF($A375="","",VLOOKUP($A375,ContractInfo!$C$2:$H$904,6,FALSE))</f>
        <v>0</v>
      </c>
      <c r="L375" s="158">
        <f>IF(OR($A375="",$K375),"",VLOOKUP($A375,ContractInfo!$C:$L,5,FALSE))</f>
        <v>10</v>
      </c>
    </row>
    <row r="376" spans="1:12" s="140" customFormat="1" x14ac:dyDescent="0.2">
      <c r="A376" s="140" t="s">
        <v>531</v>
      </c>
      <c r="B376" s="158">
        <v>-132</v>
      </c>
      <c r="C376" s="158">
        <v>0</v>
      </c>
      <c r="D376" s="158">
        <v>132</v>
      </c>
      <c r="E376" s="158">
        <f t="shared" si="20"/>
        <v>1</v>
      </c>
      <c r="F376" s="158">
        <f t="shared" si="21"/>
        <v>-132</v>
      </c>
      <c r="G376" s="165" t="e">
        <f t="shared" si="22"/>
        <v>#N/A</v>
      </c>
      <c r="H376" s="165">
        <v>2229480</v>
      </c>
      <c r="I376" s="165" t="e">
        <f t="shared" si="23"/>
        <v>#N/A</v>
      </c>
      <c r="J376" s="158" t="e">
        <f>IF(OR($A376="",$K376),"",VLOOKUP($A376,ContractInfo!$C:$L,10,FALSE))</f>
        <v>#N/A</v>
      </c>
      <c r="K376" s="158" t="b">
        <f>IF($A376="","",VLOOKUP($A376,ContractInfo!$C$2:$H$904,6,FALSE))</f>
        <v>0</v>
      </c>
      <c r="L376" s="158">
        <f>IF(OR($A376="",$K376),"",VLOOKUP($A376,ContractInfo!$C:$L,5,FALSE))</f>
        <v>10</v>
      </c>
    </row>
    <row r="377" spans="1:12" s="140" customFormat="1" x14ac:dyDescent="0.2">
      <c r="A377" s="140" t="s">
        <v>584</v>
      </c>
      <c r="B377" s="158">
        <v>9</v>
      </c>
      <c r="C377" s="158">
        <v>0</v>
      </c>
      <c r="D377" s="158">
        <v>-9</v>
      </c>
      <c r="E377" s="158">
        <f t="shared" si="20"/>
        <v>1</v>
      </c>
      <c r="F377" s="158">
        <f t="shared" si="21"/>
        <v>9</v>
      </c>
      <c r="G377" s="165" t="e">
        <f t="shared" si="22"/>
        <v>#N/A</v>
      </c>
      <c r="H377" s="165">
        <v>-1467450</v>
      </c>
      <c r="I377" s="165" t="e">
        <f t="shared" si="23"/>
        <v>#N/A</v>
      </c>
      <c r="J377" s="158" t="e">
        <f>IF(OR($A377="",$K377),"",VLOOKUP($A377,ContractInfo!$C:$L,10,FALSE))</f>
        <v>#N/A</v>
      </c>
      <c r="K377" s="158" t="b">
        <f>IF($A377="","",VLOOKUP($A377,ContractInfo!$C$2:$H$904,6,FALSE))</f>
        <v>0</v>
      </c>
      <c r="L377" s="158">
        <f>IF(OR($A377="",$K377),"",VLOOKUP($A377,ContractInfo!$C:$L,5,FALSE))</f>
        <v>10</v>
      </c>
    </row>
    <row r="378" spans="1:12" s="140" customFormat="1" x14ac:dyDescent="0.2">
      <c r="A378" s="140" t="s">
        <v>584</v>
      </c>
      <c r="B378" s="158">
        <v>-1</v>
      </c>
      <c r="C378" s="158">
        <v>0</v>
      </c>
      <c r="D378" s="158">
        <v>1</v>
      </c>
      <c r="E378" s="158">
        <f t="shared" si="20"/>
        <v>1</v>
      </c>
      <c r="F378" s="158">
        <f t="shared" si="21"/>
        <v>-1</v>
      </c>
      <c r="G378" s="165" t="e">
        <f t="shared" si="22"/>
        <v>#N/A</v>
      </c>
      <c r="H378" s="165">
        <v>161750</v>
      </c>
      <c r="I378" s="165" t="e">
        <f t="shared" si="23"/>
        <v>#N/A</v>
      </c>
      <c r="J378" s="158" t="e">
        <f>IF(OR($A378="",$K378),"",VLOOKUP($A378,ContractInfo!$C:$L,10,FALSE))</f>
        <v>#N/A</v>
      </c>
      <c r="K378" s="158" t="b">
        <f>IF($A378="","",VLOOKUP($A378,ContractInfo!$C$2:$H$904,6,FALSE))</f>
        <v>0</v>
      </c>
      <c r="L378" s="158">
        <f>IF(OR($A378="",$K378),"",VLOOKUP($A378,ContractInfo!$C:$L,5,FALSE))</f>
        <v>10</v>
      </c>
    </row>
    <row r="379" spans="1:12" s="140" customFormat="1" x14ac:dyDescent="0.2">
      <c r="A379" s="140" t="s">
        <v>531</v>
      </c>
      <c r="B379" s="158">
        <v>12</v>
      </c>
      <c r="C379" s="158">
        <v>0</v>
      </c>
      <c r="D379" s="158">
        <v>-12</v>
      </c>
      <c r="E379" s="158">
        <f t="shared" si="20"/>
        <v>1</v>
      </c>
      <c r="F379" s="158">
        <f t="shared" si="21"/>
        <v>12</v>
      </c>
      <c r="G379" s="165" t="e">
        <f t="shared" si="22"/>
        <v>#N/A</v>
      </c>
      <c r="H379" s="165">
        <v>-202920</v>
      </c>
      <c r="I379" s="165" t="e">
        <f t="shared" si="23"/>
        <v>#N/A</v>
      </c>
      <c r="J379" s="158" t="e">
        <f>IF(OR($A379="",$K379),"",VLOOKUP($A379,ContractInfo!$C:$L,10,FALSE))</f>
        <v>#N/A</v>
      </c>
      <c r="K379" s="158" t="b">
        <f>IF($A379="","",VLOOKUP($A379,ContractInfo!$C$2:$H$904,6,FALSE))</f>
        <v>0</v>
      </c>
      <c r="L379" s="158">
        <f>IF(OR($A379="",$K379),"",VLOOKUP($A379,ContractInfo!$C:$L,5,FALSE))</f>
        <v>10</v>
      </c>
    </row>
    <row r="380" spans="1:12" s="140" customFormat="1" x14ac:dyDescent="0.2">
      <c r="A380" s="140" t="s">
        <v>531</v>
      </c>
      <c r="B380" s="158">
        <v>-2</v>
      </c>
      <c r="C380" s="158">
        <v>-2</v>
      </c>
      <c r="D380" s="158">
        <v>0</v>
      </c>
      <c r="E380" s="158">
        <f t="shared" si="20"/>
        <v>1</v>
      </c>
      <c r="F380" s="158">
        <f t="shared" si="21"/>
        <v>-2</v>
      </c>
      <c r="G380" s="165" t="e">
        <f t="shared" si="22"/>
        <v>#N/A</v>
      </c>
      <c r="H380" s="165">
        <v>33580</v>
      </c>
      <c r="I380" s="165" t="e">
        <f t="shared" si="23"/>
        <v>#N/A</v>
      </c>
      <c r="J380" s="158" t="e">
        <f>IF(OR($A380="",$K380),"",VLOOKUP($A380,ContractInfo!$C:$L,10,FALSE))</f>
        <v>#N/A</v>
      </c>
      <c r="K380" s="158" t="b">
        <f>IF($A380="","",VLOOKUP($A380,ContractInfo!$C$2:$H$904,6,FALSE))</f>
        <v>0</v>
      </c>
      <c r="L380" s="158">
        <f>IF(OR($A380="",$K380),"",VLOOKUP($A380,ContractInfo!$C:$L,5,FALSE))</f>
        <v>10</v>
      </c>
    </row>
    <row r="381" spans="1:12" s="140" customFormat="1" x14ac:dyDescent="0.2">
      <c r="A381" s="140" t="s">
        <v>531</v>
      </c>
      <c r="B381" s="158">
        <v>-71</v>
      </c>
      <c r="C381" s="158">
        <v>0</v>
      </c>
      <c r="D381" s="158">
        <v>71</v>
      </c>
      <c r="E381" s="158">
        <f t="shared" si="20"/>
        <v>1</v>
      </c>
      <c r="F381" s="158">
        <f t="shared" si="21"/>
        <v>-71</v>
      </c>
      <c r="G381" s="165" t="e">
        <f t="shared" si="22"/>
        <v>#N/A</v>
      </c>
      <c r="H381" s="165">
        <v>1193510</v>
      </c>
      <c r="I381" s="165" t="e">
        <f t="shared" si="23"/>
        <v>#N/A</v>
      </c>
      <c r="J381" s="158" t="e">
        <f>IF(OR($A381="",$K381),"",VLOOKUP($A381,ContractInfo!$C:$L,10,FALSE))</f>
        <v>#N/A</v>
      </c>
      <c r="K381" s="158" t="b">
        <f>IF($A381="","",VLOOKUP($A381,ContractInfo!$C$2:$H$904,6,FALSE))</f>
        <v>0</v>
      </c>
      <c r="L381" s="158">
        <f>IF(OR($A381="",$K381),"",VLOOKUP($A381,ContractInfo!$C:$L,5,FALSE))</f>
        <v>10</v>
      </c>
    </row>
    <row r="382" spans="1:12" s="140" customFormat="1" x14ac:dyDescent="0.2">
      <c r="A382" s="140" t="s">
        <v>584</v>
      </c>
      <c r="B382" s="158">
        <v>-5</v>
      </c>
      <c r="C382" s="158">
        <v>0</v>
      </c>
      <c r="D382" s="158">
        <v>5</v>
      </c>
      <c r="E382" s="158">
        <f t="shared" si="20"/>
        <v>1</v>
      </c>
      <c r="F382" s="158">
        <f t="shared" si="21"/>
        <v>-5</v>
      </c>
      <c r="G382" s="165" t="e">
        <f t="shared" si="22"/>
        <v>#N/A</v>
      </c>
      <c r="H382" s="165">
        <v>797500</v>
      </c>
      <c r="I382" s="165" t="e">
        <f t="shared" si="23"/>
        <v>#N/A</v>
      </c>
      <c r="J382" s="158" t="e">
        <f>IF(OR($A382="",$K382),"",VLOOKUP($A382,ContractInfo!$C:$L,10,FALSE))</f>
        <v>#N/A</v>
      </c>
      <c r="K382" s="158" t="b">
        <f>IF($A382="","",VLOOKUP($A382,ContractInfo!$C$2:$H$904,6,FALSE))</f>
        <v>0</v>
      </c>
      <c r="L382" s="158">
        <f>IF(OR($A382="",$K382),"",VLOOKUP($A382,ContractInfo!$C:$L,5,FALSE))</f>
        <v>10</v>
      </c>
    </row>
    <row r="383" spans="1:12" s="140" customFormat="1" x14ac:dyDescent="0.2">
      <c r="A383" s="140" t="s">
        <v>411</v>
      </c>
      <c r="B383" s="158">
        <v>-103</v>
      </c>
      <c r="C383" s="158">
        <v>0</v>
      </c>
      <c r="D383" s="158">
        <v>103</v>
      </c>
      <c r="E383" s="158">
        <f t="shared" si="20"/>
        <v>1</v>
      </c>
      <c r="F383" s="158">
        <f t="shared" si="21"/>
        <v>-103</v>
      </c>
      <c r="G383" s="165" t="e">
        <f t="shared" si="22"/>
        <v>#N/A</v>
      </c>
      <c r="H383" s="165">
        <v>3661650</v>
      </c>
      <c r="I383" s="165" t="e">
        <f t="shared" si="23"/>
        <v>#N/A</v>
      </c>
      <c r="J383" s="158" t="e">
        <f>IF(OR($A383="",$K383),"",VLOOKUP($A383,ContractInfo!$C:$L,10,FALSE))</f>
        <v>#N/A</v>
      </c>
      <c r="K383" s="158" t="b">
        <f>IF($A383="","",VLOOKUP($A383,ContractInfo!$C$2:$H$904,6,FALSE))</f>
        <v>0</v>
      </c>
      <c r="L383" s="158">
        <f>IF(OR($A383="",$K383),"",VLOOKUP($A383,ContractInfo!$C:$L,5,FALSE))</f>
        <v>10</v>
      </c>
    </row>
    <row r="384" spans="1:12" s="140" customFormat="1" x14ac:dyDescent="0.2">
      <c r="A384" s="140" t="s">
        <v>678</v>
      </c>
      <c r="B384" s="158">
        <v>1767</v>
      </c>
      <c r="C384" s="158">
        <v>1767</v>
      </c>
      <c r="D384" s="158">
        <v>0</v>
      </c>
      <c r="E384" s="158">
        <f t="shared" si="20"/>
        <v>1</v>
      </c>
      <c r="F384" s="158">
        <f t="shared" si="21"/>
        <v>1767</v>
      </c>
      <c r="G384" s="165" t="e">
        <f t="shared" si="22"/>
        <v>#N/A</v>
      </c>
      <c r="H384" s="165">
        <v>-2811297</v>
      </c>
      <c r="I384" s="165" t="e">
        <f t="shared" si="23"/>
        <v>#N/A</v>
      </c>
      <c r="J384" s="158" t="e">
        <f>IF(OR($A384="",$K384),"",VLOOKUP($A384,ContractInfo!$C:$L,10,FALSE))</f>
        <v>#N/A</v>
      </c>
      <c r="K384" s="158" t="b">
        <f>IF($A384="","",VLOOKUP($A384,ContractInfo!$C$2:$H$904,6,FALSE))</f>
        <v>0</v>
      </c>
      <c r="L384" s="158">
        <f>IF(OR($A384="",$K384),"",VLOOKUP($A384,ContractInfo!$C:$L,5,FALSE))</f>
        <v>100</v>
      </c>
    </row>
    <row r="385" spans="1:12" s="140" customFormat="1" x14ac:dyDescent="0.2">
      <c r="A385" s="140" t="s">
        <v>531</v>
      </c>
      <c r="B385" s="158">
        <v>34</v>
      </c>
      <c r="C385" s="158">
        <v>0</v>
      </c>
      <c r="D385" s="158">
        <v>-34</v>
      </c>
      <c r="E385" s="158">
        <f t="shared" si="20"/>
        <v>1</v>
      </c>
      <c r="F385" s="158">
        <f t="shared" si="21"/>
        <v>34</v>
      </c>
      <c r="G385" s="165" t="e">
        <f t="shared" si="22"/>
        <v>#N/A</v>
      </c>
      <c r="H385" s="165">
        <v>-573240</v>
      </c>
      <c r="I385" s="165" t="e">
        <f t="shared" si="23"/>
        <v>#N/A</v>
      </c>
      <c r="J385" s="158" t="e">
        <f>IF(OR($A385="",$K385),"",VLOOKUP($A385,ContractInfo!$C:$L,10,FALSE))</f>
        <v>#N/A</v>
      </c>
      <c r="K385" s="158" t="b">
        <f>IF($A385="","",VLOOKUP($A385,ContractInfo!$C$2:$H$904,6,FALSE))</f>
        <v>0</v>
      </c>
      <c r="L385" s="158">
        <f>IF(OR($A385="",$K385),"",VLOOKUP($A385,ContractInfo!$C:$L,5,FALSE))</f>
        <v>10</v>
      </c>
    </row>
    <row r="386" spans="1:12" s="140" customFormat="1" x14ac:dyDescent="0.2">
      <c r="A386" s="140" t="s">
        <v>584</v>
      </c>
      <c r="B386" s="158">
        <v>4</v>
      </c>
      <c r="C386" s="158">
        <v>0</v>
      </c>
      <c r="D386" s="158">
        <v>-4</v>
      </c>
      <c r="E386" s="158">
        <f t="shared" ref="E386:E449" si="24">IF(OR($A386="",$K386),"",1)</f>
        <v>1</v>
      </c>
      <c r="F386" s="158">
        <f t="shared" ref="F386:F449" si="25">IF(OR($A386="",$K386),"",$E386*$B386)</f>
        <v>4</v>
      </c>
      <c r="G386" s="165" t="e">
        <f t="shared" ref="G386:G449" si="26">IF(OR($A386="",$K386),"",$J386*$B386*$L386)</f>
        <v>#N/A</v>
      </c>
      <c r="H386" s="165">
        <v>-643600</v>
      </c>
      <c r="I386" s="165" t="e">
        <f t="shared" ref="I386:I449" si="27">IF(OR($A386="",$K386),"",$G386+$H386)</f>
        <v>#N/A</v>
      </c>
      <c r="J386" s="158" t="e">
        <f>IF(OR($A386="",$K386),"",VLOOKUP($A386,ContractInfo!$C:$L,10,FALSE))</f>
        <v>#N/A</v>
      </c>
      <c r="K386" s="158" t="b">
        <f>IF($A386="","",VLOOKUP($A386,ContractInfo!$C$2:$H$904,6,FALSE))</f>
        <v>0</v>
      </c>
      <c r="L386" s="158">
        <f>IF(OR($A386="",$K386),"",VLOOKUP($A386,ContractInfo!$C:$L,5,FALSE))</f>
        <v>10</v>
      </c>
    </row>
    <row r="387" spans="1:12" s="140" customFormat="1" x14ac:dyDescent="0.2">
      <c r="A387" s="140" t="s">
        <v>411</v>
      </c>
      <c r="B387" s="158">
        <v>-3</v>
      </c>
      <c r="C387" s="158">
        <v>0</v>
      </c>
      <c r="D387" s="158">
        <v>3</v>
      </c>
      <c r="E387" s="158">
        <f t="shared" si="24"/>
        <v>1</v>
      </c>
      <c r="F387" s="158">
        <f t="shared" si="25"/>
        <v>-3</v>
      </c>
      <c r="G387" s="165" t="e">
        <f t="shared" si="26"/>
        <v>#N/A</v>
      </c>
      <c r="H387" s="165">
        <v>107040</v>
      </c>
      <c r="I387" s="165" t="e">
        <f t="shared" si="27"/>
        <v>#N/A</v>
      </c>
      <c r="J387" s="158" t="e">
        <f>IF(OR($A387="",$K387),"",VLOOKUP($A387,ContractInfo!$C:$L,10,FALSE))</f>
        <v>#N/A</v>
      </c>
      <c r="K387" s="158" t="b">
        <f>IF($A387="","",VLOOKUP($A387,ContractInfo!$C$2:$H$904,6,FALSE))</f>
        <v>0</v>
      </c>
      <c r="L387" s="158">
        <f>IF(OR($A387="",$K387),"",VLOOKUP($A387,ContractInfo!$C:$L,5,FALSE))</f>
        <v>10</v>
      </c>
    </row>
    <row r="388" spans="1:12" s="140" customFormat="1" x14ac:dyDescent="0.2">
      <c r="A388" s="140" t="s">
        <v>678</v>
      </c>
      <c r="B388" s="158">
        <v>-34</v>
      </c>
      <c r="C388" s="158">
        <v>-34</v>
      </c>
      <c r="D388" s="158">
        <v>0</v>
      </c>
      <c r="E388" s="158">
        <f t="shared" si="24"/>
        <v>1</v>
      </c>
      <c r="F388" s="158">
        <f t="shared" si="25"/>
        <v>-34</v>
      </c>
      <c r="G388" s="165" t="e">
        <f t="shared" si="26"/>
        <v>#N/A</v>
      </c>
      <c r="H388" s="165">
        <v>53720</v>
      </c>
      <c r="I388" s="165" t="e">
        <f t="shared" si="27"/>
        <v>#N/A</v>
      </c>
      <c r="J388" s="158" t="e">
        <f>IF(OR($A388="",$K388),"",VLOOKUP($A388,ContractInfo!$C:$L,10,FALSE))</f>
        <v>#N/A</v>
      </c>
      <c r="K388" s="158" t="b">
        <f>IF($A388="","",VLOOKUP($A388,ContractInfo!$C$2:$H$904,6,FALSE))</f>
        <v>0</v>
      </c>
      <c r="L388" s="158">
        <f>IF(OR($A388="",$K388),"",VLOOKUP($A388,ContractInfo!$C:$L,5,FALSE))</f>
        <v>100</v>
      </c>
    </row>
    <row r="389" spans="1:12" s="140" customFormat="1" x14ac:dyDescent="0.2">
      <c r="A389" s="140" t="s">
        <v>531</v>
      </c>
      <c r="B389" s="158">
        <v>34</v>
      </c>
      <c r="C389" s="158">
        <v>0</v>
      </c>
      <c r="D389" s="158">
        <v>-34</v>
      </c>
      <c r="E389" s="158">
        <f t="shared" si="24"/>
        <v>1</v>
      </c>
      <c r="F389" s="158">
        <f t="shared" si="25"/>
        <v>34</v>
      </c>
      <c r="G389" s="165" t="e">
        <f t="shared" si="26"/>
        <v>#N/A</v>
      </c>
      <c r="H389" s="165">
        <v>-574940</v>
      </c>
      <c r="I389" s="165" t="e">
        <f t="shared" si="27"/>
        <v>#N/A</v>
      </c>
      <c r="J389" s="158" t="e">
        <f>IF(OR($A389="",$K389),"",VLOOKUP($A389,ContractInfo!$C:$L,10,FALSE))</f>
        <v>#N/A</v>
      </c>
      <c r="K389" s="158" t="b">
        <f>IF($A389="","",VLOOKUP($A389,ContractInfo!$C$2:$H$904,6,FALSE))</f>
        <v>0</v>
      </c>
      <c r="L389" s="158">
        <f>IF(OR($A389="",$K389),"",VLOOKUP($A389,ContractInfo!$C:$L,5,FALSE))</f>
        <v>10</v>
      </c>
    </row>
    <row r="390" spans="1:12" s="140" customFormat="1" x14ac:dyDescent="0.2">
      <c r="A390" s="140" t="s">
        <v>584</v>
      </c>
      <c r="B390" s="158">
        <v>-11</v>
      </c>
      <c r="C390" s="158">
        <v>0</v>
      </c>
      <c r="D390" s="158">
        <v>11</v>
      </c>
      <c r="E390" s="158">
        <f t="shared" si="24"/>
        <v>1</v>
      </c>
      <c r="F390" s="158">
        <f t="shared" si="25"/>
        <v>-11</v>
      </c>
      <c r="G390" s="165" t="e">
        <f t="shared" si="26"/>
        <v>#N/A</v>
      </c>
      <c r="H390" s="165">
        <v>1716000</v>
      </c>
      <c r="I390" s="165" t="e">
        <f t="shared" si="27"/>
        <v>#N/A</v>
      </c>
      <c r="J390" s="158" t="e">
        <f>IF(OR($A390="",$K390),"",VLOOKUP($A390,ContractInfo!$C:$L,10,FALSE))</f>
        <v>#N/A</v>
      </c>
      <c r="K390" s="158" t="b">
        <f>IF($A390="","",VLOOKUP($A390,ContractInfo!$C$2:$H$904,6,FALSE))</f>
        <v>0</v>
      </c>
      <c r="L390" s="158">
        <f>IF(OR($A390="",$K390),"",VLOOKUP($A390,ContractInfo!$C:$L,5,FALSE))</f>
        <v>10</v>
      </c>
    </row>
    <row r="391" spans="1:12" s="140" customFormat="1" x14ac:dyDescent="0.2">
      <c r="A391" s="140" t="s">
        <v>584</v>
      </c>
      <c r="B391" s="158">
        <v>-7</v>
      </c>
      <c r="C391" s="158">
        <v>0</v>
      </c>
      <c r="D391" s="158">
        <v>7</v>
      </c>
      <c r="E391" s="158">
        <f t="shared" si="24"/>
        <v>1</v>
      </c>
      <c r="F391" s="158">
        <f t="shared" si="25"/>
        <v>-7</v>
      </c>
      <c r="G391" s="165" t="e">
        <f t="shared" si="26"/>
        <v>#N/A</v>
      </c>
      <c r="H391" s="165">
        <v>1057000</v>
      </c>
      <c r="I391" s="165" t="e">
        <f t="shared" si="27"/>
        <v>#N/A</v>
      </c>
      <c r="J391" s="158" t="e">
        <f>IF(OR($A391="",$K391),"",VLOOKUP($A391,ContractInfo!$C:$L,10,FALSE))</f>
        <v>#N/A</v>
      </c>
      <c r="K391" s="158" t="b">
        <f>IF($A391="","",VLOOKUP($A391,ContractInfo!$C$2:$H$904,6,FALSE))</f>
        <v>0</v>
      </c>
      <c r="L391" s="158">
        <f>IF(OR($A391="",$K391),"",VLOOKUP($A391,ContractInfo!$C:$L,5,FALSE))</f>
        <v>10</v>
      </c>
    </row>
    <row r="392" spans="1:12" s="140" customFormat="1" x14ac:dyDescent="0.2">
      <c r="A392" s="140" t="s">
        <v>584</v>
      </c>
      <c r="B392" s="158">
        <v>-8</v>
      </c>
      <c r="C392" s="158">
        <v>0</v>
      </c>
      <c r="D392" s="158">
        <v>8</v>
      </c>
      <c r="E392" s="158">
        <f t="shared" si="24"/>
        <v>1</v>
      </c>
      <c r="F392" s="158">
        <f t="shared" si="25"/>
        <v>-8</v>
      </c>
      <c r="G392" s="165" t="e">
        <f t="shared" si="26"/>
        <v>#N/A</v>
      </c>
      <c r="H392" s="165">
        <v>1207200</v>
      </c>
      <c r="I392" s="165" t="e">
        <f t="shared" si="27"/>
        <v>#N/A</v>
      </c>
      <c r="J392" s="158" t="e">
        <f>IF(OR($A392="",$K392),"",VLOOKUP($A392,ContractInfo!$C:$L,10,FALSE))</f>
        <v>#N/A</v>
      </c>
      <c r="K392" s="158" t="b">
        <f>IF($A392="","",VLOOKUP($A392,ContractInfo!$C$2:$H$904,6,FALSE))</f>
        <v>0</v>
      </c>
      <c r="L392" s="158">
        <f>IF(OR($A392="",$K392),"",VLOOKUP($A392,ContractInfo!$C:$L,5,FALSE))</f>
        <v>10</v>
      </c>
    </row>
    <row r="393" spans="1:12" s="140" customFormat="1" x14ac:dyDescent="0.2">
      <c r="A393" s="140" t="s">
        <v>411</v>
      </c>
      <c r="B393" s="158">
        <v>2</v>
      </c>
      <c r="C393" s="158">
        <v>0</v>
      </c>
      <c r="D393" s="158">
        <v>-2</v>
      </c>
      <c r="E393" s="158">
        <f t="shared" si="24"/>
        <v>1</v>
      </c>
      <c r="F393" s="158">
        <f t="shared" si="25"/>
        <v>2</v>
      </c>
      <c r="G393" s="165" t="e">
        <f t="shared" si="26"/>
        <v>#N/A</v>
      </c>
      <c r="H393" s="165">
        <v>-71100</v>
      </c>
      <c r="I393" s="165" t="e">
        <f t="shared" si="27"/>
        <v>#N/A</v>
      </c>
      <c r="J393" s="158" t="e">
        <f>IF(OR($A393="",$K393),"",VLOOKUP($A393,ContractInfo!$C:$L,10,FALSE))</f>
        <v>#N/A</v>
      </c>
      <c r="K393" s="158" t="b">
        <f>IF($A393="","",VLOOKUP($A393,ContractInfo!$C$2:$H$904,6,FALSE))</f>
        <v>0</v>
      </c>
      <c r="L393" s="158">
        <f>IF(OR($A393="",$K393),"",VLOOKUP($A393,ContractInfo!$C:$L,5,FALSE))</f>
        <v>10</v>
      </c>
    </row>
    <row r="394" spans="1:12" s="140" customFormat="1" x14ac:dyDescent="0.2">
      <c r="A394" s="140" t="s">
        <v>411</v>
      </c>
      <c r="B394" s="158">
        <v>-18</v>
      </c>
      <c r="C394" s="158">
        <v>0</v>
      </c>
      <c r="D394" s="158">
        <v>18</v>
      </c>
      <c r="E394" s="158">
        <f t="shared" si="24"/>
        <v>1</v>
      </c>
      <c r="F394" s="158">
        <f t="shared" si="25"/>
        <v>-18</v>
      </c>
      <c r="G394" s="165" t="e">
        <f t="shared" si="26"/>
        <v>#N/A</v>
      </c>
      <c r="H394" s="165">
        <v>653400</v>
      </c>
      <c r="I394" s="165" t="e">
        <f t="shared" si="27"/>
        <v>#N/A</v>
      </c>
      <c r="J394" s="158" t="e">
        <f>IF(OR($A394="",$K394),"",VLOOKUP($A394,ContractInfo!$C:$L,10,FALSE))</f>
        <v>#N/A</v>
      </c>
      <c r="K394" s="158" t="b">
        <f>IF($A394="","",VLOOKUP($A394,ContractInfo!$C$2:$H$904,6,FALSE))</f>
        <v>0</v>
      </c>
      <c r="L394" s="158">
        <f>IF(OR($A394="",$K394),"",VLOOKUP($A394,ContractInfo!$C:$L,5,FALSE))</f>
        <v>10</v>
      </c>
    </row>
    <row r="395" spans="1:12" s="140" customFormat="1" x14ac:dyDescent="0.2">
      <c r="A395" s="140" t="s">
        <v>411</v>
      </c>
      <c r="B395" s="158">
        <v>-24</v>
      </c>
      <c r="C395" s="158">
        <v>0</v>
      </c>
      <c r="D395" s="158">
        <v>24</v>
      </c>
      <c r="E395" s="158">
        <f t="shared" si="24"/>
        <v>1</v>
      </c>
      <c r="F395" s="158">
        <f t="shared" si="25"/>
        <v>-24</v>
      </c>
      <c r="G395" s="165" t="e">
        <f t="shared" si="26"/>
        <v>#N/A</v>
      </c>
      <c r="H395" s="165">
        <v>895200</v>
      </c>
      <c r="I395" s="165" t="e">
        <f t="shared" si="27"/>
        <v>#N/A</v>
      </c>
      <c r="J395" s="158" t="e">
        <f>IF(OR($A395="",$K395),"",VLOOKUP($A395,ContractInfo!$C:$L,10,FALSE))</f>
        <v>#N/A</v>
      </c>
      <c r="K395" s="158" t="b">
        <f>IF($A395="","",VLOOKUP($A395,ContractInfo!$C$2:$H$904,6,FALSE))</f>
        <v>0</v>
      </c>
      <c r="L395" s="158">
        <f>IF(OR($A395="",$K395),"",VLOOKUP($A395,ContractInfo!$C:$L,5,FALSE))</f>
        <v>10</v>
      </c>
    </row>
    <row r="396" spans="1:12" s="140" customFormat="1" x14ac:dyDescent="0.2">
      <c r="A396" s="140" t="s">
        <v>678</v>
      </c>
      <c r="B396" s="158">
        <v>-57</v>
      </c>
      <c r="C396" s="158">
        <v>-57</v>
      </c>
      <c r="D396" s="158">
        <v>0</v>
      </c>
      <c r="E396" s="158">
        <f t="shared" si="24"/>
        <v>1</v>
      </c>
      <c r="F396" s="158">
        <f t="shared" si="25"/>
        <v>-57</v>
      </c>
      <c r="G396" s="165" t="e">
        <f t="shared" si="26"/>
        <v>#N/A</v>
      </c>
      <c r="H396" s="165">
        <v>88635</v>
      </c>
      <c r="I396" s="165" t="e">
        <f t="shared" si="27"/>
        <v>#N/A</v>
      </c>
      <c r="J396" s="158" t="e">
        <f>IF(OR($A396="",$K396),"",VLOOKUP($A396,ContractInfo!$C:$L,10,FALSE))</f>
        <v>#N/A</v>
      </c>
      <c r="K396" s="158" t="b">
        <f>IF($A396="","",VLOOKUP($A396,ContractInfo!$C$2:$H$904,6,FALSE))</f>
        <v>0</v>
      </c>
      <c r="L396" s="158">
        <f>IF(OR($A396="",$K396),"",VLOOKUP($A396,ContractInfo!$C:$L,5,FALSE))</f>
        <v>100</v>
      </c>
    </row>
    <row r="397" spans="1:12" s="140" customFormat="1" x14ac:dyDescent="0.2">
      <c r="A397" s="140" t="s">
        <v>678</v>
      </c>
      <c r="B397" s="158">
        <v>-25</v>
      </c>
      <c r="C397" s="158">
        <v>-25</v>
      </c>
      <c r="D397" s="158">
        <v>0</v>
      </c>
      <c r="E397" s="158">
        <f t="shared" si="24"/>
        <v>1</v>
      </c>
      <c r="F397" s="158">
        <f t="shared" si="25"/>
        <v>-25</v>
      </c>
      <c r="G397" s="165" t="e">
        <f t="shared" si="26"/>
        <v>#N/A</v>
      </c>
      <c r="H397" s="165">
        <v>38825</v>
      </c>
      <c r="I397" s="165" t="e">
        <f t="shared" si="27"/>
        <v>#N/A</v>
      </c>
      <c r="J397" s="158" t="e">
        <f>IF(OR($A397="",$K397),"",VLOOKUP($A397,ContractInfo!$C:$L,10,FALSE))</f>
        <v>#N/A</v>
      </c>
      <c r="K397" s="158" t="b">
        <f>IF($A397="","",VLOOKUP($A397,ContractInfo!$C$2:$H$904,6,FALSE))</f>
        <v>0</v>
      </c>
      <c r="L397" s="158">
        <f>IF(OR($A397="",$K397),"",VLOOKUP($A397,ContractInfo!$C:$L,5,FALSE))</f>
        <v>100</v>
      </c>
    </row>
    <row r="398" spans="1:12" s="140" customFormat="1" x14ac:dyDescent="0.2">
      <c r="A398" s="140" t="s">
        <v>584</v>
      </c>
      <c r="B398" s="158">
        <v>8</v>
      </c>
      <c r="C398" s="158">
        <v>0</v>
      </c>
      <c r="D398" s="158">
        <v>-8</v>
      </c>
      <c r="E398" s="158">
        <f t="shared" si="24"/>
        <v>1</v>
      </c>
      <c r="F398" s="158">
        <f t="shared" si="25"/>
        <v>8</v>
      </c>
      <c r="G398" s="165" t="e">
        <f t="shared" si="26"/>
        <v>#N/A</v>
      </c>
      <c r="H398" s="165">
        <v>-1225600</v>
      </c>
      <c r="I398" s="165" t="e">
        <f t="shared" si="27"/>
        <v>#N/A</v>
      </c>
      <c r="J398" s="158" t="e">
        <f>IF(OR($A398="",$K398),"",VLOOKUP($A398,ContractInfo!$C:$L,10,FALSE))</f>
        <v>#N/A</v>
      </c>
      <c r="K398" s="158" t="b">
        <f>IF($A398="","",VLOOKUP($A398,ContractInfo!$C$2:$H$904,6,FALSE))</f>
        <v>0</v>
      </c>
      <c r="L398" s="158">
        <f>IF(OR($A398="",$K398),"",VLOOKUP($A398,ContractInfo!$C:$L,5,FALSE))</f>
        <v>10</v>
      </c>
    </row>
    <row r="399" spans="1:12" s="140" customFormat="1" x14ac:dyDescent="0.2">
      <c r="A399" s="140" t="s">
        <v>531</v>
      </c>
      <c r="B399" s="158">
        <v>-89</v>
      </c>
      <c r="C399" s="158">
        <v>0</v>
      </c>
      <c r="D399" s="158">
        <v>89</v>
      </c>
      <c r="E399" s="158">
        <f t="shared" si="24"/>
        <v>1</v>
      </c>
      <c r="F399" s="158">
        <f t="shared" si="25"/>
        <v>-89</v>
      </c>
      <c r="G399" s="165" t="e">
        <f t="shared" si="26"/>
        <v>#N/A</v>
      </c>
      <c r="H399" s="165">
        <v>1495200</v>
      </c>
      <c r="I399" s="165" t="e">
        <f t="shared" si="27"/>
        <v>#N/A</v>
      </c>
      <c r="J399" s="158" t="e">
        <f>IF(OR($A399="",$K399),"",VLOOKUP($A399,ContractInfo!$C:$L,10,FALSE))</f>
        <v>#N/A</v>
      </c>
      <c r="K399" s="158" t="b">
        <f>IF($A399="","",VLOOKUP($A399,ContractInfo!$C$2:$H$904,6,FALSE))</f>
        <v>0</v>
      </c>
      <c r="L399" s="158">
        <f>IF(OR($A399="",$K399),"",VLOOKUP($A399,ContractInfo!$C:$L,5,FALSE))</f>
        <v>10</v>
      </c>
    </row>
    <row r="400" spans="1:12" s="140" customFormat="1" x14ac:dyDescent="0.2">
      <c r="A400" s="140" t="s">
        <v>531</v>
      </c>
      <c r="B400" s="158">
        <v>-17</v>
      </c>
      <c r="C400" s="158">
        <v>0</v>
      </c>
      <c r="D400" s="158">
        <v>17</v>
      </c>
      <c r="E400" s="158">
        <f t="shared" si="24"/>
        <v>1</v>
      </c>
      <c r="F400" s="158">
        <f t="shared" si="25"/>
        <v>-17</v>
      </c>
      <c r="G400" s="165" t="e">
        <f t="shared" si="26"/>
        <v>#N/A</v>
      </c>
      <c r="H400" s="165">
        <v>285090</v>
      </c>
      <c r="I400" s="165" t="e">
        <f t="shared" si="27"/>
        <v>#N/A</v>
      </c>
      <c r="J400" s="158" t="e">
        <f>IF(OR($A400="",$K400),"",VLOOKUP($A400,ContractInfo!$C:$L,10,FALSE))</f>
        <v>#N/A</v>
      </c>
      <c r="K400" s="158" t="b">
        <f>IF($A400="","",VLOOKUP($A400,ContractInfo!$C$2:$H$904,6,FALSE))</f>
        <v>0</v>
      </c>
      <c r="L400" s="158">
        <f>IF(OR($A400="",$K400),"",VLOOKUP($A400,ContractInfo!$C:$L,5,FALSE))</f>
        <v>10</v>
      </c>
    </row>
    <row r="401" spans="1:12" s="140" customFormat="1" x14ac:dyDescent="0.2">
      <c r="A401" s="140" t="s">
        <v>411</v>
      </c>
      <c r="B401" s="158">
        <v>5</v>
      </c>
      <c r="C401" s="158">
        <v>0</v>
      </c>
      <c r="D401" s="158">
        <v>-5</v>
      </c>
      <c r="E401" s="158">
        <f t="shared" si="24"/>
        <v>1</v>
      </c>
      <c r="F401" s="158">
        <f t="shared" si="25"/>
        <v>5</v>
      </c>
      <c r="G401" s="165" t="e">
        <f t="shared" si="26"/>
        <v>#N/A</v>
      </c>
      <c r="H401" s="165">
        <v>-185000</v>
      </c>
      <c r="I401" s="165" t="e">
        <f t="shared" si="27"/>
        <v>#N/A</v>
      </c>
      <c r="J401" s="158" t="e">
        <f>IF(OR($A401="",$K401),"",VLOOKUP($A401,ContractInfo!$C:$L,10,FALSE))</f>
        <v>#N/A</v>
      </c>
      <c r="K401" s="158" t="b">
        <f>IF($A401="","",VLOOKUP($A401,ContractInfo!$C$2:$H$904,6,FALSE))</f>
        <v>0</v>
      </c>
      <c r="L401" s="158">
        <f>IF(OR($A401="",$K401),"",VLOOKUP($A401,ContractInfo!$C:$L,5,FALSE))</f>
        <v>10</v>
      </c>
    </row>
    <row r="402" spans="1:12" s="140" customFormat="1" x14ac:dyDescent="0.2">
      <c r="A402" s="140" t="s">
        <v>678</v>
      </c>
      <c r="B402" s="158">
        <v>588</v>
      </c>
      <c r="C402" s="158">
        <v>588</v>
      </c>
      <c r="D402" s="158">
        <v>0</v>
      </c>
      <c r="E402" s="158">
        <f t="shared" si="24"/>
        <v>1</v>
      </c>
      <c r="F402" s="158">
        <f t="shared" si="25"/>
        <v>588</v>
      </c>
      <c r="G402" s="165" t="e">
        <f t="shared" si="26"/>
        <v>#N/A</v>
      </c>
      <c r="H402" s="165">
        <v>-914340</v>
      </c>
      <c r="I402" s="165" t="e">
        <f t="shared" si="27"/>
        <v>#N/A</v>
      </c>
      <c r="J402" s="158" t="e">
        <f>IF(OR($A402="",$K402),"",VLOOKUP($A402,ContractInfo!$C:$L,10,FALSE))</f>
        <v>#N/A</v>
      </c>
      <c r="K402" s="158" t="b">
        <f>IF($A402="","",VLOOKUP($A402,ContractInfo!$C$2:$H$904,6,FALSE))</f>
        <v>0</v>
      </c>
      <c r="L402" s="158">
        <f>IF(OR($A402="",$K402),"",VLOOKUP($A402,ContractInfo!$C:$L,5,FALSE))</f>
        <v>100</v>
      </c>
    </row>
    <row r="403" spans="1:12" s="140" customFormat="1" x14ac:dyDescent="0.2">
      <c r="A403" s="140" t="s">
        <v>678</v>
      </c>
      <c r="B403" s="158">
        <v>20</v>
      </c>
      <c r="C403" s="158">
        <v>20</v>
      </c>
      <c r="D403" s="158">
        <v>0</v>
      </c>
      <c r="E403" s="158">
        <f t="shared" si="24"/>
        <v>1</v>
      </c>
      <c r="F403" s="158">
        <f t="shared" si="25"/>
        <v>20</v>
      </c>
      <c r="G403" s="165" t="e">
        <f t="shared" si="26"/>
        <v>#N/A</v>
      </c>
      <c r="H403" s="165">
        <v>-33100</v>
      </c>
      <c r="I403" s="165" t="e">
        <f t="shared" si="27"/>
        <v>#N/A</v>
      </c>
      <c r="J403" s="158" t="e">
        <f>IF(OR($A403="",$K403),"",VLOOKUP($A403,ContractInfo!$C:$L,10,FALSE))</f>
        <v>#N/A</v>
      </c>
      <c r="K403" s="158" t="b">
        <f>IF($A403="","",VLOOKUP($A403,ContractInfo!$C$2:$H$904,6,FALSE))</f>
        <v>0</v>
      </c>
      <c r="L403" s="158">
        <f>IF(OR($A403="",$K403),"",VLOOKUP($A403,ContractInfo!$C:$L,5,FALSE))</f>
        <v>100</v>
      </c>
    </row>
    <row r="404" spans="1:12" s="140" customFormat="1" x14ac:dyDescent="0.2">
      <c r="A404" s="140" t="s">
        <v>678</v>
      </c>
      <c r="B404" s="158">
        <v>122</v>
      </c>
      <c r="C404" s="158">
        <v>122</v>
      </c>
      <c r="D404" s="158">
        <v>0</v>
      </c>
      <c r="E404" s="158">
        <f t="shared" si="24"/>
        <v>1</v>
      </c>
      <c r="F404" s="158">
        <f t="shared" si="25"/>
        <v>122</v>
      </c>
      <c r="G404" s="165" t="e">
        <f t="shared" si="26"/>
        <v>#N/A</v>
      </c>
      <c r="H404" s="165">
        <v>-202154</v>
      </c>
      <c r="I404" s="165" t="e">
        <f t="shared" si="27"/>
        <v>#N/A</v>
      </c>
      <c r="J404" s="158" t="e">
        <f>IF(OR($A404="",$K404),"",VLOOKUP($A404,ContractInfo!$C:$L,10,FALSE))</f>
        <v>#N/A</v>
      </c>
      <c r="K404" s="158" t="b">
        <f>IF($A404="","",VLOOKUP($A404,ContractInfo!$C$2:$H$904,6,FALSE))</f>
        <v>0</v>
      </c>
      <c r="L404" s="158">
        <f>IF(OR($A404="",$K404),"",VLOOKUP($A404,ContractInfo!$C:$L,5,FALSE))</f>
        <v>100</v>
      </c>
    </row>
    <row r="405" spans="1:12" s="140" customFormat="1" x14ac:dyDescent="0.2">
      <c r="A405" s="140" t="s">
        <v>678</v>
      </c>
      <c r="B405" s="158">
        <v>188</v>
      </c>
      <c r="C405" s="158">
        <v>188</v>
      </c>
      <c r="D405" s="158">
        <v>0</v>
      </c>
      <c r="E405" s="158">
        <f t="shared" si="24"/>
        <v>1</v>
      </c>
      <c r="F405" s="158">
        <f t="shared" si="25"/>
        <v>188</v>
      </c>
      <c r="G405" s="165" t="e">
        <f t="shared" si="26"/>
        <v>#N/A</v>
      </c>
      <c r="H405" s="165">
        <v>-311703.99999999994</v>
      </c>
      <c r="I405" s="165" t="e">
        <f t="shared" si="27"/>
        <v>#N/A</v>
      </c>
      <c r="J405" s="158" t="e">
        <f>IF(OR($A405="",$K405),"",VLOOKUP($A405,ContractInfo!$C:$L,10,FALSE))</f>
        <v>#N/A</v>
      </c>
      <c r="K405" s="158" t="b">
        <f>IF($A405="","",VLOOKUP($A405,ContractInfo!$C$2:$H$904,6,FALSE))</f>
        <v>0</v>
      </c>
      <c r="L405" s="158">
        <f>IF(OR($A405="",$K405),"",VLOOKUP($A405,ContractInfo!$C:$L,5,FALSE))</f>
        <v>100</v>
      </c>
    </row>
    <row r="406" spans="1:12" s="140" customFormat="1" x14ac:dyDescent="0.2">
      <c r="A406" s="140" t="s">
        <v>678</v>
      </c>
      <c r="B406" s="158">
        <v>80</v>
      </c>
      <c r="C406" s="158">
        <v>80</v>
      </c>
      <c r="D406" s="158">
        <v>0</v>
      </c>
      <c r="E406" s="158">
        <f t="shared" si="24"/>
        <v>1</v>
      </c>
      <c r="F406" s="158">
        <f t="shared" si="25"/>
        <v>80</v>
      </c>
      <c r="G406" s="165" t="e">
        <f t="shared" si="26"/>
        <v>#N/A</v>
      </c>
      <c r="H406" s="165">
        <v>-132720</v>
      </c>
      <c r="I406" s="165" t="e">
        <f t="shared" si="27"/>
        <v>#N/A</v>
      </c>
      <c r="J406" s="158" t="e">
        <f>IF(OR($A406="",$K406),"",VLOOKUP($A406,ContractInfo!$C:$L,10,FALSE))</f>
        <v>#N/A</v>
      </c>
      <c r="K406" s="158" t="b">
        <f>IF($A406="","",VLOOKUP($A406,ContractInfo!$C$2:$H$904,6,FALSE))</f>
        <v>0</v>
      </c>
      <c r="L406" s="158">
        <f>IF(OR($A406="",$K406),"",VLOOKUP($A406,ContractInfo!$C:$L,5,FALSE))</f>
        <v>100</v>
      </c>
    </row>
    <row r="407" spans="1:12" s="140" customFormat="1" x14ac:dyDescent="0.2">
      <c r="A407" s="140" t="s">
        <v>531</v>
      </c>
      <c r="B407" s="158">
        <v>-17</v>
      </c>
      <c r="C407" s="158">
        <v>0</v>
      </c>
      <c r="D407" s="158">
        <v>17</v>
      </c>
      <c r="E407" s="158">
        <f t="shared" si="24"/>
        <v>1</v>
      </c>
      <c r="F407" s="158">
        <f t="shared" si="25"/>
        <v>-17</v>
      </c>
      <c r="G407" s="165" t="e">
        <f t="shared" si="26"/>
        <v>#N/A</v>
      </c>
      <c r="H407" s="165">
        <v>284750</v>
      </c>
      <c r="I407" s="165" t="e">
        <f t="shared" si="27"/>
        <v>#N/A</v>
      </c>
      <c r="J407" s="158" t="e">
        <f>IF(OR($A407="",$K407),"",VLOOKUP($A407,ContractInfo!$C:$L,10,FALSE))</f>
        <v>#N/A</v>
      </c>
      <c r="K407" s="158" t="b">
        <f>IF($A407="","",VLOOKUP($A407,ContractInfo!$C$2:$H$904,6,FALSE))</f>
        <v>0</v>
      </c>
      <c r="L407" s="158">
        <f>IF(OR($A407="",$K407),"",VLOOKUP($A407,ContractInfo!$C:$L,5,FALSE))</f>
        <v>10</v>
      </c>
    </row>
    <row r="408" spans="1:12" s="140" customFormat="1" x14ac:dyDescent="0.2">
      <c r="A408" s="140" t="s">
        <v>678</v>
      </c>
      <c r="B408" s="158">
        <v>-169</v>
      </c>
      <c r="C408" s="158">
        <v>-169</v>
      </c>
      <c r="D408" s="158">
        <v>0</v>
      </c>
      <c r="E408" s="158">
        <f t="shared" si="24"/>
        <v>1</v>
      </c>
      <c r="F408" s="158">
        <f t="shared" si="25"/>
        <v>-169</v>
      </c>
      <c r="G408" s="165" t="e">
        <f t="shared" si="26"/>
        <v>#N/A</v>
      </c>
      <c r="H408" s="165">
        <v>273104</v>
      </c>
      <c r="I408" s="165" t="e">
        <f t="shared" si="27"/>
        <v>#N/A</v>
      </c>
      <c r="J408" s="158" t="e">
        <f>IF(OR($A408="",$K408),"",VLOOKUP($A408,ContractInfo!$C:$L,10,FALSE))</f>
        <v>#N/A</v>
      </c>
      <c r="K408" s="158" t="b">
        <f>IF($A408="","",VLOOKUP($A408,ContractInfo!$C$2:$H$904,6,FALSE))</f>
        <v>0</v>
      </c>
      <c r="L408" s="158">
        <f>IF(OR($A408="",$K408),"",VLOOKUP($A408,ContractInfo!$C:$L,5,FALSE))</f>
        <v>100</v>
      </c>
    </row>
    <row r="409" spans="1:12" s="140" customFormat="1" x14ac:dyDescent="0.2">
      <c r="A409" s="140" t="s">
        <v>531</v>
      </c>
      <c r="B409" s="158">
        <v>-10</v>
      </c>
      <c r="C409" s="158">
        <v>0</v>
      </c>
      <c r="D409" s="158">
        <v>10</v>
      </c>
      <c r="E409" s="158">
        <f t="shared" si="24"/>
        <v>1</v>
      </c>
      <c r="F409" s="158">
        <f t="shared" si="25"/>
        <v>-10</v>
      </c>
      <c r="G409" s="165" t="e">
        <f t="shared" si="26"/>
        <v>#N/A</v>
      </c>
      <c r="H409" s="165">
        <v>167400</v>
      </c>
      <c r="I409" s="165" t="e">
        <f t="shared" si="27"/>
        <v>#N/A</v>
      </c>
      <c r="J409" s="158" t="e">
        <f>IF(OR($A409="",$K409),"",VLOOKUP($A409,ContractInfo!$C:$L,10,FALSE))</f>
        <v>#N/A</v>
      </c>
      <c r="K409" s="158" t="b">
        <f>IF($A409="","",VLOOKUP($A409,ContractInfo!$C$2:$H$904,6,FALSE))</f>
        <v>0</v>
      </c>
      <c r="L409" s="158">
        <f>IF(OR($A409="",$K409),"",VLOOKUP($A409,ContractInfo!$C:$L,5,FALSE))</f>
        <v>10</v>
      </c>
    </row>
    <row r="410" spans="1:12" s="140" customFormat="1" x14ac:dyDescent="0.2">
      <c r="A410" s="140" t="s">
        <v>411</v>
      </c>
      <c r="B410" s="158">
        <v>-10</v>
      </c>
      <c r="C410" s="158">
        <v>0</v>
      </c>
      <c r="D410" s="158">
        <v>10</v>
      </c>
      <c r="E410" s="158">
        <f t="shared" si="24"/>
        <v>1</v>
      </c>
      <c r="F410" s="158">
        <f t="shared" si="25"/>
        <v>-10</v>
      </c>
      <c r="G410" s="165" t="e">
        <f t="shared" si="26"/>
        <v>#N/A</v>
      </c>
      <c r="H410" s="165">
        <v>376400</v>
      </c>
      <c r="I410" s="165" t="e">
        <f t="shared" si="27"/>
        <v>#N/A</v>
      </c>
      <c r="J410" s="158" t="e">
        <f>IF(OR($A410="",$K410),"",VLOOKUP($A410,ContractInfo!$C:$L,10,FALSE))</f>
        <v>#N/A</v>
      </c>
      <c r="K410" s="158" t="b">
        <f>IF($A410="","",VLOOKUP($A410,ContractInfo!$C$2:$H$904,6,FALSE))</f>
        <v>0</v>
      </c>
      <c r="L410" s="158">
        <f>IF(OR($A410="",$K410),"",VLOOKUP($A410,ContractInfo!$C:$L,5,FALSE))</f>
        <v>10</v>
      </c>
    </row>
    <row r="411" spans="1:12" s="140" customFormat="1" x14ac:dyDescent="0.2">
      <c r="A411" s="140" t="s">
        <v>411</v>
      </c>
      <c r="B411" s="158">
        <v>-2</v>
      </c>
      <c r="C411" s="158">
        <v>0</v>
      </c>
      <c r="D411" s="158">
        <v>2</v>
      </c>
      <c r="E411" s="158">
        <f t="shared" si="24"/>
        <v>1</v>
      </c>
      <c r="F411" s="158">
        <f t="shared" si="25"/>
        <v>-2</v>
      </c>
      <c r="G411" s="165" t="e">
        <f t="shared" si="26"/>
        <v>#N/A</v>
      </c>
      <c r="H411" s="165">
        <v>75300</v>
      </c>
      <c r="I411" s="165" t="e">
        <f t="shared" si="27"/>
        <v>#N/A</v>
      </c>
      <c r="J411" s="158" t="e">
        <f>IF(OR($A411="",$K411),"",VLOOKUP($A411,ContractInfo!$C:$L,10,FALSE))</f>
        <v>#N/A</v>
      </c>
      <c r="K411" s="158" t="b">
        <f>IF($A411="","",VLOOKUP($A411,ContractInfo!$C$2:$H$904,6,FALSE))</f>
        <v>0</v>
      </c>
      <c r="L411" s="158">
        <f>IF(OR($A411="",$K411),"",VLOOKUP($A411,ContractInfo!$C:$L,5,FALSE))</f>
        <v>10</v>
      </c>
    </row>
    <row r="412" spans="1:12" s="140" customFormat="1" x14ac:dyDescent="0.2">
      <c r="A412" s="140" t="s">
        <v>411</v>
      </c>
      <c r="B412" s="158">
        <v>-1</v>
      </c>
      <c r="C412" s="158">
        <v>0</v>
      </c>
      <c r="D412" s="158">
        <v>1</v>
      </c>
      <c r="E412" s="158">
        <f t="shared" si="24"/>
        <v>1</v>
      </c>
      <c r="F412" s="158">
        <f t="shared" si="25"/>
        <v>-1</v>
      </c>
      <c r="G412" s="165" t="e">
        <f t="shared" si="26"/>
        <v>#N/A</v>
      </c>
      <c r="H412" s="165">
        <v>37660</v>
      </c>
      <c r="I412" s="165" t="e">
        <f t="shared" si="27"/>
        <v>#N/A</v>
      </c>
      <c r="J412" s="158" t="e">
        <f>IF(OR($A412="",$K412),"",VLOOKUP($A412,ContractInfo!$C:$L,10,FALSE))</f>
        <v>#N/A</v>
      </c>
      <c r="K412" s="158" t="b">
        <f>IF($A412="","",VLOOKUP($A412,ContractInfo!$C$2:$H$904,6,FALSE))</f>
        <v>0</v>
      </c>
      <c r="L412" s="158">
        <f>IF(OR($A412="",$K412),"",VLOOKUP($A412,ContractInfo!$C:$L,5,FALSE))</f>
        <v>10</v>
      </c>
    </row>
    <row r="413" spans="1:12" s="140" customFormat="1" x14ac:dyDescent="0.2">
      <c r="A413" s="140" t="s">
        <v>411</v>
      </c>
      <c r="B413" s="158">
        <v>-1</v>
      </c>
      <c r="C413" s="158">
        <v>0</v>
      </c>
      <c r="D413" s="158">
        <v>1</v>
      </c>
      <c r="E413" s="158">
        <f t="shared" si="24"/>
        <v>1</v>
      </c>
      <c r="F413" s="158">
        <f t="shared" si="25"/>
        <v>-1</v>
      </c>
      <c r="G413" s="165" t="e">
        <f t="shared" si="26"/>
        <v>#N/A</v>
      </c>
      <c r="H413" s="165">
        <v>37670</v>
      </c>
      <c r="I413" s="165" t="e">
        <f t="shared" si="27"/>
        <v>#N/A</v>
      </c>
      <c r="J413" s="158" t="e">
        <f>IF(OR($A413="",$K413),"",VLOOKUP($A413,ContractInfo!$C:$L,10,FALSE))</f>
        <v>#N/A</v>
      </c>
      <c r="K413" s="158" t="b">
        <f>IF($A413="","",VLOOKUP($A413,ContractInfo!$C$2:$H$904,6,FALSE))</f>
        <v>0</v>
      </c>
      <c r="L413" s="158">
        <f>IF(OR($A413="",$K413),"",VLOOKUP($A413,ContractInfo!$C:$L,5,FALSE))</f>
        <v>10</v>
      </c>
    </row>
    <row r="414" spans="1:12" s="140" customFormat="1" x14ac:dyDescent="0.2">
      <c r="A414" s="140" t="s">
        <v>411</v>
      </c>
      <c r="B414" s="158">
        <v>-1</v>
      </c>
      <c r="C414" s="158">
        <v>0</v>
      </c>
      <c r="D414" s="158">
        <v>1</v>
      </c>
      <c r="E414" s="158">
        <f t="shared" si="24"/>
        <v>1</v>
      </c>
      <c r="F414" s="158">
        <f t="shared" si="25"/>
        <v>-1</v>
      </c>
      <c r="G414" s="165" t="e">
        <f t="shared" si="26"/>
        <v>#N/A</v>
      </c>
      <c r="H414" s="165">
        <v>37800</v>
      </c>
      <c r="I414" s="165" t="e">
        <f t="shared" si="27"/>
        <v>#N/A</v>
      </c>
      <c r="J414" s="158" t="e">
        <f>IF(OR($A414="",$K414),"",VLOOKUP($A414,ContractInfo!$C:$L,10,FALSE))</f>
        <v>#N/A</v>
      </c>
      <c r="K414" s="158" t="b">
        <f>IF($A414="","",VLOOKUP($A414,ContractInfo!$C$2:$H$904,6,FALSE))</f>
        <v>0</v>
      </c>
      <c r="L414" s="158">
        <f>IF(OR($A414="",$K414),"",VLOOKUP($A414,ContractInfo!$C:$L,5,FALSE))</f>
        <v>10</v>
      </c>
    </row>
    <row r="415" spans="1:12" s="140" customFormat="1" x14ac:dyDescent="0.2">
      <c r="A415" s="140" t="s">
        <v>411</v>
      </c>
      <c r="B415" s="158">
        <v>-4</v>
      </c>
      <c r="C415" s="158">
        <v>0</v>
      </c>
      <c r="D415" s="158">
        <v>4</v>
      </c>
      <c r="E415" s="158">
        <f t="shared" si="24"/>
        <v>1</v>
      </c>
      <c r="F415" s="158">
        <f t="shared" si="25"/>
        <v>-4</v>
      </c>
      <c r="G415" s="165" t="e">
        <f t="shared" si="26"/>
        <v>#N/A</v>
      </c>
      <c r="H415" s="165">
        <v>151240</v>
      </c>
      <c r="I415" s="165" t="e">
        <f t="shared" si="27"/>
        <v>#N/A</v>
      </c>
      <c r="J415" s="158" t="e">
        <f>IF(OR($A415="",$K415),"",VLOOKUP($A415,ContractInfo!$C:$L,10,FALSE))</f>
        <v>#N/A</v>
      </c>
      <c r="K415" s="158" t="b">
        <f>IF($A415="","",VLOOKUP($A415,ContractInfo!$C$2:$H$904,6,FALSE))</f>
        <v>0</v>
      </c>
      <c r="L415" s="158">
        <f>IF(OR($A415="",$K415),"",VLOOKUP($A415,ContractInfo!$C:$L,5,FALSE))</f>
        <v>10</v>
      </c>
    </row>
    <row r="416" spans="1:12" s="140" customFormat="1" x14ac:dyDescent="0.2">
      <c r="A416" s="140" t="s">
        <v>678</v>
      </c>
      <c r="B416" s="158">
        <v>-140</v>
      </c>
      <c r="C416" s="158">
        <v>-140</v>
      </c>
      <c r="D416" s="158">
        <v>0</v>
      </c>
      <c r="E416" s="158">
        <f t="shared" si="24"/>
        <v>1</v>
      </c>
      <c r="F416" s="158">
        <f t="shared" si="25"/>
        <v>-140</v>
      </c>
      <c r="G416" s="165" t="e">
        <f t="shared" si="26"/>
        <v>#N/A</v>
      </c>
      <c r="H416" s="165">
        <v>221200</v>
      </c>
      <c r="I416" s="165" t="e">
        <f t="shared" si="27"/>
        <v>#N/A</v>
      </c>
      <c r="J416" s="158" t="e">
        <f>IF(OR($A416="",$K416),"",VLOOKUP($A416,ContractInfo!$C:$L,10,FALSE))</f>
        <v>#N/A</v>
      </c>
      <c r="K416" s="158" t="b">
        <f>IF($A416="","",VLOOKUP($A416,ContractInfo!$C$2:$H$904,6,FALSE))</f>
        <v>0</v>
      </c>
      <c r="L416" s="158">
        <f>IF(OR($A416="",$K416),"",VLOOKUP($A416,ContractInfo!$C:$L,5,FALSE))</f>
        <v>100</v>
      </c>
    </row>
    <row r="417" spans="1:12" s="140" customFormat="1" x14ac:dyDescent="0.2">
      <c r="A417" s="140" t="s">
        <v>411</v>
      </c>
      <c r="B417" s="158">
        <v>-4</v>
      </c>
      <c r="C417" s="158">
        <v>0</v>
      </c>
      <c r="D417" s="158">
        <v>4</v>
      </c>
      <c r="E417" s="158">
        <f t="shared" si="24"/>
        <v>1</v>
      </c>
      <c r="F417" s="158">
        <f t="shared" si="25"/>
        <v>-4</v>
      </c>
      <c r="G417" s="165" t="e">
        <f t="shared" si="26"/>
        <v>#N/A</v>
      </c>
      <c r="H417" s="165">
        <v>155720</v>
      </c>
      <c r="I417" s="165" t="e">
        <f t="shared" si="27"/>
        <v>#N/A</v>
      </c>
      <c r="J417" s="158" t="e">
        <f>IF(OR($A417="",$K417),"",VLOOKUP($A417,ContractInfo!$C:$L,10,FALSE))</f>
        <v>#N/A</v>
      </c>
      <c r="K417" s="158" t="b">
        <f>IF($A417="","",VLOOKUP($A417,ContractInfo!$C$2:$H$904,6,FALSE))</f>
        <v>0</v>
      </c>
      <c r="L417" s="158">
        <f>IF(OR($A417="",$K417),"",VLOOKUP($A417,ContractInfo!$C:$L,5,FALSE))</f>
        <v>10</v>
      </c>
    </row>
    <row r="418" spans="1:12" s="140" customFormat="1" x14ac:dyDescent="0.2">
      <c r="A418" s="140" t="s">
        <v>411</v>
      </c>
      <c r="B418" s="158">
        <v>-15</v>
      </c>
      <c r="C418" s="158">
        <v>0</v>
      </c>
      <c r="D418" s="158">
        <v>15</v>
      </c>
      <c r="E418" s="158">
        <f t="shared" si="24"/>
        <v>1</v>
      </c>
      <c r="F418" s="158">
        <f t="shared" si="25"/>
        <v>-15</v>
      </c>
      <c r="G418" s="165" t="e">
        <f t="shared" si="26"/>
        <v>#N/A</v>
      </c>
      <c r="H418" s="165">
        <v>579150</v>
      </c>
      <c r="I418" s="165" t="e">
        <f t="shared" si="27"/>
        <v>#N/A</v>
      </c>
      <c r="J418" s="158" t="e">
        <f>IF(OR($A418="",$K418),"",VLOOKUP($A418,ContractInfo!$C:$L,10,FALSE))</f>
        <v>#N/A</v>
      </c>
      <c r="K418" s="158" t="b">
        <f>IF($A418="","",VLOOKUP($A418,ContractInfo!$C$2:$H$904,6,FALSE))</f>
        <v>0</v>
      </c>
      <c r="L418" s="158">
        <f>IF(OR($A418="",$K418),"",VLOOKUP($A418,ContractInfo!$C:$L,5,FALSE))</f>
        <v>10</v>
      </c>
    </row>
    <row r="419" spans="1:12" s="140" customFormat="1" x14ac:dyDescent="0.2">
      <c r="A419" s="140" t="s">
        <v>531</v>
      </c>
      <c r="B419" s="158">
        <v>19</v>
      </c>
      <c r="C419" s="158">
        <v>0</v>
      </c>
      <c r="D419" s="158">
        <v>-19</v>
      </c>
      <c r="E419" s="158">
        <f t="shared" si="24"/>
        <v>1</v>
      </c>
      <c r="F419" s="158">
        <f t="shared" si="25"/>
        <v>19</v>
      </c>
      <c r="G419" s="165" t="e">
        <f t="shared" si="26"/>
        <v>#N/A</v>
      </c>
      <c r="H419" s="165">
        <v>-318630</v>
      </c>
      <c r="I419" s="165" t="e">
        <f t="shared" si="27"/>
        <v>#N/A</v>
      </c>
      <c r="J419" s="158" t="e">
        <f>IF(OR($A419="",$K419),"",VLOOKUP($A419,ContractInfo!$C:$L,10,FALSE))</f>
        <v>#N/A</v>
      </c>
      <c r="K419" s="158" t="b">
        <f>IF($A419="","",VLOOKUP($A419,ContractInfo!$C$2:$H$904,6,FALSE))</f>
        <v>0</v>
      </c>
      <c r="L419" s="158">
        <f>IF(OR($A419="",$K419),"",VLOOKUP($A419,ContractInfo!$C:$L,5,FALSE))</f>
        <v>10</v>
      </c>
    </row>
    <row r="420" spans="1:12" s="140" customFormat="1" x14ac:dyDescent="0.2">
      <c r="A420" s="140" t="s">
        <v>584</v>
      </c>
      <c r="B420" s="158">
        <v>15</v>
      </c>
      <c r="C420" s="158">
        <v>0</v>
      </c>
      <c r="D420" s="158">
        <v>-15</v>
      </c>
      <c r="E420" s="158">
        <f t="shared" si="24"/>
        <v>1</v>
      </c>
      <c r="F420" s="158">
        <f t="shared" si="25"/>
        <v>15</v>
      </c>
      <c r="G420" s="165" t="e">
        <f t="shared" si="26"/>
        <v>#N/A</v>
      </c>
      <c r="H420" s="165">
        <v>-2368500</v>
      </c>
      <c r="I420" s="165" t="e">
        <f t="shared" si="27"/>
        <v>#N/A</v>
      </c>
      <c r="J420" s="158" t="e">
        <f>IF(OR($A420="",$K420),"",VLOOKUP($A420,ContractInfo!$C:$L,10,FALSE))</f>
        <v>#N/A</v>
      </c>
      <c r="K420" s="158" t="b">
        <f>IF($A420="","",VLOOKUP($A420,ContractInfo!$C$2:$H$904,6,FALSE))</f>
        <v>0</v>
      </c>
      <c r="L420" s="158">
        <f>IF(OR($A420="",$K420),"",VLOOKUP($A420,ContractInfo!$C:$L,5,FALSE))</f>
        <v>10</v>
      </c>
    </row>
    <row r="421" spans="1:12" s="140" customFormat="1" x14ac:dyDescent="0.2">
      <c r="A421" s="140" t="s">
        <v>584</v>
      </c>
      <c r="B421" s="158">
        <v>1</v>
      </c>
      <c r="C421" s="158">
        <v>0</v>
      </c>
      <c r="D421" s="158">
        <v>-1</v>
      </c>
      <c r="E421" s="158">
        <f t="shared" si="24"/>
        <v>1</v>
      </c>
      <c r="F421" s="158">
        <f t="shared" si="25"/>
        <v>1</v>
      </c>
      <c r="G421" s="165" t="e">
        <f t="shared" si="26"/>
        <v>#N/A</v>
      </c>
      <c r="H421" s="165">
        <v>-157650</v>
      </c>
      <c r="I421" s="165" t="e">
        <f t="shared" si="27"/>
        <v>#N/A</v>
      </c>
      <c r="J421" s="158" t="e">
        <f>IF(OR($A421="",$K421),"",VLOOKUP($A421,ContractInfo!$C:$L,10,FALSE))</f>
        <v>#N/A</v>
      </c>
      <c r="K421" s="158" t="b">
        <f>IF($A421="","",VLOOKUP($A421,ContractInfo!$C$2:$H$904,6,FALSE))</f>
        <v>0</v>
      </c>
      <c r="L421" s="158">
        <f>IF(OR($A421="",$K421),"",VLOOKUP($A421,ContractInfo!$C:$L,5,FALSE))</f>
        <v>10</v>
      </c>
    </row>
    <row r="422" spans="1:12" s="140" customFormat="1" x14ac:dyDescent="0.2">
      <c r="A422" s="140" t="s">
        <v>678</v>
      </c>
      <c r="B422" s="158">
        <v>-9</v>
      </c>
      <c r="C422" s="158">
        <v>-9</v>
      </c>
      <c r="D422" s="158">
        <v>0</v>
      </c>
      <c r="E422" s="158">
        <f t="shared" si="24"/>
        <v>1</v>
      </c>
      <c r="F422" s="158">
        <f t="shared" si="25"/>
        <v>-9</v>
      </c>
      <c r="G422" s="165" t="e">
        <f t="shared" si="26"/>
        <v>#N/A</v>
      </c>
      <c r="H422" s="165">
        <v>13761</v>
      </c>
      <c r="I422" s="165" t="e">
        <f t="shared" si="27"/>
        <v>#N/A</v>
      </c>
      <c r="J422" s="158" t="e">
        <f>IF(OR($A422="",$K422),"",VLOOKUP($A422,ContractInfo!$C:$L,10,FALSE))</f>
        <v>#N/A</v>
      </c>
      <c r="K422" s="158" t="b">
        <f>IF($A422="","",VLOOKUP($A422,ContractInfo!$C$2:$H$904,6,FALSE))</f>
        <v>0</v>
      </c>
      <c r="L422" s="158">
        <f>IF(OR($A422="",$K422),"",VLOOKUP($A422,ContractInfo!$C:$L,5,FALSE))</f>
        <v>100</v>
      </c>
    </row>
    <row r="423" spans="1:12" s="140" customFormat="1" x14ac:dyDescent="0.2">
      <c r="A423" s="140" t="s">
        <v>678</v>
      </c>
      <c r="B423" s="158">
        <v>-211</v>
      </c>
      <c r="C423" s="158">
        <v>-211</v>
      </c>
      <c r="D423" s="158">
        <v>0</v>
      </c>
      <c r="E423" s="158">
        <f t="shared" si="24"/>
        <v>1</v>
      </c>
      <c r="F423" s="158">
        <f t="shared" si="25"/>
        <v>-211</v>
      </c>
      <c r="G423" s="165" t="e">
        <f t="shared" si="26"/>
        <v>#N/A</v>
      </c>
      <c r="H423" s="165">
        <v>322197</v>
      </c>
      <c r="I423" s="165" t="e">
        <f t="shared" si="27"/>
        <v>#N/A</v>
      </c>
      <c r="J423" s="158" t="e">
        <f>IF(OR($A423="",$K423),"",VLOOKUP($A423,ContractInfo!$C:$L,10,FALSE))</f>
        <v>#N/A</v>
      </c>
      <c r="K423" s="158" t="b">
        <f>IF($A423="","",VLOOKUP($A423,ContractInfo!$C$2:$H$904,6,FALSE))</f>
        <v>0</v>
      </c>
      <c r="L423" s="158">
        <f>IF(OR($A423="",$K423),"",VLOOKUP($A423,ContractInfo!$C:$L,5,FALSE))</f>
        <v>100</v>
      </c>
    </row>
    <row r="424" spans="1:12" s="140" customFormat="1" x14ac:dyDescent="0.2">
      <c r="A424" s="140" t="s">
        <v>584</v>
      </c>
      <c r="B424" s="158">
        <v>10</v>
      </c>
      <c r="C424" s="158">
        <v>0</v>
      </c>
      <c r="D424" s="158">
        <v>-10</v>
      </c>
      <c r="E424" s="158">
        <f t="shared" si="24"/>
        <v>1</v>
      </c>
      <c r="F424" s="158">
        <f t="shared" si="25"/>
        <v>10</v>
      </c>
      <c r="G424" s="165" t="e">
        <f t="shared" si="26"/>
        <v>#N/A</v>
      </c>
      <c r="H424" s="165">
        <v>-1629000</v>
      </c>
      <c r="I424" s="165" t="e">
        <f t="shared" si="27"/>
        <v>#N/A</v>
      </c>
      <c r="J424" s="158" t="e">
        <f>IF(OR($A424="",$K424),"",VLOOKUP($A424,ContractInfo!$C:$L,10,FALSE))</f>
        <v>#N/A</v>
      </c>
      <c r="K424" s="158" t="b">
        <f>IF($A424="","",VLOOKUP($A424,ContractInfo!$C$2:$H$904,6,FALSE))</f>
        <v>0</v>
      </c>
      <c r="L424" s="158">
        <f>IF(OR($A424="",$K424),"",VLOOKUP($A424,ContractInfo!$C:$L,5,FALSE))</f>
        <v>10</v>
      </c>
    </row>
    <row r="425" spans="1:12" s="140" customFormat="1" x14ac:dyDescent="0.2">
      <c r="A425" s="140" t="s">
        <v>584</v>
      </c>
      <c r="B425" s="158">
        <v>-8</v>
      </c>
      <c r="C425" s="158">
        <v>0</v>
      </c>
      <c r="D425" s="158">
        <v>8</v>
      </c>
      <c r="E425" s="158">
        <f t="shared" si="24"/>
        <v>1</v>
      </c>
      <c r="F425" s="158">
        <f t="shared" si="25"/>
        <v>-8</v>
      </c>
      <c r="G425" s="165" t="e">
        <f t="shared" si="26"/>
        <v>#N/A</v>
      </c>
      <c r="H425" s="165">
        <v>1266400</v>
      </c>
      <c r="I425" s="165" t="e">
        <f t="shared" si="27"/>
        <v>#N/A</v>
      </c>
      <c r="J425" s="158" t="e">
        <f>IF(OR($A425="",$K425),"",VLOOKUP($A425,ContractInfo!$C:$L,10,FALSE))</f>
        <v>#N/A</v>
      </c>
      <c r="K425" s="158" t="b">
        <f>IF($A425="","",VLOOKUP($A425,ContractInfo!$C$2:$H$904,6,FALSE))</f>
        <v>0</v>
      </c>
      <c r="L425" s="158">
        <f>IF(OR($A425="",$K425),"",VLOOKUP($A425,ContractInfo!$C:$L,5,FALSE))</f>
        <v>10</v>
      </c>
    </row>
    <row r="426" spans="1:12" s="140" customFormat="1" x14ac:dyDescent="0.2">
      <c r="A426" s="140" t="s">
        <v>584</v>
      </c>
      <c r="B426" s="158">
        <v>5</v>
      </c>
      <c r="C426" s="158">
        <v>0</v>
      </c>
      <c r="D426" s="158">
        <v>-5</v>
      </c>
      <c r="E426" s="158">
        <f t="shared" si="24"/>
        <v>1</v>
      </c>
      <c r="F426" s="158">
        <f t="shared" si="25"/>
        <v>5</v>
      </c>
      <c r="G426" s="165" t="e">
        <f t="shared" si="26"/>
        <v>#N/A</v>
      </c>
      <c r="H426" s="165">
        <v>-800000</v>
      </c>
      <c r="I426" s="165" t="e">
        <f t="shared" si="27"/>
        <v>#N/A</v>
      </c>
      <c r="J426" s="158" t="e">
        <f>IF(OR($A426="",$K426),"",VLOOKUP($A426,ContractInfo!$C:$L,10,FALSE))</f>
        <v>#N/A</v>
      </c>
      <c r="K426" s="158" t="b">
        <f>IF($A426="","",VLOOKUP($A426,ContractInfo!$C$2:$H$904,6,FALSE))</f>
        <v>0</v>
      </c>
      <c r="L426" s="158">
        <f>IF(OR($A426="",$K426),"",VLOOKUP($A426,ContractInfo!$C:$L,5,FALSE))</f>
        <v>10</v>
      </c>
    </row>
    <row r="427" spans="1:12" s="140" customFormat="1" x14ac:dyDescent="0.2">
      <c r="A427" s="140" t="s">
        <v>411</v>
      </c>
      <c r="B427" s="158">
        <v>-16</v>
      </c>
      <c r="C427" s="158">
        <v>0</v>
      </c>
      <c r="D427" s="158">
        <v>16</v>
      </c>
      <c r="E427" s="158">
        <f t="shared" si="24"/>
        <v>1</v>
      </c>
      <c r="F427" s="158">
        <f t="shared" si="25"/>
        <v>-16</v>
      </c>
      <c r="G427" s="165" t="e">
        <f t="shared" si="26"/>
        <v>#N/A</v>
      </c>
      <c r="H427" s="165">
        <v>656160</v>
      </c>
      <c r="I427" s="165" t="e">
        <f t="shared" si="27"/>
        <v>#N/A</v>
      </c>
      <c r="J427" s="158" t="e">
        <f>IF(OR($A427="",$K427),"",VLOOKUP($A427,ContractInfo!$C:$L,10,FALSE))</f>
        <v>#N/A</v>
      </c>
      <c r="K427" s="158" t="b">
        <f>IF($A427="","",VLOOKUP($A427,ContractInfo!$C$2:$H$904,6,FALSE))</f>
        <v>0</v>
      </c>
      <c r="L427" s="158">
        <f>IF(OR($A427="",$K427),"",VLOOKUP($A427,ContractInfo!$C:$L,5,FALSE))</f>
        <v>10</v>
      </c>
    </row>
    <row r="428" spans="1:12" s="140" customFormat="1" x14ac:dyDescent="0.2">
      <c r="A428" s="140" t="s">
        <v>411</v>
      </c>
      <c r="B428" s="158">
        <v>3</v>
      </c>
      <c r="C428" s="158">
        <v>0</v>
      </c>
      <c r="D428" s="158">
        <v>-3</v>
      </c>
      <c r="E428" s="158">
        <f t="shared" si="24"/>
        <v>1</v>
      </c>
      <c r="F428" s="158">
        <f t="shared" si="25"/>
        <v>3</v>
      </c>
      <c r="G428" s="165" t="e">
        <f t="shared" si="26"/>
        <v>#N/A</v>
      </c>
      <c r="H428" s="165">
        <v>-121350</v>
      </c>
      <c r="I428" s="165" t="e">
        <f t="shared" si="27"/>
        <v>#N/A</v>
      </c>
      <c r="J428" s="158" t="e">
        <f>IF(OR($A428="",$K428),"",VLOOKUP($A428,ContractInfo!$C:$L,10,FALSE))</f>
        <v>#N/A</v>
      </c>
      <c r="K428" s="158" t="b">
        <f>IF($A428="","",VLOOKUP($A428,ContractInfo!$C$2:$H$904,6,FALSE))</f>
        <v>0</v>
      </c>
      <c r="L428" s="158">
        <f>IF(OR($A428="",$K428),"",VLOOKUP($A428,ContractInfo!$C:$L,5,FALSE))</f>
        <v>10</v>
      </c>
    </row>
    <row r="429" spans="1:12" s="140" customFormat="1" x14ac:dyDescent="0.2">
      <c r="A429" s="140" t="s">
        <v>678</v>
      </c>
      <c r="B429" s="158">
        <v>46</v>
      </c>
      <c r="C429" s="158">
        <v>46</v>
      </c>
      <c r="D429" s="158">
        <v>0</v>
      </c>
      <c r="E429" s="158">
        <f t="shared" si="24"/>
        <v>1</v>
      </c>
      <c r="F429" s="158">
        <f t="shared" si="25"/>
        <v>46</v>
      </c>
      <c r="G429" s="165" t="e">
        <f t="shared" si="26"/>
        <v>#N/A</v>
      </c>
      <c r="H429" s="165">
        <v>-70840</v>
      </c>
      <c r="I429" s="165" t="e">
        <f t="shared" si="27"/>
        <v>#N/A</v>
      </c>
      <c r="J429" s="158" t="e">
        <f>IF(OR($A429="",$K429),"",VLOOKUP($A429,ContractInfo!$C:$L,10,FALSE))</f>
        <v>#N/A</v>
      </c>
      <c r="K429" s="158" t="b">
        <f>IF($A429="","",VLOOKUP($A429,ContractInfo!$C$2:$H$904,6,FALSE))</f>
        <v>0</v>
      </c>
      <c r="L429" s="158">
        <f>IF(OR($A429="",$K429),"",VLOOKUP($A429,ContractInfo!$C:$L,5,FALSE))</f>
        <v>100</v>
      </c>
    </row>
    <row r="430" spans="1:12" s="140" customFormat="1" x14ac:dyDescent="0.2">
      <c r="A430" s="140" t="s">
        <v>531</v>
      </c>
      <c r="B430" s="158">
        <v>102</v>
      </c>
      <c r="C430" s="158">
        <v>0</v>
      </c>
      <c r="D430" s="158">
        <v>-102</v>
      </c>
      <c r="E430" s="158">
        <f t="shared" si="24"/>
        <v>1</v>
      </c>
      <c r="F430" s="158">
        <f t="shared" si="25"/>
        <v>102</v>
      </c>
      <c r="G430" s="165" t="e">
        <f t="shared" si="26"/>
        <v>#N/A</v>
      </c>
      <c r="H430" s="165">
        <v>-1749300</v>
      </c>
      <c r="I430" s="165" t="e">
        <f t="shared" si="27"/>
        <v>#N/A</v>
      </c>
      <c r="J430" s="158" t="e">
        <f>IF(OR($A430="",$K430),"",VLOOKUP($A430,ContractInfo!$C:$L,10,FALSE))</f>
        <v>#N/A</v>
      </c>
      <c r="K430" s="158" t="b">
        <f>IF($A430="","",VLOOKUP($A430,ContractInfo!$C$2:$H$904,6,FALSE))</f>
        <v>0</v>
      </c>
      <c r="L430" s="158">
        <f>IF(OR($A430="",$K430),"",VLOOKUP($A430,ContractInfo!$C:$L,5,FALSE))</f>
        <v>10</v>
      </c>
    </row>
    <row r="431" spans="1:12" s="140" customFormat="1" x14ac:dyDescent="0.2">
      <c r="A431" s="140" t="s">
        <v>531</v>
      </c>
      <c r="B431" s="158">
        <v>190</v>
      </c>
      <c r="C431" s="158">
        <v>0</v>
      </c>
      <c r="D431" s="158">
        <v>-190</v>
      </c>
      <c r="E431" s="158">
        <f t="shared" si="24"/>
        <v>1</v>
      </c>
      <c r="F431" s="158">
        <f t="shared" si="25"/>
        <v>190</v>
      </c>
      <c r="G431" s="165" t="e">
        <f t="shared" si="26"/>
        <v>#N/A</v>
      </c>
      <c r="H431" s="165">
        <v>-3233800</v>
      </c>
      <c r="I431" s="165" t="e">
        <f t="shared" si="27"/>
        <v>#N/A</v>
      </c>
      <c r="J431" s="158" t="e">
        <f>IF(OR($A431="",$K431),"",VLOOKUP($A431,ContractInfo!$C:$L,10,FALSE))</f>
        <v>#N/A</v>
      </c>
      <c r="K431" s="158" t="b">
        <f>IF($A431="","",VLOOKUP($A431,ContractInfo!$C$2:$H$904,6,FALSE))</f>
        <v>0</v>
      </c>
      <c r="L431" s="158">
        <f>IF(OR($A431="",$K431),"",VLOOKUP($A431,ContractInfo!$C:$L,5,FALSE))</f>
        <v>10</v>
      </c>
    </row>
    <row r="432" spans="1:12" s="140" customFormat="1" x14ac:dyDescent="0.2">
      <c r="A432" s="140" t="s">
        <v>584</v>
      </c>
      <c r="B432" s="158">
        <v>7</v>
      </c>
      <c r="C432" s="158">
        <v>0</v>
      </c>
      <c r="D432" s="158">
        <v>-7</v>
      </c>
      <c r="E432" s="158">
        <f t="shared" si="24"/>
        <v>1</v>
      </c>
      <c r="F432" s="158">
        <f t="shared" si="25"/>
        <v>7</v>
      </c>
      <c r="G432" s="165" t="e">
        <f t="shared" si="26"/>
        <v>#N/A</v>
      </c>
      <c r="H432" s="165">
        <v>-1148000</v>
      </c>
      <c r="I432" s="165" t="e">
        <f t="shared" si="27"/>
        <v>#N/A</v>
      </c>
      <c r="J432" s="158" t="e">
        <f>IF(OR($A432="",$K432),"",VLOOKUP($A432,ContractInfo!$C:$L,10,FALSE))</f>
        <v>#N/A</v>
      </c>
      <c r="K432" s="158" t="b">
        <f>IF($A432="","",VLOOKUP($A432,ContractInfo!$C$2:$H$904,6,FALSE))</f>
        <v>0</v>
      </c>
      <c r="L432" s="158">
        <f>IF(OR($A432="",$K432),"",VLOOKUP($A432,ContractInfo!$C:$L,5,FALSE))</f>
        <v>10</v>
      </c>
    </row>
    <row r="433" spans="1:12" s="140" customFormat="1" x14ac:dyDescent="0.2">
      <c r="A433" s="140" t="s">
        <v>584</v>
      </c>
      <c r="B433" s="158">
        <v>4</v>
      </c>
      <c r="C433" s="158">
        <v>0</v>
      </c>
      <c r="D433" s="158">
        <v>-4</v>
      </c>
      <c r="E433" s="158">
        <f t="shared" si="24"/>
        <v>1</v>
      </c>
      <c r="F433" s="158">
        <f t="shared" si="25"/>
        <v>4</v>
      </c>
      <c r="G433" s="165" t="e">
        <f t="shared" si="26"/>
        <v>#N/A</v>
      </c>
      <c r="H433" s="165">
        <v>-664000</v>
      </c>
      <c r="I433" s="165" t="e">
        <f t="shared" si="27"/>
        <v>#N/A</v>
      </c>
      <c r="J433" s="158" t="e">
        <f>IF(OR($A433="",$K433),"",VLOOKUP($A433,ContractInfo!$C:$L,10,FALSE))</f>
        <v>#N/A</v>
      </c>
      <c r="K433" s="158" t="b">
        <f>IF($A433="","",VLOOKUP($A433,ContractInfo!$C$2:$H$904,6,FALSE))</f>
        <v>0</v>
      </c>
      <c r="L433" s="158">
        <f>IF(OR($A433="",$K433),"",VLOOKUP($A433,ContractInfo!$C:$L,5,FALSE))</f>
        <v>10</v>
      </c>
    </row>
    <row r="434" spans="1:12" s="140" customFormat="1" x14ac:dyDescent="0.2">
      <c r="A434" s="140" t="s">
        <v>678</v>
      </c>
      <c r="B434" s="158">
        <v>-67</v>
      </c>
      <c r="C434" s="158">
        <v>-67</v>
      </c>
      <c r="D434" s="158">
        <v>0</v>
      </c>
      <c r="E434" s="158">
        <f t="shared" si="24"/>
        <v>1</v>
      </c>
      <c r="F434" s="158">
        <f t="shared" si="25"/>
        <v>-67</v>
      </c>
      <c r="G434" s="165" t="e">
        <f t="shared" si="26"/>
        <v>#N/A</v>
      </c>
      <c r="H434" s="165">
        <v>102175</v>
      </c>
      <c r="I434" s="165" t="e">
        <f t="shared" si="27"/>
        <v>#N/A</v>
      </c>
      <c r="J434" s="158" t="e">
        <f>IF(OR($A434="",$K434),"",VLOOKUP($A434,ContractInfo!$C:$L,10,FALSE))</f>
        <v>#N/A</v>
      </c>
      <c r="K434" s="158" t="b">
        <f>IF($A434="","",VLOOKUP($A434,ContractInfo!$C$2:$H$904,6,FALSE))</f>
        <v>0</v>
      </c>
      <c r="L434" s="158">
        <f>IF(OR($A434="",$K434),"",VLOOKUP($A434,ContractInfo!$C:$L,5,FALSE))</f>
        <v>100</v>
      </c>
    </row>
    <row r="435" spans="1:12" s="140" customFormat="1" x14ac:dyDescent="0.2">
      <c r="A435" s="140" t="s">
        <v>411</v>
      </c>
      <c r="B435" s="158">
        <v>-2</v>
      </c>
      <c r="C435" s="158">
        <v>0</v>
      </c>
      <c r="D435" s="158">
        <v>2</v>
      </c>
      <c r="E435" s="158">
        <f t="shared" si="24"/>
        <v>1</v>
      </c>
      <c r="F435" s="158">
        <f t="shared" si="25"/>
        <v>-2</v>
      </c>
      <c r="G435" s="165" t="e">
        <f t="shared" si="26"/>
        <v>#N/A</v>
      </c>
      <c r="H435" s="165">
        <v>81460</v>
      </c>
      <c r="I435" s="165" t="e">
        <f t="shared" si="27"/>
        <v>#N/A</v>
      </c>
      <c r="J435" s="158" t="e">
        <f>IF(OR($A435="",$K435),"",VLOOKUP($A435,ContractInfo!$C:$L,10,FALSE))</f>
        <v>#N/A</v>
      </c>
      <c r="K435" s="158" t="b">
        <f>IF($A435="","",VLOOKUP($A435,ContractInfo!$C$2:$H$904,6,FALSE))</f>
        <v>0</v>
      </c>
      <c r="L435" s="158">
        <f>IF(OR($A435="",$K435),"",VLOOKUP($A435,ContractInfo!$C:$L,5,FALSE))</f>
        <v>10</v>
      </c>
    </row>
    <row r="436" spans="1:12" s="140" customFormat="1" x14ac:dyDescent="0.2">
      <c r="A436" s="140" t="s">
        <v>678</v>
      </c>
      <c r="B436" s="158">
        <v>130</v>
      </c>
      <c r="C436" s="158">
        <v>130</v>
      </c>
      <c r="D436" s="158">
        <v>0</v>
      </c>
      <c r="E436" s="158">
        <f t="shared" si="24"/>
        <v>1</v>
      </c>
      <c r="F436" s="158">
        <f t="shared" si="25"/>
        <v>130</v>
      </c>
      <c r="G436" s="165" t="e">
        <f t="shared" si="26"/>
        <v>#N/A</v>
      </c>
      <c r="H436" s="165">
        <v>-202410</v>
      </c>
      <c r="I436" s="165" t="e">
        <f t="shared" si="27"/>
        <v>#N/A</v>
      </c>
      <c r="J436" s="158" t="e">
        <f>IF(OR($A436="",$K436),"",VLOOKUP($A436,ContractInfo!$C:$L,10,FALSE))</f>
        <v>#N/A</v>
      </c>
      <c r="K436" s="158" t="b">
        <f>IF($A436="","",VLOOKUP($A436,ContractInfo!$C$2:$H$904,6,FALSE))</f>
        <v>0</v>
      </c>
      <c r="L436" s="158">
        <f>IF(OR($A436="",$K436),"",VLOOKUP($A436,ContractInfo!$C:$L,5,FALSE))</f>
        <v>100</v>
      </c>
    </row>
    <row r="437" spans="1:12" s="140" customFormat="1" x14ac:dyDescent="0.2">
      <c r="A437" s="140" t="s">
        <v>584</v>
      </c>
      <c r="B437" s="158">
        <v>-6</v>
      </c>
      <c r="C437" s="158">
        <v>0</v>
      </c>
      <c r="D437" s="158">
        <v>6</v>
      </c>
      <c r="E437" s="158">
        <f t="shared" si="24"/>
        <v>1</v>
      </c>
      <c r="F437" s="158">
        <f t="shared" si="25"/>
        <v>-6</v>
      </c>
      <c r="G437" s="165" t="e">
        <f t="shared" si="26"/>
        <v>#N/A</v>
      </c>
      <c r="H437" s="165">
        <v>965100</v>
      </c>
      <c r="I437" s="165" t="e">
        <f t="shared" si="27"/>
        <v>#N/A</v>
      </c>
      <c r="J437" s="158" t="e">
        <f>IF(OR($A437="",$K437),"",VLOOKUP($A437,ContractInfo!$C:$L,10,FALSE))</f>
        <v>#N/A</v>
      </c>
      <c r="K437" s="158" t="b">
        <f>IF($A437="","",VLOOKUP($A437,ContractInfo!$C$2:$H$904,6,FALSE))</f>
        <v>0</v>
      </c>
      <c r="L437" s="158">
        <f>IF(OR($A437="",$K437),"",VLOOKUP($A437,ContractInfo!$C:$L,5,FALSE))</f>
        <v>10</v>
      </c>
    </row>
    <row r="438" spans="1:12" s="140" customFormat="1" x14ac:dyDescent="0.2">
      <c r="A438" s="140" t="s">
        <v>584</v>
      </c>
      <c r="B438" s="158">
        <v>-3</v>
      </c>
      <c r="C438" s="158">
        <v>0</v>
      </c>
      <c r="D438" s="158">
        <v>3</v>
      </c>
      <c r="E438" s="158">
        <f t="shared" si="24"/>
        <v>1</v>
      </c>
      <c r="F438" s="158">
        <f t="shared" si="25"/>
        <v>-3</v>
      </c>
      <c r="G438" s="165" t="e">
        <f t="shared" si="26"/>
        <v>#N/A</v>
      </c>
      <c r="H438" s="165">
        <v>475800</v>
      </c>
      <c r="I438" s="165" t="e">
        <f t="shared" si="27"/>
        <v>#N/A</v>
      </c>
      <c r="J438" s="158" t="e">
        <f>IF(OR($A438="",$K438),"",VLOOKUP($A438,ContractInfo!$C:$L,10,FALSE))</f>
        <v>#N/A</v>
      </c>
      <c r="K438" s="158" t="b">
        <f>IF($A438="","",VLOOKUP($A438,ContractInfo!$C$2:$H$904,6,FALSE))</f>
        <v>0</v>
      </c>
      <c r="L438" s="158">
        <f>IF(OR($A438="",$K438),"",VLOOKUP($A438,ContractInfo!$C:$L,5,FALSE))</f>
        <v>10</v>
      </c>
    </row>
    <row r="439" spans="1:12" s="140" customFormat="1" x14ac:dyDescent="0.2">
      <c r="A439" s="140" t="s">
        <v>584</v>
      </c>
      <c r="B439" s="158">
        <v>1</v>
      </c>
      <c r="C439" s="158">
        <v>0</v>
      </c>
      <c r="D439" s="158">
        <v>-1</v>
      </c>
      <c r="E439" s="158">
        <f t="shared" si="24"/>
        <v>1</v>
      </c>
      <c r="F439" s="158">
        <f t="shared" si="25"/>
        <v>1</v>
      </c>
      <c r="G439" s="165" t="e">
        <f t="shared" si="26"/>
        <v>#N/A</v>
      </c>
      <c r="H439" s="165">
        <v>-159350</v>
      </c>
      <c r="I439" s="165" t="e">
        <f t="shared" si="27"/>
        <v>#N/A</v>
      </c>
      <c r="J439" s="158" t="e">
        <f>IF(OR($A439="",$K439),"",VLOOKUP($A439,ContractInfo!$C:$L,10,FALSE))</f>
        <v>#N/A</v>
      </c>
      <c r="K439" s="158" t="b">
        <f>IF($A439="","",VLOOKUP($A439,ContractInfo!$C$2:$H$904,6,FALSE))</f>
        <v>0</v>
      </c>
      <c r="L439" s="158">
        <f>IF(OR($A439="",$K439),"",VLOOKUP($A439,ContractInfo!$C:$L,5,FALSE))</f>
        <v>10</v>
      </c>
    </row>
    <row r="440" spans="1:12" s="140" customFormat="1" x14ac:dyDescent="0.2">
      <c r="A440" s="140" t="s">
        <v>678</v>
      </c>
      <c r="B440" s="158">
        <v>-135</v>
      </c>
      <c r="C440" s="158">
        <v>-135</v>
      </c>
      <c r="D440" s="158">
        <v>0</v>
      </c>
      <c r="E440" s="158">
        <f t="shared" si="24"/>
        <v>1</v>
      </c>
      <c r="F440" s="158">
        <f t="shared" si="25"/>
        <v>-135</v>
      </c>
      <c r="G440" s="165" t="e">
        <f t="shared" si="26"/>
        <v>#N/A</v>
      </c>
      <c r="H440" s="165">
        <v>205875</v>
      </c>
      <c r="I440" s="165" t="e">
        <f t="shared" si="27"/>
        <v>#N/A</v>
      </c>
      <c r="J440" s="158" t="e">
        <f>IF(OR($A440="",$K440),"",VLOOKUP($A440,ContractInfo!$C:$L,10,FALSE))</f>
        <v>#N/A</v>
      </c>
      <c r="K440" s="158" t="b">
        <f>IF($A440="","",VLOOKUP($A440,ContractInfo!$C$2:$H$904,6,FALSE))</f>
        <v>0</v>
      </c>
      <c r="L440" s="158">
        <f>IF(OR($A440="",$K440),"",VLOOKUP($A440,ContractInfo!$C:$L,5,FALSE))</f>
        <v>100</v>
      </c>
    </row>
    <row r="441" spans="1:12" s="140" customFormat="1" x14ac:dyDescent="0.2">
      <c r="A441" s="140" t="s">
        <v>411</v>
      </c>
      <c r="B441" s="158">
        <v>4</v>
      </c>
      <c r="C441" s="158">
        <v>0</v>
      </c>
      <c r="D441" s="158">
        <v>-4</v>
      </c>
      <c r="E441" s="158">
        <f t="shared" si="24"/>
        <v>1</v>
      </c>
      <c r="F441" s="158">
        <f t="shared" si="25"/>
        <v>4</v>
      </c>
      <c r="G441" s="165" t="e">
        <f t="shared" si="26"/>
        <v>#N/A</v>
      </c>
      <c r="H441" s="165">
        <v>-157800</v>
      </c>
      <c r="I441" s="165" t="e">
        <f t="shared" si="27"/>
        <v>#N/A</v>
      </c>
      <c r="J441" s="158" t="e">
        <f>IF(OR($A441="",$K441),"",VLOOKUP($A441,ContractInfo!$C:$L,10,FALSE))</f>
        <v>#N/A</v>
      </c>
      <c r="K441" s="158" t="b">
        <f>IF($A441="","",VLOOKUP($A441,ContractInfo!$C$2:$H$904,6,FALSE))</f>
        <v>0</v>
      </c>
      <c r="L441" s="158">
        <f>IF(OR($A441="",$K441),"",VLOOKUP($A441,ContractInfo!$C:$L,5,FALSE))</f>
        <v>10</v>
      </c>
    </row>
    <row r="442" spans="1:12" s="140" customFormat="1" x14ac:dyDescent="0.2">
      <c r="A442" s="140" t="s">
        <v>531</v>
      </c>
      <c r="B442" s="158">
        <v>72</v>
      </c>
      <c r="C442" s="158">
        <v>0</v>
      </c>
      <c r="D442" s="158">
        <v>-72</v>
      </c>
      <c r="E442" s="158">
        <f t="shared" si="24"/>
        <v>1</v>
      </c>
      <c r="F442" s="158">
        <f t="shared" si="25"/>
        <v>72</v>
      </c>
      <c r="G442" s="165" t="e">
        <f t="shared" si="26"/>
        <v>#N/A</v>
      </c>
      <c r="H442" s="165">
        <v>-1241280</v>
      </c>
      <c r="I442" s="165" t="e">
        <f t="shared" si="27"/>
        <v>#N/A</v>
      </c>
      <c r="J442" s="158" t="e">
        <f>IF(OR($A442="",$K442),"",VLOOKUP($A442,ContractInfo!$C:$L,10,FALSE))</f>
        <v>#N/A</v>
      </c>
      <c r="K442" s="158" t="b">
        <f>IF($A442="","",VLOOKUP($A442,ContractInfo!$C$2:$H$904,6,FALSE))</f>
        <v>0</v>
      </c>
      <c r="L442" s="158">
        <f>IF(OR($A442="",$K442),"",VLOOKUP($A442,ContractInfo!$C:$L,5,FALSE))</f>
        <v>10</v>
      </c>
    </row>
    <row r="443" spans="1:12" s="140" customFormat="1" x14ac:dyDescent="0.2">
      <c r="A443" s="140" t="s">
        <v>678</v>
      </c>
      <c r="B443" s="158">
        <v>-400</v>
      </c>
      <c r="C443" s="158">
        <v>-400</v>
      </c>
      <c r="D443" s="158">
        <v>0</v>
      </c>
      <c r="E443" s="158">
        <f t="shared" si="24"/>
        <v>1</v>
      </c>
      <c r="F443" s="158">
        <f t="shared" si="25"/>
        <v>-400</v>
      </c>
      <c r="G443" s="165" t="e">
        <f t="shared" si="26"/>
        <v>#N/A</v>
      </c>
      <c r="H443" s="165">
        <v>568000</v>
      </c>
      <c r="I443" s="165" t="e">
        <f t="shared" si="27"/>
        <v>#N/A</v>
      </c>
      <c r="J443" s="158" t="e">
        <f>IF(OR($A443="",$K443),"",VLOOKUP($A443,ContractInfo!$C:$L,10,FALSE))</f>
        <v>#N/A</v>
      </c>
      <c r="K443" s="158" t="b">
        <f>IF($A443="","",VLOOKUP($A443,ContractInfo!$C$2:$H$904,6,FALSE))</f>
        <v>0</v>
      </c>
      <c r="L443" s="158">
        <f>IF(OR($A443="",$K443),"",VLOOKUP($A443,ContractInfo!$C:$L,5,FALSE))</f>
        <v>100</v>
      </c>
    </row>
    <row r="444" spans="1:12" s="140" customFormat="1" x14ac:dyDescent="0.2">
      <c r="A444" s="140" t="s">
        <v>678</v>
      </c>
      <c r="B444" s="158">
        <v>-37</v>
      </c>
      <c r="C444" s="158">
        <v>-37</v>
      </c>
      <c r="D444" s="158">
        <v>0</v>
      </c>
      <c r="E444" s="158">
        <f t="shared" si="24"/>
        <v>1</v>
      </c>
      <c r="F444" s="158">
        <f t="shared" si="25"/>
        <v>-37</v>
      </c>
      <c r="G444" s="165" t="e">
        <f t="shared" si="26"/>
        <v>#N/A</v>
      </c>
      <c r="H444" s="165">
        <v>52910</v>
      </c>
      <c r="I444" s="165" t="e">
        <f t="shared" si="27"/>
        <v>#N/A</v>
      </c>
      <c r="J444" s="158" t="e">
        <f>IF(OR($A444="",$K444),"",VLOOKUP($A444,ContractInfo!$C:$L,10,FALSE))</f>
        <v>#N/A</v>
      </c>
      <c r="K444" s="158" t="b">
        <f>IF($A444="","",VLOOKUP($A444,ContractInfo!$C$2:$H$904,6,FALSE))</f>
        <v>0</v>
      </c>
      <c r="L444" s="158">
        <f>IF(OR($A444="",$K444),"",VLOOKUP($A444,ContractInfo!$C:$L,5,FALSE))</f>
        <v>100</v>
      </c>
    </row>
    <row r="445" spans="1:12" s="140" customFormat="1" x14ac:dyDescent="0.2">
      <c r="A445" s="140" t="s">
        <v>752</v>
      </c>
      <c r="B445" s="158">
        <v>4404</v>
      </c>
      <c r="C445" s="158">
        <v>4404</v>
      </c>
      <c r="D445" s="158">
        <v>0</v>
      </c>
      <c r="E445" s="158">
        <f t="shared" si="24"/>
        <v>1</v>
      </c>
      <c r="F445" s="158">
        <f t="shared" si="25"/>
        <v>4404</v>
      </c>
      <c r="G445" s="165" t="e">
        <f t="shared" si="26"/>
        <v>#N/A</v>
      </c>
      <c r="H445" s="165">
        <v>-4219032</v>
      </c>
      <c r="I445" s="165" t="e">
        <f t="shared" si="27"/>
        <v>#N/A</v>
      </c>
      <c r="J445" s="158" t="e">
        <f>IF(OR($A445="",$K445),"",VLOOKUP($A445,ContractInfo!$C:$L,10,FALSE))</f>
        <v>#N/A</v>
      </c>
      <c r="K445" s="158" t="b">
        <f>IF($A445="","",VLOOKUP($A445,ContractInfo!$C$2:$H$904,6,FALSE))</f>
        <v>0</v>
      </c>
      <c r="L445" s="158">
        <f>IF(OR($A445="",$K445),"",VLOOKUP($A445,ContractInfo!$C:$L,5,FALSE))</f>
        <v>100</v>
      </c>
    </row>
    <row r="446" spans="1:12" s="140" customFormat="1" x14ac:dyDescent="0.2">
      <c r="A446" s="140" t="s">
        <v>584</v>
      </c>
      <c r="B446" s="158">
        <v>6</v>
      </c>
      <c r="C446" s="158">
        <v>0</v>
      </c>
      <c r="D446" s="158">
        <v>-6</v>
      </c>
      <c r="E446" s="158">
        <f t="shared" si="24"/>
        <v>1</v>
      </c>
      <c r="F446" s="158">
        <f t="shared" si="25"/>
        <v>6</v>
      </c>
      <c r="G446" s="165" t="e">
        <f t="shared" si="26"/>
        <v>#N/A</v>
      </c>
      <c r="H446" s="165">
        <v>-972000</v>
      </c>
      <c r="I446" s="165" t="e">
        <f t="shared" si="27"/>
        <v>#N/A</v>
      </c>
      <c r="J446" s="158" t="e">
        <f>IF(OR($A446="",$K446),"",VLOOKUP($A446,ContractInfo!$C:$L,10,FALSE))</f>
        <v>#N/A</v>
      </c>
      <c r="K446" s="158" t="b">
        <f>IF($A446="","",VLOOKUP($A446,ContractInfo!$C$2:$H$904,6,FALSE))</f>
        <v>0</v>
      </c>
      <c r="L446" s="158">
        <f>IF(OR($A446="",$K446),"",VLOOKUP($A446,ContractInfo!$C:$L,5,FALSE))</f>
        <v>10</v>
      </c>
    </row>
    <row r="447" spans="1:12" s="140" customFormat="1" x14ac:dyDescent="0.2">
      <c r="A447" s="140" t="s">
        <v>678</v>
      </c>
      <c r="B447" s="158">
        <v>110</v>
      </c>
      <c r="C447" s="158">
        <v>110</v>
      </c>
      <c r="D447" s="158">
        <v>0</v>
      </c>
      <c r="E447" s="158">
        <f t="shared" si="24"/>
        <v>1</v>
      </c>
      <c r="F447" s="158">
        <f t="shared" si="25"/>
        <v>110</v>
      </c>
      <c r="G447" s="165" t="e">
        <f t="shared" si="26"/>
        <v>#N/A</v>
      </c>
      <c r="H447" s="165">
        <v>-160050</v>
      </c>
      <c r="I447" s="165" t="e">
        <f t="shared" si="27"/>
        <v>#N/A</v>
      </c>
      <c r="J447" s="158" t="e">
        <f>IF(OR($A447="",$K447),"",VLOOKUP($A447,ContractInfo!$C:$L,10,FALSE))</f>
        <v>#N/A</v>
      </c>
      <c r="K447" s="158" t="b">
        <f>IF($A447="","",VLOOKUP($A447,ContractInfo!$C$2:$H$904,6,FALSE))</f>
        <v>0</v>
      </c>
      <c r="L447" s="158">
        <f>IF(OR($A447="",$K447),"",VLOOKUP($A447,ContractInfo!$C:$L,5,FALSE))</f>
        <v>100</v>
      </c>
    </row>
    <row r="448" spans="1:12" s="140" customFormat="1" x14ac:dyDescent="0.2">
      <c r="A448" s="140" t="s">
        <v>752</v>
      </c>
      <c r="B448" s="158">
        <v>2400</v>
      </c>
      <c r="C448" s="158">
        <v>2400</v>
      </c>
      <c r="D448" s="158">
        <v>0</v>
      </c>
      <c r="E448" s="158">
        <f t="shared" si="24"/>
        <v>1</v>
      </c>
      <c r="F448" s="158">
        <f t="shared" si="25"/>
        <v>2400</v>
      </c>
      <c r="G448" s="165" t="e">
        <f t="shared" si="26"/>
        <v>#N/A</v>
      </c>
      <c r="H448" s="165">
        <v>-2467920</v>
      </c>
      <c r="I448" s="165" t="e">
        <f t="shared" si="27"/>
        <v>#N/A</v>
      </c>
      <c r="J448" s="158" t="e">
        <f>IF(OR($A448="",$K448),"",VLOOKUP($A448,ContractInfo!$C:$L,10,FALSE))</f>
        <v>#N/A</v>
      </c>
      <c r="K448" s="158" t="b">
        <f>IF($A448="","",VLOOKUP($A448,ContractInfo!$C$2:$H$904,6,FALSE))</f>
        <v>0</v>
      </c>
      <c r="L448" s="158">
        <f>IF(OR($A448="",$K448),"",VLOOKUP($A448,ContractInfo!$C:$L,5,FALSE))</f>
        <v>100</v>
      </c>
    </row>
    <row r="449" spans="1:12" s="140" customFormat="1" x14ac:dyDescent="0.2">
      <c r="A449" s="140" t="s">
        <v>752</v>
      </c>
      <c r="B449" s="158">
        <v>-440</v>
      </c>
      <c r="C449" s="158">
        <v>-440</v>
      </c>
      <c r="D449" s="158">
        <v>0</v>
      </c>
      <c r="E449" s="158">
        <f t="shared" si="24"/>
        <v>1</v>
      </c>
      <c r="F449" s="158">
        <f t="shared" si="25"/>
        <v>-440</v>
      </c>
      <c r="G449" s="165" t="e">
        <f t="shared" si="26"/>
        <v>#N/A</v>
      </c>
      <c r="H449" s="165">
        <v>447920</v>
      </c>
      <c r="I449" s="165" t="e">
        <f t="shared" si="27"/>
        <v>#N/A</v>
      </c>
      <c r="J449" s="158" t="e">
        <f>IF(OR($A449="",$K449),"",VLOOKUP($A449,ContractInfo!$C:$L,10,FALSE))</f>
        <v>#N/A</v>
      </c>
      <c r="K449" s="158" t="b">
        <f>IF($A449="","",VLOOKUP($A449,ContractInfo!$C$2:$H$904,6,FALSE))</f>
        <v>0</v>
      </c>
      <c r="L449" s="158">
        <f>IF(OR($A449="",$K449),"",VLOOKUP($A449,ContractInfo!$C:$L,5,FALSE))</f>
        <v>100</v>
      </c>
    </row>
    <row r="450" spans="1:12" s="140" customFormat="1" x14ac:dyDescent="0.2">
      <c r="A450" s="140" t="s">
        <v>678</v>
      </c>
      <c r="B450" s="158">
        <v>-130</v>
      </c>
      <c r="C450" s="158">
        <v>-130</v>
      </c>
      <c r="D450" s="158">
        <v>0</v>
      </c>
      <c r="E450" s="158">
        <f t="shared" ref="E450:E513" si="28">IF(OR($A450="",$K450),"",1)</f>
        <v>1</v>
      </c>
      <c r="F450" s="158">
        <f t="shared" ref="F450:F513" si="29">IF(OR($A450="",$K450),"",$E450*$B450)</f>
        <v>-130</v>
      </c>
      <c r="G450" s="165" t="e">
        <f t="shared" ref="G450:G513" si="30">IF(OR($A450="",$K450),"",$J450*$B450*$L450)</f>
        <v>#N/A</v>
      </c>
      <c r="H450" s="165">
        <v>185393</v>
      </c>
      <c r="I450" s="165" t="e">
        <f t="shared" ref="I450:I513" si="31">IF(OR($A450="",$K450),"",$G450+$H450)</f>
        <v>#N/A</v>
      </c>
      <c r="J450" s="158" t="e">
        <f>IF(OR($A450="",$K450),"",VLOOKUP($A450,ContractInfo!$C:$L,10,FALSE))</f>
        <v>#N/A</v>
      </c>
      <c r="K450" s="158" t="b">
        <f>IF($A450="","",VLOOKUP($A450,ContractInfo!$C$2:$H$904,6,FALSE))</f>
        <v>0</v>
      </c>
      <c r="L450" s="158">
        <f>IF(OR($A450="",$K450),"",VLOOKUP($A450,ContractInfo!$C:$L,5,FALSE))</f>
        <v>100</v>
      </c>
    </row>
    <row r="451" spans="1:12" s="140" customFormat="1" x14ac:dyDescent="0.2">
      <c r="A451" s="140" t="s">
        <v>411</v>
      </c>
      <c r="B451" s="158">
        <v>4</v>
      </c>
      <c r="C451" s="158">
        <v>0</v>
      </c>
      <c r="D451" s="158">
        <v>-4</v>
      </c>
      <c r="E451" s="158">
        <f t="shared" si="28"/>
        <v>1</v>
      </c>
      <c r="F451" s="158">
        <f t="shared" si="29"/>
        <v>4</v>
      </c>
      <c r="G451" s="165" t="e">
        <f t="shared" si="30"/>
        <v>#N/A</v>
      </c>
      <c r="H451" s="165">
        <v>-154160</v>
      </c>
      <c r="I451" s="165" t="e">
        <f t="shared" si="31"/>
        <v>#N/A</v>
      </c>
      <c r="J451" s="158" t="e">
        <f>IF(OR($A451="",$K451),"",VLOOKUP($A451,ContractInfo!$C:$L,10,FALSE))</f>
        <v>#N/A</v>
      </c>
      <c r="K451" s="158" t="b">
        <f>IF($A451="","",VLOOKUP($A451,ContractInfo!$C$2:$H$904,6,FALSE))</f>
        <v>0</v>
      </c>
      <c r="L451" s="158">
        <f>IF(OR($A451="",$K451),"",VLOOKUP($A451,ContractInfo!$C:$L,5,FALSE))</f>
        <v>10</v>
      </c>
    </row>
    <row r="452" spans="1:12" s="140" customFormat="1" x14ac:dyDescent="0.2">
      <c r="A452" s="140" t="s">
        <v>531</v>
      </c>
      <c r="B452" s="158">
        <v>6</v>
      </c>
      <c r="C452" s="158">
        <v>0</v>
      </c>
      <c r="D452" s="158">
        <v>-6</v>
      </c>
      <c r="E452" s="158">
        <f t="shared" si="28"/>
        <v>1</v>
      </c>
      <c r="F452" s="158">
        <f t="shared" si="29"/>
        <v>6</v>
      </c>
      <c r="G452" s="165" t="e">
        <f t="shared" si="30"/>
        <v>#N/A</v>
      </c>
      <c r="H452" s="165">
        <v>-103500</v>
      </c>
      <c r="I452" s="165" t="e">
        <f t="shared" si="31"/>
        <v>#N/A</v>
      </c>
      <c r="J452" s="158" t="e">
        <f>IF(OR($A452="",$K452),"",VLOOKUP($A452,ContractInfo!$C:$L,10,FALSE))</f>
        <v>#N/A</v>
      </c>
      <c r="K452" s="158" t="b">
        <f>IF($A452="","",VLOOKUP($A452,ContractInfo!$C$2:$H$904,6,FALSE))</f>
        <v>0</v>
      </c>
      <c r="L452" s="158">
        <f>IF(OR($A452="",$K452),"",VLOOKUP($A452,ContractInfo!$C:$L,5,FALSE))</f>
        <v>10</v>
      </c>
    </row>
    <row r="453" spans="1:12" s="140" customFormat="1" x14ac:dyDescent="0.2">
      <c r="A453" s="140" t="s">
        <v>584</v>
      </c>
      <c r="B453" s="158">
        <v>2</v>
      </c>
      <c r="C453" s="158">
        <v>0</v>
      </c>
      <c r="D453" s="158">
        <v>-2</v>
      </c>
      <c r="E453" s="158">
        <f t="shared" si="28"/>
        <v>1</v>
      </c>
      <c r="F453" s="158">
        <f t="shared" si="29"/>
        <v>2</v>
      </c>
      <c r="G453" s="165" t="e">
        <f t="shared" si="30"/>
        <v>#N/A</v>
      </c>
      <c r="H453" s="165">
        <v>-325100</v>
      </c>
      <c r="I453" s="165" t="e">
        <f t="shared" si="31"/>
        <v>#N/A</v>
      </c>
      <c r="J453" s="158" t="e">
        <f>IF(OR($A453="",$K453),"",VLOOKUP($A453,ContractInfo!$C:$L,10,FALSE))</f>
        <v>#N/A</v>
      </c>
      <c r="K453" s="158" t="b">
        <f>IF($A453="","",VLOOKUP($A453,ContractInfo!$C$2:$H$904,6,FALSE))</f>
        <v>0</v>
      </c>
      <c r="L453" s="158">
        <f>IF(OR($A453="",$K453),"",VLOOKUP($A453,ContractInfo!$C:$L,5,FALSE))</f>
        <v>10</v>
      </c>
    </row>
    <row r="454" spans="1:12" s="140" customFormat="1" x14ac:dyDescent="0.2">
      <c r="A454" s="140" t="s">
        <v>411</v>
      </c>
      <c r="B454" s="158">
        <v>-8</v>
      </c>
      <c r="C454" s="158">
        <v>0</v>
      </c>
      <c r="D454" s="158">
        <v>8</v>
      </c>
      <c r="E454" s="158">
        <f t="shared" si="28"/>
        <v>1</v>
      </c>
      <c r="F454" s="158">
        <f t="shared" si="29"/>
        <v>-8</v>
      </c>
      <c r="G454" s="165" t="e">
        <f t="shared" si="30"/>
        <v>#N/A</v>
      </c>
      <c r="H454" s="165">
        <v>315760</v>
      </c>
      <c r="I454" s="165" t="e">
        <f t="shared" si="31"/>
        <v>#N/A</v>
      </c>
      <c r="J454" s="158" t="e">
        <f>IF(OR($A454="",$K454),"",VLOOKUP($A454,ContractInfo!$C:$L,10,FALSE))</f>
        <v>#N/A</v>
      </c>
      <c r="K454" s="158" t="b">
        <f>IF($A454="","",VLOOKUP($A454,ContractInfo!$C$2:$H$904,6,FALSE))</f>
        <v>0</v>
      </c>
      <c r="L454" s="158">
        <f>IF(OR($A454="",$K454),"",VLOOKUP($A454,ContractInfo!$C:$L,5,FALSE))</f>
        <v>10</v>
      </c>
    </row>
    <row r="455" spans="1:12" s="140" customFormat="1" x14ac:dyDescent="0.2">
      <c r="A455" s="140" t="s">
        <v>531</v>
      </c>
      <c r="B455" s="158">
        <v>130</v>
      </c>
      <c r="C455" s="158">
        <v>0</v>
      </c>
      <c r="D455" s="158">
        <v>-130</v>
      </c>
      <c r="E455" s="158">
        <f t="shared" si="28"/>
        <v>1</v>
      </c>
      <c r="F455" s="158">
        <f t="shared" si="29"/>
        <v>130</v>
      </c>
      <c r="G455" s="165" t="e">
        <f t="shared" si="30"/>
        <v>#N/A</v>
      </c>
      <c r="H455" s="165">
        <v>-2262000</v>
      </c>
      <c r="I455" s="165" t="e">
        <f t="shared" si="31"/>
        <v>#N/A</v>
      </c>
      <c r="J455" s="158" t="e">
        <f>IF(OR($A455="",$K455),"",VLOOKUP($A455,ContractInfo!$C:$L,10,FALSE))</f>
        <v>#N/A</v>
      </c>
      <c r="K455" s="158" t="b">
        <f>IF($A455="","",VLOOKUP($A455,ContractInfo!$C$2:$H$904,6,FALSE))</f>
        <v>0</v>
      </c>
      <c r="L455" s="158">
        <f>IF(OR($A455="",$K455),"",VLOOKUP($A455,ContractInfo!$C:$L,5,FALSE))</f>
        <v>10</v>
      </c>
    </row>
    <row r="456" spans="1:12" s="140" customFormat="1" x14ac:dyDescent="0.2">
      <c r="A456" s="140" t="s">
        <v>584</v>
      </c>
      <c r="B456" s="158">
        <v>3</v>
      </c>
      <c r="C456" s="158">
        <v>0</v>
      </c>
      <c r="D456" s="158">
        <v>-3</v>
      </c>
      <c r="E456" s="158">
        <f t="shared" si="28"/>
        <v>1</v>
      </c>
      <c r="F456" s="158">
        <f t="shared" si="29"/>
        <v>3</v>
      </c>
      <c r="G456" s="165" t="e">
        <f t="shared" si="30"/>
        <v>#N/A</v>
      </c>
      <c r="H456" s="165">
        <v>-494550</v>
      </c>
      <c r="I456" s="165" t="e">
        <f t="shared" si="31"/>
        <v>#N/A</v>
      </c>
      <c r="J456" s="158" t="e">
        <f>IF(OR($A456="",$K456),"",VLOOKUP($A456,ContractInfo!$C:$L,10,FALSE))</f>
        <v>#N/A</v>
      </c>
      <c r="K456" s="158" t="b">
        <f>IF($A456="","",VLOOKUP($A456,ContractInfo!$C$2:$H$904,6,FALSE))</f>
        <v>0</v>
      </c>
      <c r="L456" s="158">
        <f>IF(OR($A456="",$K456),"",VLOOKUP($A456,ContractInfo!$C:$L,5,FALSE))</f>
        <v>10</v>
      </c>
    </row>
    <row r="457" spans="1:12" s="140" customFormat="1" x14ac:dyDescent="0.2">
      <c r="A457" s="140" t="s">
        <v>752</v>
      </c>
      <c r="B457" s="158">
        <v>2000</v>
      </c>
      <c r="C457" s="158">
        <v>2000</v>
      </c>
      <c r="D457" s="158">
        <v>0</v>
      </c>
      <c r="E457" s="158">
        <f t="shared" si="28"/>
        <v>1</v>
      </c>
      <c r="F457" s="158">
        <f t="shared" si="29"/>
        <v>2000</v>
      </c>
      <c r="G457" s="165" t="e">
        <f t="shared" si="30"/>
        <v>#N/A</v>
      </c>
      <c r="H457" s="165">
        <v>-2039999.9999999998</v>
      </c>
      <c r="I457" s="165" t="e">
        <f t="shared" si="31"/>
        <v>#N/A</v>
      </c>
      <c r="J457" s="158" t="e">
        <f>IF(OR($A457="",$K457),"",VLOOKUP($A457,ContractInfo!$C:$L,10,FALSE))</f>
        <v>#N/A</v>
      </c>
      <c r="K457" s="158" t="b">
        <f>IF($A457="","",VLOOKUP($A457,ContractInfo!$C$2:$H$904,6,FALSE))</f>
        <v>0</v>
      </c>
      <c r="L457" s="158">
        <f>IF(OR($A457="",$K457),"",VLOOKUP($A457,ContractInfo!$C:$L,5,FALSE))</f>
        <v>100</v>
      </c>
    </row>
    <row r="458" spans="1:12" s="140" customFormat="1" x14ac:dyDescent="0.2">
      <c r="A458" s="140" t="s">
        <v>584</v>
      </c>
      <c r="B458" s="158">
        <v>1</v>
      </c>
      <c r="C458" s="158">
        <v>0</v>
      </c>
      <c r="D458" s="158">
        <v>-1</v>
      </c>
      <c r="E458" s="158">
        <f t="shared" si="28"/>
        <v>1</v>
      </c>
      <c r="F458" s="158">
        <f t="shared" si="29"/>
        <v>1</v>
      </c>
      <c r="G458" s="165" t="e">
        <f t="shared" si="30"/>
        <v>#N/A</v>
      </c>
      <c r="H458" s="165">
        <v>-165800</v>
      </c>
      <c r="I458" s="165" t="e">
        <f t="shared" si="31"/>
        <v>#N/A</v>
      </c>
      <c r="J458" s="158" t="e">
        <f>IF(OR($A458="",$K458),"",VLOOKUP($A458,ContractInfo!$C:$L,10,FALSE))</f>
        <v>#N/A</v>
      </c>
      <c r="K458" s="158" t="b">
        <f>IF($A458="","",VLOOKUP($A458,ContractInfo!$C$2:$H$904,6,FALSE))</f>
        <v>0</v>
      </c>
      <c r="L458" s="158">
        <f>IF(OR($A458="",$K458),"",VLOOKUP($A458,ContractInfo!$C:$L,5,FALSE))</f>
        <v>10</v>
      </c>
    </row>
    <row r="459" spans="1:12" s="140" customFormat="1" x14ac:dyDescent="0.2">
      <c r="A459" s="140" t="s">
        <v>411</v>
      </c>
      <c r="B459" s="158">
        <v>-4</v>
      </c>
      <c r="C459" s="158">
        <v>0</v>
      </c>
      <c r="D459" s="158">
        <v>4</v>
      </c>
      <c r="E459" s="158">
        <f t="shared" si="28"/>
        <v>1</v>
      </c>
      <c r="F459" s="158">
        <f t="shared" si="29"/>
        <v>-4</v>
      </c>
      <c r="G459" s="165" t="e">
        <f t="shared" si="30"/>
        <v>#N/A</v>
      </c>
      <c r="H459" s="165">
        <v>159520</v>
      </c>
      <c r="I459" s="165" t="e">
        <f t="shared" si="31"/>
        <v>#N/A</v>
      </c>
      <c r="J459" s="158" t="e">
        <f>IF(OR($A459="",$K459),"",VLOOKUP($A459,ContractInfo!$C:$L,10,FALSE))</f>
        <v>#N/A</v>
      </c>
      <c r="K459" s="158" t="b">
        <f>IF($A459="","",VLOOKUP($A459,ContractInfo!$C$2:$H$904,6,FALSE))</f>
        <v>0</v>
      </c>
      <c r="L459" s="158">
        <f>IF(OR($A459="",$K459),"",VLOOKUP($A459,ContractInfo!$C:$L,5,FALSE))</f>
        <v>10</v>
      </c>
    </row>
    <row r="460" spans="1:12" s="140" customFormat="1" x14ac:dyDescent="0.2">
      <c r="A460" s="140" t="s">
        <v>678</v>
      </c>
      <c r="B460" s="158">
        <v>152</v>
      </c>
      <c r="C460" s="158">
        <v>152</v>
      </c>
      <c r="D460" s="158">
        <v>0</v>
      </c>
      <c r="E460" s="158">
        <f t="shared" si="28"/>
        <v>1</v>
      </c>
      <c r="F460" s="158">
        <f t="shared" si="29"/>
        <v>152</v>
      </c>
      <c r="G460" s="165" t="e">
        <f t="shared" si="30"/>
        <v>#N/A</v>
      </c>
      <c r="H460" s="165">
        <v>-222224</v>
      </c>
      <c r="I460" s="165" t="e">
        <f t="shared" si="31"/>
        <v>#N/A</v>
      </c>
      <c r="J460" s="158" t="e">
        <f>IF(OR($A460="",$K460),"",VLOOKUP($A460,ContractInfo!$C:$L,10,FALSE))</f>
        <v>#N/A</v>
      </c>
      <c r="K460" s="158" t="b">
        <f>IF($A460="","",VLOOKUP($A460,ContractInfo!$C$2:$H$904,6,FALSE))</f>
        <v>0</v>
      </c>
      <c r="L460" s="158">
        <f>IF(OR($A460="",$K460),"",VLOOKUP($A460,ContractInfo!$C:$L,5,FALSE))</f>
        <v>100</v>
      </c>
    </row>
    <row r="461" spans="1:12" s="140" customFormat="1" x14ac:dyDescent="0.2">
      <c r="A461" s="140" t="s">
        <v>752</v>
      </c>
      <c r="B461" s="158">
        <v>-665</v>
      </c>
      <c r="C461" s="158">
        <v>-665</v>
      </c>
      <c r="D461" s="158">
        <v>0</v>
      </c>
      <c r="E461" s="158">
        <f t="shared" si="28"/>
        <v>1</v>
      </c>
      <c r="F461" s="158">
        <f t="shared" si="29"/>
        <v>-665</v>
      </c>
      <c r="G461" s="165" t="e">
        <f t="shared" si="30"/>
        <v>#N/A</v>
      </c>
      <c r="H461" s="165">
        <v>665332.5</v>
      </c>
      <c r="I461" s="165" t="e">
        <f t="shared" si="31"/>
        <v>#N/A</v>
      </c>
      <c r="J461" s="158" t="e">
        <f>IF(OR($A461="",$K461),"",VLOOKUP($A461,ContractInfo!$C:$L,10,FALSE))</f>
        <v>#N/A</v>
      </c>
      <c r="K461" s="158" t="b">
        <f>IF($A461="","",VLOOKUP($A461,ContractInfo!$C$2:$H$904,6,FALSE))</f>
        <v>0</v>
      </c>
      <c r="L461" s="158">
        <f>IF(OR($A461="",$K461),"",VLOOKUP($A461,ContractInfo!$C:$L,5,FALSE))</f>
        <v>100</v>
      </c>
    </row>
    <row r="462" spans="1:12" s="140" customFormat="1" x14ac:dyDescent="0.2">
      <c r="A462" s="140" t="s">
        <v>411</v>
      </c>
      <c r="B462" s="158">
        <v>-1</v>
      </c>
      <c r="C462" s="158">
        <v>0</v>
      </c>
      <c r="D462" s="158">
        <v>1</v>
      </c>
      <c r="E462" s="158">
        <f t="shared" si="28"/>
        <v>1</v>
      </c>
      <c r="F462" s="158">
        <f t="shared" si="29"/>
        <v>-1</v>
      </c>
      <c r="G462" s="165" t="e">
        <f t="shared" si="30"/>
        <v>#N/A</v>
      </c>
      <c r="H462" s="165">
        <v>40500</v>
      </c>
      <c r="I462" s="165" t="e">
        <f t="shared" si="31"/>
        <v>#N/A</v>
      </c>
      <c r="J462" s="158" t="e">
        <f>IF(OR($A462="",$K462),"",VLOOKUP($A462,ContractInfo!$C:$L,10,FALSE))</f>
        <v>#N/A</v>
      </c>
      <c r="K462" s="158" t="b">
        <f>IF($A462="","",VLOOKUP($A462,ContractInfo!$C$2:$H$904,6,FALSE))</f>
        <v>0</v>
      </c>
      <c r="L462" s="158">
        <f>IF(OR($A462="",$K462),"",VLOOKUP($A462,ContractInfo!$C:$L,5,FALSE))</f>
        <v>10</v>
      </c>
    </row>
    <row r="463" spans="1:12" s="140" customFormat="1" x14ac:dyDescent="0.2">
      <c r="A463" s="140" t="s">
        <v>531</v>
      </c>
      <c r="B463" s="158">
        <v>-123</v>
      </c>
      <c r="C463" s="158">
        <v>0</v>
      </c>
      <c r="D463" s="158">
        <v>123</v>
      </c>
      <c r="E463" s="158">
        <f t="shared" si="28"/>
        <v>1</v>
      </c>
      <c r="F463" s="158">
        <f t="shared" si="29"/>
        <v>-123</v>
      </c>
      <c r="G463" s="165" t="e">
        <f t="shared" si="30"/>
        <v>#N/A</v>
      </c>
      <c r="H463" s="165">
        <v>2120520</v>
      </c>
      <c r="I463" s="165" t="e">
        <f t="shared" si="31"/>
        <v>#N/A</v>
      </c>
      <c r="J463" s="158" t="e">
        <f>IF(OR($A463="",$K463),"",VLOOKUP($A463,ContractInfo!$C:$L,10,FALSE))</f>
        <v>#N/A</v>
      </c>
      <c r="K463" s="158" t="b">
        <f>IF($A463="","",VLOOKUP($A463,ContractInfo!$C$2:$H$904,6,FALSE))</f>
        <v>0</v>
      </c>
      <c r="L463" s="158">
        <f>IF(OR($A463="",$K463),"",VLOOKUP($A463,ContractInfo!$C:$L,5,FALSE))</f>
        <v>10</v>
      </c>
    </row>
    <row r="464" spans="1:12" s="140" customFormat="1" x14ac:dyDescent="0.2">
      <c r="A464" s="140" t="s">
        <v>584</v>
      </c>
      <c r="B464" s="158">
        <v>1</v>
      </c>
      <c r="C464" s="158">
        <v>0</v>
      </c>
      <c r="D464" s="158">
        <v>-1</v>
      </c>
      <c r="E464" s="158">
        <f t="shared" si="28"/>
        <v>1</v>
      </c>
      <c r="F464" s="158">
        <f t="shared" si="29"/>
        <v>1</v>
      </c>
      <c r="G464" s="165" t="e">
        <f t="shared" si="30"/>
        <v>#N/A</v>
      </c>
      <c r="H464" s="165">
        <v>-165800</v>
      </c>
      <c r="I464" s="165" t="e">
        <f t="shared" si="31"/>
        <v>#N/A</v>
      </c>
      <c r="J464" s="158" t="e">
        <f>IF(OR($A464="",$K464),"",VLOOKUP($A464,ContractInfo!$C:$L,10,FALSE))</f>
        <v>#N/A</v>
      </c>
      <c r="K464" s="158" t="b">
        <f>IF($A464="","",VLOOKUP($A464,ContractInfo!$C$2:$H$904,6,FALSE))</f>
        <v>0</v>
      </c>
      <c r="L464" s="158">
        <f>IF(OR($A464="",$K464),"",VLOOKUP($A464,ContractInfo!$C:$L,5,FALSE))</f>
        <v>10</v>
      </c>
    </row>
    <row r="465" spans="1:12" s="140" customFormat="1" x14ac:dyDescent="0.2">
      <c r="A465" s="140" t="s">
        <v>678</v>
      </c>
      <c r="B465" s="158">
        <v>57</v>
      </c>
      <c r="C465" s="158">
        <v>57</v>
      </c>
      <c r="D465" s="158">
        <v>0</v>
      </c>
      <c r="E465" s="158">
        <f t="shared" si="28"/>
        <v>1</v>
      </c>
      <c r="F465" s="158">
        <f t="shared" si="29"/>
        <v>57</v>
      </c>
      <c r="G465" s="165" t="e">
        <f t="shared" si="30"/>
        <v>#N/A</v>
      </c>
      <c r="H465" s="165">
        <v>-84075</v>
      </c>
      <c r="I465" s="165" t="e">
        <f t="shared" si="31"/>
        <v>#N/A</v>
      </c>
      <c r="J465" s="158" t="e">
        <f>IF(OR($A465="",$K465),"",VLOOKUP($A465,ContractInfo!$C:$L,10,FALSE))</f>
        <v>#N/A</v>
      </c>
      <c r="K465" s="158" t="b">
        <f>IF($A465="","",VLOOKUP($A465,ContractInfo!$C$2:$H$904,6,FALSE))</f>
        <v>0</v>
      </c>
      <c r="L465" s="158">
        <f>IF(OR($A465="",$K465),"",VLOOKUP($A465,ContractInfo!$C:$L,5,FALSE))</f>
        <v>100</v>
      </c>
    </row>
    <row r="466" spans="1:12" s="140" customFormat="1" x14ac:dyDescent="0.2">
      <c r="A466" s="140" t="s">
        <v>678</v>
      </c>
      <c r="B466" s="158">
        <v>-40</v>
      </c>
      <c r="C466" s="158">
        <v>-40</v>
      </c>
      <c r="D466" s="158">
        <v>0</v>
      </c>
      <c r="E466" s="158">
        <f t="shared" si="28"/>
        <v>1</v>
      </c>
      <c r="F466" s="158">
        <f t="shared" si="29"/>
        <v>-40</v>
      </c>
      <c r="G466" s="165" t="e">
        <f t="shared" si="30"/>
        <v>#N/A</v>
      </c>
      <c r="H466" s="165">
        <v>58480</v>
      </c>
      <c r="I466" s="165" t="e">
        <f t="shared" si="31"/>
        <v>#N/A</v>
      </c>
      <c r="J466" s="158" t="e">
        <f>IF(OR($A466="",$K466),"",VLOOKUP($A466,ContractInfo!$C:$L,10,FALSE))</f>
        <v>#N/A</v>
      </c>
      <c r="K466" s="158" t="b">
        <f>IF($A466="","",VLOOKUP($A466,ContractInfo!$C$2:$H$904,6,FALSE))</f>
        <v>0</v>
      </c>
      <c r="L466" s="158">
        <f>IF(OR($A466="",$K466),"",VLOOKUP($A466,ContractInfo!$C:$L,5,FALSE))</f>
        <v>100</v>
      </c>
    </row>
    <row r="467" spans="1:12" s="140" customFormat="1" x14ac:dyDescent="0.2">
      <c r="A467" s="140" t="s">
        <v>752</v>
      </c>
      <c r="B467" s="158">
        <v>-600</v>
      </c>
      <c r="C467" s="158">
        <v>-600</v>
      </c>
      <c r="D467" s="158">
        <v>0</v>
      </c>
      <c r="E467" s="158">
        <f t="shared" si="28"/>
        <v>1</v>
      </c>
      <c r="F467" s="158">
        <f t="shared" si="29"/>
        <v>-600</v>
      </c>
      <c r="G467" s="165" t="e">
        <f t="shared" si="30"/>
        <v>#N/A</v>
      </c>
      <c r="H467" s="165">
        <v>592200</v>
      </c>
      <c r="I467" s="165" t="e">
        <f t="shared" si="31"/>
        <v>#N/A</v>
      </c>
      <c r="J467" s="158" t="e">
        <f>IF(OR($A467="",$K467),"",VLOOKUP($A467,ContractInfo!$C:$L,10,FALSE))</f>
        <v>#N/A</v>
      </c>
      <c r="K467" s="158" t="b">
        <f>IF($A467="","",VLOOKUP($A467,ContractInfo!$C$2:$H$904,6,FALSE))</f>
        <v>0</v>
      </c>
      <c r="L467" s="158">
        <f>IF(OR($A467="",$K467),"",VLOOKUP($A467,ContractInfo!$C:$L,5,FALSE))</f>
        <v>100</v>
      </c>
    </row>
    <row r="468" spans="1:12" s="140" customFormat="1" x14ac:dyDescent="0.2">
      <c r="A468" s="140" t="s">
        <v>531</v>
      </c>
      <c r="B468" s="158">
        <v>110</v>
      </c>
      <c r="C468" s="158">
        <v>0</v>
      </c>
      <c r="D468" s="158">
        <v>-110</v>
      </c>
      <c r="E468" s="158">
        <f t="shared" si="28"/>
        <v>1</v>
      </c>
      <c r="F468" s="158">
        <f t="shared" si="29"/>
        <v>110</v>
      </c>
      <c r="G468" s="165" t="e">
        <f t="shared" si="30"/>
        <v>#N/A</v>
      </c>
      <c r="H468" s="165">
        <v>-1911800</v>
      </c>
      <c r="I468" s="165" t="e">
        <f t="shared" si="31"/>
        <v>#N/A</v>
      </c>
      <c r="J468" s="158" t="e">
        <f>IF(OR($A468="",$K468),"",VLOOKUP($A468,ContractInfo!$C:$L,10,FALSE))</f>
        <v>#N/A</v>
      </c>
      <c r="K468" s="158" t="b">
        <f>IF($A468="","",VLOOKUP($A468,ContractInfo!$C$2:$H$904,6,FALSE))</f>
        <v>0</v>
      </c>
      <c r="L468" s="158">
        <f>IF(OR($A468="",$K468),"",VLOOKUP($A468,ContractInfo!$C:$L,5,FALSE))</f>
        <v>10</v>
      </c>
    </row>
    <row r="469" spans="1:12" s="140" customFormat="1" x14ac:dyDescent="0.2">
      <c r="A469" s="140" t="s">
        <v>531</v>
      </c>
      <c r="B469" s="158">
        <v>-71</v>
      </c>
      <c r="C469" s="158">
        <v>0</v>
      </c>
      <c r="D469" s="158">
        <v>71</v>
      </c>
      <c r="E469" s="158">
        <f t="shared" si="28"/>
        <v>1</v>
      </c>
      <c r="F469" s="158">
        <f t="shared" si="29"/>
        <v>-71</v>
      </c>
      <c r="G469" s="165" t="e">
        <f t="shared" si="30"/>
        <v>#N/A</v>
      </c>
      <c r="H469" s="165">
        <v>1226880</v>
      </c>
      <c r="I469" s="165" t="e">
        <f t="shared" si="31"/>
        <v>#N/A</v>
      </c>
      <c r="J469" s="158" t="e">
        <f>IF(OR($A469="",$K469),"",VLOOKUP($A469,ContractInfo!$C:$L,10,FALSE))</f>
        <v>#N/A</v>
      </c>
      <c r="K469" s="158" t="b">
        <f>IF($A469="","",VLOOKUP($A469,ContractInfo!$C$2:$H$904,6,FALSE))</f>
        <v>0</v>
      </c>
      <c r="L469" s="158">
        <f>IF(OR($A469="",$K469),"",VLOOKUP($A469,ContractInfo!$C:$L,5,FALSE))</f>
        <v>10</v>
      </c>
    </row>
    <row r="470" spans="1:12" s="140" customFormat="1" x14ac:dyDescent="0.2">
      <c r="A470" s="140" t="s">
        <v>584</v>
      </c>
      <c r="B470" s="158">
        <v>1</v>
      </c>
      <c r="C470" s="158">
        <v>0</v>
      </c>
      <c r="D470" s="158">
        <v>-1</v>
      </c>
      <c r="E470" s="158">
        <f t="shared" si="28"/>
        <v>1</v>
      </c>
      <c r="F470" s="158">
        <f t="shared" si="29"/>
        <v>1</v>
      </c>
      <c r="G470" s="165" t="e">
        <f t="shared" si="30"/>
        <v>#N/A</v>
      </c>
      <c r="H470" s="165">
        <v>-164900</v>
      </c>
      <c r="I470" s="165" t="e">
        <f t="shared" si="31"/>
        <v>#N/A</v>
      </c>
      <c r="J470" s="158" t="e">
        <f>IF(OR($A470="",$K470),"",VLOOKUP($A470,ContractInfo!$C:$L,10,FALSE))</f>
        <v>#N/A</v>
      </c>
      <c r="K470" s="158" t="b">
        <f>IF($A470="","",VLOOKUP($A470,ContractInfo!$C$2:$H$904,6,FALSE))</f>
        <v>0</v>
      </c>
      <c r="L470" s="158">
        <f>IF(OR($A470="",$K470),"",VLOOKUP($A470,ContractInfo!$C:$L,5,FALSE))</f>
        <v>10</v>
      </c>
    </row>
    <row r="471" spans="1:12" s="140" customFormat="1" x14ac:dyDescent="0.2">
      <c r="A471" s="140" t="s">
        <v>752</v>
      </c>
      <c r="B471" s="158">
        <v>-400</v>
      </c>
      <c r="C471" s="158">
        <v>-400</v>
      </c>
      <c r="D471" s="158">
        <v>0</v>
      </c>
      <c r="E471" s="158">
        <f t="shared" si="28"/>
        <v>1</v>
      </c>
      <c r="F471" s="158">
        <f t="shared" si="29"/>
        <v>-400</v>
      </c>
      <c r="G471" s="165" t="e">
        <f t="shared" si="30"/>
        <v>#N/A</v>
      </c>
      <c r="H471" s="165">
        <v>390840.00000000006</v>
      </c>
      <c r="I471" s="165" t="e">
        <f t="shared" si="31"/>
        <v>#N/A</v>
      </c>
      <c r="J471" s="158" t="e">
        <f>IF(OR($A471="",$K471),"",VLOOKUP($A471,ContractInfo!$C:$L,10,FALSE))</f>
        <v>#N/A</v>
      </c>
      <c r="K471" s="158" t="b">
        <f>IF($A471="","",VLOOKUP($A471,ContractInfo!$C$2:$H$904,6,FALSE))</f>
        <v>0</v>
      </c>
      <c r="L471" s="158">
        <f>IF(OR($A471="",$K471),"",VLOOKUP($A471,ContractInfo!$C:$L,5,FALSE))</f>
        <v>100</v>
      </c>
    </row>
    <row r="472" spans="1:12" s="140" customFormat="1" x14ac:dyDescent="0.2">
      <c r="A472" s="140" t="s">
        <v>411</v>
      </c>
      <c r="B472" s="158">
        <v>199</v>
      </c>
      <c r="C472" s="158">
        <v>0</v>
      </c>
      <c r="D472" s="158">
        <v>-199</v>
      </c>
      <c r="E472" s="158">
        <f t="shared" si="28"/>
        <v>1</v>
      </c>
      <c r="F472" s="158">
        <f t="shared" si="29"/>
        <v>199</v>
      </c>
      <c r="G472" s="165" t="e">
        <f t="shared" si="30"/>
        <v>#N/A</v>
      </c>
      <c r="H472" s="165">
        <v>-7860500</v>
      </c>
      <c r="I472" s="165" t="e">
        <f t="shared" si="31"/>
        <v>#N/A</v>
      </c>
      <c r="J472" s="158" t="e">
        <f>IF(OR($A472="",$K472),"",VLOOKUP($A472,ContractInfo!$C:$L,10,FALSE))</f>
        <v>#N/A</v>
      </c>
      <c r="K472" s="158" t="b">
        <f>IF($A472="","",VLOOKUP($A472,ContractInfo!$C$2:$H$904,6,FALSE))</f>
        <v>0</v>
      </c>
      <c r="L472" s="158">
        <f>IF(OR($A472="",$K472),"",VLOOKUP($A472,ContractInfo!$C:$L,5,FALSE))</f>
        <v>10</v>
      </c>
    </row>
    <row r="473" spans="1:12" s="140" customFormat="1" x14ac:dyDescent="0.2">
      <c r="A473" s="140" t="s">
        <v>531</v>
      </c>
      <c r="B473" s="158">
        <v>-80</v>
      </c>
      <c r="C473" s="158">
        <v>0</v>
      </c>
      <c r="D473" s="158">
        <v>80</v>
      </c>
      <c r="E473" s="158">
        <f t="shared" si="28"/>
        <v>1</v>
      </c>
      <c r="F473" s="158">
        <f t="shared" si="29"/>
        <v>-80</v>
      </c>
      <c r="G473" s="165" t="e">
        <f t="shared" si="30"/>
        <v>#N/A</v>
      </c>
      <c r="H473" s="165">
        <v>1373600</v>
      </c>
      <c r="I473" s="165" t="e">
        <f t="shared" si="31"/>
        <v>#N/A</v>
      </c>
      <c r="J473" s="158" t="e">
        <f>IF(OR($A473="",$K473),"",VLOOKUP($A473,ContractInfo!$C:$L,10,FALSE))</f>
        <v>#N/A</v>
      </c>
      <c r="K473" s="158" t="b">
        <f>IF($A473="","",VLOOKUP($A473,ContractInfo!$C$2:$H$904,6,FALSE))</f>
        <v>0</v>
      </c>
      <c r="L473" s="158">
        <f>IF(OR($A473="",$K473),"",VLOOKUP($A473,ContractInfo!$C:$L,5,FALSE))</f>
        <v>10</v>
      </c>
    </row>
    <row r="474" spans="1:12" s="140" customFormat="1" x14ac:dyDescent="0.2">
      <c r="A474" s="140" t="s">
        <v>584</v>
      </c>
      <c r="B474" s="158">
        <v>2</v>
      </c>
      <c r="C474" s="158">
        <v>0</v>
      </c>
      <c r="D474" s="158">
        <v>-2</v>
      </c>
      <c r="E474" s="158">
        <f t="shared" si="28"/>
        <v>1</v>
      </c>
      <c r="F474" s="158">
        <f t="shared" si="29"/>
        <v>2</v>
      </c>
      <c r="G474" s="165" t="e">
        <f t="shared" si="30"/>
        <v>#N/A</v>
      </c>
      <c r="H474" s="165">
        <v>-334400</v>
      </c>
      <c r="I474" s="165" t="e">
        <f t="shared" si="31"/>
        <v>#N/A</v>
      </c>
      <c r="J474" s="158" t="e">
        <f>IF(OR($A474="",$K474),"",VLOOKUP($A474,ContractInfo!$C:$L,10,FALSE))</f>
        <v>#N/A</v>
      </c>
      <c r="K474" s="158" t="b">
        <f>IF($A474="","",VLOOKUP($A474,ContractInfo!$C$2:$H$904,6,FALSE))</f>
        <v>0</v>
      </c>
      <c r="L474" s="158">
        <f>IF(OR($A474="",$K474),"",VLOOKUP($A474,ContractInfo!$C:$L,5,FALSE))</f>
        <v>10</v>
      </c>
    </row>
    <row r="475" spans="1:12" s="140" customFormat="1" x14ac:dyDescent="0.2">
      <c r="A475" s="140" t="s">
        <v>752</v>
      </c>
      <c r="B475" s="158">
        <v>700</v>
      </c>
      <c r="C475" s="158">
        <v>700</v>
      </c>
      <c r="D475" s="158">
        <v>0</v>
      </c>
      <c r="E475" s="158">
        <f t="shared" si="28"/>
        <v>1</v>
      </c>
      <c r="F475" s="158">
        <f t="shared" si="29"/>
        <v>700</v>
      </c>
      <c r="G475" s="165" t="e">
        <f t="shared" si="30"/>
        <v>#N/A</v>
      </c>
      <c r="H475" s="165">
        <v>-699790</v>
      </c>
      <c r="I475" s="165" t="e">
        <f t="shared" si="31"/>
        <v>#N/A</v>
      </c>
      <c r="J475" s="158" t="e">
        <f>IF(OR($A475="",$K475),"",VLOOKUP($A475,ContractInfo!$C:$L,10,FALSE))</f>
        <v>#N/A</v>
      </c>
      <c r="K475" s="158" t="b">
        <f>IF($A475="","",VLOOKUP($A475,ContractInfo!$C$2:$H$904,6,FALSE))</f>
        <v>0</v>
      </c>
      <c r="L475" s="158">
        <f>IF(OR($A475="",$K475),"",VLOOKUP($A475,ContractInfo!$C:$L,5,FALSE))</f>
        <v>100</v>
      </c>
    </row>
    <row r="476" spans="1:12" s="140" customFormat="1" x14ac:dyDescent="0.2">
      <c r="A476" s="140" t="s">
        <v>678</v>
      </c>
      <c r="B476" s="158">
        <v>-220</v>
      </c>
      <c r="C476" s="158">
        <v>-220</v>
      </c>
      <c r="D476" s="158">
        <v>0</v>
      </c>
      <c r="E476" s="158">
        <f t="shared" si="28"/>
        <v>1</v>
      </c>
      <c r="F476" s="158">
        <f t="shared" si="29"/>
        <v>-220</v>
      </c>
      <c r="G476" s="165" t="e">
        <f t="shared" si="30"/>
        <v>#N/A</v>
      </c>
      <c r="H476" s="165">
        <v>313280</v>
      </c>
      <c r="I476" s="165" t="e">
        <f t="shared" si="31"/>
        <v>#N/A</v>
      </c>
      <c r="J476" s="158" t="e">
        <f>IF(OR($A476="",$K476),"",VLOOKUP($A476,ContractInfo!$C:$L,10,FALSE))</f>
        <v>#N/A</v>
      </c>
      <c r="K476" s="158" t="b">
        <f>IF($A476="","",VLOOKUP($A476,ContractInfo!$C$2:$H$904,6,FALSE))</f>
        <v>0</v>
      </c>
      <c r="L476" s="158">
        <f>IF(OR($A476="",$K476),"",VLOOKUP($A476,ContractInfo!$C:$L,5,FALSE))</f>
        <v>100</v>
      </c>
    </row>
    <row r="477" spans="1:12" s="140" customFormat="1" x14ac:dyDescent="0.2">
      <c r="A477" s="140" t="s">
        <v>678</v>
      </c>
      <c r="B477" s="158">
        <v>43</v>
      </c>
      <c r="C477" s="158">
        <v>43</v>
      </c>
      <c r="D477" s="158">
        <v>0</v>
      </c>
      <c r="E477" s="158">
        <f t="shared" si="28"/>
        <v>1</v>
      </c>
      <c r="F477" s="158">
        <f t="shared" si="29"/>
        <v>43</v>
      </c>
      <c r="G477" s="165" t="e">
        <f t="shared" si="30"/>
        <v>#N/A</v>
      </c>
      <c r="H477" s="165">
        <v>-61705</v>
      </c>
      <c r="I477" s="165" t="e">
        <f t="shared" si="31"/>
        <v>#N/A</v>
      </c>
      <c r="J477" s="158" t="e">
        <f>IF(OR($A477="",$K477),"",VLOOKUP($A477,ContractInfo!$C:$L,10,FALSE))</f>
        <v>#N/A</v>
      </c>
      <c r="K477" s="158" t="b">
        <f>IF($A477="","",VLOOKUP($A477,ContractInfo!$C$2:$H$904,6,FALSE))</f>
        <v>0</v>
      </c>
      <c r="L477" s="158">
        <f>IF(OR($A477="",$K477),"",VLOOKUP($A477,ContractInfo!$C:$L,5,FALSE))</f>
        <v>100</v>
      </c>
    </row>
    <row r="478" spans="1:12" s="140" customFormat="1" x14ac:dyDescent="0.2">
      <c r="A478" s="140" t="s">
        <v>752</v>
      </c>
      <c r="B478" s="158">
        <v>-2063</v>
      </c>
      <c r="C478" s="158">
        <v>-2063</v>
      </c>
      <c r="D478" s="158">
        <v>0</v>
      </c>
      <c r="E478" s="158">
        <f t="shared" si="28"/>
        <v>1</v>
      </c>
      <c r="F478" s="158">
        <f t="shared" si="29"/>
        <v>-2063</v>
      </c>
      <c r="G478" s="165" t="e">
        <f t="shared" si="30"/>
        <v>#N/A</v>
      </c>
      <c r="H478" s="165">
        <v>1940664.1</v>
      </c>
      <c r="I478" s="165" t="e">
        <f t="shared" si="31"/>
        <v>#N/A</v>
      </c>
      <c r="J478" s="158" t="e">
        <f>IF(OR($A478="",$K478),"",VLOOKUP($A478,ContractInfo!$C:$L,10,FALSE))</f>
        <v>#N/A</v>
      </c>
      <c r="K478" s="158" t="b">
        <f>IF($A478="","",VLOOKUP($A478,ContractInfo!$C$2:$H$904,6,FALSE))</f>
        <v>0</v>
      </c>
      <c r="L478" s="158">
        <f>IF(OR($A478="",$K478),"",VLOOKUP($A478,ContractInfo!$C:$L,5,FALSE))</f>
        <v>100</v>
      </c>
    </row>
    <row r="479" spans="1:12" s="140" customFormat="1" x14ac:dyDescent="0.2">
      <c r="A479" s="140" t="s">
        <v>531</v>
      </c>
      <c r="B479" s="158">
        <v>-145</v>
      </c>
      <c r="C479" s="158">
        <v>0</v>
      </c>
      <c r="D479" s="158">
        <v>145</v>
      </c>
      <c r="E479" s="158">
        <f t="shared" si="28"/>
        <v>1</v>
      </c>
      <c r="F479" s="158">
        <f t="shared" si="29"/>
        <v>-145</v>
      </c>
      <c r="G479" s="165" t="e">
        <f t="shared" si="30"/>
        <v>#N/A</v>
      </c>
      <c r="H479" s="165">
        <v>2469350</v>
      </c>
      <c r="I479" s="165" t="e">
        <f t="shared" si="31"/>
        <v>#N/A</v>
      </c>
      <c r="J479" s="158" t="e">
        <f>IF(OR($A479="",$K479),"",VLOOKUP($A479,ContractInfo!$C:$L,10,FALSE))</f>
        <v>#N/A</v>
      </c>
      <c r="K479" s="158" t="b">
        <f>IF($A479="","",VLOOKUP($A479,ContractInfo!$C$2:$H$904,6,FALSE))</f>
        <v>0</v>
      </c>
      <c r="L479" s="158">
        <f>IF(OR($A479="",$K479),"",VLOOKUP($A479,ContractInfo!$C:$L,5,FALSE))</f>
        <v>10</v>
      </c>
    </row>
    <row r="480" spans="1:12" s="140" customFormat="1" x14ac:dyDescent="0.2">
      <c r="A480" s="140" t="s">
        <v>678</v>
      </c>
      <c r="B480" s="158">
        <v>-127</v>
      </c>
      <c r="C480" s="158">
        <v>-127</v>
      </c>
      <c r="D480" s="158">
        <v>0</v>
      </c>
      <c r="E480" s="158">
        <f t="shared" si="28"/>
        <v>1</v>
      </c>
      <c r="F480" s="158">
        <f t="shared" si="29"/>
        <v>-127</v>
      </c>
      <c r="G480" s="165" t="e">
        <f t="shared" si="30"/>
        <v>#N/A</v>
      </c>
      <c r="H480" s="165">
        <v>179197</v>
      </c>
      <c r="I480" s="165" t="e">
        <f t="shared" si="31"/>
        <v>#N/A</v>
      </c>
      <c r="J480" s="158" t="e">
        <f>IF(OR($A480="",$K480),"",VLOOKUP($A480,ContractInfo!$C:$L,10,FALSE))</f>
        <v>#N/A</v>
      </c>
      <c r="K480" s="158" t="b">
        <f>IF($A480="","",VLOOKUP($A480,ContractInfo!$C$2:$H$904,6,FALSE))</f>
        <v>0</v>
      </c>
      <c r="L480" s="158">
        <f>IF(OR($A480="",$K480),"",VLOOKUP($A480,ContractInfo!$C:$L,5,FALSE))</f>
        <v>100</v>
      </c>
    </row>
    <row r="481" spans="1:12" s="140" customFormat="1" x14ac:dyDescent="0.2">
      <c r="A481" s="140" t="s">
        <v>752</v>
      </c>
      <c r="B481" s="158">
        <v>-192</v>
      </c>
      <c r="C481" s="158">
        <v>-192</v>
      </c>
      <c r="D481" s="158">
        <v>0</v>
      </c>
      <c r="E481" s="158">
        <f t="shared" si="28"/>
        <v>1</v>
      </c>
      <c r="F481" s="158">
        <f t="shared" si="29"/>
        <v>-192</v>
      </c>
      <c r="G481" s="165" t="e">
        <f t="shared" si="30"/>
        <v>#N/A</v>
      </c>
      <c r="H481" s="165">
        <v>180480</v>
      </c>
      <c r="I481" s="165" t="e">
        <f t="shared" si="31"/>
        <v>#N/A</v>
      </c>
      <c r="J481" s="158" t="e">
        <f>IF(OR($A481="",$K481),"",VLOOKUP($A481,ContractInfo!$C:$L,10,FALSE))</f>
        <v>#N/A</v>
      </c>
      <c r="K481" s="158" t="b">
        <f>IF($A481="","",VLOOKUP($A481,ContractInfo!$C$2:$H$904,6,FALSE))</f>
        <v>0</v>
      </c>
      <c r="L481" s="158">
        <f>IF(OR($A481="",$K481),"",VLOOKUP($A481,ContractInfo!$C:$L,5,FALSE))</f>
        <v>100</v>
      </c>
    </row>
    <row r="482" spans="1:12" s="140" customFormat="1" x14ac:dyDescent="0.2">
      <c r="A482" s="140" t="s">
        <v>584</v>
      </c>
      <c r="B482" s="158">
        <v>11</v>
      </c>
      <c r="C482" s="158">
        <v>11</v>
      </c>
      <c r="D482" s="158">
        <v>0</v>
      </c>
      <c r="E482" s="158">
        <f t="shared" si="28"/>
        <v>1</v>
      </c>
      <c r="F482" s="158">
        <f t="shared" si="29"/>
        <v>11</v>
      </c>
      <c r="G482" s="165" t="e">
        <f t="shared" si="30"/>
        <v>#N/A</v>
      </c>
      <c r="H482" s="165">
        <v>-1830400</v>
      </c>
      <c r="I482" s="165" t="e">
        <f t="shared" si="31"/>
        <v>#N/A</v>
      </c>
      <c r="J482" s="158" t="e">
        <f>IF(OR($A482="",$K482),"",VLOOKUP($A482,ContractInfo!$C:$L,10,FALSE))</f>
        <v>#N/A</v>
      </c>
      <c r="K482" s="158" t="b">
        <f>IF($A482="","",VLOOKUP($A482,ContractInfo!$C$2:$H$904,6,FALSE))</f>
        <v>0</v>
      </c>
      <c r="L482" s="158">
        <f>IF(OR($A482="",$K482),"",VLOOKUP($A482,ContractInfo!$C:$L,5,FALSE))</f>
        <v>10</v>
      </c>
    </row>
    <row r="483" spans="1:12" s="140" customFormat="1" x14ac:dyDescent="0.2">
      <c r="A483" s="140" t="s">
        <v>531</v>
      </c>
      <c r="B483" s="158">
        <v>-165</v>
      </c>
      <c r="C483" s="158">
        <v>0</v>
      </c>
      <c r="D483" s="158">
        <v>165</v>
      </c>
      <c r="E483" s="158">
        <f t="shared" si="28"/>
        <v>1</v>
      </c>
      <c r="F483" s="158">
        <f t="shared" si="29"/>
        <v>-165</v>
      </c>
      <c r="G483" s="165" t="e">
        <f t="shared" si="30"/>
        <v>#N/A</v>
      </c>
      <c r="H483" s="165">
        <v>2783550</v>
      </c>
      <c r="I483" s="165" t="e">
        <f t="shared" si="31"/>
        <v>#N/A</v>
      </c>
      <c r="J483" s="158" t="e">
        <f>IF(OR($A483="",$K483),"",VLOOKUP($A483,ContractInfo!$C:$L,10,FALSE))</f>
        <v>#N/A</v>
      </c>
      <c r="K483" s="158" t="b">
        <f>IF($A483="","",VLOOKUP($A483,ContractInfo!$C$2:$H$904,6,FALSE))</f>
        <v>0</v>
      </c>
      <c r="L483" s="158">
        <f>IF(OR($A483="",$K483),"",VLOOKUP($A483,ContractInfo!$C:$L,5,FALSE))</f>
        <v>10</v>
      </c>
    </row>
    <row r="484" spans="1:12" s="140" customFormat="1" x14ac:dyDescent="0.2">
      <c r="A484" s="140" t="s">
        <v>584</v>
      </c>
      <c r="B484" s="158">
        <v>10</v>
      </c>
      <c r="C484" s="158">
        <v>10</v>
      </c>
      <c r="D484" s="158">
        <v>0</v>
      </c>
      <c r="E484" s="158">
        <f t="shared" si="28"/>
        <v>1</v>
      </c>
      <c r="F484" s="158">
        <f t="shared" si="29"/>
        <v>10</v>
      </c>
      <c r="G484" s="165" t="e">
        <f t="shared" si="30"/>
        <v>#N/A</v>
      </c>
      <c r="H484" s="165">
        <v>-1658000</v>
      </c>
      <c r="I484" s="165" t="e">
        <f t="shared" si="31"/>
        <v>#N/A</v>
      </c>
      <c r="J484" s="158" t="e">
        <f>IF(OR($A484="",$K484),"",VLOOKUP($A484,ContractInfo!$C:$L,10,FALSE))</f>
        <v>#N/A</v>
      </c>
      <c r="K484" s="158" t="b">
        <f>IF($A484="","",VLOOKUP($A484,ContractInfo!$C$2:$H$904,6,FALSE))</f>
        <v>0</v>
      </c>
      <c r="L484" s="158">
        <f>IF(OR($A484="",$K484),"",VLOOKUP($A484,ContractInfo!$C:$L,5,FALSE))</f>
        <v>10</v>
      </c>
    </row>
    <row r="485" spans="1:12" s="140" customFormat="1" x14ac:dyDescent="0.2">
      <c r="A485" s="140" t="s">
        <v>584</v>
      </c>
      <c r="B485" s="158">
        <v>2</v>
      </c>
      <c r="C485" s="158">
        <v>0</v>
      </c>
      <c r="D485" s="158">
        <v>-2</v>
      </c>
      <c r="E485" s="158">
        <f t="shared" si="28"/>
        <v>1</v>
      </c>
      <c r="F485" s="158">
        <f t="shared" si="29"/>
        <v>2</v>
      </c>
      <c r="G485" s="165" t="e">
        <f t="shared" si="30"/>
        <v>#N/A</v>
      </c>
      <c r="H485" s="165">
        <v>-342000</v>
      </c>
      <c r="I485" s="165" t="e">
        <f t="shared" si="31"/>
        <v>#N/A</v>
      </c>
      <c r="J485" s="158" t="e">
        <f>IF(OR($A485="",$K485),"",VLOOKUP($A485,ContractInfo!$C:$L,10,FALSE))</f>
        <v>#N/A</v>
      </c>
      <c r="K485" s="158" t="b">
        <f>IF($A485="","",VLOOKUP($A485,ContractInfo!$C$2:$H$904,6,FALSE))</f>
        <v>0</v>
      </c>
      <c r="L485" s="158">
        <f>IF(OR($A485="",$K485),"",VLOOKUP($A485,ContractInfo!$C:$L,5,FALSE))</f>
        <v>10</v>
      </c>
    </row>
    <row r="486" spans="1:12" s="140" customFormat="1" x14ac:dyDescent="0.2">
      <c r="A486" s="140" t="s">
        <v>584</v>
      </c>
      <c r="B486" s="158">
        <v>1</v>
      </c>
      <c r="C486" s="158">
        <v>0</v>
      </c>
      <c r="D486" s="158">
        <v>-1</v>
      </c>
      <c r="E486" s="158">
        <f t="shared" si="28"/>
        <v>1</v>
      </c>
      <c r="F486" s="158">
        <f t="shared" si="29"/>
        <v>1</v>
      </c>
      <c r="G486" s="165" t="e">
        <f t="shared" si="30"/>
        <v>#N/A</v>
      </c>
      <c r="H486" s="165">
        <v>-171400</v>
      </c>
      <c r="I486" s="165" t="e">
        <f t="shared" si="31"/>
        <v>#N/A</v>
      </c>
      <c r="J486" s="158" t="e">
        <f>IF(OR($A486="",$K486),"",VLOOKUP($A486,ContractInfo!$C:$L,10,FALSE))</f>
        <v>#N/A</v>
      </c>
      <c r="K486" s="158" t="b">
        <f>IF($A486="","",VLOOKUP($A486,ContractInfo!$C$2:$H$904,6,FALSE))</f>
        <v>0</v>
      </c>
      <c r="L486" s="158">
        <f>IF(OR($A486="",$K486),"",VLOOKUP($A486,ContractInfo!$C:$L,5,FALSE))</f>
        <v>10</v>
      </c>
    </row>
    <row r="487" spans="1:12" s="140" customFormat="1" x14ac:dyDescent="0.2">
      <c r="A487" s="140" t="s">
        <v>678</v>
      </c>
      <c r="B487" s="158">
        <v>132.13</v>
      </c>
      <c r="C487" s="158">
        <v>132.13</v>
      </c>
      <c r="D487" s="158">
        <v>0</v>
      </c>
      <c r="E487" s="158">
        <f t="shared" si="28"/>
        <v>1</v>
      </c>
      <c r="F487" s="158">
        <f t="shared" si="29"/>
        <v>132.13</v>
      </c>
      <c r="G487" s="165" t="e">
        <f t="shared" si="30"/>
        <v>#N/A</v>
      </c>
      <c r="H487" s="165">
        <v>-190161.49599999998</v>
      </c>
      <c r="I487" s="165" t="e">
        <f t="shared" si="31"/>
        <v>#N/A</v>
      </c>
      <c r="J487" s="158" t="e">
        <f>IF(OR($A487="",$K487),"",VLOOKUP($A487,ContractInfo!$C:$L,10,FALSE))</f>
        <v>#N/A</v>
      </c>
      <c r="K487" s="158" t="b">
        <f>IF($A487="","",VLOOKUP($A487,ContractInfo!$C$2:$H$904,6,FALSE))</f>
        <v>0</v>
      </c>
      <c r="L487" s="158">
        <f>IF(OR($A487="",$K487),"",VLOOKUP($A487,ContractInfo!$C:$L,5,FALSE))</f>
        <v>100</v>
      </c>
    </row>
    <row r="488" spans="1:12" s="140" customFormat="1" x14ac:dyDescent="0.2">
      <c r="A488" s="140" t="s">
        <v>752</v>
      </c>
      <c r="B488" s="158">
        <v>607</v>
      </c>
      <c r="C488" s="158">
        <v>607</v>
      </c>
      <c r="D488" s="158">
        <v>0</v>
      </c>
      <c r="E488" s="158">
        <f t="shared" si="28"/>
        <v>1</v>
      </c>
      <c r="F488" s="158">
        <f t="shared" si="29"/>
        <v>607</v>
      </c>
      <c r="G488" s="165" t="e">
        <f t="shared" si="30"/>
        <v>#N/A</v>
      </c>
      <c r="H488" s="165">
        <v>-585148</v>
      </c>
      <c r="I488" s="165" t="e">
        <f t="shared" si="31"/>
        <v>#N/A</v>
      </c>
      <c r="J488" s="158" t="e">
        <f>IF(OR($A488="",$K488),"",VLOOKUP($A488,ContractInfo!$C:$L,10,FALSE))</f>
        <v>#N/A</v>
      </c>
      <c r="K488" s="158" t="b">
        <f>IF($A488="","",VLOOKUP($A488,ContractInfo!$C$2:$H$904,6,FALSE))</f>
        <v>0</v>
      </c>
      <c r="L488" s="158">
        <f>IF(OR($A488="",$K488),"",VLOOKUP($A488,ContractInfo!$C:$L,5,FALSE))</f>
        <v>100</v>
      </c>
    </row>
    <row r="489" spans="1:12" s="140" customFormat="1" x14ac:dyDescent="0.2">
      <c r="A489" s="140" t="s">
        <v>531</v>
      </c>
      <c r="B489" s="158">
        <v>277</v>
      </c>
      <c r="C489" s="158">
        <v>0</v>
      </c>
      <c r="D489" s="158">
        <v>-277</v>
      </c>
      <c r="E489" s="158">
        <f t="shared" si="28"/>
        <v>1</v>
      </c>
      <c r="F489" s="158">
        <f t="shared" si="29"/>
        <v>277</v>
      </c>
      <c r="G489" s="165" t="e">
        <f t="shared" si="30"/>
        <v>#N/A</v>
      </c>
      <c r="H489" s="165">
        <v>-4747780</v>
      </c>
      <c r="I489" s="165" t="e">
        <f t="shared" si="31"/>
        <v>#N/A</v>
      </c>
      <c r="J489" s="158" t="e">
        <f>IF(OR($A489="",$K489),"",VLOOKUP($A489,ContractInfo!$C:$L,10,FALSE))</f>
        <v>#N/A</v>
      </c>
      <c r="K489" s="158" t="b">
        <f>IF($A489="","",VLOOKUP($A489,ContractInfo!$C$2:$H$904,6,FALSE))</f>
        <v>0</v>
      </c>
      <c r="L489" s="158">
        <f>IF(OR($A489="",$K489),"",VLOOKUP($A489,ContractInfo!$C:$L,5,FALSE))</f>
        <v>10</v>
      </c>
    </row>
    <row r="490" spans="1:12" s="140" customFormat="1" x14ac:dyDescent="0.2">
      <c r="A490" s="140" t="s">
        <v>752</v>
      </c>
      <c r="B490" s="158">
        <v>-1550</v>
      </c>
      <c r="C490" s="158">
        <v>-1550</v>
      </c>
      <c r="D490" s="158">
        <v>0</v>
      </c>
      <c r="E490" s="158">
        <f t="shared" si="28"/>
        <v>1</v>
      </c>
      <c r="F490" s="158">
        <f t="shared" si="29"/>
        <v>-1550</v>
      </c>
      <c r="G490" s="165" t="e">
        <f t="shared" si="30"/>
        <v>#N/A</v>
      </c>
      <c r="H490" s="165">
        <v>1413599.9999999998</v>
      </c>
      <c r="I490" s="165" t="e">
        <f t="shared" si="31"/>
        <v>#N/A</v>
      </c>
      <c r="J490" s="158" t="e">
        <f>IF(OR($A490="",$K490),"",VLOOKUP($A490,ContractInfo!$C:$L,10,FALSE))</f>
        <v>#N/A</v>
      </c>
      <c r="K490" s="158" t="b">
        <f>IF($A490="","",VLOOKUP($A490,ContractInfo!$C$2:$H$904,6,FALSE))</f>
        <v>0</v>
      </c>
      <c r="L490" s="158">
        <f>IF(OR($A490="",$K490),"",VLOOKUP($A490,ContractInfo!$C:$L,5,FALSE))</f>
        <v>100</v>
      </c>
    </row>
    <row r="491" spans="1:12" s="140" customFormat="1" x14ac:dyDescent="0.2">
      <c r="A491" s="140" t="s">
        <v>752</v>
      </c>
      <c r="B491" s="158">
        <v>250</v>
      </c>
      <c r="C491" s="158">
        <v>250</v>
      </c>
      <c r="D491" s="158">
        <v>0</v>
      </c>
      <c r="E491" s="158">
        <f t="shared" si="28"/>
        <v>1</v>
      </c>
      <c r="F491" s="158">
        <f t="shared" si="29"/>
        <v>250</v>
      </c>
      <c r="G491" s="165" t="e">
        <f t="shared" si="30"/>
        <v>#N/A</v>
      </c>
      <c r="H491" s="165">
        <v>-231250</v>
      </c>
      <c r="I491" s="165" t="e">
        <f t="shared" si="31"/>
        <v>#N/A</v>
      </c>
      <c r="J491" s="158" t="e">
        <f>IF(OR($A491="",$K491),"",VLOOKUP($A491,ContractInfo!$C:$L,10,FALSE))</f>
        <v>#N/A</v>
      </c>
      <c r="K491" s="158" t="b">
        <f>IF($A491="","",VLOOKUP($A491,ContractInfo!$C$2:$H$904,6,FALSE))</f>
        <v>0</v>
      </c>
      <c r="L491" s="158">
        <f>IF(OR($A491="",$K491),"",VLOOKUP($A491,ContractInfo!$C:$L,5,FALSE))</f>
        <v>100</v>
      </c>
    </row>
    <row r="492" spans="1:12" s="140" customFormat="1" x14ac:dyDescent="0.2">
      <c r="A492" s="140" t="s">
        <v>584</v>
      </c>
      <c r="B492" s="158">
        <v>1</v>
      </c>
      <c r="C492" s="158">
        <v>0</v>
      </c>
      <c r="D492" s="158">
        <v>-1</v>
      </c>
      <c r="E492" s="158">
        <f t="shared" si="28"/>
        <v>1</v>
      </c>
      <c r="F492" s="158">
        <f t="shared" si="29"/>
        <v>1</v>
      </c>
      <c r="G492" s="165" t="e">
        <f t="shared" si="30"/>
        <v>#N/A</v>
      </c>
      <c r="H492" s="165">
        <v>-176450</v>
      </c>
      <c r="I492" s="165" t="e">
        <f t="shared" si="31"/>
        <v>#N/A</v>
      </c>
      <c r="J492" s="158" t="e">
        <f>IF(OR($A492="",$K492),"",VLOOKUP($A492,ContractInfo!$C:$L,10,FALSE))</f>
        <v>#N/A</v>
      </c>
      <c r="K492" s="158" t="b">
        <f>IF($A492="","",VLOOKUP($A492,ContractInfo!$C$2:$H$904,6,FALSE))</f>
        <v>0</v>
      </c>
      <c r="L492" s="158">
        <f>IF(OR($A492="",$K492),"",VLOOKUP($A492,ContractInfo!$C:$L,5,FALSE))</f>
        <v>10</v>
      </c>
    </row>
    <row r="493" spans="1:12" s="140" customFormat="1" x14ac:dyDescent="0.2">
      <c r="A493" s="140" t="s">
        <v>584</v>
      </c>
      <c r="B493" s="158">
        <v>2</v>
      </c>
      <c r="C493" s="158">
        <v>2</v>
      </c>
      <c r="D493" s="158">
        <v>0</v>
      </c>
      <c r="E493" s="158">
        <f t="shared" si="28"/>
        <v>1</v>
      </c>
      <c r="F493" s="158">
        <f t="shared" si="29"/>
        <v>2</v>
      </c>
      <c r="G493" s="165" t="e">
        <f t="shared" si="30"/>
        <v>#N/A</v>
      </c>
      <c r="H493" s="165">
        <v>-352900</v>
      </c>
      <c r="I493" s="165" t="e">
        <f t="shared" si="31"/>
        <v>#N/A</v>
      </c>
      <c r="J493" s="158" t="e">
        <f>IF(OR($A493="",$K493),"",VLOOKUP($A493,ContractInfo!$C:$L,10,FALSE))</f>
        <v>#N/A</v>
      </c>
      <c r="K493" s="158" t="b">
        <f>IF($A493="","",VLOOKUP($A493,ContractInfo!$C$2:$H$904,6,FALSE))</f>
        <v>0</v>
      </c>
      <c r="L493" s="158">
        <f>IF(OR($A493="",$K493),"",VLOOKUP($A493,ContractInfo!$C:$L,5,FALSE))</f>
        <v>10</v>
      </c>
    </row>
    <row r="494" spans="1:12" s="140" customFormat="1" x14ac:dyDescent="0.2">
      <c r="A494" s="140" t="s">
        <v>584</v>
      </c>
      <c r="B494" s="158">
        <v>7</v>
      </c>
      <c r="C494" s="158">
        <v>7</v>
      </c>
      <c r="D494" s="158">
        <v>0</v>
      </c>
      <c r="E494" s="158">
        <f t="shared" si="28"/>
        <v>1</v>
      </c>
      <c r="F494" s="158">
        <f t="shared" si="29"/>
        <v>7</v>
      </c>
      <c r="G494" s="165" t="e">
        <f t="shared" si="30"/>
        <v>#N/A</v>
      </c>
      <c r="H494" s="165">
        <v>-1232700</v>
      </c>
      <c r="I494" s="165" t="e">
        <f t="shared" si="31"/>
        <v>#N/A</v>
      </c>
      <c r="J494" s="158" t="e">
        <f>IF(OR($A494="",$K494),"",VLOOKUP($A494,ContractInfo!$C:$L,10,FALSE))</f>
        <v>#N/A</v>
      </c>
      <c r="K494" s="158" t="b">
        <f>IF($A494="","",VLOOKUP($A494,ContractInfo!$C$2:$H$904,6,FALSE))</f>
        <v>0</v>
      </c>
      <c r="L494" s="158">
        <f>IF(OR($A494="",$K494),"",VLOOKUP($A494,ContractInfo!$C:$L,5,FALSE))</f>
        <v>10</v>
      </c>
    </row>
    <row r="495" spans="1:12" s="140" customFormat="1" x14ac:dyDescent="0.2">
      <c r="A495" s="140" t="s">
        <v>584</v>
      </c>
      <c r="B495" s="158">
        <v>6</v>
      </c>
      <c r="C495" s="158">
        <v>6</v>
      </c>
      <c r="D495" s="158">
        <v>0</v>
      </c>
      <c r="E495" s="158">
        <f t="shared" si="28"/>
        <v>1</v>
      </c>
      <c r="F495" s="158">
        <f t="shared" si="29"/>
        <v>6</v>
      </c>
      <c r="G495" s="165" t="e">
        <f t="shared" si="30"/>
        <v>#N/A</v>
      </c>
      <c r="H495" s="165">
        <v>-1044600</v>
      </c>
      <c r="I495" s="165" t="e">
        <f t="shared" si="31"/>
        <v>#N/A</v>
      </c>
      <c r="J495" s="158" t="e">
        <f>IF(OR($A495="",$K495),"",VLOOKUP($A495,ContractInfo!$C:$L,10,FALSE))</f>
        <v>#N/A</v>
      </c>
      <c r="K495" s="158" t="b">
        <f>IF($A495="","",VLOOKUP($A495,ContractInfo!$C$2:$H$904,6,FALSE))</f>
        <v>0</v>
      </c>
      <c r="L495" s="158">
        <f>IF(OR($A495="",$K495),"",VLOOKUP($A495,ContractInfo!$C:$L,5,FALSE))</f>
        <v>10</v>
      </c>
    </row>
    <row r="496" spans="1:12" s="140" customFormat="1" x14ac:dyDescent="0.2">
      <c r="A496" s="140" t="s">
        <v>840</v>
      </c>
      <c r="B496" s="158">
        <v>17</v>
      </c>
      <c r="C496" s="158">
        <v>17</v>
      </c>
      <c r="D496" s="158">
        <v>0</v>
      </c>
      <c r="E496" s="158">
        <f t="shared" si="28"/>
        <v>1</v>
      </c>
      <c r="F496" s="158">
        <f t="shared" si="29"/>
        <v>17</v>
      </c>
      <c r="G496" s="165" t="e">
        <f t="shared" si="30"/>
        <v>#N/A</v>
      </c>
      <c r="H496" s="165">
        <v>-1621630</v>
      </c>
      <c r="I496" s="165" t="e">
        <f t="shared" si="31"/>
        <v>#N/A</v>
      </c>
      <c r="J496" s="158" t="e">
        <f>IF(OR($A496="",$K496),"",VLOOKUP($A496,ContractInfo!$C:$L,10,FALSE))</f>
        <v>#N/A</v>
      </c>
      <c r="K496" s="158" t="b">
        <f>IF($A496="","",VLOOKUP($A496,ContractInfo!$C$2:$H$904,6,FALSE))</f>
        <v>0</v>
      </c>
      <c r="L496" s="158">
        <f>IF(OR($A496="",$K496),"",VLOOKUP($A496,ContractInfo!$C:$L,5,FALSE))</f>
        <v>1</v>
      </c>
    </row>
    <row r="497" spans="1:12" s="140" customFormat="1" x14ac:dyDescent="0.2">
      <c r="A497" s="140" t="s">
        <v>678</v>
      </c>
      <c r="B497" s="158">
        <v>64</v>
      </c>
      <c r="C497" s="158">
        <v>64</v>
      </c>
      <c r="D497" s="158">
        <v>0</v>
      </c>
      <c r="E497" s="158">
        <f t="shared" si="28"/>
        <v>1</v>
      </c>
      <c r="F497" s="158">
        <f t="shared" si="29"/>
        <v>64</v>
      </c>
      <c r="G497" s="165" t="e">
        <f t="shared" si="30"/>
        <v>#N/A</v>
      </c>
      <c r="H497" s="165">
        <v>-93184</v>
      </c>
      <c r="I497" s="165" t="e">
        <f t="shared" si="31"/>
        <v>#N/A</v>
      </c>
      <c r="J497" s="158" t="e">
        <f>IF(OR($A497="",$K497),"",VLOOKUP($A497,ContractInfo!$C:$L,10,FALSE))</f>
        <v>#N/A</v>
      </c>
      <c r="K497" s="158" t="b">
        <f>IF($A497="","",VLOOKUP($A497,ContractInfo!$C$2:$H$904,6,FALSE))</f>
        <v>0</v>
      </c>
      <c r="L497" s="158">
        <f>IF(OR($A497="",$K497),"",VLOOKUP($A497,ContractInfo!$C:$L,5,FALSE))</f>
        <v>100</v>
      </c>
    </row>
    <row r="498" spans="1:12" s="140" customFormat="1" x14ac:dyDescent="0.2">
      <c r="A498" s="140" t="s">
        <v>752</v>
      </c>
      <c r="B498" s="158">
        <v>-353</v>
      </c>
      <c r="C498" s="158">
        <v>-353</v>
      </c>
      <c r="D498" s="158">
        <v>0</v>
      </c>
      <c r="E498" s="158">
        <f t="shared" si="28"/>
        <v>1</v>
      </c>
      <c r="F498" s="158">
        <f t="shared" si="29"/>
        <v>-353</v>
      </c>
      <c r="G498" s="165" t="e">
        <f t="shared" si="30"/>
        <v>#N/A</v>
      </c>
      <c r="H498" s="165">
        <v>322289</v>
      </c>
      <c r="I498" s="165" t="e">
        <f t="shared" si="31"/>
        <v>#N/A</v>
      </c>
      <c r="J498" s="158" t="e">
        <f>IF(OR($A498="",$K498),"",VLOOKUP($A498,ContractInfo!$C:$L,10,FALSE))</f>
        <v>#N/A</v>
      </c>
      <c r="K498" s="158" t="b">
        <f>IF($A498="","",VLOOKUP($A498,ContractInfo!$C$2:$H$904,6,FALSE))</f>
        <v>0</v>
      </c>
      <c r="L498" s="158">
        <f>IF(OR($A498="",$K498),"",VLOOKUP($A498,ContractInfo!$C:$L,5,FALSE))</f>
        <v>100</v>
      </c>
    </row>
    <row r="499" spans="1:12" s="140" customFormat="1" x14ac:dyDescent="0.2">
      <c r="A499" s="140" t="s">
        <v>584</v>
      </c>
      <c r="B499" s="158">
        <v>-9</v>
      </c>
      <c r="C499" s="158">
        <v>-9</v>
      </c>
      <c r="D499" s="158">
        <v>0</v>
      </c>
      <c r="E499" s="158">
        <f t="shared" si="28"/>
        <v>1</v>
      </c>
      <c r="F499" s="158">
        <f t="shared" si="29"/>
        <v>-9</v>
      </c>
      <c r="G499" s="165" t="e">
        <f t="shared" si="30"/>
        <v>#N/A</v>
      </c>
      <c r="H499" s="165">
        <v>1504350</v>
      </c>
      <c r="I499" s="165" t="e">
        <f t="shared" si="31"/>
        <v>#N/A</v>
      </c>
      <c r="J499" s="158" t="e">
        <f>IF(OR($A499="",$K499),"",VLOOKUP($A499,ContractInfo!$C:$L,10,FALSE))</f>
        <v>#N/A</v>
      </c>
      <c r="K499" s="158" t="b">
        <f>IF($A499="","",VLOOKUP($A499,ContractInfo!$C$2:$H$904,6,FALSE))</f>
        <v>0</v>
      </c>
      <c r="L499" s="158">
        <f>IF(OR($A499="",$K499),"",VLOOKUP($A499,ContractInfo!$C:$L,5,FALSE))</f>
        <v>10</v>
      </c>
    </row>
    <row r="500" spans="1:12" s="140" customFormat="1" x14ac:dyDescent="0.2">
      <c r="A500" s="140" t="s">
        <v>678</v>
      </c>
      <c r="B500" s="158">
        <v>200</v>
      </c>
      <c r="C500" s="158">
        <v>200</v>
      </c>
      <c r="D500" s="158">
        <v>0</v>
      </c>
      <c r="E500" s="158">
        <f t="shared" si="28"/>
        <v>1</v>
      </c>
      <c r="F500" s="158">
        <f t="shared" si="29"/>
        <v>200</v>
      </c>
      <c r="G500" s="165" t="e">
        <f t="shared" si="30"/>
        <v>#N/A</v>
      </c>
      <c r="H500" s="165">
        <v>-300000</v>
      </c>
      <c r="I500" s="165" t="e">
        <f t="shared" si="31"/>
        <v>#N/A</v>
      </c>
      <c r="J500" s="158" t="e">
        <f>IF(OR($A500="",$K500),"",VLOOKUP($A500,ContractInfo!$C:$L,10,FALSE))</f>
        <v>#N/A</v>
      </c>
      <c r="K500" s="158" t="b">
        <f>IF($A500="","",VLOOKUP($A500,ContractInfo!$C$2:$H$904,6,FALSE))</f>
        <v>0</v>
      </c>
      <c r="L500" s="158">
        <f>IF(OR($A500="",$K500),"",VLOOKUP($A500,ContractInfo!$C:$L,5,FALSE))</f>
        <v>100</v>
      </c>
    </row>
    <row r="501" spans="1:12" s="140" customFormat="1" x14ac:dyDescent="0.2">
      <c r="A501" s="140" t="s">
        <v>752</v>
      </c>
      <c r="B501" s="158">
        <v>-60</v>
      </c>
      <c r="C501" s="158">
        <v>-60</v>
      </c>
      <c r="D501" s="158">
        <v>0</v>
      </c>
      <c r="E501" s="158">
        <f t="shared" si="28"/>
        <v>1</v>
      </c>
      <c r="F501" s="158">
        <f t="shared" si="29"/>
        <v>-60</v>
      </c>
      <c r="G501" s="165" t="e">
        <f t="shared" si="30"/>
        <v>#N/A</v>
      </c>
      <c r="H501" s="165">
        <v>54840</v>
      </c>
      <c r="I501" s="165" t="e">
        <f t="shared" si="31"/>
        <v>#N/A</v>
      </c>
      <c r="J501" s="158" t="e">
        <f>IF(OR($A501="",$K501),"",VLOOKUP($A501,ContractInfo!$C:$L,10,FALSE))</f>
        <v>#N/A</v>
      </c>
      <c r="K501" s="158" t="b">
        <f>IF($A501="","",VLOOKUP($A501,ContractInfo!$C$2:$H$904,6,FALSE))</f>
        <v>0</v>
      </c>
      <c r="L501" s="158">
        <f>IF(OR($A501="",$K501),"",VLOOKUP($A501,ContractInfo!$C:$L,5,FALSE))</f>
        <v>100</v>
      </c>
    </row>
    <row r="502" spans="1:12" s="140" customFormat="1" x14ac:dyDescent="0.2">
      <c r="A502" s="140" t="s">
        <v>531</v>
      </c>
      <c r="B502" s="158">
        <v>-290</v>
      </c>
      <c r="C502" s="158">
        <v>0</v>
      </c>
      <c r="D502" s="158">
        <v>290</v>
      </c>
      <c r="E502" s="158">
        <f t="shared" si="28"/>
        <v>1</v>
      </c>
      <c r="F502" s="158">
        <f t="shared" si="29"/>
        <v>-290</v>
      </c>
      <c r="G502" s="165" t="e">
        <f t="shared" si="30"/>
        <v>#N/A</v>
      </c>
      <c r="H502" s="165">
        <v>4892300</v>
      </c>
      <c r="I502" s="165" t="e">
        <f t="shared" si="31"/>
        <v>#N/A</v>
      </c>
      <c r="J502" s="158" t="e">
        <f>IF(OR($A502="",$K502),"",VLOOKUP($A502,ContractInfo!$C:$L,10,FALSE))</f>
        <v>#N/A</v>
      </c>
      <c r="K502" s="158" t="b">
        <f>IF($A502="","",VLOOKUP($A502,ContractInfo!$C$2:$H$904,6,FALSE))</f>
        <v>0</v>
      </c>
      <c r="L502" s="158">
        <f>IF(OR($A502="",$K502),"",VLOOKUP($A502,ContractInfo!$C:$L,5,FALSE))</f>
        <v>10</v>
      </c>
    </row>
    <row r="503" spans="1:12" s="140" customFormat="1" x14ac:dyDescent="0.2">
      <c r="A503" s="140" t="s">
        <v>584</v>
      </c>
      <c r="B503" s="158">
        <v>18</v>
      </c>
      <c r="C503" s="158">
        <v>18</v>
      </c>
      <c r="D503" s="158">
        <v>0</v>
      </c>
      <c r="E503" s="158">
        <f t="shared" si="28"/>
        <v>1</v>
      </c>
      <c r="F503" s="158">
        <f t="shared" si="29"/>
        <v>18</v>
      </c>
      <c r="G503" s="165" t="e">
        <f t="shared" si="30"/>
        <v>#N/A</v>
      </c>
      <c r="H503" s="165">
        <v>-2986200</v>
      </c>
      <c r="I503" s="165" t="e">
        <f t="shared" si="31"/>
        <v>#N/A</v>
      </c>
      <c r="J503" s="158" t="e">
        <f>IF(OR($A503="",$K503),"",VLOOKUP($A503,ContractInfo!$C:$L,10,FALSE))</f>
        <v>#N/A</v>
      </c>
      <c r="K503" s="158" t="b">
        <f>IF($A503="","",VLOOKUP($A503,ContractInfo!$C$2:$H$904,6,FALSE))</f>
        <v>0</v>
      </c>
      <c r="L503" s="158">
        <f>IF(OR($A503="",$K503),"",VLOOKUP($A503,ContractInfo!$C:$L,5,FALSE))</f>
        <v>10</v>
      </c>
    </row>
    <row r="504" spans="1:12" s="140" customFormat="1" x14ac:dyDescent="0.2">
      <c r="A504" s="140" t="s">
        <v>584</v>
      </c>
      <c r="B504" s="158">
        <v>-1</v>
      </c>
      <c r="C504" s="158">
        <v>-1</v>
      </c>
      <c r="D504" s="158">
        <v>0</v>
      </c>
      <c r="E504" s="158">
        <f t="shared" si="28"/>
        <v>1</v>
      </c>
      <c r="F504" s="158">
        <f t="shared" si="29"/>
        <v>-1</v>
      </c>
      <c r="G504" s="165" t="e">
        <f t="shared" si="30"/>
        <v>#N/A</v>
      </c>
      <c r="H504" s="165">
        <v>166900</v>
      </c>
      <c r="I504" s="165" t="e">
        <f t="shared" si="31"/>
        <v>#N/A</v>
      </c>
      <c r="J504" s="158" t="e">
        <f>IF(OR($A504="",$K504),"",VLOOKUP($A504,ContractInfo!$C:$L,10,FALSE))</f>
        <v>#N/A</v>
      </c>
      <c r="K504" s="158" t="b">
        <f>IF($A504="","",VLOOKUP($A504,ContractInfo!$C$2:$H$904,6,FALSE))</f>
        <v>0</v>
      </c>
      <c r="L504" s="158">
        <f>IF(OR($A504="",$K504),"",VLOOKUP($A504,ContractInfo!$C:$L,5,FALSE))</f>
        <v>10</v>
      </c>
    </row>
    <row r="505" spans="1:12" s="140" customFormat="1" x14ac:dyDescent="0.2">
      <c r="A505" s="140" t="s">
        <v>840</v>
      </c>
      <c r="B505" s="158">
        <v>-8</v>
      </c>
      <c r="C505" s="158">
        <v>-8</v>
      </c>
      <c r="D505" s="158">
        <v>0</v>
      </c>
      <c r="E505" s="158">
        <f t="shared" si="28"/>
        <v>1</v>
      </c>
      <c r="F505" s="158">
        <f t="shared" si="29"/>
        <v>-8</v>
      </c>
      <c r="G505" s="165" t="e">
        <f t="shared" si="30"/>
        <v>#N/A</v>
      </c>
      <c r="H505" s="165">
        <v>726120</v>
      </c>
      <c r="I505" s="165" t="e">
        <f t="shared" si="31"/>
        <v>#N/A</v>
      </c>
      <c r="J505" s="158" t="e">
        <f>IF(OR($A505="",$K505),"",VLOOKUP($A505,ContractInfo!$C:$L,10,FALSE))</f>
        <v>#N/A</v>
      </c>
      <c r="K505" s="158" t="b">
        <f>IF($A505="","",VLOOKUP($A505,ContractInfo!$C$2:$H$904,6,FALSE))</f>
        <v>0</v>
      </c>
      <c r="L505" s="158">
        <f>IF(OR($A505="",$K505),"",VLOOKUP($A505,ContractInfo!$C:$L,5,FALSE))</f>
        <v>1</v>
      </c>
    </row>
    <row r="506" spans="1:12" s="140" customFormat="1" x14ac:dyDescent="0.2">
      <c r="A506" s="140" t="s">
        <v>840</v>
      </c>
      <c r="B506" s="158">
        <v>1</v>
      </c>
      <c r="C506" s="158">
        <v>1</v>
      </c>
      <c r="D506" s="158">
        <v>0</v>
      </c>
      <c r="E506" s="158">
        <f t="shared" si="28"/>
        <v>1</v>
      </c>
      <c r="F506" s="158">
        <f t="shared" si="29"/>
        <v>1</v>
      </c>
      <c r="G506" s="165" t="e">
        <f t="shared" si="30"/>
        <v>#N/A</v>
      </c>
      <c r="H506" s="165">
        <v>-91100</v>
      </c>
      <c r="I506" s="165" t="e">
        <f t="shared" si="31"/>
        <v>#N/A</v>
      </c>
      <c r="J506" s="158" t="e">
        <f>IF(OR($A506="",$K506),"",VLOOKUP($A506,ContractInfo!$C:$L,10,FALSE))</f>
        <v>#N/A</v>
      </c>
      <c r="K506" s="158" t="b">
        <f>IF($A506="","",VLOOKUP($A506,ContractInfo!$C$2:$H$904,6,FALSE))</f>
        <v>0</v>
      </c>
      <c r="L506" s="158">
        <f>IF(OR($A506="",$K506),"",VLOOKUP($A506,ContractInfo!$C:$L,5,FALSE))</f>
        <v>1</v>
      </c>
    </row>
    <row r="507" spans="1:12" s="140" customFormat="1" x14ac:dyDescent="0.2">
      <c r="A507" s="140" t="s">
        <v>752</v>
      </c>
      <c r="B507" s="158">
        <v>270</v>
      </c>
      <c r="C507" s="158">
        <v>270</v>
      </c>
      <c r="D507" s="158">
        <v>0</v>
      </c>
      <c r="E507" s="158">
        <f t="shared" si="28"/>
        <v>1</v>
      </c>
      <c r="F507" s="158">
        <f t="shared" si="29"/>
        <v>270</v>
      </c>
      <c r="G507" s="165" t="e">
        <f t="shared" si="30"/>
        <v>#N/A</v>
      </c>
      <c r="H507" s="165">
        <v>-250559.99999999997</v>
      </c>
      <c r="I507" s="165" t="e">
        <f t="shared" si="31"/>
        <v>#N/A</v>
      </c>
      <c r="J507" s="158" t="e">
        <f>IF(OR($A507="",$K507),"",VLOOKUP($A507,ContractInfo!$C:$L,10,FALSE))</f>
        <v>#N/A</v>
      </c>
      <c r="K507" s="158" t="b">
        <f>IF($A507="","",VLOOKUP($A507,ContractInfo!$C$2:$H$904,6,FALSE))</f>
        <v>0</v>
      </c>
      <c r="L507" s="158">
        <f>IF(OR($A507="",$K507),"",VLOOKUP($A507,ContractInfo!$C:$L,5,FALSE))</f>
        <v>100</v>
      </c>
    </row>
    <row r="508" spans="1:12" s="140" customFormat="1" x14ac:dyDescent="0.2">
      <c r="A508" s="140" t="s">
        <v>752</v>
      </c>
      <c r="B508" s="158">
        <v>-360</v>
      </c>
      <c r="C508" s="158">
        <v>-360</v>
      </c>
      <c r="D508" s="158">
        <v>0</v>
      </c>
      <c r="E508" s="158">
        <f t="shared" si="28"/>
        <v>1</v>
      </c>
      <c r="F508" s="158">
        <f t="shared" si="29"/>
        <v>-360</v>
      </c>
      <c r="G508" s="165" t="e">
        <f t="shared" si="30"/>
        <v>#N/A</v>
      </c>
      <c r="H508" s="165">
        <v>328680</v>
      </c>
      <c r="I508" s="165" t="e">
        <f t="shared" si="31"/>
        <v>#N/A</v>
      </c>
      <c r="J508" s="158" t="e">
        <f>IF(OR($A508="",$K508),"",VLOOKUP($A508,ContractInfo!$C:$L,10,FALSE))</f>
        <v>#N/A</v>
      </c>
      <c r="K508" s="158" t="b">
        <f>IF($A508="","",VLOOKUP($A508,ContractInfo!$C$2:$H$904,6,FALSE))</f>
        <v>0</v>
      </c>
      <c r="L508" s="158">
        <f>IF(OR($A508="",$K508),"",VLOOKUP($A508,ContractInfo!$C:$L,5,FALSE))</f>
        <v>100</v>
      </c>
    </row>
    <row r="509" spans="1:12" s="140" customFormat="1" x14ac:dyDescent="0.2">
      <c r="A509" s="140" t="s">
        <v>862</v>
      </c>
      <c r="B509" s="158">
        <v>93</v>
      </c>
      <c r="C509" s="158">
        <v>93</v>
      </c>
      <c r="D509" s="158">
        <v>0</v>
      </c>
      <c r="E509" s="158">
        <f t="shared" si="28"/>
        <v>1</v>
      </c>
      <c r="F509" s="158">
        <f t="shared" si="29"/>
        <v>93</v>
      </c>
      <c r="G509" s="165" t="e">
        <f t="shared" si="30"/>
        <v>#N/A</v>
      </c>
      <c r="H509" s="165">
        <v>-110670</v>
      </c>
      <c r="I509" s="165" t="e">
        <f t="shared" si="31"/>
        <v>#N/A</v>
      </c>
      <c r="J509" s="158" t="e">
        <f>IF(OR($A509="",$K509),"",VLOOKUP($A509,ContractInfo!$C:$L,10,FALSE))</f>
        <v>#N/A</v>
      </c>
      <c r="K509" s="158" t="b">
        <f>IF($A509="","",VLOOKUP($A509,ContractInfo!$C$2:$H$904,6,FALSE))</f>
        <v>0</v>
      </c>
      <c r="L509" s="158">
        <f>IF(OR($A509="",$K509),"",VLOOKUP($A509,ContractInfo!$C:$L,5,FALSE))</f>
        <v>100</v>
      </c>
    </row>
    <row r="510" spans="1:12" s="140" customFormat="1" x14ac:dyDescent="0.2">
      <c r="A510" s="140" t="s">
        <v>584</v>
      </c>
      <c r="B510" s="158">
        <v>-1</v>
      </c>
      <c r="C510" s="158">
        <v>-1</v>
      </c>
      <c r="D510" s="158">
        <v>0</v>
      </c>
      <c r="E510" s="158">
        <f t="shared" si="28"/>
        <v>1</v>
      </c>
      <c r="F510" s="158">
        <f t="shared" si="29"/>
        <v>-1</v>
      </c>
      <c r="G510" s="165" t="e">
        <f t="shared" si="30"/>
        <v>#N/A</v>
      </c>
      <c r="H510" s="165">
        <v>167400</v>
      </c>
      <c r="I510" s="165" t="e">
        <f t="shared" si="31"/>
        <v>#N/A</v>
      </c>
      <c r="J510" s="158" t="e">
        <f>IF(OR($A510="",$K510),"",VLOOKUP($A510,ContractInfo!$C:$L,10,FALSE))</f>
        <v>#N/A</v>
      </c>
      <c r="K510" s="158" t="b">
        <f>IF($A510="","",VLOOKUP($A510,ContractInfo!$C$2:$H$904,6,FALSE))</f>
        <v>0</v>
      </c>
      <c r="L510" s="158">
        <f>IF(OR($A510="",$K510),"",VLOOKUP($A510,ContractInfo!$C:$L,5,FALSE))</f>
        <v>10</v>
      </c>
    </row>
    <row r="511" spans="1:12" s="140" customFormat="1" x14ac:dyDescent="0.2">
      <c r="A511" s="140" t="s">
        <v>840</v>
      </c>
      <c r="B511" s="158">
        <v>1</v>
      </c>
      <c r="C511" s="158">
        <v>1</v>
      </c>
      <c r="D511" s="158">
        <v>0</v>
      </c>
      <c r="E511" s="158">
        <f t="shared" si="28"/>
        <v>1</v>
      </c>
      <c r="F511" s="158">
        <f t="shared" si="29"/>
        <v>1</v>
      </c>
      <c r="G511" s="165" t="e">
        <f t="shared" si="30"/>
        <v>#N/A</v>
      </c>
      <c r="H511" s="165">
        <v>-91980</v>
      </c>
      <c r="I511" s="165" t="e">
        <f t="shared" si="31"/>
        <v>#N/A</v>
      </c>
      <c r="J511" s="158" t="e">
        <f>IF(OR($A511="",$K511),"",VLOOKUP($A511,ContractInfo!$C:$L,10,FALSE))</f>
        <v>#N/A</v>
      </c>
      <c r="K511" s="158" t="b">
        <f>IF($A511="","",VLOOKUP($A511,ContractInfo!$C$2:$H$904,6,FALSE))</f>
        <v>0</v>
      </c>
      <c r="L511" s="158">
        <f>IF(OR($A511="",$K511),"",VLOOKUP($A511,ContractInfo!$C:$L,5,FALSE))</f>
        <v>1</v>
      </c>
    </row>
    <row r="512" spans="1:12" s="140" customFormat="1" x14ac:dyDescent="0.2">
      <c r="A512" s="140" t="s">
        <v>678</v>
      </c>
      <c r="B512" s="158">
        <v>119</v>
      </c>
      <c r="C512" s="158">
        <v>119</v>
      </c>
      <c r="D512" s="158">
        <v>0</v>
      </c>
      <c r="E512" s="158">
        <f t="shared" si="28"/>
        <v>1</v>
      </c>
      <c r="F512" s="158">
        <f t="shared" si="29"/>
        <v>119</v>
      </c>
      <c r="G512" s="165" t="e">
        <f t="shared" si="30"/>
        <v>#N/A</v>
      </c>
      <c r="H512" s="165">
        <v>-181237</v>
      </c>
      <c r="I512" s="165" t="e">
        <f t="shared" si="31"/>
        <v>#N/A</v>
      </c>
      <c r="J512" s="158" t="e">
        <f>IF(OR($A512="",$K512),"",VLOOKUP($A512,ContractInfo!$C:$L,10,FALSE))</f>
        <v>#N/A</v>
      </c>
      <c r="K512" s="158" t="b">
        <f>IF($A512="","",VLOOKUP($A512,ContractInfo!$C$2:$H$904,6,FALSE))</f>
        <v>0</v>
      </c>
      <c r="L512" s="158">
        <f>IF(OR($A512="",$K512),"",VLOOKUP($A512,ContractInfo!$C:$L,5,FALSE))</f>
        <v>100</v>
      </c>
    </row>
    <row r="513" spans="1:12" s="140" customFormat="1" x14ac:dyDescent="0.2">
      <c r="A513" s="140" t="s">
        <v>862</v>
      </c>
      <c r="B513" s="158">
        <v>29</v>
      </c>
      <c r="C513" s="158">
        <v>29</v>
      </c>
      <c r="D513" s="158">
        <v>0</v>
      </c>
      <c r="E513" s="158">
        <f t="shared" si="28"/>
        <v>1</v>
      </c>
      <c r="F513" s="158">
        <f t="shared" si="29"/>
        <v>29</v>
      </c>
      <c r="G513" s="165" t="e">
        <f t="shared" si="30"/>
        <v>#N/A</v>
      </c>
      <c r="H513" s="165">
        <v>-34771</v>
      </c>
      <c r="I513" s="165" t="e">
        <f t="shared" si="31"/>
        <v>#N/A</v>
      </c>
      <c r="J513" s="158" t="e">
        <f>IF(OR($A513="",$K513),"",VLOOKUP($A513,ContractInfo!$C:$L,10,FALSE))</f>
        <v>#N/A</v>
      </c>
      <c r="K513" s="158" t="b">
        <f>IF($A513="","",VLOOKUP($A513,ContractInfo!$C$2:$H$904,6,FALSE))</f>
        <v>0</v>
      </c>
      <c r="L513" s="158">
        <f>IF(OR($A513="",$K513),"",VLOOKUP($A513,ContractInfo!$C:$L,5,FALSE))</f>
        <v>100</v>
      </c>
    </row>
    <row r="514" spans="1:12" s="140" customFormat="1" x14ac:dyDescent="0.2">
      <c r="A514" s="140" t="s">
        <v>840</v>
      </c>
      <c r="B514" s="158">
        <v>-11</v>
      </c>
      <c r="C514" s="158">
        <v>-11</v>
      </c>
      <c r="D514" s="158">
        <v>0</v>
      </c>
      <c r="E514" s="158">
        <f t="shared" ref="E514:E577" si="32">IF(OR($A514="",$K514),"",1)</f>
        <v>1</v>
      </c>
      <c r="F514" s="158">
        <f t="shared" ref="F514:F577" si="33">IF(OR($A514="",$K514),"",$E514*$B514)</f>
        <v>-11</v>
      </c>
      <c r="G514" s="165" t="e">
        <f t="shared" ref="G514:G577" si="34">IF(OR($A514="",$K514),"",$J514*$B514*$L514)</f>
        <v>#N/A</v>
      </c>
      <c r="H514" s="165">
        <v>976800</v>
      </c>
      <c r="I514" s="165" t="e">
        <f t="shared" ref="I514:I577" si="35">IF(OR($A514="",$K514),"",$G514+$H514)</f>
        <v>#N/A</v>
      </c>
      <c r="J514" s="158" t="e">
        <f>IF(OR($A514="",$K514),"",VLOOKUP($A514,ContractInfo!$C:$L,10,FALSE))</f>
        <v>#N/A</v>
      </c>
      <c r="K514" s="158" t="b">
        <f>IF($A514="","",VLOOKUP($A514,ContractInfo!$C$2:$H$904,6,FALSE))</f>
        <v>0</v>
      </c>
      <c r="L514" s="158">
        <f>IF(OR($A514="",$K514),"",VLOOKUP($A514,ContractInfo!$C:$L,5,FALSE))</f>
        <v>1</v>
      </c>
    </row>
    <row r="515" spans="1:12" s="140" customFormat="1" x14ac:dyDescent="0.2">
      <c r="A515" s="140" t="s">
        <v>840</v>
      </c>
      <c r="B515" s="158">
        <v>11</v>
      </c>
      <c r="C515" s="158">
        <v>11</v>
      </c>
      <c r="D515" s="158">
        <v>0</v>
      </c>
      <c r="E515" s="158">
        <f t="shared" si="32"/>
        <v>1</v>
      </c>
      <c r="F515" s="158">
        <f t="shared" si="33"/>
        <v>11</v>
      </c>
      <c r="G515" s="165" t="e">
        <f t="shared" si="34"/>
        <v>#N/A</v>
      </c>
      <c r="H515" s="165">
        <v>-977900</v>
      </c>
      <c r="I515" s="165" t="e">
        <f t="shared" si="35"/>
        <v>#N/A</v>
      </c>
      <c r="J515" s="158" t="e">
        <f>IF(OR($A515="",$K515),"",VLOOKUP($A515,ContractInfo!$C:$L,10,FALSE))</f>
        <v>#N/A</v>
      </c>
      <c r="K515" s="158" t="b">
        <f>IF($A515="","",VLOOKUP($A515,ContractInfo!$C$2:$H$904,6,FALSE))</f>
        <v>0</v>
      </c>
      <c r="L515" s="158">
        <f>IF(OR($A515="",$K515),"",VLOOKUP($A515,ContractInfo!$C:$L,5,FALSE))</f>
        <v>1</v>
      </c>
    </row>
    <row r="516" spans="1:12" s="140" customFormat="1" x14ac:dyDescent="0.2">
      <c r="A516" s="140" t="s">
        <v>840</v>
      </c>
      <c r="B516" s="158">
        <v>-5</v>
      </c>
      <c r="C516" s="158">
        <v>-5</v>
      </c>
      <c r="D516" s="158">
        <v>0</v>
      </c>
      <c r="E516" s="158">
        <f t="shared" si="32"/>
        <v>1</v>
      </c>
      <c r="F516" s="158">
        <f t="shared" si="33"/>
        <v>-5</v>
      </c>
      <c r="G516" s="165" t="e">
        <f t="shared" si="34"/>
        <v>#N/A</v>
      </c>
      <c r="H516" s="165">
        <v>443700</v>
      </c>
      <c r="I516" s="165" t="e">
        <f t="shared" si="35"/>
        <v>#N/A</v>
      </c>
      <c r="J516" s="158" t="e">
        <f>IF(OR($A516="",$K516),"",VLOOKUP($A516,ContractInfo!$C:$L,10,FALSE))</f>
        <v>#N/A</v>
      </c>
      <c r="K516" s="158" t="b">
        <f>IF($A516="","",VLOOKUP($A516,ContractInfo!$C$2:$H$904,6,FALSE))</f>
        <v>0</v>
      </c>
      <c r="L516" s="158">
        <f>IF(OR($A516="",$K516),"",VLOOKUP($A516,ContractInfo!$C:$L,5,FALSE))</f>
        <v>1</v>
      </c>
    </row>
    <row r="517" spans="1:12" s="140" customFormat="1" x14ac:dyDescent="0.2">
      <c r="A517" s="140" t="s">
        <v>584</v>
      </c>
      <c r="B517" s="158">
        <v>-8</v>
      </c>
      <c r="C517" s="158">
        <v>-8</v>
      </c>
      <c r="D517" s="158">
        <v>0</v>
      </c>
      <c r="E517" s="158">
        <f t="shared" si="32"/>
        <v>1</v>
      </c>
      <c r="F517" s="158">
        <f t="shared" si="33"/>
        <v>-8</v>
      </c>
      <c r="G517" s="165" t="e">
        <f t="shared" si="34"/>
        <v>#N/A</v>
      </c>
      <c r="H517" s="165">
        <v>1318800</v>
      </c>
      <c r="I517" s="165" t="e">
        <f t="shared" si="35"/>
        <v>#N/A</v>
      </c>
      <c r="J517" s="158" t="e">
        <f>IF(OR($A517="",$K517),"",VLOOKUP($A517,ContractInfo!$C:$L,10,FALSE))</f>
        <v>#N/A</v>
      </c>
      <c r="K517" s="158" t="b">
        <f>IF($A517="","",VLOOKUP($A517,ContractInfo!$C$2:$H$904,6,FALSE))</f>
        <v>0</v>
      </c>
      <c r="L517" s="158">
        <f>IF(OR($A517="",$K517),"",VLOOKUP($A517,ContractInfo!$C:$L,5,FALSE))</f>
        <v>10</v>
      </c>
    </row>
    <row r="518" spans="1:12" s="140" customFormat="1" x14ac:dyDescent="0.2">
      <c r="A518" s="140" t="s">
        <v>531</v>
      </c>
      <c r="B518" s="158">
        <v>200</v>
      </c>
      <c r="C518" s="158">
        <v>0</v>
      </c>
      <c r="D518" s="158">
        <v>-200</v>
      </c>
      <c r="E518" s="158">
        <f t="shared" si="32"/>
        <v>1</v>
      </c>
      <c r="F518" s="158">
        <f t="shared" si="33"/>
        <v>200</v>
      </c>
      <c r="G518" s="165" t="e">
        <f t="shared" si="34"/>
        <v>#N/A</v>
      </c>
      <c r="H518" s="165">
        <v>-3412000</v>
      </c>
      <c r="I518" s="165" t="e">
        <f t="shared" si="35"/>
        <v>#N/A</v>
      </c>
      <c r="J518" s="158" t="e">
        <f>IF(OR($A518="",$K518),"",VLOOKUP($A518,ContractInfo!$C:$L,10,FALSE))</f>
        <v>#N/A</v>
      </c>
      <c r="K518" s="158" t="b">
        <f>IF($A518="","",VLOOKUP($A518,ContractInfo!$C$2:$H$904,6,FALSE))</f>
        <v>0</v>
      </c>
      <c r="L518" s="158">
        <f>IF(OR($A518="",$K518),"",VLOOKUP($A518,ContractInfo!$C:$L,5,FALSE))</f>
        <v>10</v>
      </c>
    </row>
    <row r="519" spans="1:12" s="140" customFormat="1" x14ac:dyDescent="0.2">
      <c r="A519" s="140" t="s">
        <v>678</v>
      </c>
      <c r="B519" s="158">
        <v>260</v>
      </c>
      <c r="C519" s="158">
        <v>260</v>
      </c>
      <c r="D519" s="158">
        <v>0</v>
      </c>
      <c r="E519" s="158">
        <f t="shared" si="32"/>
        <v>1</v>
      </c>
      <c r="F519" s="158">
        <f t="shared" si="33"/>
        <v>260</v>
      </c>
      <c r="G519" s="165" t="e">
        <f t="shared" si="34"/>
        <v>#N/A</v>
      </c>
      <c r="H519" s="165">
        <v>-410020</v>
      </c>
      <c r="I519" s="165" t="e">
        <f t="shared" si="35"/>
        <v>#N/A</v>
      </c>
      <c r="J519" s="158" t="e">
        <f>IF(OR($A519="",$K519),"",VLOOKUP($A519,ContractInfo!$C:$L,10,FALSE))</f>
        <v>#N/A</v>
      </c>
      <c r="K519" s="158" t="b">
        <f>IF($A519="","",VLOOKUP($A519,ContractInfo!$C$2:$H$904,6,FALSE))</f>
        <v>0</v>
      </c>
      <c r="L519" s="158">
        <f>IF(OR($A519="",$K519),"",VLOOKUP($A519,ContractInfo!$C:$L,5,FALSE))</f>
        <v>100</v>
      </c>
    </row>
    <row r="520" spans="1:12" s="140" customFormat="1" x14ac:dyDescent="0.2">
      <c r="A520" s="140" t="s">
        <v>752</v>
      </c>
      <c r="B520" s="158">
        <v>-250</v>
      </c>
      <c r="C520" s="158">
        <v>-250</v>
      </c>
      <c r="D520" s="158">
        <v>0</v>
      </c>
      <c r="E520" s="158">
        <f t="shared" si="32"/>
        <v>1</v>
      </c>
      <c r="F520" s="158">
        <f t="shared" si="33"/>
        <v>-250</v>
      </c>
      <c r="G520" s="165" t="e">
        <f t="shared" si="34"/>
        <v>#N/A</v>
      </c>
      <c r="H520" s="165">
        <v>227500</v>
      </c>
      <c r="I520" s="165" t="e">
        <f t="shared" si="35"/>
        <v>#N/A</v>
      </c>
      <c r="J520" s="158" t="e">
        <f>IF(OR($A520="",$K520),"",VLOOKUP($A520,ContractInfo!$C:$L,10,FALSE))</f>
        <v>#N/A</v>
      </c>
      <c r="K520" s="158" t="b">
        <f>IF($A520="","",VLOOKUP($A520,ContractInfo!$C$2:$H$904,6,FALSE))</f>
        <v>0</v>
      </c>
      <c r="L520" s="158">
        <f>IF(OR($A520="",$K520),"",VLOOKUP($A520,ContractInfo!$C:$L,5,FALSE))</f>
        <v>100</v>
      </c>
    </row>
    <row r="521" spans="1:12" s="140" customFormat="1" x14ac:dyDescent="0.2">
      <c r="A521" s="140" t="s">
        <v>888</v>
      </c>
      <c r="B521" s="158">
        <v>525</v>
      </c>
      <c r="C521" s="158">
        <v>525</v>
      </c>
      <c r="D521" s="158">
        <v>0</v>
      </c>
      <c r="E521" s="158">
        <f t="shared" si="32"/>
        <v>1</v>
      </c>
      <c r="F521" s="158">
        <f t="shared" si="33"/>
        <v>525</v>
      </c>
      <c r="G521" s="165" t="e">
        <f t="shared" si="34"/>
        <v>#N/A</v>
      </c>
      <c r="H521" s="165">
        <v>-1360800</v>
      </c>
      <c r="I521" s="165" t="e">
        <f t="shared" si="35"/>
        <v>#N/A</v>
      </c>
      <c r="J521" s="158" t="e">
        <f>IF(OR($A521="",$K521),"",VLOOKUP($A521,ContractInfo!$C:$L,10,FALSE))</f>
        <v>#N/A</v>
      </c>
      <c r="K521" s="158" t="b">
        <f>IF($A521="","",VLOOKUP($A521,ContractInfo!$C$2:$H$904,6,FALSE))</f>
        <v>0</v>
      </c>
      <c r="L521" s="158">
        <f>IF(OR($A521="",$K521),"",VLOOKUP($A521,ContractInfo!$C:$L,5,FALSE))</f>
        <v>100</v>
      </c>
    </row>
    <row r="522" spans="1:12" s="140" customFormat="1" x14ac:dyDescent="0.2">
      <c r="A522" s="140" t="s">
        <v>584</v>
      </c>
      <c r="B522" s="158">
        <v>-7</v>
      </c>
      <c r="C522" s="158">
        <v>-7</v>
      </c>
      <c r="D522" s="158">
        <v>0</v>
      </c>
      <c r="E522" s="158">
        <f t="shared" si="32"/>
        <v>1</v>
      </c>
      <c r="F522" s="158">
        <f t="shared" si="33"/>
        <v>-7</v>
      </c>
      <c r="G522" s="165" t="e">
        <f t="shared" si="34"/>
        <v>#N/A</v>
      </c>
      <c r="H522" s="165">
        <v>1112300</v>
      </c>
      <c r="I522" s="165" t="e">
        <f t="shared" si="35"/>
        <v>#N/A</v>
      </c>
      <c r="J522" s="158" t="e">
        <f>IF(OR($A522="",$K522),"",VLOOKUP($A522,ContractInfo!$C:$L,10,FALSE))</f>
        <v>#N/A</v>
      </c>
      <c r="K522" s="158" t="b">
        <f>IF($A522="","",VLOOKUP($A522,ContractInfo!$C$2:$H$904,6,FALSE))</f>
        <v>0</v>
      </c>
      <c r="L522" s="158">
        <f>IF(OR($A522="",$K522),"",VLOOKUP($A522,ContractInfo!$C:$L,5,FALSE))</f>
        <v>10</v>
      </c>
    </row>
    <row r="523" spans="1:12" s="140" customFormat="1" x14ac:dyDescent="0.2">
      <c r="A523" s="140" t="s">
        <v>584</v>
      </c>
      <c r="B523" s="158">
        <v>-9</v>
      </c>
      <c r="C523" s="158">
        <v>-9</v>
      </c>
      <c r="D523" s="158">
        <v>0</v>
      </c>
      <c r="E523" s="158">
        <f t="shared" si="32"/>
        <v>1</v>
      </c>
      <c r="F523" s="158">
        <f t="shared" si="33"/>
        <v>-9</v>
      </c>
      <c r="G523" s="165" t="e">
        <f t="shared" si="34"/>
        <v>#N/A</v>
      </c>
      <c r="H523" s="165">
        <v>1417050</v>
      </c>
      <c r="I523" s="165" t="e">
        <f t="shared" si="35"/>
        <v>#N/A</v>
      </c>
      <c r="J523" s="158" t="e">
        <f>IF(OR($A523="",$K523),"",VLOOKUP($A523,ContractInfo!$C:$L,10,FALSE))</f>
        <v>#N/A</v>
      </c>
      <c r="K523" s="158" t="b">
        <f>IF($A523="","",VLOOKUP($A523,ContractInfo!$C$2:$H$904,6,FALSE))</f>
        <v>0</v>
      </c>
      <c r="L523" s="158">
        <f>IF(OR($A523="",$K523),"",VLOOKUP($A523,ContractInfo!$C:$L,5,FALSE))</f>
        <v>10</v>
      </c>
    </row>
    <row r="524" spans="1:12" s="140" customFormat="1" x14ac:dyDescent="0.2">
      <c r="A524" s="140" t="s">
        <v>840</v>
      </c>
      <c r="B524" s="158">
        <v>-6</v>
      </c>
      <c r="C524" s="158">
        <v>-6</v>
      </c>
      <c r="D524" s="158">
        <v>0</v>
      </c>
      <c r="E524" s="158">
        <f t="shared" si="32"/>
        <v>1</v>
      </c>
      <c r="F524" s="158">
        <f t="shared" si="33"/>
        <v>-6</v>
      </c>
      <c r="G524" s="165" t="e">
        <f t="shared" si="34"/>
        <v>#N/A</v>
      </c>
      <c r="H524" s="165">
        <v>536520</v>
      </c>
      <c r="I524" s="165" t="e">
        <f t="shared" si="35"/>
        <v>#N/A</v>
      </c>
      <c r="J524" s="158" t="e">
        <f>IF(OR($A524="",$K524),"",VLOOKUP($A524,ContractInfo!$C:$L,10,FALSE))</f>
        <v>#N/A</v>
      </c>
      <c r="K524" s="158" t="b">
        <f>IF($A524="","",VLOOKUP($A524,ContractInfo!$C$2:$H$904,6,FALSE))</f>
        <v>0</v>
      </c>
      <c r="L524" s="158">
        <f>IF(OR($A524="",$K524),"",VLOOKUP($A524,ContractInfo!$C:$L,5,FALSE))</f>
        <v>1</v>
      </c>
    </row>
    <row r="525" spans="1:12" s="140" customFormat="1" x14ac:dyDescent="0.2">
      <c r="A525" s="140" t="s">
        <v>531</v>
      </c>
      <c r="B525" s="158">
        <v>-180</v>
      </c>
      <c r="C525" s="158">
        <v>0</v>
      </c>
      <c r="D525" s="158">
        <v>180</v>
      </c>
      <c r="E525" s="158">
        <f t="shared" si="32"/>
        <v>1</v>
      </c>
      <c r="F525" s="158">
        <f t="shared" si="33"/>
        <v>-180</v>
      </c>
      <c r="G525" s="165" t="e">
        <f t="shared" si="34"/>
        <v>#N/A</v>
      </c>
      <c r="H525" s="165">
        <v>3054600</v>
      </c>
      <c r="I525" s="165" t="e">
        <f t="shared" si="35"/>
        <v>#N/A</v>
      </c>
      <c r="J525" s="158" t="e">
        <f>IF(OR($A525="",$K525),"",VLOOKUP($A525,ContractInfo!$C:$L,10,FALSE))</f>
        <v>#N/A</v>
      </c>
      <c r="K525" s="158" t="b">
        <f>IF($A525="","",VLOOKUP($A525,ContractInfo!$C$2:$H$904,6,FALSE))</f>
        <v>0</v>
      </c>
      <c r="L525" s="158">
        <f>IF(OR($A525="",$K525),"",VLOOKUP($A525,ContractInfo!$C:$L,5,FALSE))</f>
        <v>10</v>
      </c>
    </row>
    <row r="526" spans="1:12" s="140" customFormat="1" x14ac:dyDescent="0.2">
      <c r="A526" s="140" t="s">
        <v>678</v>
      </c>
      <c r="B526" s="158">
        <v>250</v>
      </c>
      <c r="C526" s="158">
        <v>250</v>
      </c>
      <c r="D526" s="158">
        <v>0</v>
      </c>
      <c r="E526" s="158">
        <f t="shared" si="32"/>
        <v>1</v>
      </c>
      <c r="F526" s="158">
        <f t="shared" si="33"/>
        <v>250</v>
      </c>
      <c r="G526" s="165" t="e">
        <f t="shared" si="34"/>
        <v>#N/A</v>
      </c>
      <c r="H526" s="165">
        <v>-408249.99999999994</v>
      </c>
      <c r="I526" s="165" t="e">
        <f t="shared" si="35"/>
        <v>#N/A</v>
      </c>
      <c r="J526" s="158" t="e">
        <f>IF(OR($A526="",$K526),"",VLOOKUP($A526,ContractInfo!$C:$L,10,FALSE))</f>
        <v>#N/A</v>
      </c>
      <c r="K526" s="158" t="b">
        <f>IF($A526="","",VLOOKUP($A526,ContractInfo!$C$2:$H$904,6,FALSE))</f>
        <v>0</v>
      </c>
      <c r="L526" s="158">
        <f>IF(OR($A526="",$K526),"",VLOOKUP($A526,ContractInfo!$C:$L,5,FALSE))</f>
        <v>100</v>
      </c>
    </row>
    <row r="527" spans="1:12" s="140" customFormat="1" x14ac:dyDescent="0.2">
      <c r="A527" s="140" t="s">
        <v>752</v>
      </c>
      <c r="B527" s="158">
        <v>-230</v>
      </c>
      <c r="C527" s="158">
        <v>-230</v>
      </c>
      <c r="D527" s="158">
        <v>0</v>
      </c>
      <c r="E527" s="158">
        <f t="shared" si="32"/>
        <v>1</v>
      </c>
      <c r="F527" s="158">
        <f t="shared" si="33"/>
        <v>-230</v>
      </c>
      <c r="G527" s="165" t="e">
        <f t="shared" si="34"/>
        <v>#N/A</v>
      </c>
      <c r="H527" s="165">
        <v>207230</v>
      </c>
      <c r="I527" s="165" t="e">
        <f t="shared" si="35"/>
        <v>#N/A</v>
      </c>
      <c r="J527" s="158" t="e">
        <f>IF(OR($A527="",$K527),"",VLOOKUP($A527,ContractInfo!$C:$L,10,FALSE))</f>
        <v>#N/A</v>
      </c>
      <c r="K527" s="158" t="b">
        <f>IF($A527="","",VLOOKUP($A527,ContractInfo!$C$2:$H$904,6,FALSE))</f>
        <v>0</v>
      </c>
      <c r="L527" s="158">
        <f>IF(OR($A527="",$K527),"",VLOOKUP($A527,ContractInfo!$C:$L,5,FALSE))</f>
        <v>100</v>
      </c>
    </row>
    <row r="528" spans="1:12" s="140" customFormat="1" x14ac:dyDescent="0.2">
      <c r="A528" s="140" t="s">
        <v>584</v>
      </c>
      <c r="B528" s="158">
        <v>-7</v>
      </c>
      <c r="C528" s="158">
        <v>-7</v>
      </c>
      <c r="D528" s="158">
        <v>0</v>
      </c>
      <c r="E528" s="158">
        <f t="shared" si="32"/>
        <v>1</v>
      </c>
      <c r="F528" s="158">
        <f t="shared" si="33"/>
        <v>-7</v>
      </c>
      <c r="G528" s="165" t="e">
        <f t="shared" si="34"/>
        <v>#N/A</v>
      </c>
      <c r="H528" s="165">
        <v>1054900</v>
      </c>
      <c r="I528" s="165" t="e">
        <f t="shared" si="35"/>
        <v>#N/A</v>
      </c>
      <c r="J528" s="158" t="e">
        <f>IF(OR($A528="",$K528),"",VLOOKUP($A528,ContractInfo!$C:$L,10,FALSE))</f>
        <v>#N/A</v>
      </c>
      <c r="K528" s="158" t="b">
        <f>IF($A528="","",VLOOKUP($A528,ContractInfo!$C$2:$H$904,6,FALSE))</f>
        <v>0</v>
      </c>
      <c r="L528" s="158">
        <f>IF(OR($A528="",$K528),"",VLOOKUP($A528,ContractInfo!$C:$L,5,FALSE))</f>
        <v>10</v>
      </c>
    </row>
    <row r="529" spans="1:12" s="140" customFormat="1" x14ac:dyDescent="0.2">
      <c r="A529" s="140" t="s">
        <v>531</v>
      </c>
      <c r="B529" s="158">
        <v>70</v>
      </c>
      <c r="C529" s="158">
        <v>0</v>
      </c>
      <c r="D529" s="158">
        <v>-70</v>
      </c>
      <c r="E529" s="158">
        <f t="shared" si="32"/>
        <v>1</v>
      </c>
      <c r="F529" s="158">
        <f t="shared" si="33"/>
        <v>70</v>
      </c>
      <c r="G529" s="165" t="e">
        <f t="shared" si="34"/>
        <v>#N/A</v>
      </c>
      <c r="H529" s="165">
        <v>-1185800</v>
      </c>
      <c r="I529" s="165" t="e">
        <f t="shared" si="35"/>
        <v>#N/A</v>
      </c>
      <c r="J529" s="158" t="e">
        <f>IF(OR($A529="",$K529),"",VLOOKUP($A529,ContractInfo!$C:$L,10,FALSE))</f>
        <v>#N/A</v>
      </c>
      <c r="K529" s="158" t="b">
        <f>IF($A529="","",VLOOKUP($A529,ContractInfo!$C$2:$H$904,6,FALSE))</f>
        <v>0</v>
      </c>
      <c r="L529" s="158">
        <f>IF(OR($A529="",$K529),"",VLOOKUP($A529,ContractInfo!$C:$L,5,FALSE))</f>
        <v>10</v>
      </c>
    </row>
    <row r="530" spans="1:12" s="140" customFormat="1" x14ac:dyDescent="0.2">
      <c r="A530" s="140" t="s">
        <v>888</v>
      </c>
      <c r="B530" s="158">
        <v>20</v>
      </c>
      <c r="C530" s="158">
        <v>20</v>
      </c>
      <c r="D530" s="158">
        <v>0</v>
      </c>
      <c r="E530" s="158">
        <f t="shared" si="32"/>
        <v>1</v>
      </c>
      <c r="F530" s="158">
        <f t="shared" si="33"/>
        <v>20</v>
      </c>
      <c r="G530" s="165" t="e">
        <f t="shared" si="34"/>
        <v>#N/A</v>
      </c>
      <c r="H530" s="165">
        <v>-53820</v>
      </c>
      <c r="I530" s="165" t="e">
        <f t="shared" si="35"/>
        <v>#N/A</v>
      </c>
      <c r="J530" s="158" t="e">
        <f>IF(OR($A530="",$K530),"",VLOOKUP($A530,ContractInfo!$C:$L,10,FALSE))</f>
        <v>#N/A</v>
      </c>
      <c r="K530" s="158" t="b">
        <f>IF($A530="","",VLOOKUP($A530,ContractInfo!$C$2:$H$904,6,FALSE))</f>
        <v>0</v>
      </c>
      <c r="L530" s="158">
        <f>IF(OR($A530="",$K530),"",VLOOKUP($A530,ContractInfo!$C:$L,5,FALSE))</f>
        <v>100</v>
      </c>
    </row>
    <row r="531" spans="1:12" s="140" customFormat="1" x14ac:dyDescent="0.2">
      <c r="A531" s="140" t="s">
        <v>752</v>
      </c>
      <c r="B531" s="158">
        <v>400</v>
      </c>
      <c r="C531" s="158">
        <v>400</v>
      </c>
      <c r="D531" s="158">
        <v>0</v>
      </c>
      <c r="E531" s="158">
        <f t="shared" si="32"/>
        <v>1</v>
      </c>
      <c r="F531" s="158">
        <f t="shared" si="33"/>
        <v>400</v>
      </c>
      <c r="G531" s="165" t="e">
        <f t="shared" si="34"/>
        <v>#N/A</v>
      </c>
      <c r="H531" s="165">
        <v>-376000</v>
      </c>
      <c r="I531" s="165" t="e">
        <f t="shared" si="35"/>
        <v>#N/A</v>
      </c>
      <c r="J531" s="158" t="e">
        <f>IF(OR($A531="",$K531),"",VLOOKUP($A531,ContractInfo!$C:$L,10,FALSE))</f>
        <v>#N/A</v>
      </c>
      <c r="K531" s="158" t="b">
        <f>IF($A531="","",VLOOKUP($A531,ContractInfo!$C$2:$H$904,6,FALSE))</f>
        <v>0</v>
      </c>
      <c r="L531" s="158">
        <f>IF(OR($A531="",$K531),"",VLOOKUP($A531,ContractInfo!$C:$L,5,FALSE))</f>
        <v>100</v>
      </c>
    </row>
    <row r="532" spans="1:12" s="140" customFormat="1" x14ac:dyDescent="0.2">
      <c r="A532" s="140" t="s">
        <v>584</v>
      </c>
      <c r="B532" s="158">
        <v>-2</v>
      </c>
      <c r="C532" s="158">
        <v>-2</v>
      </c>
      <c r="D532" s="158">
        <v>0</v>
      </c>
      <c r="E532" s="158">
        <f t="shared" si="32"/>
        <v>1</v>
      </c>
      <c r="F532" s="158">
        <f t="shared" si="33"/>
        <v>-2</v>
      </c>
      <c r="G532" s="165" t="e">
        <f t="shared" si="34"/>
        <v>#N/A</v>
      </c>
      <c r="H532" s="165">
        <v>299800</v>
      </c>
      <c r="I532" s="165" t="e">
        <f t="shared" si="35"/>
        <v>#N/A</v>
      </c>
      <c r="J532" s="158" t="e">
        <f>IF(OR($A532="",$K532),"",VLOOKUP($A532,ContractInfo!$C:$L,10,FALSE))</f>
        <v>#N/A</v>
      </c>
      <c r="K532" s="158" t="b">
        <f>IF($A532="","",VLOOKUP($A532,ContractInfo!$C$2:$H$904,6,FALSE))</f>
        <v>0</v>
      </c>
      <c r="L532" s="158">
        <f>IF(OR($A532="",$K532),"",VLOOKUP($A532,ContractInfo!$C:$L,5,FALSE))</f>
        <v>10</v>
      </c>
    </row>
    <row r="533" spans="1:12" s="140" customFormat="1" x14ac:dyDescent="0.2">
      <c r="A533" s="140" t="s">
        <v>531</v>
      </c>
      <c r="B533" s="158">
        <v>50</v>
      </c>
      <c r="C533" s="158">
        <v>0</v>
      </c>
      <c r="D533" s="158">
        <v>-50</v>
      </c>
      <c r="E533" s="158">
        <f t="shared" si="32"/>
        <v>1</v>
      </c>
      <c r="F533" s="158">
        <f t="shared" si="33"/>
        <v>50</v>
      </c>
      <c r="G533" s="165" t="e">
        <f t="shared" si="34"/>
        <v>#N/A</v>
      </c>
      <c r="H533" s="165">
        <v>-848500</v>
      </c>
      <c r="I533" s="165" t="e">
        <f t="shared" si="35"/>
        <v>#N/A</v>
      </c>
      <c r="J533" s="158" t="e">
        <f>IF(OR($A533="",$K533),"",VLOOKUP($A533,ContractInfo!$C:$L,10,FALSE))</f>
        <v>#N/A</v>
      </c>
      <c r="K533" s="158" t="b">
        <f>IF($A533="","",VLOOKUP($A533,ContractInfo!$C$2:$H$904,6,FALSE))</f>
        <v>0</v>
      </c>
      <c r="L533" s="158">
        <f>IF(OR($A533="",$K533),"",VLOOKUP($A533,ContractInfo!$C:$L,5,FALSE))</f>
        <v>10</v>
      </c>
    </row>
    <row r="534" spans="1:12" s="140" customFormat="1" x14ac:dyDescent="0.2">
      <c r="A534" s="140" t="s">
        <v>678</v>
      </c>
      <c r="B534" s="158">
        <v>33</v>
      </c>
      <c r="C534" s="158">
        <v>33</v>
      </c>
      <c r="D534" s="158">
        <v>0</v>
      </c>
      <c r="E534" s="158">
        <f t="shared" si="32"/>
        <v>1</v>
      </c>
      <c r="F534" s="158">
        <f t="shared" si="33"/>
        <v>33</v>
      </c>
      <c r="G534" s="165" t="e">
        <f t="shared" si="34"/>
        <v>#N/A</v>
      </c>
      <c r="H534" s="165">
        <v>-54093.599999999999</v>
      </c>
      <c r="I534" s="165" t="e">
        <f t="shared" si="35"/>
        <v>#N/A</v>
      </c>
      <c r="J534" s="158" t="e">
        <f>IF(OR($A534="",$K534),"",VLOOKUP($A534,ContractInfo!$C:$L,10,FALSE))</f>
        <v>#N/A</v>
      </c>
      <c r="K534" s="158" t="b">
        <f>IF($A534="","",VLOOKUP($A534,ContractInfo!$C$2:$H$904,6,FALSE))</f>
        <v>0</v>
      </c>
      <c r="L534" s="158">
        <f>IF(OR($A534="",$K534),"",VLOOKUP($A534,ContractInfo!$C:$L,5,FALSE))</f>
        <v>100</v>
      </c>
    </row>
    <row r="535" spans="1:12" s="140" customFormat="1" x14ac:dyDescent="0.2">
      <c r="A535" s="140" t="s">
        <v>862</v>
      </c>
      <c r="B535" s="158">
        <v>-20</v>
      </c>
      <c r="C535" s="158">
        <v>-20</v>
      </c>
      <c r="D535" s="158">
        <v>0</v>
      </c>
      <c r="E535" s="158">
        <f t="shared" si="32"/>
        <v>1</v>
      </c>
      <c r="F535" s="158">
        <f t="shared" si="33"/>
        <v>-20</v>
      </c>
      <c r="G535" s="165" t="e">
        <f t="shared" si="34"/>
        <v>#N/A</v>
      </c>
      <c r="H535" s="165">
        <v>22900</v>
      </c>
      <c r="I535" s="165" t="e">
        <f t="shared" si="35"/>
        <v>#N/A</v>
      </c>
      <c r="J535" s="158" t="e">
        <f>IF(OR($A535="",$K535),"",VLOOKUP($A535,ContractInfo!$C:$L,10,FALSE))</f>
        <v>#N/A</v>
      </c>
      <c r="K535" s="158" t="b">
        <f>IF($A535="","",VLOOKUP($A535,ContractInfo!$C$2:$H$904,6,FALSE))</f>
        <v>0</v>
      </c>
      <c r="L535" s="158">
        <f>IF(OR($A535="",$K535),"",VLOOKUP($A535,ContractInfo!$C:$L,5,FALSE))</f>
        <v>100</v>
      </c>
    </row>
    <row r="536" spans="1:12" s="140" customFormat="1" x14ac:dyDescent="0.2">
      <c r="A536" s="140" t="s">
        <v>888</v>
      </c>
      <c r="B536" s="158">
        <v>-10</v>
      </c>
      <c r="C536" s="158">
        <v>-10</v>
      </c>
      <c r="D536" s="158">
        <v>0</v>
      </c>
      <c r="E536" s="158">
        <f t="shared" si="32"/>
        <v>1</v>
      </c>
      <c r="F536" s="158">
        <f t="shared" si="33"/>
        <v>-10</v>
      </c>
      <c r="G536" s="165" t="e">
        <f t="shared" si="34"/>
        <v>#N/A</v>
      </c>
      <c r="H536" s="165">
        <v>26610</v>
      </c>
      <c r="I536" s="165" t="e">
        <f t="shared" si="35"/>
        <v>#N/A</v>
      </c>
      <c r="J536" s="158" t="e">
        <f>IF(OR($A536="",$K536),"",VLOOKUP($A536,ContractInfo!$C:$L,10,FALSE))</f>
        <v>#N/A</v>
      </c>
      <c r="K536" s="158" t="b">
        <f>IF($A536="","",VLOOKUP($A536,ContractInfo!$C$2:$H$904,6,FALSE))</f>
        <v>0</v>
      </c>
      <c r="L536" s="158">
        <f>IF(OR($A536="",$K536),"",VLOOKUP($A536,ContractInfo!$C:$L,5,FALSE))</f>
        <v>100</v>
      </c>
    </row>
    <row r="537" spans="1:12" s="140" customFormat="1" x14ac:dyDescent="0.2">
      <c r="A537" s="140" t="s">
        <v>584</v>
      </c>
      <c r="B537" s="158">
        <v>-3</v>
      </c>
      <c r="C537" s="158">
        <v>0</v>
      </c>
      <c r="D537" s="158">
        <v>3</v>
      </c>
      <c r="E537" s="158">
        <f t="shared" si="32"/>
        <v>1</v>
      </c>
      <c r="F537" s="158">
        <f t="shared" si="33"/>
        <v>-3</v>
      </c>
      <c r="G537" s="165" t="e">
        <f t="shared" si="34"/>
        <v>#N/A</v>
      </c>
      <c r="H537" s="165">
        <v>449550</v>
      </c>
      <c r="I537" s="165" t="e">
        <f t="shared" si="35"/>
        <v>#N/A</v>
      </c>
      <c r="J537" s="158" t="e">
        <f>IF(OR($A537="",$K537),"",VLOOKUP($A537,ContractInfo!$C:$L,10,FALSE))</f>
        <v>#N/A</v>
      </c>
      <c r="K537" s="158" t="b">
        <f>IF($A537="","",VLOOKUP($A537,ContractInfo!$C$2:$H$904,6,FALSE))</f>
        <v>0</v>
      </c>
      <c r="L537" s="158">
        <f>IF(OR($A537="",$K537),"",VLOOKUP($A537,ContractInfo!$C:$L,5,FALSE))</f>
        <v>10</v>
      </c>
    </row>
    <row r="538" spans="1:12" s="140" customFormat="1" x14ac:dyDescent="0.2">
      <c r="A538" s="140" t="s">
        <v>862</v>
      </c>
      <c r="B538" s="158">
        <v>20</v>
      </c>
      <c r="C538" s="158">
        <v>20</v>
      </c>
      <c r="D538" s="158">
        <v>0</v>
      </c>
      <c r="E538" s="158">
        <f t="shared" si="32"/>
        <v>1</v>
      </c>
      <c r="F538" s="158">
        <f t="shared" si="33"/>
        <v>20</v>
      </c>
      <c r="G538" s="165" t="e">
        <f t="shared" si="34"/>
        <v>#N/A</v>
      </c>
      <c r="H538" s="165">
        <v>-22980</v>
      </c>
      <c r="I538" s="165" t="e">
        <f t="shared" si="35"/>
        <v>#N/A</v>
      </c>
      <c r="J538" s="158" t="e">
        <f>IF(OR($A538="",$K538),"",VLOOKUP($A538,ContractInfo!$C:$L,10,FALSE))</f>
        <v>#N/A</v>
      </c>
      <c r="K538" s="158" t="b">
        <f>IF($A538="","",VLOOKUP($A538,ContractInfo!$C$2:$H$904,6,FALSE))</f>
        <v>0</v>
      </c>
      <c r="L538" s="158">
        <f>IF(OR($A538="",$K538),"",VLOOKUP($A538,ContractInfo!$C:$L,5,FALSE))</f>
        <v>100</v>
      </c>
    </row>
    <row r="539" spans="1:12" s="140" customFormat="1" x14ac:dyDescent="0.2">
      <c r="A539" s="140" t="s">
        <v>914</v>
      </c>
      <c r="B539" s="158">
        <v>482</v>
      </c>
      <c r="C539" s="158">
        <v>482</v>
      </c>
      <c r="D539" s="158">
        <v>0</v>
      </c>
      <c r="E539" s="158">
        <f t="shared" si="32"/>
        <v>1</v>
      </c>
      <c r="F539" s="158">
        <f t="shared" si="33"/>
        <v>482</v>
      </c>
      <c r="G539" s="165" t="e">
        <f t="shared" si="34"/>
        <v>#N/A</v>
      </c>
      <c r="H539" s="165">
        <v>-426811</v>
      </c>
      <c r="I539" s="165" t="e">
        <f t="shared" si="35"/>
        <v>#N/A</v>
      </c>
      <c r="J539" s="158" t="e">
        <f>IF(OR($A539="",$K539),"",VLOOKUP($A539,ContractInfo!$C:$L,10,FALSE))</f>
        <v>#N/A</v>
      </c>
      <c r="K539" s="158" t="b">
        <f>IF($A539="","",VLOOKUP($A539,ContractInfo!$C$2:$H$904,6,FALSE))</f>
        <v>0</v>
      </c>
      <c r="L539" s="158">
        <f>IF(OR($A539="",$K539),"",VLOOKUP($A539,ContractInfo!$C:$L,5,FALSE))</f>
        <v>100</v>
      </c>
    </row>
    <row r="540" spans="1:12" s="140" customFormat="1" x14ac:dyDescent="0.2">
      <c r="A540" s="140" t="s">
        <v>678</v>
      </c>
      <c r="B540" s="158">
        <v>-40</v>
      </c>
      <c r="C540" s="158">
        <v>-40</v>
      </c>
      <c r="D540" s="158">
        <v>0</v>
      </c>
      <c r="E540" s="158">
        <f t="shared" si="32"/>
        <v>1</v>
      </c>
      <c r="F540" s="158">
        <f t="shared" si="33"/>
        <v>-40</v>
      </c>
      <c r="G540" s="165" t="e">
        <f t="shared" si="34"/>
        <v>#N/A</v>
      </c>
      <c r="H540" s="165">
        <v>65268</v>
      </c>
      <c r="I540" s="165" t="e">
        <f t="shared" si="35"/>
        <v>#N/A</v>
      </c>
      <c r="J540" s="158" t="e">
        <f>IF(OR($A540="",$K540),"",VLOOKUP($A540,ContractInfo!$C:$L,10,FALSE))</f>
        <v>#N/A</v>
      </c>
      <c r="K540" s="158" t="b">
        <f>IF($A540="","",VLOOKUP($A540,ContractInfo!$C$2:$H$904,6,FALSE))</f>
        <v>0</v>
      </c>
      <c r="L540" s="158">
        <f>IF(OR($A540="",$K540),"",VLOOKUP($A540,ContractInfo!$C:$L,5,FALSE))</f>
        <v>100</v>
      </c>
    </row>
    <row r="541" spans="1:12" s="140" customFormat="1" x14ac:dyDescent="0.2">
      <c r="A541" s="140" t="s">
        <v>752</v>
      </c>
      <c r="B541" s="158">
        <v>-138</v>
      </c>
      <c r="C541" s="158">
        <v>-138</v>
      </c>
      <c r="D541" s="158">
        <v>0</v>
      </c>
      <c r="E541" s="158">
        <f t="shared" si="32"/>
        <v>1</v>
      </c>
      <c r="F541" s="158">
        <f t="shared" si="33"/>
        <v>-138</v>
      </c>
      <c r="G541" s="165" t="e">
        <f t="shared" si="34"/>
        <v>#N/A</v>
      </c>
      <c r="H541" s="165">
        <v>127788</v>
      </c>
      <c r="I541" s="165" t="e">
        <f t="shared" si="35"/>
        <v>#N/A</v>
      </c>
      <c r="J541" s="158" t="e">
        <f>IF(OR($A541="",$K541),"",VLOOKUP($A541,ContractInfo!$C:$L,10,FALSE))</f>
        <v>#N/A</v>
      </c>
      <c r="K541" s="158" t="b">
        <f>IF($A541="","",VLOOKUP($A541,ContractInfo!$C$2:$H$904,6,FALSE))</f>
        <v>0</v>
      </c>
      <c r="L541" s="158">
        <f>IF(OR($A541="",$K541),"",VLOOKUP($A541,ContractInfo!$C:$L,5,FALSE))</f>
        <v>100</v>
      </c>
    </row>
    <row r="542" spans="1:12" s="140" customFormat="1" x14ac:dyDescent="0.2">
      <c r="A542" s="140" t="s">
        <v>584</v>
      </c>
      <c r="B542" s="158">
        <v>-2</v>
      </c>
      <c r="C542" s="158">
        <v>-2</v>
      </c>
      <c r="D542" s="158">
        <v>0</v>
      </c>
      <c r="E542" s="158">
        <f t="shared" si="32"/>
        <v>1</v>
      </c>
      <c r="F542" s="158">
        <f t="shared" si="33"/>
        <v>-2</v>
      </c>
      <c r="G542" s="165" t="e">
        <f t="shared" si="34"/>
        <v>#N/A</v>
      </c>
      <c r="H542" s="165">
        <v>290500</v>
      </c>
      <c r="I542" s="165" t="e">
        <f t="shared" si="35"/>
        <v>#N/A</v>
      </c>
      <c r="J542" s="158" t="e">
        <f>IF(OR($A542="",$K542),"",VLOOKUP($A542,ContractInfo!$C:$L,10,FALSE))</f>
        <v>#N/A</v>
      </c>
      <c r="K542" s="158" t="b">
        <f>IF($A542="","",VLOOKUP($A542,ContractInfo!$C$2:$H$904,6,FALSE))</f>
        <v>0</v>
      </c>
      <c r="L542" s="158">
        <f>IF(OR($A542="",$K542),"",VLOOKUP($A542,ContractInfo!$C:$L,5,FALSE))</f>
        <v>10</v>
      </c>
    </row>
    <row r="543" spans="1:12" s="140" customFormat="1" x14ac:dyDescent="0.2">
      <c r="A543" s="140" t="s">
        <v>584</v>
      </c>
      <c r="B543" s="158">
        <v>-2</v>
      </c>
      <c r="C543" s="158">
        <v>0</v>
      </c>
      <c r="D543" s="158">
        <v>2</v>
      </c>
      <c r="E543" s="158">
        <f t="shared" si="32"/>
        <v>1</v>
      </c>
      <c r="F543" s="158">
        <f t="shared" si="33"/>
        <v>-2</v>
      </c>
      <c r="G543" s="165" t="e">
        <f t="shared" si="34"/>
        <v>#N/A</v>
      </c>
      <c r="H543" s="165">
        <v>290400</v>
      </c>
      <c r="I543" s="165" t="e">
        <f t="shared" si="35"/>
        <v>#N/A</v>
      </c>
      <c r="J543" s="158" t="e">
        <f>IF(OR($A543="",$K543),"",VLOOKUP($A543,ContractInfo!$C:$L,10,FALSE))</f>
        <v>#N/A</v>
      </c>
      <c r="K543" s="158" t="b">
        <f>IF($A543="","",VLOOKUP($A543,ContractInfo!$C$2:$H$904,6,FALSE))</f>
        <v>0</v>
      </c>
      <c r="L543" s="158">
        <f>IF(OR($A543="",$K543),"",VLOOKUP($A543,ContractInfo!$C:$L,5,FALSE))</f>
        <v>10</v>
      </c>
    </row>
    <row r="544" spans="1:12" s="140" customFormat="1" x14ac:dyDescent="0.2">
      <c r="A544" s="140" t="s">
        <v>531</v>
      </c>
      <c r="B544" s="158">
        <v>190</v>
      </c>
      <c r="C544" s="158">
        <v>0</v>
      </c>
      <c r="D544" s="158">
        <v>-190</v>
      </c>
      <c r="E544" s="158">
        <f t="shared" si="32"/>
        <v>1</v>
      </c>
      <c r="F544" s="158">
        <f t="shared" si="33"/>
        <v>190</v>
      </c>
      <c r="G544" s="165" t="e">
        <f t="shared" si="34"/>
        <v>#N/A</v>
      </c>
      <c r="H544" s="165">
        <v>-3243300</v>
      </c>
      <c r="I544" s="165" t="e">
        <f t="shared" si="35"/>
        <v>#N/A</v>
      </c>
      <c r="J544" s="158" t="e">
        <f>IF(OR($A544="",$K544),"",VLOOKUP($A544,ContractInfo!$C:$L,10,FALSE))</f>
        <v>#N/A</v>
      </c>
      <c r="K544" s="158" t="b">
        <f>IF($A544="","",VLOOKUP($A544,ContractInfo!$C$2:$H$904,6,FALSE))</f>
        <v>0</v>
      </c>
      <c r="L544" s="158">
        <f>IF(OR($A544="",$K544),"",VLOOKUP($A544,ContractInfo!$C:$L,5,FALSE))</f>
        <v>10</v>
      </c>
    </row>
    <row r="545" spans="1:12" s="140" customFormat="1" x14ac:dyDescent="0.2">
      <c r="A545" s="140" t="s">
        <v>914</v>
      </c>
      <c r="B545" s="158">
        <v>-70</v>
      </c>
      <c r="C545" s="158">
        <v>-70</v>
      </c>
      <c r="D545" s="158">
        <v>0</v>
      </c>
      <c r="E545" s="158">
        <f t="shared" si="32"/>
        <v>1</v>
      </c>
      <c r="F545" s="158">
        <f t="shared" si="33"/>
        <v>-70</v>
      </c>
      <c r="G545" s="165" t="e">
        <f t="shared" si="34"/>
        <v>#N/A</v>
      </c>
      <c r="H545" s="165">
        <v>60480.000000000007</v>
      </c>
      <c r="I545" s="165" t="e">
        <f t="shared" si="35"/>
        <v>#N/A</v>
      </c>
      <c r="J545" s="158" t="e">
        <f>IF(OR($A545="",$K545),"",VLOOKUP($A545,ContractInfo!$C:$L,10,FALSE))</f>
        <v>#N/A</v>
      </c>
      <c r="K545" s="158" t="b">
        <f>IF($A545="","",VLOOKUP($A545,ContractInfo!$C$2:$H$904,6,FALSE))</f>
        <v>0</v>
      </c>
      <c r="L545" s="158">
        <f>IF(OR($A545="",$K545),"",VLOOKUP($A545,ContractInfo!$C:$L,5,FALSE))</f>
        <v>100</v>
      </c>
    </row>
    <row r="546" spans="1:12" s="140" customFormat="1" x14ac:dyDescent="0.2">
      <c r="A546" s="140" t="s">
        <v>752</v>
      </c>
      <c r="B546" s="158">
        <v>-189</v>
      </c>
      <c r="C546" s="158">
        <v>-189</v>
      </c>
      <c r="D546" s="158">
        <v>0</v>
      </c>
      <c r="E546" s="158">
        <f t="shared" si="32"/>
        <v>1</v>
      </c>
      <c r="F546" s="158">
        <f t="shared" si="33"/>
        <v>-189</v>
      </c>
      <c r="G546" s="165" t="e">
        <f t="shared" si="34"/>
        <v>#N/A</v>
      </c>
      <c r="H546" s="165">
        <v>174258</v>
      </c>
      <c r="I546" s="165" t="e">
        <f t="shared" si="35"/>
        <v>#N/A</v>
      </c>
      <c r="J546" s="158" t="e">
        <f>IF(OR($A546="",$K546),"",VLOOKUP($A546,ContractInfo!$C:$L,10,FALSE))</f>
        <v>#N/A</v>
      </c>
      <c r="K546" s="158" t="b">
        <f>IF($A546="","",VLOOKUP($A546,ContractInfo!$C$2:$H$904,6,FALSE))</f>
        <v>0</v>
      </c>
      <c r="L546" s="158">
        <f>IF(OR($A546="",$K546),"",VLOOKUP($A546,ContractInfo!$C:$L,5,FALSE))</f>
        <v>100</v>
      </c>
    </row>
    <row r="547" spans="1:12" s="140" customFormat="1" x14ac:dyDescent="0.2">
      <c r="A547" s="140" t="s">
        <v>862</v>
      </c>
      <c r="B547" s="158">
        <v>-10</v>
      </c>
      <c r="C547" s="158">
        <v>-10</v>
      </c>
      <c r="D547" s="158">
        <v>0</v>
      </c>
      <c r="E547" s="158">
        <f t="shared" si="32"/>
        <v>1</v>
      </c>
      <c r="F547" s="158">
        <f t="shared" si="33"/>
        <v>-10</v>
      </c>
      <c r="G547" s="165" t="e">
        <f t="shared" si="34"/>
        <v>#N/A</v>
      </c>
      <c r="H547" s="165">
        <v>10990</v>
      </c>
      <c r="I547" s="165" t="e">
        <f t="shared" si="35"/>
        <v>#N/A</v>
      </c>
      <c r="J547" s="158" t="e">
        <f>IF(OR($A547="",$K547),"",VLOOKUP($A547,ContractInfo!$C:$L,10,FALSE))</f>
        <v>#N/A</v>
      </c>
      <c r="K547" s="158" t="b">
        <f>IF($A547="","",VLOOKUP($A547,ContractInfo!$C$2:$H$904,6,FALSE))</f>
        <v>0</v>
      </c>
      <c r="L547" s="158">
        <f>IF(OR($A547="",$K547),"",VLOOKUP($A547,ContractInfo!$C:$L,5,FALSE))</f>
        <v>100</v>
      </c>
    </row>
    <row r="548" spans="1:12" s="140" customFormat="1" x14ac:dyDescent="0.2">
      <c r="A548" s="140" t="s">
        <v>888</v>
      </c>
      <c r="B548" s="158">
        <v>12</v>
      </c>
      <c r="C548" s="158">
        <v>12</v>
      </c>
      <c r="D548" s="158">
        <v>0</v>
      </c>
      <c r="E548" s="158">
        <f t="shared" si="32"/>
        <v>1</v>
      </c>
      <c r="F548" s="158">
        <f t="shared" si="33"/>
        <v>12</v>
      </c>
      <c r="G548" s="165" t="e">
        <f t="shared" si="34"/>
        <v>#N/A</v>
      </c>
      <c r="H548" s="165">
        <v>-32376</v>
      </c>
      <c r="I548" s="165" t="e">
        <f t="shared" si="35"/>
        <v>#N/A</v>
      </c>
      <c r="J548" s="158" t="e">
        <f>IF(OR($A548="",$K548),"",VLOOKUP($A548,ContractInfo!$C:$L,10,FALSE))</f>
        <v>#N/A</v>
      </c>
      <c r="K548" s="158" t="b">
        <f>IF($A548="","",VLOOKUP($A548,ContractInfo!$C$2:$H$904,6,FALSE))</f>
        <v>0</v>
      </c>
      <c r="L548" s="158">
        <f>IF(OR($A548="",$K548),"",VLOOKUP($A548,ContractInfo!$C:$L,5,FALSE))</f>
        <v>100</v>
      </c>
    </row>
    <row r="549" spans="1:12" s="140" customFormat="1" x14ac:dyDescent="0.2">
      <c r="A549" s="140" t="s">
        <v>531</v>
      </c>
      <c r="B549" s="158">
        <v>77</v>
      </c>
      <c r="C549" s="158">
        <v>0</v>
      </c>
      <c r="D549" s="158">
        <v>-77</v>
      </c>
      <c r="E549" s="158">
        <f t="shared" si="32"/>
        <v>1</v>
      </c>
      <c r="F549" s="158">
        <f t="shared" si="33"/>
        <v>77</v>
      </c>
      <c r="G549" s="165" t="e">
        <f t="shared" si="34"/>
        <v>#N/A</v>
      </c>
      <c r="H549" s="165">
        <v>-1317470</v>
      </c>
      <c r="I549" s="165" t="e">
        <f t="shared" si="35"/>
        <v>#N/A</v>
      </c>
      <c r="J549" s="158" t="e">
        <f>IF(OR($A549="",$K549),"",VLOOKUP($A549,ContractInfo!$C:$L,10,FALSE))</f>
        <v>#N/A</v>
      </c>
      <c r="K549" s="158" t="b">
        <f>IF($A549="","",VLOOKUP($A549,ContractInfo!$C$2:$H$904,6,FALSE))</f>
        <v>0</v>
      </c>
      <c r="L549" s="158">
        <f>IF(OR($A549="",$K549),"",VLOOKUP($A549,ContractInfo!$C:$L,5,FALSE))</f>
        <v>10</v>
      </c>
    </row>
    <row r="550" spans="1:12" s="140" customFormat="1" x14ac:dyDescent="0.2">
      <c r="A550" s="140" t="s">
        <v>584</v>
      </c>
      <c r="B550" s="158">
        <v>1</v>
      </c>
      <c r="C550" s="158">
        <v>0</v>
      </c>
      <c r="D550" s="158">
        <v>-1</v>
      </c>
      <c r="E550" s="158">
        <f t="shared" si="32"/>
        <v>1</v>
      </c>
      <c r="F550" s="158">
        <f t="shared" si="33"/>
        <v>1</v>
      </c>
      <c r="G550" s="165" t="e">
        <f t="shared" si="34"/>
        <v>#N/A</v>
      </c>
      <c r="H550" s="165">
        <v>-145700</v>
      </c>
      <c r="I550" s="165" t="e">
        <f t="shared" si="35"/>
        <v>#N/A</v>
      </c>
      <c r="J550" s="158" t="e">
        <f>IF(OR($A550="",$K550),"",VLOOKUP($A550,ContractInfo!$C:$L,10,FALSE))</f>
        <v>#N/A</v>
      </c>
      <c r="K550" s="158" t="b">
        <f>IF($A550="","",VLOOKUP($A550,ContractInfo!$C$2:$H$904,6,FALSE))</f>
        <v>0</v>
      </c>
      <c r="L550" s="158">
        <f>IF(OR($A550="",$K550),"",VLOOKUP($A550,ContractInfo!$C:$L,5,FALSE))</f>
        <v>10</v>
      </c>
    </row>
    <row r="551" spans="1:12" s="140" customFormat="1" x14ac:dyDescent="0.2">
      <c r="A551" s="140" t="s">
        <v>531</v>
      </c>
      <c r="B551" s="158">
        <v>78</v>
      </c>
      <c r="C551" s="158">
        <v>0</v>
      </c>
      <c r="D551" s="158">
        <v>-78</v>
      </c>
      <c r="E551" s="158">
        <f t="shared" si="32"/>
        <v>1</v>
      </c>
      <c r="F551" s="158">
        <f t="shared" si="33"/>
        <v>78</v>
      </c>
      <c r="G551" s="165" t="e">
        <f t="shared" si="34"/>
        <v>#N/A</v>
      </c>
      <c r="H551" s="165">
        <v>-1337700</v>
      </c>
      <c r="I551" s="165" t="e">
        <f t="shared" si="35"/>
        <v>#N/A</v>
      </c>
      <c r="J551" s="158" t="e">
        <f>IF(OR($A551="",$K551),"",VLOOKUP($A551,ContractInfo!$C:$L,10,FALSE))</f>
        <v>#N/A</v>
      </c>
      <c r="K551" s="158" t="b">
        <f>IF($A551="","",VLOOKUP($A551,ContractInfo!$C$2:$H$904,6,FALSE))</f>
        <v>0</v>
      </c>
      <c r="L551" s="158">
        <f>IF(OR($A551="",$K551),"",VLOOKUP($A551,ContractInfo!$C:$L,5,FALSE))</f>
        <v>10</v>
      </c>
    </row>
    <row r="552" spans="1:12" s="140" customFormat="1" x14ac:dyDescent="0.2">
      <c r="A552" s="140" t="s">
        <v>888</v>
      </c>
      <c r="B552" s="158">
        <v>-24</v>
      </c>
      <c r="C552" s="158">
        <v>-24</v>
      </c>
      <c r="D552" s="158">
        <v>0</v>
      </c>
      <c r="E552" s="158">
        <f t="shared" si="32"/>
        <v>1</v>
      </c>
      <c r="F552" s="158">
        <f t="shared" si="33"/>
        <v>-24</v>
      </c>
      <c r="G552" s="165" t="e">
        <f t="shared" si="34"/>
        <v>#N/A</v>
      </c>
      <c r="H552" s="165">
        <v>63288</v>
      </c>
      <c r="I552" s="165" t="e">
        <f t="shared" si="35"/>
        <v>#N/A</v>
      </c>
      <c r="J552" s="158" t="e">
        <f>IF(OR($A552="",$K552),"",VLOOKUP($A552,ContractInfo!$C:$L,10,FALSE))</f>
        <v>#N/A</v>
      </c>
      <c r="K552" s="158" t="b">
        <f>IF($A552="","",VLOOKUP($A552,ContractInfo!$C$2:$H$904,6,FALSE))</f>
        <v>0</v>
      </c>
      <c r="L552" s="158">
        <f>IF(OR($A552="",$K552),"",VLOOKUP($A552,ContractInfo!$C:$L,5,FALSE))</f>
        <v>100</v>
      </c>
    </row>
    <row r="553" spans="1:12" s="140" customFormat="1" x14ac:dyDescent="0.2">
      <c r="A553" s="140" t="s">
        <v>914</v>
      </c>
      <c r="B553" s="158">
        <v>-26</v>
      </c>
      <c r="C553" s="158">
        <v>-26</v>
      </c>
      <c r="D553" s="158">
        <v>0</v>
      </c>
      <c r="E553" s="158">
        <f t="shared" si="32"/>
        <v>1</v>
      </c>
      <c r="F553" s="158">
        <f t="shared" si="33"/>
        <v>-26</v>
      </c>
      <c r="G553" s="165" t="e">
        <f t="shared" si="34"/>
        <v>#N/A</v>
      </c>
      <c r="H553" s="165">
        <v>22152</v>
      </c>
      <c r="I553" s="165" t="e">
        <f t="shared" si="35"/>
        <v>#N/A</v>
      </c>
      <c r="J553" s="158" t="e">
        <f>IF(OR($A553="",$K553),"",VLOOKUP($A553,ContractInfo!$C:$L,10,FALSE))</f>
        <v>#N/A</v>
      </c>
      <c r="K553" s="158" t="b">
        <f>IF($A553="","",VLOOKUP($A553,ContractInfo!$C$2:$H$904,6,FALSE))</f>
        <v>0</v>
      </c>
      <c r="L553" s="158">
        <f>IF(OR($A553="",$K553),"",VLOOKUP($A553,ContractInfo!$C:$L,5,FALSE))</f>
        <v>100</v>
      </c>
    </row>
    <row r="554" spans="1:12" s="140" customFormat="1" x14ac:dyDescent="0.2">
      <c r="A554" s="140" t="s">
        <v>752</v>
      </c>
      <c r="B554" s="158">
        <v>-426</v>
      </c>
      <c r="C554" s="158">
        <v>-426</v>
      </c>
      <c r="D554" s="158">
        <v>0</v>
      </c>
      <c r="E554" s="158">
        <f t="shared" si="32"/>
        <v>1</v>
      </c>
      <c r="F554" s="158">
        <f t="shared" si="33"/>
        <v>-426</v>
      </c>
      <c r="G554" s="165" t="e">
        <f t="shared" si="34"/>
        <v>#N/A</v>
      </c>
      <c r="H554" s="165">
        <v>385103.99999999994</v>
      </c>
      <c r="I554" s="165" t="e">
        <f t="shared" si="35"/>
        <v>#N/A</v>
      </c>
      <c r="J554" s="158" t="e">
        <f>IF(OR($A554="",$K554),"",VLOOKUP($A554,ContractInfo!$C:$L,10,FALSE))</f>
        <v>#N/A</v>
      </c>
      <c r="K554" s="158" t="b">
        <f>IF($A554="","",VLOOKUP($A554,ContractInfo!$C$2:$H$904,6,FALSE))</f>
        <v>0</v>
      </c>
      <c r="L554" s="158">
        <f>IF(OR($A554="",$K554),"",VLOOKUP($A554,ContractInfo!$C:$L,5,FALSE))</f>
        <v>100</v>
      </c>
    </row>
    <row r="555" spans="1:12" s="140" customFormat="1" x14ac:dyDescent="0.2">
      <c r="A555" s="140" t="s">
        <v>862</v>
      </c>
      <c r="B555" s="158">
        <v>-2</v>
      </c>
      <c r="C555" s="158">
        <v>-2</v>
      </c>
      <c r="D555" s="158">
        <v>0</v>
      </c>
      <c r="E555" s="158">
        <f t="shared" si="32"/>
        <v>1</v>
      </c>
      <c r="F555" s="158">
        <f t="shared" si="33"/>
        <v>-2</v>
      </c>
      <c r="G555" s="165" t="e">
        <f t="shared" si="34"/>
        <v>#N/A</v>
      </c>
      <c r="H555" s="165">
        <v>2174</v>
      </c>
      <c r="I555" s="165" t="e">
        <f t="shared" si="35"/>
        <v>#N/A</v>
      </c>
      <c r="J555" s="158" t="e">
        <f>IF(OR($A555="",$K555),"",VLOOKUP($A555,ContractInfo!$C:$L,10,FALSE))</f>
        <v>#N/A</v>
      </c>
      <c r="K555" s="158" t="b">
        <f>IF($A555="","",VLOOKUP($A555,ContractInfo!$C$2:$H$904,6,FALSE))</f>
        <v>0</v>
      </c>
      <c r="L555" s="158">
        <f>IF(OR($A555="",$K555),"",VLOOKUP($A555,ContractInfo!$C:$L,5,FALSE))</f>
        <v>100</v>
      </c>
    </row>
    <row r="556" spans="1:12" s="140" customFormat="1" x14ac:dyDescent="0.2">
      <c r="A556" s="140" t="s">
        <v>531</v>
      </c>
      <c r="B556" s="158">
        <v>109</v>
      </c>
      <c r="C556" s="158">
        <v>0</v>
      </c>
      <c r="D556" s="158">
        <v>-109</v>
      </c>
      <c r="E556" s="158">
        <f t="shared" si="32"/>
        <v>1</v>
      </c>
      <c r="F556" s="158">
        <f t="shared" si="33"/>
        <v>109</v>
      </c>
      <c r="G556" s="165" t="e">
        <f t="shared" si="34"/>
        <v>#N/A</v>
      </c>
      <c r="H556" s="165">
        <v>-1876980</v>
      </c>
      <c r="I556" s="165" t="e">
        <f t="shared" si="35"/>
        <v>#N/A</v>
      </c>
      <c r="J556" s="158" t="e">
        <f>IF(OR($A556="",$K556),"",VLOOKUP($A556,ContractInfo!$C:$L,10,FALSE))</f>
        <v>#N/A</v>
      </c>
      <c r="K556" s="158" t="b">
        <f>IF($A556="","",VLOOKUP($A556,ContractInfo!$C$2:$H$904,6,FALSE))</f>
        <v>0</v>
      </c>
      <c r="L556" s="158">
        <f>IF(OR($A556="",$K556),"",VLOOKUP($A556,ContractInfo!$C:$L,5,FALSE))</f>
        <v>10</v>
      </c>
    </row>
    <row r="557" spans="1:12" s="140" customFormat="1" x14ac:dyDescent="0.2">
      <c r="A557" s="140" t="s">
        <v>914</v>
      </c>
      <c r="B557" s="158">
        <v>-28</v>
      </c>
      <c r="C557" s="158">
        <v>-28</v>
      </c>
      <c r="D557" s="158">
        <v>0</v>
      </c>
      <c r="E557" s="158">
        <f t="shared" si="32"/>
        <v>1</v>
      </c>
      <c r="F557" s="158">
        <f t="shared" si="33"/>
        <v>-28</v>
      </c>
      <c r="G557" s="165" t="e">
        <f t="shared" si="34"/>
        <v>#N/A</v>
      </c>
      <c r="H557" s="165">
        <v>23659.999999999996</v>
      </c>
      <c r="I557" s="165" t="e">
        <f t="shared" si="35"/>
        <v>#N/A</v>
      </c>
      <c r="J557" s="158" t="e">
        <f>IF(OR($A557="",$K557),"",VLOOKUP($A557,ContractInfo!$C:$L,10,FALSE))</f>
        <v>#N/A</v>
      </c>
      <c r="K557" s="158" t="b">
        <f>IF($A557="","",VLOOKUP($A557,ContractInfo!$C$2:$H$904,6,FALSE))</f>
        <v>0</v>
      </c>
      <c r="L557" s="158">
        <f>IF(OR($A557="",$K557),"",VLOOKUP($A557,ContractInfo!$C:$L,5,FALSE))</f>
        <v>100</v>
      </c>
    </row>
    <row r="558" spans="1:12" s="140" customFormat="1" x14ac:dyDescent="0.2">
      <c r="A558" s="140" t="s">
        <v>888</v>
      </c>
      <c r="B558" s="158">
        <v>-3</v>
      </c>
      <c r="C558" s="158">
        <v>-3</v>
      </c>
      <c r="D558" s="158">
        <v>0</v>
      </c>
      <c r="E558" s="158">
        <f t="shared" si="32"/>
        <v>1</v>
      </c>
      <c r="F558" s="158">
        <f t="shared" si="33"/>
        <v>-3</v>
      </c>
      <c r="G558" s="165" t="e">
        <f t="shared" si="34"/>
        <v>#N/A</v>
      </c>
      <c r="H558" s="165">
        <v>7893</v>
      </c>
      <c r="I558" s="165" t="e">
        <f t="shared" si="35"/>
        <v>#N/A</v>
      </c>
      <c r="J558" s="158" t="e">
        <f>IF(OR($A558="",$K558),"",VLOOKUP($A558,ContractInfo!$C:$L,10,FALSE))</f>
        <v>#N/A</v>
      </c>
      <c r="K558" s="158" t="b">
        <f>IF($A558="","",VLOOKUP($A558,ContractInfo!$C$2:$H$904,6,FALSE))</f>
        <v>0</v>
      </c>
      <c r="L558" s="158">
        <f>IF(OR($A558="",$K558),"",VLOOKUP($A558,ContractInfo!$C:$L,5,FALSE))</f>
        <v>100</v>
      </c>
    </row>
    <row r="559" spans="1:12" s="140" customFormat="1" x14ac:dyDescent="0.2">
      <c r="A559" s="140" t="s">
        <v>678</v>
      </c>
      <c r="B559" s="158">
        <v>71</v>
      </c>
      <c r="C559" s="158">
        <v>71</v>
      </c>
      <c r="D559" s="158">
        <v>0</v>
      </c>
      <c r="E559" s="158">
        <f t="shared" si="32"/>
        <v>1</v>
      </c>
      <c r="F559" s="158">
        <f t="shared" si="33"/>
        <v>71</v>
      </c>
      <c r="G559" s="165" t="e">
        <f t="shared" si="34"/>
        <v>#N/A</v>
      </c>
      <c r="H559" s="165">
        <v>-116866</v>
      </c>
      <c r="I559" s="165" t="e">
        <f t="shared" si="35"/>
        <v>#N/A</v>
      </c>
      <c r="J559" s="158" t="e">
        <f>IF(OR($A559="",$K559),"",VLOOKUP($A559,ContractInfo!$C:$L,10,FALSE))</f>
        <v>#N/A</v>
      </c>
      <c r="K559" s="158" t="b">
        <f>IF($A559="","",VLOOKUP($A559,ContractInfo!$C$2:$H$904,6,FALSE))</f>
        <v>0</v>
      </c>
      <c r="L559" s="158">
        <f>IF(OR($A559="",$K559),"",VLOOKUP($A559,ContractInfo!$C:$L,5,FALSE))</f>
        <v>100</v>
      </c>
    </row>
    <row r="560" spans="1:12" s="140" customFormat="1" x14ac:dyDescent="0.2">
      <c r="A560" s="140" t="s">
        <v>752</v>
      </c>
      <c r="B560" s="158">
        <v>-66</v>
      </c>
      <c r="C560" s="158">
        <v>-66</v>
      </c>
      <c r="D560" s="158">
        <v>0</v>
      </c>
      <c r="E560" s="158">
        <f t="shared" si="32"/>
        <v>1</v>
      </c>
      <c r="F560" s="158">
        <f t="shared" si="33"/>
        <v>-66</v>
      </c>
      <c r="G560" s="165" t="e">
        <f t="shared" si="34"/>
        <v>#N/A</v>
      </c>
      <c r="H560" s="165">
        <v>59663.999999999993</v>
      </c>
      <c r="I560" s="165" t="e">
        <f t="shared" si="35"/>
        <v>#N/A</v>
      </c>
      <c r="J560" s="158" t="e">
        <f>IF(OR($A560="",$K560),"",VLOOKUP($A560,ContractInfo!$C:$L,10,FALSE))</f>
        <v>#N/A</v>
      </c>
      <c r="K560" s="158" t="b">
        <f>IF($A560="","",VLOOKUP($A560,ContractInfo!$C$2:$H$904,6,FALSE))</f>
        <v>0</v>
      </c>
      <c r="L560" s="158">
        <f>IF(OR($A560="",$K560),"",VLOOKUP($A560,ContractInfo!$C:$L,5,FALSE))</f>
        <v>100</v>
      </c>
    </row>
    <row r="561" spans="1:12" s="140" customFormat="1" x14ac:dyDescent="0.2">
      <c r="A561" s="140" t="s">
        <v>862</v>
      </c>
      <c r="B561" s="158">
        <v>4</v>
      </c>
      <c r="C561" s="158">
        <v>4</v>
      </c>
      <c r="D561" s="158">
        <v>0</v>
      </c>
      <c r="E561" s="158">
        <f t="shared" si="32"/>
        <v>1</v>
      </c>
      <c r="F561" s="158">
        <f t="shared" si="33"/>
        <v>4</v>
      </c>
      <c r="G561" s="165" t="e">
        <f t="shared" si="34"/>
        <v>#N/A</v>
      </c>
      <c r="H561" s="165">
        <v>-4412</v>
      </c>
      <c r="I561" s="165" t="e">
        <f t="shared" si="35"/>
        <v>#N/A</v>
      </c>
      <c r="J561" s="158" t="e">
        <f>IF(OR($A561="",$K561),"",VLOOKUP($A561,ContractInfo!$C:$L,10,FALSE))</f>
        <v>#N/A</v>
      </c>
      <c r="K561" s="158" t="b">
        <f>IF($A561="","",VLOOKUP($A561,ContractInfo!$C$2:$H$904,6,FALSE))</f>
        <v>0</v>
      </c>
      <c r="L561" s="158">
        <f>IF(OR($A561="",$K561),"",VLOOKUP($A561,ContractInfo!$C:$L,5,FALSE))</f>
        <v>100</v>
      </c>
    </row>
    <row r="562" spans="1:12" s="140" customFormat="1" x14ac:dyDescent="0.2">
      <c r="A562" s="140" t="s">
        <v>584</v>
      </c>
      <c r="B562" s="158">
        <v>2</v>
      </c>
      <c r="C562" s="158">
        <v>0</v>
      </c>
      <c r="D562" s="158">
        <v>-2</v>
      </c>
      <c r="E562" s="158">
        <f t="shared" si="32"/>
        <v>1</v>
      </c>
      <c r="F562" s="158">
        <f t="shared" si="33"/>
        <v>2</v>
      </c>
      <c r="G562" s="165" t="e">
        <f t="shared" si="34"/>
        <v>#N/A</v>
      </c>
      <c r="H562" s="165">
        <v>-293000</v>
      </c>
      <c r="I562" s="165" t="e">
        <f t="shared" si="35"/>
        <v>#N/A</v>
      </c>
      <c r="J562" s="158" t="e">
        <f>IF(OR($A562="",$K562),"",VLOOKUP($A562,ContractInfo!$C:$L,10,FALSE))</f>
        <v>#N/A</v>
      </c>
      <c r="K562" s="158" t="b">
        <f>IF($A562="","",VLOOKUP($A562,ContractInfo!$C$2:$H$904,6,FALSE))</f>
        <v>0</v>
      </c>
      <c r="L562" s="158">
        <f>IF(OR($A562="",$K562),"",VLOOKUP($A562,ContractInfo!$C:$L,5,FALSE))</f>
        <v>10</v>
      </c>
    </row>
    <row r="563" spans="1:12" s="140" customFormat="1" x14ac:dyDescent="0.2">
      <c r="A563" s="140" t="s">
        <v>888</v>
      </c>
      <c r="B563" s="158">
        <v>-20</v>
      </c>
      <c r="C563" s="158">
        <v>-20</v>
      </c>
      <c r="D563" s="158">
        <v>0</v>
      </c>
      <c r="E563" s="158">
        <f t="shared" si="32"/>
        <v>1</v>
      </c>
      <c r="F563" s="158">
        <f t="shared" si="33"/>
        <v>-20</v>
      </c>
      <c r="G563" s="165" t="e">
        <f t="shared" si="34"/>
        <v>#N/A</v>
      </c>
      <c r="H563" s="165">
        <v>51680</v>
      </c>
      <c r="I563" s="165" t="e">
        <f t="shared" si="35"/>
        <v>#N/A</v>
      </c>
      <c r="J563" s="158" t="e">
        <f>IF(OR($A563="",$K563),"",VLOOKUP($A563,ContractInfo!$C:$L,10,FALSE))</f>
        <v>#N/A</v>
      </c>
      <c r="K563" s="158" t="b">
        <f>IF($A563="","",VLOOKUP($A563,ContractInfo!$C$2:$H$904,6,FALSE))</f>
        <v>0</v>
      </c>
      <c r="L563" s="158">
        <f>IF(OR($A563="",$K563),"",VLOOKUP($A563,ContractInfo!$C:$L,5,FALSE))</f>
        <v>100</v>
      </c>
    </row>
    <row r="564" spans="1:12" s="140" customFormat="1" x14ac:dyDescent="0.2">
      <c r="A564" s="140" t="s">
        <v>914</v>
      </c>
      <c r="B564" s="158">
        <v>12</v>
      </c>
      <c r="C564" s="158">
        <v>12</v>
      </c>
      <c r="D564" s="158">
        <v>0</v>
      </c>
      <c r="E564" s="158">
        <f t="shared" si="32"/>
        <v>1</v>
      </c>
      <c r="F564" s="158">
        <f t="shared" si="33"/>
        <v>12</v>
      </c>
      <c r="G564" s="165" t="e">
        <f t="shared" si="34"/>
        <v>#N/A</v>
      </c>
      <c r="H564" s="165">
        <v>-10212</v>
      </c>
      <c r="I564" s="165" t="e">
        <f t="shared" si="35"/>
        <v>#N/A</v>
      </c>
      <c r="J564" s="158" t="e">
        <f>IF(OR($A564="",$K564),"",VLOOKUP($A564,ContractInfo!$C:$L,10,FALSE))</f>
        <v>#N/A</v>
      </c>
      <c r="K564" s="158" t="b">
        <f>IF($A564="","",VLOOKUP($A564,ContractInfo!$C$2:$H$904,6,FALSE))</f>
        <v>0</v>
      </c>
      <c r="L564" s="158">
        <f>IF(OR($A564="",$K564),"",VLOOKUP($A564,ContractInfo!$C:$L,5,FALSE))</f>
        <v>100</v>
      </c>
    </row>
    <row r="565" spans="1:12" s="140" customFormat="1" x14ac:dyDescent="0.2">
      <c r="A565" s="140" t="s">
        <v>862</v>
      </c>
      <c r="B565" s="158">
        <v>5</v>
      </c>
      <c r="C565" s="158">
        <v>5</v>
      </c>
      <c r="D565" s="158">
        <v>0</v>
      </c>
      <c r="E565" s="158">
        <f t="shared" si="32"/>
        <v>1</v>
      </c>
      <c r="F565" s="158">
        <f t="shared" si="33"/>
        <v>5</v>
      </c>
      <c r="G565" s="165" t="e">
        <f t="shared" si="34"/>
        <v>#N/A</v>
      </c>
      <c r="H565" s="165">
        <v>-5585</v>
      </c>
      <c r="I565" s="165" t="e">
        <f t="shared" si="35"/>
        <v>#N/A</v>
      </c>
      <c r="J565" s="158" t="e">
        <f>IF(OR($A565="",$K565),"",VLOOKUP($A565,ContractInfo!$C:$L,10,FALSE))</f>
        <v>#N/A</v>
      </c>
      <c r="K565" s="158" t="b">
        <f>IF($A565="","",VLOOKUP($A565,ContractInfo!$C$2:$H$904,6,FALSE))</f>
        <v>0</v>
      </c>
      <c r="L565" s="158">
        <f>IF(OR($A565="",$K565),"",VLOOKUP($A565,ContractInfo!$C:$L,5,FALSE))</f>
        <v>100</v>
      </c>
    </row>
    <row r="566" spans="1:12" s="140" customFormat="1" x14ac:dyDescent="0.2">
      <c r="A566" s="140" t="s">
        <v>678</v>
      </c>
      <c r="B566" s="158">
        <v>100</v>
      </c>
      <c r="C566" s="158">
        <v>100</v>
      </c>
      <c r="D566" s="158">
        <v>0</v>
      </c>
      <c r="E566" s="158">
        <f t="shared" si="32"/>
        <v>1</v>
      </c>
      <c r="F566" s="158">
        <f t="shared" si="33"/>
        <v>100</v>
      </c>
      <c r="G566" s="165" t="e">
        <f t="shared" si="34"/>
        <v>#N/A</v>
      </c>
      <c r="H566" s="165">
        <v>-166700.00000000003</v>
      </c>
      <c r="I566" s="165" t="e">
        <f t="shared" si="35"/>
        <v>#N/A</v>
      </c>
      <c r="J566" s="158" t="e">
        <f>IF(OR($A566="",$K566),"",VLOOKUP($A566,ContractInfo!$C:$L,10,FALSE))</f>
        <v>#N/A</v>
      </c>
      <c r="K566" s="158" t="b">
        <f>IF($A566="","",VLOOKUP($A566,ContractInfo!$C$2:$H$904,6,FALSE))</f>
        <v>0</v>
      </c>
      <c r="L566" s="158">
        <f>IF(OR($A566="",$K566),"",VLOOKUP($A566,ContractInfo!$C:$L,5,FALSE))</f>
        <v>100</v>
      </c>
    </row>
    <row r="567" spans="1:12" s="140" customFormat="1" x14ac:dyDescent="0.2">
      <c r="A567" s="140" t="s">
        <v>584</v>
      </c>
      <c r="B567" s="158">
        <v>-4</v>
      </c>
      <c r="C567" s="158">
        <v>-4</v>
      </c>
      <c r="D567" s="158">
        <v>0</v>
      </c>
      <c r="E567" s="158">
        <f t="shared" si="32"/>
        <v>1</v>
      </c>
      <c r="F567" s="158">
        <f t="shared" si="33"/>
        <v>-4</v>
      </c>
      <c r="G567" s="165" t="e">
        <f t="shared" si="34"/>
        <v>#N/A</v>
      </c>
      <c r="H567" s="165">
        <v>558200</v>
      </c>
      <c r="I567" s="165" t="e">
        <f t="shared" si="35"/>
        <v>#N/A</v>
      </c>
      <c r="J567" s="158" t="e">
        <f>IF(OR($A567="",$K567),"",VLOOKUP($A567,ContractInfo!$C:$L,10,FALSE))</f>
        <v>#N/A</v>
      </c>
      <c r="K567" s="158" t="b">
        <f>IF($A567="","",VLOOKUP($A567,ContractInfo!$C$2:$H$904,6,FALSE))</f>
        <v>0</v>
      </c>
      <c r="L567" s="158">
        <f>IF(OR($A567="",$K567),"",VLOOKUP($A567,ContractInfo!$C:$L,5,FALSE))</f>
        <v>10</v>
      </c>
    </row>
    <row r="568" spans="1:12" s="140" customFormat="1" x14ac:dyDescent="0.2">
      <c r="A568" s="140" t="s">
        <v>584</v>
      </c>
      <c r="B568" s="158">
        <v>-8</v>
      </c>
      <c r="C568" s="158">
        <v>0</v>
      </c>
      <c r="D568" s="158">
        <v>8</v>
      </c>
      <c r="E568" s="158">
        <f t="shared" si="32"/>
        <v>1</v>
      </c>
      <c r="F568" s="158">
        <f t="shared" si="33"/>
        <v>-8</v>
      </c>
      <c r="G568" s="165" t="e">
        <f t="shared" si="34"/>
        <v>#N/A</v>
      </c>
      <c r="H568" s="165">
        <v>1097600</v>
      </c>
      <c r="I568" s="165" t="e">
        <f t="shared" si="35"/>
        <v>#N/A</v>
      </c>
      <c r="J568" s="158" t="e">
        <f>IF(OR($A568="",$K568),"",VLOOKUP($A568,ContractInfo!$C:$L,10,FALSE))</f>
        <v>#N/A</v>
      </c>
      <c r="K568" s="158" t="b">
        <f>IF($A568="","",VLOOKUP($A568,ContractInfo!$C$2:$H$904,6,FALSE))</f>
        <v>0</v>
      </c>
      <c r="L568" s="158">
        <f>IF(OR($A568="",$K568),"",VLOOKUP($A568,ContractInfo!$C:$L,5,FALSE))</f>
        <v>10</v>
      </c>
    </row>
    <row r="569" spans="1:12" s="140" customFormat="1" x14ac:dyDescent="0.2">
      <c r="A569" s="140" t="s">
        <v>531</v>
      </c>
      <c r="B569" s="158">
        <v>-240</v>
      </c>
      <c r="C569" s="158">
        <v>0</v>
      </c>
      <c r="D569" s="158">
        <v>240</v>
      </c>
      <c r="E569" s="158">
        <f t="shared" si="32"/>
        <v>1</v>
      </c>
      <c r="F569" s="158">
        <f t="shared" si="33"/>
        <v>-240</v>
      </c>
      <c r="G569" s="165" t="e">
        <f t="shared" si="34"/>
        <v>#N/A</v>
      </c>
      <c r="H569" s="165">
        <v>4072800</v>
      </c>
      <c r="I569" s="165" t="e">
        <f t="shared" si="35"/>
        <v>#N/A</v>
      </c>
      <c r="J569" s="158" t="e">
        <f>IF(OR($A569="",$K569),"",VLOOKUP($A569,ContractInfo!$C:$L,10,FALSE))</f>
        <v>#N/A</v>
      </c>
      <c r="K569" s="158" t="b">
        <f>IF($A569="","",VLOOKUP($A569,ContractInfo!$C$2:$H$904,6,FALSE))</f>
        <v>0</v>
      </c>
      <c r="L569" s="158">
        <f>IF(OR($A569="",$K569),"",VLOOKUP($A569,ContractInfo!$C:$L,5,FALSE))</f>
        <v>10</v>
      </c>
    </row>
    <row r="570" spans="1:12" s="140" customFormat="1" x14ac:dyDescent="0.2">
      <c r="A570" s="140" t="s">
        <v>914</v>
      </c>
      <c r="B570" s="158">
        <v>31</v>
      </c>
      <c r="C570" s="158">
        <v>31</v>
      </c>
      <c r="D570" s="158">
        <v>0</v>
      </c>
      <c r="E570" s="158">
        <f t="shared" si="32"/>
        <v>1</v>
      </c>
      <c r="F570" s="158">
        <f t="shared" si="33"/>
        <v>31</v>
      </c>
      <c r="G570" s="165" t="e">
        <f t="shared" si="34"/>
        <v>#N/A</v>
      </c>
      <c r="H570" s="165">
        <v>-26721.999999999996</v>
      </c>
      <c r="I570" s="165" t="e">
        <f t="shared" si="35"/>
        <v>#N/A</v>
      </c>
      <c r="J570" s="158" t="e">
        <f>IF(OR($A570="",$K570),"",VLOOKUP($A570,ContractInfo!$C:$L,10,FALSE))</f>
        <v>#N/A</v>
      </c>
      <c r="K570" s="158" t="b">
        <f>IF($A570="","",VLOOKUP($A570,ContractInfo!$C$2:$H$904,6,FALSE))</f>
        <v>0</v>
      </c>
      <c r="L570" s="158">
        <f>IF(OR($A570="",$K570),"",VLOOKUP($A570,ContractInfo!$C:$L,5,FALSE))</f>
        <v>100</v>
      </c>
    </row>
    <row r="571" spans="1:12" s="140" customFormat="1" x14ac:dyDescent="0.2">
      <c r="A571" s="140" t="s">
        <v>888</v>
      </c>
      <c r="B571" s="158">
        <v>5</v>
      </c>
      <c r="C571" s="158">
        <v>5</v>
      </c>
      <c r="D571" s="158">
        <v>0</v>
      </c>
      <c r="E571" s="158">
        <f t="shared" si="32"/>
        <v>1</v>
      </c>
      <c r="F571" s="158">
        <f t="shared" si="33"/>
        <v>5</v>
      </c>
      <c r="G571" s="165" t="e">
        <f t="shared" si="34"/>
        <v>#N/A</v>
      </c>
      <c r="H571" s="165">
        <v>-13010</v>
      </c>
      <c r="I571" s="165" t="e">
        <f t="shared" si="35"/>
        <v>#N/A</v>
      </c>
      <c r="J571" s="158" t="e">
        <f>IF(OR($A571="",$K571),"",VLOOKUP($A571,ContractInfo!$C:$L,10,FALSE))</f>
        <v>#N/A</v>
      </c>
      <c r="K571" s="158" t="b">
        <f>IF($A571="","",VLOOKUP($A571,ContractInfo!$C$2:$H$904,6,FALSE))</f>
        <v>0</v>
      </c>
      <c r="L571" s="158">
        <f>IF(OR($A571="",$K571),"",VLOOKUP($A571,ContractInfo!$C:$L,5,FALSE))</f>
        <v>100</v>
      </c>
    </row>
    <row r="572" spans="1:12" s="140" customFormat="1" x14ac:dyDescent="0.2">
      <c r="A572" s="140" t="s">
        <v>678</v>
      </c>
      <c r="B572" s="158">
        <v>-18</v>
      </c>
      <c r="C572" s="158">
        <v>-18</v>
      </c>
      <c r="D572" s="158">
        <v>0</v>
      </c>
      <c r="E572" s="158">
        <f t="shared" si="32"/>
        <v>1</v>
      </c>
      <c r="F572" s="158">
        <f t="shared" si="33"/>
        <v>-18</v>
      </c>
      <c r="G572" s="165" t="e">
        <f t="shared" si="34"/>
        <v>#N/A</v>
      </c>
      <c r="H572" s="165">
        <v>29952</v>
      </c>
      <c r="I572" s="165" t="e">
        <f t="shared" si="35"/>
        <v>#N/A</v>
      </c>
      <c r="J572" s="158" t="e">
        <f>IF(OR($A572="",$K572),"",VLOOKUP($A572,ContractInfo!$C:$L,10,FALSE))</f>
        <v>#N/A</v>
      </c>
      <c r="K572" s="158" t="b">
        <f>IF($A572="","",VLOOKUP($A572,ContractInfo!$C$2:$H$904,6,FALSE))</f>
        <v>0</v>
      </c>
      <c r="L572" s="158">
        <f>IF(OR($A572="",$K572),"",VLOOKUP($A572,ContractInfo!$C:$L,5,FALSE))</f>
        <v>100</v>
      </c>
    </row>
    <row r="573" spans="1:12" s="140" customFormat="1" x14ac:dyDescent="0.2">
      <c r="A573" s="140" t="s">
        <v>752</v>
      </c>
      <c r="B573" s="158">
        <v>-1000</v>
      </c>
      <c r="C573" s="158">
        <v>-1000</v>
      </c>
      <c r="D573" s="158">
        <v>0</v>
      </c>
      <c r="E573" s="158">
        <f t="shared" si="32"/>
        <v>1</v>
      </c>
      <c r="F573" s="158">
        <f t="shared" si="33"/>
        <v>-1000</v>
      </c>
      <c r="G573" s="165" t="e">
        <f t="shared" si="34"/>
        <v>#N/A</v>
      </c>
      <c r="H573" s="165">
        <v>878999.99999999988</v>
      </c>
      <c r="I573" s="165" t="e">
        <f t="shared" si="35"/>
        <v>#N/A</v>
      </c>
      <c r="J573" s="158" t="e">
        <f>IF(OR($A573="",$K573),"",VLOOKUP($A573,ContractInfo!$C:$L,10,FALSE))</f>
        <v>#N/A</v>
      </c>
      <c r="K573" s="158" t="b">
        <f>IF($A573="","",VLOOKUP($A573,ContractInfo!$C$2:$H$904,6,FALSE))</f>
        <v>0</v>
      </c>
      <c r="L573" s="158">
        <f>IF(OR($A573="",$K573),"",VLOOKUP($A573,ContractInfo!$C:$L,5,FALSE))</f>
        <v>100</v>
      </c>
    </row>
    <row r="574" spans="1:12" s="140" customFormat="1" x14ac:dyDescent="0.2">
      <c r="A574" s="140" t="s">
        <v>862</v>
      </c>
      <c r="B574" s="158">
        <v>-4</v>
      </c>
      <c r="C574" s="158">
        <v>-4</v>
      </c>
      <c r="D574" s="158">
        <v>0</v>
      </c>
      <c r="E574" s="158">
        <f t="shared" si="32"/>
        <v>1</v>
      </c>
      <c r="F574" s="158">
        <f t="shared" si="33"/>
        <v>-4</v>
      </c>
      <c r="G574" s="165" t="e">
        <f t="shared" si="34"/>
        <v>#N/A</v>
      </c>
      <c r="H574" s="165">
        <v>4392</v>
      </c>
      <c r="I574" s="165" t="e">
        <f t="shared" si="35"/>
        <v>#N/A</v>
      </c>
      <c r="J574" s="158" t="e">
        <f>IF(OR($A574="",$K574),"",VLOOKUP($A574,ContractInfo!$C:$L,10,FALSE))</f>
        <v>#N/A</v>
      </c>
      <c r="K574" s="158" t="b">
        <f>IF($A574="","",VLOOKUP($A574,ContractInfo!$C$2:$H$904,6,FALSE))</f>
        <v>0</v>
      </c>
      <c r="L574" s="158">
        <f>IF(OR($A574="",$K574),"",VLOOKUP($A574,ContractInfo!$C:$L,5,FALSE))</f>
        <v>100</v>
      </c>
    </row>
    <row r="575" spans="1:12" s="140" customFormat="1" x14ac:dyDescent="0.2">
      <c r="A575" s="140" t="s">
        <v>584</v>
      </c>
      <c r="B575" s="158">
        <v>-8</v>
      </c>
      <c r="C575" s="158">
        <v>0</v>
      </c>
      <c r="D575" s="158">
        <v>8</v>
      </c>
      <c r="E575" s="158">
        <f t="shared" si="32"/>
        <v>1</v>
      </c>
      <c r="F575" s="158">
        <f t="shared" si="33"/>
        <v>-8</v>
      </c>
      <c r="G575" s="165" t="e">
        <f t="shared" si="34"/>
        <v>#N/A</v>
      </c>
      <c r="H575" s="165">
        <v>1055200</v>
      </c>
      <c r="I575" s="165" t="e">
        <f t="shared" si="35"/>
        <v>#N/A</v>
      </c>
      <c r="J575" s="158" t="e">
        <f>IF(OR($A575="",$K575),"",VLOOKUP($A575,ContractInfo!$C:$L,10,FALSE))</f>
        <v>#N/A</v>
      </c>
      <c r="K575" s="158" t="b">
        <f>IF($A575="","",VLOOKUP($A575,ContractInfo!$C$2:$H$904,6,FALSE))</f>
        <v>0</v>
      </c>
      <c r="L575" s="158">
        <f>IF(OR($A575="",$K575),"",VLOOKUP($A575,ContractInfo!$C:$L,5,FALSE))</f>
        <v>10</v>
      </c>
    </row>
    <row r="576" spans="1:12" s="140" customFormat="1" x14ac:dyDescent="0.2">
      <c r="A576" s="140" t="s">
        <v>584</v>
      </c>
      <c r="B576" s="158">
        <v>-2</v>
      </c>
      <c r="C576" s="158">
        <v>-2</v>
      </c>
      <c r="D576" s="158">
        <v>0</v>
      </c>
      <c r="E576" s="158">
        <f t="shared" si="32"/>
        <v>1</v>
      </c>
      <c r="F576" s="158">
        <f t="shared" si="33"/>
        <v>-2</v>
      </c>
      <c r="G576" s="165" t="e">
        <f t="shared" si="34"/>
        <v>#N/A</v>
      </c>
      <c r="H576" s="165">
        <v>263800</v>
      </c>
      <c r="I576" s="165" t="e">
        <f t="shared" si="35"/>
        <v>#N/A</v>
      </c>
      <c r="J576" s="158" t="e">
        <f>IF(OR($A576="",$K576),"",VLOOKUP($A576,ContractInfo!$C:$L,10,FALSE))</f>
        <v>#N/A</v>
      </c>
      <c r="K576" s="158" t="b">
        <f>IF($A576="","",VLOOKUP($A576,ContractInfo!$C$2:$H$904,6,FALSE))</f>
        <v>0</v>
      </c>
      <c r="L576" s="158">
        <f>IF(OR($A576="",$K576),"",VLOOKUP($A576,ContractInfo!$C:$L,5,FALSE))</f>
        <v>10</v>
      </c>
    </row>
    <row r="577" spans="1:12" s="140" customFormat="1" x14ac:dyDescent="0.2">
      <c r="A577" s="140" t="s">
        <v>584</v>
      </c>
      <c r="B577" s="158">
        <v>7</v>
      </c>
      <c r="C577" s="158">
        <v>0</v>
      </c>
      <c r="D577" s="158">
        <v>-7</v>
      </c>
      <c r="E577" s="158">
        <f t="shared" si="32"/>
        <v>1</v>
      </c>
      <c r="F577" s="158">
        <f t="shared" si="33"/>
        <v>7</v>
      </c>
      <c r="G577" s="165" t="e">
        <f t="shared" si="34"/>
        <v>#N/A</v>
      </c>
      <c r="H577" s="165">
        <v>-946400</v>
      </c>
      <c r="I577" s="165" t="e">
        <f t="shared" si="35"/>
        <v>#N/A</v>
      </c>
      <c r="J577" s="158" t="e">
        <f>IF(OR($A577="",$K577),"",VLOOKUP($A577,ContractInfo!$C:$L,10,FALSE))</f>
        <v>#N/A</v>
      </c>
      <c r="K577" s="158" t="b">
        <f>IF($A577="","",VLOOKUP($A577,ContractInfo!$C$2:$H$904,6,FALSE))</f>
        <v>0</v>
      </c>
      <c r="L577" s="158">
        <f>IF(OR($A577="",$K577),"",VLOOKUP($A577,ContractInfo!$C:$L,5,FALSE))</f>
        <v>10</v>
      </c>
    </row>
    <row r="578" spans="1:12" s="140" customFormat="1" x14ac:dyDescent="0.2">
      <c r="A578" s="140" t="s">
        <v>888</v>
      </c>
      <c r="B578" s="158">
        <v>46</v>
      </c>
      <c r="C578" s="158">
        <v>46</v>
      </c>
      <c r="D578" s="158">
        <v>0</v>
      </c>
      <c r="E578" s="158">
        <f t="shared" ref="E578:E641" si="36">IF(OR($A578="",$K578),"",1)</f>
        <v>1</v>
      </c>
      <c r="F578" s="158">
        <f t="shared" ref="F578:F641" si="37">IF(OR($A578="",$K578),"",$E578*$B578)</f>
        <v>46</v>
      </c>
      <c r="G578" s="165" t="e">
        <f t="shared" ref="G578:G641" si="38">IF(OR($A578="",$K578),"",$J578*$B578*$L578)</f>
        <v>#N/A</v>
      </c>
      <c r="H578" s="165">
        <v>-124384</v>
      </c>
      <c r="I578" s="165" t="e">
        <f t="shared" ref="I578:I641" si="39">IF(OR($A578="",$K578),"",$G578+$H578)</f>
        <v>#N/A</v>
      </c>
      <c r="J578" s="158" t="e">
        <f>IF(OR($A578="",$K578),"",VLOOKUP($A578,ContractInfo!$C:$L,10,FALSE))</f>
        <v>#N/A</v>
      </c>
      <c r="K578" s="158" t="b">
        <f>IF($A578="","",VLOOKUP($A578,ContractInfo!$C$2:$H$904,6,FALSE))</f>
        <v>0</v>
      </c>
      <c r="L578" s="158">
        <f>IF(OR($A578="",$K578),"",VLOOKUP($A578,ContractInfo!$C:$L,5,FALSE))</f>
        <v>100</v>
      </c>
    </row>
    <row r="579" spans="1:12" s="140" customFormat="1" x14ac:dyDescent="0.2">
      <c r="A579" s="140" t="s">
        <v>914</v>
      </c>
      <c r="B579" s="158">
        <v>10</v>
      </c>
      <c r="C579" s="158">
        <v>10</v>
      </c>
      <c r="D579" s="158">
        <v>0</v>
      </c>
      <c r="E579" s="158">
        <f t="shared" si="36"/>
        <v>1</v>
      </c>
      <c r="F579" s="158">
        <f t="shared" si="37"/>
        <v>10</v>
      </c>
      <c r="G579" s="165" t="e">
        <f t="shared" si="38"/>
        <v>#N/A</v>
      </c>
      <c r="H579" s="165">
        <v>-8660</v>
      </c>
      <c r="I579" s="165" t="e">
        <f t="shared" si="39"/>
        <v>#N/A</v>
      </c>
      <c r="J579" s="158" t="e">
        <f>IF(OR($A579="",$K579),"",VLOOKUP($A579,ContractInfo!$C:$L,10,FALSE))</f>
        <v>#N/A</v>
      </c>
      <c r="K579" s="158" t="b">
        <f>IF($A579="","",VLOOKUP($A579,ContractInfo!$C$2:$H$904,6,FALSE))</f>
        <v>0</v>
      </c>
      <c r="L579" s="158">
        <f>IF(OR($A579="",$K579),"",VLOOKUP($A579,ContractInfo!$C:$L,5,FALSE))</f>
        <v>100</v>
      </c>
    </row>
    <row r="580" spans="1:12" s="140" customFormat="1" x14ac:dyDescent="0.2">
      <c r="A580" s="140" t="s">
        <v>678</v>
      </c>
      <c r="B580" s="158">
        <v>68</v>
      </c>
      <c r="C580" s="158">
        <v>68</v>
      </c>
      <c r="D580" s="158">
        <v>0</v>
      </c>
      <c r="E580" s="158">
        <f t="shared" si="36"/>
        <v>1</v>
      </c>
      <c r="F580" s="158">
        <f t="shared" si="37"/>
        <v>68</v>
      </c>
      <c r="G580" s="165" t="e">
        <f t="shared" si="38"/>
        <v>#N/A</v>
      </c>
      <c r="H580" s="165">
        <v>-114416.8</v>
      </c>
      <c r="I580" s="165" t="e">
        <f t="shared" si="39"/>
        <v>#N/A</v>
      </c>
      <c r="J580" s="158" t="e">
        <f>IF(OR($A580="",$K580),"",VLOOKUP($A580,ContractInfo!$C:$L,10,FALSE))</f>
        <v>#N/A</v>
      </c>
      <c r="K580" s="158" t="b">
        <f>IF($A580="","",VLOOKUP($A580,ContractInfo!$C$2:$H$904,6,FALSE))</f>
        <v>0</v>
      </c>
      <c r="L580" s="158">
        <f>IF(OR($A580="",$K580),"",VLOOKUP($A580,ContractInfo!$C:$L,5,FALSE))</f>
        <v>100</v>
      </c>
    </row>
    <row r="581" spans="1:12" s="140" customFormat="1" x14ac:dyDescent="0.2">
      <c r="A581" s="140" t="s">
        <v>678</v>
      </c>
      <c r="B581" s="158">
        <v>250</v>
      </c>
      <c r="C581" s="158">
        <v>250</v>
      </c>
      <c r="D581" s="158">
        <v>0</v>
      </c>
      <c r="E581" s="158">
        <f t="shared" si="36"/>
        <v>1</v>
      </c>
      <c r="F581" s="158">
        <f t="shared" si="37"/>
        <v>250</v>
      </c>
      <c r="G581" s="165" t="e">
        <f t="shared" si="38"/>
        <v>#N/A</v>
      </c>
      <c r="H581" s="165">
        <v>-436000.00000000006</v>
      </c>
      <c r="I581" s="165" t="e">
        <f t="shared" si="39"/>
        <v>#N/A</v>
      </c>
      <c r="J581" s="158" t="e">
        <f>IF(OR($A581="",$K581),"",VLOOKUP($A581,ContractInfo!$C:$L,10,FALSE))</f>
        <v>#N/A</v>
      </c>
      <c r="K581" s="158" t="b">
        <f>IF($A581="","",VLOOKUP($A581,ContractInfo!$C$2:$H$904,6,FALSE))</f>
        <v>0</v>
      </c>
      <c r="L581" s="158">
        <f>IF(OR($A581="",$K581),"",VLOOKUP($A581,ContractInfo!$C:$L,5,FALSE))</f>
        <v>100</v>
      </c>
    </row>
    <row r="582" spans="1:12" s="140" customFormat="1" x14ac:dyDescent="0.2">
      <c r="A582" s="140" t="s">
        <v>862</v>
      </c>
      <c r="B582" s="158">
        <v>3</v>
      </c>
      <c r="C582" s="158">
        <v>3</v>
      </c>
      <c r="D582" s="158">
        <v>0</v>
      </c>
      <c r="E582" s="158">
        <f t="shared" si="36"/>
        <v>1</v>
      </c>
      <c r="F582" s="158">
        <f t="shared" si="37"/>
        <v>3</v>
      </c>
      <c r="G582" s="165" t="e">
        <f t="shared" si="38"/>
        <v>#N/A</v>
      </c>
      <c r="H582" s="165">
        <v>-3324</v>
      </c>
      <c r="I582" s="165" t="e">
        <f t="shared" si="39"/>
        <v>#N/A</v>
      </c>
      <c r="J582" s="158" t="e">
        <f>IF(OR($A582="",$K582),"",VLOOKUP($A582,ContractInfo!$C:$L,10,FALSE))</f>
        <v>#N/A</v>
      </c>
      <c r="K582" s="158" t="b">
        <f>IF($A582="","",VLOOKUP($A582,ContractInfo!$C$2:$H$904,6,FALSE))</f>
        <v>0</v>
      </c>
      <c r="L582" s="158">
        <f>IF(OR($A582="",$K582),"",VLOOKUP($A582,ContractInfo!$C:$L,5,FALSE))</f>
        <v>100</v>
      </c>
    </row>
    <row r="583" spans="1:12" s="140" customFormat="1" x14ac:dyDescent="0.2">
      <c r="A583" s="140" t="s">
        <v>531</v>
      </c>
      <c r="B583" s="158">
        <v>-57</v>
      </c>
      <c r="C583" s="158">
        <v>0</v>
      </c>
      <c r="D583" s="158">
        <v>57</v>
      </c>
      <c r="E583" s="158">
        <f t="shared" si="36"/>
        <v>1</v>
      </c>
      <c r="F583" s="158">
        <f t="shared" si="37"/>
        <v>-57</v>
      </c>
      <c r="G583" s="165" t="e">
        <f t="shared" si="38"/>
        <v>#N/A</v>
      </c>
      <c r="H583" s="165">
        <v>950760</v>
      </c>
      <c r="I583" s="165" t="e">
        <f t="shared" si="39"/>
        <v>#N/A</v>
      </c>
      <c r="J583" s="158" t="e">
        <f>IF(OR($A583="",$K583),"",VLOOKUP($A583,ContractInfo!$C:$L,10,FALSE))</f>
        <v>#N/A</v>
      </c>
      <c r="K583" s="158" t="b">
        <f>IF($A583="","",VLOOKUP($A583,ContractInfo!$C$2:$H$904,6,FALSE))</f>
        <v>0</v>
      </c>
      <c r="L583" s="158">
        <f>IF(OR($A583="",$K583),"",VLOOKUP($A583,ContractInfo!$C:$L,5,FALSE))</f>
        <v>10</v>
      </c>
    </row>
    <row r="584" spans="1:12" s="140" customFormat="1" x14ac:dyDescent="0.2">
      <c r="A584" s="140" t="s">
        <v>531</v>
      </c>
      <c r="B584" s="158">
        <v>-220</v>
      </c>
      <c r="C584" s="158">
        <v>0</v>
      </c>
      <c r="D584" s="158">
        <v>220</v>
      </c>
      <c r="E584" s="158">
        <f t="shared" si="36"/>
        <v>1</v>
      </c>
      <c r="F584" s="158">
        <f t="shared" si="37"/>
        <v>-220</v>
      </c>
      <c r="G584" s="165" t="e">
        <f t="shared" si="38"/>
        <v>#N/A</v>
      </c>
      <c r="H584" s="165">
        <v>3665200</v>
      </c>
      <c r="I584" s="165" t="e">
        <f t="shared" si="39"/>
        <v>#N/A</v>
      </c>
      <c r="J584" s="158" t="e">
        <f>IF(OR($A584="",$K584),"",VLOOKUP($A584,ContractInfo!$C:$L,10,FALSE))</f>
        <v>#N/A</v>
      </c>
      <c r="K584" s="158" t="b">
        <f>IF($A584="","",VLOOKUP($A584,ContractInfo!$C$2:$H$904,6,FALSE))</f>
        <v>0</v>
      </c>
      <c r="L584" s="158">
        <f>IF(OR($A584="",$K584),"",VLOOKUP($A584,ContractInfo!$C:$L,5,FALSE))</f>
        <v>10</v>
      </c>
    </row>
    <row r="585" spans="1:12" s="140" customFormat="1" x14ac:dyDescent="0.2">
      <c r="A585" s="140" t="s">
        <v>584</v>
      </c>
      <c r="B585" s="158">
        <v>-2</v>
      </c>
      <c r="C585" s="158">
        <v>0</v>
      </c>
      <c r="D585" s="158">
        <v>2</v>
      </c>
      <c r="E585" s="158">
        <f t="shared" si="36"/>
        <v>1</v>
      </c>
      <c r="F585" s="158">
        <f t="shared" si="37"/>
        <v>-2</v>
      </c>
      <c r="G585" s="165" t="e">
        <f t="shared" si="38"/>
        <v>#N/A</v>
      </c>
      <c r="H585" s="165">
        <v>266300</v>
      </c>
      <c r="I585" s="165" t="e">
        <f t="shared" si="39"/>
        <v>#N/A</v>
      </c>
      <c r="J585" s="158" t="e">
        <f>IF(OR($A585="",$K585),"",VLOOKUP($A585,ContractInfo!$C:$L,10,FALSE))</f>
        <v>#N/A</v>
      </c>
      <c r="K585" s="158" t="b">
        <f>IF($A585="","",VLOOKUP($A585,ContractInfo!$C$2:$H$904,6,FALSE))</f>
        <v>0</v>
      </c>
      <c r="L585" s="158">
        <f>IF(OR($A585="",$K585),"",VLOOKUP($A585,ContractInfo!$C:$L,5,FALSE))</f>
        <v>10</v>
      </c>
    </row>
    <row r="586" spans="1:12" s="140" customFormat="1" x14ac:dyDescent="0.2">
      <c r="A586" s="140" t="s">
        <v>888</v>
      </c>
      <c r="B586" s="158">
        <v>22</v>
      </c>
      <c r="C586" s="158">
        <v>22</v>
      </c>
      <c r="D586" s="158">
        <v>0</v>
      </c>
      <c r="E586" s="158">
        <f t="shared" si="36"/>
        <v>1</v>
      </c>
      <c r="F586" s="158">
        <f t="shared" si="37"/>
        <v>22</v>
      </c>
      <c r="G586" s="165" t="e">
        <f t="shared" si="38"/>
        <v>#N/A</v>
      </c>
      <c r="H586" s="165">
        <v>-60544</v>
      </c>
      <c r="I586" s="165" t="e">
        <f t="shared" si="39"/>
        <v>#N/A</v>
      </c>
      <c r="J586" s="158" t="e">
        <f>IF(OR($A586="",$K586),"",VLOOKUP($A586,ContractInfo!$C:$L,10,FALSE))</f>
        <v>#N/A</v>
      </c>
      <c r="K586" s="158" t="b">
        <f>IF($A586="","",VLOOKUP($A586,ContractInfo!$C$2:$H$904,6,FALSE))</f>
        <v>0</v>
      </c>
      <c r="L586" s="158">
        <f>IF(OR($A586="",$K586),"",VLOOKUP($A586,ContractInfo!$C:$L,5,FALSE))</f>
        <v>100</v>
      </c>
    </row>
    <row r="587" spans="1:12" s="140" customFormat="1" x14ac:dyDescent="0.2">
      <c r="A587" s="140" t="s">
        <v>914</v>
      </c>
      <c r="B587" s="158">
        <v>60</v>
      </c>
      <c r="C587" s="158">
        <v>60</v>
      </c>
      <c r="D587" s="158">
        <v>0</v>
      </c>
      <c r="E587" s="158">
        <f t="shared" si="36"/>
        <v>1</v>
      </c>
      <c r="F587" s="158">
        <f t="shared" si="37"/>
        <v>60</v>
      </c>
      <c r="G587" s="165" t="e">
        <f t="shared" si="38"/>
        <v>#N/A</v>
      </c>
      <c r="H587" s="165">
        <v>-53280.000000000007</v>
      </c>
      <c r="I587" s="165" t="e">
        <f t="shared" si="39"/>
        <v>#N/A</v>
      </c>
      <c r="J587" s="158" t="e">
        <f>IF(OR($A587="",$K587),"",VLOOKUP($A587,ContractInfo!$C:$L,10,FALSE))</f>
        <v>#N/A</v>
      </c>
      <c r="K587" s="158" t="b">
        <f>IF($A587="","",VLOOKUP($A587,ContractInfo!$C$2:$H$904,6,FALSE))</f>
        <v>0</v>
      </c>
      <c r="L587" s="158">
        <f>IF(OR($A587="",$K587),"",VLOOKUP($A587,ContractInfo!$C:$L,5,FALSE))</f>
        <v>100</v>
      </c>
    </row>
    <row r="588" spans="1:12" s="140" customFormat="1" x14ac:dyDescent="0.2">
      <c r="A588" s="140" t="s">
        <v>678</v>
      </c>
      <c r="B588" s="158">
        <v>110</v>
      </c>
      <c r="C588" s="158">
        <v>110</v>
      </c>
      <c r="D588" s="158">
        <v>0</v>
      </c>
      <c r="E588" s="158">
        <f t="shared" si="36"/>
        <v>1</v>
      </c>
      <c r="F588" s="158">
        <f t="shared" si="37"/>
        <v>110</v>
      </c>
      <c r="G588" s="165" t="e">
        <f t="shared" si="38"/>
        <v>#N/A</v>
      </c>
      <c r="H588" s="165">
        <v>-194700</v>
      </c>
      <c r="I588" s="165" t="e">
        <f t="shared" si="39"/>
        <v>#N/A</v>
      </c>
      <c r="J588" s="158" t="e">
        <f>IF(OR($A588="",$K588),"",VLOOKUP($A588,ContractInfo!$C:$L,10,FALSE))</f>
        <v>#N/A</v>
      </c>
      <c r="K588" s="158" t="b">
        <f>IF($A588="","",VLOOKUP($A588,ContractInfo!$C$2:$H$904,6,FALSE))</f>
        <v>0</v>
      </c>
      <c r="L588" s="158">
        <f>IF(OR($A588="",$K588),"",VLOOKUP($A588,ContractInfo!$C:$L,5,FALSE))</f>
        <v>100</v>
      </c>
    </row>
    <row r="589" spans="1:12" s="140" customFormat="1" x14ac:dyDescent="0.2">
      <c r="A589" s="140" t="s">
        <v>678</v>
      </c>
      <c r="B589" s="158">
        <v>197</v>
      </c>
      <c r="C589" s="158">
        <v>197</v>
      </c>
      <c r="D589" s="158">
        <v>0</v>
      </c>
      <c r="E589" s="158">
        <f t="shared" si="36"/>
        <v>1</v>
      </c>
      <c r="F589" s="158">
        <f t="shared" si="37"/>
        <v>197</v>
      </c>
      <c r="G589" s="165" t="e">
        <f t="shared" si="38"/>
        <v>#N/A</v>
      </c>
      <c r="H589" s="165">
        <v>-360707</v>
      </c>
      <c r="I589" s="165" t="e">
        <f t="shared" si="39"/>
        <v>#N/A</v>
      </c>
      <c r="J589" s="158" t="e">
        <f>IF(OR($A589="",$K589),"",VLOOKUP($A589,ContractInfo!$C:$L,10,FALSE))</f>
        <v>#N/A</v>
      </c>
      <c r="K589" s="158" t="b">
        <f>IF($A589="","",VLOOKUP($A589,ContractInfo!$C$2:$H$904,6,FALSE))</f>
        <v>0</v>
      </c>
      <c r="L589" s="158">
        <f>IF(OR($A589="",$K589),"",VLOOKUP($A589,ContractInfo!$C:$L,5,FALSE))</f>
        <v>100</v>
      </c>
    </row>
    <row r="590" spans="1:12" s="140" customFormat="1" x14ac:dyDescent="0.2">
      <c r="A590" s="140" t="s">
        <v>752</v>
      </c>
      <c r="B590" s="158">
        <v>-54</v>
      </c>
      <c r="C590" s="158">
        <v>-54</v>
      </c>
      <c r="D590" s="158">
        <v>0</v>
      </c>
      <c r="E590" s="158">
        <f t="shared" si="36"/>
        <v>1</v>
      </c>
      <c r="F590" s="158">
        <f t="shared" si="37"/>
        <v>-54</v>
      </c>
      <c r="G590" s="165" t="e">
        <f t="shared" si="38"/>
        <v>#N/A</v>
      </c>
      <c r="H590" s="165">
        <v>48060</v>
      </c>
      <c r="I590" s="165" t="e">
        <f t="shared" si="39"/>
        <v>#N/A</v>
      </c>
      <c r="J590" s="158" t="e">
        <f>IF(OR($A590="",$K590),"",VLOOKUP($A590,ContractInfo!$C:$L,10,FALSE))</f>
        <v>#N/A</v>
      </c>
      <c r="K590" s="158" t="b">
        <f>IF($A590="","",VLOOKUP($A590,ContractInfo!$C$2:$H$904,6,FALSE))</f>
        <v>0</v>
      </c>
      <c r="L590" s="158">
        <f>IF(OR($A590="",$K590),"",VLOOKUP($A590,ContractInfo!$C:$L,5,FALSE))</f>
        <v>100</v>
      </c>
    </row>
    <row r="591" spans="1:12" s="140" customFormat="1" x14ac:dyDescent="0.2">
      <c r="A591" s="140" t="s">
        <v>978</v>
      </c>
      <c r="B591" s="158">
        <v>1367</v>
      </c>
      <c r="C591" s="158">
        <v>1367</v>
      </c>
      <c r="D591" s="158">
        <v>0</v>
      </c>
      <c r="E591" s="158">
        <f t="shared" si="36"/>
        <v>1</v>
      </c>
      <c r="F591" s="158">
        <f t="shared" si="37"/>
        <v>1367</v>
      </c>
      <c r="G591" s="165" t="e">
        <f t="shared" si="38"/>
        <v>#N/A</v>
      </c>
      <c r="H591" s="165">
        <v>-3775380.5999999996</v>
      </c>
      <c r="I591" s="165" t="e">
        <f t="shared" si="39"/>
        <v>#N/A</v>
      </c>
      <c r="J591" s="158" t="e">
        <f>IF(OR($A591="",$K591),"",VLOOKUP($A591,ContractInfo!$C:$L,10,FALSE))</f>
        <v>#N/A</v>
      </c>
      <c r="K591" s="158" t="b">
        <f>IF($A591="","",VLOOKUP($A591,ContractInfo!$C$2:$H$904,6,FALSE))</f>
        <v>0</v>
      </c>
      <c r="L591" s="158">
        <f>IF(OR($A591="",$K591),"",VLOOKUP($A591,ContractInfo!$C:$L,5,FALSE))</f>
        <v>100</v>
      </c>
    </row>
    <row r="592" spans="1:12" s="140" customFormat="1" x14ac:dyDescent="0.2">
      <c r="A592" s="140" t="s">
        <v>888</v>
      </c>
      <c r="B592" s="158">
        <v>36</v>
      </c>
      <c r="C592" s="158">
        <v>36</v>
      </c>
      <c r="D592" s="158">
        <v>0</v>
      </c>
      <c r="E592" s="158">
        <f t="shared" si="36"/>
        <v>1</v>
      </c>
      <c r="F592" s="158">
        <f t="shared" si="37"/>
        <v>36</v>
      </c>
      <c r="G592" s="165" t="e">
        <f t="shared" si="38"/>
        <v>#N/A</v>
      </c>
      <c r="H592" s="165">
        <v>-102168</v>
      </c>
      <c r="I592" s="165" t="e">
        <f t="shared" si="39"/>
        <v>#N/A</v>
      </c>
      <c r="J592" s="158" t="e">
        <f>IF(OR($A592="",$K592),"",VLOOKUP($A592,ContractInfo!$C:$L,10,FALSE))</f>
        <v>#N/A</v>
      </c>
      <c r="K592" s="158" t="b">
        <f>IF($A592="","",VLOOKUP($A592,ContractInfo!$C$2:$H$904,6,FALSE))</f>
        <v>0</v>
      </c>
      <c r="L592" s="158">
        <f>IF(OR($A592="",$K592),"",VLOOKUP($A592,ContractInfo!$C:$L,5,FALSE))</f>
        <v>100</v>
      </c>
    </row>
    <row r="593" spans="1:12" s="140" customFormat="1" x14ac:dyDescent="0.2">
      <c r="A593" s="140" t="s">
        <v>914</v>
      </c>
      <c r="B593" s="158">
        <v>-2</v>
      </c>
      <c r="C593" s="158">
        <v>-2</v>
      </c>
      <c r="D593" s="158">
        <v>0</v>
      </c>
      <c r="E593" s="158">
        <f t="shared" si="36"/>
        <v>1</v>
      </c>
      <c r="F593" s="158">
        <f t="shared" si="37"/>
        <v>-2</v>
      </c>
      <c r="G593" s="165" t="e">
        <f t="shared" si="38"/>
        <v>#N/A</v>
      </c>
      <c r="H593" s="165">
        <v>1746</v>
      </c>
      <c r="I593" s="165" t="e">
        <f t="shared" si="39"/>
        <v>#N/A</v>
      </c>
      <c r="J593" s="158" t="e">
        <f>IF(OR($A593="",$K593),"",VLOOKUP($A593,ContractInfo!$C:$L,10,FALSE))</f>
        <v>#N/A</v>
      </c>
      <c r="K593" s="158" t="b">
        <f>IF($A593="","",VLOOKUP($A593,ContractInfo!$C$2:$H$904,6,FALSE))</f>
        <v>0</v>
      </c>
      <c r="L593" s="158">
        <f>IF(OR($A593="",$K593),"",VLOOKUP($A593,ContractInfo!$C:$L,5,FALSE))</f>
        <v>100</v>
      </c>
    </row>
    <row r="594" spans="1:12" s="140" customFormat="1" x14ac:dyDescent="0.2">
      <c r="A594" s="140" t="s">
        <v>678</v>
      </c>
      <c r="B594" s="158">
        <v>122</v>
      </c>
      <c r="C594" s="158">
        <v>122</v>
      </c>
      <c r="D594" s="158">
        <v>0</v>
      </c>
      <c r="E594" s="158">
        <f t="shared" si="36"/>
        <v>1</v>
      </c>
      <c r="F594" s="158">
        <f t="shared" si="37"/>
        <v>122</v>
      </c>
      <c r="G594" s="165" t="e">
        <f t="shared" si="38"/>
        <v>#N/A</v>
      </c>
      <c r="H594" s="165">
        <v>-228750</v>
      </c>
      <c r="I594" s="165" t="e">
        <f t="shared" si="39"/>
        <v>#N/A</v>
      </c>
      <c r="J594" s="158" t="e">
        <f>IF(OR($A594="",$K594),"",VLOOKUP($A594,ContractInfo!$C:$L,10,FALSE))</f>
        <v>#N/A</v>
      </c>
      <c r="K594" s="158" t="b">
        <f>IF($A594="","",VLOOKUP($A594,ContractInfo!$C$2:$H$904,6,FALSE))</f>
        <v>0</v>
      </c>
      <c r="L594" s="158">
        <f>IF(OR($A594="",$K594),"",VLOOKUP($A594,ContractInfo!$C:$L,5,FALSE))</f>
        <v>100</v>
      </c>
    </row>
    <row r="595" spans="1:12" s="140" customFormat="1" x14ac:dyDescent="0.2">
      <c r="A595" s="140" t="s">
        <v>862</v>
      </c>
      <c r="B595" s="158">
        <v>-5</v>
      </c>
      <c r="C595" s="158">
        <v>-5</v>
      </c>
      <c r="D595" s="158">
        <v>0</v>
      </c>
      <c r="E595" s="158">
        <f t="shared" si="36"/>
        <v>1</v>
      </c>
      <c r="F595" s="158">
        <f t="shared" si="37"/>
        <v>-5</v>
      </c>
      <c r="G595" s="165" t="e">
        <f t="shared" si="38"/>
        <v>#N/A</v>
      </c>
      <c r="H595" s="165">
        <v>5435</v>
      </c>
      <c r="I595" s="165" t="e">
        <f t="shared" si="39"/>
        <v>#N/A</v>
      </c>
      <c r="J595" s="158" t="e">
        <f>IF(OR($A595="",$K595),"",VLOOKUP($A595,ContractInfo!$C:$L,10,FALSE))</f>
        <v>#N/A</v>
      </c>
      <c r="K595" s="158" t="b">
        <f>IF($A595="","",VLOOKUP($A595,ContractInfo!$C$2:$H$904,6,FALSE))</f>
        <v>0</v>
      </c>
      <c r="L595" s="158">
        <f>IF(OR($A595="",$K595),"",VLOOKUP($A595,ContractInfo!$C:$L,5,FALSE))</f>
        <v>100</v>
      </c>
    </row>
    <row r="596" spans="1:12" s="140" customFormat="1" x14ac:dyDescent="0.2">
      <c r="A596" s="140" t="s">
        <v>584</v>
      </c>
      <c r="B596" s="158">
        <v>4</v>
      </c>
      <c r="C596" s="158">
        <v>0</v>
      </c>
      <c r="D596" s="158">
        <v>-4</v>
      </c>
      <c r="E596" s="158">
        <f t="shared" si="36"/>
        <v>1</v>
      </c>
      <c r="F596" s="158">
        <f t="shared" si="37"/>
        <v>4</v>
      </c>
      <c r="G596" s="165" t="e">
        <f t="shared" si="38"/>
        <v>#N/A</v>
      </c>
      <c r="H596" s="165">
        <v>-535000</v>
      </c>
      <c r="I596" s="165" t="e">
        <f t="shared" si="39"/>
        <v>#N/A</v>
      </c>
      <c r="J596" s="158" t="e">
        <f>IF(OR($A596="",$K596),"",VLOOKUP($A596,ContractInfo!$C:$L,10,FALSE))</f>
        <v>#N/A</v>
      </c>
      <c r="K596" s="158" t="b">
        <f>IF($A596="","",VLOOKUP($A596,ContractInfo!$C$2:$H$904,6,FALSE))</f>
        <v>0</v>
      </c>
      <c r="L596" s="158">
        <f>IF(OR($A596="",$K596),"",VLOOKUP($A596,ContractInfo!$C:$L,5,FALSE))</f>
        <v>10</v>
      </c>
    </row>
    <row r="597" spans="1:12" s="140" customFormat="1" x14ac:dyDescent="0.2">
      <c r="A597" s="140" t="s">
        <v>989</v>
      </c>
      <c r="B597" s="158">
        <v>-10</v>
      </c>
      <c r="C597" s="158">
        <v>0</v>
      </c>
      <c r="D597" s="158">
        <v>10</v>
      </c>
      <c r="E597" s="158">
        <f t="shared" si="36"/>
        <v>1</v>
      </c>
      <c r="F597" s="158">
        <f t="shared" si="37"/>
        <v>-10</v>
      </c>
      <c r="G597" s="165" t="e">
        <f t="shared" si="38"/>
        <v>#N/A</v>
      </c>
      <c r="H597" s="165">
        <v>752500</v>
      </c>
      <c r="I597" s="165" t="e">
        <f t="shared" si="39"/>
        <v>#N/A</v>
      </c>
      <c r="J597" s="158" t="e">
        <f>IF(OR($A597="",$K597),"",VLOOKUP($A597,ContractInfo!$C:$L,10,FALSE))</f>
        <v>#N/A</v>
      </c>
      <c r="K597" s="158" t="b">
        <f>IF($A597="","",VLOOKUP($A597,ContractInfo!$C$2:$H$904,6,FALSE))</f>
        <v>0</v>
      </c>
      <c r="L597" s="158">
        <f>IF(OR($A597="",$K597),"",VLOOKUP($A597,ContractInfo!$C:$L,5,FALSE))</f>
        <v>5</v>
      </c>
    </row>
    <row r="598" spans="1:12" s="140" customFormat="1" x14ac:dyDescent="0.2">
      <c r="A598" s="140" t="s">
        <v>989</v>
      </c>
      <c r="B598" s="158">
        <v>-2</v>
      </c>
      <c r="C598" s="158">
        <v>0</v>
      </c>
      <c r="D598" s="158">
        <v>2</v>
      </c>
      <c r="E598" s="158">
        <f t="shared" si="36"/>
        <v>1</v>
      </c>
      <c r="F598" s="158">
        <f t="shared" si="37"/>
        <v>-2</v>
      </c>
      <c r="G598" s="165" t="e">
        <f t="shared" si="38"/>
        <v>#N/A</v>
      </c>
      <c r="H598" s="165">
        <v>150600</v>
      </c>
      <c r="I598" s="165" t="e">
        <f t="shared" si="39"/>
        <v>#N/A</v>
      </c>
      <c r="J598" s="158" t="e">
        <f>IF(OR($A598="",$K598),"",VLOOKUP($A598,ContractInfo!$C:$L,10,FALSE))</f>
        <v>#N/A</v>
      </c>
      <c r="K598" s="158" t="b">
        <f>IF($A598="","",VLOOKUP($A598,ContractInfo!$C$2:$H$904,6,FALSE))</f>
        <v>0</v>
      </c>
      <c r="L598" s="158">
        <f>IF(OR($A598="",$K598),"",VLOOKUP($A598,ContractInfo!$C:$L,5,FALSE))</f>
        <v>5</v>
      </c>
    </row>
    <row r="599" spans="1:12" s="140" customFormat="1" x14ac:dyDescent="0.2">
      <c r="A599" s="140" t="s">
        <v>531</v>
      </c>
      <c r="B599" s="158">
        <v>180</v>
      </c>
      <c r="C599" s="158">
        <v>0</v>
      </c>
      <c r="D599" s="158">
        <v>-180</v>
      </c>
      <c r="E599" s="158">
        <f t="shared" si="36"/>
        <v>1</v>
      </c>
      <c r="F599" s="158">
        <f t="shared" si="37"/>
        <v>180</v>
      </c>
      <c r="G599" s="165" t="e">
        <f t="shared" si="38"/>
        <v>#N/A</v>
      </c>
      <c r="H599" s="165">
        <v>-3020400</v>
      </c>
      <c r="I599" s="165" t="e">
        <f t="shared" si="39"/>
        <v>#N/A</v>
      </c>
      <c r="J599" s="158" t="e">
        <f>IF(OR($A599="",$K599),"",VLOOKUP($A599,ContractInfo!$C:$L,10,FALSE))</f>
        <v>#N/A</v>
      </c>
      <c r="K599" s="158" t="b">
        <f>IF($A599="","",VLOOKUP($A599,ContractInfo!$C$2:$H$904,6,FALSE))</f>
        <v>0</v>
      </c>
      <c r="L599" s="158">
        <f>IF(OR($A599="",$K599),"",VLOOKUP($A599,ContractInfo!$C:$L,5,FALSE))</f>
        <v>10</v>
      </c>
    </row>
    <row r="600" spans="1:12" s="140" customFormat="1" x14ac:dyDescent="0.2">
      <c r="A600" s="140" t="s">
        <v>584</v>
      </c>
      <c r="B600" s="158">
        <v>3</v>
      </c>
      <c r="C600" s="158">
        <v>0</v>
      </c>
      <c r="D600" s="158">
        <v>-3</v>
      </c>
      <c r="E600" s="158">
        <f t="shared" si="36"/>
        <v>1</v>
      </c>
      <c r="F600" s="158">
        <f t="shared" si="37"/>
        <v>3</v>
      </c>
      <c r="G600" s="165" t="e">
        <f t="shared" si="38"/>
        <v>#N/A</v>
      </c>
      <c r="H600" s="165">
        <v>-406950</v>
      </c>
      <c r="I600" s="165" t="e">
        <f t="shared" si="39"/>
        <v>#N/A</v>
      </c>
      <c r="J600" s="158" t="e">
        <f>IF(OR($A600="",$K600),"",VLOOKUP($A600,ContractInfo!$C:$L,10,FALSE))</f>
        <v>#N/A</v>
      </c>
      <c r="K600" s="158" t="b">
        <f>IF($A600="","",VLOOKUP($A600,ContractInfo!$C$2:$H$904,6,FALSE))</f>
        <v>0</v>
      </c>
      <c r="L600" s="158">
        <f>IF(OR($A600="",$K600),"",VLOOKUP($A600,ContractInfo!$C:$L,5,FALSE))</f>
        <v>10</v>
      </c>
    </row>
    <row r="601" spans="1:12" s="140" customFormat="1" x14ac:dyDescent="0.2">
      <c r="A601" s="140" t="s">
        <v>678</v>
      </c>
      <c r="B601" s="158">
        <v>-100</v>
      </c>
      <c r="C601" s="158">
        <v>-100</v>
      </c>
      <c r="D601" s="158">
        <v>0</v>
      </c>
      <c r="E601" s="158">
        <f t="shared" si="36"/>
        <v>1</v>
      </c>
      <c r="F601" s="158">
        <f t="shared" si="37"/>
        <v>-100</v>
      </c>
      <c r="G601" s="165" t="e">
        <f t="shared" si="38"/>
        <v>#N/A</v>
      </c>
      <c r="H601" s="165">
        <v>183299.99999999997</v>
      </c>
      <c r="I601" s="165" t="e">
        <f t="shared" si="39"/>
        <v>#N/A</v>
      </c>
      <c r="J601" s="158" t="e">
        <f>IF(OR($A601="",$K601),"",VLOOKUP($A601,ContractInfo!$C:$L,10,FALSE))</f>
        <v>#N/A</v>
      </c>
      <c r="K601" s="158" t="b">
        <f>IF($A601="","",VLOOKUP($A601,ContractInfo!$C$2:$H$904,6,FALSE))</f>
        <v>0</v>
      </c>
      <c r="L601" s="158">
        <f>IF(OR($A601="",$K601),"",VLOOKUP($A601,ContractInfo!$C:$L,5,FALSE))</f>
        <v>100</v>
      </c>
    </row>
    <row r="602" spans="1:12" s="140" customFormat="1" x14ac:dyDescent="0.2">
      <c r="A602" s="140" t="s">
        <v>914</v>
      </c>
      <c r="B602" s="158">
        <v>-40</v>
      </c>
      <c r="C602" s="158">
        <v>-40</v>
      </c>
      <c r="D602" s="158">
        <v>0</v>
      </c>
      <c r="E602" s="158">
        <f t="shared" si="36"/>
        <v>1</v>
      </c>
      <c r="F602" s="158">
        <f t="shared" si="37"/>
        <v>-40</v>
      </c>
      <c r="G602" s="165" t="e">
        <f t="shared" si="38"/>
        <v>#N/A</v>
      </c>
      <c r="H602" s="165">
        <v>34840</v>
      </c>
      <c r="I602" s="165" t="e">
        <f t="shared" si="39"/>
        <v>#N/A</v>
      </c>
      <c r="J602" s="158" t="e">
        <f>IF(OR($A602="",$K602),"",VLOOKUP($A602,ContractInfo!$C:$L,10,FALSE))</f>
        <v>#N/A</v>
      </c>
      <c r="K602" s="158" t="b">
        <f>IF($A602="","",VLOOKUP($A602,ContractInfo!$C$2:$H$904,6,FALSE))</f>
        <v>0</v>
      </c>
      <c r="L602" s="158">
        <f>IF(OR($A602="",$K602),"",VLOOKUP($A602,ContractInfo!$C:$L,5,FALSE))</f>
        <v>100</v>
      </c>
    </row>
    <row r="603" spans="1:12" s="140" customFormat="1" x14ac:dyDescent="0.2">
      <c r="A603" s="140" t="s">
        <v>584</v>
      </c>
      <c r="B603" s="158">
        <v>1</v>
      </c>
      <c r="C603" s="158">
        <v>1</v>
      </c>
      <c r="D603" s="158">
        <v>0</v>
      </c>
      <c r="E603" s="158">
        <f t="shared" si="36"/>
        <v>1</v>
      </c>
      <c r="F603" s="158">
        <f t="shared" si="37"/>
        <v>1</v>
      </c>
      <c r="G603" s="165" t="e">
        <f t="shared" si="38"/>
        <v>#N/A</v>
      </c>
      <c r="H603" s="165">
        <v>-138100</v>
      </c>
      <c r="I603" s="165" t="e">
        <f t="shared" si="39"/>
        <v>#N/A</v>
      </c>
      <c r="J603" s="158" t="e">
        <f>IF(OR($A603="",$K603),"",VLOOKUP($A603,ContractInfo!$C:$L,10,FALSE))</f>
        <v>#N/A</v>
      </c>
      <c r="K603" s="158" t="b">
        <f>IF($A603="","",VLOOKUP($A603,ContractInfo!$C$2:$H$904,6,FALSE))</f>
        <v>0</v>
      </c>
      <c r="L603" s="158">
        <f>IF(OR($A603="",$K603),"",VLOOKUP($A603,ContractInfo!$C:$L,5,FALSE))</f>
        <v>10</v>
      </c>
    </row>
    <row r="604" spans="1:12" s="140" customFormat="1" x14ac:dyDescent="0.2">
      <c r="A604" s="140" t="s">
        <v>999</v>
      </c>
      <c r="B604" s="158">
        <v>6</v>
      </c>
      <c r="C604" s="158">
        <v>6</v>
      </c>
      <c r="D604" s="158">
        <v>0</v>
      </c>
      <c r="E604" s="158">
        <f t="shared" si="36"/>
        <v>1</v>
      </c>
      <c r="F604" s="158">
        <f t="shared" si="37"/>
        <v>6</v>
      </c>
      <c r="G604" s="165" t="e">
        <f t="shared" si="38"/>
        <v>#N/A</v>
      </c>
      <c r="H604" s="165">
        <v>-234240</v>
      </c>
      <c r="I604" s="165" t="e">
        <f t="shared" si="39"/>
        <v>#N/A</v>
      </c>
      <c r="J604" s="158" t="e">
        <f>IF(OR($A604="",$K604),"",VLOOKUP($A604,ContractInfo!$C:$L,10,FALSE))</f>
        <v>#N/A</v>
      </c>
      <c r="K604" s="158" t="b">
        <f>IF($A604="","",VLOOKUP($A604,ContractInfo!$C$2:$H$904,6,FALSE))</f>
        <v>0</v>
      </c>
      <c r="L604" s="158">
        <f>IF(OR($A604="",$K604),"",VLOOKUP($A604,ContractInfo!$C:$L,5,FALSE))</f>
        <v>10</v>
      </c>
    </row>
    <row r="605" spans="1:12" s="140" customFormat="1" x14ac:dyDescent="0.2">
      <c r="A605" s="140" t="s">
        <v>999</v>
      </c>
      <c r="B605" s="158">
        <v>4</v>
      </c>
      <c r="C605" s="158">
        <v>4</v>
      </c>
      <c r="D605" s="158">
        <v>0</v>
      </c>
      <c r="E605" s="158">
        <f t="shared" si="36"/>
        <v>1</v>
      </c>
      <c r="F605" s="158">
        <f t="shared" si="37"/>
        <v>4</v>
      </c>
      <c r="G605" s="165" t="e">
        <f t="shared" si="38"/>
        <v>#N/A</v>
      </c>
      <c r="H605" s="165">
        <v>-156120</v>
      </c>
      <c r="I605" s="165" t="e">
        <f t="shared" si="39"/>
        <v>#N/A</v>
      </c>
      <c r="J605" s="158" t="e">
        <f>IF(OR($A605="",$K605),"",VLOOKUP($A605,ContractInfo!$C:$L,10,FALSE))</f>
        <v>#N/A</v>
      </c>
      <c r="K605" s="158" t="b">
        <f>IF($A605="","",VLOOKUP($A605,ContractInfo!$C$2:$H$904,6,FALSE))</f>
        <v>0</v>
      </c>
      <c r="L605" s="158">
        <f>IF(OR($A605="",$K605),"",VLOOKUP($A605,ContractInfo!$C:$L,5,FALSE))</f>
        <v>10</v>
      </c>
    </row>
    <row r="606" spans="1:12" s="140" customFormat="1" x14ac:dyDescent="0.2">
      <c r="A606" s="140" t="s">
        <v>999</v>
      </c>
      <c r="B606" s="158">
        <v>14</v>
      </c>
      <c r="C606" s="158">
        <v>14</v>
      </c>
      <c r="D606" s="158">
        <v>0</v>
      </c>
      <c r="E606" s="158">
        <f t="shared" si="36"/>
        <v>1</v>
      </c>
      <c r="F606" s="158">
        <f t="shared" si="37"/>
        <v>14</v>
      </c>
      <c r="G606" s="165" t="e">
        <f t="shared" si="38"/>
        <v>#N/A</v>
      </c>
      <c r="H606" s="165">
        <v>-546280</v>
      </c>
      <c r="I606" s="165" t="e">
        <f t="shared" si="39"/>
        <v>#N/A</v>
      </c>
      <c r="J606" s="158" t="e">
        <f>IF(OR($A606="",$K606),"",VLOOKUP($A606,ContractInfo!$C:$L,10,FALSE))</f>
        <v>#N/A</v>
      </c>
      <c r="K606" s="158" t="b">
        <f>IF($A606="","",VLOOKUP($A606,ContractInfo!$C$2:$H$904,6,FALSE))</f>
        <v>0</v>
      </c>
      <c r="L606" s="158">
        <f>IF(OR($A606="",$K606),"",VLOOKUP($A606,ContractInfo!$C:$L,5,FALSE))</f>
        <v>10</v>
      </c>
    </row>
    <row r="607" spans="1:12" s="140" customFormat="1" x14ac:dyDescent="0.2">
      <c r="A607" s="140" t="s">
        <v>999</v>
      </c>
      <c r="B607" s="158">
        <v>8</v>
      </c>
      <c r="C607" s="158">
        <v>8</v>
      </c>
      <c r="D607" s="158">
        <v>0</v>
      </c>
      <c r="E607" s="158">
        <f t="shared" si="36"/>
        <v>1</v>
      </c>
      <c r="F607" s="158">
        <f t="shared" si="37"/>
        <v>8</v>
      </c>
      <c r="G607" s="165" t="e">
        <f t="shared" si="38"/>
        <v>#N/A</v>
      </c>
      <c r="H607" s="165">
        <v>-312000</v>
      </c>
      <c r="I607" s="165" t="e">
        <f t="shared" si="39"/>
        <v>#N/A</v>
      </c>
      <c r="J607" s="158" t="e">
        <f>IF(OR($A607="",$K607),"",VLOOKUP($A607,ContractInfo!$C:$L,10,FALSE))</f>
        <v>#N/A</v>
      </c>
      <c r="K607" s="158" t="b">
        <f>IF($A607="","",VLOOKUP($A607,ContractInfo!$C$2:$H$904,6,FALSE))</f>
        <v>0</v>
      </c>
      <c r="L607" s="158">
        <f>IF(OR($A607="",$K607),"",VLOOKUP($A607,ContractInfo!$C:$L,5,FALSE))</f>
        <v>10</v>
      </c>
    </row>
    <row r="608" spans="1:12" s="140" customFormat="1" x14ac:dyDescent="0.2">
      <c r="A608" s="140" t="s">
        <v>999</v>
      </c>
      <c r="B608" s="158">
        <v>3</v>
      </c>
      <c r="C608" s="158">
        <v>3</v>
      </c>
      <c r="D608" s="158">
        <v>0</v>
      </c>
      <c r="E608" s="158">
        <f t="shared" si="36"/>
        <v>1</v>
      </c>
      <c r="F608" s="158">
        <f t="shared" si="37"/>
        <v>3</v>
      </c>
      <c r="G608" s="165" t="e">
        <f t="shared" si="38"/>
        <v>#N/A</v>
      </c>
      <c r="H608" s="165">
        <v>-116970</v>
      </c>
      <c r="I608" s="165" t="e">
        <f t="shared" si="39"/>
        <v>#N/A</v>
      </c>
      <c r="J608" s="158" t="e">
        <f>IF(OR($A608="",$K608),"",VLOOKUP($A608,ContractInfo!$C:$L,10,FALSE))</f>
        <v>#N/A</v>
      </c>
      <c r="K608" s="158" t="b">
        <f>IF($A608="","",VLOOKUP($A608,ContractInfo!$C$2:$H$904,6,FALSE))</f>
        <v>0</v>
      </c>
      <c r="L608" s="158">
        <f>IF(OR($A608="",$K608),"",VLOOKUP($A608,ContractInfo!$C:$L,5,FALSE))</f>
        <v>10</v>
      </c>
    </row>
    <row r="609" spans="1:12" s="140" customFormat="1" x14ac:dyDescent="0.2">
      <c r="A609" s="140" t="s">
        <v>999</v>
      </c>
      <c r="B609" s="158">
        <v>5</v>
      </c>
      <c r="C609" s="158">
        <v>5</v>
      </c>
      <c r="D609" s="158">
        <v>0</v>
      </c>
      <c r="E609" s="158">
        <f t="shared" si="36"/>
        <v>1</v>
      </c>
      <c r="F609" s="158">
        <f t="shared" si="37"/>
        <v>5</v>
      </c>
      <c r="G609" s="165" t="e">
        <f t="shared" si="38"/>
        <v>#N/A</v>
      </c>
      <c r="H609" s="165">
        <v>-194850</v>
      </c>
      <c r="I609" s="165" t="e">
        <f t="shared" si="39"/>
        <v>#N/A</v>
      </c>
      <c r="J609" s="158" t="e">
        <f>IF(OR($A609="",$K609),"",VLOOKUP($A609,ContractInfo!$C:$L,10,FALSE))</f>
        <v>#N/A</v>
      </c>
      <c r="K609" s="158" t="b">
        <f>IF($A609="","",VLOOKUP($A609,ContractInfo!$C$2:$H$904,6,FALSE))</f>
        <v>0</v>
      </c>
      <c r="L609" s="158">
        <f>IF(OR($A609="",$K609),"",VLOOKUP($A609,ContractInfo!$C:$L,5,FALSE))</f>
        <v>10</v>
      </c>
    </row>
    <row r="610" spans="1:12" s="140" customFormat="1" x14ac:dyDescent="0.2">
      <c r="A610" s="140" t="s">
        <v>999</v>
      </c>
      <c r="B610" s="158">
        <v>5</v>
      </c>
      <c r="C610" s="158">
        <v>5</v>
      </c>
      <c r="D610" s="158">
        <v>0</v>
      </c>
      <c r="E610" s="158">
        <f t="shared" si="36"/>
        <v>1</v>
      </c>
      <c r="F610" s="158">
        <f t="shared" si="37"/>
        <v>5</v>
      </c>
      <c r="G610" s="165" t="e">
        <f t="shared" si="38"/>
        <v>#N/A</v>
      </c>
      <c r="H610" s="165">
        <v>-194800</v>
      </c>
      <c r="I610" s="165" t="e">
        <f t="shared" si="39"/>
        <v>#N/A</v>
      </c>
      <c r="J610" s="158" t="e">
        <f>IF(OR($A610="",$K610),"",VLOOKUP($A610,ContractInfo!$C:$L,10,FALSE))</f>
        <v>#N/A</v>
      </c>
      <c r="K610" s="158" t="b">
        <f>IF($A610="","",VLOOKUP($A610,ContractInfo!$C$2:$H$904,6,FALSE))</f>
        <v>0</v>
      </c>
      <c r="L610" s="158">
        <f>IF(OR($A610="",$K610),"",VLOOKUP($A610,ContractInfo!$C:$L,5,FALSE))</f>
        <v>10</v>
      </c>
    </row>
    <row r="611" spans="1:12" s="140" customFormat="1" x14ac:dyDescent="0.2">
      <c r="A611" s="140" t="s">
        <v>999</v>
      </c>
      <c r="B611" s="158">
        <v>4</v>
      </c>
      <c r="C611" s="158">
        <v>4</v>
      </c>
      <c r="D611" s="158">
        <v>0</v>
      </c>
      <c r="E611" s="158">
        <f t="shared" si="36"/>
        <v>1</v>
      </c>
      <c r="F611" s="158">
        <f t="shared" si="37"/>
        <v>4</v>
      </c>
      <c r="G611" s="165" t="e">
        <f t="shared" si="38"/>
        <v>#N/A</v>
      </c>
      <c r="H611" s="165">
        <v>-155800</v>
      </c>
      <c r="I611" s="165" t="e">
        <f t="shared" si="39"/>
        <v>#N/A</v>
      </c>
      <c r="J611" s="158" t="e">
        <f>IF(OR($A611="",$K611),"",VLOOKUP($A611,ContractInfo!$C:$L,10,FALSE))</f>
        <v>#N/A</v>
      </c>
      <c r="K611" s="158" t="b">
        <f>IF($A611="","",VLOOKUP($A611,ContractInfo!$C$2:$H$904,6,FALSE))</f>
        <v>0</v>
      </c>
      <c r="L611" s="158">
        <f>IF(OR($A611="",$K611),"",VLOOKUP($A611,ContractInfo!$C:$L,5,FALSE))</f>
        <v>10</v>
      </c>
    </row>
    <row r="612" spans="1:12" s="140" customFormat="1" x14ac:dyDescent="0.2">
      <c r="A612" s="140" t="s">
        <v>999</v>
      </c>
      <c r="B612" s="158">
        <v>8</v>
      </c>
      <c r="C612" s="158">
        <v>8</v>
      </c>
      <c r="D612" s="158">
        <v>0</v>
      </c>
      <c r="E612" s="158">
        <f t="shared" si="36"/>
        <v>1</v>
      </c>
      <c r="F612" s="158">
        <f t="shared" si="37"/>
        <v>8</v>
      </c>
      <c r="G612" s="165" t="e">
        <f t="shared" si="38"/>
        <v>#N/A</v>
      </c>
      <c r="H612" s="165">
        <v>-311360</v>
      </c>
      <c r="I612" s="165" t="e">
        <f t="shared" si="39"/>
        <v>#N/A</v>
      </c>
      <c r="J612" s="158" t="e">
        <f>IF(OR($A612="",$K612),"",VLOOKUP($A612,ContractInfo!$C:$L,10,FALSE))</f>
        <v>#N/A</v>
      </c>
      <c r="K612" s="158" t="b">
        <f>IF($A612="","",VLOOKUP($A612,ContractInfo!$C$2:$H$904,6,FALSE))</f>
        <v>0</v>
      </c>
      <c r="L612" s="158">
        <f>IF(OR($A612="",$K612),"",VLOOKUP($A612,ContractInfo!$C:$L,5,FALSE))</f>
        <v>10</v>
      </c>
    </row>
    <row r="613" spans="1:12" s="140" customFormat="1" x14ac:dyDescent="0.2">
      <c r="A613" s="140" t="s">
        <v>999</v>
      </c>
      <c r="B613" s="158">
        <v>-5</v>
      </c>
      <c r="C613" s="158">
        <v>-5</v>
      </c>
      <c r="D613" s="158">
        <v>0</v>
      </c>
      <c r="E613" s="158">
        <f t="shared" si="36"/>
        <v>1</v>
      </c>
      <c r="F613" s="158">
        <f t="shared" si="37"/>
        <v>-5</v>
      </c>
      <c r="G613" s="165" t="e">
        <f t="shared" si="38"/>
        <v>#N/A</v>
      </c>
      <c r="H613" s="165">
        <v>194400</v>
      </c>
      <c r="I613" s="165" t="e">
        <f t="shared" si="39"/>
        <v>#N/A</v>
      </c>
      <c r="J613" s="158" t="e">
        <f>IF(OR($A613="",$K613),"",VLOOKUP($A613,ContractInfo!$C:$L,10,FALSE))</f>
        <v>#N/A</v>
      </c>
      <c r="K613" s="158" t="b">
        <f>IF($A613="","",VLOOKUP($A613,ContractInfo!$C$2:$H$904,6,FALSE))</f>
        <v>0</v>
      </c>
      <c r="L613" s="158">
        <f>IF(OR($A613="",$K613),"",VLOOKUP($A613,ContractInfo!$C:$L,5,FALSE))</f>
        <v>10</v>
      </c>
    </row>
    <row r="614" spans="1:12" s="140" customFormat="1" x14ac:dyDescent="0.2">
      <c r="A614" s="140" t="s">
        <v>584</v>
      </c>
      <c r="B614" s="158">
        <v>1</v>
      </c>
      <c r="C614" s="158">
        <v>0</v>
      </c>
      <c r="D614" s="158">
        <v>-1</v>
      </c>
      <c r="E614" s="158">
        <f t="shared" si="36"/>
        <v>1</v>
      </c>
      <c r="F614" s="158">
        <f t="shared" si="37"/>
        <v>1</v>
      </c>
      <c r="G614" s="165" t="e">
        <f t="shared" si="38"/>
        <v>#N/A</v>
      </c>
      <c r="H614" s="165">
        <v>-136000</v>
      </c>
      <c r="I614" s="165" t="e">
        <f t="shared" si="39"/>
        <v>#N/A</v>
      </c>
      <c r="J614" s="158" t="e">
        <f>IF(OR($A614="",$K614),"",VLOOKUP($A614,ContractInfo!$C:$L,10,FALSE))</f>
        <v>#N/A</v>
      </c>
      <c r="K614" s="158" t="b">
        <f>IF($A614="","",VLOOKUP($A614,ContractInfo!$C$2:$H$904,6,FALSE))</f>
        <v>0</v>
      </c>
      <c r="L614" s="158">
        <f>IF(OR($A614="",$K614),"",VLOOKUP($A614,ContractInfo!$C:$L,5,FALSE))</f>
        <v>10</v>
      </c>
    </row>
    <row r="615" spans="1:12" s="140" customFormat="1" x14ac:dyDescent="0.2">
      <c r="A615" s="140" t="s">
        <v>678</v>
      </c>
      <c r="B615" s="158">
        <v>-41</v>
      </c>
      <c r="C615" s="158">
        <v>-41</v>
      </c>
      <c r="D615" s="158">
        <v>0</v>
      </c>
      <c r="E615" s="158">
        <f t="shared" si="36"/>
        <v>1</v>
      </c>
      <c r="F615" s="158">
        <f t="shared" si="37"/>
        <v>-41</v>
      </c>
      <c r="G615" s="165" t="e">
        <f t="shared" si="38"/>
        <v>#N/A</v>
      </c>
      <c r="H615" s="165">
        <v>74579</v>
      </c>
      <c r="I615" s="165" t="e">
        <f t="shared" si="39"/>
        <v>#N/A</v>
      </c>
      <c r="J615" s="158" t="e">
        <f>IF(OR($A615="",$K615),"",VLOOKUP($A615,ContractInfo!$C:$L,10,FALSE))</f>
        <v>#N/A</v>
      </c>
      <c r="K615" s="158" t="b">
        <f>IF($A615="","",VLOOKUP($A615,ContractInfo!$C$2:$H$904,6,FALSE))</f>
        <v>0</v>
      </c>
      <c r="L615" s="158">
        <f>IF(OR($A615="",$K615),"",VLOOKUP($A615,ContractInfo!$C:$L,5,FALSE))</f>
        <v>100</v>
      </c>
    </row>
    <row r="616" spans="1:12" s="140" customFormat="1" x14ac:dyDescent="0.2">
      <c r="A616" s="140" t="s">
        <v>752</v>
      </c>
      <c r="B616" s="158">
        <v>-123</v>
      </c>
      <c r="C616" s="158">
        <v>-123</v>
      </c>
      <c r="D616" s="158">
        <v>0</v>
      </c>
      <c r="E616" s="158">
        <f t="shared" si="36"/>
        <v>1</v>
      </c>
      <c r="F616" s="158">
        <f t="shared" si="37"/>
        <v>-123</v>
      </c>
      <c r="G616" s="165" t="e">
        <f t="shared" si="38"/>
        <v>#N/A</v>
      </c>
      <c r="H616" s="165">
        <v>109962</v>
      </c>
      <c r="I616" s="165" t="e">
        <f t="shared" si="39"/>
        <v>#N/A</v>
      </c>
      <c r="J616" s="158" t="e">
        <f>IF(OR($A616="",$K616),"",VLOOKUP($A616,ContractInfo!$C:$L,10,FALSE))</f>
        <v>#N/A</v>
      </c>
      <c r="K616" s="158" t="b">
        <f>IF($A616="","",VLOOKUP($A616,ContractInfo!$C$2:$H$904,6,FALSE))</f>
        <v>0</v>
      </c>
      <c r="L616" s="158">
        <f>IF(OR($A616="",$K616),"",VLOOKUP($A616,ContractInfo!$C:$L,5,FALSE))</f>
        <v>100</v>
      </c>
    </row>
    <row r="617" spans="1:12" s="140" customFormat="1" x14ac:dyDescent="0.2">
      <c r="A617" s="140" t="s">
        <v>862</v>
      </c>
      <c r="B617" s="158">
        <v>-16</v>
      </c>
      <c r="C617" s="158">
        <v>-16</v>
      </c>
      <c r="D617" s="158">
        <v>0</v>
      </c>
      <c r="E617" s="158">
        <f t="shared" si="36"/>
        <v>1</v>
      </c>
      <c r="F617" s="158">
        <f t="shared" si="37"/>
        <v>-16</v>
      </c>
      <c r="G617" s="165" t="e">
        <f t="shared" si="38"/>
        <v>#N/A</v>
      </c>
      <c r="H617" s="165">
        <v>16832</v>
      </c>
      <c r="I617" s="165" t="e">
        <f t="shared" si="39"/>
        <v>#N/A</v>
      </c>
      <c r="J617" s="158" t="e">
        <f>IF(OR($A617="",$K617),"",VLOOKUP($A617,ContractInfo!$C:$L,10,FALSE))</f>
        <v>#N/A</v>
      </c>
      <c r="K617" s="158" t="b">
        <f>IF($A617="","",VLOOKUP($A617,ContractInfo!$C$2:$H$904,6,FALSE))</f>
        <v>0</v>
      </c>
      <c r="L617" s="158">
        <f>IF(OR($A617="",$K617),"",VLOOKUP($A617,ContractInfo!$C:$L,5,FALSE))</f>
        <v>100</v>
      </c>
    </row>
    <row r="618" spans="1:12" s="140" customFormat="1" x14ac:dyDescent="0.2">
      <c r="A618" s="140" t="s">
        <v>888</v>
      </c>
      <c r="B618" s="158">
        <v>-45</v>
      </c>
      <c r="C618" s="158">
        <v>-45</v>
      </c>
      <c r="D618" s="158">
        <v>0</v>
      </c>
      <c r="E618" s="158">
        <f t="shared" si="36"/>
        <v>1</v>
      </c>
      <c r="F618" s="158">
        <f t="shared" si="37"/>
        <v>-45</v>
      </c>
      <c r="G618" s="165" t="e">
        <f t="shared" si="38"/>
        <v>#N/A</v>
      </c>
      <c r="H618" s="165">
        <v>122400</v>
      </c>
      <c r="I618" s="165" t="e">
        <f t="shared" si="39"/>
        <v>#N/A</v>
      </c>
      <c r="J618" s="158" t="e">
        <f>IF(OR($A618="",$K618),"",VLOOKUP($A618,ContractInfo!$C:$L,10,FALSE))</f>
        <v>#N/A</v>
      </c>
      <c r="K618" s="158" t="b">
        <f>IF($A618="","",VLOOKUP($A618,ContractInfo!$C$2:$H$904,6,FALSE))</f>
        <v>0</v>
      </c>
      <c r="L618" s="158">
        <f>IF(OR($A618="",$K618),"",VLOOKUP($A618,ContractInfo!$C:$L,5,FALSE))</f>
        <v>100</v>
      </c>
    </row>
    <row r="619" spans="1:12" s="140" customFormat="1" x14ac:dyDescent="0.2">
      <c r="A619" s="140" t="s">
        <v>914</v>
      </c>
      <c r="B619" s="158">
        <v>-55</v>
      </c>
      <c r="C619" s="158">
        <v>-55</v>
      </c>
      <c r="D619" s="158">
        <v>0</v>
      </c>
      <c r="E619" s="158">
        <f t="shared" si="36"/>
        <v>1</v>
      </c>
      <c r="F619" s="158">
        <f t="shared" si="37"/>
        <v>-55</v>
      </c>
      <c r="G619" s="165" t="e">
        <f t="shared" si="38"/>
        <v>#N/A</v>
      </c>
      <c r="H619" s="165">
        <v>46969.999999999993</v>
      </c>
      <c r="I619" s="165" t="e">
        <f t="shared" si="39"/>
        <v>#N/A</v>
      </c>
      <c r="J619" s="158" t="e">
        <f>IF(OR($A619="",$K619),"",VLOOKUP($A619,ContractInfo!$C:$L,10,FALSE))</f>
        <v>#N/A</v>
      </c>
      <c r="K619" s="158" t="b">
        <f>IF($A619="","",VLOOKUP($A619,ContractInfo!$C$2:$H$904,6,FALSE))</f>
        <v>0</v>
      </c>
      <c r="L619" s="158">
        <f>IF(OR($A619="",$K619),"",VLOOKUP($A619,ContractInfo!$C:$L,5,FALSE))</f>
        <v>100</v>
      </c>
    </row>
    <row r="620" spans="1:12" s="140" customFormat="1" x14ac:dyDescent="0.2">
      <c r="A620" s="140" t="s">
        <v>978</v>
      </c>
      <c r="B620" s="158">
        <v>210</v>
      </c>
      <c r="C620" s="158">
        <v>210</v>
      </c>
      <c r="D620" s="158">
        <v>0</v>
      </c>
      <c r="E620" s="158">
        <f t="shared" si="36"/>
        <v>1</v>
      </c>
      <c r="F620" s="158">
        <f t="shared" si="37"/>
        <v>210</v>
      </c>
      <c r="G620" s="165" t="e">
        <f t="shared" si="38"/>
        <v>#N/A</v>
      </c>
      <c r="H620" s="165">
        <v>-600180</v>
      </c>
      <c r="I620" s="165" t="e">
        <f t="shared" si="39"/>
        <v>#N/A</v>
      </c>
      <c r="J620" s="158" t="e">
        <f>IF(OR($A620="",$K620),"",VLOOKUP($A620,ContractInfo!$C:$L,10,FALSE))</f>
        <v>#N/A</v>
      </c>
      <c r="K620" s="158" t="b">
        <f>IF($A620="","",VLOOKUP($A620,ContractInfo!$C$2:$H$904,6,FALSE))</f>
        <v>0</v>
      </c>
      <c r="L620" s="158">
        <f>IF(OR($A620="",$K620),"",VLOOKUP($A620,ContractInfo!$C:$L,5,FALSE))</f>
        <v>100</v>
      </c>
    </row>
    <row r="621" spans="1:12" s="140" customFormat="1" x14ac:dyDescent="0.2">
      <c r="A621" s="140" t="s">
        <v>978</v>
      </c>
      <c r="B621" s="158">
        <v>1203</v>
      </c>
      <c r="C621" s="158">
        <v>1203</v>
      </c>
      <c r="D621" s="158">
        <v>0</v>
      </c>
      <c r="E621" s="158">
        <f t="shared" si="36"/>
        <v>1</v>
      </c>
      <c r="F621" s="158">
        <f t="shared" si="37"/>
        <v>1203</v>
      </c>
      <c r="G621" s="165" t="e">
        <f t="shared" si="38"/>
        <v>#N/A</v>
      </c>
      <c r="H621" s="165">
        <v>-3416159.0999999996</v>
      </c>
      <c r="I621" s="165" t="e">
        <f t="shared" si="39"/>
        <v>#N/A</v>
      </c>
      <c r="J621" s="158" t="e">
        <f>IF(OR($A621="",$K621),"",VLOOKUP($A621,ContractInfo!$C:$L,10,FALSE))</f>
        <v>#N/A</v>
      </c>
      <c r="K621" s="158" t="b">
        <f>IF($A621="","",VLOOKUP($A621,ContractInfo!$C$2:$H$904,6,FALSE))</f>
        <v>0</v>
      </c>
      <c r="L621" s="158">
        <f>IF(OR($A621="",$K621),"",VLOOKUP($A621,ContractInfo!$C:$L,5,FALSE))</f>
        <v>100</v>
      </c>
    </row>
    <row r="622" spans="1:12" s="140" customFormat="1" x14ac:dyDescent="0.2">
      <c r="A622" s="140" t="s">
        <v>531</v>
      </c>
      <c r="B622" s="158">
        <v>39</v>
      </c>
      <c r="C622" s="158">
        <v>0</v>
      </c>
      <c r="D622" s="158">
        <v>-39</v>
      </c>
      <c r="E622" s="158">
        <f t="shared" si="36"/>
        <v>1</v>
      </c>
      <c r="F622" s="158">
        <f t="shared" si="37"/>
        <v>39</v>
      </c>
      <c r="G622" s="165" t="e">
        <f t="shared" si="38"/>
        <v>#N/A</v>
      </c>
      <c r="H622" s="165">
        <v>-654030</v>
      </c>
      <c r="I622" s="165" t="e">
        <f t="shared" si="39"/>
        <v>#N/A</v>
      </c>
      <c r="J622" s="158" t="e">
        <f>IF(OR($A622="",$K622),"",VLOOKUP($A622,ContractInfo!$C:$L,10,FALSE))</f>
        <v>#N/A</v>
      </c>
      <c r="K622" s="158" t="b">
        <f>IF($A622="","",VLOOKUP($A622,ContractInfo!$C$2:$H$904,6,FALSE))</f>
        <v>0</v>
      </c>
      <c r="L622" s="158">
        <f>IF(OR($A622="",$K622),"",VLOOKUP($A622,ContractInfo!$C:$L,5,FALSE))</f>
        <v>10</v>
      </c>
    </row>
    <row r="623" spans="1:12" s="140" customFormat="1" x14ac:dyDescent="0.2">
      <c r="A623" s="140" t="s">
        <v>989</v>
      </c>
      <c r="B623" s="158">
        <v>1</v>
      </c>
      <c r="C623" s="158">
        <v>0</v>
      </c>
      <c r="D623" s="158">
        <v>-1</v>
      </c>
      <c r="E623" s="158">
        <f t="shared" si="36"/>
        <v>1</v>
      </c>
      <c r="F623" s="158">
        <f t="shared" si="37"/>
        <v>1</v>
      </c>
      <c r="G623" s="165" t="e">
        <f t="shared" si="38"/>
        <v>#N/A</v>
      </c>
      <c r="H623" s="165">
        <v>-75875</v>
      </c>
      <c r="I623" s="165" t="e">
        <f t="shared" si="39"/>
        <v>#N/A</v>
      </c>
      <c r="J623" s="158" t="e">
        <f>IF(OR($A623="",$K623),"",VLOOKUP($A623,ContractInfo!$C:$L,10,FALSE))</f>
        <v>#N/A</v>
      </c>
      <c r="K623" s="158" t="b">
        <f>IF($A623="","",VLOOKUP($A623,ContractInfo!$C$2:$H$904,6,FALSE))</f>
        <v>0</v>
      </c>
      <c r="L623" s="158">
        <f>IF(OR($A623="",$K623),"",VLOOKUP($A623,ContractInfo!$C:$L,5,FALSE))</f>
        <v>5</v>
      </c>
    </row>
    <row r="624" spans="1:12" s="140" customFormat="1" x14ac:dyDescent="0.2">
      <c r="A624" s="140" t="s">
        <v>1021</v>
      </c>
      <c r="B624" s="158">
        <v>2</v>
      </c>
      <c r="C624" s="158">
        <v>2</v>
      </c>
      <c r="D624" s="158">
        <v>0</v>
      </c>
      <c r="E624" s="158">
        <f t="shared" si="36"/>
        <v>1</v>
      </c>
      <c r="F624" s="158">
        <f t="shared" si="37"/>
        <v>2</v>
      </c>
      <c r="G624" s="165" t="e">
        <f t="shared" si="38"/>
        <v>#N/A</v>
      </c>
      <c r="H624" s="165">
        <v>-45320</v>
      </c>
      <c r="I624" s="165" t="e">
        <f t="shared" si="39"/>
        <v>#N/A</v>
      </c>
      <c r="J624" s="158" t="e">
        <f>IF(OR($A624="",$K624),"",VLOOKUP($A624,ContractInfo!$C:$L,10,FALSE))</f>
        <v>#N/A</v>
      </c>
      <c r="K624" s="158" t="b">
        <f>IF($A624="","",VLOOKUP($A624,ContractInfo!$C$2:$H$904,6,FALSE))</f>
        <v>0</v>
      </c>
      <c r="L624" s="158">
        <f>IF(OR($A624="",$K624),"",VLOOKUP($A624,ContractInfo!$C:$L,5,FALSE))</f>
        <v>10</v>
      </c>
    </row>
    <row r="625" spans="1:12" s="140" customFormat="1" x14ac:dyDescent="0.2">
      <c r="A625" s="140" t="s">
        <v>678</v>
      </c>
      <c r="B625" s="158">
        <v>80</v>
      </c>
      <c r="C625" s="158">
        <v>80</v>
      </c>
      <c r="D625" s="158">
        <v>0</v>
      </c>
      <c r="E625" s="158">
        <f t="shared" si="36"/>
        <v>1</v>
      </c>
      <c r="F625" s="158">
        <f t="shared" si="37"/>
        <v>80</v>
      </c>
      <c r="G625" s="165" t="e">
        <f t="shared" si="38"/>
        <v>#N/A</v>
      </c>
      <c r="H625" s="165">
        <v>-147760</v>
      </c>
      <c r="I625" s="165" t="e">
        <f t="shared" si="39"/>
        <v>#N/A</v>
      </c>
      <c r="J625" s="158" t="e">
        <f>IF(OR($A625="",$K625),"",VLOOKUP($A625,ContractInfo!$C:$L,10,FALSE))</f>
        <v>#N/A</v>
      </c>
      <c r="K625" s="158" t="b">
        <f>IF($A625="","",VLOOKUP($A625,ContractInfo!$C$2:$H$904,6,FALSE))</f>
        <v>0</v>
      </c>
      <c r="L625" s="158">
        <f>IF(OR($A625="",$K625),"",VLOOKUP($A625,ContractInfo!$C:$L,5,FALSE))</f>
        <v>100</v>
      </c>
    </row>
    <row r="626" spans="1:12" s="140" customFormat="1" x14ac:dyDescent="0.2">
      <c r="A626" s="140" t="s">
        <v>978</v>
      </c>
      <c r="B626" s="158">
        <v>-32</v>
      </c>
      <c r="C626" s="158">
        <v>-32</v>
      </c>
      <c r="D626" s="158">
        <v>0</v>
      </c>
      <c r="E626" s="158">
        <f t="shared" si="36"/>
        <v>1</v>
      </c>
      <c r="F626" s="158">
        <f t="shared" si="37"/>
        <v>-32</v>
      </c>
      <c r="G626" s="165" t="e">
        <f t="shared" si="38"/>
        <v>#N/A</v>
      </c>
      <c r="H626" s="165">
        <v>90848</v>
      </c>
      <c r="I626" s="165" t="e">
        <f t="shared" si="39"/>
        <v>#N/A</v>
      </c>
      <c r="J626" s="158" t="e">
        <f>IF(OR($A626="",$K626),"",VLOOKUP($A626,ContractInfo!$C:$L,10,FALSE))</f>
        <v>#N/A</v>
      </c>
      <c r="K626" s="158" t="b">
        <f>IF($A626="","",VLOOKUP($A626,ContractInfo!$C$2:$H$904,6,FALSE))</f>
        <v>0</v>
      </c>
      <c r="L626" s="158">
        <f>IF(OR($A626="",$K626),"",VLOOKUP($A626,ContractInfo!$C:$L,5,FALSE))</f>
        <v>100</v>
      </c>
    </row>
    <row r="627" spans="1:12" s="140" customFormat="1" x14ac:dyDescent="0.2">
      <c r="A627" s="140" t="s">
        <v>999</v>
      </c>
      <c r="B627" s="158">
        <v>-1</v>
      </c>
      <c r="C627" s="158">
        <v>-1</v>
      </c>
      <c r="D627" s="158">
        <v>0</v>
      </c>
      <c r="E627" s="158">
        <f t="shared" si="36"/>
        <v>1</v>
      </c>
      <c r="F627" s="158">
        <f t="shared" si="37"/>
        <v>-1</v>
      </c>
      <c r="G627" s="165" t="e">
        <f t="shared" si="38"/>
        <v>#N/A</v>
      </c>
      <c r="H627" s="165">
        <v>38700</v>
      </c>
      <c r="I627" s="165" t="e">
        <f t="shared" si="39"/>
        <v>#N/A</v>
      </c>
      <c r="J627" s="158" t="e">
        <f>IF(OR($A627="",$K627),"",VLOOKUP($A627,ContractInfo!$C:$L,10,FALSE))</f>
        <v>#N/A</v>
      </c>
      <c r="K627" s="158" t="b">
        <f>IF($A627="","",VLOOKUP($A627,ContractInfo!$C$2:$H$904,6,FALSE))</f>
        <v>0</v>
      </c>
      <c r="L627" s="158">
        <f>IF(OR($A627="",$K627),"",VLOOKUP($A627,ContractInfo!$C:$L,5,FALSE))</f>
        <v>10</v>
      </c>
    </row>
    <row r="628" spans="1:12" s="140" customFormat="1" x14ac:dyDescent="0.2">
      <c r="A628" s="140" t="s">
        <v>999</v>
      </c>
      <c r="B628" s="158">
        <v>-1</v>
      </c>
      <c r="C628" s="158">
        <v>-1</v>
      </c>
      <c r="D628" s="158">
        <v>0</v>
      </c>
      <c r="E628" s="158">
        <f t="shared" si="36"/>
        <v>1</v>
      </c>
      <c r="F628" s="158">
        <f t="shared" si="37"/>
        <v>-1</v>
      </c>
      <c r="G628" s="165" t="e">
        <f t="shared" si="38"/>
        <v>#N/A</v>
      </c>
      <c r="H628" s="165">
        <v>38780</v>
      </c>
      <c r="I628" s="165" t="e">
        <f t="shared" si="39"/>
        <v>#N/A</v>
      </c>
      <c r="J628" s="158" t="e">
        <f>IF(OR($A628="",$K628),"",VLOOKUP($A628,ContractInfo!$C:$L,10,FALSE))</f>
        <v>#N/A</v>
      </c>
      <c r="K628" s="158" t="b">
        <f>IF($A628="","",VLOOKUP($A628,ContractInfo!$C$2:$H$904,6,FALSE))</f>
        <v>0</v>
      </c>
      <c r="L628" s="158">
        <f>IF(OR($A628="",$K628),"",VLOOKUP($A628,ContractInfo!$C:$L,5,FALSE))</f>
        <v>10</v>
      </c>
    </row>
    <row r="629" spans="1:12" s="140" customFormat="1" x14ac:dyDescent="0.2">
      <c r="A629" s="140" t="s">
        <v>584</v>
      </c>
      <c r="B629" s="158">
        <v>1</v>
      </c>
      <c r="C629" s="158">
        <v>0</v>
      </c>
      <c r="D629" s="158">
        <v>-1</v>
      </c>
      <c r="E629" s="158">
        <f t="shared" si="36"/>
        <v>1</v>
      </c>
      <c r="F629" s="158">
        <f t="shared" si="37"/>
        <v>1</v>
      </c>
      <c r="G629" s="165" t="e">
        <f t="shared" si="38"/>
        <v>#N/A</v>
      </c>
      <c r="H629" s="165">
        <v>-135950</v>
      </c>
      <c r="I629" s="165" t="e">
        <f t="shared" si="39"/>
        <v>#N/A</v>
      </c>
      <c r="J629" s="158" t="e">
        <f>IF(OR($A629="",$K629),"",VLOOKUP($A629,ContractInfo!$C:$L,10,FALSE))</f>
        <v>#N/A</v>
      </c>
      <c r="K629" s="158" t="b">
        <f>IF($A629="","",VLOOKUP($A629,ContractInfo!$C$2:$H$904,6,FALSE))</f>
        <v>0</v>
      </c>
      <c r="L629" s="158">
        <f>IF(OR($A629="",$K629),"",VLOOKUP($A629,ContractInfo!$C:$L,5,FALSE))</f>
        <v>10</v>
      </c>
    </row>
    <row r="630" spans="1:12" s="140" customFormat="1" x14ac:dyDescent="0.2">
      <c r="A630" s="140" t="s">
        <v>678</v>
      </c>
      <c r="B630" s="158">
        <v>-78</v>
      </c>
      <c r="C630" s="158">
        <v>-78</v>
      </c>
      <c r="D630" s="158">
        <v>0</v>
      </c>
      <c r="E630" s="158">
        <f t="shared" si="36"/>
        <v>1</v>
      </c>
      <c r="F630" s="158">
        <f t="shared" si="37"/>
        <v>-78</v>
      </c>
      <c r="G630" s="165" t="e">
        <f t="shared" si="38"/>
        <v>#N/A</v>
      </c>
      <c r="H630" s="165">
        <v>141866.4</v>
      </c>
      <c r="I630" s="165" t="e">
        <f t="shared" si="39"/>
        <v>#N/A</v>
      </c>
      <c r="J630" s="158" t="e">
        <f>IF(OR($A630="",$K630),"",VLOOKUP($A630,ContractInfo!$C:$L,10,FALSE))</f>
        <v>#N/A</v>
      </c>
      <c r="K630" s="158" t="b">
        <f>IF($A630="","",VLOOKUP($A630,ContractInfo!$C$2:$H$904,6,FALSE))</f>
        <v>0</v>
      </c>
      <c r="L630" s="158">
        <f>IF(OR($A630="",$K630),"",VLOOKUP($A630,ContractInfo!$C:$L,5,FALSE))</f>
        <v>100</v>
      </c>
    </row>
    <row r="631" spans="1:12" s="140" customFormat="1" x14ac:dyDescent="0.2">
      <c r="A631" s="140" t="s">
        <v>752</v>
      </c>
      <c r="B631" s="158">
        <v>-95</v>
      </c>
      <c r="C631" s="158">
        <v>-95</v>
      </c>
      <c r="D631" s="158">
        <v>0</v>
      </c>
      <c r="E631" s="158">
        <f t="shared" si="36"/>
        <v>1</v>
      </c>
      <c r="F631" s="158">
        <f t="shared" si="37"/>
        <v>-95</v>
      </c>
      <c r="G631" s="165" t="e">
        <f t="shared" si="38"/>
        <v>#N/A</v>
      </c>
      <c r="H631" s="165">
        <v>84645</v>
      </c>
      <c r="I631" s="165" t="e">
        <f t="shared" si="39"/>
        <v>#N/A</v>
      </c>
      <c r="J631" s="158" t="e">
        <f>IF(OR($A631="",$K631),"",VLOOKUP($A631,ContractInfo!$C:$L,10,FALSE))</f>
        <v>#N/A</v>
      </c>
      <c r="K631" s="158" t="b">
        <f>IF($A631="","",VLOOKUP($A631,ContractInfo!$C$2:$H$904,6,FALSE))</f>
        <v>0</v>
      </c>
      <c r="L631" s="158">
        <f>IF(OR($A631="",$K631),"",VLOOKUP($A631,ContractInfo!$C:$L,5,FALSE))</f>
        <v>100</v>
      </c>
    </row>
    <row r="632" spans="1:12" s="140" customFormat="1" x14ac:dyDescent="0.2">
      <c r="A632" s="140" t="s">
        <v>862</v>
      </c>
      <c r="B632" s="158">
        <v>-16</v>
      </c>
      <c r="C632" s="158">
        <v>-16</v>
      </c>
      <c r="D632" s="158">
        <v>0</v>
      </c>
      <c r="E632" s="158">
        <f t="shared" si="36"/>
        <v>1</v>
      </c>
      <c r="F632" s="158">
        <f t="shared" si="37"/>
        <v>-16</v>
      </c>
      <c r="G632" s="165" t="e">
        <f t="shared" si="38"/>
        <v>#N/A</v>
      </c>
      <c r="H632" s="165">
        <v>16336.000000000002</v>
      </c>
      <c r="I632" s="165" t="e">
        <f t="shared" si="39"/>
        <v>#N/A</v>
      </c>
      <c r="J632" s="158" t="e">
        <f>IF(OR($A632="",$K632),"",VLOOKUP($A632,ContractInfo!$C:$L,10,FALSE))</f>
        <v>#N/A</v>
      </c>
      <c r="K632" s="158" t="b">
        <f>IF($A632="","",VLOOKUP($A632,ContractInfo!$C$2:$H$904,6,FALSE))</f>
        <v>0</v>
      </c>
      <c r="L632" s="158">
        <f>IF(OR($A632="",$K632),"",VLOOKUP($A632,ContractInfo!$C:$L,5,FALSE))</f>
        <v>100</v>
      </c>
    </row>
    <row r="633" spans="1:12" s="140" customFormat="1" x14ac:dyDescent="0.2">
      <c r="A633" s="140" t="s">
        <v>978</v>
      </c>
      <c r="B633" s="158">
        <v>977</v>
      </c>
      <c r="C633" s="158">
        <v>977</v>
      </c>
      <c r="D633" s="158">
        <v>0</v>
      </c>
      <c r="E633" s="158">
        <f t="shared" si="36"/>
        <v>1</v>
      </c>
      <c r="F633" s="158">
        <f t="shared" si="37"/>
        <v>977</v>
      </c>
      <c r="G633" s="165" t="e">
        <f t="shared" si="38"/>
        <v>#N/A</v>
      </c>
      <c r="H633" s="165">
        <v>-2723973.7</v>
      </c>
      <c r="I633" s="165" t="e">
        <f t="shared" si="39"/>
        <v>#N/A</v>
      </c>
      <c r="J633" s="158" t="e">
        <f>IF(OR($A633="",$K633),"",VLOOKUP($A633,ContractInfo!$C:$L,10,FALSE))</f>
        <v>#N/A</v>
      </c>
      <c r="K633" s="158" t="b">
        <f>IF($A633="","",VLOOKUP($A633,ContractInfo!$C$2:$H$904,6,FALSE))</f>
        <v>0</v>
      </c>
      <c r="L633" s="158">
        <f>IF(OR($A633="",$K633),"",VLOOKUP($A633,ContractInfo!$C:$L,5,FALSE))</f>
        <v>100</v>
      </c>
    </row>
    <row r="634" spans="1:12" s="140" customFormat="1" x14ac:dyDescent="0.2">
      <c r="A634" s="140" t="s">
        <v>678</v>
      </c>
      <c r="B634" s="158">
        <v>-200</v>
      </c>
      <c r="C634" s="158">
        <v>-200</v>
      </c>
      <c r="D634" s="158">
        <v>0</v>
      </c>
      <c r="E634" s="158">
        <f t="shared" si="36"/>
        <v>1</v>
      </c>
      <c r="F634" s="158">
        <f t="shared" si="37"/>
        <v>-200</v>
      </c>
      <c r="G634" s="165" t="e">
        <f t="shared" si="38"/>
        <v>#N/A</v>
      </c>
      <c r="H634" s="165">
        <v>350720</v>
      </c>
      <c r="I634" s="165" t="e">
        <f t="shared" si="39"/>
        <v>#N/A</v>
      </c>
      <c r="J634" s="158" t="e">
        <f>IF(OR($A634="",$K634),"",VLOOKUP($A634,ContractInfo!$C:$L,10,FALSE))</f>
        <v>#N/A</v>
      </c>
      <c r="K634" s="158" t="b">
        <f>IF($A634="","",VLOOKUP($A634,ContractInfo!$C$2:$H$904,6,FALSE))</f>
        <v>0</v>
      </c>
      <c r="L634" s="158">
        <f>IF(OR($A634="",$K634),"",VLOOKUP($A634,ContractInfo!$C:$L,5,FALSE))</f>
        <v>100</v>
      </c>
    </row>
    <row r="635" spans="1:12" s="140" customFormat="1" x14ac:dyDescent="0.2">
      <c r="A635" s="140" t="s">
        <v>752</v>
      </c>
      <c r="B635" s="158">
        <v>-140</v>
      </c>
      <c r="C635" s="158">
        <v>-140</v>
      </c>
      <c r="D635" s="158">
        <v>0</v>
      </c>
      <c r="E635" s="158">
        <f t="shared" si="36"/>
        <v>1</v>
      </c>
      <c r="F635" s="158">
        <f t="shared" si="37"/>
        <v>-140</v>
      </c>
      <c r="G635" s="165" t="e">
        <f t="shared" si="38"/>
        <v>#N/A</v>
      </c>
      <c r="H635" s="165">
        <v>122065.99999999999</v>
      </c>
      <c r="I635" s="165" t="e">
        <f t="shared" si="39"/>
        <v>#N/A</v>
      </c>
      <c r="J635" s="158" t="e">
        <f>IF(OR($A635="",$K635),"",VLOOKUP($A635,ContractInfo!$C:$L,10,FALSE))</f>
        <v>#N/A</v>
      </c>
      <c r="K635" s="158" t="b">
        <f>IF($A635="","",VLOOKUP($A635,ContractInfo!$C$2:$H$904,6,FALSE))</f>
        <v>0</v>
      </c>
      <c r="L635" s="158">
        <f>IF(OR($A635="",$K635),"",VLOOKUP($A635,ContractInfo!$C:$L,5,FALSE))</f>
        <v>100</v>
      </c>
    </row>
    <row r="636" spans="1:12" s="140" customFormat="1" x14ac:dyDescent="0.2">
      <c r="A636" s="140" t="s">
        <v>862</v>
      </c>
      <c r="B636" s="158">
        <v>-10</v>
      </c>
      <c r="C636" s="158">
        <v>-10</v>
      </c>
      <c r="D636" s="158">
        <v>0</v>
      </c>
      <c r="E636" s="158">
        <f t="shared" si="36"/>
        <v>1</v>
      </c>
      <c r="F636" s="158">
        <f t="shared" si="37"/>
        <v>-10</v>
      </c>
      <c r="G636" s="165" t="e">
        <f t="shared" si="38"/>
        <v>#N/A</v>
      </c>
      <c r="H636" s="165">
        <v>10080</v>
      </c>
      <c r="I636" s="165" t="e">
        <f t="shared" si="39"/>
        <v>#N/A</v>
      </c>
      <c r="J636" s="158" t="e">
        <f>IF(OR($A636="",$K636),"",VLOOKUP($A636,ContractInfo!$C:$L,10,FALSE))</f>
        <v>#N/A</v>
      </c>
      <c r="K636" s="158" t="b">
        <f>IF($A636="","",VLOOKUP($A636,ContractInfo!$C$2:$H$904,6,FALSE))</f>
        <v>0</v>
      </c>
      <c r="L636" s="158">
        <f>IF(OR($A636="",$K636),"",VLOOKUP($A636,ContractInfo!$C:$L,5,FALSE))</f>
        <v>100</v>
      </c>
    </row>
    <row r="637" spans="1:12" s="140" customFormat="1" x14ac:dyDescent="0.2">
      <c r="A637" s="140" t="s">
        <v>888</v>
      </c>
      <c r="B637" s="158">
        <v>-3</v>
      </c>
      <c r="C637" s="158">
        <v>-3</v>
      </c>
      <c r="D637" s="158">
        <v>0</v>
      </c>
      <c r="E637" s="158">
        <f t="shared" si="36"/>
        <v>1</v>
      </c>
      <c r="F637" s="158">
        <f t="shared" si="37"/>
        <v>-3</v>
      </c>
      <c r="G637" s="165" t="e">
        <f t="shared" si="38"/>
        <v>#N/A</v>
      </c>
      <c r="H637" s="165">
        <v>8199</v>
      </c>
      <c r="I637" s="165" t="e">
        <f t="shared" si="39"/>
        <v>#N/A</v>
      </c>
      <c r="J637" s="158" t="e">
        <f>IF(OR($A637="",$K637),"",VLOOKUP($A637,ContractInfo!$C:$L,10,FALSE))</f>
        <v>#N/A</v>
      </c>
      <c r="K637" s="158" t="b">
        <f>IF($A637="","",VLOOKUP($A637,ContractInfo!$C$2:$H$904,6,FALSE))</f>
        <v>0</v>
      </c>
      <c r="L637" s="158">
        <f>IF(OR($A637="",$K637),"",VLOOKUP($A637,ContractInfo!$C:$L,5,FALSE))</f>
        <v>100</v>
      </c>
    </row>
    <row r="638" spans="1:12" s="140" customFormat="1" x14ac:dyDescent="0.2">
      <c r="A638" s="140" t="s">
        <v>914</v>
      </c>
      <c r="B638" s="158">
        <v>-34</v>
      </c>
      <c r="C638" s="158">
        <v>-34</v>
      </c>
      <c r="D638" s="158">
        <v>0</v>
      </c>
      <c r="E638" s="158">
        <f t="shared" si="36"/>
        <v>1</v>
      </c>
      <c r="F638" s="158">
        <f t="shared" si="37"/>
        <v>-34</v>
      </c>
      <c r="G638" s="165" t="e">
        <f t="shared" si="38"/>
        <v>#N/A</v>
      </c>
      <c r="H638" s="165">
        <v>28696</v>
      </c>
      <c r="I638" s="165" t="e">
        <f t="shared" si="39"/>
        <v>#N/A</v>
      </c>
      <c r="J638" s="158" t="e">
        <f>IF(OR($A638="",$K638),"",VLOOKUP($A638,ContractInfo!$C:$L,10,FALSE))</f>
        <v>#N/A</v>
      </c>
      <c r="K638" s="158" t="b">
        <f>IF($A638="","",VLOOKUP($A638,ContractInfo!$C$2:$H$904,6,FALSE))</f>
        <v>0</v>
      </c>
      <c r="L638" s="158">
        <f>IF(OR($A638="",$K638),"",VLOOKUP($A638,ContractInfo!$C:$L,5,FALSE))</f>
        <v>100</v>
      </c>
    </row>
    <row r="639" spans="1:12" s="140" customFormat="1" x14ac:dyDescent="0.2">
      <c r="A639" s="140" t="s">
        <v>989</v>
      </c>
      <c r="B639" s="158">
        <v>-2</v>
      </c>
      <c r="C639" s="158">
        <v>0</v>
      </c>
      <c r="D639" s="158">
        <v>2</v>
      </c>
      <c r="E639" s="158">
        <f t="shared" si="36"/>
        <v>1</v>
      </c>
      <c r="F639" s="158">
        <f t="shared" si="37"/>
        <v>-2</v>
      </c>
      <c r="G639" s="165" t="e">
        <f t="shared" si="38"/>
        <v>#N/A</v>
      </c>
      <c r="H639" s="165">
        <v>150400</v>
      </c>
      <c r="I639" s="165" t="e">
        <f t="shared" si="39"/>
        <v>#N/A</v>
      </c>
      <c r="J639" s="158" t="e">
        <f>IF(OR($A639="",$K639),"",VLOOKUP($A639,ContractInfo!$C:$L,10,FALSE))</f>
        <v>#N/A</v>
      </c>
      <c r="K639" s="158" t="b">
        <f>IF($A639="","",VLOOKUP($A639,ContractInfo!$C$2:$H$904,6,FALSE))</f>
        <v>0</v>
      </c>
      <c r="L639" s="158">
        <f>IF(OR($A639="",$K639),"",VLOOKUP($A639,ContractInfo!$C:$L,5,FALSE))</f>
        <v>5</v>
      </c>
    </row>
    <row r="640" spans="1:12" s="140" customFormat="1" x14ac:dyDescent="0.2">
      <c r="A640" s="140" t="s">
        <v>531</v>
      </c>
      <c r="B640" s="158">
        <v>-30</v>
      </c>
      <c r="C640" s="158">
        <v>0</v>
      </c>
      <c r="D640" s="158">
        <v>30</v>
      </c>
      <c r="E640" s="158">
        <f t="shared" si="36"/>
        <v>1</v>
      </c>
      <c r="F640" s="158">
        <f t="shared" si="37"/>
        <v>-30</v>
      </c>
      <c r="G640" s="165" t="e">
        <f t="shared" si="38"/>
        <v>#N/A</v>
      </c>
      <c r="H640" s="165">
        <v>501300</v>
      </c>
      <c r="I640" s="165" t="e">
        <f t="shared" si="39"/>
        <v>#N/A</v>
      </c>
      <c r="J640" s="158" t="e">
        <f>IF(OR($A640="",$K640),"",VLOOKUP($A640,ContractInfo!$C:$L,10,FALSE))</f>
        <v>#N/A</v>
      </c>
      <c r="K640" s="158" t="b">
        <f>IF($A640="","",VLOOKUP($A640,ContractInfo!$C$2:$H$904,6,FALSE))</f>
        <v>0</v>
      </c>
      <c r="L640" s="158">
        <f>IF(OR($A640="",$K640),"",VLOOKUP($A640,ContractInfo!$C:$L,5,FALSE))</f>
        <v>10</v>
      </c>
    </row>
    <row r="641" spans="1:12" s="140" customFormat="1" x14ac:dyDescent="0.2">
      <c r="A641" s="140" t="s">
        <v>1021</v>
      </c>
      <c r="B641" s="158">
        <v>-2</v>
      </c>
      <c r="C641" s="158">
        <v>-2</v>
      </c>
      <c r="D641" s="158">
        <v>0</v>
      </c>
      <c r="E641" s="158">
        <f t="shared" si="36"/>
        <v>1</v>
      </c>
      <c r="F641" s="158">
        <f t="shared" si="37"/>
        <v>-2</v>
      </c>
      <c r="G641" s="165" t="e">
        <f t="shared" si="38"/>
        <v>#N/A</v>
      </c>
      <c r="H641" s="165">
        <v>45500</v>
      </c>
      <c r="I641" s="165" t="e">
        <f t="shared" si="39"/>
        <v>#N/A</v>
      </c>
      <c r="J641" s="158" t="e">
        <f>IF(OR($A641="",$K641),"",VLOOKUP($A641,ContractInfo!$C:$L,10,FALSE))</f>
        <v>#N/A</v>
      </c>
      <c r="K641" s="158" t="b">
        <f>IF($A641="","",VLOOKUP($A641,ContractInfo!$C$2:$H$904,6,FALSE))</f>
        <v>0</v>
      </c>
      <c r="L641" s="158">
        <f>IF(OR($A641="",$K641),"",VLOOKUP($A641,ContractInfo!$C:$L,5,FALSE))</f>
        <v>10</v>
      </c>
    </row>
    <row r="642" spans="1:12" s="140" customFormat="1" x14ac:dyDescent="0.2">
      <c r="A642" s="140" t="s">
        <v>1055</v>
      </c>
      <c r="B642" s="158">
        <v>387</v>
      </c>
      <c r="C642" s="158">
        <v>387</v>
      </c>
      <c r="D642" s="158">
        <v>0</v>
      </c>
      <c r="E642" s="158">
        <f t="shared" ref="E642:E705" si="40">IF(OR($A642="",$K642),"",1)</f>
        <v>1</v>
      </c>
      <c r="F642" s="158">
        <f t="shared" ref="F642:F705" si="41">IF(OR($A642="",$K642),"",$E642*$B642)</f>
        <v>387</v>
      </c>
      <c r="G642" s="165" t="e">
        <f t="shared" ref="G642:G705" si="42">IF(OR($A642="",$K642),"",$J642*$B642*$L642)</f>
        <v>#N/A</v>
      </c>
      <c r="H642" s="165">
        <v>-536536.80000000005</v>
      </c>
      <c r="I642" s="165" t="e">
        <f t="shared" ref="I642:I705" si="43">IF(OR($A642="",$K642),"",$G642+$H642)</f>
        <v>#N/A</v>
      </c>
      <c r="J642" s="158" t="e">
        <f>IF(OR($A642="",$K642),"",VLOOKUP($A642,ContractInfo!$C:$L,10,FALSE))</f>
        <v>#N/A</v>
      </c>
      <c r="K642" s="158" t="b">
        <f>IF($A642="","",VLOOKUP($A642,ContractInfo!$C$2:$H$904,6,FALSE))</f>
        <v>0</v>
      </c>
      <c r="L642" s="158">
        <f>IF(OR($A642="",$K642),"",VLOOKUP($A642,ContractInfo!$C:$L,5,FALSE))</f>
        <v>100</v>
      </c>
    </row>
    <row r="643" spans="1:12" s="140" customFormat="1" x14ac:dyDescent="0.2">
      <c r="A643" s="140" t="s">
        <v>978</v>
      </c>
      <c r="B643" s="158">
        <v>1106</v>
      </c>
      <c r="C643" s="158">
        <v>1106</v>
      </c>
      <c r="D643" s="158">
        <v>0</v>
      </c>
      <c r="E643" s="158">
        <f t="shared" si="40"/>
        <v>1</v>
      </c>
      <c r="F643" s="158">
        <f t="shared" si="41"/>
        <v>1106</v>
      </c>
      <c r="G643" s="165" t="e">
        <f t="shared" si="42"/>
        <v>#N/A</v>
      </c>
      <c r="H643" s="165">
        <v>-3098237.8000000003</v>
      </c>
      <c r="I643" s="165" t="e">
        <f t="shared" si="43"/>
        <v>#N/A</v>
      </c>
      <c r="J643" s="158" t="e">
        <f>IF(OR($A643="",$K643),"",VLOOKUP($A643,ContractInfo!$C:$L,10,FALSE))</f>
        <v>#N/A</v>
      </c>
      <c r="K643" s="158" t="b">
        <f>IF($A643="","",VLOOKUP($A643,ContractInfo!$C$2:$H$904,6,FALSE))</f>
        <v>0</v>
      </c>
      <c r="L643" s="158">
        <f>IF(OR($A643="",$K643),"",VLOOKUP($A643,ContractInfo!$C:$L,5,FALSE))</f>
        <v>100</v>
      </c>
    </row>
    <row r="644" spans="1:12" s="140" customFormat="1" x14ac:dyDescent="0.2">
      <c r="A644" s="140" t="s">
        <v>1081</v>
      </c>
      <c r="B644" s="158">
        <v>8940</v>
      </c>
      <c r="C644" s="158">
        <v>8940</v>
      </c>
      <c r="D644" s="158">
        <v>0</v>
      </c>
      <c r="E644" s="158">
        <f t="shared" si="40"/>
        <v>1</v>
      </c>
      <c r="F644" s="158">
        <f t="shared" si="41"/>
        <v>8940</v>
      </c>
      <c r="G644" s="165" t="e">
        <f t="shared" si="42"/>
        <v>#N/A</v>
      </c>
      <c r="H644" s="165">
        <v>-2264502</v>
      </c>
      <c r="I644" s="165" t="e">
        <f t="shared" si="43"/>
        <v>#N/A</v>
      </c>
      <c r="J644" s="158" t="e">
        <f>IF(OR($A644="",$K644),"",VLOOKUP($A644,ContractInfo!$C:$L,10,FALSE))</f>
        <v>#N/A</v>
      </c>
      <c r="K644" s="158" t="b">
        <f>IF($A644="","",VLOOKUP($A644,ContractInfo!$C$2:$H$904,6,FALSE))</f>
        <v>0</v>
      </c>
      <c r="L644" s="158">
        <f>IF(OR($A644="",$K644),"",VLOOKUP($A644,ContractInfo!$C:$L,5,FALSE))</f>
        <v>100</v>
      </c>
    </row>
    <row r="645" spans="1:12" s="140" customFormat="1" x14ac:dyDescent="0.2">
      <c r="A645" s="140" t="s">
        <v>888</v>
      </c>
      <c r="B645" s="158">
        <v>16</v>
      </c>
      <c r="C645" s="158">
        <v>16</v>
      </c>
      <c r="D645" s="158">
        <v>0</v>
      </c>
      <c r="E645" s="158">
        <f t="shared" si="40"/>
        <v>1</v>
      </c>
      <c r="F645" s="158">
        <f t="shared" si="41"/>
        <v>16</v>
      </c>
      <c r="G645" s="165" t="e">
        <f t="shared" si="42"/>
        <v>#N/A</v>
      </c>
      <c r="H645" s="165">
        <v>-44224</v>
      </c>
      <c r="I645" s="165" t="e">
        <f t="shared" si="43"/>
        <v>#N/A</v>
      </c>
      <c r="J645" s="158" t="e">
        <f>IF(OR($A645="",$K645),"",VLOOKUP($A645,ContractInfo!$C:$L,10,FALSE))</f>
        <v>#N/A</v>
      </c>
      <c r="K645" s="158" t="b">
        <f>IF($A645="","",VLOOKUP($A645,ContractInfo!$C$2:$H$904,6,FALSE))</f>
        <v>0</v>
      </c>
      <c r="L645" s="158">
        <f>IF(OR($A645="",$K645),"",VLOOKUP($A645,ContractInfo!$C:$L,5,FALSE))</f>
        <v>100</v>
      </c>
    </row>
    <row r="646" spans="1:12" s="140" customFormat="1" x14ac:dyDescent="0.2">
      <c r="A646" s="140" t="s">
        <v>999</v>
      </c>
      <c r="B646" s="158">
        <v>2</v>
      </c>
      <c r="C646" s="158">
        <v>2</v>
      </c>
      <c r="D646" s="158">
        <v>0</v>
      </c>
      <c r="E646" s="158">
        <f t="shared" si="40"/>
        <v>1</v>
      </c>
      <c r="F646" s="158">
        <f t="shared" si="41"/>
        <v>2</v>
      </c>
      <c r="G646" s="165" t="e">
        <f t="shared" si="42"/>
        <v>#N/A</v>
      </c>
      <c r="H646" s="165">
        <v>-78160</v>
      </c>
      <c r="I646" s="165" t="e">
        <f t="shared" si="43"/>
        <v>#N/A</v>
      </c>
      <c r="J646" s="158" t="e">
        <f>IF(OR($A646="",$K646),"",VLOOKUP($A646,ContractInfo!$C:$L,10,FALSE))</f>
        <v>#N/A</v>
      </c>
      <c r="K646" s="158" t="b">
        <f>IF($A646="","",VLOOKUP($A646,ContractInfo!$C$2:$H$904,6,FALSE))</f>
        <v>0</v>
      </c>
      <c r="L646" s="158">
        <f>IF(OR($A646="",$K646),"",VLOOKUP($A646,ContractInfo!$C:$L,5,FALSE))</f>
        <v>10</v>
      </c>
    </row>
    <row r="647" spans="1:12" s="140" customFormat="1" x14ac:dyDescent="0.2">
      <c r="A647" s="140" t="s">
        <v>584</v>
      </c>
      <c r="B647" s="158">
        <v>1</v>
      </c>
      <c r="C647" s="158">
        <v>0</v>
      </c>
      <c r="D647" s="158">
        <v>-1</v>
      </c>
      <c r="E647" s="158">
        <f t="shared" si="40"/>
        <v>1</v>
      </c>
      <c r="F647" s="158">
        <f t="shared" si="41"/>
        <v>1</v>
      </c>
      <c r="G647" s="165" t="e">
        <f t="shared" si="42"/>
        <v>#N/A</v>
      </c>
      <c r="H647" s="165">
        <v>-136950</v>
      </c>
      <c r="I647" s="165" t="e">
        <f t="shared" si="43"/>
        <v>#N/A</v>
      </c>
      <c r="J647" s="158" t="e">
        <f>IF(OR($A647="",$K647),"",VLOOKUP($A647,ContractInfo!$C:$L,10,FALSE))</f>
        <v>#N/A</v>
      </c>
      <c r="K647" s="158" t="b">
        <f>IF($A647="","",VLOOKUP($A647,ContractInfo!$C$2:$H$904,6,FALSE))</f>
        <v>0</v>
      </c>
      <c r="L647" s="158">
        <f>IF(OR($A647="",$K647),"",VLOOKUP($A647,ContractInfo!$C:$L,5,FALSE))</f>
        <v>10</v>
      </c>
    </row>
    <row r="648" spans="1:12" s="140" customFormat="1" x14ac:dyDescent="0.2">
      <c r="A648" s="140" t="s">
        <v>989</v>
      </c>
      <c r="B648" s="158">
        <v>-2</v>
      </c>
      <c r="C648" s="158">
        <v>0</v>
      </c>
      <c r="D648" s="158">
        <v>2</v>
      </c>
      <c r="E648" s="158">
        <f t="shared" si="40"/>
        <v>1</v>
      </c>
      <c r="F648" s="158">
        <f t="shared" si="41"/>
        <v>-2</v>
      </c>
      <c r="G648" s="165" t="e">
        <f t="shared" si="42"/>
        <v>#N/A</v>
      </c>
      <c r="H648" s="165">
        <v>149500</v>
      </c>
      <c r="I648" s="165" t="e">
        <f t="shared" si="43"/>
        <v>#N/A</v>
      </c>
      <c r="J648" s="158" t="e">
        <f>IF(OR($A648="",$K648),"",VLOOKUP($A648,ContractInfo!$C:$L,10,FALSE))</f>
        <v>#N/A</v>
      </c>
      <c r="K648" s="158" t="b">
        <f>IF($A648="","",VLOOKUP($A648,ContractInfo!$C$2:$H$904,6,FALSE))</f>
        <v>0</v>
      </c>
      <c r="L648" s="158">
        <f>IF(OR($A648="",$K648),"",VLOOKUP($A648,ContractInfo!$C:$L,5,FALSE))</f>
        <v>5</v>
      </c>
    </row>
    <row r="649" spans="1:12" s="140" customFormat="1" x14ac:dyDescent="0.2">
      <c r="A649" s="140" t="s">
        <v>1021</v>
      </c>
      <c r="B649" s="158">
        <v>-3</v>
      </c>
      <c r="C649" s="158">
        <v>0</v>
      </c>
      <c r="D649" s="158">
        <v>3</v>
      </c>
      <c r="E649" s="158">
        <f t="shared" si="40"/>
        <v>1</v>
      </c>
      <c r="F649" s="158">
        <f t="shared" si="41"/>
        <v>-3</v>
      </c>
      <c r="G649" s="165" t="e">
        <f t="shared" si="42"/>
        <v>#N/A</v>
      </c>
      <c r="H649" s="165">
        <v>68220</v>
      </c>
      <c r="I649" s="165" t="e">
        <f t="shared" si="43"/>
        <v>#N/A</v>
      </c>
      <c r="J649" s="158" t="e">
        <f>IF(OR($A649="",$K649),"",VLOOKUP($A649,ContractInfo!$C:$L,10,FALSE))</f>
        <v>#N/A</v>
      </c>
      <c r="K649" s="158" t="b">
        <f>IF($A649="","",VLOOKUP($A649,ContractInfo!$C$2:$H$904,6,FALSE))</f>
        <v>0</v>
      </c>
      <c r="L649" s="158">
        <f>IF(OR($A649="",$K649),"",VLOOKUP($A649,ContractInfo!$C:$L,5,FALSE))</f>
        <v>10</v>
      </c>
    </row>
    <row r="650" spans="1:12" s="140" customFormat="1" x14ac:dyDescent="0.2">
      <c r="A650" s="140" t="s">
        <v>1021</v>
      </c>
      <c r="B650" s="158">
        <v>3</v>
      </c>
      <c r="C650" s="158">
        <v>0</v>
      </c>
      <c r="D650" s="158">
        <v>-3</v>
      </c>
      <c r="E650" s="158">
        <f t="shared" si="40"/>
        <v>1</v>
      </c>
      <c r="F650" s="158">
        <f t="shared" si="41"/>
        <v>3</v>
      </c>
      <c r="G650" s="165" t="e">
        <f t="shared" si="42"/>
        <v>#N/A</v>
      </c>
      <c r="H650" s="165">
        <v>-67290</v>
      </c>
      <c r="I650" s="165" t="e">
        <f t="shared" si="43"/>
        <v>#N/A</v>
      </c>
      <c r="J650" s="158" t="e">
        <f>IF(OR($A650="",$K650),"",VLOOKUP($A650,ContractInfo!$C:$L,10,FALSE))</f>
        <v>#N/A</v>
      </c>
      <c r="K650" s="158" t="b">
        <f>IF($A650="","",VLOOKUP($A650,ContractInfo!$C$2:$H$904,6,FALSE))</f>
        <v>0</v>
      </c>
      <c r="L650" s="158">
        <f>IF(OR($A650="",$K650),"",VLOOKUP($A650,ContractInfo!$C:$L,5,FALSE))</f>
        <v>10</v>
      </c>
    </row>
    <row r="651" spans="1:12" s="140" customFormat="1" x14ac:dyDescent="0.2">
      <c r="A651" s="140" t="s">
        <v>1021</v>
      </c>
      <c r="B651" s="158">
        <v>20</v>
      </c>
      <c r="C651" s="158">
        <v>20</v>
      </c>
      <c r="D651" s="158">
        <v>0</v>
      </c>
      <c r="E651" s="158">
        <f t="shared" si="40"/>
        <v>1</v>
      </c>
      <c r="F651" s="158">
        <f t="shared" si="41"/>
        <v>20</v>
      </c>
      <c r="G651" s="165" t="e">
        <f t="shared" si="42"/>
        <v>#N/A</v>
      </c>
      <c r="H651" s="165">
        <v>-448400</v>
      </c>
      <c r="I651" s="165" t="e">
        <f t="shared" si="43"/>
        <v>#N/A</v>
      </c>
      <c r="J651" s="158" t="e">
        <f>IF(OR($A651="",$K651),"",VLOOKUP($A651,ContractInfo!$C:$L,10,FALSE))</f>
        <v>#N/A</v>
      </c>
      <c r="K651" s="158" t="b">
        <f>IF($A651="","",VLOOKUP($A651,ContractInfo!$C$2:$H$904,6,FALSE))</f>
        <v>0</v>
      </c>
      <c r="L651" s="158">
        <f>IF(OR($A651="",$K651),"",VLOOKUP($A651,ContractInfo!$C:$L,5,FALSE))</f>
        <v>10</v>
      </c>
    </row>
    <row r="652" spans="1:12" s="140" customFormat="1" x14ac:dyDescent="0.2">
      <c r="A652" s="140" t="s">
        <v>584</v>
      </c>
      <c r="B652" s="158">
        <v>-1</v>
      </c>
      <c r="C652" s="158">
        <v>-1</v>
      </c>
      <c r="D652" s="158">
        <v>0</v>
      </c>
      <c r="E652" s="158">
        <f t="shared" si="40"/>
        <v>1</v>
      </c>
      <c r="F652" s="158">
        <f t="shared" si="41"/>
        <v>-1</v>
      </c>
      <c r="G652" s="165" t="e">
        <f t="shared" si="42"/>
        <v>#N/A</v>
      </c>
      <c r="H652" s="165">
        <v>134900</v>
      </c>
      <c r="I652" s="165" t="e">
        <f t="shared" si="43"/>
        <v>#N/A</v>
      </c>
      <c r="J652" s="158" t="e">
        <f>IF(OR($A652="",$K652),"",VLOOKUP($A652,ContractInfo!$C:$L,10,FALSE))</f>
        <v>#N/A</v>
      </c>
      <c r="K652" s="158" t="b">
        <f>IF($A652="","",VLOOKUP($A652,ContractInfo!$C$2:$H$904,6,FALSE))</f>
        <v>0</v>
      </c>
      <c r="L652" s="158">
        <f>IF(OR($A652="",$K652),"",VLOOKUP($A652,ContractInfo!$C:$L,5,FALSE))</f>
        <v>10</v>
      </c>
    </row>
    <row r="653" spans="1:12" s="140" customFormat="1" x14ac:dyDescent="0.2">
      <c r="A653" s="140" t="s">
        <v>999</v>
      </c>
      <c r="B653" s="158">
        <v>-2</v>
      </c>
      <c r="C653" s="158">
        <v>-2</v>
      </c>
      <c r="D653" s="158">
        <v>0</v>
      </c>
      <c r="E653" s="158">
        <f t="shared" si="40"/>
        <v>1</v>
      </c>
      <c r="F653" s="158">
        <f t="shared" si="41"/>
        <v>-2</v>
      </c>
      <c r="G653" s="165" t="e">
        <f t="shared" si="42"/>
        <v>#N/A</v>
      </c>
      <c r="H653" s="165">
        <v>77600</v>
      </c>
      <c r="I653" s="165" t="e">
        <f t="shared" si="43"/>
        <v>#N/A</v>
      </c>
      <c r="J653" s="158" t="e">
        <f>IF(OR($A653="",$K653),"",VLOOKUP($A653,ContractInfo!$C:$L,10,FALSE))</f>
        <v>#N/A</v>
      </c>
      <c r="K653" s="158" t="b">
        <f>IF($A653="","",VLOOKUP($A653,ContractInfo!$C$2:$H$904,6,FALSE))</f>
        <v>0</v>
      </c>
      <c r="L653" s="158">
        <f>IF(OR($A653="",$K653),"",VLOOKUP($A653,ContractInfo!$C:$L,5,FALSE))</f>
        <v>10</v>
      </c>
    </row>
    <row r="654" spans="1:12" s="140" customFormat="1" x14ac:dyDescent="0.2">
      <c r="A654" s="140" t="s">
        <v>678</v>
      </c>
      <c r="B654" s="158">
        <v>100</v>
      </c>
      <c r="C654" s="158">
        <v>100</v>
      </c>
      <c r="D654" s="158">
        <v>0</v>
      </c>
      <c r="E654" s="158">
        <f t="shared" si="40"/>
        <v>1</v>
      </c>
      <c r="F654" s="158">
        <f t="shared" si="41"/>
        <v>100</v>
      </c>
      <c r="G654" s="165" t="e">
        <f t="shared" si="42"/>
        <v>#N/A</v>
      </c>
      <c r="H654" s="165">
        <v>-179730</v>
      </c>
      <c r="I654" s="165" t="e">
        <f t="shared" si="43"/>
        <v>#N/A</v>
      </c>
      <c r="J654" s="158" t="e">
        <f>IF(OR($A654="",$K654),"",VLOOKUP($A654,ContractInfo!$C:$L,10,FALSE))</f>
        <v>#N/A</v>
      </c>
      <c r="K654" s="158" t="b">
        <f>IF($A654="","",VLOOKUP($A654,ContractInfo!$C$2:$H$904,6,FALSE))</f>
        <v>0</v>
      </c>
      <c r="L654" s="158">
        <f>IF(OR($A654="",$K654),"",VLOOKUP($A654,ContractInfo!$C:$L,5,FALSE))</f>
        <v>100</v>
      </c>
    </row>
    <row r="655" spans="1:12" s="140" customFormat="1" x14ac:dyDescent="0.2">
      <c r="A655" s="140" t="s">
        <v>862</v>
      </c>
      <c r="B655" s="158">
        <v>13</v>
      </c>
      <c r="C655" s="158">
        <v>13</v>
      </c>
      <c r="D655" s="158">
        <v>0</v>
      </c>
      <c r="E655" s="158">
        <f t="shared" si="40"/>
        <v>1</v>
      </c>
      <c r="F655" s="158">
        <f t="shared" si="41"/>
        <v>13</v>
      </c>
      <c r="G655" s="165" t="e">
        <f t="shared" si="42"/>
        <v>#N/A</v>
      </c>
      <c r="H655" s="165">
        <v>-13429</v>
      </c>
      <c r="I655" s="165" t="e">
        <f t="shared" si="43"/>
        <v>#N/A</v>
      </c>
      <c r="J655" s="158" t="e">
        <f>IF(OR($A655="",$K655),"",VLOOKUP($A655,ContractInfo!$C:$L,10,FALSE))</f>
        <v>#N/A</v>
      </c>
      <c r="K655" s="158" t="b">
        <f>IF($A655="","",VLOOKUP($A655,ContractInfo!$C$2:$H$904,6,FALSE))</f>
        <v>0</v>
      </c>
      <c r="L655" s="158">
        <f>IF(OR($A655="",$K655),"",VLOOKUP($A655,ContractInfo!$C:$L,5,FALSE))</f>
        <v>100</v>
      </c>
    </row>
    <row r="656" spans="1:12" s="140" customFormat="1" x14ac:dyDescent="0.2">
      <c r="A656" s="140" t="s">
        <v>888</v>
      </c>
      <c r="B656" s="158">
        <v>60</v>
      </c>
      <c r="C656" s="158">
        <v>60</v>
      </c>
      <c r="D656" s="158">
        <v>0</v>
      </c>
      <c r="E656" s="158">
        <f t="shared" si="40"/>
        <v>1</v>
      </c>
      <c r="F656" s="158">
        <f t="shared" si="41"/>
        <v>60</v>
      </c>
      <c r="G656" s="165" t="e">
        <f t="shared" si="42"/>
        <v>#N/A</v>
      </c>
      <c r="H656" s="165">
        <v>-175200</v>
      </c>
      <c r="I656" s="165" t="e">
        <f t="shared" si="43"/>
        <v>#N/A</v>
      </c>
      <c r="J656" s="158" t="e">
        <f>IF(OR($A656="",$K656),"",VLOOKUP($A656,ContractInfo!$C:$L,10,FALSE))</f>
        <v>#N/A</v>
      </c>
      <c r="K656" s="158" t="b">
        <f>IF($A656="","",VLOOKUP($A656,ContractInfo!$C$2:$H$904,6,FALSE))</f>
        <v>0</v>
      </c>
      <c r="L656" s="158">
        <f>IF(OR($A656="",$K656),"",VLOOKUP($A656,ContractInfo!$C:$L,5,FALSE))</f>
        <v>100</v>
      </c>
    </row>
    <row r="657" spans="1:12" s="140" customFormat="1" x14ac:dyDescent="0.2">
      <c r="A657" s="140" t="s">
        <v>914</v>
      </c>
      <c r="B657" s="158">
        <v>29</v>
      </c>
      <c r="C657" s="158">
        <v>29</v>
      </c>
      <c r="D657" s="158">
        <v>0</v>
      </c>
      <c r="E657" s="158">
        <f t="shared" si="40"/>
        <v>1</v>
      </c>
      <c r="F657" s="158">
        <f t="shared" si="41"/>
        <v>29</v>
      </c>
      <c r="G657" s="165" t="e">
        <f t="shared" si="42"/>
        <v>#N/A</v>
      </c>
      <c r="H657" s="165">
        <v>-24853</v>
      </c>
      <c r="I657" s="165" t="e">
        <f t="shared" si="43"/>
        <v>#N/A</v>
      </c>
      <c r="J657" s="158" t="e">
        <f>IF(OR($A657="",$K657),"",VLOOKUP($A657,ContractInfo!$C:$L,10,FALSE))</f>
        <v>#N/A</v>
      </c>
      <c r="K657" s="158" t="b">
        <f>IF($A657="","",VLOOKUP($A657,ContractInfo!$C$2:$H$904,6,FALSE))</f>
        <v>0</v>
      </c>
      <c r="L657" s="158">
        <f>IF(OR($A657="",$K657),"",VLOOKUP($A657,ContractInfo!$C:$L,5,FALSE))</f>
        <v>100</v>
      </c>
    </row>
    <row r="658" spans="1:12" s="140" customFormat="1" x14ac:dyDescent="0.2">
      <c r="A658" s="140" t="s">
        <v>978</v>
      </c>
      <c r="B658" s="158">
        <v>-102</v>
      </c>
      <c r="C658" s="158">
        <v>-102</v>
      </c>
      <c r="D658" s="158">
        <v>0</v>
      </c>
      <c r="E658" s="158">
        <f t="shared" si="40"/>
        <v>1</v>
      </c>
      <c r="F658" s="158">
        <f t="shared" si="41"/>
        <v>-102</v>
      </c>
      <c r="G658" s="165" t="e">
        <f t="shared" si="42"/>
        <v>#N/A</v>
      </c>
      <c r="H658" s="165">
        <v>284682</v>
      </c>
      <c r="I658" s="165" t="e">
        <f t="shared" si="43"/>
        <v>#N/A</v>
      </c>
      <c r="J658" s="158" t="e">
        <f>IF(OR($A658="",$K658),"",VLOOKUP($A658,ContractInfo!$C:$L,10,FALSE))</f>
        <v>#N/A</v>
      </c>
      <c r="K658" s="158" t="b">
        <f>IF($A658="","",VLOOKUP($A658,ContractInfo!$C$2:$H$904,6,FALSE))</f>
        <v>0</v>
      </c>
      <c r="L658" s="158">
        <f>IF(OR($A658="",$K658),"",VLOOKUP($A658,ContractInfo!$C:$L,5,FALSE))</f>
        <v>100</v>
      </c>
    </row>
    <row r="659" spans="1:12" s="140" customFormat="1" x14ac:dyDescent="0.2">
      <c r="A659" s="140" t="s">
        <v>1055</v>
      </c>
      <c r="B659" s="158">
        <v>10</v>
      </c>
      <c r="C659" s="158">
        <v>10</v>
      </c>
      <c r="D659" s="158">
        <v>0</v>
      </c>
      <c r="E659" s="158">
        <f t="shared" si="40"/>
        <v>1</v>
      </c>
      <c r="F659" s="158">
        <f t="shared" si="41"/>
        <v>10</v>
      </c>
      <c r="G659" s="165" t="e">
        <f t="shared" si="42"/>
        <v>#N/A</v>
      </c>
      <c r="H659" s="165">
        <v>-13930</v>
      </c>
      <c r="I659" s="165" t="e">
        <f t="shared" si="43"/>
        <v>#N/A</v>
      </c>
      <c r="J659" s="158" t="e">
        <f>IF(OR($A659="",$K659),"",VLOOKUP($A659,ContractInfo!$C:$L,10,FALSE))</f>
        <v>#N/A</v>
      </c>
      <c r="K659" s="158" t="b">
        <f>IF($A659="","",VLOOKUP($A659,ContractInfo!$C$2:$H$904,6,FALSE))</f>
        <v>0</v>
      </c>
      <c r="L659" s="158">
        <f>IF(OR($A659="",$K659),"",VLOOKUP($A659,ContractInfo!$C:$L,5,FALSE))</f>
        <v>100</v>
      </c>
    </row>
    <row r="660" spans="1:12" s="140" customFormat="1" x14ac:dyDescent="0.2">
      <c r="A660" s="140" t="s">
        <v>978</v>
      </c>
      <c r="B660" s="158">
        <v>785</v>
      </c>
      <c r="C660" s="158">
        <v>785</v>
      </c>
      <c r="D660" s="158">
        <v>0</v>
      </c>
      <c r="E660" s="158">
        <f t="shared" si="40"/>
        <v>1</v>
      </c>
      <c r="F660" s="158">
        <f t="shared" si="41"/>
        <v>785</v>
      </c>
      <c r="G660" s="165" t="e">
        <f t="shared" si="42"/>
        <v>#N/A</v>
      </c>
      <c r="H660" s="165">
        <v>-2180573</v>
      </c>
      <c r="I660" s="165" t="e">
        <f t="shared" si="43"/>
        <v>#N/A</v>
      </c>
      <c r="J660" s="158" t="e">
        <f>IF(OR($A660="",$K660),"",VLOOKUP($A660,ContractInfo!$C:$L,10,FALSE))</f>
        <v>#N/A</v>
      </c>
      <c r="K660" s="158" t="b">
        <f>IF($A660="","",VLOOKUP($A660,ContractInfo!$C$2:$H$904,6,FALSE))</f>
        <v>0</v>
      </c>
      <c r="L660" s="158">
        <f>IF(OR($A660="",$K660),"",VLOOKUP($A660,ContractInfo!$C:$L,5,FALSE))</f>
        <v>100</v>
      </c>
    </row>
    <row r="661" spans="1:12" s="140" customFormat="1" x14ac:dyDescent="0.2">
      <c r="A661" s="140" t="s">
        <v>978</v>
      </c>
      <c r="B661" s="158">
        <v>600</v>
      </c>
      <c r="C661" s="158">
        <v>600</v>
      </c>
      <c r="D661" s="158">
        <v>0</v>
      </c>
      <c r="E661" s="158">
        <f t="shared" si="40"/>
        <v>1</v>
      </c>
      <c r="F661" s="158">
        <f t="shared" si="41"/>
        <v>600</v>
      </c>
      <c r="G661" s="165" t="e">
        <f t="shared" si="42"/>
        <v>#N/A</v>
      </c>
      <c r="H661" s="165">
        <v>-1675200</v>
      </c>
      <c r="I661" s="165" t="e">
        <f t="shared" si="43"/>
        <v>#N/A</v>
      </c>
      <c r="J661" s="158" t="e">
        <f>IF(OR($A661="",$K661),"",VLOOKUP($A661,ContractInfo!$C:$L,10,FALSE))</f>
        <v>#N/A</v>
      </c>
      <c r="K661" s="158" t="b">
        <f>IF($A661="","",VLOOKUP($A661,ContractInfo!$C$2:$H$904,6,FALSE))</f>
        <v>0</v>
      </c>
      <c r="L661" s="158">
        <f>IF(OR($A661="",$K661),"",VLOOKUP($A661,ContractInfo!$C:$L,5,FALSE))</f>
        <v>100</v>
      </c>
    </row>
    <row r="662" spans="1:12" s="140" customFormat="1" x14ac:dyDescent="0.2">
      <c r="A662" s="140" t="s">
        <v>1081</v>
      </c>
      <c r="B662" s="158">
        <v>10000</v>
      </c>
      <c r="C662" s="158">
        <v>10000</v>
      </c>
      <c r="D662" s="158">
        <v>0</v>
      </c>
      <c r="E662" s="158">
        <f t="shared" si="40"/>
        <v>1</v>
      </c>
      <c r="F662" s="158">
        <f t="shared" si="41"/>
        <v>10000</v>
      </c>
      <c r="G662" s="165" t="e">
        <f t="shared" si="42"/>
        <v>#N/A</v>
      </c>
      <c r="H662" s="165">
        <v>-2600000</v>
      </c>
      <c r="I662" s="165" t="e">
        <f t="shared" si="43"/>
        <v>#N/A</v>
      </c>
      <c r="J662" s="158" t="e">
        <f>IF(OR($A662="",$K662),"",VLOOKUP($A662,ContractInfo!$C:$L,10,FALSE))</f>
        <v>#N/A</v>
      </c>
      <c r="K662" s="158" t="b">
        <f>IF($A662="","",VLOOKUP($A662,ContractInfo!$C$2:$H$904,6,FALSE))</f>
        <v>0</v>
      </c>
      <c r="L662" s="158">
        <f>IF(OR($A662="",$K662),"",VLOOKUP($A662,ContractInfo!$C:$L,5,FALSE))</f>
        <v>100</v>
      </c>
    </row>
    <row r="663" spans="1:12" s="140" customFormat="1" x14ac:dyDescent="0.2">
      <c r="A663" s="140" t="s">
        <v>752</v>
      </c>
      <c r="B663" s="158">
        <v>-800</v>
      </c>
      <c r="C663" s="158">
        <v>-800</v>
      </c>
      <c r="D663" s="158">
        <v>0</v>
      </c>
      <c r="E663" s="158">
        <f t="shared" si="40"/>
        <v>1</v>
      </c>
      <c r="F663" s="158">
        <f t="shared" si="41"/>
        <v>-800</v>
      </c>
      <c r="G663" s="165" t="e">
        <f t="shared" si="42"/>
        <v>#N/A</v>
      </c>
      <c r="H663" s="165">
        <v>684880</v>
      </c>
      <c r="I663" s="165" t="e">
        <f t="shared" si="43"/>
        <v>#N/A</v>
      </c>
      <c r="J663" s="158" t="e">
        <f>IF(OR($A663="",$K663),"",VLOOKUP($A663,ContractInfo!$C:$L,10,FALSE))</f>
        <v>#N/A</v>
      </c>
      <c r="K663" s="158" t="b">
        <f>IF($A663="","",VLOOKUP($A663,ContractInfo!$C$2:$H$904,6,FALSE))</f>
        <v>0</v>
      </c>
      <c r="L663" s="158">
        <f>IF(OR($A663="",$K663),"",VLOOKUP($A663,ContractInfo!$C:$L,5,FALSE))</f>
        <v>100</v>
      </c>
    </row>
    <row r="664" spans="1:12" s="140" customFormat="1" x14ac:dyDescent="0.2">
      <c r="A664" s="140" t="s">
        <v>1081</v>
      </c>
      <c r="B664" s="158">
        <v>7800</v>
      </c>
      <c r="C664" s="158">
        <v>7800</v>
      </c>
      <c r="D664" s="158">
        <v>0</v>
      </c>
      <c r="E664" s="158">
        <f t="shared" si="40"/>
        <v>1</v>
      </c>
      <c r="F664" s="158">
        <f t="shared" si="41"/>
        <v>7800</v>
      </c>
      <c r="G664" s="165" t="e">
        <f t="shared" si="42"/>
        <v>#N/A</v>
      </c>
      <c r="H664" s="165">
        <v>-2028000</v>
      </c>
      <c r="I664" s="165" t="e">
        <f t="shared" si="43"/>
        <v>#N/A</v>
      </c>
      <c r="J664" s="158" t="e">
        <f>IF(OR($A664="",$K664),"",VLOOKUP($A664,ContractInfo!$C:$L,10,FALSE))</f>
        <v>#N/A</v>
      </c>
      <c r="K664" s="158" t="b">
        <f>IF($A664="","",VLOOKUP($A664,ContractInfo!$C$2:$H$904,6,FALSE))</f>
        <v>0</v>
      </c>
      <c r="L664" s="158">
        <f>IF(OR($A664="",$K664),"",VLOOKUP($A664,ContractInfo!$C:$L,5,FALSE))</f>
        <v>100</v>
      </c>
    </row>
    <row r="665" spans="1:12" s="140" customFormat="1" x14ac:dyDescent="0.2">
      <c r="A665" s="140" t="s">
        <v>1055</v>
      </c>
      <c r="B665" s="158">
        <v>-57</v>
      </c>
      <c r="C665" s="158">
        <v>-57</v>
      </c>
      <c r="D665" s="158">
        <v>0</v>
      </c>
      <c r="E665" s="158">
        <f t="shared" si="40"/>
        <v>1</v>
      </c>
      <c r="F665" s="158">
        <f t="shared" si="41"/>
        <v>-57</v>
      </c>
      <c r="G665" s="165" t="e">
        <f t="shared" si="42"/>
        <v>#N/A</v>
      </c>
      <c r="H665" s="165">
        <v>77748</v>
      </c>
      <c r="I665" s="165" t="e">
        <f t="shared" si="43"/>
        <v>#N/A</v>
      </c>
      <c r="J665" s="158" t="e">
        <f>IF(OR($A665="",$K665),"",VLOOKUP($A665,ContractInfo!$C:$L,10,FALSE))</f>
        <v>#N/A</v>
      </c>
      <c r="K665" s="158" t="b">
        <f>IF($A665="","",VLOOKUP($A665,ContractInfo!$C$2:$H$904,6,FALSE))</f>
        <v>0</v>
      </c>
      <c r="L665" s="158">
        <f>IF(OR($A665="",$K665),"",VLOOKUP($A665,ContractInfo!$C:$L,5,FALSE))</f>
        <v>100</v>
      </c>
    </row>
    <row r="666" spans="1:12" s="140" customFormat="1" x14ac:dyDescent="0.2">
      <c r="A666" s="140" t="s">
        <v>978</v>
      </c>
      <c r="B666" s="158">
        <v>-160</v>
      </c>
      <c r="C666" s="158">
        <v>-160</v>
      </c>
      <c r="D666" s="158">
        <v>0</v>
      </c>
      <c r="E666" s="158">
        <f t="shared" si="40"/>
        <v>1</v>
      </c>
      <c r="F666" s="158">
        <f t="shared" si="41"/>
        <v>-160</v>
      </c>
      <c r="G666" s="165" t="e">
        <f t="shared" si="42"/>
        <v>#N/A</v>
      </c>
      <c r="H666" s="165">
        <v>443840</v>
      </c>
      <c r="I666" s="165" t="e">
        <f t="shared" si="43"/>
        <v>#N/A</v>
      </c>
      <c r="J666" s="158" t="e">
        <f>IF(OR($A666="",$K666),"",VLOOKUP($A666,ContractInfo!$C:$L,10,FALSE))</f>
        <v>#N/A</v>
      </c>
      <c r="K666" s="158" t="b">
        <f>IF($A666="","",VLOOKUP($A666,ContractInfo!$C$2:$H$904,6,FALSE))</f>
        <v>0</v>
      </c>
      <c r="L666" s="158">
        <f>IF(OR($A666="",$K666),"",VLOOKUP($A666,ContractInfo!$C:$L,5,FALSE))</f>
        <v>100</v>
      </c>
    </row>
    <row r="667" spans="1:12" s="140" customFormat="1" x14ac:dyDescent="0.2">
      <c r="A667" s="140" t="s">
        <v>888</v>
      </c>
      <c r="B667" s="158">
        <v>26</v>
      </c>
      <c r="C667" s="158">
        <v>26</v>
      </c>
      <c r="D667" s="158">
        <v>0</v>
      </c>
      <c r="E667" s="158">
        <f t="shared" si="40"/>
        <v>1</v>
      </c>
      <c r="F667" s="158">
        <f t="shared" si="41"/>
        <v>26</v>
      </c>
      <c r="G667" s="165" t="e">
        <f t="shared" si="42"/>
        <v>#N/A</v>
      </c>
      <c r="H667" s="165">
        <v>-77298</v>
      </c>
      <c r="I667" s="165" t="e">
        <f t="shared" si="43"/>
        <v>#N/A</v>
      </c>
      <c r="J667" s="158" t="e">
        <f>IF(OR($A667="",$K667),"",VLOOKUP($A667,ContractInfo!$C:$L,10,FALSE))</f>
        <v>#N/A</v>
      </c>
      <c r="K667" s="158" t="b">
        <f>IF($A667="","",VLOOKUP($A667,ContractInfo!$C$2:$H$904,6,FALSE))</f>
        <v>0</v>
      </c>
      <c r="L667" s="158">
        <f>IF(OR($A667="",$K667),"",VLOOKUP($A667,ContractInfo!$C:$L,5,FALSE))</f>
        <v>100</v>
      </c>
    </row>
    <row r="668" spans="1:12" s="140" customFormat="1" x14ac:dyDescent="0.2">
      <c r="A668" s="140" t="s">
        <v>989</v>
      </c>
      <c r="B668" s="158">
        <v>15</v>
      </c>
      <c r="C668" s="158">
        <v>0</v>
      </c>
      <c r="D668" s="158">
        <v>-15</v>
      </c>
      <c r="E668" s="158">
        <f t="shared" si="40"/>
        <v>1</v>
      </c>
      <c r="F668" s="158">
        <f t="shared" si="41"/>
        <v>15</v>
      </c>
      <c r="G668" s="165" t="e">
        <f t="shared" si="42"/>
        <v>#N/A</v>
      </c>
      <c r="H668" s="165">
        <v>-1126875</v>
      </c>
      <c r="I668" s="165" t="e">
        <f t="shared" si="43"/>
        <v>#N/A</v>
      </c>
      <c r="J668" s="158" t="e">
        <f>IF(OR($A668="",$K668),"",VLOOKUP($A668,ContractInfo!$C:$L,10,FALSE))</f>
        <v>#N/A</v>
      </c>
      <c r="K668" s="158" t="b">
        <f>IF($A668="","",VLOOKUP($A668,ContractInfo!$C$2:$H$904,6,FALSE))</f>
        <v>0</v>
      </c>
      <c r="L668" s="158">
        <f>IF(OR($A668="",$K668),"",VLOOKUP($A668,ContractInfo!$C:$L,5,FALSE))</f>
        <v>5</v>
      </c>
    </row>
    <row r="669" spans="1:12" s="140" customFormat="1" x14ac:dyDescent="0.2">
      <c r="A669" s="140" t="s">
        <v>531</v>
      </c>
      <c r="B669" s="158">
        <v>983</v>
      </c>
      <c r="C669" s="158">
        <v>0</v>
      </c>
      <c r="D669" s="158">
        <v>-983</v>
      </c>
      <c r="E669" s="158">
        <f t="shared" si="40"/>
        <v>1</v>
      </c>
      <c r="F669" s="158">
        <f t="shared" si="41"/>
        <v>983</v>
      </c>
      <c r="G669" s="165" t="e">
        <f t="shared" si="42"/>
        <v>#N/A</v>
      </c>
      <c r="H669" s="165">
        <v>-16366950</v>
      </c>
      <c r="I669" s="165" t="e">
        <f t="shared" si="43"/>
        <v>#N/A</v>
      </c>
      <c r="J669" s="158" t="e">
        <f>IF(OR($A669="",$K669),"",VLOOKUP($A669,ContractInfo!$C:$L,10,FALSE))</f>
        <v>#N/A</v>
      </c>
      <c r="K669" s="158" t="b">
        <f>IF($A669="","",VLOOKUP($A669,ContractInfo!$C$2:$H$904,6,FALSE))</f>
        <v>0</v>
      </c>
      <c r="L669" s="158">
        <f>IF(OR($A669="",$K669),"",VLOOKUP($A669,ContractInfo!$C:$L,5,FALSE))</f>
        <v>10</v>
      </c>
    </row>
    <row r="670" spans="1:12" s="140" customFormat="1" x14ac:dyDescent="0.2">
      <c r="A670" s="140" t="s">
        <v>584</v>
      </c>
      <c r="B670" s="158">
        <v>1</v>
      </c>
      <c r="C670" s="158">
        <v>0</v>
      </c>
      <c r="D670" s="158">
        <v>-1</v>
      </c>
      <c r="E670" s="158">
        <f t="shared" si="40"/>
        <v>1</v>
      </c>
      <c r="F670" s="158">
        <f t="shared" si="41"/>
        <v>1</v>
      </c>
      <c r="G670" s="165" t="e">
        <f t="shared" si="42"/>
        <v>#N/A</v>
      </c>
      <c r="H670" s="165">
        <v>-134100</v>
      </c>
      <c r="I670" s="165" t="e">
        <f t="shared" si="43"/>
        <v>#N/A</v>
      </c>
      <c r="J670" s="158" t="e">
        <f>IF(OR($A670="",$K670),"",VLOOKUP($A670,ContractInfo!$C:$L,10,FALSE))</f>
        <v>#N/A</v>
      </c>
      <c r="K670" s="158" t="b">
        <f>IF($A670="","",VLOOKUP($A670,ContractInfo!$C$2:$H$904,6,FALSE))</f>
        <v>0</v>
      </c>
      <c r="L670" s="158">
        <f>IF(OR($A670="",$K670),"",VLOOKUP($A670,ContractInfo!$C:$L,5,FALSE))</f>
        <v>10</v>
      </c>
    </row>
    <row r="671" spans="1:12" s="140" customFormat="1" x14ac:dyDescent="0.2">
      <c r="A671" s="140" t="s">
        <v>1081</v>
      </c>
      <c r="B671" s="158">
        <v>1500</v>
      </c>
      <c r="C671" s="158">
        <v>1500</v>
      </c>
      <c r="D671" s="158">
        <v>0</v>
      </c>
      <c r="E671" s="158">
        <f t="shared" si="40"/>
        <v>1</v>
      </c>
      <c r="F671" s="158">
        <f t="shared" si="41"/>
        <v>1500</v>
      </c>
      <c r="G671" s="165" t="e">
        <f t="shared" si="42"/>
        <v>#N/A</v>
      </c>
      <c r="H671" s="165">
        <v>-394500</v>
      </c>
      <c r="I671" s="165" t="e">
        <f t="shared" si="43"/>
        <v>#N/A</v>
      </c>
      <c r="J671" s="158" t="e">
        <f>IF(OR($A671="",$K671),"",VLOOKUP($A671,ContractInfo!$C:$L,10,FALSE))</f>
        <v>#N/A</v>
      </c>
      <c r="K671" s="158" t="b">
        <f>IF($A671="","",VLOOKUP($A671,ContractInfo!$C$2:$H$904,6,FALSE))</f>
        <v>0</v>
      </c>
      <c r="L671" s="158">
        <f>IF(OR($A671="",$K671),"",VLOOKUP($A671,ContractInfo!$C:$L,5,FALSE))</f>
        <v>100</v>
      </c>
    </row>
    <row r="672" spans="1:12" s="140" customFormat="1" x14ac:dyDescent="0.2">
      <c r="A672" s="140" t="s">
        <v>978</v>
      </c>
      <c r="B672" s="158">
        <v>389</v>
      </c>
      <c r="C672" s="158">
        <v>389</v>
      </c>
      <c r="D672" s="158">
        <v>0</v>
      </c>
      <c r="E672" s="158">
        <f t="shared" si="40"/>
        <v>1</v>
      </c>
      <c r="F672" s="158">
        <f t="shared" si="41"/>
        <v>389</v>
      </c>
      <c r="G672" s="165" t="e">
        <f t="shared" si="42"/>
        <v>#N/A</v>
      </c>
      <c r="H672" s="165">
        <v>-1094373.7</v>
      </c>
      <c r="I672" s="165" t="e">
        <f t="shared" si="43"/>
        <v>#N/A</v>
      </c>
      <c r="J672" s="158" t="e">
        <f>IF(OR($A672="",$K672),"",VLOOKUP($A672,ContractInfo!$C:$L,10,FALSE))</f>
        <v>#N/A</v>
      </c>
      <c r="K672" s="158" t="b">
        <f>IF($A672="","",VLOOKUP($A672,ContractInfo!$C$2:$H$904,6,FALSE))</f>
        <v>0</v>
      </c>
      <c r="L672" s="158">
        <f>IF(OR($A672="",$K672),"",VLOOKUP($A672,ContractInfo!$C:$L,5,FALSE))</f>
        <v>100</v>
      </c>
    </row>
    <row r="673" spans="1:12" s="140" customFormat="1" x14ac:dyDescent="0.2">
      <c r="A673" s="140" t="s">
        <v>1021</v>
      </c>
      <c r="B673" s="158">
        <v>-6</v>
      </c>
      <c r="C673" s="158">
        <v>-6</v>
      </c>
      <c r="D673" s="158">
        <v>0</v>
      </c>
      <c r="E673" s="158">
        <f t="shared" si="40"/>
        <v>1</v>
      </c>
      <c r="F673" s="158">
        <f t="shared" si="41"/>
        <v>-6</v>
      </c>
      <c r="G673" s="165" t="e">
        <f t="shared" si="42"/>
        <v>#N/A</v>
      </c>
      <c r="H673" s="165">
        <v>135120</v>
      </c>
      <c r="I673" s="165" t="e">
        <f t="shared" si="43"/>
        <v>#N/A</v>
      </c>
      <c r="J673" s="158" t="e">
        <f>IF(OR($A673="",$K673),"",VLOOKUP($A673,ContractInfo!$C:$L,10,FALSE))</f>
        <v>#N/A</v>
      </c>
      <c r="K673" s="158" t="b">
        <f>IF($A673="","",VLOOKUP($A673,ContractInfo!$C$2:$H$904,6,FALSE))</f>
        <v>0</v>
      </c>
      <c r="L673" s="158">
        <f>IF(OR($A673="",$K673),"",VLOOKUP($A673,ContractInfo!$C:$L,5,FALSE))</f>
        <v>10</v>
      </c>
    </row>
    <row r="674" spans="1:12" s="140" customFormat="1" x14ac:dyDescent="0.2">
      <c r="A674" s="140" t="s">
        <v>989</v>
      </c>
      <c r="B674" s="158">
        <v>-9</v>
      </c>
      <c r="C674" s="158">
        <v>0</v>
      </c>
      <c r="D674" s="158">
        <v>9</v>
      </c>
      <c r="E674" s="158">
        <f t="shared" si="40"/>
        <v>1</v>
      </c>
      <c r="F674" s="158">
        <f t="shared" si="41"/>
        <v>-9</v>
      </c>
      <c r="G674" s="165" t="e">
        <f t="shared" si="42"/>
        <v>#N/A</v>
      </c>
      <c r="H674" s="165">
        <v>677250</v>
      </c>
      <c r="I674" s="165" t="e">
        <f t="shared" si="43"/>
        <v>#N/A</v>
      </c>
      <c r="J674" s="158" t="e">
        <f>IF(OR($A674="",$K674),"",VLOOKUP($A674,ContractInfo!$C:$L,10,FALSE))</f>
        <v>#N/A</v>
      </c>
      <c r="K674" s="158" t="b">
        <f>IF($A674="","",VLOOKUP($A674,ContractInfo!$C$2:$H$904,6,FALSE))</f>
        <v>0</v>
      </c>
      <c r="L674" s="158">
        <f>IF(OR($A674="",$K674),"",VLOOKUP($A674,ContractInfo!$C:$L,5,FALSE))</f>
        <v>5</v>
      </c>
    </row>
    <row r="675" spans="1:12" s="140" customFormat="1" x14ac:dyDescent="0.2">
      <c r="A675" s="140" t="s">
        <v>584</v>
      </c>
      <c r="B675" s="158">
        <v>1</v>
      </c>
      <c r="C675" s="158">
        <v>0</v>
      </c>
      <c r="D675" s="158">
        <v>-1</v>
      </c>
      <c r="E675" s="158">
        <f t="shared" si="40"/>
        <v>1</v>
      </c>
      <c r="F675" s="158">
        <f t="shared" si="41"/>
        <v>1</v>
      </c>
      <c r="G675" s="165" t="e">
        <f t="shared" si="42"/>
        <v>#N/A</v>
      </c>
      <c r="H675" s="165">
        <v>-135500</v>
      </c>
      <c r="I675" s="165" t="e">
        <f t="shared" si="43"/>
        <v>#N/A</v>
      </c>
      <c r="J675" s="158" t="e">
        <f>IF(OR($A675="",$K675),"",VLOOKUP($A675,ContractInfo!$C:$L,10,FALSE))</f>
        <v>#N/A</v>
      </c>
      <c r="K675" s="158" t="b">
        <f>IF($A675="","",VLOOKUP($A675,ContractInfo!$C$2:$H$904,6,FALSE))</f>
        <v>0</v>
      </c>
      <c r="L675" s="158">
        <f>IF(OR($A675="",$K675),"",VLOOKUP($A675,ContractInfo!$C:$L,5,FALSE))</f>
        <v>10</v>
      </c>
    </row>
    <row r="676" spans="1:12" s="140" customFormat="1" x14ac:dyDescent="0.2">
      <c r="A676" s="140" t="s">
        <v>1021</v>
      </c>
      <c r="B676" s="158">
        <v>23</v>
      </c>
      <c r="C676" s="158">
        <v>23</v>
      </c>
      <c r="D676" s="158">
        <v>0</v>
      </c>
      <c r="E676" s="158">
        <f t="shared" si="40"/>
        <v>1</v>
      </c>
      <c r="F676" s="158">
        <f t="shared" si="41"/>
        <v>23</v>
      </c>
      <c r="G676" s="165" t="e">
        <f t="shared" si="42"/>
        <v>#N/A</v>
      </c>
      <c r="H676" s="165">
        <v>-511060</v>
      </c>
      <c r="I676" s="165" t="e">
        <f t="shared" si="43"/>
        <v>#N/A</v>
      </c>
      <c r="J676" s="158" t="e">
        <f>IF(OR($A676="",$K676),"",VLOOKUP($A676,ContractInfo!$C:$L,10,FALSE))</f>
        <v>#N/A</v>
      </c>
      <c r="K676" s="158" t="b">
        <f>IF($A676="","",VLOOKUP($A676,ContractInfo!$C$2:$H$904,6,FALSE))</f>
        <v>0</v>
      </c>
      <c r="L676" s="158">
        <f>IF(OR($A676="",$K676),"",VLOOKUP($A676,ContractInfo!$C:$L,5,FALSE))</f>
        <v>10</v>
      </c>
    </row>
    <row r="677" spans="1:12" s="140" customFormat="1" x14ac:dyDescent="0.2">
      <c r="A677" s="140" t="s">
        <v>862</v>
      </c>
      <c r="B677" s="158">
        <v>18</v>
      </c>
      <c r="C677" s="158">
        <v>18</v>
      </c>
      <c r="D677" s="158">
        <v>0</v>
      </c>
      <c r="E677" s="158">
        <f t="shared" si="40"/>
        <v>1</v>
      </c>
      <c r="F677" s="158">
        <f t="shared" si="41"/>
        <v>18</v>
      </c>
      <c r="G677" s="165" t="e">
        <f t="shared" si="42"/>
        <v>#N/A</v>
      </c>
      <c r="H677" s="165">
        <v>-19170</v>
      </c>
      <c r="I677" s="165" t="e">
        <f t="shared" si="43"/>
        <v>#N/A</v>
      </c>
      <c r="J677" s="158" t="e">
        <f>IF(OR($A677="",$K677),"",VLOOKUP($A677,ContractInfo!$C:$L,10,FALSE))</f>
        <v>#N/A</v>
      </c>
      <c r="K677" s="158" t="b">
        <f>IF($A677="","",VLOOKUP($A677,ContractInfo!$C$2:$H$904,6,FALSE))</f>
        <v>0</v>
      </c>
      <c r="L677" s="158">
        <f>IF(OR($A677="",$K677),"",VLOOKUP($A677,ContractInfo!$C:$L,5,FALSE))</f>
        <v>100</v>
      </c>
    </row>
    <row r="678" spans="1:12" s="140" customFormat="1" x14ac:dyDescent="0.2">
      <c r="A678" s="140" t="s">
        <v>888</v>
      </c>
      <c r="B678" s="158">
        <v>-11</v>
      </c>
      <c r="C678" s="158">
        <v>-11</v>
      </c>
      <c r="D678" s="158">
        <v>0</v>
      </c>
      <c r="E678" s="158">
        <f t="shared" si="40"/>
        <v>1</v>
      </c>
      <c r="F678" s="158">
        <f t="shared" si="41"/>
        <v>-11</v>
      </c>
      <c r="G678" s="165" t="e">
        <f t="shared" si="42"/>
        <v>#N/A</v>
      </c>
      <c r="H678" s="165">
        <v>32373</v>
      </c>
      <c r="I678" s="165" t="e">
        <f t="shared" si="43"/>
        <v>#N/A</v>
      </c>
      <c r="J678" s="158" t="e">
        <f>IF(OR($A678="",$K678),"",VLOOKUP($A678,ContractInfo!$C:$L,10,FALSE))</f>
        <v>#N/A</v>
      </c>
      <c r="K678" s="158" t="b">
        <f>IF($A678="","",VLOOKUP($A678,ContractInfo!$C$2:$H$904,6,FALSE))</f>
        <v>0</v>
      </c>
      <c r="L678" s="158">
        <f>IF(OR($A678="",$K678),"",VLOOKUP($A678,ContractInfo!$C:$L,5,FALSE))</f>
        <v>100</v>
      </c>
    </row>
    <row r="679" spans="1:12" s="140" customFormat="1" x14ac:dyDescent="0.2">
      <c r="A679" s="140" t="s">
        <v>914</v>
      </c>
      <c r="B679" s="158">
        <v>60</v>
      </c>
      <c r="C679" s="158">
        <v>60</v>
      </c>
      <c r="D679" s="158">
        <v>0</v>
      </c>
      <c r="E679" s="158">
        <f t="shared" si="40"/>
        <v>1</v>
      </c>
      <c r="F679" s="158">
        <f t="shared" si="41"/>
        <v>60</v>
      </c>
      <c r="G679" s="165" t="e">
        <f t="shared" si="42"/>
        <v>#N/A</v>
      </c>
      <c r="H679" s="165">
        <v>-52560</v>
      </c>
      <c r="I679" s="165" t="e">
        <f t="shared" si="43"/>
        <v>#N/A</v>
      </c>
      <c r="J679" s="158" t="e">
        <f>IF(OR($A679="",$K679),"",VLOOKUP($A679,ContractInfo!$C:$L,10,FALSE))</f>
        <v>#N/A</v>
      </c>
      <c r="K679" s="158" t="b">
        <f>IF($A679="","",VLOOKUP($A679,ContractInfo!$C$2:$H$904,6,FALSE))</f>
        <v>0</v>
      </c>
      <c r="L679" s="158">
        <f>IF(OR($A679="",$K679),"",VLOOKUP($A679,ContractInfo!$C:$L,5,FALSE))</f>
        <v>100</v>
      </c>
    </row>
    <row r="680" spans="1:12" s="140" customFormat="1" x14ac:dyDescent="0.2">
      <c r="A680" s="140" t="s">
        <v>1055</v>
      </c>
      <c r="B680" s="158">
        <v>37</v>
      </c>
      <c r="C680" s="158">
        <v>37</v>
      </c>
      <c r="D680" s="158">
        <v>0</v>
      </c>
      <c r="E680" s="158">
        <f t="shared" si="40"/>
        <v>1</v>
      </c>
      <c r="F680" s="158">
        <f t="shared" si="41"/>
        <v>37</v>
      </c>
      <c r="G680" s="165" t="e">
        <f t="shared" si="42"/>
        <v>#N/A</v>
      </c>
      <c r="H680" s="165">
        <v>-51245</v>
      </c>
      <c r="I680" s="165" t="e">
        <f t="shared" si="43"/>
        <v>#N/A</v>
      </c>
      <c r="J680" s="158" t="e">
        <f>IF(OR($A680="",$K680),"",VLOOKUP($A680,ContractInfo!$C:$L,10,FALSE))</f>
        <v>#N/A</v>
      </c>
      <c r="K680" s="158" t="b">
        <f>IF($A680="","",VLOOKUP($A680,ContractInfo!$C$2:$H$904,6,FALSE))</f>
        <v>0</v>
      </c>
      <c r="L680" s="158">
        <f>IF(OR($A680="",$K680),"",VLOOKUP($A680,ContractInfo!$C:$L,5,FALSE))</f>
        <v>100</v>
      </c>
    </row>
    <row r="681" spans="1:12" s="140" customFormat="1" x14ac:dyDescent="0.2">
      <c r="A681" s="140" t="s">
        <v>978</v>
      </c>
      <c r="B681" s="158">
        <v>1000</v>
      </c>
      <c r="C681" s="158">
        <v>1000</v>
      </c>
      <c r="D681" s="158">
        <v>0</v>
      </c>
      <c r="E681" s="158">
        <f t="shared" si="40"/>
        <v>1</v>
      </c>
      <c r="F681" s="158">
        <f t="shared" si="41"/>
        <v>1000</v>
      </c>
      <c r="G681" s="165" t="e">
        <f t="shared" si="42"/>
        <v>#N/A</v>
      </c>
      <c r="H681" s="165">
        <v>-2909476</v>
      </c>
      <c r="I681" s="165" t="e">
        <f t="shared" si="43"/>
        <v>#N/A</v>
      </c>
      <c r="J681" s="158" t="e">
        <f>IF(OR($A681="",$K681),"",VLOOKUP($A681,ContractInfo!$C:$L,10,FALSE))</f>
        <v>#N/A</v>
      </c>
      <c r="K681" s="158" t="b">
        <f>IF($A681="","",VLOOKUP($A681,ContractInfo!$C$2:$H$904,6,FALSE))</f>
        <v>0</v>
      </c>
      <c r="L681" s="158">
        <f>IF(OR($A681="",$K681),"",VLOOKUP($A681,ContractInfo!$C:$L,5,FALSE))</f>
        <v>100</v>
      </c>
    </row>
    <row r="682" spans="1:12" s="140" customFormat="1" x14ac:dyDescent="0.2">
      <c r="A682" s="140" t="s">
        <v>978</v>
      </c>
      <c r="B682" s="158">
        <v>-380</v>
      </c>
      <c r="C682" s="158">
        <v>-380</v>
      </c>
      <c r="D682" s="158">
        <v>0</v>
      </c>
      <c r="E682" s="158">
        <f t="shared" si="40"/>
        <v>1</v>
      </c>
      <c r="F682" s="158">
        <f t="shared" si="41"/>
        <v>-380</v>
      </c>
      <c r="G682" s="165" t="e">
        <f t="shared" si="42"/>
        <v>#N/A</v>
      </c>
      <c r="H682" s="165">
        <v>1090600</v>
      </c>
      <c r="I682" s="165" t="e">
        <f t="shared" si="43"/>
        <v>#N/A</v>
      </c>
      <c r="J682" s="158" t="e">
        <f>IF(OR($A682="",$K682),"",VLOOKUP($A682,ContractInfo!$C:$L,10,FALSE))</f>
        <v>#N/A</v>
      </c>
      <c r="K682" s="158" t="b">
        <f>IF($A682="","",VLOOKUP($A682,ContractInfo!$C$2:$H$904,6,FALSE))</f>
        <v>0</v>
      </c>
      <c r="L682" s="158">
        <f>IF(OR($A682="",$K682),"",VLOOKUP($A682,ContractInfo!$C:$L,5,FALSE))</f>
        <v>100</v>
      </c>
    </row>
    <row r="683" spans="1:12" s="140" customFormat="1" x14ac:dyDescent="0.2">
      <c r="A683" s="140" t="s">
        <v>1055</v>
      </c>
      <c r="B683" s="158">
        <v>-56</v>
      </c>
      <c r="C683" s="158">
        <v>-56</v>
      </c>
      <c r="D683" s="158">
        <v>0</v>
      </c>
      <c r="E683" s="158">
        <f t="shared" si="40"/>
        <v>1</v>
      </c>
      <c r="F683" s="158">
        <f t="shared" si="41"/>
        <v>-56</v>
      </c>
      <c r="G683" s="165" t="e">
        <f t="shared" si="42"/>
        <v>#N/A</v>
      </c>
      <c r="H683" s="165">
        <v>75992</v>
      </c>
      <c r="I683" s="165" t="e">
        <f t="shared" si="43"/>
        <v>#N/A</v>
      </c>
      <c r="J683" s="158" t="e">
        <f>IF(OR($A683="",$K683),"",VLOOKUP($A683,ContractInfo!$C:$L,10,FALSE))</f>
        <v>#N/A</v>
      </c>
      <c r="K683" s="158" t="b">
        <f>IF($A683="","",VLOOKUP($A683,ContractInfo!$C$2:$H$904,6,FALSE))</f>
        <v>0</v>
      </c>
      <c r="L683" s="158">
        <f>IF(OR($A683="",$K683),"",VLOOKUP($A683,ContractInfo!$C:$L,5,FALSE))</f>
        <v>100</v>
      </c>
    </row>
    <row r="684" spans="1:12" s="140" customFormat="1" x14ac:dyDescent="0.2">
      <c r="A684" s="140" t="s">
        <v>1081</v>
      </c>
      <c r="B684" s="158">
        <v>1500</v>
      </c>
      <c r="C684" s="158">
        <v>1500</v>
      </c>
      <c r="D684" s="158">
        <v>0</v>
      </c>
      <c r="E684" s="158">
        <f t="shared" si="40"/>
        <v>1</v>
      </c>
      <c r="F684" s="158">
        <f t="shared" si="41"/>
        <v>1500</v>
      </c>
      <c r="G684" s="165" t="e">
        <f t="shared" si="42"/>
        <v>#N/A</v>
      </c>
      <c r="H684" s="165">
        <v>-402000</v>
      </c>
      <c r="I684" s="165" t="e">
        <f t="shared" si="43"/>
        <v>#N/A</v>
      </c>
      <c r="J684" s="158" t="e">
        <f>IF(OR($A684="",$K684),"",VLOOKUP($A684,ContractInfo!$C:$L,10,FALSE))</f>
        <v>#N/A</v>
      </c>
      <c r="K684" s="158" t="b">
        <f>IF($A684="","",VLOOKUP($A684,ContractInfo!$C$2:$H$904,6,FALSE))</f>
        <v>0</v>
      </c>
      <c r="L684" s="158">
        <f>IF(OR($A684="",$K684),"",VLOOKUP($A684,ContractInfo!$C:$L,5,FALSE))</f>
        <v>100</v>
      </c>
    </row>
    <row r="685" spans="1:12" s="140" customFormat="1" x14ac:dyDescent="0.2">
      <c r="A685" s="140" t="s">
        <v>989</v>
      </c>
      <c r="B685" s="158">
        <v>-1</v>
      </c>
      <c r="C685" s="158">
        <v>0</v>
      </c>
      <c r="D685" s="158">
        <v>1</v>
      </c>
      <c r="E685" s="158">
        <f t="shared" si="40"/>
        <v>1</v>
      </c>
      <c r="F685" s="158">
        <f t="shared" si="41"/>
        <v>-1</v>
      </c>
      <c r="G685" s="165" t="e">
        <f t="shared" si="42"/>
        <v>#N/A</v>
      </c>
      <c r="H685" s="165">
        <v>74750</v>
      </c>
      <c r="I685" s="165" t="e">
        <f t="shared" si="43"/>
        <v>#N/A</v>
      </c>
      <c r="J685" s="158" t="e">
        <f>IF(OR($A685="",$K685),"",VLOOKUP($A685,ContractInfo!$C:$L,10,FALSE))</f>
        <v>#N/A</v>
      </c>
      <c r="K685" s="158" t="b">
        <f>IF($A685="","",VLOOKUP($A685,ContractInfo!$C$2:$H$904,6,FALSE))</f>
        <v>0</v>
      </c>
      <c r="L685" s="158">
        <f>IF(OR($A685="",$K685),"",VLOOKUP($A685,ContractInfo!$C:$L,5,FALSE))</f>
        <v>5</v>
      </c>
    </row>
    <row r="686" spans="1:12" s="140" customFormat="1" x14ac:dyDescent="0.2">
      <c r="A686" s="140" t="s">
        <v>1021</v>
      </c>
      <c r="B686" s="158">
        <v>10</v>
      </c>
      <c r="C686" s="158">
        <v>10</v>
      </c>
      <c r="D686" s="158">
        <v>0</v>
      </c>
      <c r="E686" s="158">
        <f t="shared" si="40"/>
        <v>1</v>
      </c>
      <c r="F686" s="158">
        <f t="shared" si="41"/>
        <v>10</v>
      </c>
      <c r="G686" s="165" t="e">
        <f t="shared" si="42"/>
        <v>#N/A</v>
      </c>
      <c r="H686" s="165">
        <v>-220800</v>
      </c>
      <c r="I686" s="165" t="e">
        <f t="shared" si="43"/>
        <v>#N/A</v>
      </c>
      <c r="J686" s="158" t="e">
        <f>IF(OR($A686="",$K686),"",VLOOKUP($A686,ContractInfo!$C:$L,10,FALSE))</f>
        <v>#N/A</v>
      </c>
      <c r="K686" s="158" t="b">
        <f>IF($A686="","",VLOOKUP($A686,ContractInfo!$C$2:$H$904,6,FALSE))</f>
        <v>0</v>
      </c>
      <c r="L686" s="158">
        <f>IF(OR($A686="",$K686),"",VLOOKUP($A686,ContractInfo!$C:$L,5,FALSE))</f>
        <v>10</v>
      </c>
    </row>
    <row r="687" spans="1:12" s="140" customFormat="1" x14ac:dyDescent="0.2">
      <c r="A687" s="140" t="s">
        <v>584</v>
      </c>
      <c r="B687" s="158">
        <v>-1</v>
      </c>
      <c r="C687" s="158">
        <v>-1</v>
      </c>
      <c r="D687" s="158">
        <v>0</v>
      </c>
      <c r="E687" s="158">
        <f t="shared" si="40"/>
        <v>1</v>
      </c>
      <c r="F687" s="158">
        <f t="shared" si="41"/>
        <v>-1</v>
      </c>
      <c r="G687" s="165" t="e">
        <f t="shared" si="42"/>
        <v>#N/A</v>
      </c>
      <c r="H687" s="165">
        <v>132900</v>
      </c>
      <c r="I687" s="165" t="e">
        <f t="shared" si="43"/>
        <v>#N/A</v>
      </c>
      <c r="J687" s="158" t="e">
        <f>IF(OR($A687="",$K687),"",VLOOKUP($A687,ContractInfo!$C:$L,10,FALSE))</f>
        <v>#N/A</v>
      </c>
      <c r="K687" s="158" t="b">
        <f>IF($A687="","",VLOOKUP($A687,ContractInfo!$C$2:$H$904,6,FALSE))</f>
        <v>0</v>
      </c>
      <c r="L687" s="158">
        <f>IF(OR($A687="",$K687),"",VLOOKUP($A687,ContractInfo!$C:$L,5,FALSE))</f>
        <v>10</v>
      </c>
    </row>
    <row r="688" spans="1:12" s="140" customFormat="1" x14ac:dyDescent="0.2">
      <c r="A688" s="140" t="s">
        <v>999</v>
      </c>
      <c r="B688" s="158">
        <v>-4</v>
      </c>
      <c r="C688" s="158">
        <v>-4</v>
      </c>
      <c r="D688" s="158">
        <v>0</v>
      </c>
      <c r="E688" s="158">
        <f t="shared" si="40"/>
        <v>1</v>
      </c>
      <c r="F688" s="158">
        <f t="shared" si="41"/>
        <v>-4</v>
      </c>
      <c r="G688" s="165" t="e">
        <f t="shared" si="42"/>
        <v>#N/A</v>
      </c>
      <c r="H688" s="165">
        <v>153920</v>
      </c>
      <c r="I688" s="165" t="e">
        <f t="shared" si="43"/>
        <v>#N/A</v>
      </c>
      <c r="J688" s="158" t="e">
        <f>IF(OR($A688="",$K688),"",VLOOKUP($A688,ContractInfo!$C:$L,10,FALSE))</f>
        <v>#N/A</v>
      </c>
      <c r="K688" s="158" t="b">
        <f>IF($A688="","",VLOOKUP($A688,ContractInfo!$C$2:$H$904,6,FALSE))</f>
        <v>0</v>
      </c>
      <c r="L688" s="158">
        <f>IF(OR($A688="",$K688),"",VLOOKUP($A688,ContractInfo!$C:$L,5,FALSE))</f>
        <v>10</v>
      </c>
    </row>
    <row r="689" spans="1:12" s="140" customFormat="1" x14ac:dyDescent="0.2">
      <c r="A689" s="140" t="s">
        <v>978</v>
      </c>
      <c r="B689" s="158">
        <v>-530</v>
      </c>
      <c r="C689" s="158">
        <v>-530</v>
      </c>
      <c r="D689" s="158">
        <v>0</v>
      </c>
      <c r="E689" s="158">
        <f t="shared" si="40"/>
        <v>1</v>
      </c>
      <c r="F689" s="158">
        <f t="shared" si="41"/>
        <v>-530</v>
      </c>
      <c r="G689" s="165" t="e">
        <f t="shared" si="42"/>
        <v>#N/A</v>
      </c>
      <c r="H689" s="165">
        <v>1495130</v>
      </c>
      <c r="I689" s="165" t="e">
        <f t="shared" si="43"/>
        <v>#N/A</v>
      </c>
      <c r="J689" s="158" t="e">
        <f>IF(OR($A689="",$K689),"",VLOOKUP($A689,ContractInfo!$C:$L,10,FALSE))</f>
        <v>#N/A</v>
      </c>
      <c r="K689" s="158" t="b">
        <f>IF($A689="","",VLOOKUP($A689,ContractInfo!$C$2:$H$904,6,FALSE))</f>
        <v>0</v>
      </c>
      <c r="L689" s="158">
        <f>IF(OR($A689="",$K689),"",VLOOKUP($A689,ContractInfo!$C:$L,5,FALSE))</f>
        <v>100</v>
      </c>
    </row>
    <row r="690" spans="1:12" s="140" customFormat="1" x14ac:dyDescent="0.2">
      <c r="A690" s="140" t="s">
        <v>1055</v>
      </c>
      <c r="B690" s="158">
        <v>-190</v>
      </c>
      <c r="C690" s="158">
        <v>-190</v>
      </c>
      <c r="D690" s="158">
        <v>0</v>
      </c>
      <c r="E690" s="158">
        <f t="shared" si="40"/>
        <v>1</v>
      </c>
      <c r="F690" s="158">
        <f t="shared" si="41"/>
        <v>-190</v>
      </c>
      <c r="G690" s="165" t="e">
        <f t="shared" si="42"/>
        <v>#N/A</v>
      </c>
      <c r="H690" s="165">
        <v>239970.00000000003</v>
      </c>
      <c r="I690" s="165" t="e">
        <f t="shared" si="43"/>
        <v>#N/A</v>
      </c>
      <c r="J690" s="158" t="e">
        <f>IF(OR($A690="",$K690),"",VLOOKUP($A690,ContractInfo!$C:$L,10,FALSE))</f>
        <v>#N/A</v>
      </c>
      <c r="K690" s="158" t="b">
        <f>IF($A690="","",VLOOKUP($A690,ContractInfo!$C$2:$H$904,6,FALSE))</f>
        <v>0</v>
      </c>
      <c r="L690" s="158">
        <f>IF(OR($A690="",$K690),"",VLOOKUP($A690,ContractInfo!$C:$L,5,FALSE))</f>
        <v>100</v>
      </c>
    </row>
    <row r="691" spans="1:12" s="140" customFormat="1" x14ac:dyDescent="0.2">
      <c r="A691" s="140" t="s">
        <v>1081</v>
      </c>
      <c r="B691" s="158">
        <v>-2700</v>
      </c>
      <c r="C691" s="158">
        <v>-2700</v>
      </c>
      <c r="D691" s="158">
        <v>0</v>
      </c>
      <c r="E691" s="158">
        <f t="shared" si="40"/>
        <v>1</v>
      </c>
      <c r="F691" s="158">
        <f t="shared" si="41"/>
        <v>-2700</v>
      </c>
      <c r="G691" s="165" t="e">
        <f t="shared" si="42"/>
        <v>#N/A</v>
      </c>
      <c r="H691" s="165">
        <v>702000</v>
      </c>
      <c r="I691" s="165" t="e">
        <f t="shared" si="43"/>
        <v>#N/A</v>
      </c>
      <c r="J691" s="158" t="e">
        <f>IF(OR($A691="",$K691),"",VLOOKUP($A691,ContractInfo!$C:$L,10,FALSE))</f>
        <v>#N/A</v>
      </c>
      <c r="K691" s="158" t="b">
        <f>IF($A691="","",VLOOKUP($A691,ContractInfo!$C$2:$H$904,6,FALSE))</f>
        <v>0</v>
      </c>
      <c r="L691" s="158">
        <f>IF(OR($A691="",$K691),"",VLOOKUP($A691,ContractInfo!$C:$L,5,FALSE))</f>
        <v>100</v>
      </c>
    </row>
    <row r="692" spans="1:12" s="140" customFormat="1" x14ac:dyDescent="0.2">
      <c r="A692" s="140" t="s">
        <v>914</v>
      </c>
      <c r="B692" s="158">
        <v>-90</v>
      </c>
      <c r="C692" s="158">
        <v>-90</v>
      </c>
      <c r="D692" s="158">
        <v>0</v>
      </c>
      <c r="E692" s="158">
        <f t="shared" si="40"/>
        <v>1</v>
      </c>
      <c r="F692" s="158">
        <f t="shared" si="41"/>
        <v>-90</v>
      </c>
      <c r="G692" s="165" t="e">
        <f t="shared" si="42"/>
        <v>#N/A</v>
      </c>
      <c r="H692" s="165">
        <v>76320</v>
      </c>
      <c r="I692" s="165" t="e">
        <f t="shared" si="43"/>
        <v>#N/A</v>
      </c>
      <c r="J692" s="158" t="e">
        <f>IF(OR($A692="",$K692),"",VLOOKUP($A692,ContractInfo!$C:$L,10,FALSE))</f>
        <v>#N/A</v>
      </c>
      <c r="K692" s="158" t="b">
        <f>IF($A692="","",VLOOKUP($A692,ContractInfo!$C$2:$H$904,6,FALSE))</f>
        <v>0</v>
      </c>
      <c r="L692" s="158">
        <f>IF(OR($A692="",$K692),"",VLOOKUP($A692,ContractInfo!$C:$L,5,FALSE))</f>
        <v>100</v>
      </c>
    </row>
    <row r="693" spans="1:12" s="140" customFormat="1" x14ac:dyDescent="0.2">
      <c r="A693" s="140" t="s">
        <v>888</v>
      </c>
      <c r="B693" s="158">
        <v>17</v>
      </c>
      <c r="C693" s="158">
        <v>17</v>
      </c>
      <c r="D693" s="158">
        <v>0</v>
      </c>
      <c r="E693" s="158">
        <f t="shared" si="40"/>
        <v>1</v>
      </c>
      <c r="F693" s="158">
        <f t="shared" si="41"/>
        <v>17</v>
      </c>
      <c r="G693" s="165" t="e">
        <f t="shared" si="42"/>
        <v>#N/A</v>
      </c>
      <c r="H693" s="165">
        <v>-50966</v>
      </c>
      <c r="I693" s="165" t="e">
        <f t="shared" si="43"/>
        <v>#N/A</v>
      </c>
      <c r="J693" s="158" t="e">
        <f>IF(OR($A693="",$K693),"",VLOOKUP($A693,ContractInfo!$C:$L,10,FALSE))</f>
        <v>#N/A</v>
      </c>
      <c r="K693" s="158" t="b">
        <f>IF($A693="","",VLOOKUP($A693,ContractInfo!$C$2:$H$904,6,FALSE))</f>
        <v>0</v>
      </c>
      <c r="L693" s="158">
        <f>IF(OR($A693="",$K693),"",VLOOKUP($A693,ContractInfo!$C:$L,5,FALSE))</f>
        <v>100</v>
      </c>
    </row>
    <row r="694" spans="1:12" s="140" customFormat="1" x14ac:dyDescent="0.2">
      <c r="A694" s="140" t="s">
        <v>999</v>
      </c>
      <c r="B694" s="158">
        <v>-6</v>
      </c>
      <c r="C694" s="158">
        <v>-6</v>
      </c>
      <c r="D694" s="158">
        <v>0</v>
      </c>
      <c r="E694" s="158">
        <f t="shared" si="40"/>
        <v>1</v>
      </c>
      <c r="F694" s="158">
        <f t="shared" si="41"/>
        <v>-6</v>
      </c>
      <c r="G694" s="165" t="e">
        <f t="shared" si="42"/>
        <v>#N/A</v>
      </c>
      <c r="H694" s="165">
        <v>227400</v>
      </c>
      <c r="I694" s="165" t="e">
        <f t="shared" si="43"/>
        <v>#N/A</v>
      </c>
      <c r="J694" s="158" t="e">
        <f>IF(OR($A694="",$K694),"",VLOOKUP($A694,ContractInfo!$C:$L,10,FALSE))</f>
        <v>#N/A</v>
      </c>
      <c r="K694" s="158" t="b">
        <f>IF($A694="","",VLOOKUP($A694,ContractInfo!$C$2:$H$904,6,FALSE))</f>
        <v>0</v>
      </c>
      <c r="L694" s="158">
        <f>IF(OR($A694="",$K694),"",VLOOKUP($A694,ContractInfo!$C:$L,5,FALSE))</f>
        <v>10</v>
      </c>
    </row>
    <row r="695" spans="1:12" s="140" customFormat="1" x14ac:dyDescent="0.2">
      <c r="A695" s="140" t="s">
        <v>989</v>
      </c>
      <c r="B695" s="158">
        <v>-3</v>
      </c>
      <c r="C695" s="158">
        <v>0</v>
      </c>
      <c r="D695" s="158">
        <v>3</v>
      </c>
      <c r="E695" s="158">
        <f t="shared" si="40"/>
        <v>1</v>
      </c>
      <c r="F695" s="158">
        <f t="shared" si="41"/>
        <v>-3</v>
      </c>
      <c r="G695" s="165" t="e">
        <f t="shared" si="42"/>
        <v>#N/A</v>
      </c>
      <c r="H695" s="165">
        <v>224175</v>
      </c>
      <c r="I695" s="165" t="e">
        <f t="shared" si="43"/>
        <v>#N/A</v>
      </c>
      <c r="J695" s="158" t="e">
        <f>IF(OR($A695="",$K695),"",VLOOKUP($A695,ContractInfo!$C:$L,10,FALSE))</f>
        <v>#N/A</v>
      </c>
      <c r="K695" s="158" t="b">
        <f>IF($A695="","",VLOOKUP($A695,ContractInfo!$C$2:$H$904,6,FALSE))</f>
        <v>0</v>
      </c>
      <c r="L695" s="158">
        <f>IF(OR($A695="",$K695),"",VLOOKUP($A695,ContractInfo!$C:$L,5,FALSE))</f>
        <v>5</v>
      </c>
    </row>
    <row r="696" spans="1:12" s="140" customFormat="1" x14ac:dyDescent="0.2">
      <c r="A696" s="140" t="s">
        <v>989</v>
      </c>
      <c r="B696" s="158">
        <v>3</v>
      </c>
      <c r="C696" s="158">
        <v>0</v>
      </c>
      <c r="D696" s="158">
        <v>-3</v>
      </c>
      <c r="E696" s="158">
        <f t="shared" si="40"/>
        <v>1</v>
      </c>
      <c r="F696" s="158">
        <f t="shared" si="41"/>
        <v>3</v>
      </c>
      <c r="G696" s="165" t="e">
        <f t="shared" si="42"/>
        <v>#N/A</v>
      </c>
      <c r="H696" s="165">
        <v>-224250</v>
      </c>
      <c r="I696" s="165" t="e">
        <f t="shared" si="43"/>
        <v>#N/A</v>
      </c>
      <c r="J696" s="158" t="e">
        <f>IF(OR($A696="",$K696),"",VLOOKUP($A696,ContractInfo!$C:$L,10,FALSE))</f>
        <v>#N/A</v>
      </c>
      <c r="K696" s="158" t="b">
        <f>IF($A696="","",VLOOKUP($A696,ContractInfo!$C$2:$H$904,6,FALSE))</f>
        <v>0</v>
      </c>
      <c r="L696" s="158">
        <f>IF(OR($A696="",$K696),"",VLOOKUP($A696,ContractInfo!$C:$L,5,FALSE))</f>
        <v>5</v>
      </c>
    </row>
    <row r="697" spans="1:12" s="140" customFormat="1" x14ac:dyDescent="0.2">
      <c r="A697" s="140" t="s">
        <v>1190</v>
      </c>
      <c r="B697" s="158">
        <v>-14</v>
      </c>
      <c r="C697" s="158">
        <v>0</v>
      </c>
      <c r="D697" s="158">
        <v>14</v>
      </c>
      <c r="E697" s="158">
        <f t="shared" si="40"/>
        <v>1</v>
      </c>
      <c r="F697" s="158">
        <f t="shared" si="41"/>
        <v>-14</v>
      </c>
      <c r="G697" s="165" t="e">
        <f t="shared" si="42"/>
        <v>#N/A</v>
      </c>
      <c r="H697" s="165">
        <v>859600</v>
      </c>
      <c r="I697" s="165" t="e">
        <f t="shared" si="43"/>
        <v>#N/A</v>
      </c>
      <c r="J697" s="158" t="e">
        <f>IF(OR($A697="",$K697),"",VLOOKUP($A697,ContractInfo!$C:$L,10,FALSE))</f>
        <v>#N/A</v>
      </c>
      <c r="K697" s="158" t="b">
        <f>IF($A697="","",VLOOKUP($A697,ContractInfo!$C$2:$H$904,6,FALSE))</f>
        <v>0</v>
      </c>
      <c r="L697" s="158">
        <f>IF(OR($A697="",$K697),"",VLOOKUP($A697,ContractInfo!$C:$L,5,FALSE))</f>
        <v>100</v>
      </c>
    </row>
    <row r="698" spans="1:12" s="140" customFormat="1" x14ac:dyDescent="0.2">
      <c r="A698" s="140" t="s">
        <v>1190</v>
      </c>
      <c r="B698" s="158">
        <v>14</v>
      </c>
      <c r="C698" s="158">
        <v>0</v>
      </c>
      <c r="D698" s="158">
        <v>-14</v>
      </c>
      <c r="E698" s="158">
        <f t="shared" si="40"/>
        <v>1</v>
      </c>
      <c r="F698" s="158">
        <f t="shared" si="41"/>
        <v>14</v>
      </c>
      <c r="G698" s="165" t="e">
        <f t="shared" si="42"/>
        <v>#N/A</v>
      </c>
      <c r="H698" s="165">
        <v>-858200</v>
      </c>
      <c r="I698" s="165" t="e">
        <f t="shared" si="43"/>
        <v>#N/A</v>
      </c>
      <c r="J698" s="158" t="e">
        <f>IF(OR($A698="",$K698),"",VLOOKUP($A698,ContractInfo!$C:$L,10,FALSE))</f>
        <v>#N/A</v>
      </c>
      <c r="K698" s="158" t="b">
        <f>IF($A698="","",VLOOKUP($A698,ContractInfo!$C$2:$H$904,6,FALSE))</f>
        <v>0</v>
      </c>
      <c r="L698" s="158">
        <f>IF(OR($A698="",$K698),"",VLOOKUP($A698,ContractInfo!$C:$L,5,FALSE))</f>
        <v>100</v>
      </c>
    </row>
    <row r="699" spans="1:12" s="140" customFormat="1" x14ac:dyDescent="0.2">
      <c r="A699" s="140" t="s">
        <v>1021</v>
      </c>
      <c r="B699" s="158">
        <v>13</v>
      </c>
      <c r="C699" s="158">
        <v>13</v>
      </c>
      <c r="D699" s="158">
        <v>0</v>
      </c>
      <c r="E699" s="158">
        <f t="shared" si="40"/>
        <v>1</v>
      </c>
      <c r="F699" s="158">
        <f t="shared" si="41"/>
        <v>13</v>
      </c>
      <c r="G699" s="165" t="e">
        <f t="shared" si="42"/>
        <v>#N/A</v>
      </c>
      <c r="H699" s="165">
        <v>-285350</v>
      </c>
      <c r="I699" s="165" t="e">
        <f t="shared" si="43"/>
        <v>#N/A</v>
      </c>
      <c r="J699" s="158" t="e">
        <f>IF(OR($A699="",$K699),"",VLOOKUP($A699,ContractInfo!$C:$L,10,FALSE))</f>
        <v>#N/A</v>
      </c>
      <c r="K699" s="158" t="b">
        <f>IF($A699="","",VLOOKUP($A699,ContractInfo!$C$2:$H$904,6,FALSE))</f>
        <v>0</v>
      </c>
      <c r="L699" s="158">
        <f>IF(OR($A699="",$K699),"",VLOOKUP($A699,ContractInfo!$C:$L,5,FALSE))</f>
        <v>10</v>
      </c>
    </row>
    <row r="700" spans="1:12" s="140" customFormat="1" x14ac:dyDescent="0.2">
      <c r="A700" s="140" t="s">
        <v>888</v>
      </c>
      <c r="B700" s="158">
        <v>-35</v>
      </c>
      <c r="C700" s="158">
        <v>-35</v>
      </c>
      <c r="D700" s="158">
        <v>0</v>
      </c>
      <c r="E700" s="158">
        <f t="shared" si="40"/>
        <v>1</v>
      </c>
      <c r="F700" s="158">
        <f t="shared" si="41"/>
        <v>-35</v>
      </c>
      <c r="G700" s="165" t="e">
        <f t="shared" si="42"/>
        <v>#N/A</v>
      </c>
      <c r="H700" s="165">
        <v>101115</v>
      </c>
      <c r="I700" s="165" t="e">
        <f t="shared" si="43"/>
        <v>#N/A</v>
      </c>
      <c r="J700" s="158" t="e">
        <f>IF(OR($A700="",$K700),"",VLOOKUP($A700,ContractInfo!$C:$L,10,FALSE))</f>
        <v>#N/A</v>
      </c>
      <c r="K700" s="158" t="b">
        <f>IF($A700="","",VLOOKUP($A700,ContractInfo!$C$2:$H$904,6,FALSE))</f>
        <v>0</v>
      </c>
      <c r="L700" s="158">
        <f>IF(OR($A700="",$K700),"",VLOOKUP($A700,ContractInfo!$C:$L,5,FALSE))</f>
        <v>100</v>
      </c>
    </row>
    <row r="701" spans="1:12" s="140" customFormat="1" x14ac:dyDescent="0.2">
      <c r="A701" s="140" t="s">
        <v>978</v>
      </c>
      <c r="B701" s="158">
        <v>-450</v>
      </c>
      <c r="C701" s="158">
        <v>-450</v>
      </c>
      <c r="D701" s="158">
        <v>0</v>
      </c>
      <c r="E701" s="158">
        <f t="shared" si="40"/>
        <v>1</v>
      </c>
      <c r="F701" s="158">
        <f t="shared" si="41"/>
        <v>-450</v>
      </c>
      <c r="G701" s="165" t="e">
        <f t="shared" si="42"/>
        <v>#N/A</v>
      </c>
      <c r="H701" s="165">
        <v>1247310</v>
      </c>
      <c r="I701" s="165" t="e">
        <f t="shared" si="43"/>
        <v>#N/A</v>
      </c>
      <c r="J701" s="158" t="e">
        <f>IF(OR($A701="",$K701),"",VLOOKUP($A701,ContractInfo!$C:$L,10,FALSE))</f>
        <v>#N/A</v>
      </c>
      <c r="K701" s="158" t="b">
        <f>IF($A701="","",VLOOKUP($A701,ContractInfo!$C$2:$H$904,6,FALSE))</f>
        <v>0</v>
      </c>
      <c r="L701" s="158">
        <f>IF(OR($A701="",$K701),"",VLOOKUP($A701,ContractInfo!$C:$L,5,FALSE))</f>
        <v>100</v>
      </c>
    </row>
    <row r="702" spans="1:12" s="140" customFormat="1" x14ac:dyDescent="0.2">
      <c r="A702" s="140" t="s">
        <v>989</v>
      </c>
      <c r="B702" s="158">
        <v>-5</v>
      </c>
      <c r="C702" s="158">
        <v>0</v>
      </c>
      <c r="D702" s="158">
        <v>5</v>
      </c>
      <c r="E702" s="158">
        <f t="shared" si="40"/>
        <v>1</v>
      </c>
      <c r="F702" s="158">
        <f t="shared" si="41"/>
        <v>-5</v>
      </c>
      <c r="G702" s="165" t="e">
        <f t="shared" si="42"/>
        <v>#N/A</v>
      </c>
      <c r="H702" s="165">
        <v>376000</v>
      </c>
      <c r="I702" s="165" t="e">
        <f t="shared" si="43"/>
        <v>#N/A</v>
      </c>
      <c r="J702" s="158" t="e">
        <f>IF(OR($A702="",$K702),"",VLOOKUP($A702,ContractInfo!$C:$L,10,FALSE))</f>
        <v>#N/A</v>
      </c>
      <c r="K702" s="158" t="b">
        <f>IF($A702="","",VLOOKUP($A702,ContractInfo!$C$2:$H$904,6,FALSE))</f>
        <v>0</v>
      </c>
      <c r="L702" s="158">
        <f>IF(OR($A702="",$K702),"",VLOOKUP($A702,ContractInfo!$C:$L,5,FALSE))</f>
        <v>5</v>
      </c>
    </row>
    <row r="703" spans="1:12" s="140" customFormat="1" x14ac:dyDescent="0.2">
      <c r="A703" s="140" t="s">
        <v>989</v>
      </c>
      <c r="B703" s="158">
        <v>-47</v>
      </c>
      <c r="C703" s="158">
        <v>0</v>
      </c>
      <c r="D703" s="158">
        <v>47</v>
      </c>
      <c r="E703" s="158">
        <f t="shared" si="40"/>
        <v>1</v>
      </c>
      <c r="F703" s="158">
        <f t="shared" si="41"/>
        <v>-47</v>
      </c>
      <c r="G703" s="165" t="e">
        <f t="shared" si="42"/>
        <v>#N/A</v>
      </c>
      <c r="H703" s="165">
        <v>3533225</v>
      </c>
      <c r="I703" s="165" t="e">
        <f t="shared" si="43"/>
        <v>#N/A</v>
      </c>
      <c r="J703" s="158" t="e">
        <f>IF(OR($A703="",$K703),"",VLOOKUP($A703,ContractInfo!$C:$L,10,FALSE))</f>
        <v>#N/A</v>
      </c>
      <c r="K703" s="158" t="b">
        <f>IF($A703="","",VLOOKUP($A703,ContractInfo!$C$2:$H$904,6,FALSE))</f>
        <v>0</v>
      </c>
      <c r="L703" s="158">
        <f>IF(OR($A703="",$K703),"",VLOOKUP($A703,ContractInfo!$C:$L,5,FALSE))</f>
        <v>5</v>
      </c>
    </row>
    <row r="704" spans="1:12" s="140" customFormat="1" x14ac:dyDescent="0.2">
      <c r="A704" s="140" t="s">
        <v>989</v>
      </c>
      <c r="B704" s="158">
        <v>-71</v>
      </c>
      <c r="C704" s="158">
        <v>0</v>
      </c>
      <c r="D704" s="158">
        <v>71</v>
      </c>
      <c r="E704" s="158">
        <f t="shared" si="40"/>
        <v>1</v>
      </c>
      <c r="F704" s="158">
        <f t="shared" si="41"/>
        <v>-71</v>
      </c>
      <c r="G704" s="165" t="e">
        <f t="shared" si="42"/>
        <v>#N/A</v>
      </c>
      <c r="H704" s="165">
        <v>5335650</v>
      </c>
      <c r="I704" s="165" t="e">
        <f t="shared" si="43"/>
        <v>#N/A</v>
      </c>
      <c r="J704" s="158" t="e">
        <f>IF(OR($A704="",$K704),"",VLOOKUP($A704,ContractInfo!$C:$L,10,FALSE))</f>
        <v>#N/A</v>
      </c>
      <c r="K704" s="158" t="b">
        <f>IF($A704="","",VLOOKUP($A704,ContractInfo!$C$2:$H$904,6,FALSE))</f>
        <v>0</v>
      </c>
      <c r="L704" s="158">
        <f>IF(OR($A704="",$K704),"",VLOOKUP($A704,ContractInfo!$C:$L,5,FALSE))</f>
        <v>5</v>
      </c>
    </row>
    <row r="705" spans="1:12" s="140" customFormat="1" x14ac:dyDescent="0.2">
      <c r="A705" s="140" t="s">
        <v>989</v>
      </c>
      <c r="B705" s="158">
        <v>-105</v>
      </c>
      <c r="C705" s="158">
        <v>0</v>
      </c>
      <c r="D705" s="158">
        <v>105</v>
      </c>
      <c r="E705" s="158">
        <f t="shared" si="40"/>
        <v>1</v>
      </c>
      <c r="F705" s="158">
        <f t="shared" si="41"/>
        <v>-105</v>
      </c>
      <c r="G705" s="165" t="e">
        <f t="shared" si="42"/>
        <v>#N/A</v>
      </c>
      <c r="H705" s="165">
        <v>7885500</v>
      </c>
      <c r="I705" s="165" t="e">
        <f t="shared" si="43"/>
        <v>#N/A</v>
      </c>
      <c r="J705" s="158" t="e">
        <f>IF(OR($A705="",$K705),"",VLOOKUP($A705,ContractInfo!$C:$L,10,FALSE))</f>
        <v>#N/A</v>
      </c>
      <c r="K705" s="158" t="b">
        <f>IF($A705="","",VLOOKUP($A705,ContractInfo!$C$2:$H$904,6,FALSE))</f>
        <v>0</v>
      </c>
      <c r="L705" s="158">
        <f>IF(OR($A705="",$K705),"",VLOOKUP($A705,ContractInfo!$C:$L,5,FALSE))</f>
        <v>5</v>
      </c>
    </row>
    <row r="706" spans="1:12" s="140" customFormat="1" x14ac:dyDescent="0.2">
      <c r="A706" s="140" t="s">
        <v>584</v>
      </c>
      <c r="B706" s="158">
        <v>1</v>
      </c>
      <c r="C706" s="158">
        <v>0</v>
      </c>
      <c r="D706" s="158">
        <v>-1</v>
      </c>
      <c r="E706" s="158">
        <f t="shared" ref="E706:E769" si="44">IF(OR($A706="",$K706),"",1)</f>
        <v>1</v>
      </c>
      <c r="F706" s="158">
        <f t="shared" ref="F706:F769" si="45">IF(OR($A706="",$K706),"",$E706*$B706)</f>
        <v>1</v>
      </c>
      <c r="G706" s="165" t="e">
        <f t="shared" ref="G706:G769" si="46">IF(OR($A706="",$K706),"",$J706*$B706*$L706)</f>
        <v>#N/A</v>
      </c>
      <c r="H706" s="165">
        <v>-135600</v>
      </c>
      <c r="I706" s="165" t="e">
        <f t="shared" ref="I706:I769" si="47">IF(OR($A706="",$K706),"",$G706+$H706)</f>
        <v>#N/A</v>
      </c>
      <c r="J706" s="158" t="e">
        <f>IF(OR($A706="",$K706),"",VLOOKUP($A706,ContractInfo!$C:$L,10,FALSE))</f>
        <v>#N/A</v>
      </c>
      <c r="K706" s="158" t="b">
        <f>IF($A706="","",VLOOKUP($A706,ContractInfo!$C$2:$H$904,6,FALSE))</f>
        <v>0</v>
      </c>
      <c r="L706" s="158">
        <f>IF(OR($A706="",$K706),"",VLOOKUP($A706,ContractInfo!$C:$L,5,FALSE))</f>
        <v>10</v>
      </c>
    </row>
    <row r="707" spans="1:12" s="140" customFormat="1" x14ac:dyDescent="0.2">
      <c r="A707" s="140" t="s">
        <v>862</v>
      </c>
      <c r="B707" s="158">
        <v>-13</v>
      </c>
      <c r="C707" s="158">
        <v>-13</v>
      </c>
      <c r="D707" s="158">
        <v>0</v>
      </c>
      <c r="E707" s="158">
        <f t="shared" si="44"/>
        <v>1</v>
      </c>
      <c r="F707" s="158">
        <f t="shared" si="45"/>
        <v>-13</v>
      </c>
      <c r="G707" s="165" t="e">
        <f t="shared" si="46"/>
        <v>#N/A</v>
      </c>
      <c r="H707" s="165">
        <v>13611</v>
      </c>
      <c r="I707" s="165" t="e">
        <f t="shared" si="47"/>
        <v>#N/A</v>
      </c>
      <c r="J707" s="158" t="e">
        <f>IF(OR($A707="",$K707),"",VLOOKUP($A707,ContractInfo!$C:$L,10,FALSE))</f>
        <v>#N/A</v>
      </c>
      <c r="K707" s="158" t="b">
        <f>IF($A707="","",VLOOKUP($A707,ContractInfo!$C$2:$H$904,6,FALSE))</f>
        <v>0</v>
      </c>
      <c r="L707" s="158">
        <f>IF(OR($A707="",$K707),"",VLOOKUP($A707,ContractInfo!$C:$L,5,FALSE))</f>
        <v>100</v>
      </c>
    </row>
    <row r="708" spans="1:12" s="140" customFormat="1" x14ac:dyDescent="0.2">
      <c r="A708" s="140" t="s">
        <v>1055</v>
      </c>
      <c r="B708" s="158">
        <v>-65</v>
      </c>
      <c r="C708" s="158">
        <v>-65</v>
      </c>
      <c r="D708" s="158">
        <v>0</v>
      </c>
      <c r="E708" s="158">
        <f t="shared" si="44"/>
        <v>1</v>
      </c>
      <c r="F708" s="158">
        <f t="shared" si="45"/>
        <v>-65</v>
      </c>
      <c r="G708" s="165" t="e">
        <f t="shared" si="46"/>
        <v>#N/A</v>
      </c>
      <c r="H708" s="165">
        <v>79690</v>
      </c>
      <c r="I708" s="165" t="e">
        <f t="shared" si="47"/>
        <v>#N/A</v>
      </c>
      <c r="J708" s="158" t="e">
        <f>IF(OR($A708="",$K708),"",VLOOKUP($A708,ContractInfo!$C:$L,10,FALSE))</f>
        <v>#N/A</v>
      </c>
      <c r="K708" s="158" t="b">
        <f>IF($A708="","",VLOOKUP($A708,ContractInfo!$C$2:$H$904,6,FALSE))</f>
        <v>0</v>
      </c>
      <c r="L708" s="158">
        <f>IF(OR($A708="",$K708),"",VLOOKUP($A708,ContractInfo!$C:$L,5,FALSE))</f>
        <v>100</v>
      </c>
    </row>
    <row r="709" spans="1:12" s="140" customFormat="1" x14ac:dyDescent="0.2">
      <c r="A709" s="140" t="s">
        <v>978</v>
      </c>
      <c r="B709" s="158">
        <v>-700</v>
      </c>
      <c r="C709" s="158">
        <v>-700</v>
      </c>
      <c r="D709" s="158">
        <v>0</v>
      </c>
      <c r="E709" s="158">
        <f t="shared" si="44"/>
        <v>1</v>
      </c>
      <c r="F709" s="158">
        <f t="shared" si="45"/>
        <v>-700</v>
      </c>
      <c r="G709" s="165" t="e">
        <f t="shared" si="46"/>
        <v>#N/A</v>
      </c>
      <c r="H709" s="165">
        <v>1904700</v>
      </c>
      <c r="I709" s="165" t="e">
        <f t="shared" si="47"/>
        <v>#N/A</v>
      </c>
      <c r="J709" s="158" t="e">
        <f>IF(OR($A709="",$K709),"",VLOOKUP($A709,ContractInfo!$C:$L,10,FALSE))</f>
        <v>#N/A</v>
      </c>
      <c r="K709" s="158" t="b">
        <f>IF($A709="","",VLOOKUP($A709,ContractInfo!$C$2:$H$904,6,FALSE))</f>
        <v>0</v>
      </c>
      <c r="L709" s="158">
        <f>IF(OR($A709="",$K709),"",VLOOKUP($A709,ContractInfo!$C:$L,5,FALSE))</f>
        <v>100</v>
      </c>
    </row>
    <row r="710" spans="1:12" s="140" customFormat="1" x14ac:dyDescent="0.2">
      <c r="A710" s="140" t="s">
        <v>862</v>
      </c>
      <c r="B710" s="158">
        <v>-16</v>
      </c>
      <c r="C710" s="158">
        <v>-16</v>
      </c>
      <c r="D710" s="158">
        <v>0</v>
      </c>
      <c r="E710" s="158">
        <f t="shared" si="44"/>
        <v>1</v>
      </c>
      <c r="F710" s="158">
        <f t="shared" si="45"/>
        <v>-16</v>
      </c>
      <c r="G710" s="165" t="e">
        <f t="shared" si="46"/>
        <v>#N/A</v>
      </c>
      <c r="H710" s="165">
        <v>16432</v>
      </c>
      <c r="I710" s="165" t="e">
        <f t="shared" si="47"/>
        <v>#N/A</v>
      </c>
      <c r="J710" s="158" t="e">
        <f>IF(OR($A710="",$K710),"",VLOOKUP($A710,ContractInfo!$C:$L,10,FALSE))</f>
        <v>#N/A</v>
      </c>
      <c r="K710" s="158" t="b">
        <f>IF($A710="","",VLOOKUP($A710,ContractInfo!$C$2:$H$904,6,FALSE))</f>
        <v>0</v>
      </c>
      <c r="L710" s="158">
        <f>IF(OR($A710="",$K710),"",VLOOKUP($A710,ContractInfo!$C:$L,5,FALSE))</f>
        <v>100</v>
      </c>
    </row>
    <row r="711" spans="1:12" s="140" customFormat="1" x14ac:dyDescent="0.2">
      <c r="A711" s="140" t="s">
        <v>1220</v>
      </c>
      <c r="B711" s="158">
        <v>5</v>
      </c>
      <c r="C711" s="158">
        <v>5</v>
      </c>
      <c r="D711" s="158">
        <v>0</v>
      </c>
      <c r="E711" s="158">
        <f t="shared" si="44"/>
        <v>1</v>
      </c>
      <c r="F711" s="158">
        <f t="shared" si="45"/>
        <v>5</v>
      </c>
      <c r="G711" s="165" t="e">
        <f t="shared" si="46"/>
        <v>#N/A</v>
      </c>
      <c r="H711" s="165">
        <v>-503950</v>
      </c>
      <c r="I711" s="165" t="e">
        <f t="shared" si="47"/>
        <v>#N/A</v>
      </c>
      <c r="J711" s="158" t="e">
        <f>IF(OR($A711="",$K711),"",VLOOKUP($A711,ContractInfo!$C:$L,10,FALSE))</f>
        <v>#N/A</v>
      </c>
      <c r="K711" s="158" t="b">
        <f>IF($A711="","",VLOOKUP($A711,ContractInfo!$C$2:$H$904,6,FALSE))</f>
        <v>0</v>
      </c>
      <c r="L711" s="158">
        <f>IF(OR($A711="",$K711),"",VLOOKUP($A711,ContractInfo!$C:$L,5,FALSE))</f>
        <v>1</v>
      </c>
    </row>
    <row r="712" spans="1:12" s="140" customFormat="1" x14ac:dyDescent="0.2">
      <c r="A712" s="140" t="s">
        <v>1220</v>
      </c>
      <c r="B712" s="158">
        <v>4</v>
      </c>
      <c r="C712" s="158">
        <v>4</v>
      </c>
      <c r="D712" s="158">
        <v>0</v>
      </c>
      <c r="E712" s="158">
        <f t="shared" si="44"/>
        <v>1</v>
      </c>
      <c r="F712" s="158">
        <f t="shared" si="45"/>
        <v>4</v>
      </c>
      <c r="G712" s="165" t="e">
        <f t="shared" si="46"/>
        <v>#N/A</v>
      </c>
      <c r="H712" s="165">
        <v>-407680</v>
      </c>
      <c r="I712" s="165" t="e">
        <f t="shared" si="47"/>
        <v>#N/A</v>
      </c>
      <c r="J712" s="158" t="e">
        <f>IF(OR($A712="",$K712),"",VLOOKUP($A712,ContractInfo!$C:$L,10,FALSE))</f>
        <v>#N/A</v>
      </c>
      <c r="K712" s="158" t="b">
        <f>IF($A712="","",VLOOKUP($A712,ContractInfo!$C$2:$H$904,6,FALSE))</f>
        <v>0</v>
      </c>
      <c r="L712" s="158">
        <f>IF(OR($A712="",$K712),"",VLOOKUP($A712,ContractInfo!$C:$L,5,FALSE))</f>
        <v>1</v>
      </c>
    </row>
    <row r="713" spans="1:12" s="140" customFormat="1" x14ac:dyDescent="0.2">
      <c r="A713" s="140" t="s">
        <v>1220</v>
      </c>
      <c r="B713" s="158">
        <v>-4</v>
      </c>
      <c r="C713" s="158">
        <v>-4</v>
      </c>
      <c r="D713" s="158">
        <v>0</v>
      </c>
      <c r="E713" s="158">
        <f t="shared" si="44"/>
        <v>1</v>
      </c>
      <c r="F713" s="158">
        <f t="shared" si="45"/>
        <v>-4</v>
      </c>
      <c r="G713" s="165" t="e">
        <f t="shared" si="46"/>
        <v>#N/A</v>
      </c>
      <c r="H713" s="165">
        <v>407760</v>
      </c>
      <c r="I713" s="165" t="e">
        <f t="shared" si="47"/>
        <v>#N/A</v>
      </c>
      <c r="J713" s="158" t="e">
        <f>IF(OR($A713="",$K713),"",VLOOKUP($A713,ContractInfo!$C:$L,10,FALSE))</f>
        <v>#N/A</v>
      </c>
      <c r="K713" s="158" t="b">
        <f>IF($A713="","",VLOOKUP($A713,ContractInfo!$C$2:$H$904,6,FALSE))</f>
        <v>0</v>
      </c>
      <c r="L713" s="158">
        <f>IF(OR($A713="",$K713),"",VLOOKUP($A713,ContractInfo!$C:$L,5,FALSE))</f>
        <v>1</v>
      </c>
    </row>
    <row r="714" spans="1:12" s="140" customFormat="1" x14ac:dyDescent="0.2">
      <c r="A714" s="140" t="s">
        <v>1021</v>
      </c>
      <c r="B714" s="158">
        <v>-10</v>
      </c>
      <c r="C714" s="158">
        <v>-10</v>
      </c>
      <c r="D714" s="158">
        <v>0</v>
      </c>
      <c r="E714" s="158">
        <f t="shared" si="44"/>
        <v>1</v>
      </c>
      <c r="F714" s="158">
        <f t="shared" si="45"/>
        <v>-10</v>
      </c>
      <c r="G714" s="165" t="e">
        <f t="shared" si="46"/>
        <v>#N/A</v>
      </c>
      <c r="H714" s="165">
        <v>221800</v>
      </c>
      <c r="I714" s="165" t="e">
        <f t="shared" si="47"/>
        <v>#N/A</v>
      </c>
      <c r="J714" s="158" t="e">
        <f>IF(OR($A714="",$K714),"",VLOOKUP($A714,ContractInfo!$C:$L,10,FALSE))</f>
        <v>#N/A</v>
      </c>
      <c r="K714" s="158" t="b">
        <f>IF($A714="","",VLOOKUP($A714,ContractInfo!$C$2:$H$904,6,FALSE))</f>
        <v>0</v>
      </c>
      <c r="L714" s="158">
        <f>IF(OR($A714="",$K714),"",VLOOKUP($A714,ContractInfo!$C:$L,5,FALSE))</f>
        <v>10</v>
      </c>
    </row>
    <row r="715" spans="1:12" s="140" customFormat="1" x14ac:dyDescent="0.2">
      <c r="A715" s="140" t="s">
        <v>1021</v>
      </c>
      <c r="B715" s="158">
        <v>7</v>
      </c>
      <c r="C715" s="158">
        <v>7</v>
      </c>
      <c r="D715" s="158">
        <v>0</v>
      </c>
      <c r="E715" s="158">
        <f t="shared" si="44"/>
        <v>1</v>
      </c>
      <c r="F715" s="158">
        <f t="shared" si="45"/>
        <v>7</v>
      </c>
      <c r="G715" s="165" t="e">
        <f t="shared" si="46"/>
        <v>#N/A</v>
      </c>
      <c r="H715" s="165">
        <v>-154490</v>
      </c>
      <c r="I715" s="165" t="e">
        <f t="shared" si="47"/>
        <v>#N/A</v>
      </c>
      <c r="J715" s="158" t="e">
        <f>IF(OR($A715="",$K715),"",VLOOKUP($A715,ContractInfo!$C:$L,10,FALSE))</f>
        <v>#N/A</v>
      </c>
      <c r="K715" s="158" t="b">
        <f>IF($A715="","",VLOOKUP($A715,ContractInfo!$C$2:$H$904,6,FALSE))</f>
        <v>0</v>
      </c>
      <c r="L715" s="158">
        <f>IF(OR($A715="",$K715),"",VLOOKUP($A715,ContractInfo!$C:$L,5,FALSE))</f>
        <v>10</v>
      </c>
    </row>
    <row r="716" spans="1:12" s="140" customFormat="1" x14ac:dyDescent="0.2">
      <c r="A716" s="140" t="s">
        <v>989</v>
      </c>
      <c r="B716" s="158">
        <v>10</v>
      </c>
      <c r="C716" s="158">
        <v>0</v>
      </c>
      <c r="D716" s="158">
        <v>-10</v>
      </c>
      <c r="E716" s="158">
        <f t="shared" si="44"/>
        <v>1</v>
      </c>
      <c r="F716" s="158">
        <f t="shared" si="45"/>
        <v>10</v>
      </c>
      <c r="G716" s="165" t="e">
        <f t="shared" si="46"/>
        <v>#N/A</v>
      </c>
      <c r="H716" s="165">
        <v>-752750</v>
      </c>
      <c r="I716" s="165" t="e">
        <f t="shared" si="47"/>
        <v>#N/A</v>
      </c>
      <c r="J716" s="158" t="e">
        <f>IF(OR($A716="",$K716),"",VLOOKUP($A716,ContractInfo!$C:$L,10,FALSE))</f>
        <v>#N/A</v>
      </c>
      <c r="K716" s="158" t="b">
        <f>IF($A716="","",VLOOKUP($A716,ContractInfo!$C$2:$H$904,6,FALSE))</f>
        <v>0</v>
      </c>
      <c r="L716" s="158">
        <f>IF(OR($A716="",$K716),"",VLOOKUP($A716,ContractInfo!$C:$L,5,FALSE))</f>
        <v>5</v>
      </c>
    </row>
    <row r="717" spans="1:12" s="140" customFormat="1" x14ac:dyDescent="0.2">
      <c r="A717" s="140" t="s">
        <v>999</v>
      </c>
      <c r="B717" s="158">
        <v>1</v>
      </c>
      <c r="C717" s="158">
        <v>1</v>
      </c>
      <c r="D717" s="158">
        <v>0</v>
      </c>
      <c r="E717" s="158">
        <f t="shared" si="44"/>
        <v>1</v>
      </c>
      <c r="F717" s="158">
        <f t="shared" si="45"/>
        <v>1</v>
      </c>
      <c r="G717" s="165" t="e">
        <f t="shared" si="46"/>
        <v>#N/A</v>
      </c>
      <c r="H717" s="165">
        <v>-38040</v>
      </c>
      <c r="I717" s="165" t="e">
        <f t="shared" si="47"/>
        <v>#N/A</v>
      </c>
      <c r="J717" s="158" t="e">
        <f>IF(OR($A717="",$K717),"",VLOOKUP($A717,ContractInfo!$C:$L,10,FALSE))</f>
        <v>#N/A</v>
      </c>
      <c r="K717" s="158" t="b">
        <f>IF($A717="","",VLOOKUP($A717,ContractInfo!$C$2:$H$904,6,FALSE))</f>
        <v>0</v>
      </c>
      <c r="L717" s="158">
        <f>IF(OR($A717="",$K717),"",VLOOKUP($A717,ContractInfo!$C:$L,5,FALSE))</f>
        <v>10</v>
      </c>
    </row>
    <row r="718" spans="1:12" s="140" customFormat="1" x14ac:dyDescent="0.2">
      <c r="A718" s="140" t="s">
        <v>1223</v>
      </c>
      <c r="B718" s="158">
        <v>14</v>
      </c>
      <c r="C718" s="158">
        <v>14</v>
      </c>
      <c r="D718" s="158">
        <v>0</v>
      </c>
      <c r="E718" s="158">
        <f t="shared" si="44"/>
        <v>1</v>
      </c>
      <c r="F718" s="158">
        <f t="shared" si="45"/>
        <v>14</v>
      </c>
      <c r="G718" s="165" t="e">
        <f t="shared" si="46"/>
        <v>#N/A</v>
      </c>
      <c r="H718" s="165">
        <v>-891240</v>
      </c>
      <c r="I718" s="165" t="e">
        <f t="shared" si="47"/>
        <v>#N/A</v>
      </c>
      <c r="J718" s="158" t="e">
        <f>IF(OR($A718="",$K718),"",VLOOKUP($A718,ContractInfo!$C:$L,10,FALSE))</f>
        <v>#N/A</v>
      </c>
      <c r="K718" s="158" t="b">
        <f>IF($A718="","",VLOOKUP($A718,ContractInfo!$C$2:$H$904,6,FALSE))</f>
        <v>0</v>
      </c>
      <c r="L718" s="158">
        <f>IF(OR($A718="",$K718),"",VLOOKUP($A718,ContractInfo!$C:$L,5,FALSE))</f>
        <v>10</v>
      </c>
    </row>
    <row r="719" spans="1:12" s="140" customFormat="1" x14ac:dyDescent="0.2">
      <c r="A719" s="140" t="s">
        <v>1021</v>
      </c>
      <c r="B719" s="158">
        <v>6</v>
      </c>
      <c r="C719" s="158">
        <v>6</v>
      </c>
      <c r="D719" s="158">
        <v>0</v>
      </c>
      <c r="E719" s="158">
        <f t="shared" si="44"/>
        <v>1</v>
      </c>
      <c r="F719" s="158">
        <f t="shared" si="45"/>
        <v>6</v>
      </c>
      <c r="G719" s="165" t="e">
        <f t="shared" si="46"/>
        <v>#N/A</v>
      </c>
      <c r="H719" s="165">
        <v>-132120</v>
      </c>
      <c r="I719" s="165" t="e">
        <f t="shared" si="47"/>
        <v>#N/A</v>
      </c>
      <c r="J719" s="158" t="e">
        <f>IF(OR($A719="",$K719),"",VLOOKUP($A719,ContractInfo!$C:$L,10,FALSE))</f>
        <v>#N/A</v>
      </c>
      <c r="K719" s="158" t="b">
        <f>IF($A719="","",VLOOKUP($A719,ContractInfo!$C$2:$H$904,6,FALSE))</f>
        <v>0</v>
      </c>
      <c r="L719" s="158">
        <f>IF(OR($A719="",$K719),"",VLOOKUP($A719,ContractInfo!$C:$L,5,FALSE))</f>
        <v>10</v>
      </c>
    </row>
    <row r="720" spans="1:12" s="140" customFormat="1" x14ac:dyDescent="0.2">
      <c r="A720" s="140" t="s">
        <v>989</v>
      </c>
      <c r="B720" s="158">
        <v>14</v>
      </c>
      <c r="C720" s="158">
        <v>0</v>
      </c>
      <c r="D720" s="158">
        <v>-14</v>
      </c>
      <c r="E720" s="158">
        <f t="shared" si="44"/>
        <v>1</v>
      </c>
      <c r="F720" s="158">
        <f t="shared" si="45"/>
        <v>14</v>
      </c>
      <c r="G720" s="165" t="e">
        <f t="shared" si="46"/>
        <v>#N/A</v>
      </c>
      <c r="H720" s="165">
        <v>-1060850</v>
      </c>
      <c r="I720" s="165" t="e">
        <f t="shared" si="47"/>
        <v>#N/A</v>
      </c>
      <c r="J720" s="158" t="e">
        <f>IF(OR($A720="",$K720),"",VLOOKUP($A720,ContractInfo!$C:$L,10,FALSE))</f>
        <v>#N/A</v>
      </c>
      <c r="K720" s="158" t="b">
        <f>IF($A720="","",VLOOKUP($A720,ContractInfo!$C$2:$H$904,6,FALSE))</f>
        <v>0</v>
      </c>
      <c r="L720" s="158">
        <f>IF(OR($A720="",$K720),"",VLOOKUP($A720,ContractInfo!$C:$L,5,FALSE))</f>
        <v>5</v>
      </c>
    </row>
    <row r="721" spans="1:12" s="140" customFormat="1" x14ac:dyDescent="0.2">
      <c r="A721" s="140" t="s">
        <v>1220</v>
      </c>
      <c r="B721" s="158">
        <v>-1</v>
      </c>
      <c r="C721" s="158">
        <v>-1</v>
      </c>
      <c r="D721" s="158">
        <v>0</v>
      </c>
      <c r="E721" s="158">
        <f t="shared" si="44"/>
        <v>1</v>
      </c>
      <c r="F721" s="158">
        <f t="shared" si="45"/>
        <v>-1</v>
      </c>
      <c r="G721" s="165" t="e">
        <f t="shared" si="46"/>
        <v>#N/A</v>
      </c>
      <c r="H721" s="165">
        <v>101320</v>
      </c>
      <c r="I721" s="165" t="e">
        <f t="shared" si="47"/>
        <v>#N/A</v>
      </c>
      <c r="J721" s="158" t="e">
        <f>IF(OR($A721="",$K721),"",VLOOKUP($A721,ContractInfo!$C:$L,10,FALSE))</f>
        <v>#N/A</v>
      </c>
      <c r="K721" s="158" t="b">
        <f>IF($A721="","",VLOOKUP($A721,ContractInfo!$C$2:$H$904,6,FALSE))</f>
        <v>0</v>
      </c>
      <c r="L721" s="158">
        <f>IF(OR($A721="",$K721),"",VLOOKUP($A721,ContractInfo!$C:$L,5,FALSE))</f>
        <v>1</v>
      </c>
    </row>
    <row r="722" spans="1:12" s="140" customFormat="1" x14ac:dyDescent="0.2">
      <c r="A722" s="140" t="s">
        <v>1220</v>
      </c>
      <c r="B722" s="158">
        <v>1</v>
      </c>
      <c r="C722" s="158">
        <v>1</v>
      </c>
      <c r="D722" s="158">
        <v>0</v>
      </c>
      <c r="E722" s="158">
        <f t="shared" si="44"/>
        <v>1</v>
      </c>
      <c r="F722" s="158">
        <f t="shared" si="45"/>
        <v>1</v>
      </c>
      <c r="G722" s="165" t="e">
        <f t="shared" si="46"/>
        <v>#N/A</v>
      </c>
      <c r="H722" s="165">
        <v>-100000</v>
      </c>
      <c r="I722" s="165" t="e">
        <f t="shared" si="47"/>
        <v>#N/A</v>
      </c>
      <c r="J722" s="158" t="e">
        <f>IF(OR($A722="",$K722),"",VLOOKUP($A722,ContractInfo!$C:$L,10,FALSE))</f>
        <v>#N/A</v>
      </c>
      <c r="K722" s="158" t="b">
        <f>IF($A722="","",VLOOKUP($A722,ContractInfo!$C$2:$H$904,6,FALSE))</f>
        <v>0</v>
      </c>
      <c r="L722" s="158">
        <f>IF(OR($A722="",$K722),"",VLOOKUP($A722,ContractInfo!$C:$L,5,FALSE))</f>
        <v>1</v>
      </c>
    </row>
    <row r="723" spans="1:12" s="140" customFormat="1" x14ac:dyDescent="0.2">
      <c r="A723" s="140" t="s">
        <v>1220</v>
      </c>
      <c r="B723" s="158">
        <v>-1</v>
      </c>
      <c r="C723" s="158">
        <v>-1</v>
      </c>
      <c r="D723" s="158">
        <v>0</v>
      </c>
      <c r="E723" s="158">
        <f t="shared" si="44"/>
        <v>1</v>
      </c>
      <c r="F723" s="158">
        <f t="shared" si="45"/>
        <v>-1</v>
      </c>
      <c r="G723" s="165" t="e">
        <f t="shared" si="46"/>
        <v>#N/A</v>
      </c>
      <c r="H723" s="165">
        <v>99520</v>
      </c>
      <c r="I723" s="165" t="e">
        <f t="shared" si="47"/>
        <v>#N/A</v>
      </c>
      <c r="J723" s="158" t="e">
        <f>IF(OR($A723="",$K723),"",VLOOKUP($A723,ContractInfo!$C:$L,10,FALSE))</f>
        <v>#N/A</v>
      </c>
      <c r="K723" s="158" t="b">
        <f>IF($A723="","",VLOOKUP($A723,ContractInfo!$C$2:$H$904,6,FALSE))</f>
        <v>0</v>
      </c>
      <c r="L723" s="158">
        <f>IF(OR($A723="",$K723),"",VLOOKUP($A723,ContractInfo!$C:$L,5,FALSE))</f>
        <v>1</v>
      </c>
    </row>
    <row r="724" spans="1:12" s="140" customFormat="1" x14ac:dyDescent="0.2">
      <c r="A724" s="140" t="s">
        <v>678</v>
      </c>
      <c r="B724" s="158">
        <v>250</v>
      </c>
      <c r="C724" s="158">
        <v>250</v>
      </c>
      <c r="D724" s="158">
        <v>0</v>
      </c>
      <c r="E724" s="158">
        <f t="shared" si="44"/>
        <v>1</v>
      </c>
      <c r="F724" s="158">
        <f t="shared" si="45"/>
        <v>250</v>
      </c>
      <c r="G724" s="165" t="e">
        <f t="shared" si="46"/>
        <v>#N/A</v>
      </c>
      <c r="H724" s="165">
        <v>-461000.00000000006</v>
      </c>
      <c r="I724" s="165" t="e">
        <f t="shared" si="47"/>
        <v>#N/A</v>
      </c>
      <c r="J724" s="158" t="e">
        <f>IF(OR($A724="",$K724),"",VLOOKUP($A724,ContractInfo!$C:$L,10,FALSE))</f>
        <v>#N/A</v>
      </c>
      <c r="K724" s="158" t="b">
        <f>IF($A724="","",VLOOKUP($A724,ContractInfo!$C$2:$H$904,6,FALSE))</f>
        <v>0</v>
      </c>
      <c r="L724" s="158">
        <f>IF(OR($A724="",$K724),"",VLOOKUP($A724,ContractInfo!$C:$L,5,FALSE))</f>
        <v>100</v>
      </c>
    </row>
    <row r="725" spans="1:12" s="140" customFormat="1" x14ac:dyDescent="0.2">
      <c r="A725" s="140" t="s">
        <v>862</v>
      </c>
      <c r="B725" s="158">
        <v>-16</v>
      </c>
      <c r="C725" s="158">
        <v>-16</v>
      </c>
      <c r="D725" s="158">
        <v>0</v>
      </c>
      <c r="E725" s="158">
        <f t="shared" si="44"/>
        <v>1</v>
      </c>
      <c r="F725" s="158">
        <f t="shared" si="45"/>
        <v>-16</v>
      </c>
      <c r="G725" s="165" t="e">
        <f t="shared" si="46"/>
        <v>#N/A</v>
      </c>
      <c r="H725" s="165">
        <v>16080.000000000002</v>
      </c>
      <c r="I725" s="165" t="e">
        <f t="shared" si="47"/>
        <v>#N/A</v>
      </c>
      <c r="J725" s="158" t="e">
        <f>IF(OR($A725="",$K725),"",VLOOKUP($A725,ContractInfo!$C:$L,10,FALSE))</f>
        <v>#N/A</v>
      </c>
      <c r="K725" s="158" t="b">
        <f>IF($A725="","",VLOOKUP($A725,ContractInfo!$C$2:$H$904,6,FALSE))</f>
        <v>0</v>
      </c>
      <c r="L725" s="158">
        <f>IF(OR($A725="",$K725),"",VLOOKUP($A725,ContractInfo!$C:$L,5,FALSE))</f>
        <v>100</v>
      </c>
    </row>
    <row r="726" spans="1:12" s="140" customFormat="1" x14ac:dyDescent="0.2">
      <c r="A726" s="140" t="s">
        <v>1055</v>
      </c>
      <c r="B726" s="158">
        <v>-46</v>
      </c>
      <c r="C726" s="158">
        <v>-46</v>
      </c>
      <c r="D726" s="158">
        <v>0</v>
      </c>
      <c r="E726" s="158">
        <f t="shared" si="44"/>
        <v>1</v>
      </c>
      <c r="F726" s="158">
        <f t="shared" si="45"/>
        <v>-46</v>
      </c>
      <c r="G726" s="165" t="e">
        <f t="shared" si="46"/>
        <v>#N/A</v>
      </c>
      <c r="H726" s="165">
        <v>54418</v>
      </c>
      <c r="I726" s="165" t="e">
        <f t="shared" si="47"/>
        <v>#N/A</v>
      </c>
      <c r="J726" s="158" t="e">
        <f>IF(OR($A726="",$K726),"",VLOOKUP($A726,ContractInfo!$C:$L,10,FALSE))</f>
        <v>#N/A</v>
      </c>
      <c r="K726" s="158" t="b">
        <f>IF($A726="","",VLOOKUP($A726,ContractInfo!$C$2:$H$904,6,FALSE))</f>
        <v>0</v>
      </c>
      <c r="L726" s="158">
        <f>IF(OR($A726="",$K726),"",VLOOKUP($A726,ContractInfo!$C:$L,5,FALSE))</f>
        <v>100</v>
      </c>
    </row>
    <row r="727" spans="1:12" s="140" customFormat="1" x14ac:dyDescent="0.2">
      <c r="A727" s="140" t="s">
        <v>1081</v>
      </c>
      <c r="B727" s="158">
        <v>-2800</v>
      </c>
      <c r="C727" s="158">
        <v>-2800</v>
      </c>
      <c r="D727" s="158">
        <v>0</v>
      </c>
      <c r="E727" s="158">
        <f t="shared" si="44"/>
        <v>1</v>
      </c>
      <c r="F727" s="158">
        <f t="shared" si="45"/>
        <v>-2800</v>
      </c>
      <c r="G727" s="165" t="e">
        <f t="shared" si="46"/>
        <v>#N/A</v>
      </c>
      <c r="H727" s="165">
        <v>711200</v>
      </c>
      <c r="I727" s="165" t="e">
        <f t="shared" si="47"/>
        <v>#N/A</v>
      </c>
      <c r="J727" s="158" t="e">
        <f>IF(OR($A727="",$K727),"",VLOOKUP($A727,ContractInfo!$C:$L,10,FALSE))</f>
        <v>#N/A</v>
      </c>
      <c r="K727" s="158" t="b">
        <f>IF($A727="","",VLOOKUP($A727,ContractInfo!$C$2:$H$904,6,FALSE))</f>
        <v>0</v>
      </c>
      <c r="L727" s="158">
        <f>IF(OR($A727="",$K727),"",VLOOKUP($A727,ContractInfo!$C:$L,5,FALSE))</f>
        <v>100</v>
      </c>
    </row>
    <row r="728" spans="1:12" s="140" customFormat="1" x14ac:dyDescent="0.2">
      <c r="A728" s="140" t="s">
        <v>914</v>
      </c>
      <c r="B728" s="158">
        <v>-56</v>
      </c>
      <c r="C728" s="158">
        <v>-56</v>
      </c>
      <c r="D728" s="158">
        <v>0</v>
      </c>
      <c r="E728" s="158">
        <f t="shared" si="44"/>
        <v>1</v>
      </c>
      <c r="F728" s="158">
        <f t="shared" si="45"/>
        <v>-56</v>
      </c>
      <c r="G728" s="165" t="e">
        <f t="shared" si="46"/>
        <v>#N/A</v>
      </c>
      <c r="H728" s="165">
        <v>46760</v>
      </c>
      <c r="I728" s="165" t="e">
        <f t="shared" si="47"/>
        <v>#N/A</v>
      </c>
      <c r="J728" s="158" t="e">
        <f>IF(OR($A728="",$K728),"",VLOOKUP($A728,ContractInfo!$C:$L,10,FALSE))</f>
        <v>#N/A</v>
      </c>
      <c r="K728" s="158" t="b">
        <f>IF($A728="","",VLOOKUP($A728,ContractInfo!$C$2:$H$904,6,FALSE))</f>
        <v>0</v>
      </c>
      <c r="L728" s="158">
        <f>IF(OR($A728="",$K728),"",VLOOKUP($A728,ContractInfo!$C:$L,5,FALSE))</f>
        <v>100</v>
      </c>
    </row>
    <row r="729" spans="1:12" s="140" customFormat="1" x14ac:dyDescent="0.2">
      <c r="A729" s="140" t="s">
        <v>888</v>
      </c>
      <c r="B729" s="158">
        <v>-27</v>
      </c>
      <c r="C729" s="158">
        <v>-27</v>
      </c>
      <c r="D729" s="158">
        <v>0</v>
      </c>
      <c r="E729" s="158">
        <f t="shared" si="44"/>
        <v>1</v>
      </c>
      <c r="F729" s="158">
        <f t="shared" si="45"/>
        <v>-27</v>
      </c>
      <c r="G729" s="165" t="e">
        <f t="shared" si="46"/>
        <v>#N/A</v>
      </c>
      <c r="H729" s="165">
        <v>76140</v>
      </c>
      <c r="I729" s="165" t="e">
        <f t="shared" si="47"/>
        <v>#N/A</v>
      </c>
      <c r="J729" s="158" t="e">
        <f>IF(OR($A729="",$K729),"",VLOOKUP($A729,ContractInfo!$C:$L,10,FALSE))</f>
        <v>#N/A</v>
      </c>
      <c r="K729" s="158" t="b">
        <f>IF($A729="","",VLOOKUP($A729,ContractInfo!$C$2:$H$904,6,FALSE))</f>
        <v>0</v>
      </c>
      <c r="L729" s="158">
        <f>IF(OR($A729="",$K729),"",VLOOKUP($A729,ContractInfo!$C:$L,5,FALSE))</f>
        <v>100</v>
      </c>
    </row>
    <row r="730" spans="1:12" s="140" customFormat="1" x14ac:dyDescent="0.2">
      <c r="A730" s="140" t="s">
        <v>1223</v>
      </c>
      <c r="B730" s="158">
        <v>3</v>
      </c>
      <c r="C730" s="158">
        <v>3</v>
      </c>
      <c r="D730" s="158">
        <v>0</v>
      </c>
      <c r="E730" s="158">
        <f t="shared" si="44"/>
        <v>1</v>
      </c>
      <c r="F730" s="158">
        <f t="shared" si="45"/>
        <v>3</v>
      </c>
      <c r="G730" s="165" t="e">
        <f t="shared" si="46"/>
        <v>#N/A</v>
      </c>
      <c r="H730" s="165">
        <v>-193320</v>
      </c>
      <c r="I730" s="165" t="e">
        <f t="shared" si="47"/>
        <v>#N/A</v>
      </c>
      <c r="J730" s="158" t="e">
        <f>IF(OR($A730="",$K730),"",VLOOKUP($A730,ContractInfo!$C:$L,10,FALSE))</f>
        <v>#N/A</v>
      </c>
      <c r="K730" s="158" t="b">
        <f>IF($A730="","",VLOOKUP($A730,ContractInfo!$C$2:$H$904,6,FALSE))</f>
        <v>0</v>
      </c>
      <c r="L730" s="158">
        <f>IF(OR($A730="",$K730),"",VLOOKUP($A730,ContractInfo!$C:$L,5,FALSE))</f>
        <v>10</v>
      </c>
    </row>
    <row r="731" spans="1:12" s="140" customFormat="1" x14ac:dyDescent="0.2">
      <c r="A731" s="140" t="s">
        <v>1021</v>
      </c>
      <c r="B731" s="158">
        <v>11</v>
      </c>
      <c r="C731" s="158">
        <v>11</v>
      </c>
      <c r="D731" s="158">
        <v>0</v>
      </c>
      <c r="E731" s="158">
        <f t="shared" si="44"/>
        <v>1</v>
      </c>
      <c r="F731" s="158">
        <f t="shared" si="45"/>
        <v>11</v>
      </c>
      <c r="G731" s="165" t="e">
        <f t="shared" si="46"/>
        <v>#N/A</v>
      </c>
      <c r="H731" s="165">
        <v>-240130</v>
      </c>
      <c r="I731" s="165" t="e">
        <f t="shared" si="47"/>
        <v>#N/A</v>
      </c>
      <c r="J731" s="158" t="e">
        <f>IF(OR($A731="",$K731),"",VLOOKUP($A731,ContractInfo!$C:$L,10,FALSE))</f>
        <v>#N/A</v>
      </c>
      <c r="K731" s="158" t="b">
        <f>IF($A731="","",VLOOKUP($A731,ContractInfo!$C$2:$H$904,6,FALSE))</f>
        <v>0</v>
      </c>
      <c r="L731" s="158">
        <f>IF(OR($A731="",$K731),"",VLOOKUP($A731,ContractInfo!$C:$L,5,FALSE))</f>
        <v>10</v>
      </c>
    </row>
    <row r="732" spans="1:12" s="140" customFormat="1" x14ac:dyDescent="0.2">
      <c r="A732" s="140" t="s">
        <v>584</v>
      </c>
      <c r="B732" s="158">
        <v>1</v>
      </c>
      <c r="C732" s="158">
        <v>1</v>
      </c>
      <c r="D732" s="158">
        <v>0</v>
      </c>
      <c r="E732" s="158">
        <f t="shared" si="44"/>
        <v>1</v>
      </c>
      <c r="F732" s="158">
        <f t="shared" si="45"/>
        <v>1</v>
      </c>
      <c r="G732" s="165" t="e">
        <f t="shared" si="46"/>
        <v>#N/A</v>
      </c>
      <c r="H732" s="165">
        <v>-141800</v>
      </c>
      <c r="I732" s="165" t="e">
        <f t="shared" si="47"/>
        <v>#N/A</v>
      </c>
      <c r="J732" s="158" t="e">
        <f>IF(OR($A732="",$K732),"",VLOOKUP($A732,ContractInfo!$C:$L,10,FALSE))</f>
        <v>#N/A</v>
      </c>
      <c r="K732" s="158" t="b">
        <f>IF($A732="","",VLOOKUP($A732,ContractInfo!$C$2:$H$904,6,FALSE))</f>
        <v>0</v>
      </c>
      <c r="L732" s="158">
        <f>IF(OR($A732="",$K732),"",VLOOKUP($A732,ContractInfo!$C:$L,5,FALSE))</f>
        <v>10</v>
      </c>
    </row>
    <row r="733" spans="1:12" s="140" customFormat="1" x14ac:dyDescent="0.2">
      <c r="A733" s="140" t="s">
        <v>1220</v>
      </c>
      <c r="B733" s="158">
        <v>1</v>
      </c>
      <c r="C733" s="158">
        <v>1</v>
      </c>
      <c r="D733" s="158">
        <v>0</v>
      </c>
      <c r="E733" s="158">
        <f t="shared" si="44"/>
        <v>1</v>
      </c>
      <c r="F733" s="158">
        <f t="shared" si="45"/>
        <v>1</v>
      </c>
      <c r="G733" s="165" t="e">
        <f t="shared" si="46"/>
        <v>#N/A</v>
      </c>
      <c r="H733" s="165">
        <v>-103800</v>
      </c>
      <c r="I733" s="165" t="e">
        <f t="shared" si="47"/>
        <v>#N/A</v>
      </c>
      <c r="J733" s="158" t="e">
        <f>IF(OR($A733="",$K733),"",VLOOKUP($A733,ContractInfo!$C:$L,10,FALSE))</f>
        <v>#N/A</v>
      </c>
      <c r="K733" s="158" t="b">
        <f>IF($A733="","",VLOOKUP($A733,ContractInfo!$C$2:$H$904,6,FALSE))</f>
        <v>0</v>
      </c>
      <c r="L733" s="158">
        <f>IF(OR($A733="",$K733),"",VLOOKUP($A733,ContractInfo!$C:$L,5,FALSE))</f>
        <v>1</v>
      </c>
    </row>
    <row r="734" spans="1:12" s="140" customFormat="1" x14ac:dyDescent="0.2">
      <c r="A734" s="140" t="s">
        <v>989</v>
      </c>
      <c r="B734" s="158">
        <v>10</v>
      </c>
      <c r="C734" s="158">
        <v>0</v>
      </c>
      <c r="D734" s="158">
        <v>-10</v>
      </c>
      <c r="E734" s="158">
        <f t="shared" si="44"/>
        <v>1</v>
      </c>
      <c r="F734" s="158">
        <f t="shared" si="45"/>
        <v>10</v>
      </c>
      <c r="G734" s="165" t="e">
        <f t="shared" si="46"/>
        <v>#N/A</v>
      </c>
      <c r="H734" s="165">
        <v>-758750</v>
      </c>
      <c r="I734" s="165" t="e">
        <f t="shared" si="47"/>
        <v>#N/A</v>
      </c>
      <c r="J734" s="158" t="e">
        <f>IF(OR($A734="",$K734),"",VLOOKUP($A734,ContractInfo!$C:$L,10,FALSE))</f>
        <v>#N/A</v>
      </c>
      <c r="K734" s="158" t="b">
        <f>IF($A734="","",VLOOKUP($A734,ContractInfo!$C$2:$H$904,6,FALSE))</f>
        <v>0</v>
      </c>
      <c r="L734" s="158">
        <f>IF(OR($A734="",$K734),"",VLOOKUP($A734,ContractInfo!$C:$L,5,FALSE))</f>
        <v>5</v>
      </c>
    </row>
    <row r="735" spans="1:12" s="140" customFormat="1" x14ac:dyDescent="0.2">
      <c r="A735" s="140" t="s">
        <v>978</v>
      </c>
      <c r="B735" s="158">
        <v>369</v>
      </c>
      <c r="C735" s="158">
        <v>369</v>
      </c>
      <c r="D735" s="158">
        <v>0</v>
      </c>
      <c r="E735" s="158">
        <f t="shared" si="44"/>
        <v>1</v>
      </c>
      <c r="F735" s="158">
        <f t="shared" si="45"/>
        <v>369</v>
      </c>
      <c r="G735" s="165" t="e">
        <f t="shared" si="46"/>
        <v>#N/A</v>
      </c>
      <c r="H735" s="165">
        <v>-1019067.3</v>
      </c>
      <c r="I735" s="165" t="e">
        <f t="shared" si="47"/>
        <v>#N/A</v>
      </c>
      <c r="J735" s="158" t="e">
        <f>IF(OR($A735="",$K735),"",VLOOKUP($A735,ContractInfo!$C:$L,10,FALSE))</f>
        <v>#N/A</v>
      </c>
      <c r="K735" s="158" t="b">
        <f>IF($A735="","",VLOOKUP($A735,ContractInfo!$C$2:$H$904,6,FALSE))</f>
        <v>0</v>
      </c>
      <c r="L735" s="158">
        <f>IF(OR($A735="",$K735),"",VLOOKUP($A735,ContractInfo!$C:$L,5,FALSE))</f>
        <v>100</v>
      </c>
    </row>
    <row r="736" spans="1:12" s="140" customFormat="1" x14ac:dyDescent="0.2">
      <c r="A736" s="140" t="s">
        <v>1081</v>
      </c>
      <c r="B736" s="158">
        <v>3000</v>
      </c>
      <c r="C736" s="158">
        <v>3000</v>
      </c>
      <c r="D736" s="158">
        <v>0</v>
      </c>
      <c r="E736" s="158">
        <f t="shared" si="44"/>
        <v>1</v>
      </c>
      <c r="F736" s="158">
        <f t="shared" si="45"/>
        <v>3000</v>
      </c>
      <c r="G736" s="165" t="e">
        <f t="shared" si="46"/>
        <v>#N/A</v>
      </c>
      <c r="H736" s="165">
        <v>-783000</v>
      </c>
      <c r="I736" s="165" t="e">
        <f t="shared" si="47"/>
        <v>#N/A</v>
      </c>
      <c r="J736" s="158" t="e">
        <f>IF(OR($A736="",$K736),"",VLOOKUP($A736,ContractInfo!$C:$L,10,FALSE))</f>
        <v>#N/A</v>
      </c>
      <c r="K736" s="158" t="b">
        <f>IF($A736="","",VLOOKUP($A736,ContractInfo!$C$2:$H$904,6,FALSE))</f>
        <v>0</v>
      </c>
      <c r="L736" s="158">
        <f>IF(OR($A736="",$K736),"",VLOOKUP($A736,ContractInfo!$C:$L,5,FALSE))</f>
        <v>100</v>
      </c>
    </row>
    <row r="737" spans="1:12" s="140" customFormat="1" x14ac:dyDescent="0.2">
      <c r="A737" s="140" t="s">
        <v>978</v>
      </c>
      <c r="B737" s="158">
        <v>-540</v>
      </c>
      <c r="C737" s="158">
        <v>-540</v>
      </c>
      <c r="D737" s="158">
        <v>0</v>
      </c>
      <c r="E737" s="158">
        <f t="shared" si="44"/>
        <v>1</v>
      </c>
      <c r="F737" s="158">
        <f t="shared" si="45"/>
        <v>-540</v>
      </c>
      <c r="G737" s="165" t="e">
        <f t="shared" si="46"/>
        <v>#N/A</v>
      </c>
      <c r="H737" s="165">
        <v>1464102</v>
      </c>
      <c r="I737" s="165" t="e">
        <f t="shared" si="47"/>
        <v>#N/A</v>
      </c>
      <c r="J737" s="158" t="e">
        <f>IF(OR($A737="",$K737),"",VLOOKUP($A737,ContractInfo!$C:$L,10,FALSE))</f>
        <v>#N/A</v>
      </c>
      <c r="K737" s="158" t="b">
        <f>IF($A737="","",VLOOKUP($A737,ContractInfo!$C$2:$H$904,6,FALSE))</f>
        <v>0</v>
      </c>
      <c r="L737" s="158">
        <f>IF(OR($A737="",$K737),"",VLOOKUP($A737,ContractInfo!$C:$L,5,FALSE))</f>
        <v>100</v>
      </c>
    </row>
    <row r="738" spans="1:12" s="140" customFormat="1" x14ac:dyDescent="0.2">
      <c r="A738" s="140" t="s">
        <v>1081</v>
      </c>
      <c r="B738" s="158">
        <v>2700</v>
      </c>
      <c r="C738" s="158">
        <v>2700</v>
      </c>
      <c r="D738" s="158">
        <v>0</v>
      </c>
      <c r="E738" s="158">
        <f t="shared" si="44"/>
        <v>1</v>
      </c>
      <c r="F738" s="158">
        <f t="shared" si="45"/>
        <v>2700</v>
      </c>
      <c r="G738" s="165" t="e">
        <f t="shared" si="46"/>
        <v>#N/A</v>
      </c>
      <c r="H738" s="165">
        <v>-720900</v>
      </c>
      <c r="I738" s="165" t="e">
        <f t="shared" si="47"/>
        <v>#N/A</v>
      </c>
      <c r="J738" s="158" t="e">
        <f>IF(OR($A738="",$K738),"",VLOOKUP($A738,ContractInfo!$C:$L,10,FALSE))</f>
        <v>#N/A</v>
      </c>
      <c r="K738" s="158" t="b">
        <f>IF($A738="","",VLOOKUP($A738,ContractInfo!$C$2:$H$904,6,FALSE))</f>
        <v>0</v>
      </c>
      <c r="L738" s="158">
        <f>IF(OR($A738="",$K738),"",VLOOKUP($A738,ContractInfo!$C:$L,5,FALSE))</f>
        <v>100</v>
      </c>
    </row>
    <row r="739" spans="1:12" s="140" customFormat="1" x14ac:dyDescent="0.2">
      <c r="A739" s="140" t="s">
        <v>862</v>
      </c>
      <c r="B739" s="158">
        <v>38</v>
      </c>
      <c r="C739" s="158">
        <v>38</v>
      </c>
      <c r="D739" s="158">
        <v>0</v>
      </c>
      <c r="E739" s="158">
        <f t="shared" si="44"/>
        <v>1</v>
      </c>
      <c r="F739" s="158">
        <f t="shared" si="45"/>
        <v>38</v>
      </c>
      <c r="G739" s="165" t="e">
        <f t="shared" si="46"/>
        <v>#N/A</v>
      </c>
      <c r="H739" s="165">
        <v>-40470</v>
      </c>
      <c r="I739" s="165" t="e">
        <f t="shared" si="47"/>
        <v>#N/A</v>
      </c>
      <c r="J739" s="158" t="e">
        <f>IF(OR($A739="",$K739),"",VLOOKUP($A739,ContractInfo!$C:$L,10,FALSE))</f>
        <v>#N/A</v>
      </c>
      <c r="K739" s="158" t="b">
        <f>IF($A739="","",VLOOKUP($A739,ContractInfo!$C$2:$H$904,6,FALSE))</f>
        <v>0</v>
      </c>
      <c r="L739" s="158">
        <f>IF(OR($A739="",$K739),"",VLOOKUP($A739,ContractInfo!$C:$L,5,FALSE))</f>
        <v>100</v>
      </c>
    </row>
    <row r="740" spans="1:12" s="140" customFormat="1" x14ac:dyDescent="0.2">
      <c r="A740" s="140" t="s">
        <v>1021</v>
      </c>
      <c r="B740" s="158">
        <v>-10</v>
      </c>
      <c r="C740" s="158">
        <v>-10</v>
      </c>
      <c r="D740" s="158">
        <v>0</v>
      </c>
      <c r="E740" s="158">
        <f t="shared" si="44"/>
        <v>1</v>
      </c>
      <c r="F740" s="158">
        <f t="shared" si="45"/>
        <v>-10</v>
      </c>
      <c r="G740" s="165" t="e">
        <f t="shared" si="46"/>
        <v>#N/A</v>
      </c>
      <c r="H740" s="165">
        <v>220800</v>
      </c>
      <c r="I740" s="165" t="e">
        <f t="shared" si="47"/>
        <v>#N/A</v>
      </c>
      <c r="J740" s="158" t="e">
        <f>IF(OR($A740="",$K740),"",VLOOKUP($A740,ContractInfo!$C:$L,10,FALSE))</f>
        <v>#N/A</v>
      </c>
      <c r="K740" s="158" t="b">
        <f>IF($A740="","",VLOOKUP($A740,ContractInfo!$C$2:$H$904,6,FALSE))</f>
        <v>0</v>
      </c>
      <c r="L740" s="158">
        <f>IF(OR($A740="",$K740),"",VLOOKUP($A740,ContractInfo!$C:$L,5,FALSE))</f>
        <v>10</v>
      </c>
    </row>
    <row r="741" spans="1:12" s="140" customFormat="1" x14ac:dyDescent="0.2">
      <c r="A741" s="140" t="s">
        <v>1021</v>
      </c>
      <c r="B741" s="158">
        <v>-6</v>
      </c>
      <c r="C741" s="158">
        <v>-6</v>
      </c>
      <c r="D741" s="158">
        <v>0</v>
      </c>
      <c r="E741" s="158">
        <f t="shared" si="44"/>
        <v>1</v>
      </c>
      <c r="F741" s="158">
        <f t="shared" si="45"/>
        <v>-6</v>
      </c>
      <c r="G741" s="165" t="e">
        <f t="shared" si="46"/>
        <v>#N/A</v>
      </c>
      <c r="H741" s="165">
        <v>132960</v>
      </c>
      <c r="I741" s="165" t="e">
        <f t="shared" si="47"/>
        <v>#N/A</v>
      </c>
      <c r="J741" s="158" t="e">
        <f>IF(OR($A741="",$K741),"",VLOOKUP($A741,ContractInfo!$C:$L,10,FALSE))</f>
        <v>#N/A</v>
      </c>
      <c r="K741" s="158" t="b">
        <f>IF($A741="","",VLOOKUP($A741,ContractInfo!$C$2:$H$904,6,FALSE))</f>
        <v>0</v>
      </c>
      <c r="L741" s="158">
        <f>IF(OR($A741="",$K741),"",VLOOKUP($A741,ContractInfo!$C:$L,5,FALSE))</f>
        <v>10</v>
      </c>
    </row>
    <row r="742" spans="1:12" s="140" customFormat="1" x14ac:dyDescent="0.2">
      <c r="A742" s="140" t="s">
        <v>584</v>
      </c>
      <c r="B742" s="158">
        <v>-1</v>
      </c>
      <c r="C742" s="158">
        <v>-1</v>
      </c>
      <c r="D742" s="158">
        <v>0</v>
      </c>
      <c r="E742" s="158">
        <f t="shared" si="44"/>
        <v>1</v>
      </c>
      <c r="F742" s="158">
        <f t="shared" si="45"/>
        <v>-1</v>
      </c>
      <c r="G742" s="165" t="e">
        <f t="shared" si="46"/>
        <v>#N/A</v>
      </c>
      <c r="H742" s="165">
        <v>139800</v>
      </c>
      <c r="I742" s="165" t="e">
        <f t="shared" si="47"/>
        <v>#N/A</v>
      </c>
      <c r="J742" s="158" t="e">
        <f>IF(OR($A742="",$K742),"",VLOOKUP($A742,ContractInfo!$C:$L,10,FALSE))</f>
        <v>#N/A</v>
      </c>
      <c r="K742" s="158" t="b">
        <f>IF($A742="","",VLOOKUP($A742,ContractInfo!$C$2:$H$904,6,FALSE))</f>
        <v>0</v>
      </c>
      <c r="L742" s="158">
        <f>IF(OR($A742="",$K742),"",VLOOKUP($A742,ContractInfo!$C:$L,5,FALSE))</f>
        <v>10</v>
      </c>
    </row>
    <row r="743" spans="1:12" s="140" customFormat="1" x14ac:dyDescent="0.2">
      <c r="A743" s="140" t="s">
        <v>989</v>
      </c>
      <c r="B743" s="158">
        <v>12</v>
      </c>
      <c r="C743" s="158">
        <v>0</v>
      </c>
      <c r="D743" s="158">
        <v>-12</v>
      </c>
      <c r="E743" s="158">
        <f t="shared" si="44"/>
        <v>1</v>
      </c>
      <c r="F743" s="158">
        <f t="shared" si="45"/>
        <v>12</v>
      </c>
      <c r="G743" s="165" t="e">
        <f t="shared" si="46"/>
        <v>#N/A</v>
      </c>
      <c r="H743" s="165">
        <v>-914400</v>
      </c>
      <c r="I743" s="165" t="e">
        <f t="shared" si="47"/>
        <v>#N/A</v>
      </c>
      <c r="J743" s="158" t="e">
        <f>IF(OR($A743="",$K743),"",VLOOKUP($A743,ContractInfo!$C:$L,10,FALSE))</f>
        <v>#N/A</v>
      </c>
      <c r="K743" s="158" t="b">
        <f>IF($A743="","",VLOOKUP($A743,ContractInfo!$C$2:$H$904,6,FALSE))</f>
        <v>0</v>
      </c>
      <c r="L743" s="158">
        <f>IF(OR($A743="",$K743),"",VLOOKUP($A743,ContractInfo!$C:$L,5,FALSE))</f>
        <v>5</v>
      </c>
    </row>
    <row r="744" spans="1:12" s="140" customFormat="1" x14ac:dyDescent="0.2">
      <c r="A744" s="140" t="s">
        <v>999</v>
      </c>
      <c r="B744" s="158">
        <v>3</v>
      </c>
      <c r="C744" s="158">
        <v>3</v>
      </c>
      <c r="D744" s="158">
        <v>0</v>
      </c>
      <c r="E744" s="158">
        <f t="shared" si="44"/>
        <v>1</v>
      </c>
      <c r="F744" s="158">
        <f t="shared" si="45"/>
        <v>3</v>
      </c>
      <c r="G744" s="165" t="e">
        <f t="shared" si="46"/>
        <v>#N/A</v>
      </c>
      <c r="H744" s="165">
        <v>-115020</v>
      </c>
      <c r="I744" s="165" t="e">
        <f t="shared" si="47"/>
        <v>#N/A</v>
      </c>
      <c r="J744" s="158" t="e">
        <f>IF(OR($A744="",$K744),"",VLOOKUP($A744,ContractInfo!$C:$L,10,FALSE))</f>
        <v>#N/A</v>
      </c>
      <c r="K744" s="158" t="b">
        <f>IF($A744="","",VLOOKUP($A744,ContractInfo!$C$2:$H$904,6,FALSE))</f>
        <v>0</v>
      </c>
      <c r="L744" s="158">
        <f>IF(OR($A744="",$K744),"",VLOOKUP($A744,ContractInfo!$C:$L,5,FALSE))</f>
        <v>10</v>
      </c>
    </row>
    <row r="745" spans="1:12" s="140" customFormat="1" x14ac:dyDescent="0.2">
      <c r="A745" s="140" t="s">
        <v>978</v>
      </c>
      <c r="B745" s="158">
        <v>436</v>
      </c>
      <c r="C745" s="158">
        <v>436</v>
      </c>
      <c r="D745" s="158">
        <v>0</v>
      </c>
      <c r="E745" s="158">
        <f t="shared" si="44"/>
        <v>1</v>
      </c>
      <c r="F745" s="158">
        <f t="shared" si="45"/>
        <v>436</v>
      </c>
      <c r="G745" s="165" t="e">
        <f t="shared" si="46"/>
        <v>#N/A</v>
      </c>
      <c r="H745" s="165">
        <v>-1201005.5999999999</v>
      </c>
      <c r="I745" s="165" t="e">
        <f t="shared" si="47"/>
        <v>#N/A</v>
      </c>
      <c r="J745" s="158" t="e">
        <f>IF(OR($A745="",$K745),"",VLOOKUP($A745,ContractInfo!$C:$L,10,FALSE))</f>
        <v>#N/A</v>
      </c>
      <c r="K745" s="158" t="b">
        <f>IF($A745="","",VLOOKUP($A745,ContractInfo!$C$2:$H$904,6,FALSE))</f>
        <v>0</v>
      </c>
      <c r="L745" s="158">
        <f>IF(OR($A745="",$K745),"",VLOOKUP($A745,ContractInfo!$C:$L,5,FALSE))</f>
        <v>100</v>
      </c>
    </row>
    <row r="746" spans="1:12" s="140" customFormat="1" x14ac:dyDescent="0.2">
      <c r="A746" s="140" t="s">
        <v>678</v>
      </c>
      <c r="B746" s="158">
        <v>-150</v>
      </c>
      <c r="C746" s="158">
        <v>-150</v>
      </c>
      <c r="D746" s="158">
        <v>0</v>
      </c>
      <c r="E746" s="158">
        <f t="shared" si="44"/>
        <v>1</v>
      </c>
      <c r="F746" s="158">
        <f t="shared" si="45"/>
        <v>-150</v>
      </c>
      <c r="G746" s="165" t="e">
        <f t="shared" si="46"/>
        <v>#N/A</v>
      </c>
      <c r="H746" s="165">
        <v>268500</v>
      </c>
      <c r="I746" s="165" t="e">
        <f t="shared" si="47"/>
        <v>#N/A</v>
      </c>
      <c r="J746" s="158" t="e">
        <f>IF(OR($A746="",$K746),"",VLOOKUP($A746,ContractInfo!$C:$L,10,FALSE))</f>
        <v>#N/A</v>
      </c>
      <c r="K746" s="158" t="b">
        <f>IF($A746="","",VLOOKUP($A746,ContractInfo!$C$2:$H$904,6,FALSE))</f>
        <v>0</v>
      </c>
      <c r="L746" s="158">
        <f>IF(OR($A746="",$K746),"",VLOOKUP($A746,ContractInfo!$C:$L,5,FALSE))</f>
        <v>100</v>
      </c>
    </row>
    <row r="747" spans="1:12" s="140" customFormat="1" x14ac:dyDescent="0.2">
      <c r="A747" s="140" t="s">
        <v>1220</v>
      </c>
      <c r="B747" s="158">
        <v>-1</v>
      </c>
      <c r="C747" s="158">
        <v>-1</v>
      </c>
      <c r="D747" s="158">
        <v>0</v>
      </c>
      <c r="E747" s="158">
        <f t="shared" si="44"/>
        <v>1</v>
      </c>
      <c r="F747" s="158">
        <f t="shared" si="45"/>
        <v>-1</v>
      </c>
      <c r="G747" s="165" t="e">
        <f t="shared" si="46"/>
        <v>#N/A</v>
      </c>
      <c r="H747" s="165">
        <v>100730</v>
      </c>
      <c r="I747" s="165" t="e">
        <f t="shared" si="47"/>
        <v>#N/A</v>
      </c>
      <c r="J747" s="158" t="e">
        <f>IF(OR($A747="",$K747),"",VLOOKUP($A747,ContractInfo!$C:$L,10,FALSE))</f>
        <v>#N/A</v>
      </c>
      <c r="K747" s="158" t="b">
        <f>IF($A747="","",VLOOKUP($A747,ContractInfo!$C$2:$H$904,6,FALSE))</f>
        <v>0</v>
      </c>
      <c r="L747" s="158">
        <f>IF(OR($A747="",$K747),"",VLOOKUP($A747,ContractInfo!$C:$L,5,FALSE))</f>
        <v>1</v>
      </c>
    </row>
    <row r="748" spans="1:12" s="140" customFormat="1" x14ac:dyDescent="0.2">
      <c r="A748" s="140" t="s">
        <v>1220</v>
      </c>
      <c r="B748" s="158">
        <v>-1</v>
      </c>
      <c r="C748" s="158">
        <v>-1</v>
      </c>
      <c r="D748" s="158">
        <v>0</v>
      </c>
      <c r="E748" s="158">
        <f t="shared" si="44"/>
        <v>1</v>
      </c>
      <c r="F748" s="158">
        <f t="shared" si="45"/>
        <v>-1</v>
      </c>
      <c r="G748" s="165" t="e">
        <f t="shared" si="46"/>
        <v>#N/A</v>
      </c>
      <c r="H748" s="165">
        <v>101630</v>
      </c>
      <c r="I748" s="165" t="e">
        <f t="shared" si="47"/>
        <v>#N/A</v>
      </c>
      <c r="J748" s="158" t="e">
        <f>IF(OR($A748="",$K748),"",VLOOKUP($A748,ContractInfo!$C:$L,10,FALSE))</f>
        <v>#N/A</v>
      </c>
      <c r="K748" s="158" t="b">
        <f>IF($A748="","",VLOOKUP($A748,ContractInfo!$C$2:$H$904,6,FALSE))</f>
        <v>0</v>
      </c>
      <c r="L748" s="158">
        <f>IF(OR($A748="",$K748),"",VLOOKUP($A748,ContractInfo!$C:$L,5,FALSE))</f>
        <v>1</v>
      </c>
    </row>
    <row r="749" spans="1:12" s="140" customFormat="1" x14ac:dyDescent="0.2">
      <c r="A749" s="140" t="s">
        <v>989</v>
      </c>
      <c r="B749" s="158">
        <v>9</v>
      </c>
      <c r="C749" s="158">
        <v>0</v>
      </c>
      <c r="D749" s="158">
        <v>-9</v>
      </c>
      <c r="E749" s="158">
        <f t="shared" si="44"/>
        <v>1</v>
      </c>
      <c r="F749" s="158">
        <f t="shared" si="45"/>
        <v>9</v>
      </c>
      <c r="G749" s="165" t="e">
        <f t="shared" si="46"/>
        <v>#N/A</v>
      </c>
      <c r="H749" s="165">
        <v>-683550</v>
      </c>
      <c r="I749" s="165" t="e">
        <f t="shared" si="47"/>
        <v>#N/A</v>
      </c>
      <c r="J749" s="158" t="e">
        <f>IF(OR($A749="",$K749),"",VLOOKUP($A749,ContractInfo!$C:$L,10,FALSE))</f>
        <v>#N/A</v>
      </c>
      <c r="K749" s="158" t="b">
        <f>IF($A749="","",VLOOKUP($A749,ContractInfo!$C$2:$H$904,6,FALSE))</f>
        <v>0</v>
      </c>
      <c r="L749" s="158">
        <f>IF(OR($A749="",$K749),"",VLOOKUP($A749,ContractInfo!$C:$L,5,FALSE))</f>
        <v>5</v>
      </c>
    </row>
    <row r="750" spans="1:12" s="140" customFormat="1" x14ac:dyDescent="0.2">
      <c r="A750" s="140" t="s">
        <v>999</v>
      </c>
      <c r="B750" s="158">
        <v>-2</v>
      </c>
      <c r="C750" s="158">
        <v>-2</v>
      </c>
      <c r="D750" s="158">
        <v>0</v>
      </c>
      <c r="E750" s="158">
        <f t="shared" si="44"/>
        <v>1</v>
      </c>
      <c r="F750" s="158">
        <f t="shared" si="45"/>
        <v>-2</v>
      </c>
      <c r="G750" s="165" t="e">
        <f t="shared" si="46"/>
        <v>#N/A</v>
      </c>
      <c r="H750" s="165">
        <v>76080</v>
      </c>
      <c r="I750" s="165" t="e">
        <f t="shared" si="47"/>
        <v>#N/A</v>
      </c>
      <c r="J750" s="158" t="e">
        <f>IF(OR($A750="",$K750),"",VLOOKUP($A750,ContractInfo!$C:$L,10,FALSE))</f>
        <v>#N/A</v>
      </c>
      <c r="K750" s="158" t="b">
        <f>IF($A750="","",VLOOKUP($A750,ContractInfo!$C$2:$H$904,6,FALSE))</f>
        <v>0</v>
      </c>
      <c r="L750" s="158">
        <f>IF(OR($A750="",$K750),"",VLOOKUP($A750,ContractInfo!$C:$L,5,FALSE))</f>
        <v>10</v>
      </c>
    </row>
    <row r="751" spans="1:12" s="140" customFormat="1" x14ac:dyDescent="0.2">
      <c r="A751" s="140" t="s">
        <v>1285</v>
      </c>
      <c r="B751" s="158">
        <v>4200</v>
      </c>
      <c r="C751" s="158">
        <v>4200</v>
      </c>
      <c r="D751" s="158">
        <v>0</v>
      </c>
      <c r="E751" s="158">
        <f t="shared" si="44"/>
        <v>1</v>
      </c>
      <c r="F751" s="158">
        <f t="shared" si="45"/>
        <v>4200</v>
      </c>
      <c r="G751" s="165" t="e">
        <f t="shared" si="46"/>
        <v>#N/A</v>
      </c>
      <c r="H751" s="165">
        <v>-3421740</v>
      </c>
      <c r="I751" s="165" t="e">
        <f t="shared" si="47"/>
        <v>#N/A</v>
      </c>
      <c r="J751" s="158" t="e">
        <f>IF(OR($A751="",$K751),"",VLOOKUP($A751,ContractInfo!$C:$L,10,FALSE))</f>
        <v>#N/A</v>
      </c>
      <c r="K751" s="158" t="b">
        <f>IF($A751="","",VLOOKUP($A751,ContractInfo!$C$2:$H$904,6,FALSE))</f>
        <v>0</v>
      </c>
      <c r="L751" s="158">
        <f>IF(OR($A751="",$K751),"",VLOOKUP($A751,ContractInfo!$C:$L,5,FALSE))</f>
        <v>100</v>
      </c>
    </row>
    <row r="752" spans="1:12" s="140" customFormat="1" x14ac:dyDescent="0.2">
      <c r="A752" s="140" t="s">
        <v>914</v>
      </c>
      <c r="B752" s="158">
        <v>70</v>
      </c>
      <c r="C752" s="158">
        <v>70</v>
      </c>
      <c r="D752" s="158">
        <v>0</v>
      </c>
      <c r="E752" s="158">
        <f t="shared" si="44"/>
        <v>1</v>
      </c>
      <c r="F752" s="158">
        <f t="shared" si="45"/>
        <v>70</v>
      </c>
      <c r="G752" s="165" t="e">
        <f t="shared" si="46"/>
        <v>#N/A</v>
      </c>
      <c r="H752" s="165">
        <v>-60200</v>
      </c>
      <c r="I752" s="165" t="e">
        <f t="shared" si="47"/>
        <v>#N/A</v>
      </c>
      <c r="J752" s="158" t="e">
        <f>IF(OR($A752="",$K752),"",VLOOKUP($A752,ContractInfo!$C:$L,10,FALSE))</f>
        <v>#N/A</v>
      </c>
      <c r="K752" s="158" t="b">
        <f>IF($A752="","",VLOOKUP($A752,ContractInfo!$C$2:$H$904,6,FALSE))</f>
        <v>0</v>
      </c>
      <c r="L752" s="158">
        <f>IF(OR($A752="",$K752),"",VLOOKUP($A752,ContractInfo!$C:$L,5,FALSE))</f>
        <v>100</v>
      </c>
    </row>
    <row r="753" spans="1:12" s="140" customFormat="1" x14ac:dyDescent="0.2">
      <c r="A753" s="140" t="s">
        <v>1223</v>
      </c>
      <c r="B753" s="158">
        <v>9</v>
      </c>
      <c r="C753" s="158">
        <v>9</v>
      </c>
      <c r="D753" s="158">
        <v>0</v>
      </c>
      <c r="E753" s="158">
        <f t="shared" si="44"/>
        <v>1</v>
      </c>
      <c r="F753" s="158">
        <f t="shared" si="45"/>
        <v>9</v>
      </c>
      <c r="G753" s="165" t="e">
        <f t="shared" si="46"/>
        <v>#N/A</v>
      </c>
      <c r="H753" s="165">
        <v>-580320</v>
      </c>
      <c r="I753" s="165" t="e">
        <f t="shared" si="47"/>
        <v>#N/A</v>
      </c>
      <c r="J753" s="158" t="e">
        <f>IF(OR($A753="",$K753),"",VLOOKUP($A753,ContractInfo!$C:$L,10,FALSE))</f>
        <v>#N/A</v>
      </c>
      <c r="K753" s="158" t="b">
        <f>IF($A753="","",VLOOKUP($A753,ContractInfo!$C$2:$H$904,6,FALSE))</f>
        <v>0</v>
      </c>
      <c r="L753" s="158">
        <f>IF(OR($A753="",$K753),"",VLOOKUP($A753,ContractInfo!$C:$L,5,FALSE))</f>
        <v>10</v>
      </c>
    </row>
    <row r="754" spans="1:12" s="140" customFormat="1" x14ac:dyDescent="0.2">
      <c r="A754" s="140" t="s">
        <v>1223</v>
      </c>
      <c r="B754" s="158">
        <v>3</v>
      </c>
      <c r="C754" s="158">
        <v>3</v>
      </c>
      <c r="D754" s="158">
        <v>0</v>
      </c>
      <c r="E754" s="158">
        <f t="shared" si="44"/>
        <v>1</v>
      </c>
      <c r="F754" s="158">
        <f t="shared" si="45"/>
        <v>3</v>
      </c>
      <c r="G754" s="165" t="e">
        <f t="shared" si="46"/>
        <v>#N/A</v>
      </c>
      <c r="H754" s="165">
        <v>-195300</v>
      </c>
      <c r="I754" s="165" t="e">
        <f t="shared" si="47"/>
        <v>#N/A</v>
      </c>
      <c r="J754" s="158" t="e">
        <f>IF(OR($A754="",$K754),"",VLOOKUP($A754,ContractInfo!$C:$L,10,FALSE))</f>
        <v>#N/A</v>
      </c>
      <c r="K754" s="158" t="b">
        <f>IF($A754="","",VLOOKUP($A754,ContractInfo!$C$2:$H$904,6,FALSE))</f>
        <v>0</v>
      </c>
      <c r="L754" s="158">
        <f>IF(OR($A754="",$K754),"",VLOOKUP($A754,ContractInfo!$C:$L,5,FALSE))</f>
        <v>10</v>
      </c>
    </row>
    <row r="755" spans="1:12" s="140" customFormat="1" x14ac:dyDescent="0.2">
      <c r="A755" s="140" t="s">
        <v>1223</v>
      </c>
      <c r="B755" s="158">
        <v>3</v>
      </c>
      <c r="C755" s="158">
        <v>3</v>
      </c>
      <c r="D755" s="158">
        <v>0</v>
      </c>
      <c r="E755" s="158">
        <f t="shared" si="44"/>
        <v>1</v>
      </c>
      <c r="F755" s="158">
        <f t="shared" si="45"/>
        <v>3</v>
      </c>
      <c r="G755" s="165" t="e">
        <f t="shared" si="46"/>
        <v>#N/A</v>
      </c>
      <c r="H755" s="165">
        <v>-195690</v>
      </c>
      <c r="I755" s="165" t="e">
        <f t="shared" si="47"/>
        <v>#N/A</v>
      </c>
      <c r="J755" s="158" t="e">
        <f>IF(OR($A755="",$K755),"",VLOOKUP($A755,ContractInfo!$C:$L,10,FALSE))</f>
        <v>#N/A</v>
      </c>
      <c r="K755" s="158" t="b">
        <f>IF($A755="","",VLOOKUP($A755,ContractInfo!$C$2:$H$904,6,FALSE))</f>
        <v>0</v>
      </c>
      <c r="L755" s="158">
        <f>IF(OR($A755="",$K755),"",VLOOKUP($A755,ContractInfo!$C:$L,5,FALSE))</f>
        <v>10</v>
      </c>
    </row>
    <row r="756" spans="1:12" s="140" customFormat="1" x14ac:dyDescent="0.2">
      <c r="A756" s="140" t="s">
        <v>1223</v>
      </c>
      <c r="B756" s="158">
        <v>-3</v>
      </c>
      <c r="C756" s="158">
        <v>-3</v>
      </c>
      <c r="D756" s="158">
        <v>0</v>
      </c>
      <c r="E756" s="158">
        <f t="shared" si="44"/>
        <v>1</v>
      </c>
      <c r="F756" s="158">
        <f t="shared" si="45"/>
        <v>-3</v>
      </c>
      <c r="G756" s="165" t="e">
        <f t="shared" si="46"/>
        <v>#N/A</v>
      </c>
      <c r="H756" s="165">
        <v>195690</v>
      </c>
      <c r="I756" s="165" t="e">
        <f t="shared" si="47"/>
        <v>#N/A</v>
      </c>
      <c r="J756" s="158" t="e">
        <f>IF(OR($A756="",$K756),"",VLOOKUP($A756,ContractInfo!$C:$L,10,FALSE))</f>
        <v>#N/A</v>
      </c>
      <c r="K756" s="158" t="b">
        <f>IF($A756="","",VLOOKUP($A756,ContractInfo!$C$2:$H$904,6,FALSE))</f>
        <v>0</v>
      </c>
      <c r="L756" s="158">
        <f>IF(OR($A756="",$K756),"",VLOOKUP($A756,ContractInfo!$C:$L,5,FALSE))</f>
        <v>10</v>
      </c>
    </row>
    <row r="757" spans="1:12" s="140" customFormat="1" x14ac:dyDescent="0.2">
      <c r="A757" s="140" t="s">
        <v>989</v>
      </c>
      <c r="B757" s="158">
        <v>6</v>
      </c>
      <c r="C757" s="158">
        <v>0</v>
      </c>
      <c r="D757" s="158">
        <v>-6</v>
      </c>
      <c r="E757" s="158">
        <f t="shared" si="44"/>
        <v>1</v>
      </c>
      <c r="F757" s="158">
        <f t="shared" si="45"/>
        <v>6</v>
      </c>
      <c r="G757" s="165" t="e">
        <f t="shared" si="46"/>
        <v>#N/A</v>
      </c>
      <c r="H757" s="165">
        <v>-455100</v>
      </c>
      <c r="I757" s="165" t="e">
        <f t="shared" si="47"/>
        <v>#N/A</v>
      </c>
      <c r="J757" s="158" t="e">
        <f>IF(OR($A757="",$K757),"",VLOOKUP($A757,ContractInfo!$C:$L,10,FALSE))</f>
        <v>#N/A</v>
      </c>
      <c r="K757" s="158" t="b">
        <f>IF($A757="","",VLOOKUP($A757,ContractInfo!$C$2:$H$904,6,FALSE))</f>
        <v>0</v>
      </c>
      <c r="L757" s="158">
        <f>IF(OR($A757="",$K757),"",VLOOKUP($A757,ContractInfo!$C:$L,5,FALSE))</f>
        <v>5</v>
      </c>
    </row>
    <row r="758" spans="1:12" s="140" customFormat="1" x14ac:dyDescent="0.2">
      <c r="A758" s="140" t="s">
        <v>1223</v>
      </c>
      <c r="B758" s="158">
        <v>2</v>
      </c>
      <c r="C758" s="158">
        <v>2</v>
      </c>
      <c r="D758" s="158">
        <v>0</v>
      </c>
      <c r="E758" s="158">
        <f t="shared" si="44"/>
        <v>1</v>
      </c>
      <c r="F758" s="158">
        <f t="shared" si="45"/>
        <v>2</v>
      </c>
      <c r="G758" s="165" t="e">
        <f t="shared" si="46"/>
        <v>#N/A</v>
      </c>
      <c r="H758" s="165">
        <v>-130400</v>
      </c>
      <c r="I758" s="165" t="e">
        <f t="shared" si="47"/>
        <v>#N/A</v>
      </c>
      <c r="J758" s="158" t="e">
        <f>IF(OR($A758="",$K758),"",VLOOKUP($A758,ContractInfo!$C:$L,10,FALSE))</f>
        <v>#N/A</v>
      </c>
      <c r="K758" s="158" t="b">
        <f>IF($A758="","",VLOOKUP($A758,ContractInfo!$C$2:$H$904,6,FALSE))</f>
        <v>0</v>
      </c>
      <c r="L758" s="158">
        <f>IF(OR($A758="",$K758),"",VLOOKUP($A758,ContractInfo!$C:$L,5,FALSE))</f>
        <v>10</v>
      </c>
    </row>
    <row r="759" spans="1:12" s="140" customFormat="1" x14ac:dyDescent="0.2">
      <c r="A759" s="140" t="s">
        <v>1021</v>
      </c>
      <c r="B759" s="158">
        <v>-10</v>
      </c>
      <c r="C759" s="158">
        <v>-10</v>
      </c>
      <c r="D759" s="158">
        <v>0</v>
      </c>
      <c r="E759" s="158">
        <f t="shared" si="44"/>
        <v>1</v>
      </c>
      <c r="F759" s="158">
        <f t="shared" si="45"/>
        <v>-10</v>
      </c>
      <c r="G759" s="165" t="e">
        <f t="shared" si="46"/>
        <v>#N/A</v>
      </c>
      <c r="H759" s="165">
        <v>223500</v>
      </c>
      <c r="I759" s="165" t="e">
        <f t="shared" si="47"/>
        <v>#N/A</v>
      </c>
      <c r="J759" s="158" t="e">
        <f>IF(OR($A759="",$K759),"",VLOOKUP($A759,ContractInfo!$C:$L,10,FALSE))</f>
        <v>#N/A</v>
      </c>
      <c r="K759" s="158" t="b">
        <f>IF($A759="","",VLOOKUP($A759,ContractInfo!$C$2:$H$904,6,FALSE))</f>
        <v>0</v>
      </c>
      <c r="L759" s="158">
        <f>IF(OR($A759="",$K759),"",VLOOKUP($A759,ContractInfo!$C:$L,5,FALSE))</f>
        <v>10</v>
      </c>
    </row>
    <row r="760" spans="1:12" s="140" customFormat="1" x14ac:dyDescent="0.2">
      <c r="A760" s="140" t="s">
        <v>1021</v>
      </c>
      <c r="B760" s="158">
        <v>-2</v>
      </c>
      <c r="C760" s="158">
        <v>-2</v>
      </c>
      <c r="D760" s="158">
        <v>0</v>
      </c>
      <c r="E760" s="158">
        <f t="shared" si="44"/>
        <v>1</v>
      </c>
      <c r="F760" s="158">
        <f t="shared" si="45"/>
        <v>-2</v>
      </c>
      <c r="G760" s="165" t="e">
        <f t="shared" si="46"/>
        <v>#N/A</v>
      </c>
      <c r="H760" s="165">
        <v>44720</v>
      </c>
      <c r="I760" s="165" t="e">
        <f t="shared" si="47"/>
        <v>#N/A</v>
      </c>
      <c r="J760" s="158" t="e">
        <f>IF(OR($A760="",$K760),"",VLOOKUP($A760,ContractInfo!$C:$L,10,FALSE))</f>
        <v>#N/A</v>
      </c>
      <c r="K760" s="158" t="b">
        <f>IF($A760="","",VLOOKUP($A760,ContractInfo!$C$2:$H$904,6,FALSE))</f>
        <v>0</v>
      </c>
      <c r="L760" s="158">
        <f>IF(OR($A760="",$K760),"",VLOOKUP($A760,ContractInfo!$C:$L,5,FALSE))</f>
        <v>10</v>
      </c>
    </row>
    <row r="761" spans="1:12" s="140" customFormat="1" x14ac:dyDescent="0.2">
      <c r="A761" s="140" t="s">
        <v>989</v>
      </c>
      <c r="B761" s="158">
        <v>10</v>
      </c>
      <c r="C761" s="158">
        <v>0</v>
      </c>
      <c r="D761" s="158">
        <v>-10</v>
      </c>
      <c r="E761" s="158">
        <f t="shared" si="44"/>
        <v>1</v>
      </c>
      <c r="F761" s="158">
        <f t="shared" si="45"/>
        <v>10</v>
      </c>
      <c r="G761" s="165" t="e">
        <f t="shared" si="46"/>
        <v>#N/A</v>
      </c>
      <c r="H761" s="165">
        <v>-758500</v>
      </c>
      <c r="I761" s="165" t="e">
        <f t="shared" si="47"/>
        <v>#N/A</v>
      </c>
      <c r="J761" s="158" t="e">
        <f>IF(OR($A761="",$K761),"",VLOOKUP($A761,ContractInfo!$C:$L,10,FALSE))</f>
        <v>#N/A</v>
      </c>
      <c r="K761" s="158" t="b">
        <f>IF($A761="","",VLOOKUP($A761,ContractInfo!$C$2:$H$904,6,FALSE))</f>
        <v>0</v>
      </c>
      <c r="L761" s="158">
        <f>IF(OR($A761="",$K761),"",VLOOKUP($A761,ContractInfo!$C:$L,5,FALSE))</f>
        <v>5</v>
      </c>
    </row>
    <row r="762" spans="1:12" s="140" customFormat="1" x14ac:dyDescent="0.2">
      <c r="A762" s="140" t="s">
        <v>752</v>
      </c>
      <c r="B762" s="158">
        <v>-107</v>
      </c>
      <c r="C762" s="158">
        <v>-107</v>
      </c>
      <c r="D762" s="158">
        <v>0</v>
      </c>
      <c r="E762" s="158">
        <f t="shared" si="44"/>
        <v>1</v>
      </c>
      <c r="F762" s="158">
        <f t="shared" si="45"/>
        <v>-107</v>
      </c>
      <c r="G762" s="165" t="e">
        <f t="shared" si="46"/>
        <v>#N/A</v>
      </c>
      <c r="H762" s="165">
        <v>95872.000000000015</v>
      </c>
      <c r="I762" s="165" t="e">
        <f t="shared" si="47"/>
        <v>#N/A</v>
      </c>
      <c r="J762" s="158" t="e">
        <f>IF(OR($A762="",$K762),"",VLOOKUP($A762,ContractInfo!$C:$L,10,FALSE))</f>
        <v>#N/A</v>
      </c>
      <c r="K762" s="158" t="b">
        <f>IF($A762="","",VLOOKUP($A762,ContractInfo!$C$2:$H$904,6,FALSE))</f>
        <v>0</v>
      </c>
      <c r="L762" s="158">
        <f>IF(OR($A762="",$K762),"",VLOOKUP($A762,ContractInfo!$C:$L,5,FALSE))</f>
        <v>100</v>
      </c>
    </row>
    <row r="763" spans="1:12" s="140" customFormat="1" x14ac:dyDescent="0.2">
      <c r="A763" s="140" t="s">
        <v>1081</v>
      </c>
      <c r="B763" s="158">
        <v>-1300</v>
      </c>
      <c r="C763" s="158">
        <v>-1300</v>
      </c>
      <c r="D763" s="158">
        <v>0</v>
      </c>
      <c r="E763" s="158">
        <f t="shared" si="44"/>
        <v>1</v>
      </c>
      <c r="F763" s="158">
        <f t="shared" si="45"/>
        <v>-1300</v>
      </c>
      <c r="G763" s="165" t="e">
        <f t="shared" si="46"/>
        <v>#N/A</v>
      </c>
      <c r="H763" s="165">
        <v>343200</v>
      </c>
      <c r="I763" s="165" t="e">
        <f t="shared" si="47"/>
        <v>#N/A</v>
      </c>
      <c r="J763" s="158" t="e">
        <f>IF(OR($A763="",$K763),"",VLOOKUP($A763,ContractInfo!$C:$L,10,FALSE))</f>
        <v>#N/A</v>
      </c>
      <c r="K763" s="158" t="b">
        <f>IF($A763="","",VLOOKUP($A763,ContractInfo!$C$2:$H$904,6,FALSE))</f>
        <v>0</v>
      </c>
      <c r="L763" s="158">
        <f>IF(OR($A763="",$K763),"",VLOOKUP($A763,ContractInfo!$C:$L,5,FALSE))</f>
        <v>100</v>
      </c>
    </row>
    <row r="764" spans="1:12" s="140" customFormat="1" x14ac:dyDescent="0.2">
      <c r="A764" s="140" t="s">
        <v>978</v>
      </c>
      <c r="B764" s="158">
        <v>250</v>
      </c>
      <c r="C764" s="158">
        <v>250</v>
      </c>
      <c r="D764" s="158">
        <v>0</v>
      </c>
      <c r="E764" s="158">
        <f t="shared" si="44"/>
        <v>1</v>
      </c>
      <c r="F764" s="158">
        <f t="shared" si="45"/>
        <v>250</v>
      </c>
      <c r="G764" s="165" t="e">
        <f t="shared" si="46"/>
        <v>#N/A</v>
      </c>
      <c r="H764" s="165">
        <v>-692500</v>
      </c>
      <c r="I764" s="165" t="e">
        <f t="shared" si="47"/>
        <v>#N/A</v>
      </c>
      <c r="J764" s="158" t="e">
        <f>IF(OR($A764="",$K764),"",VLOOKUP($A764,ContractInfo!$C:$L,10,FALSE))</f>
        <v>#N/A</v>
      </c>
      <c r="K764" s="158" t="b">
        <f>IF($A764="","",VLOOKUP($A764,ContractInfo!$C$2:$H$904,6,FALSE))</f>
        <v>0</v>
      </c>
      <c r="L764" s="158">
        <f>IF(OR($A764="",$K764),"",VLOOKUP($A764,ContractInfo!$C:$L,5,FALSE))</f>
        <v>100</v>
      </c>
    </row>
    <row r="765" spans="1:12" s="140" customFormat="1" x14ac:dyDescent="0.2">
      <c r="A765" s="140" t="s">
        <v>1285</v>
      </c>
      <c r="B765" s="158">
        <v>2400</v>
      </c>
      <c r="C765" s="158">
        <v>2400</v>
      </c>
      <c r="D765" s="158">
        <v>0</v>
      </c>
      <c r="E765" s="158">
        <f t="shared" si="44"/>
        <v>1</v>
      </c>
      <c r="F765" s="158">
        <f t="shared" si="45"/>
        <v>2400</v>
      </c>
      <c r="G765" s="165" t="e">
        <f t="shared" si="46"/>
        <v>#N/A</v>
      </c>
      <c r="H765" s="165">
        <v>-1943760</v>
      </c>
      <c r="I765" s="165" t="e">
        <f t="shared" si="47"/>
        <v>#N/A</v>
      </c>
      <c r="J765" s="158" t="e">
        <f>IF(OR($A765="",$K765),"",VLOOKUP($A765,ContractInfo!$C:$L,10,FALSE))</f>
        <v>#N/A</v>
      </c>
      <c r="K765" s="158" t="b">
        <f>IF($A765="","",VLOOKUP($A765,ContractInfo!$C$2:$H$904,6,FALSE))</f>
        <v>0</v>
      </c>
      <c r="L765" s="158">
        <f>IF(OR($A765="",$K765),"",VLOOKUP($A765,ContractInfo!$C:$L,5,FALSE))</f>
        <v>100</v>
      </c>
    </row>
    <row r="766" spans="1:12" s="140" customFormat="1" x14ac:dyDescent="0.2">
      <c r="A766" s="140" t="s">
        <v>989</v>
      </c>
      <c r="B766" s="158">
        <v>11</v>
      </c>
      <c r="C766" s="158">
        <v>0</v>
      </c>
      <c r="D766" s="158">
        <v>-11</v>
      </c>
      <c r="E766" s="158">
        <f t="shared" si="44"/>
        <v>1</v>
      </c>
      <c r="F766" s="158">
        <f t="shared" si="45"/>
        <v>11</v>
      </c>
      <c r="G766" s="165" t="e">
        <f t="shared" si="46"/>
        <v>#N/A</v>
      </c>
      <c r="H766" s="165">
        <v>-834900</v>
      </c>
      <c r="I766" s="165" t="e">
        <f t="shared" si="47"/>
        <v>#N/A</v>
      </c>
      <c r="J766" s="158" t="e">
        <f>IF(OR($A766="",$K766),"",VLOOKUP($A766,ContractInfo!$C:$L,10,FALSE))</f>
        <v>#N/A</v>
      </c>
      <c r="K766" s="158" t="b">
        <f>IF($A766="","",VLOOKUP($A766,ContractInfo!$C$2:$H$904,6,FALSE))</f>
        <v>0</v>
      </c>
      <c r="L766" s="158">
        <f>IF(OR($A766="",$K766),"",VLOOKUP($A766,ContractInfo!$C:$L,5,FALSE))</f>
        <v>5</v>
      </c>
    </row>
    <row r="767" spans="1:12" s="140" customFormat="1" x14ac:dyDescent="0.2">
      <c r="A767" s="140" t="s">
        <v>999</v>
      </c>
      <c r="B767" s="158">
        <v>-3</v>
      </c>
      <c r="C767" s="158">
        <v>-3</v>
      </c>
      <c r="D767" s="158">
        <v>0</v>
      </c>
      <c r="E767" s="158">
        <f t="shared" si="44"/>
        <v>1</v>
      </c>
      <c r="F767" s="158">
        <f t="shared" si="45"/>
        <v>-3</v>
      </c>
      <c r="G767" s="165" t="e">
        <f t="shared" si="46"/>
        <v>#N/A</v>
      </c>
      <c r="H767" s="165">
        <v>113400</v>
      </c>
      <c r="I767" s="165" t="e">
        <f t="shared" si="47"/>
        <v>#N/A</v>
      </c>
      <c r="J767" s="158" t="e">
        <f>IF(OR($A767="",$K767),"",VLOOKUP($A767,ContractInfo!$C:$L,10,FALSE))</f>
        <v>#N/A</v>
      </c>
      <c r="K767" s="158" t="b">
        <f>IF($A767="","",VLOOKUP($A767,ContractInfo!$C$2:$H$904,6,FALSE))</f>
        <v>0</v>
      </c>
      <c r="L767" s="158">
        <f>IF(OR($A767="",$K767),"",VLOOKUP($A767,ContractInfo!$C:$L,5,FALSE))</f>
        <v>10</v>
      </c>
    </row>
    <row r="768" spans="1:12" s="140" customFormat="1" x14ac:dyDescent="0.2">
      <c r="A768" s="140" t="s">
        <v>1021</v>
      </c>
      <c r="B768" s="158">
        <v>35</v>
      </c>
      <c r="C768" s="158">
        <v>35</v>
      </c>
      <c r="D768" s="158">
        <v>0</v>
      </c>
      <c r="E768" s="158">
        <f t="shared" si="44"/>
        <v>1</v>
      </c>
      <c r="F768" s="158">
        <f t="shared" si="45"/>
        <v>35</v>
      </c>
      <c r="G768" s="165" t="e">
        <f t="shared" si="46"/>
        <v>#N/A</v>
      </c>
      <c r="H768" s="165">
        <v>-771050</v>
      </c>
      <c r="I768" s="165" t="e">
        <f t="shared" si="47"/>
        <v>#N/A</v>
      </c>
      <c r="J768" s="158" t="e">
        <f>IF(OR($A768="",$K768),"",VLOOKUP($A768,ContractInfo!$C:$L,10,FALSE))</f>
        <v>#N/A</v>
      </c>
      <c r="K768" s="158" t="b">
        <f>IF($A768="","",VLOOKUP($A768,ContractInfo!$C$2:$H$904,6,FALSE))</f>
        <v>0</v>
      </c>
      <c r="L768" s="158">
        <f>IF(OR($A768="",$K768),"",VLOOKUP($A768,ContractInfo!$C:$L,5,FALSE))</f>
        <v>10</v>
      </c>
    </row>
    <row r="769" spans="1:12" s="140" customFormat="1" x14ac:dyDescent="0.2">
      <c r="A769" s="140" t="s">
        <v>1223</v>
      </c>
      <c r="B769" s="158">
        <v>-7</v>
      </c>
      <c r="C769" s="158">
        <v>-7</v>
      </c>
      <c r="D769" s="158">
        <v>0</v>
      </c>
      <c r="E769" s="158">
        <f t="shared" si="44"/>
        <v>1</v>
      </c>
      <c r="F769" s="158">
        <f t="shared" si="45"/>
        <v>-7</v>
      </c>
      <c r="G769" s="165" t="e">
        <f t="shared" si="46"/>
        <v>#N/A</v>
      </c>
      <c r="H769" s="165">
        <v>449680</v>
      </c>
      <c r="I769" s="165" t="e">
        <f t="shared" si="47"/>
        <v>#N/A</v>
      </c>
      <c r="J769" s="158" t="e">
        <f>IF(OR($A769="",$K769),"",VLOOKUP($A769,ContractInfo!$C:$L,10,FALSE))</f>
        <v>#N/A</v>
      </c>
      <c r="K769" s="158" t="b">
        <f>IF($A769="","",VLOOKUP($A769,ContractInfo!$C$2:$H$904,6,FALSE))</f>
        <v>0</v>
      </c>
      <c r="L769" s="158">
        <f>IF(OR($A769="",$K769),"",VLOOKUP($A769,ContractInfo!$C:$L,5,FALSE))</f>
        <v>10</v>
      </c>
    </row>
    <row r="770" spans="1:12" s="140" customFormat="1" x14ac:dyDescent="0.2">
      <c r="A770" s="140" t="s">
        <v>752</v>
      </c>
      <c r="B770" s="158">
        <v>-400</v>
      </c>
      <c r="C770" s="158">
        <v>-400</v>
      </c>
      <c r="D770" s="158">
        <v>0</v>
      </c>
      <c r="E770" s="158">
        <f t="shared" ref="E770:E833" si="48">IF(OR($A770="",$K770),"",1)</f>
        <v>1</v>
      </c>
      <c r="F770" s="158">
        <f t="shared" ref="F770:F833" si="49">IF(OR($A770="",$K770),"",$E770*$B770)</f>
        <v>-400</v>
      </c>
      <c r="G770" s="165" t="e">
        <f t="shared" ref="G770:G833" si="50">IF(OR($A770="",$K770),"",$J770*$B770*$L770)</f>
        <v>#N/A</v>
      </c>
      <c r="H770" s="165">
        <v>352400</v>
      </c>
      <c r="I770" s="165" t="e">
        <f t="shared" ref="I770:I833" si="51">IF(OR($A770="",$K770),"",$G770+$H770)</f>
        <v>#N/A</v>
      </c>
      <c r="J770" s="158" t="e">
        <f>IF(OR($A770="",$K770),"",VLOOKUP($A770,ContractInfo!$C:$L,10,FALSE))</f>
        <v>#N/A</v>
      </c>
      <c r="K770" s="158" t="b">
        <f>IF($A770="","",VLOOKUP($A770,ContractInfo!$C$2:$H$904,6,FALSE))</f>
        <v>0</v>
      </c>
      <c r="L770" s="158">
        <f>IF(OR($A770="",$K770),"",VLOOKUP($A770,ContractInfo!$C:$L,5,FALSE))</f>
        <v>100</v>
      </c>
    </row>
    <row r="771" spans="1:12" s="140" customFormat="1" x14ac:dyDescent="0.2">
      <c r="A771" s="140" t="s">
        <v>1323</v>
      </c>
      <c r="B771" s="158">
        <v>7400</v>
      </c>
      <c r="C771" s="158">
        <v>7400</v>
      </c>
      <c r="D771" s="158">
        <v>0</v>
      </c>
      <c r="E771" s="158">
        <f t="shared" si="48"/>
        <v>1</v>
      </c>
      <c r="F771" s="158">
        <f t="shared" si="49"/>
        <v>7400</v>
      </c>
      <c r="G771" s="165" t="e">
        <f t="shared" si="50"/>
        <v>#N/A</v>
      </c>
      <c r="H771" s="165">
        <v>-9231500</v>
      </c>
      <c r="I771" s="165" t="e">
        <f t="shared" si="51"/>
        <v>#N/A</v>
      </c>
      <c r="J771" s="158" t="e">
        <f>IF(OR($A771="",$K771),"",VLOOKUP($A771,ContractInfo!$C:$L,10,FALSE))</f>
        <v>#N/A</v>
      </c>
      <c r="K771" s="158" t="b">
        <f>IF($A771="","",VLOOKUP($A771,ContractInfo!$C$2:$H$904,6,FALSE))</f>
        <v>0</v>
      </c>
      <c r="L771" s="158">
        <f>IF(OR($A771="",$K771),"",VLOOKUP($A771,ContractInfo!$C:$L,5,FALSE))</f>
        <v>100</v>
      </c>
    </row>
    <row r="772" spans="1:12" s="140" customFormat="1" x14ac:dyDescent="0.2">
      <c r="A772" s="140" t="s">
        <v>1285</v>
      </c>
      <c r="B772" s="158">
        <v>-1000</v>
      </c>
      <c r="C772" s="158">
        <v>-1000</v>
      </c>
      <c r="D772" s="158">
        <v>0</v>
      </c>
      <c r="E772" s="158">
        <f t="shared" si="48"/>
        <v>1</v>
      </c>
      <c r="F772" s="158">
        <f t="shared" si="49"/>
        <v>-1000</v>
      </c>
      <c r="G772" s="165" t="e">
        <f t="shared" si="50"/>
        <v>#N/A</v>
      </c>
      <c r="H772" s="165">
        <v>787100</v>
      </c>
      <c r="I772" s="165" t="e">
        <f t="shared" si="51"/>
        <v>#N/A</v>
      </c>
      <c r="J772" s="158" t="e">
        <f>IF(OR($A772="",$K772),"",VLOOKUP($A772,ContractInfo!$C:$L,10,FALSE))</f>
        <v>#N/A</v>
      </c>
      <c r="K772" s="158" t="b">
        <f>IF($A772="","",VLOOKUP($A772,ContractInfo!$C$2:$H$904,6,FALSE))</f>
        <v>0</v>
      </c>
      <c r="L772" s="158">
        <f>IF(OR($A772="",$K772),"",VLOOKUP($A772,ContractInfo!$C:$L,5,FALSE))</f>
        <v>100</v>
      </c>
    </row>
    <row r="773" spans="1:12" s="140" customFormat="1" x14ac:dyDescent="0.2">
      <c r="A773" s="140" t="s">
        <v>888</v>
      </c>
      <c r="B773" s="158">
        <v>28</v>
      </c>
      <c r="C773" s="158">
        <v>28</v>
      </c>
      <c r="D773" s="158">
        <v>0</v>
      </c>
      <c r="E773" s="158">
        <f t="shared" si="48"/>
        <v>1</v>
      </c>
      <c r="F773" s="158">
        <f t="shared" si="49"/>
        <v>28</v>
      </c>
      <c r="G773" s="165" t="e">
        <f t="shared" si="50"/>
        <v>#N/A</v>
      </c>
      <c r="H773" s="165">
        <v>-80836</v>
      </c>
      <c r="I773" s="165" t="e">
        <f t="shared" si="51"/>
        <v>#N/A</v>
      </c>
      <c r="J773" s="158" t="e">
        <f>IF(OR($A773="",$K773),"",VLOOKUP($A773,ContractInfo!$C:$L,10,FALSE))</f>
        <v>#N/A</v>
      </c>
      <c r="K773" s="158" t="b">
        <f>IF($A773="","",VLOOKUP($A773,ContractInfo!$C$2:$H$904,6,FALSE))</f>
        <v>0</v>
      </c>
      <c r="L773" s="158">
        <f>IF(OR($A773="",$K773),"",VLOOKUP($A773,ContractInfo!$C:$L,5,FALSE))</f>
        <v>100</v>
      </c>
    </row>
    <row r="774" spans="1:12" s="140" customFormat="1" x14ac:dyDescent="0.2">
      <c r="A774" s="140" t="s">
        <v>1223</v>
      </c>
      <c r="B774" s="158">
        <v>7</v>
      </c>
      <c r="C774" s="158">
        <v>7</v>
      </c>
      <c r="D774" s="158">
        <v>0</v>
      </c>
      <c r="E774" s="158">
        <f t="shared" si="48"/>
        <v>1</v>
      </c>
      <c r="F774" s="158">
        <f t="shared" si="49"/>
        <v>7</v>
      </c>
      <c r="G774" s="165" t="e">
        <f t="shared" si="50"/>
        <v>#N/A</v>
      </c>
      <c r="H774" s="165">
        <v>-455560</v>
      </c>
      <c r="I774" s="165" t="e">
        <f t="shared" si="51"/>
        <v>#N/A</v>
      </c>
      <c r="J774" s="158" t="e">
        <f>IF(OR($A774="",$K774),"",VLOOKUP($A774,ContractInfo!$C:$L,10,FALSE))</f>
        <v>#N/A</v>
      </c>
      <c r="K774" s="158" t="b">
        <f>IF($A774="","",VLOOKUP($A774,ContractInfo!$C$2:$H$904,6,FALSE))</f>
        <v>0</v>
      </c>
      <c r="L774" s="158">
        <f>IF(OR($A774="",$K774),"",VLOOKUP($A774,ContractInfo!$C:$L,5,FALSE))</f>
        <v>10</v>
      </c>
    </row>
    <row r="775" spans="1:12" s="140" customFormat="1" x14ac:dyDescent="0.2">
      <c r="A775" s="140" t="s">
        <v>989</v>
      </c>
      <c r="B775" s="158">
        <v>11</v>
      </c>
      <c r="C775" s="158">
        <v>0</v>
      </c>
      <c r="D775" s="158">
        <v>-11</v>
      </c>
      <c r="E775" s="158">
        <f t="shared" si="48"/>
        <v>1</v>
      </c>
      <c r="F775" s="158">
        <f t="shared" si="49"/>
        <v>11</v>
      </c>
      <c r="G775" s="165" t="e">
        <f t="shared" si="50"/>
        <v>#N/A</v>
      </c>
      <c r="H775" s="165">
        <v>-837100</v>
      </c>
      <c r="I775" s="165" t="e">
        <f t="shared" si="51"/>
        <v>#N/A</v>
      </c>
      <c r="J775" s="158" t="e">
        <f>IF(OR($A775="",$K775),"",VLOOKUP($A775,ContractInfo!$C:$L,10,FALSE))</f>
        <v>#N/A</v>
      </c>
      <c r="K775" s="158" t="b">
        <f>IF($A775="","",VLOOKUP($A775,ContractInfo!$C$2:$H$904,6,FALSE))</f>
        <v>0</v>
      </c>
      <c r="L775" s="158">
        <f>IF(OR($A775="",$K775),"",VLOOKUP($A775,ContractInfo!$C:$L,5,FALSE))</f>
        <v>5</v>
      </c>
    </row>
    <row r="776" spans="1:12" s="140" customFormat="1" x14ac:dyDescent="0.2">
      <c r="A776" s="140" t="s">
        <v>1021</v>
      </c>
      <c r="B776" s="158">
        <v>-10</v>
      </c>
      <c r="C776" s="158">
        <v>-10</v>
      </c>
      <c r="D776" s="158">
        <v>0</v>
      </c>
      <c r="E776" s="158">
        <f t="shared" si="48"/>
        <v>1</v>
      </c>
      <c r="F776" s="158">
        <f t="shared" si="49"/>
        <v>-10</v>
      </c>
      <c r="G776" s="165" t="e">
        <f t="shared" si="50"/>
        <v>#N/A</v>
      </c>
      <c r="H776" s="165">
        <v>222800</v>
      </c>
      <c r="I776" s="165" t="e">
        <f t="shared" si="51"/>
        <v>#N/A</v>
      </c>
      <c r="J776" s="158" t="e">
        <f>IF(OR($A776="",$K776),"",VLOOKUP($A776,ContractInfo!$C:$L,10,FALSE))</f>
        <v>#N/A</v>
      </c>
      <c r="K776" s="158" t="b">
        <f>IF($A776="","",VLOOKUP($A776,ContractInfo!$C$2:$H$904,6,FALSE))</f>
        <v>0</v>
      </c>
      <c r="L776" s="158">
        <f>IF(OR($A776="",$K776),"",VLOOKUP($A776,ContractInfo!$C:$L,5,FALSE))</f>
        <v>10</v>
      </c>
    </row>
    <row r="777" spans="1:12" s="140" customFormat="1" x14ac:dyDescent="0.2">
      <c r="A777" s="140" t="s">
        <v>752</v>
      </c>
      <c r="B777" s="158">
        <v>-330</v>
      </c>
      <c r="C777" s="158">
        <v>-330</v>
      </c>
      <c r="D777" s="158">
        <v>0</v>
      </c>
      <c r="E777" s="158">
        <f t="shared" si="48"/>
        <v>1</v>
      </c>
      <c r="F777" s="158">
        <f t="shared" si="49"/>
        <v>-330</v>
      </c>
      <c r="G777" s="165" t="e">
        <f t="shared" si="50"/>
        <v>#N/A</v>
      </c>
      <c r="H777" s="165">
        <v>288420</v>
      </c>
      <c r="I777" s="165" t="e">
        <f t="shared" si="51"/>
        <v>#N/A</v>
      </c>
      <c r="J777" s="158" t="e">
        <f>IF(OR($A777="",$K777),"",VLOOKUP($A777,ContractInfo!$C:$L,10,FALSE))</f>
        <v>#N/A</v>
      </c>
      <c r="K777" s="158" t="b">
        <f>IF($A777="","",VLOOKUP($A777,ContractInfo!$C$2:$H$904,6,FALSE))</f>
        <v>0</v>
      </c>
      <c r="L777" s="158">
        <f>IF(OR($A777="",$K777),"",VLOOKUP($A777,ContractInfo!$C:$L,5,FALSE))</f>
        <v>100</v>
      </c>
    </row>
    <row r="778" spans="1:12" s="140" customFormat="1" x14ac:dyDescent="0.2">
      <c r="A778" s="140" t="s">
        <v>678</v>
      </c>
      <c r="B778" s="158">
        <v>-170</v>
      </c>
      <c r="C778" s="158">
        <v>-170</v>
      </c>
      <c r="D778" s="158">
        <v>0</v>
      </c>
      <c r="E778" s="158">
        <f t="shared" si="48"/>
        <v>1</v>
      </c>
      <c r="F778" s="158">
        <f t="shared" si="49"/>
        <v>-170</v>
      </c>
      <c r="G778" s="165" t="e">
        <f t="shared" si="50"/>
        <v>#N/A</v>
      </c>
      <c r="H778" s="165">
        <v>295970</v>
      </c>
      <c r="I778" s="165" t="e">
        <f t="shared" si="51"/>
        <v>#N/A</v>
      </c>
      <c r="J778" s="158" t="e">
        <f>IF(OR($A778="",$K778),"",VLOOKUP($A778,ContractInfo!$C:$L,10,FALSE))</f>
        <v>#N/A</v>
      </c>
      <c r="K778" s="158" t="b">
        <f>IF($A778="","",VLOOKUP($A778,ContractInfo!$C$2:$H$904,6,FALSE))</f>
        <v>0</v>
      </c>
      <c r="L778" s="158">
        <f>IF(OR($A778="",$K778),"",VLOOKUP($A778,ContractInfo!$C:$L,5,FALSE))</f>
        <v>100</v>
      </c>
    </row>
    <row r="779" spans="1:12" s="140" customFormat="1" x14ac:dyDescent="0.2">
      <c r="A779" s="140" t="s">
        <v>1055</v>
      </c>
      <c r="B779" s="158">
        <v>-20</v>
      </c>
      <c r="C779" s="158">
        <v>-20</v>
      </c>
      <c r="D779" s="158">
        <v>0</v>
      </c>
      <c r="E779" s="158">
        <f t="shared" si="48"/>
        <v>1</v>
      </c>
      <c r="F779" s="158">
        <f t="shared" si="49"/>
        <v>-20</v>
      </c>
      <c r="G779" s="165" t="e">
        <f t="shared" si="50"/>
        <v>#N/A</v>
      </c>
      <c r="H779" s="165">
        <v>23980</v>
      </c>
      <c r="I779" s="165" t="e">
        <f t="shared" si="51"/>
        <v>#N/A</v>
      </c>
      <c r="J779" s="158" t="e">
        <f>IF(OR($A779="",$K779),"",VLOOKUP($A779,ContractInfo!$C:$L,10,FALSE))</f>
        <v>#N/A</v>
      </c>
      <c r="K779" s="158" t="b">
        <f>IF($A779="","",VLOOKUP($A779,ContractInfo!$C$2:$H$904,6,FALSE))</f>
        <v>0</v>
      </c>
      <c r="L779" s="158">
        <f>IF(OR($A779="",$K779),"",VLOOKUP($A779,ContractInfo!$C:$L,5,FALSE))</f>
        <v>100</v>
      </c>
    </row>
    <row r="780" spans="1:12" s="140" customFormat="1" x14ac:dyDescent="0.2">
      <c r="A780" s="140" t="s">
        <v>1323</v>
      </c>
      <c r="B780" s="158">
        <v>700</v>
      </c>
      <c r="C780" s="158">
        <v>700</v>
      </c>
      <c r="D780" s="158">
        <v>0</v>
      </c>
      <c r="E780" s="158">
        <f t="shared" si="48"/>
        <v>1</v>
      </c>
      <c r="F780" s="158">
        <f t="shared" si="49"/>
        <v>700</v>
      </c>
      <c r="G780" s="165" t="e">
        <f t="shared" si="50"/>
        <v>#N/A</v>
      </c>
      <c r="H780" s="165">
        <v>-902860</v>
      </c>
      <c r="I780" s="165" t="e">
        <f t="shared" si="51"/>
        <v>#N/A</v>
      </c>
      <c r="J780" s="158" t="e">
        <f>IF(OR($A780="",$K780),"",VLOOKUP($A780,ContractInfo!$C:$L,10,FALSE))</f>
        <v>#N/A</v>
      </c>
      <c r="K780" s="158" t="b">
        <f>IF($A780="","",VLOOKUP($A780,ContractInfo!$C$2:$H$904,6,FALSE))</f>
        <v>0</v>
      </c>
      <c r="L780" s="158">
        <f>IF(OR($A780="",$K780),"",VLOOKUP($A780,ContractInfo!$C:$L,5,FALSE))</f>
        <v>100</v>
      </c>
    </row>
    <row r="781" spans="1:12" s="140" customFormat="1" x14ac:dyDescent="0.2">
      <c r="A781" s="140" t="s">
        <v>1285</v>
      </c>
      <c r="B781" s="158">
        <v>-359</v>
      </c>
      <c r="C781" s="158">
        <v>-359</v>
      </c>
      <c r="D781" s="158">
        <v>0</v>
      </c>
      <c r="E781" s="158">
        <f t="shared" si="48"/>
        <v>1</v>
      </c>
      <c r="F781" s="158">
        <f t="shared" si="49"/>
        <v>-359</v>
      </c>
      <c r="G781" s="165" t="e">
        <f t="shared" si="50"/>
        <v>#N/A</v>
      </c>
      <c r="H781" s="165">
        <v>279696.90000000002</v>
      </c>
      <c r="I781" s="165" t="e">
        <f t="shared" si="51"/>
        <v>#N/A</v>
      </c>
      <c r="J781" s="158" t="e">
        <f>IF(OR($A781="",$K781),"",VLOOKUP($A781,ContractInfo!$C:$L,10,FALSE))</f>
        <v>#N/A</v>
      </c>
      <c r="K781" s="158" t="b">
        <f>IF($A781="","",VLOOKUP($A781,ContractInfo!$C$2:$H$904,6,FALSE))</f>
        <v>0</v>
      </c>
      <c r="L781" s="158">
        <f>IF(OR($A781="",$K781),"",VLOOKUP($A781,ContractInfo!$C:$L,5,FALSE))</f>
        <v>100</v>
      </c>
    </row>
    <row r="782" spans="1:12" s="140" customFormat="1" x14ac:dyDescent="0.2">
      <c r="A782" s="140" t="s">
        <v>989</v>
      </c>
      <c r="B782" s="158">
        <v>11</v>
      </c>
      <c r="C782" s="158">
        <v>0</v>
      </c>
      <c r="D782" s="158">
        <v>-11</v>
      </c>
      <c r="E782" s="158">
        <f t="shared" si="48"/>
        <v>1</v>
      </c>
      <c r="F782" s="158">
        <f t="shared" si="49"/>
        <v>11</v>
      </c>
      <c r="G782" s="165" t="e">
        <f t="shared" si="50"/>
        <v>#N/A</v>
      </c>
      <c r="H782" s="165">
        <v>-833525</v>
      </c>
      <c r="I782" s="165" t="e">
        <f t="shared" si="51"/>
        <v>#N/A</v>
      </c>
      <c r="J782" s="158" t="e">
        <f>IF(OR($A782="",$K782),"",VLOOKUP($A782,ContractInfo!$C:$L,10,FALSE))</f>
        <v>#N/A</v>
      </c>
      <c r="K782" s="158" t="b">
        <f>IF($A782="","",VLOOKUP($A782,ContractInfo!$C$2:$H$904,6,FALSE))</f>
        <v>0</v>
      </c>
      <c r="L782" s="158">
        <f>IF(OR($A782="",$K782),"",VLOOKUP($A782,ContractInfo!$C:$L,5,FALSE))</f>
        <v>5</v>
      </c>
    </row>
    <row r="783" spans="1:12" s="140" customFormat="1" x14ac:dyDescent="0.2">
      <c r="A783" s="140" t="s">
        <v>1021</v>
      </c>
      <c r="B783" s="158">
        <v>10</v>
      </c>
      <c r="C783" s="158">
        <v>10</v>
      </c>
      <c r="D783" s="158">
        <v>0</v>
      </c>
      <c r="E783" s="158">
        <f t="shared" si="48"/>
        <v>1</v>
      </c>
      <c r="F783" s="158">
        <f t="shared" si="49"/>
        <v>10</v>
      </c>
      <c r="G783" s="165" t="e">
        <f t="shared" si="50"/>
        <v>#N/A</v>
      </c>
      <c r="H783" s="165">
        <v>-222700</v>
      </c>
      <c r="I783" s="165" t="e">
        <f t="shared" si="51"/>
        <v>#N/A</v>
      </c>
      <c r="J783" s="158" t="e">
        <f>IF(OR($A783="",$K783),"",VLOOKUP($A783,ContractInfo!$C:$L,10,FALSE))</f>
        <v>#N/A</v>
      </c>
      <c r="K783" s="158" t="b">
        <f>IF($A783="","",VLOOKUP($A783,ContractInfo!$C$2:$H$904,6,FALSE))</f>
        <v>0</v>
      </c>
      <c r="L783" s="158">
        <f>IF(OR($A783="",$K783),"",VLOOKUP($A783,ContractInfo!$C:$L,5,FALSE))</f>
        <v>10</v>
      </c>
    </row>
    <row r="784" spans="1:12" s="140" customFormat="1" x14ac:dyDescent="0.2">
      <c r="A784" s="140" t="s">
        <v>584</v>
      </c>
      <c r="B784" s="158">
        <v>-1</v>
      </c>
      <c r="C784" s="158">
        <v>-1</v>
      </c>
      <c r="D784" s="158">
        <v>0</v>
      </c>
      <c r="E784" s="158">
        <f t="shared" si="48"/>
        <v>1</v>
      </c>
      <c r="F784" s="158">
        <f t="shared" si="49"/>
        <v>-1</v>
      </c>
      <c r="G784" s="165" t="e">
        <f t="shared" si="50"/>
        <v>#N/A</v>
      </c>
      <c r="H784" s="165">
        <v>135000</v>
      </c>
      <c r="I784" s="165" t="e">
        <f t="shared" si="51"/>
        <v>#N/A</v>
      </c>
      <c r="J784" s="158" t="e">
        <f>IF(OR($A784="",$K784),"",VLOOKUP($A784,ContractInfo!$C:$L,10,FALSE))</f>
        <v>#N/A</v>
      </c>
      <c r="K784" s="158" t="b">
        <f>IF($A784="","",VLOOKUP($A784,ContractInfo!$C$2:$H$904,6,FALSE))</f>
        <v>0</v>
      </c>
      <c r="L784" s="158">
        <f>IF(OR($A784="",$K784),"",VLOOKUP($A784,ContractInfo!$C:$L,5,FALSE))</f>
        <v>10</v>
      </c>
    </row>
    <row r="785" spans="1:12" s="140" customFormat="1" x14ac:dyDescent="0.2">
      <c r="A785" s="140" t="s">
        <v>1223</v>
      </c>
      <c r="B785" s="158">
        <v>-10</v>
      </c>
      <c r="C785" s="158">
        <v>-10</v>
      </c>
      <c r="D785" s="158">
        <v>0</v>
      </c>
      <c r="E785" s="158">
        <f t="shared" si="48"/>
        <v>1</v>
      </c>
      <c r="F785" s="158">
        <f t="shared" si="49"/>
        <v>-10</v>
      </c>
      <c r="G785" s="165" t="e">
        <f t="shared" si="50"/>
        <v>#N/A</v>
      </c>
      <c r="H785" s="165">
        <v>646800</v>
      </c>
      <c r="I785" s="165" t="e">
        <f t="shared" si="51"/>
        <v>#N/A</v>
      </c>
      <c r="J785" s="158" t="e">
        <f>IF(OR($A785="",$K785),"",VLOOKUP($A785,ContractInfo!$C:$L,10,FALSE))</f>
        <v>#N/A</v>
      </c>
      <c r="K785" s="158" t="b">
        <f>IF($A785="","",VLOOKUP($A785,ContractInfo!$C$2:$H$904,6,FALSE))</f>
        <v>0</v>
      </c>
      <c r="L785" s="158">
        <f>IF(OR($A785="",$K785),"",VLOOKUP($A785,ContractInfo!$C:$L,5,FALSE))</f>
        <v>10</v>
      </c>
    </row>
    <row r="786" spans="1:12" s="140" customFormat="1" x14ac:dyDescent="0.2">
      <c r="A786" s="140" t="s">
        <v>1223</v>
      </c>
      <c r="B786" s="158">
        <v>-10</v>
      </c>
      <c r="C786" s="158">
        <v>-10</v>
      </c>
      <c r="D786" s="158">
        <v>0</v>
      </c>
      <c r="E786" s="158">
        <f t="shared" si="48"/>
        <v>1</v>
      </c>
      <c r="F786" s="158">
        <f t="shared" si="49"/>
        <v>-10</v>
      </c>
      <c r="G786" s="165" t="e">
        <f t="shared" si="50"/>
        <v>#N/A</v>
      </c>
      <c r="H786" s="165">
        <v>713460</v>
      </c>
      <c r="I786" s="165" t="e">
        <f t="shared" si="51"/>
        <v>#N/A</v>
      </c>
      <c r="J786" s="158" t="e">
        <f>IF(OR($A786="",$K786),"",VLOOKUP($A786,ContractInfo!$C:$L,10,FALSE))</f>
        <v>#N/A</v>
      </c>
      <c r="K786" s="158" t="b">
        <f>IF($A786="","",VLOOKUP($A786,ContractInfo!$C$2:$H$904,6,FALSE))</f>
        <v>0</v>
      </c>
      <c r="L786" s="158">
        <f>IF(OR($A786="",$K786),"",VLOOKUP($A786,ContractInfo!$C:$L,5,FALSE))</f>
        <v>10</v>
      </c>
    </row>
    <row r="787" spans="1:12" s="140" customFormat="1" x14ac:dyDescent="0.2">
      <c r="A787" s="140" t="s">
        <v>1220</v>
      </c>
      <c r="B787" s="158">
        <v>-1</v>
      </c>
      <c r="C787" s="158">
        <v>-1</v>
      </c>
      <c r="D787" s="158">
        <v>0</v>
      </c>
      <c r="E787" s="158">
        <f t="shared" si="48"/>
        <v>1</v>
      </c>
      <c r="F787" s="158">
        <f t="shared" si="49"/>
        <v>-1</v>
      </c>
      <c r="G787" s="165" t="e">
        <f t="shared" si="50"/>
        <v>#N/A</v>
      </c>
      <c r="H787" s="165">
        <v>94690</v>
      </c>
      <c r="I787" s="165" t="e">
        <f t="shared" si="51"/>
        <v>#N/A</v>
      </c>
      <c r="J787" s="158" t="e">
        <f>IF(OR($A787="",$K787),"",VLOOKUP($A787,ContractInfo!$C:$L,10,FALSE))</f>
        <v>#N/A</v>
      </c>
      <c r="K787" s="158" t="b">
        <f>IF($A787="","",VLOOKUP($A787,ContractInfo!$C$2:$H$904,6,FALSE))</f>
        <v>0</v>
      </c>
      <c r="L787" s="158">
        <f>IF(OR($A787="",$K787),"",VLOOKUP($A787,ContractInfo!$C:$L,5,FALSE))</f>
        <v>1</v>
      </c>
    </row>
    <row r="788" spans="1:12" s="140" customFormat="1" x14ac:dyDescent="0.2">
      <c r="A788" s="140" t="s">
        <v>1021</v>
      </c>
      <c r="B788" s="158">
        <v>-50</v>
      </c>
      <c r="C788" s="158">
        <v>-50</v>
      </c>
      <c r="D788" s="158">
        <v>0</v>
      </c>
      <c r="E788" s="158">
        <f t="shared" si="48"/>
        <v>1</v>
      </c>
      <c r="F788" s="158">
        <f t="shared" si="49"/>
        <v>-50</v>
      </c>
      <c r="G788" s="165" t="e">
        <f t="shared" si="50"/>
        <v>#N/A</v>
      </c>
      <c r="H788" s="165">
        <v>1132000</v>
      </c>
      <c r="I788" s="165" t="e">
        <f t="shared" si="51"/>
        <v>#N/A</v>
      </c>
      <c r="J788" s="158" t="e">
        <f>IF(OR($A788="",$K788),"",VLOOKUP($A788,ContractInfo!$C:$L,10,FALSE))</f>
        <v>#N/A</v>
      </c>
      <c r="K788" s="158" t="b">
        <f>IF($A788="","",VLOOKUP($A788,ContractInfo!$C$2:$H$904,6,FALSE))</f>
        <v>0</v>
      </c>
      <c r="L788" s="158">
        <f>IF(OR($A788="",$K788),"",VLOOKUP($A788,ContractInfo!$C:$L,5,FALSE))</f>
        <v>10</v>
      </c>
    </row>
    <row r="789" spans="1:12" s="140" customFormat="1" x14ac:dyDescent="0.2">
      <c r="A789" s="140" t="s">
        <v>1353</v>
      </c>
      <c r="B789" s="158">
        <v>100</v>
      </c>
      <c r="C789" s="158">
        <v>100</v>
      </c>
      <c r="D789" s="158">
        <v>0</v>
      </c>
      <c r="E789" s="158">
        <f t="shared" si="48"/>
        <v>1</v>
      </c>
      <c r="F789" s="158">
        <f t="shared" si="49"/>
        <v>100</v>
      </c>
      <c r="G789" s="165" t="e">
        <f t="shared" si="50"/>
        <v>#N/A</v>
      </c>
      <c r="H789" s="165">
        <v>-276800</v>
      </c>
      <c r="I789" s="165" t="e">
        <f t="shared" si="51"/>
        <v>#N/A</v>
      </c>
      <c r="J789" s="158" t="e">
        <f>IF(OR($A789="",$K789),"",VLOOKUP($A789,ContractInfo!$C:$L,10,FALSE))</f>
        <v>#N/A</v>
      </c>
      <c r="K789" s="158" t="b">
        <f>IF($A789="","",VLOOKUP($A789,ContractInfo!$C$2:$H$904,6,FALSE))</f>
        <v>0</v>
      </c>
      <c r="L789" s="158">
        <f>IF(OR($A789="",$K789),"",VLOOKUP($A789,ContractInfo!$C:$L,5,FALSE))</f>
        <v>100</v>
      </c>
    </row>
    <row r="790" spans="1:12" s="140" customFormat="1" x14ac:dyDescent="0.2">
      <c r="A790" s="140" t="s">
        <v>1081</v>
      </c>
      <c r="B790" s="158">
        <v>-1000</v>
      </c>
      <c r="C790" s="158">
        <v>-1000</v>
      </c>
      <c r="D790" s="158">
        <v>0</v>
      </c>
      <c r="E790" s="158">
        <f t="shared" si="48"/>
        <v>1</v>
      </c>
      <c r="F790" s="158">
        <f t="shared" si="49"/>
        <v>-1000</v>
      </c>
      <c r="G790" s="165" t="e">
        <f t="shared" si="50"/>
        <v>#N/A</v>
      </c>
      <c r="H790" s="165">
        <v>263000</v>
      </c>
      <c r="I790" s="165" t="e">
        <f t="shared" si="51"/>
        <v>#N/A</v>
      </c>
      <c r="J790" s="158" t="e">
        <f>IF(OR($A790="",$K790),"",VLOOKUP($A790,ContractInfo!$C:$L,10,FALSE))</f>
        <v>#N/A</v>
      </c>
      <c r="K790" s="158" t="b">
        <f>IF($A790="","",VLOOKUP($A790,ContractInfo!$C$2:$H$904,6,FALSE))</f>
        <v>0</v>
      </c>
      <c r="L790" s="158">
        <f>IF(OR($A790="",$K790),"",VLOOKUP($A790,ContractInfo!$C:$L,5,FALSE))</f>
        <v>100</v>
      </c>
    </row>
    <row r="791" spans="1:12" s="140" customFormat="1" x14ac:dyDescent="0.2">
      <c r="A791" s="140" t="s">
        <v>1323</v>
      </c>
      <c r="B791" s="158">
        <v>-990</v>
      </c>
      <c r="C791" s="158">
        <v>-990</v>
      </c>
      <c r="D791" s="158">
        <v>0</v>
      </c>
      <c r="E791" s="158">
        <f t="shared" si="48"/>
        <v>1</v>
      </c>
      <c r="F791" s="158">
        <f t="shared" si="49"/>
        <v>-990</v>
      </c>
      <c r="G791" s="165" t="e">
        <f t="shared" si="50"/>
        <v>#N/A</v>
      </c>
      <c r="H791" s="165">
        <v>1220670</v>
      </c>
      <c r="I791" s="165" t="e">
        <f t="shared" si="51"/>
        <v>#N/A</v>
      </c>
      <c r="J791" s="158" t="e">
        <f>IF(OR($A791="",$K791),"",VLOOKUP($A791,ContractInfo!$C:$L,10,FALSE))</f>
        <v>#N/A</v>
      </c>
      <c r="K791" s="158" t="b">
        <f>IF($A791="","",VLOOKUP($A791,ContractInfo!$C$2:$H$904,6,FALSE))</f>
        <v>0</v>
      </c>
      <c r="L791" s="158">
        <f>IF(OR($A791="",$K791),"",VLOOKUP($A791,ContractInfo!$C:$L,5,FALSE))</f>
        <v>100</v>
      </c>
    </row>
    <row r="792" spans="1:12" s="140" customFormat="1" x14ac:dyDescent="0.2">
      <c r="A792" s="140" t="s">
        <v>1285</v>
      </c>
      <c r="B792" s="158">
        <v>-942.48</v>
      </c>
      <c r="C792" s="158">
        <v>-942.48</v>
      </c>
      <c r="D792" s="158">
        <v>0</v>
      </c>
      <c r="E792" s="158">
        <f t="shared" si="48"/>
        <v>1</v>
      </c>
      <c r="F792" s="158">
        <f t="shared" si="49"/>
        <v>-942.48</v>
      </c>
      <c r="G792" s="165" t="e">
        <f t="shared" si="50"/>
        <v>#N/A</v>
      </c>
      <c r="H792" s="165">
        <v>717981.26400000008</v>
      </c>
      <c r="I792" s="165" t="e">
        <f t="shared" si="51"/>
        <v>#N/A</v>
      </c>
      <c r="J792" s="158" t="e">
        <f>IF(OR($A792="",$K792),"",VLOOKUP($A792,ContractInfo!$C:$L,10,FALSE))</f>
        <v>#N/A</v>
      </c>
      <c r="K792" s="158" t="b">
        <f>IF($A792="","",VLOOKUP($A792,ContractInfo!$C$2:$H$904,6,FALSE))</f>
        <v>0</v>
      </c>
      <c r="L792" s="158">
        <f>IF(OR($A792="",$K792),"",VLOOKUP($A792,ContractInfo!$C:$L,5,FALSE))</f>
        <v>100</v>
      </c>
    </row>
    <row r="793" spans="1:12" s="140" customFormat="1" x14ac:dyDescent="0.2">
      <c r="A793" s="140" t="s">
        <v>914</v>
      </c>
      <c r="B793" s="158">
        <v>-50</v>
      </c>
      <c r="C793" s="158">
        <v>-50</v>
      </c>
      <c r="D793" s="158">
        <v>0</v>
      </c>
      <c r="E793" s="158">
        <f t="shared" si="48"/>
        <v>1</v>
      </c>
      <c r="F793" s="158">
        <f t="shared" si="49"/>
        <v>-50</v>
      </c>
      <c r="G793" s="165" t="e">
        <f t="shared" si="50"/>
        <v>#N/A</v>
      </c>
      <c r="H793" s="165">
        <v>41449.999999999993</v>
      </c>
      <c r="I793" s="165" t="e">
        <f t="shared" si="51"/>
        <v>#N/A</v>
      </c>
      <c r="J793" s="158" t="e">
        <f>IF(OR($A793="",$K793),"",VLOOKUP($A793,ContractInfo!$C:$L,10,FALSE))</f>
        <v>#N/A</v>
      </c>
      <c r="K793" s="158" t="b">
        <f>IF($A793="","",VLOOKUP($A793,ContractInfo!$C$2:$H$904,6,FALSE))</f>
        <v>0</v>
      </c>
      <c r="L793" s="158">
        <f>IF(OR($A793="",$K793),"",VLOOKUP($A793,ContractInfo!$C:$L,5,FALSE))</f>
        <v>100</v>
      </c>
    </row>
    <row r="794" spans="1:12" s="140" customFormat="1" x14ac:dyDescent="0.2">
      <c r="A794" s="140" t="s">
        <v>678</v>
      </c>
      <c r="B794" s="158">
        <v>-400</v>
      </c>
      <c r="C794" s="158">
        <v>-400</v>
      </c>
      <c r="D794" s="158">
        <v>0</v>
      </c>
      <c r="E794" s="158">
        <f t="shared" si="48"/>
        <v>1</v>
      </c>
      <c r="F794" s="158">
        <f t="shared" si="49"/>
        <v>-400</v>
      </c>
      <c r="G794" s="165" t="e">
        <f t="shared" si="50"/>
        <v>#N/A</v>
      </c>
      <c r="H794" s="165">
        <v>660400.00000000012</v>
      </c>
      <c r="I794" s="165" t="e">
        <f t="shared" si="51"/>
        <v>#N/A</v>
      </c>
      <c r="J794" s="158" t="e">
        <f>IF(OR($A794="",$K794),"",VLOOKUP($A794,ContractInfo!$C:$L,10,FALSE))</f>
        <v>#N/A</v>
      </c>
      <c r="K794" s="158" t="b">
        <f>IF($A794="","",VLOOKUP($A794,ContractInfo!$C$2:$H$904,6,FALSE))</f>
        <v>0</v>
      </c>
      <c r="L794" s="158">
        <f>IF(OR($A794="",$K794),"",VLOOKUP($A794,ContractInfo!$C:$L,5,FALSE))</f>
        <v>100</v>
      </c>
    </row>
    <row r="795" spans="1:12" s="140" customFormat="1" x14ac:dyDescent="0.2">
      <c r="A795" s="140" t="s">
        <v>862</v>
      </c>
      <c r="B795" s="158">
        <v>-36</v>
      </c>
      <c r="C795" s="158">
        <v>-36</v>
      </c>
      <c r="D795" s="158">
        <v>0</v>
      </c>
      <c r="E795" s="158">
        <f t="shared" si="48"/>
        <v>1</v>
      </c>
      <c r="F795" s="158">
        <f t="shared" si="49"/>
        <v>-36</v>
      </c>
      <c r="G795" s="165" t="e">
        <f t="shared" si="50"/>
        <v>#N/A</v>
      </c>
      <c r="H795" s="165">
        <v>37116</v>
      </c>
      <c r="I795" s="165" t="e">
        <f t="shared" si="51"/>
        <v>#N/A</v>
      </c>
      <c r="J795" s="158" t="e">
        <f>IF(OR($A795="",$K795),"",VLOOKUP($A795,ContractInfo!$C:$L,10,FALSE))</f>
        <v>#N/A</v>
      </c>
      <c r="K795" s="158" t="b">
        <f>IF($A795="","",VLOOKUP($A795,ContractInfo!$C$2:$H$904,6,FALSE))</f>
        <v>0</v>
      </c>
      <c r="L795" s="158">
        <f>IF(OR($A795="",$K795),"",VLOOKUP($A795,ContractInfo!$C:$L,5,FALSE))</f>
        <v>100</v>
      </c>
    </row>
    <row r="796" spans="1:12" s="140" customFormat="1" x14ac:dyDescent="0.2">
      <c r="A796" s="140" t="s">
        <v>1223</v>
      </c>
      <c r="B796" s="158">
        <v>-1</v>
      </c>
      <c r="C796" s="158">
        <v>-1</v>
      </c>
      <c r="D796" s="158">
        <v>0</v>
      </c>
      <c r="E796" s="158">
        <f t="shared" si="48"/>
        <v>1</v>
      </c>
      <c r="F796" s="158">
        <f t="shared" si="49"/>
        <v>-1</v>
      </c>
      <c r="G796" s="165" t="e">
        <f t="shared" si="50"/>
        <v>#N/A</v>
      </c>
      <c r="H796" s="165">
        <v>64960</v>
      </c>
      <c r="I796" s="165" t="e">
        <f t="shared" si="51"/>
        <v>#N/A</v>
      </c>
      <c r="J796" s="158" t="e">
        <f>IF(OR($A796="",$K796),"",VLOOKUP($A796,ContractInfo!$C:$L,10,FALSE))</f>
        <v>#N/A</v>
      </c>
      <c r="K796" s="158" t="b">
        <f>IF($A796="","",VLOOKUP($A796,ContractInfo!$C$2:$H$904,6,FALSE))</f>
        <v>0</v>
      </c>
      <c r="L796" s="158">
        <f>IF(OR($A796="",$K796),"",VLOOKUP($A796,ContractInfo!$C:$L,5,FALSE))</f>
        <v>10</v>
      </c>
    </row>
    <row r="797" spans="1:12" s="140" customFormat="1" x14ac:dyDescent="0.2">
      <c r="A797" s="140" t="s">
        <v>989</v>
      </c>
      <c r="B797" s="158">
        <v>11</v>
      </c>
      <c r="C797" s="158">
        <v>0</v>
      </c>
      <c r="D797" s="158">
        <v>-11</v>
      </c>
      <c r="E797" s="158">
        <f t="shared" si="48"/>
        <v>1</v>
      </c>
      <c r="F797" s="158">
        <f t="shared" si="49"/>
        <v>11</v>
      </c>
      <c r="G797" s="165" t="e">
        <f t="shared" si="50"/>
        <v>#N/A</v>
      </c>
      <c r="H797" s="165">
        <v>-828300</v>
      </c>
      <c r="I797" s="165" t="e">
        <f t="shared" si="51"/>
        <v>#N/A</v>
      </c>
      <c r="J797" s="158" t="e">
        <f>IF(OR($A797="",$K797),"",VLOOKUP($A797,ContractInfo!$C:$L,10,FALSE))</f>
        <v>#N/A</v>
      </c>
      <c r="K797" s="158" t="b">
        <f>IF($A797="","",VLOOKUP($A797,ContractInfo!$C$2:$H$904,6,FALSE))</f>
        <v>0</v>
      </c>
      <c r="L797" s="158">
        <f>IF(OR($A797="",$K797),"",VLOOKUP($A797,ContractInfo!$C:$L,5,FALSE))</f>
        <v>5</v>
      </c>
    </row>
    <row r="798" spans="1:12" s="140" customFormat="1" x14ac:dyDescent="0.2">
      <c r="A798" s="140" t="s">
        <v>1021</v>
      </c>
      <c r="B798" s="158">
        <v>10</v>
      </c>
      <c r="C798" s="158">
        <v>10</v>
      </c>
      <c r="D798" s="158">
        <v>0</v>
      </c>
      <c r="E798" s="158">
        <f t="shared" si="48"/>
        <v>1</v>
      </c>
      <c r="F798" s="158">
        <f t="shared" si="49"/>
        <v>10</v>
      </c>
      <c r="G798" s="165" t="e">
        <f t="shared" si="50"/>
        <v>#N/A</v>
      </c>
      <c r="H798" s="165">
        <v>-225900</v>
      </c>
      <c r="I798" s="165" t="e">
        <f t="shared" si="51"/>
        <v>#N/A</v>
      </c>
      <c r="J798" s="158" t="e">
        <f>IF(OR($A798="",$K798),"",VLOOKUP($A798,ContractInfo!$C:$L,10,FALSE))</f>
        <v>#N/A</v>
      </c>
      <c r="K798" s="158" t="b">
        <f>IF($A798="","",VLOOKUP($A798,ContractInfo!$C$2:$H$904,6,FALSE))</f>
        <v>0</v>
      </c>
      <c r="L798" s="158">
        <f>IF(OR($A798="",$K798),"",VLOOKUP($A798,ContractInfo!$C:$L,5,FALSE))</f>
        <v>10</v>
      </c>
    </row>
    <row r="799" spans="1:12" s="140" customFormat="1" x14ac:dyDescent="0.2">
      <c r="A799" s="140" t="s">
        <v>1021</v>
      </c>
      <c r="B799" s="158">
        <v>2</v>
      </c>
      <c r="C799" s="158">
        <v>2</v>
      </c>
      <c r="D799" s="158">
        <v>0</v>
      </c>
      <c r="E799" s="158">
        <f t="shared" si="48"/>
        <v>1</v>
      </c>
      <c r="F799" s="158">
        <f t="shared" si="49"/>
        <v>2</v>
      </c>
      <c r="G799" s="165" t="e">
        <f t="shared" si="50"/>
        <v>#N/A</v>
      </c>
      <c r="H799" s="165">
        <v>-45140</v>
      </c>
      <c r="I799" s="165" t="e">
        <f t="shared" si="51"/>
        <v>#N/A</v>
      </c>
      <c r="J799" s="158" t="e">
        <f>IF(OR($A799="",$K799),"",VLOOKUP($A799,ContractInfo!$C:$L,10,FALSE))</f>
        <v>#N/A</v>
      </c>
      <c r="K799" s="158" t="b">
        <f>IF($A799="","",VLOOKUP($A799,ContractInfo!$C$2:$H$904,6,FALSE))</f>
        <v>0</v>
      </c>
      <c r="L799" s="158">
        <f>IF(OR($A799="",$K799),"",VLOOKUP($A799,ContractInfo!$C:$L,5,FALSE))</f>
        <v>10</v>
      </c>
    </row>
    <row r="800" spans="1:12" s="140" customFormat="1" x14ac:dyDescent="0.2">
      <c r="A800" s="140" t="s">
        <v>999</v>
      </c>
      <c r="B800" s="158">
        <v>2</v>
      </c>
      <c r="C800" s="158">
        <v>2</v>
      </c>
      <c r="D800" s="158">
        <v>0</v>
      </c>
      <c r="E800" s="158">
        <f t="shared" si="48"/>
        <v>1</v>
      </c>
      <c r="F800" s="158">
        <f t="shared" si="49"/>
        <v>2</v>
      </c>
      <c r="G800" s="165" t="e">
        <f t="shared" si="50"/>
        <v>#N/A</v>
      </c>
      <c r="H800" s="165">
        <v>-76080</v>
      </c>
      <c r="I800" s="165" t="e">
        <f t="shared" si="51"/>
        <v>#N/A</v>
      </c>
      <c r="J800" s="158" t="e">
        <f>IF(OR($A800="",$K800),"",VLOOKUP($A800,ContractInfo!$C:$L,10,FALSE))</f>
        <v>#N/A</v>
      </c>
      <c r="K800" s="158" t="b">
        <f>IF($A800="","",VLOOKUP($A800,ContractInfo!$C$2:$H$904,6,FALSE))</f>
        <v>0</v>
      </c>
      <c r="L800" s="158">
        <f>IF(OR($A800="",$K800),"",VLOOKUP($A800,ContractInfo!$C:$L,5,FALSE))</f>
        <v>10</v>
      </c>
    </row>
    <row r="801" spans="1:12" s="140" customFormat="1" x14ac:dyDescent="0.2">
      <c r="A801" s="140" t="s">
        <v>1021</v>
      </c>
      <c r="B801" s="158">
        <v>2</v>
      </c>
      <c r="C801" s="158">
        <v>2</v>
      </c>
      <c r="D801" s="158">
        <v>0</v>
      </c>
      <c r="E801" s="158">
        <f t="shared" si="48"/>
        <v>1</v>
      </c>
      <c r="F801" s="158">
        <f t="shared" si="49"/>
        <v>2</v>
      </c>
      <c r="G801" s="165" t="e">
        <f t="shared" si="50"/>
        <v>#N/A</v>
      </c>
      <c r="H801" s="165">
        <v>-45120</v>
      </c>
      <c r="I801" s="165" t="e">
        <f t="shared" si="51"/>
        <v>#N/A</v>
      </c>
      <c r="J801" s="158" t="e">
        <f>IF(OR($A801="",$K801),"",VLOOKUP($A801,ContractInfo!$C:$L,10,FALSE))</f>
        <v>#N/A</v>
      </c>
      <c r="K801" s="158" t="b">
        <f>IF($A801="","",VLOOKUP($A801,ContractInfo!$C$2:$H$904,6,FALSE))</f>
        <v>0</v>
      </c>
      <c r="L801" s="158">
        <f>IF(OR($A801="",$K801),"",VLOOKUP($A801,ContractInfo!$C:$L,5,FALSE))</f>
        <v>10</v>
      </c>
    </row>
    <row r="802" spans="1:12" s="140" customFormat="1" x14ac:dyDescent="0.2">
      <c r="A802" s="140" t="s">
        <v>679</v>
      </c>
      <c r="B802" s="158">
        <v>138</v>
      </c>
      <c r="C802" s="158">
        <v>138</v>
      </c>
      <c r="D802" s="158">
        <v>0</v>
      </c>
      <c r="E802" s="158">
        <f t="shared" si="48"/>
        <v>1</v>
      </c>
      <c r="F802" s="158">
        <f t="shared" si="49"/>
        <v>138</v>
      </c>
      <c r="G802" s="165" t="e">
        <f t="shared" si="50"/>
        <v>#N/A</v>
      </c>
      <c r="H802" s="165">
        <v>-233220</v>
      </c>
      <c r="I802" s="165" t="e">
        <f t="shared" si="51"/>
        <v>#N/A</v>
      </c>
      <c r="J802" s="158" t="e">
        <f>IF(OR($A802="",$K802),"",VLOOKUP($A802,ContractInfo!$C:$L,10,FALSE))</f>
        <v>#N/A</v>
      </c>
      <c r="K802" s="158" t="b">
        <f>IF($A802="","",VLOOKUP($A802,ContractInfo!$C$2:$H$904,6,FALSE))</f>
        <v>0</v>
      </c>
      <c r="L802" s="158">
        <f>IF(OR($A802="",$K802),"",VLOOKUP($A802,ContractInfo!$C:$L,5,FALSE))</f>
        <v>100</v>
      </c>
    </row>
    <row r="803" spans="1:12" s="140" customFormat="1" x14ac:dyDescent="0.2">
      <c r="A803" s="140" t="s">
        <v>914</v>
      </c>
      <c r="B803" s="158">
        <v>-86</v>
      </c>
      <c r="C803" s="158">
        <v>-86</v>
      </c>
      <c r="D803" s="158">
        <v>0</v>
      </c>
      <c r="E803" s="158">
        <f t="shared" si="48"/>
        <v>1</v>
      </c>
      <c r="F803" s="158">
        <f t="shared" si="49"/>
        <v>-86</v>
      </c>
      <c r="G803" s="165" t="e">
        <f t="shared" si="50"/>
        <v>#N/A</v>
      </c>
      <c r="H803" s="165">
        <v>70778</v>
      </c>
      <c r="I803" s="165" t="e">
        <f t="shared" si="51"/>
        <v>#N/A</v>
      </c>
      <c r="J803" s="158" t="e">
        <f>IF(OR($A803="",$K803),"",VLOOKUP($A803,ContractInfo!$C:$L,10,FALSE))</f>
        <v>#N/A</v>
      </c>
      <c r="K803" s="158" t="b">
        <f>IF($A803="","",VLOOKUP($A803,ContractInfo!$C$2:$H$904,6,FALSE))</f>
        <v>0</v>
      </c>
      <c r="L803" s="158">
        <f>IF(OR($A803="",$K803),"",VLOOKUP($A803,ContractInfo!$C:$L,5,FALSE))</f>
        <v>100</v>
      </c>
    </row>
    <row r="804" spans="1:12" s="140" customFormat="1" x14ac:dyDescent="0.2">
      <c r="A804" s="140" t="s">
        <v>1285</v>
      </c>
      <c r="B804" s="158">
        <v>-391</v>
      </c>
      <c r="C804" s="158">
        <v>-391</v>
      </c>
      <c r="D804" s="158">
        <v>0</v>
      </c>
      <c r="E804" s="158">
        <f t="shared" si="48"/>
        <v>1</v>
      </c>
      <c r="F804" s="158">
        <f t="shared" si="49"/>
        <v>-391</v>
      </c>
      <c r="G804" s="165" t="e">
        <f t="shared" si="50"/>
        <v>#N/A</v>
      </c>
      <c r="H804" s="165">
        <v>295791.5</v>
      </c>
      <c r="I804" s="165" t="e">
        <f t="shared" si="51"/>
        <v>#N/A</v>
      </c>
      <c r="J804" s="158" t="e">
        <f>IF(OR($A804="",$K804),"",VLOOKUP($A804,ContractInfo!$C:$L,10,FALSE))</f>
        <v>#N/A</v>
      </c>
      <c r="K804" s="158" t="b">
        <f>IF($A804="","",VLOOKUP($A804,ContractInfo!$C$2:$H$904,6,FALSE))</f>
        <v>0</v>
      </c>
      <c r="L804" s="158">
        <f>IF(OR($A804="",$K804),"",VLOOKUP($A804,ContractInfo!$C:$L,5,FALSE))</f>
        <v>100</v>
      </c>
    </row>
    <row r="805" spans="1:12" s="140" customFormat="1" x14ac:dyDescent="0.2">
      <c r="A805" s="140" t="s">
        <v>1323</v>
      </c>
      <c r="B805" s="158">
        <v>-550</v>
      </c>
      <c r="C805" s="158">
        <v>-550</v>
      </c>
      <c r="D805" s="158">
        <v>0</v>
      </c>
      <c r="E805" s="158">
        <f t="shared" si="48"/>
        <v>1</v>
      </c>
      <c r="F805" s="158">
        <f t="shared" si="49"/>
        <v>-550</v>
      </c>
      <c r="G805" s="165" t="e">
        <f t="shared" si="50"/>
        <v>#N/A</v>
      </c>
      <c r="H805" s="165">
        <v>679800</v>
      </c>
      <c r="I805" s="165" t="e">
        <f t="shared" si="51"/>
        <v>#N/A</v>
      </c>
      <c r="J805" s="158" t="e">
        <f>IF(OR($A805="",$K805),"",VLOOKUP($A805,ContractInfo!$C:$L,10,FALSE))</f>
        <v>#N/A</v>
      </c>
      <c r="K805" s="158" t="b">
        <f>IF($A805="","",VLOOKUP($A805,ContractInfo!$C$2:$H$904,6,FALSE))</f>
        <v>0</v>
      </c>
      <c r="L805" s="158">
        <f>IF(OR($A805="",$K805),"",VLOOKUP($A805,ContractInfo!$C:$L,5,FALSE))</f>
        <v>100</v>
      </c>
    </row>
    <row r="806" spans="1:12" s="140" customFormat="1" x14ac:dyDescent="0.2">
      <c r="A806" s="140" t="s">
        <v>1190</v>
      </c>
      <c r="B806" s="158">
        <v>-3</v>
      </c>
      <c r="C806" s="158">
        <v>0</v>
      </c>
      <c r="D806" s="158">
        <v>3</v>
      </c>
      <c r="E806" s="158">
        <f t="shared" si="48"/>
        <v>1</v>
      </c>
      <c r="F806" s="158">
        <f t="shared" si="49"/>
        <v>-3</v>
      </c>
      <c r="G806" s="165" t="e">
        <f t="shared" si="50"/>
        <v>#N/A</v>
      </c>
      <c r="H806" s="165">
        <v>191460</v>
      </c>
      <c r="I806" s="165" t="e">
        <f t="shared" si="51"/>
        <v>#N/A</v>
      </c>
      <c r="J806" s="158" t="e">
        <f>IF(OR($A806="",$K806),"",VLOOKUP($A806,ContractInfo!$C:$L,10,FALSE))</f>
        <v>#N/A</v>
      </c>
      <c r="K806" s="158" t="b">
        <f>IF($A806="","",VLOOKUP($A806,ContractInfo!$C$2:$H$904,6,FALSE))</f>
        <v>0</v>
      </c>
      <c r="L806" s="158">
        <f>IF(OR($A806="",$K806),"",VLOOKUP($A806,ContractInfo!$C:$L,5,FALSE))</f>
        <v>100</v>
      </c>
    </row>
    <row r="807" spans="1:12" s="140" customFormat="1" x14ac:dyDescent="0.2">
      <c r="A807" s="140" t="s">
        <v>1190</v>
      </c>
      <c r="B807" s="158">
        <v>-1</v>
      </c>
      <c r="C807" s="158">
        <v>0</v>
      </c>
      <c r="D807" s="158">
        <v>1</v>
      </c>
      <c r="E807" s="158">
        <f t="shared" si="48"/>
        <v>1</v>
      </c>
      <c r="F807" s="158">
        <f t="shared" si="49"/>
        <v>-1</v>
      </c>
      <c r="G807" s="165" t="e">
        <f t="shared" si="50"/>
        <v>#N/A</v>
      </c>
      <c r="H807" s="165">
        <v>63840</v>
      </c>
      <c r="I807" s="165" t="e">
        <f t="shared" si="51"/>
        <v>#N/A</v>
      </c>
      <c r="J807" s="158" t="e">
        <f>IF(OR($A807="",$K807),"",VLOOKUP($A807,ContractInfo!$C:$L,10,FALSE))</f>
        <v>#N/A</v>
      </c>
      <c r="K807" s="158" t="b">
        <f>IF($A807="","",VLOOKUP($A807,ContractInfo!$C$2:$H$904,6,FALSE))</f>
        <v>0</v>
      </c>
      <c r="L807" s="158">
        <f>IF(OR($A807="",$K807),"",VLOOKUP($A807,ContractInfo!$C:$L,5,FALSE))</f>
        <v>100</v>
      </c>
    </row>
    <row r="808" spans="1:12" s="140" customFormat="1" x14ac:dyDescent="0.2">
      <c r="A808" s="140" t="s">
        <v>1021</v>
      </c>
      <c r="B808" s="158">
        <v>-5</v>
      </c>
      <c r="C808" s="158">
        <v>0</v>
      </c>
      <c r="D808" s="158">
        <v>5</v>
      </c>
      <c r="E808" s="158">
        <f t="shared" si="48"/>
        <v>1</v>
      </c>
      <c r="F808" s="158">
        <f t="shared" si="49"/>
        <v>-5</v>
      </c>
      <c r="G808" s="165" t="e">
        <f t="shared" si="50"/>
        <v>#N/A</v>
      </c>
      <c r="H808" s="165">
        <v>113600</v>
      </c>
      <c r="I808" s="165" t="e">
        <f t="shared" si="51"/>
        <v>#N/A</v>
      </c>
      <c r="J808" s="158" t="e">
        <f>IF(OR($A808="",$K808),"",VLOOKUP($A808,ContractInfo!$C:$L,10,FALSE))</f>
        <v>#N/A</v>
      </c>
      <c r="K808" s="158" t="b">
        <f>IF($A808="","",VLOOKUP($A808,ContractInfo!$C$2:$H$904,6,FALSE))</f>
        <v>0</v>
      </c>
      <c r="L808" s="158">
        <f>IF(OR($A808="",$K808),"",VLOOKUP($A808,ContractInfo!$C:$L,5,FALSE))</f>
        <v>10</v>
      </c>
    </row>
    <row r="809" spans="1:12" s="140" customFormat="1" x14ac:dyDescent="0.2">
      <c r="A809" s="140" t="s">
        <v>1021</v>
      </c>
      <c r="B809" s="158">
        <v>-45</v>
      </c>
      <c r="C809" s="158">
        <v>-45</v>
      </c>
      <c r="D809" s="158">
        <v>0</v>
      </c>
      <c r="E809" s="158">
        <f t="shared" si="48"/>
        <v>1</v>
      </c>
      <c r="F809" s="158">
        <f t="shared" si="49"/>
        <v>-45</v>
      </c>
      <c r="G809" s="165" t="e">
        <f t="shared" si="50"/>
        <v>#N/A</v>
      </c>
      <c r="H809" s="165">
        <v>1023750</v>
      </c>
      <c r="I809" s="165" t="e">
        <f t="shared" si="51"/>
        <v>#N/A</v>
      </c>
      <c r="J809" s="158" t="e">
        <f>IF(OR($A809="",$K809),"",VLOOKUP($A809,ContractInfo!$C:$L,10,FALSE))</f>
        <v>#N/A</v>
      </c>
      <c r="K809" s="158" t="b">
        <f>IF($A809="","",VLOOKUP($A809,ContractInfo!$C$2:$H$904,6,FALSE))</f>
        <v>0</v>
      </c>
      <c r="L809" s="158">
        <f>IF(OR($A809="",$K809),"",VLOOKUP($A809,ContractInfo!$C:$L,5,FALSE))</f>
        <v>10</v>
      </c>
    </row>
    <row r="810" spans="1:12" s="140" customFormat="1" x14ac:dyDescent="0.2">
      <c r="A810" s="140" t="s">
        <v>1021</v>
      </c>
      <c r="B810" s="158">
        <v>-30</v>
      </c>
      <c r="C810" s="158">
        <v>0</v>
      </c>
      <c r="D810" s="158">
        <v>30</v>
      </c>
      <c r="E810" s="158">
        <f t="shared" si="48"/>
        <v>1</v>
      </c>
      <c r="F810" s="158">
        <f t="shared" si="49"/>
        <v>-30</v>
      </c>
      <c r="G810" s="165" t="e">
        <f t="shared" si="50"/>
        <v>#N/A</v>
      </c>
      <c r="H810" s="165">
        <v>686400</v>
      </c>
      <c r="I810" s="165" t="e">
        <f t="shared" si="51"/>
        <v>#N/A</v>
      </c>
      <c r="J810" s="158" t="e">
        <f>IF(OR($A810="",$K810),"",VLOOKUP($A810,ContractInfo!$C:$L,10,FALSE))</f>
        <v>#N/A</v>
      </c>
      <c r="K810" s="158" t="b">
        <f>IF($A810="","",VLOOKUP($A810,ContractInfo!$C$2:$H$904,6,FALSE))</f>
        <v>0</v>
      </c>
      <c r="L810" s="158">
        <f>IF(OR($A810="",$K810),"",VLOOKUP($A810,ContractInfo!$C:$L,5,FALSE))</f>
        <v>10</v>
      </c>
    </row>
    <row r="811" spans="1:12" s="140" customFormat="1" x14ac:dyDescent="0.2">
      <c r="A811" s="140" t="s">
        <v>1021</v>
      </c>
      <c r="B811" s="158">
        <v>35</v>
      </c>
      <c r="C811" s="158">
        <v>0</v>
      </c>
      <c r="D811" s="158">
        <v>-35</v>
      </c>
      <c r="E811" s="158">
        <f t="shared" si="48"/>
        <v>1</v>
      </c>
      <c r="F811" s="158">
        <f t="shared" si="49"/>
        <v>35</v>
      </c>
      <c r="G811" s="165" t="e">
        <f t="shared" si="50"/>
        <v>#N/A</v>
      </c>
      <c r="H811" s="165">
        <v>-799400</v>
      </c>
      <c r="I811" s="165" t="e">
        <f t="shared" si="51"/>
        <v>#N/A</v>
      </c>
      <c r="J811" s="158" t="e">
        <f>IF(OR($A811="",$K811),"",VLOOKUP($A811,ContractInfo!$C:$L,10,FALSE))</f>
        <v>#N/A</v>
      </c>
      <c r="K811" s="158" t="b">
        <f>IF($A811="","",VLOOKUP($A811,ContractInfo!$C$2:$H$904,6,FALSE))</f>
        <v>0</v>
      </c>
      <c r="L811" s="158">
        <f>IF(OR($A811="",$K811),"",VLOOKUP($A811,ContractInfo!$C:$L,5,FALSE))</f>
        <v>10</v>
      </c>
    </row>
    <row r="812" spans="1:12" s="140" customFormat="1" x14ac:dyDescent="0.2">
      <c r="A812" s="140" t="s">
        <v>989</v>
      </c>
      <c r="B812" s="158">
        <v>11</v>
      </c>
      <c r="C812" s="158">
        <v>0</v>
      </c>
      <c r="D812" s="158">
        <v>-11</v>
      </c>
      <c r="E812" s="158">
        <f t="shared" si="48"/>
        <v>1</v>
      </c>
      <c r="F812" s="158">
        <f t="shared" si="49"/>
        <v>11</v>
      </c>
      <c r="G812" s="165" t="e">
        <f t="shared" si="50"/>
        <v>#N/A</v>
      </c>
      <c r="H812" s="165">
        <v>-826925</v>
      </c>
      <c r="I812" s="165" t="e">
        <f t="shared" si="51"/>
        <v>#N/A</v>
      </c>
      <c r="J812" s="158" t="e">
        <f>IF(OR($A812="",$K812),"",VLOOKUP($A812,ContractInfo!$C:$L,10,FALSE))</f>
        <v>#N/A</v>
      </c>
      <c r="K812" s="158" t="b">
        <f>IF($A812="","",VLOOKUP($A812,ContractInfo!$C$2:$H$904,6,FALSE))</f>
        <v>0</v>
      </c>
      <c r="L812" s="158">
        <f>IF(OR($A812="",$K812),"",VLOOKUP($A812,ContractInfo!$C:$L,5,FALSE))</f>
        <v>5</v>
      </c>
    </row>
    <row r="813" spans="1:12" s="140" customFormat="1" x14ac:dyDescent="0.2">
      <c r="A813" s="140" t="s">
        <v>999</v>
      </c>
      <c r="B813" s="158">
        <v>5</v>
      </c>
      <c r="C813" s="158">
        <v>5</v>
      </c>
      <c r="D813" s="158">
        <v>0</v>
      </c>
      <c r="E813" s="158">
        <f t="shared" si="48"/>
        <v>1</v>
      </c>
      <c r="F813" s="158">
        <f t="shared" si="49"/>
        <v>5</v>
      </c>
      <c r="G813" s="165" t="e">
        <f t="shared" si="50"/>
        <v>#N/A</v>
      </c>
      <c r="H813" s="165">
        <v>-192650</v>
      </c>
      <c r="I813" s="165" t="e">
        <f t="shared" si="51"/>
        <v>#N/A</v>
      </c>
      <c r="J813" s="158" t="e">
        <f>IF(OR($A813="",$K813),"",VLOOKUP($A813,ContractInfo!$C:$L,10,FALSE))</f>
        <v>#N/A</v>
      </c>
      <c r="K813" s="158" t="b">
        <f>IF($A813="","",VLOOKUP($A813,ContractInfo!$C$2:$H$904,6,FALSE))</f>
        <v>0</v>
      </c>
      <c r="L813" s="158">
        <f>IF(OR($A813="",$K813),"",VLOOKUP($A813,ContractInfo!$C:$L,5,FALSE))</f>
        <v>10</v>
      </c>
    </row>
    <row r="814" spans="1:12" s="140" customFormat="1" x14ac:dyDescent="0.2">
      <c r="A814" s="140" t="s">
        <v>1223</v>
      </c>
      <c r="B814" s="158">
        <v>-3</v>
      </c>
      <c r="C814" s="158">
        <v>-3</v>
      </c>
      <c r="D814" s="158">
        <v>0</v>
      </c>
      <c r="E814" s="158">
        <f t="shared" si="48"/>
        <v>1</v>
      </c>
      <c r="F814" s="158">
        <f t="shared" si="49"/>
        <v>-3</v>
      </c>
      <c r="G814" s="165" t="e">
        <f t="shared" si="50"/>
        <v>#N/A</v>
      </c>
      <c r="H814" s="165">
        <v>192450</v>
      </c>
      <c r="I814" s="165" t="e">
        <f t="shared" si="51"/>
        <v>#N/A</v>
      </c>
      <c r="J814" s="158" t="e">
        <f>IF(OR($A814="",$K814),"",VLOOKUP($A814,ContractInfo!$C:$L,10,FALSE))</f>
        <v>#N/A</v>
      </c>
      <c r="K814" s="158" t="b">
        <f>IF($A814="","",VLOOKUP($A814,ContractInfo!$C$2:$H$904,6,FALSE))</f>
        <v>0</v>
      </c>
      <c r="L814" s="158">
        <f>IF(OR($A814="",$K814),"",VLOOKUP($A814,ContractInfo!$C:$L,5,FALSE))</f>
        <v>10</v>
      </c>
    </row>
    <row r="815" spans="1:12" s="140" customFormat="1" x14ac:dyDescent="0.2">
      <c r="A815" s="140" t="s">
        <v>1396</v>
      </c>
      <c r="B815" s="158">
        <v>400</v>
      </c>
      <c r="C815" s="158">
        <v>400</v>
      </c>
      <c r="D815" s="158">
        <v>0</v>
      </c>
      <c r="E815" s="158">
        <f t="shared" si="48"/>
        <v>1</v>
      </c>
      <c r="F815" s="158">
        <f t="shared" si="49"/>
        <v>400</v>
      </c>
      <c r="G815" s="165" t="e">
        <f t="shared" si="50"/>
        <v>#N/A</v>
      </c>
      <c r="H815" s="165">
        <v>-583520</v>
      </c>
      <c r="I815" s="165" t="e">
        <f t="shared" si="51"/>
        <v>#N/A</v>
      </c>
      <c r="J815" s="158" t="e">
        <f>IF(OR($A815="",$K815),"",VLOOKUP($A815,ContractInfo!$C:$L,10,FALSE))</f>
        <v>#N/A</v>
      </c>
      <c r="K815" s="158" t="b">
        <f>IF($A815="","",VLOOKUP($A815,ContractInfo!$C$2:$H$904,6,FALSE))</f>
        <v>0</v>
      </c>
      <c r="L815" s="158">
        <f>IF(OR($A815="",$K815),"",VLOOKUP($A815,ContractInfo!$C:$L,5,FALSE))</f>
        <v>100</v>
      </c>
    </row>
    <row r="816" spans="1:12" s="140" customFormat="1" x14ac:dyDescent="0.2">
      <c r="A816" s="140" t="s">
        <v>862</v>
      </c>
      <c r="B816" s="158">
        <v>-30</v>
      </c>
      <c r="C816" s="158">
        <v>-30</v>
      </c>
      <c r="D816" s="158">
        <v>0</v>
      </c>
      <c r="E816" s="158">
        <f t="shared" si="48"/>
        <v>1</v>
      </c>
      <c r="F816" s="158">
        <f t="shared" si="49"/>
        <v>-30</v>
      </c>
      <c r="G816" s="165" t="e">
        <f t="shared" si="50"/>
        <v>#N/A</v>
      </c>
      <c r="H816" s="165">
        <v>30060</v>
      </c>
      <c r="I816" s="165" t="e">
        <f t="shared" si="51"/>
        <v>#N/A</v>
      </c>
      <c r="J816" s="158" t="e">
        <f>IF(OR($A816="",$K816),"",VLOOKUP($A816,ContractInfo!$C:$L,10,FALSE))</f>
        <v>#N/A</v>
      </c>
      <c r="K816" s="158" t="b">
        <f>IF($A816="","",VLOOKUP($A816,ContractInfo!$C$2:$H$904,6,FALSE))</f>
        <v>0</v>
      </c>
      <c r="L816" s="158">
        <f>IF(OR($A816="",$K816),"",VLOOKUP($A816,ContractInfo!$C:$L,5,FALSE))</f>
        <v>100</v>
      </c>
    </row>
    <row r="817" spans="1:12" s="140" customFormat="1" x14ac:dyDescent="0.2">
      <c r="A817" s="140" t="s">
        <v>1353</v>
      </c>
      <c r="B817" s="158">
        <v>-19</v>
      </c>
      <c r="C817" s="158">
        <v>-19</v>
      </c>
      <c r="D817" s="158">
        <v>0</v>
      </c>
      <c r="E817" s="158">
        <f t="shared" si="48"/>
        <v>1</v>
      </c>
      <c r="F817" s="158">
        <f t="shared" si="49"/>
        <v>-19</v>
      </c>
      <c r="G817" s="165" t="e">
        <f t="shared" si="50"/>
        <v>#N/A</v>
      </c>
      <c r="H817" s="165">
        <v>50559</v>
      </c>
      <c r="I817" s="165" t="e">
        <f t="shared" si="51"/>
        <v>#N/A</v>
      </c>
      <c r="J817" s="158" t="e">
        <f>IF(OR($A817="",$K817),"",VLOOKUP($A817,ContractInfo!$C:$L,10,FALSE))</f>
        <v>#N/A</v>
      </c>
      <c r="K817" s="158" t="b">
        <f>IF($A817="","",VLOOKUP($A817,ContractInfo!$C$2:$H$904,6,FALSE))</f>
        <v>0</v>
      </c>
      <c r="L817" s="158">
        <f>IF(OR($A817="",$K817),"",VLOOKUP($A817,ContractInfo!$C:$L,5,FALSE))</f>
        <v>100</v>
      </c>
    </row>
    <row r="818" spans="1:12" s="140" customFormat="1" x14ac:dyDescent="0.2">
      <c r="A818" s="140" t="s">
        <v>1081</v>
      </c>
      <c r="B818" s="158">
        <v>-4000</v>
      </c>
      <c r="C818" s="158">
        <v>-4000</v>
      </c>
      <c r="D818" s="158">
        <v>0</v>
      </c>
      <c r="E818" s="158">
        <f t="shared" si="48"/>
        <v>1</v>
      </c>
      <c r="F818" s="158">
        <f t="shared" si="49"/>
        <v>-4000</v>
      </c>
      <c r="G818" s="165" t="e">
        <f t="shared" si="50"/>
        <v>#N/A</v>
      </c>
      <c r="H818" s="165">
        <v>1011999.9999999999</v>
      </c>
      <c r="I818" s="165" t="e">
        <f t="shared" si="51"/>
        <v>#N/A</v>
      </c>
      <c r="J818" s="158" t="e">
        <f>IF(OR($A818="",$K818),"",VLOOKUP($A818,ContractInfo!$C:$L,10,FALSE))</f>
        <v>#N/A</v>
      </c>
      <c r="K818" s="158" t="b">
        <f>IF($A818="","",VLOOKUP($A818,ContractInfo!$C$2:$H$904,6,FALSE))</f>
        <v>0</v>
      </c>
      <c r="L818" s="158">
        <f>IF(OR($A818="",$K818),"",VLOOKUP($A818,ContractInfo!$C:$L,5,FALSE))</f>
        <v>100</v>
      </c>
    </row>
    <row r="819" spans="1:12" s="140" customFormat="1" x14ac:dyDescent="0.2">
      <c r="A819" s="140" t="s">
        <v>1323</v>
      </c>
      <c r="B819" s="158">
        <v>-1887</v>
      </c>
      <c r="C819" s="158">
        <v>-1887</v>
      </c>
      <c r="D819" s="158">
        <v>0</v>
      </c>
      <c r="E819" s="158">
        <f t="shared" si="48"/>
        <v>1</v>
      </c>
      <c r="F819" s="158">
        <f t="shared" si="49"/>
        <v>-1887</v>
      </c>
      <c r="G819" s="165" t="e">
        <f t="shared" si="50"/>
        <v>#N/A</v>
      </c>
      <c r="H819" s="165">
        <v>2210054.4</v>
      </c>
      <c r="I819" s="165" t="e">
        <f t="shared" si="51"/>
        <v>#N/A</v>
      </c>
      <c r="J819" s="158" t="e">
        <f>IF(OR($A819="",$K819),"",VLOOKUP($A819,ContractInfo!$C:$L,10,FALSE))</f>
        <v>#N/A</v>
      </c>
      <c r="K819" s="158" t="b">
        <f>IF($A819="","",VLOOKUP($A819,ContractInfo!$C$2:$H$904,6,FALSE))</f>
        <v>0</v>
      </c>
      <c r="L819" s="158">
        <f>IF(OR($A819="",$K819),"",VLOOKUP($A819,ContractInfo!$C:$L,5,FALSE))</f>
        <v>100</v>
      </c>
    </row>
    <row r="820" spans="1:12" s="140" customFormat="1" x14ac:dyDescent="0.2">
      <c r="A820" s="140" t="s">
        <v>1285</v>
      </c>
      <c r="B820" s="158">
        <v>-500</v>
      </c>
      <c r="C820" s="158">
        <v>-500</v>
      </c>
      <c r="D820" s="158">
        <v>0</v>
      </c>
      <c r="E820" s="158">
        <f t="shared" si="48"/>
        <v>1</v>
      </c>
      <c r="F820" s="158">
        <f t="shared" si="49"/>
        <v>-500</v>
      </c>
      <c r="G820" s="165" t="e">
        <f t="shared" si="50"/>
        <v>#N/A</v>
      </c>
      <c r="H820" s="165">
        <v>369000</v>
      </c>
      <c r="I820" s="165" t="e">
        <f t="shared" si="51"/>
        <v>#N/A</v>
      </c>
      <c r="J820" s="158" t="e">
        <f>IF(OR($A820="",$K820),"",VLOOKUP($A820,ContractInfo!$C:$L,10,FALSE))</f>
        <v>#N/A</v>
      </c>
      <c r="K820" s="158" t="b">
        <f>IF($A820="","",VLOOKUP($A820,ContractInfo!$C$2:$H$904,6,FALSE))</f>
        <v>0</v>
      </c>
      <c r="L820" s="158">
        <f>IF(OR($A820="",$K820),"",VLOOKUP($A820,ContractInfo!$C:$L,5,FALSE))</f>
        <v>100</v>
      </c>
    </row>
    <row r="821" spans="1:12" s="140" customFormat="1" x14ac:dyDescent="0.2">
      <c r="A821" s="140" t="s">
        <v>888</v>
      </c>
      <c r="B821" s="158">
        <v>-20</v>
      </c>
      <c r="C821" s="158">
        <v>-20</v>
      </c>
      <c r="D821" s="158">
        <v>0</v>
      </c>
      <c r="E821" s="158">
        <f t="shared" si="48"/>
        <v>1</v>
      </c>
      <c r="F821" s="158">
        <f t="shared" si="49"/>
        <v>-20</v>
      </c>
      <c r="G821" s="165" t="e">
        <f t="shared" si="50"/>
        <v>#N/A</v>
      </c>
      <c r="H821" s="165">
        <v>55540</v>
      </c>
      <c r="I821" s="165" t="e">
        <f t="shared" si="51"/>
        <v>#N/A</v>
      </c>
      <c r="J821" s="158" t="e">
        <f>IF(OR($A821="",$K821),"",VLOOKUP($A821,ContractInfo!$C:$L,10,FALSE))</f>
        <v>#N/A</v>
      </c>
      <c r="K821" s="158" t="b">
        <f>IF($A821="","",VLOOKUP($A821,ContractInfo!$C$2:$H$904,6,FALSE))</f>
        <v>0</v>
      </c>
      <c r="L821" s="158">
        <f>IF(OR($A821="",$K821),"",VLOOKUP($A821,ContractInfo!$C:$L,5,FALSE))</f>
        <v>100</v>
      </c>
    </row>
    <row r="822" spans="1:12" s="140" customFormat="1" x14ac:dyDescent="0.2">
      <c r="A822" s="140" t="s">
        <v>914</v>
      </c>
      <c r="B822" s="158">
        <v>-100</v>
      </c>
      <c r="C822" s="158">
        <v>-100</v>
      </c>
      <c r="D822" s="158">
        <v>0</v>
      </c>
      <c r="E822" s="158">
        <f t="shared" si="48"/>
        <v>1</v>
      </c>
      <c r="F822" s="158">
        <f t="shared" si="49"/>
        <v>-100</v>
      </c>
      <c r="G822" s="165" t="e">
        <f t="shared" si="50"/>
        <v>#N/A</v>
      </c>
      <c r="H822" s="165">
        <v>78470</v>
      </c>
      <c r="I822" s="165" t="e">
        <f t="shared" si="51"/>
        <v>#N/A</v>
      </c>
      <c r="J822" s="158" t="e">
        <f>IF(OR($A822="",$K822),"",VLOOKUP($A822,ContractInfo!$C:$L,10,FALSE))</f>
        <v>#N/A</v>
      </c>
      <c r="K822" s="158" t="b">
        <f>IF($A822="","",VLOOKUP($A822,ContractInfo!$C$2:$H$904,6,FALSE))</f>
        <v>0</v>
      </c>
      <c r="L822" s="158">
        <f>IF(OR($A822="",$K822),"",VLOOKUP($A822,ContractInfo!$C:$L,5,FALSE))</f>
        <v>100</v>
      </c>
    </row>
    <row r="823" spans="1:12" s="140" customFormat="1" x14ac:dyDescent="0.2">
      <c r="A823" s="140" t="s">
        <v>978</v>
      </c>
      <c r="B823" s="158">
        <v>-200</v>
      </c>
      <c r="C823" s="158">
        <v>-200</v>
      </c>
      <c r="D823" s="158">
        <v>0</v>
      </c>
      <c r="E823" s="158">
        <f t="shared" si="48"/>
        <v>1</v>
      </c>
      <c r="F823" s="158">
        <f t="shared" si="49"/>
        <v>-200</v>
      </c>
      <c r="G823" s="165" t="e">
        <f t="shared" si="50"/>
        <v>#N/A</v>
      </c>
      <c r="H823" s="165">
        <v>547800</v>
      </c>
      <c r="I823" s="165" t="e">
        <f t="shared" si="51"/>
        <v>#N/A</v>
      </c>
      <c r="J823" s="158" t="e">
        <f>IF(OR($A823="",$K823),"",VLOOKUP($A823,ContractInfo!$C:$L,10,FALSE))</f>
        <v>#N/A</v>
      </c>
      <c r="K823" s="158" t="b">
        <f>IF($A823="","",VLOOKUP($A823,ContractInfo!$C$2:$H$904,6,FALSE))</f>
        <v>0</v>
      </c>
      <c r="L823" s="158">
        <f>IF(OR($A823="",$K823),"",VLOOKUP($A823,ContractInfo!$C:$L,5,FALSE))</f>
        <v>100</v>
      </c>
    </row>
    <row r="824" spans="1:12" s="140" customFormat="1" x14ac:dyDescent="0.2">
      <c r="A824" s="140" t="s">
        <v>989</v>
      </c>
      <c r="B824" s="158">
        <v>12</v>
      </c>
      <c r="C824" s="158">
        <v>0</v>
      </c>
      <c r="D824" s="158">
        <v>-12</v>
      </c>
      <c r="E824" s="158">
        <f t="shared" si="48"/>
        <v>1</v>
      </c>
      <c r="F824" s="158">
        <f t="shared" si="49"/>
        <v>12</v>
      </c>
      <c r="G824" s="165" t="e">
        <f t="shared" si="50"/>
        <v>#N/A</v>
      </c>
      <c r="H824" s="165">
        <v>-901200</v>
      </c>
      <c r="I824" s="165" t="e">
        <f t="shared" si="51"/>
        <v>#N/A</v>
      </c>
      <c r="J824" s="158" t="e">
        <f>IF(OR($A824="",$K824),"",VLOOKUP($A824,ContractInfo!$C:$L,10,FALSE))</f>
        <v>#N/A</v>
      </c>
      <c r="K824" s="158" t="b">
        <f>IF($A824="","",VLOOKUP($A824,ContractInfo!$C$2:$H$904,6,FALSE))</f>
        <v>0</v>
      </c>
      <c r="L824" s="158">
        <f>IF(OR($A824="",$K824),"",VLOOKUP($A824,ContractInfo!$C:$L,5,FALSE))</f>
        <v>5</v>
      </c>
    </row>
    <row r="825" spans="1:12" s="140" customFormat="1" x14ac:dyDescent="0.2">
      <c r="A825" s="140" t="s">
        <v>999</v>
      </c>
      <c r="B825" s="158">
        <v>2</v>
      </c>
      <c r="C825" s="158">
        <v>2</v>
      </c>
      <c r="D825" s="158">
        <v>0</v>
      </c>
      <c r="E825" s="158">
        <f t="shared" si="48"/>
        <v>1</v>
      </c>
      <c r="F825" s="158">
        <f t="shared" si="49"/>
        <v>2</v>
      </c>
      <c r="G825" s="165" t="e">
        <f t="shared" si="50"/>
        <v>#N/A</v>
      </c>
      <c r="H825" s="165">
        <v>-77440</v>
      </c>
      <c r="I825" s="165" t="e">
        <f t="shared" si="51"/>
        <v>#N/A</v>
      </c>
      <c r="J825" s="158" t="e">
        <f>IF(OR($A825="",$K825),"",VLOOKUP($A825,ContractInfo!$C:$L,10,FALSE))</f>
        <v>#N/A</v>
      </c>
      <c r="K825" s="158" t="b">
        <f>IF($A825="","",VLOOKUP($A825,ContractInfo!$C$2:$H$904,6,FALSE))</f>
        <v>0</v>
      </c>
      <c r="L825" s="158">
        <f>IF(OR($A825="",$K825),"",VLOOKUP($A825,ContractInfo!$C:$L,5,FALSE))</f>
        <v>10</v>
      </c>
    </row>
    <row r="826" spans="1:12" s="140" customFormat="1" x14ac:dyDescent="0.2">
      <c r="A826" s="140" t="s">
        <v>1220</v>
      </c>
      <c r="B826" s="158">
        <v>-1</v>
      </c>
      <c r="C826" s="158">
        <v>-1</v>
      </c>
      <c r="D826" s="158">
        <v>0</v>
      </c>
      <c r="E826" s="158">
        <f t="shared" si="48"/>
        <v>1</v>
      </c>
      <c r="F826" s="158">
        <f t="shared" si="49"/>
        <v>-1</v>
      </c>
      <c r="G826" s="165" t="e">
        <f t="shared" si="50"/>
        <v>#N/A</v>
      </c>
      <c r="H826" s="165">
        <v>92740</v>
      </c>
      <c r="I826" s="165" t="e">
        <f t="shared" si="51"/>
        <v>#N/A</v>
      </c>
      <c r="J826" s="158" t="e">
        <f>IF(OR($A826="",$K826),"",VLOOKUP($A826,ContractInfo!$C:$L,10,FALSE))</f>
        <v>#N/A</v>
      </c>
      <c r="K826" s="158" t="b">
        <f>IF($A826="","",VLOOKUP($A826,ContractInfo!$C$2:$H$904,6,FALSE))</f>
        <v>0</v>
      </c>
      <c r="L826" s="158">
        <f>IF(OR($A826="",$K826),"",VLOOKUP($A826,ContractInfo!$C:$L,5,FALSE))</f>
        <v>1</v>
      </c>
    </row>
    <row r="827" spans="1:12" s="140" customFormat="1" x14ac:dyDescent="0.2">
      <c r="A827" s="140" t="s">
        <v>1223</v>
      </c>
      <c r="B827" s="158">
        <v>-2</v>
      </c>
      <c r="C827" s="158">
        <v>-2</v>
      </c>
      <c r="D827" s="158">
        <v>0</v>
      </c>
      <c r="E827" s="158">
        <f t="shared" si="48"/>
        <v>1</v>
      </c>
      <c r="F827" s="158">
        <f t="shared" si="49"/>
        <v>-2</v>
      </c>
      <c r="G827" s="165" t="e">
        <f t="shared" si="50"/>
        <v>#N/A</v>
      </c>
      <c r="H827" s="165">
        <v>127100</v>
      </c>
      <c r="I827" s="165" t="e">
        <f t="shared" si="51"/>
        <v>#N/A</v>
      </c>
      <c r="J827" s="158" t="e">
        <f>IF(OR($A827="",$K827),"",VLOOKUP($A827,ContractInfo!$C:$L,10,FALSE))</f>
        <v>#N/A</v>
      </c>
      <c r="K827" s="158" t="b">
        <f>IF($A827="","",VLOOKUP($A827,ContractInfo!$C$2:$H$904,6,FALSE))</f>
        <v>0</v>
      </c>
      <c r="L827" s="158">
        <f>IF(OR($A827="",$K827),"",VLOOKUP($A827,ContractInfo!$C:$L,5,FALSE))</f>
        <v>10</v>
      </c>
    </row>
    <row r="828" spans="1:12" s="140" customFormat="1" x14ac:dyDescent="0.2">
      <c r="A828" s="140" t="s">
        <v>1416</v>
      </c>
      <c r="B828" s="158">
        <v>145</v>
      </c>
      <c r="C828" s="158">
        <v>145</v>
      </c>
      <c r="D828" s="158">
        <v>0</v>
      </c>
      <c r="E828" s="158">
        <f t="shared" si="48"/>
        <v>1</v>
      </c>
      <c r="F828" s="158">
        <f t="shared" si="49"/>
        <v>145</v>
      </c>
      <c r="G828" s="165" t="e">
        <f t="shared" si="50"/>
        <v>#N/A</v>
      </c>
      <c r="H828" s="165">
        <v>-5273650</v>
      </c>
      <c r="I828" s="165" t="e">
        <f t="shared" si="51"/>
        <v>#N/A</v>
      </c>
      <c r="J828" s="158" t="e">
        <f>IF(OR($A828="",$K828),"",VLOOKUP($A828,ContractInfo!$C:$L,10,FALSE))</f>
        <v>#N/A</v>
      </c>
      <c r="K828" s="158" t="b">
        <f>IF($A828="","",VLOOKUP($A828,ContractInfo!$C$2:$H$904,6,FALSE))</f>
        <v>0</v>
      </c>
      <c r="L828" s="158">
        <f>IF(OR($A828="",$K828),"",VLOOKUP($A828,ContractInfo!$C:$L,5,FALSE))</f>
        <v>10</v>
      </c>
    </row>
    <row r="829" spans="1:12" s="140" customFormat="1" x14ac:dyDescent="0.2">
      <c r="A829" s="140" t="s">
        <v>978</v>
      </c>
      <c r="B829" s="158">
        <v>-3000</v>
      </c>
      <c r="C829" s="158">
        <v>-3000</v>
      </c>
      <c r="D829" s="158">
        <v>0</v>
      </c>
      <c r="E829" s="158">
        <f t="shared" si="48"/>
        <v>1</v>
      </c>
      <c r="F829" s="158">
        <f t="shared" si="49"/>
        <v>-3000</v>
      </c>
      <c r="G829" s="165" t="e">
        <f t="shared" si="50"/>
        <v>#N/A</v>
      </c>
      <c r="H829" s="165">
        <v>7417200</v>
      </c>
      <c r="I829" s="165" t="e">
        <f t="shared" si="51"/>
        <v>#N/A</v>
      </c>
      <c r="J829" s="158" t="e">
        <f>IF(OR($A829="",$K829),"",VLOOKUP($A829,ContractInfo!$C:$L,10,FALSE))</f>
        <v>#N/A</v>
      </c>
      <c r="K829" s="158" t="b">
        <f>IF($A829="","",VLOOKUP($A829,ContractInfo!$C$2:$H$904,6,FALSE))</f>
        <v>0</v>
      </c>
      <c r="L829" s="158">
        <f>IF(OR($A829="",$K829),"",VLOOKUP($A829,ContractInfo!$C:$L,5,FALSE))</f>
        <v>100</v>
      </c>
    </row>
    <row r="830" spans="1:12" s="140" customFormat="1" x14ac:dyDescent="0.2">
      <c r="A830" s="140" t="s">
        <v>1081</v>
      </c>
      <c r="B830" s="158">
        <v>1600</v>
      </c>
      <c r="C830" s="158">
        <v>1600</v>
      </c>
      <c r="D830" s="158">
        <v>0</v>
      </c>
      <c r="E830" s="158">
        <f t="shared" si="48"/>
        <v>1</v>
      </c>
      <c r="F830" s="158">
        <f t="shared" si="49"/>
        <v>1600</v>
      </c>
      <c r="G830" s="165" t="e">
        <f t="shared" si="50"/>
        <v>#N/A</v>
      </c>
      <c r="H830" s="165">
        <v>-411200</v>
      </c>
      <c r="I830" s="165" t="e">
        <f t="shared" si="51"/>
        <v>#N/A</v>
      </c>
      <c r="J830" s="158" t="e">
        <f>IF(OR($A830="",$K830),"",VLOOKUP($A830,ContractInfo!$C:$L,10,FALSE))</f>
        <v>#N/A</v>
      </c>
      <c r="K830" s="158" t="b">
        <f>IF($A830="","",VLOOKUP($A830,ContractInfo!$C$2:$H$904,6,FALSE))</f>
        <v>0</v>
      </c>
      <c r="L830" s="158">
        <f>IF(OR($A830="",$K830),"",VLOOKUP($A830,ContractInfo!$C:$L,5,FALSE))</f>
        <v>100</v>
      </c>
    </row>
    <row r="831" spans="1:12" s="140" customFormat="1" x14ac:dyDescent="0.2">
      <c r="A831" s="140" t="s">
        <v>1353</v>
      </c>
      <c r="B831" s="158">
        <v>10</v>
      </c>
      <c r="C831" s="158">
        <v>10</v>
      </c>
      <c r="D831" s="158">
        <v>0</v>
      </c>
      <c r="E831" s="158">
        <f t="shared" si="48"/>
        <v>1</v>
      </c>
      <c r="F831" s="158">
        <f t="shared" si="49"/>
        <v>10</v>
      </c>
      <c r="G831" s="165" t="e">
        <f t="shared" si="50"/>
        <v>#N/A</v>
      </c>
      <c r="H831" s="165">
        <v>-26350</v>
      </c>
      <c r="I831" s="165" t="e">
        <f t="shared" si="51"/>
        <v>#N/A</v>
      </c>
      <c r="J831" s="158" t="e">
        <f>IF(OR($A831="",$K831),"",VLOOKUP($A831,ContractInfo!$C:$L,10,FALSE))</f>
        <v>#N/A</v>
      </c>
      <c r="K831" s="158" t="b">
        <f>IF($A831="","",VLOOKUP($A831,ContractInfo!$C$2:$H$904,6,FALSE))</f>
        <v>0</v>
      </c>
      <c r="L831" s="158">
        <f>IF(OR($A831="",$K831),"",VLOOKUP($A831,ContractInfo!$C:$L,5,FALSE))</f>
        <v>100</v>
      </c>
    </row>
    <row r="832" spans="1:12" s="140" customFormat="1" x14ac:dyDescent="0.2">
      <c r="A832" s="140" t="s">
        <v>1427</v>
      </c>
      <c r="B832" s="158">
        <v>9694.7000000000007</v>
      </c>
      <c r="C832" s="158">
        <v>9694.7000000000007</v>
      </c>
      <c r="D832" s="158">
        <v>0</v>
      </c>
      <c r="E832" s="158">
        <f t="shared" si="48"/>
        <v>1</v>
      </c>
      <c r="F832" s="158">
        <f t="shared" si="49"/>
        <v>9694.7000000000007</v>
      </c>
      <c r="G832" s="165" t="e">
        <f t="shared" si="50"/>
        <v>#N/A</v>
      </c>
      <c r="H832" s="165">
        <v>-6114447.290000001</v>
      </c>
      <c r="I832" s="165" t="e">
        <f t="shared" si="51"/>
        <v>#N/A</v>
      </c>
      <c r="J832" s="158" t="e">
        <f>IF(OR($A832="",$K832),"",VLOOKUP($A832,ContractInfo!$C:$L,10,FALSE))</f>
        <v>#N/A</v>
      </c>
      <c r="K832" s="158" t="b">
        <f>IF($A832="","",VLOOKUP($A832,ContractInfo!$C$2:$H$904,6,FALSE))</f>
        <v>0</v>
      </c>
      <c r="L832" s="158">
        <f>IF(OR($A832="",$K832),"",VLOOKUP($A832,ContractInfo!$C:$L,5,FALSE))</f>
        <v>100</v>
      </c>
    </row>
    <row r="833" spans="1:12" s="140" customFormat="1" x14ac:dyDescent="0.2">
      <c r="A833" s="140" t="s">
        <v>1285</v>
      </c>
      <c r="B833" s="158">
        <v>590</v>
      </c>
      <c r="C833" s="158">
        <v>590</v>
      </c>
      <c r="D833" s="158">
        <v>0</v>
      </c>
      <c r="E833" s="158">
        <f t="shared" si="48"/>
        <v>1</v>
      </c>
      <c r="F833" s="158">
        <f t="shared" si="49"/>
        <v>590</v>
      </c>
      <c r="G833" s="165" t="e">
        <f t="shared" si="50"/>
        <v>#N/A</v>
      </c>
      <c r="H833" s="165">
        <v>-454654</v>
      </c>
      <c r="I833" s="165" t="e">
        <f t="shared" si="51"/>
        <v>#N/A</v>
      </c>
      <c r="J833" s="158" t="e">
        <f>IF(OR($A833="",$K833),"",VLOOKUP($A833,ContractInfo!$C:$L,10,FALSE))</f>
        <v>#N/A</v>
      </c>
      <c r="K833" s="158" t="b">
        <f>IF($A833="","",VLOOKUP($A833,ContractInfo!$C$2:$H$904,6,FALSE))</f>
        <v>0</v>
      </c>
      <c r="L833" s="158">
        <f>IF(OR($A833="",$K833),"",VLOOKUP($A833,ContractInfo!$C:$L,5,FALSE))</f>
        <v>100</v>
      </c>
    </row>
    <row r="834" spans="1:12" s="140" customFormat="1" x14ac:dyDescent="0.2">
      <c r="A834" s="140" t="s">
        <v>1396</v>
      </c>
      <c r="B834" s="158">
        <v>70</v>
      </c>
      <c r="C834" s="158">
        <v>70</v>
      </c>
      <c r="D834" s="158">
        <v>0</v>
      </c>
      <c r="E834" s="158">
        <f t="shared" ref="E834:E897" si="52">IF(OR($A834="",$K834),"",1)</f>
        <v>1</v>
      </c>
      <c r="F834" s="158">
        <f t="shared" ref="F834:F897" si="53">IF(OR($A834="",$K834),"",$E834*$B834)</f>
        <v>70</v>
      </c>
      <c r="G834" s="165" t="e">
        <f t="shared" ref="G834:G897" si="54">IF(OR($A834="",$K834),"",$J834*$B834*$L834)</f>
        <v>#N/A</v>
      </c>
      <c r="H834" s="165">
        <v>-105770</v>
      </c>
      <c r="I834" s="165" t="e">
        <f t="shared" ref="I834:I897" si="55">IF(OR($A834="",$K834),"",$G834+$H834)</f>
        <v>#N/A</v>
      </c>
      <c r="J834" s="158" t="e">
        <f>IF(OR($A834="",$K834),"",VLOOKUP($A834,ContractInfo!$C:$L,10,FALSE))</f>
        <v>#N/A</v>
      </c>
      <c r="K834" s="158" t="b">
        <f>IF($A834="","",VLOOKUP($A834,ContractInfo!$C$2:$H$904,6,FALSE))</f>
        <v>0</v>
      </c>
      <c r="L834" s="158">
        <f>IF(OR($A834="",$K834),"",VLOOKUP($A834,ContractInfo!$C:$L,5,FALSE))</f>
        <v>100</v>
      </c>
    </row>
    <row r="835" spans="1:12" s="140" customFormat="1" x14ac:dyDescent="0.2">
      <c r="A835" s="140" t="s">
        <v>914</v>
      </c>
      <c r="B835" s="158">
        <v>-40</v>
      </c>
      <c r="C835" s="158">
        <v>-40</v>
      </c>
      <c r="D835" s="158">
        <v>0</v>
      </c>
      <c r="E835" s="158">
        <f t="shared" si="52"/>
        <v>1</v>
      </c>
      <c r="F835" s="158">
        <f t="shared" si="53"/>
        <v>-40</v>
      </c>
      <c r="G835" s="165" t="e">
        <f t="shared" si="54"/>
        <v>#N/A</v>
      </c>
      <c r="H835" s="165">
        <v>31000</v>
      </c>
      <c r="I835" s="165" t="e">
        <f t="shared" si="55"/>
        <v>#N/A</v>
      </c>
      <c r="J835" s="158" t="e">
        <f>IF(OR($A835="",$K835),"",VLOOKUP($A835,ContractInfo!$C:$L,10,FALSE))</f>
        <v>#N/A</v>
      </c>
      <c r="K835" s="158" t="b">
        <f>IF($A835="","",VLOOKUP($A835,ContractInfo!$C$2:$H$904,6,FALSE))</f>
        <v>0</v>
      </c>
      <c r="L835" s="158">
        <f>IF(OR($A835="",$K835),"",VLOOKUP($A835,ContractInfo!$C:$L,5,FALSE))</f>
        <v>100</v>
      </c>
    </row>
    <row r="836" spans="1:12" s="140" customFormat="1" x14ac:dyDescent="0.2">
      <c r="A836" s="140" t="s">
        <v>1416</v>
      </c>
      <c r="B836" s="158">
        <v>-15</v>
      </c>
      <c r="C836" s="158">
        <v>-15</v>
      </c>
      <c r="D836" s="158">
        <v>0</v>
      </c>
      <c r="E836" s="158">
        <f t="shared" si="52"/>
        <v>1</v>
      </c>
      <c r="F836" s="158">
        <f t="shared" si="53"/>
        <v>-15</v>
      </c>
      <c r="G836" s="165" t="e">
        <f t="shared" si="54"/>
        <v>#N/A</v>
      </c>
      <c r="H836" s="165">
        <v>554250</v>
      </c>
      <c r="I836" s="165" t="e">
        <f t="shared" si="55"/>
        <v>#N/A</v>
      </c>
      <c r="J836" s="158" t="e">
        <f>IF(OR($A836="",$K836),"",VLOOKUP($A836,ContractInfo!$C:$L,10,FALSE))</f>
        <v>#N/A</v>
      </c>
      <c r="K836" s="158" t="b">
        <f>IF($A836="","",VLOOKUP($A836,ContractInfo!$C$2:$H$904,6,FALSE))</f>
        <v>0</v>
      </c>
      <c r="L836" s="158">
        <f>IF(OR($A836="",$K836),"",VLOOKUP($A836,ContractInfo!$C:$L,5,FALSE))</f>
        <v>10</v>
      </c>
    </row>
    <row r="837" spans="1:12" s="140" customFormat="1" x14ac:dyDescent="0.2">
      <c r="A837" s="140" t="s">
        <v>1416</v>
      </c>
      <c r="B837" s="158">
        <v>-10</v>
      </c>
      <c r="C837" s="158">
        <v>-10</v>
      </c>
      <c r="D837" s="158">
        <v>0</v>
      </c>
      <c r="E837" s="158">
        <f t="shared" si="52"/>
        <v>1</v>
      </c>
      <c r="F837" s="158">
        <f t="shared" si="53"/>
        <v>-10</v>
      </c>
      <c r="G837" s="165" t="e">
        <f t="shared" si="54"/>
        <v>#N/A</v>
      </c>
      <c r="H837" s="165">
        <v>369600</v>
      </c>
      <c r="I837" s="165" t="e">
        <f t="shared" si="55"/>
        <v>#N/A</v>
      </c>
      <c r="J837" s="158" t="e">
        <f>IF(OR($A837="",$K837),"",VLOOKUP($A837,ContractInfo!$C:$L,10,FALSE))</f>
        <v>#N/A</v>
      </c>
      <c r="K837" s="158" t="b">
        <f>IF($A837="","",VLOOKUP($A837,ContractInfo!$C$2:$H$904,6,FALSE))</f>
        <v>0</v>
      </c>
      <c r="L837" s="158">
        <f>IF(OR($A837="",$K837),"",VLOOKUP($A837,ContractInfo!$C:$L,5,FALSE))</f>
        <v>10</v>
      </c>
    </row>
    <row r="838" spans="1:12" s="140" customFormat="1" x14ac:dyDescent="0.2">
      <c r="A838" s="140" t="s">
        <v>989</v>
      </c>
      <c r="B838" s="158">
        <v>11</v>
      </c>
      <c r="C838" s="158">
        <v>0</v>
      </c>
      <c r="D838" s="158">
        <v>-11</v>
      </c>
      <c r="E838" s="158">
        <f t="shared" si="52"/>
        <v>1</v>
      </c>
      <c r="F838" s="158">
        <f t="shared" si="53"/>
        <v>11</v>
      </c>
      <c r="G838" s="165" t="e">
        <f t="shared" si="54"/>
        <v>#N/A</v>
      </c>
      <c r="H838" s="165">
        <v>-820875</v>
      </c>
      <c r="I838" s="165" t="e">
        <f t="shared" si="55"/>
        <v>#N/A</v>
      </c>
      <c r="J838" s="158" t="e">
        <f>IF(OR($A838="",$K838),"",VLOOKUP($A838,ContractInfo!$C:$L,10,FALSE))</f>
        <v>#N/A</v>
      </c>
      <c r="K838" s="158" t="b">
        <f>IF($A838="","",VLOOKUP($A838,ContractInfo!$C$2:$H$904,6,FALSE))</f>
        <v>0</v>
      </c>
      <c r="L838" s="158">
        <f>IF(OR($A838="",$K838),"",VLOOKUP($A838,ContractInfo!$C:$L,5,FALSE))</f>
        <v>5</v>
      </c>
    </row>
    <row r="839" spans="1:12" s="140" customFormat="1" x14ac:dyDescent="0.2">
      <c r="A839" s="140" t="s">
        <v>1353</v>
      </c>
      <c r="B839" s="158">
        <v>-20</v>
      </c>
      <c r="C839" s="158">
        <v>-20</v>
      </c>
      <c r="D839" s="158">
        <v>0</v>
      </c>
      <c r="E839" s="158">
        <f t="shared" si="52"/>
        <v>1</v>
      </c>
      <c r="F839" s="158">
        <f t="shared" si="53"/>
        <v>-20</v>
      </c>
      <c r="G839" s="165" t="e">
        <f t="shared" si="54"/>
        <v>#N/A</v>
      </c>
      <c r="H839" s="165">
        <v>52900</v>
      </c>
      <c r="I839" s="165" t="e">
        <f t="shared" si="55"/>
        <v>#N/A</v>
      </c>
      <c r="J839" s="158" t="e">
        <f>IF(OR($A839="",$K839),"",VLOOKUP($A839,ContractInfo!$C:$L,10,FALSE))</f>
        <v>#N/A</v>
      </c>
      <c r="K839" s="158" t="b">
        <f>IF($A839="","",VLOOKUP($A839,ContractInfo!$C$2:$H$904,6,FALSE))</f>
        <v>0</v>
      </c>
      <c r="L839" s="158">
        <f>IF(OR($A839="",$K839),"",VLOOKUP($A839,ContractInfo!$C:$L,5,FALSE))</f>
        <v>100</v>
      </c>
    </row>
    <row r="840" spans="1:12" s="140" customFormat="1" x14ac:dyDescent="0.2">
      <c r="A840" s="140" t="s">
        <v>914</v>
      </c>
      <c r="B840" s="158">
        <v>-24</v>
      </c>
      <c r="C840" s="158">
        <v>-24</v>
      </c>
      <c r="D840" s="158">
        <v>0</v>
      </c>
      <c r="E840" s="158">
        <f t="shared" si="52"/>
        <v>1</v>
      </c>
      <c r="F840" s="158">
        <f t="shared" si="53"/>
        <v>-24</v>
      </c>
      <c r="G840" s="165" t="e">
        <f t="shared" si="54"/>
        <v>#N/A</v>
      </c>
      <c r="H840" s="165">
        <v>18384</v>
      </c>
      <c r="I840" s="165" t="e">
        <f t="shared" si="55"/>
        <v>#N/A</v>
      </c>
      <c r="J840" s="158" t="e">
        <f>IF(OR($A840="",$K840),"",VLOOKUP($A840,ContractInfo!$C:$L,10,FALSE))</f>
        <v>#N/A</v>
      </c>
      <c r="K840" s="158" t="b">
        <f>IF($A840="","",VLOOKUP($A840,ContractInfo!$C$2:$H$904,6,FALSE))</f>
        <v>0</v>
      </c>
      <c r="L840" s="158">
        <f>IF(OR($A840="",$K840),"",VLOOKUP($A840,ContractInfo!$C:$L,5,FALSE))</f>
        <v>100</v>
      </c>
    </row>
    <row r="841" spans="1:12" s="140" customFormat="1" x14ac:dyDescent="0.2">
      <c r="A841" s="140" t="s">
        <v>678</v>
      </c>
      <c r="B841" s="158">
        <v>-200</v>
      </c>
      <c r="C841" s="158">
        <v>-200</v>
      </c>
      <c r="D841" s="158">
        <v>0</v>
      </c>
      <c r="E841" s="158">
        <f t="shared" si="52"/>
        <v>1</v>
      </c>
      <c r="F841" s="158">
        <f t="shared" si="53"/>
        <v>-200</v>
      </c>
      <c r="G841" s="165" t="e">
        <f t="shared" si="54"/>
        <v>#N/A</v>
      </c>
      <c r="H841" s="165">
        <v>324400</v>
      </c>
      <c r="I841" s="165" t="e">
        <f t="shared" si="55"/>
        <v>#N/A</v>
      </c>
      <c r="J841" s="158" t="e">
        <f>IF(OR($A841="",$K841),"",VLOOKUP($A841,ContractInfo!$C:$L,10,FALSE))</f>
        <v>#N/A</v>
      </c>
      <c r="K841" s="158" t="b">
        <f>IF($A841="","",VLOOKUP($A841,ContractInfo!$C$2:$H$904,6,FALSE))</f>
        <v>0</v>
      </c>
      <c r="L841" s="158">
        <f>IF(OR($A841="",$K841),"",VLOOKUP($A841,ContractInfo!$C:$L,5,FALSE))</f>
        <v>100</v>
      </c>
    </row>
    <row r="842" spans="1:12" s="140" customFormat="1" x14ac:dyDescent="0.2">
      <c r="A842" s="140" t="s">
        <v>1416</v>
      </c>
      <c r="B842" s="158">
        <v>3</v>
      </c>
      <c r="C842" s="158">
        <v>3</v>
      </c>
      <c r="D842" s="158">
        <v>0</v>
      </c>
      <c r="E842" s="158">
        <f t="shared" si="52"/>
        <v>1</v>
      </c>
      <c r="F842" s="158">
        <f t="shared" si="53"/>
        <v>3</v>
      </c>
      <c r="G842" s="165" t="e">
        <f t="shared" si="54"/>
        <v>#N/A</v>
      </c>
      <c r="H842" s="165">
        <v>-110760</v>
      </c>
      <c r="I842" s="165" t="e">
        <f t="shared" si="55"/>
        <v>#N/A</v>
      </c>
      <c r="J842" s="158" t="e">
        <f>IF(OR($A842="",$K842),"",VLOOKUP($A842,ContractInfo!$C:$L,10,FALSE))</f>
        <v>#N/A</v>
      </c>
      <c r="K842" s="158" t="b">
        <f>IF($A842="","",VLOOKUP($A842,ContractInfo!$C$2:$H$904,6,FALSE))</f>
        <v>0</v>
      </c>
      <c r="L842" s="158">
        <f>IF(OR($A842="",$K842),"",VLOOKUP($A842,ContractInfo!$C:$L,5,FALSE))</f>
        <v>10</v>
      </c>
    </row>
    <row r="843" spans="1:12" s="140" customFormat="1" x14ac:dyDescent="0.2">
      <c r="A843" s="140" t="s">
        <v>1416</v>
      </c>
      <c r="B843" s="158">
        <v>-10</v>
      </c>
      <c r="C843" s="158">
        <v>-10</v>
      </c>
      <c r="D843" s="158">
        <v>0</v>
      </c>
      <c r="E843" s="158">
        <f t="shared" si="52"/>
        <v>1</v>
      </c>
      <c r="F843" s="158">
        <f t="shared" si="53"/>
        <v>-10</v>
      </c>
      <c r="G843" s="165" t="e">
        <f t="shared" si="54"/>
        <v>#N/A</v>
      </c>
      <c r="H843" s="165">
        <v>374800</v>
      </c>
      <c r="I843" s="165" t="e">
        <f t="shared" si="55"/>
        <v>#N/A</v>
      </c>
      <c r="J843" s="158" t="e">
        <f>IF(OR($A843="",$K843),"",VLOOKUP($A843,ContractInfo!$C:$L,10,FALSE))</f>
        <v>#N/A</v>
      </c>
      <c r="K843" s="158" t="b">
        <f>IF($A843="","",VLOOKUP($A843,ContractInfo!$C$2:$H$904,6,FALSE))</f>
        <v>0</v>
      </c>
      <c r="L843" s="158">
        <f>IF(OR($A843="",$K843),"",VLOOKUP($A843,ContractInfo!$C:$L,5,FALSE))</f>
        <v>10</v>
      </c>
    </row>
    <row r="844" spans="1:12" s="140" customFormat="1" x14ac:dyDescent="0.2">
      <c r="A844" s="140" t="s">
        <v>1416</v>
      </c>
      <c r="B844" s="158">
        <v>-10</v>
      </c>
      <c r="C844" s="158">
        <v>-10</v>
      </c>
      <c r="D844" s="158">
        <v>0</v>
      </c>
      <c r="E844" s="158">
        <f t="shared" si="52"/>
        <v>1</v>
      </c>
      <c r="F844" s="158">
        <f t="shared" si="53"/>
        <v>-10</v>
      </c>
      <c r="G844" s="165" t="e">
        <f t="shared" si="54"/>
        <v>#N/A</v>
      </c>
      <c r="H844" s="165">
        <v>377000</v>
      </c>
      <c r="I844" s="165" t="e">
        <f t="shared" si="55"/>
        <v>#N/A</v>
      </c>
      <c r="J844" s="158" t="e">
        <f>IF(OR($A844="",$K844),"",VLOOKUP($A844,ContractInfo!$C:$L,10,FALSE))</f>
        <v>#N/A</v>
      </c>
      <c r="K844" s="158" t="b">
        <f>IF($A844="","",VLOOKUP($A844,ContractInfo!$C$2:$H$904,6,FALSE))</f>
        <v>0</v>
      </c>
      <c r="L844" s="158">
        <f>IF(OR($A844="",$K844),"",VLOOKUP($A844,ContractInfo!$C:$L,5,FALSE))</f>
        <v>10</v>
      </c>
    </row>
    <row r="845" spans="1:12" s="140" customFormat="1" x14ac:dyDescent="0.2">
      <c r="A845" s="140" t="s">
        <v>1416</v>
      </c>
      <c r="B845" s="158">
        <v>-10</v>
      </c>
      <c r="C845" s="158">
        <v>-10</v>
      </c>
      <c r="D845" s="158">
        <v>0</v>
      </c>
      <c r="E845" s="158">
        <f t="shared" si="52"/>
        <v>1</v>
      </c>
      <c r="F845" s="158">
        <f t="shared" si="53"/>
        <v>-10</v>
      </c>
      <c r="G845" s="165" t="e">
        <f t="shared" si="54"/>
        <v>#N/A</v>
      </c>
      <c r="H845" s="165">
        <v>377500</v>
      </c>
      <c r="I845" s="165" t="e">
        <f t="shared" si="55"/>
        <v>#N/A</v>
      </c>
      <c r="J845" s="158" t="e">
        <f>IF(OR($A845="",$K845),"",VLOOKUP($A845,ContractInfo!$C:$L,10,FALSE))</f>
        <v>#N/A</v>
      </c>
      <c r="K845" s="158" t="b">
        <f>IF($A845="","",VLOOKUP($A845,ContractInfo!$C$2:$H$904,6,FALSE))</f>
        <v>0</v>
      </c>
      <c r="L845" s="158">
        <f>IF(OR($A845="",$K845),"",VLOOKUP($A845,ContractInfo!$C:$L,5,FALSE))</f>
        <v>10</v>
      </c>
    </row>
    <row r="846" spans="1:12" s="140" customFormat="1" x14ac:dyDescent="0.2">
      <c r="A846" s="140" t="s">
        <v>1416</v>
      </c>
      <c r="B846" s="158">
        <v>3</v>
      </c>
      <c r="C846" s="158">
        <v>3</v>
      </c>
      <c r="D846" s="158">
        <v>0</v>
      </c>
      <c r="E846" s="158">
        <f t="shared" si="52"/>
        <v>1</v>
      </c>
      <c r="F846" s="158">
        <f t="shared" si="53"/>
        <v>3</v>
      </c>
      <c r="G846" s="165" t="e">
        <f t="shared" si="54"/>
        <v>#N/A</v>
      </c>
      <c r="H846" s="165">
        <v>-112860</v>
      </c>
      <c r="I846" s="165" t="e">
        <f t="shared" si="55"/>
        <v>#N/A</v>
      </c>
      <c r="J846" s="158" t="e">
        <f>IF(OR($A846="",$K846),"",VLOOKUP($A846,ContractInfo!$C:$L,10,FALSE))</f>
        <v>#N/A</v>
      </c>
      <c r="K846" s="158" t="b">
        <f>IF($A846="","",VLOOKUP($A846,ContractInfo!$C$2:$H$904,6,FALSE))</f>
        <v>0</v>
      </c>
      <c r="L846" s="158">
        <f>IF(OR($A846="",$K846),"",VLOOKUP($A846,ContractInfo!$C:$L,5,FALSE))</f>
        <v>10</v>
      </c>
    </row>
    <row r="847" spans="1:12" s="140" customFormat="1" x14ac:dyDescent="0.2">
      <c r="A847" s="140" t="s">
        <v>989</v>
      </c>
      <c r="B847" s="158">
        <v>11</v>
      </c>
      <c r="C847" s="158">
        <v>0</v>
      </c>
      <c r="D847" s="158">
        <v>-11</v>
      </c>
      <c r="E847" s="158">
        <f t="shared" si="52"/>
        <v>1</v>
      </c>
      <c r="F847" s="158">
        <f t="shared" si="53"/>
        <v>11</v>
      </c>
      <c r="G847" s="165" t="e">
        <f t="shared" si="54"/>
        <v>#N/A</v>
      </c>
      <c r="H847" s="165">
        <v>-821150</v>
      </c>
      <c r="I847" s="165" t="e">
        <f t="shared" si="55"/>
        <v>#N/A</v>
      </c>
      <c r="J847" s="158" t="e">
        <f>IF(OR($A847="",$K847),"",VLOOKUP($A847,ContractInfo!$C:$L,10,FALSE))</f>
        <v>#N/A</v>
      </c>
      <c r="K847" s="158" t="b">
        <f>IF($A847="","",VLOOKUP($A847,ContractInfo!$C$2:$H$904,6,FALSE))</f>
        <v>0</v>
      </c>
      <c r="L847" s="158">
        <f>IF(OR($A847="",$K847),"",VLOOKUP($A847,ContractInfo!$C:$L,5,FALSE))</f>
        <v>5</v>
      </c>
    </row>
    <row r="848" spans="1:12" s="140" customFormat="1" x14ac:dyDescent="0.2">
      <c r="A848" s="140" t="s">
        <v>1190</v>
      </c>
      <c r="B848" s="158">
        <v>1</v>
      </c>
      <c r="C848" s="158">
        <v>0</v>
      </c>
      <c r="D848" s="158">
        <v>-1</v>
      </c>
      <c r="E848" s="158">
        <f t="shared" si="52"/>
        <v>1</v>
      </c>
      <c r="F848" s="158">
        <f t="shared" si="53"/>
        <v>1</v>
      </c>
      <c r="G848" s="165" t="e">
        <f t="shared" si="54"/>
        <v>#N/A</v>
      </c>
      <c r="H848" s="165">
        <v>-63840</v>
      </c>
      <c r="I848" s="165" t="e">
        <f t="shared" si="55"/>
        <v>#N/A</v>
      </c>
      <c r="J848" s="158" t="e">
        <f>IF(OR($A848="",$K848),"",VLOOKUP($A848,ContractInfo!$C:$L,10,FALSE))</f>
        <v>#N/A</v>
      </c>
      <c r="K848" s="158" t="b">
        <f>IF($A848="","",VLOOKUP($A848,ContractInfo!$C$2:$H$904,6,FALSE))</f>
        <v>0</v>
      </c>
      <c r="L848" s="158">
        <f>IF(OR($A848="",$K848),"",VLOOKUP($A848,ContractInfo!$C:$L,5,FALSE))</f>
        <v>100</v>
      </c>
    </row>
    <row r="849" spans="1:12" s="140" customFormat="1" x14ac:dyDescent="0.2">
      <c r="A849" s="140" t="s">
        <v>1458</v>
      </c>
      <c r="B849" s="158">
        <v>-10</v>
      </c>
      <c r="C849" s="158">
        <v>0</v>
      </c>
      <c r="D849" s="158">
        <v>10</v>
      </c>
      <c r="E849" s="158">
        <f t="shared" si="52"/>
        <v>1</v>
      </c>
      <c r="F849" s="158">
        <f t="shared" si="53"/>
        <v>-10</v>
      </c>
      <c r="G849" s="165" t="e">
        <f t="shared" si="54"/>
        <v>#N/A</v>
      </c>
      <c r="H849" s="165">
        <v>386300</v>
      </c>
      <c r="I849" s="165" t="e">
        <f t="shared" si="55"/>
        <v>#N/A</v>
      </c>
      <c r="J849" s="158" t="e">
        <f>IF(OR($A849="",$K849),"",VLOOKUP($A849,ContractInfo!$C:$L,10,FALSE))</f>
        <v>#N/A</v>
      </c>
      <c r="K849" s="158" t="b">
        <f>IF($A849="","",VLOOKUP($A849,ContractInfo!$C$2:$H$904,6,FALSE))</f>
        <v>0</v>
      </c>
      <c r="L849" s="158">
        <f>IF(OR($A849="",$K849),"",VLOOKUP($A849,ContractInfo!$C:$L,5,FALSE))</f>
        <v>10</v>
      </c>
    </row>
    <row r="850" spans="1:12" s="140" customFormat="1" x14ac:dyDescent="0.2">
      <c r="A850" s="140" t="s">
        <v>1468</v>
      </c>
      <c r="B850" s="158">
        <v>275</v>
      </c>
      <c r="C850" s="158">
        <v>275</v>
      </c>
      <c r="D850" s="158">
        <v>0</v>
      </c>
      <c r="E850" s="158">
        <f t="shared" si="52"/>
        <v>1</v>
      </c>
      <c r="F850" s="158">
        <f t="shared" si="53"/>
        <v>275</v>
      </c>
      <c r="G850" s="165" t="e">
        <f t="shared" si="54"/>
        <v>#N/A</v>
      </c>
      <c r="H850" s="165">
        <v>-541750</v>
      </c>
      <c r="I850" s="165" t="e">
        <f t="shared" si="55"/>
        <v>#N/A</v>
      </c>
      <c r="J850" s="158" t="e">
        <f>IF(OR($A850="",$K850),"",VLOOKUP($A850,ContractInfo!$C:$L,10,FALSE))</f>
        <v>#N/A</v>
      </c>
      <c r="K850" s="158" t="b">
        <f>IF($A850="","",VLOOKUP($A850,ContractInfo!$C$2:$H$904,6,FALSE))</f>
        <v>0</v>
      </c>
      <c r="L850" s="158">
        <f>IF(OR($A850="",$K850),"",VLOOKUP($A850,ContractInfo!$C:$L,5,FALSE))</f>
        <v>100</v>
      </c>
    </row>
    <row r="851" spans="1:12" s="140" customFormat="1" x14ac:dyDescent="0.2">
      <c r="A851" s="140" t="s">
        <v>1353</v>
      </c>
      <c r="B851" s="158">
        <v>-28</v>
      </c>
      <c r="C851" s="158">
        <v>-28</v>
      </c>
      <c r="D851" s="158">
        <v>0</v>
      </c>
      <c r="E851" s="158">
        <f t="shared" si="52"/>
        <v>1</v>
      </c>
      <c r="F851" s="158">
        <f t="shared" si="53"/>
        <v>-28</v>
      </c>
      <c r="G851" s="165" t="e">
        <f t="shared" si="54"/>
        <v>#N/A</v>
      </c>
      <c r="H851" s="165">
        <v>72811.199999999997</v>
      </c>
      <c r="I851" s="165" t="e">
        <f t="shared" si="55"/>
        <v>#N/A</v>
      </c>
      <c r="J851" s="158" t="e">
        <f>IF(OR($A851="",$K851),"",VLOOKUP($A851,ContractInfo!$C:$L,10,FALSE))</f>
        <v>#N/A</v>
      </c>
      <c r="K851" s="158" t="b">
        <f>IF($A851="","",VLOOKUP($A851,ContractInfo!$C$2:$H$904,6,FALSE))</f>
        <v>0</v>
      </c>
      <c r="L851" s="158">
        <f>IF(OR($A851="",$K851),"",VLOOKUP($A851,ContractInfo!$C:$L,5,FALSE))</f>
        <v>100</v>
      </c>
    </row>
    <row r="852" spans="1:12" s="140" customFormat="1" x14ac:dyDescent="0.2">
      <c r="A852" s="140" t="s">
        <v>978</v>
      </c>
      <c r="B852" s="158">
        <v>-650</v>
      </c>
      <c r="C852" s="158">
        <v>-650</v>
      </c>
      <c r="D852" s="158">
        <v>0</v>
      </c>
      <c r="E852" s="158">
        <f t="shared" si="52"/>
        <v>1</v>
      </c>
      <c r="F852" s="158">
        <f t="shared" si="53"/>
        <v>-650</v>
      </c>
      <c r="G852" s="165" t="e">
        <f t="shared" si="54"/>
        <v>#N/A</v>
      </c>
      <c r="H852" s="165">
        <v>1597700</v>
      </c>
      <c r="I852" s="165" t="e">
        <f t="shared" si="55"/>
        <v>#N/A</v>
      </c>
      <c r="J852" s="158" t="e">
        <f>IF(OR($A852="",$K852),"",VLOOKUP($A852,ContractInfo!$C:$L,10,FALSE))</f>
        <v>#N/A</v>
      </c>
      <c r="K852" s="158" t="b">
        <f>IF($A852="","",VLOOKUP($A852,ContractInfo!$C$2:$H$904,6,FALSE))</f>
        <v>0</v>
      </c>
      <c r="L852" s="158">
        <f>IF(OR($A852="",$K852),"",VLOOKUP($A852,ContractInfo!$C:$L,5,FALSE))</f>
        <v>100</v>
      </c>
    </row>
    <row r="853" spans="1:12" s="140" customFormat="1" x14ac:dyDescent="0.2">
      <c r="A853" s="140" t="s">
        <v>1471</v>
      </c>
      <c r="B853" s="158">
        <v>292</v>
      </c>
      <c r="C853" s="158">
        <v>292</v>
      </c>
      <c r="D853" s="158">
        <v>0</v>
      </c>
      <c r="E853" s="158">
        <f t="shared" si="52"/>
        <v>1</v>
      </c>
      <c r="F853" s="158">
        <f t="shared" si="53"/>
        <v>292</v>
      </c>
      <c r="G853" s="165" t="e">
        <f t="shared" si="54"/>
        <v>#N/A</v>
      </c>
      <c r="H853" s="165">
        <v>-536404</v>
      </c>
      <c r="I853" s="165" t="e">
        <f t="shared" si="55"/>
        <v>#N/A</v>
      </c>
      <c r="J853" s="158" t="e">
        <f>IF(OR($A853="",$K853),"",VLOOKUP($A853,ContractInfo!$C:$L,10,FALSE))</f>
        <v>#N/A</v>
      </c>
      <c r="K853" s="158" t="b">
        <f>IF($A853="","",VLOOKUP($A853,ContractInfo!$C$2:$H$904,6,FALSE))</f>
        <v>0</v>
      </c>
      <c r="L853" s="158">
        <f>IF(OR($A853="",$K853),"",VLOOKUP($A853,ContractInfo!$C:$L,5,FALSE))</f>
        <v>100</v>
      </c>
    </row>
    <row r="854" spans="1:12" s="140" customFormat="1" x14ac:dyDescent="0.2">
      <c r="A854" s="140" t="s">
        <v>1285</v>
      </c>
      <c r="B854" s="158">
        <v>-1300</v>
      </c>
      <c r="C854" s="158">
        <v>-1300</v>
      </c>
      <c r="D854" s="158">
        <v>0</v>
      </c>
      <c r="E854" s="158">
        <f t="shared" si="52"/>
        <v>1</v>
      </c>
      <c r="F854" s="158">
        <f t="shared" si="53"/>
        <v>-1300</v>
      </c>
      <c r="G854" s="165" t="e">
        <f t="shared" si="54"/>
        <v>#N/A</v>
      </c>
      <c r="H854" s="165">
        <v>956800</v>
      </c>
      <c r="I854" s="165" t="e">
        <f t="shared" si="55"/>
        <v>#N/A</v>
      </c>
      <c r="J854" s="158" t="e">
        <f>IF(OR($A854="",$K854),"",VLOOKUP($A854,ContractInfo!$C:$L,10,FALSE))</f>
        <v>#N/A</v>
      </c>
      <c r="K854" s="158" t="b">
        <f>IF($A854="","",VLOOKUP($A854,ContractInfo!$C$2:$H$904,6,FALSE))</f>
        <v>0</v>
      </c>
      <c r="L854" s="158">
        <f>IF(OR($A854="",$K854),"",VLOOKUP($A854,ContractInfo!$C:$L,5,FALSE))</f>
        <v>100</v>
      </c>
    </row>
    <row r="855" spans="1:12" s="140" customFormat="1" x14ac:dyDescent="0.2">
      <c r="A855" s="140" t="s">
        <v>1396</v>
      </c>
      <c r="B855" s="158">
        <v>-25</v>
      </c>
      <c r="C855" s="158">
        <v>-25</v>
      </c>
      <c r="D855" s="158">
        <v>0</v>
      </c>
      <c r="E855" s="158">
        <f t="shared" si="52"/>
        <v>1</v>
      </c>
      <c r="F855" s="158">
        <f t="shared" si="53"/>
        <v>-25</v>
      </c>
      <c r="G855" s="165" t="e">
        <f t="shared" si="54"/>
        <v>#N/A</v>
      </c>
      <c r="H855" s="165">
        <v>37175</v>
      </c>
      <c r="I855" s="165" t="e">
        <f t="shared" si="55"/>
        <v>#N/A</v>
      </c>
      <c r="J855" s="158" t="e">
        <f>IF(OR($A855="",$K855),"",VLOOKUP($A855,ContractInfo!$C:$L,10,FALSE))</f>
        <v>#N/A</v>
      </c>
      <c r="K855" s="158" t="b">
        <f>IF($A855="","",VLOOKUP($A855,ContractInfo!$C$2:$H$904,6,FALSE))</f>
        <v>0</v>
      </c>
      <c r="L855" s="158">
        <f>IF(OR($A855="",$K855),"",VLOOKUP($A855,ContractInfo!$C:$L,5,FALSE))</f>
        <v>100</v>
      </c>
    </row>
    <row r="856" spans="1:12" s="140" customFormat="1" x14ac:dyDescent="0.2">
      <c r="A856" s="140" t="s">
        <v>888</v>
      </c>
      <c r="B856" s="158">
        <v>-54</v>
      </c>
      <c r="C856" s="158">
        <v>-54</v>
      </c>
      <c r="D856" s="158">
        <v>0</v>
      </c>
      <c r="E856" s="158">
        <f t="shared" si="52"/>
        <v>1</v>
      </c>
      <c r="F856" s="158">
        <f t="shared" si="53"/>
        <v>-54</v>
      </c>
      <c r="G856" s="165" t="e">
        <f t="shared" si="54"/>
        <v>#N/A</v>
      </c>
      <c r="H856" s="165">
        <v>146993.4</v>
      </c>
      <c r="I856" s="165" t="e">
        <f t="shared" si="55"/>
        <v>#N/A</v>
      </c>
      <c r="J856" s="158" t="e">
        <f>IF(OR($A856="",$K856),"",VLOOKUP($A856,ContractInfo!$C:$L,10,FALSE))</f>
        <v>#N/A</v>
      </c>
      <c r="K856" s="158" t="b">
        <f>IF($A856="","",VLOOKUP($A856,ContractInfo!$C$2:$H$904,6,FALSE))</f>
        <v>0</v>
      </c>
      <c r="L856" s="158">
        <f>IF(OR($A856="",$K856),"",VLOOKUP($A856,ContractInfo!$C:$L,5,FALSE))</f>
        <v>100</v>
      </c>
    </row>
    <row r="857" spans="1:12" s="140" customFormat="1" x14ac:dyDescent="0.2">
      <c r="A857" s="140" t="s">
        <v>989</v>
      </c>
      <c r="B857" s="158">
        <v>11</v>
      </c>
      <c r="C857" s="158">
        <v>0</v>
      </c>
      <c r="D857" s="158">
        <v>-11</v>
      </c>
      <c r="E857" s="158">
        <f t="shared" si="52"/>
        <v>1</v>
      </c>
      <c r="F857" s="158">
        <f t="shared" si="53"/>
        <v>11</v>
      </c>
      <c r="G857" s="165" t="e">
        <f t="shared" si="54"/>
        <v>#N/A</v>
      </c>
      <c r="H857" s="165">
        <v>-817575</v>
      </c>
      <c r="I857" s="165" t="e">
        <f t="shared" si="55"/>
        <v>#N/A</v>
      </c>
      <c r="J857" s="158" t="e">
        <f>IF(OR($A857="",$K857),"",VLOOKUP($A857,ContractInfo!$C:$L,10,FALSE))</f>
        <v>#N/A</v>
      </c>
      <c r="K857" s="158" t="b">
        <f>IF($A857="","",VLOOKUP($A857,ContractInfo!$C$2:$H$904,6,FALSE))</f>
        <v>0</v>
      </c>
      <c r="L857" s="158">
        <f>IF(OR($A857="",$K857),"",VLOOKUP($A857,ContractInfo!$C:$L,5,FALSE))</f>
        <v>5</v>
      </c>
    </row>
    <row r="858" spans="1:12" s="140" customFormat="1" x14ac:dyDescent="0.2">
      <c r="A858" s="140" t="s">
        <v>999</v>
      </c>
      <c r="B858" s="158">
        <v>3</v>
      </c>
      <c r="C858" s="158">
        <v>3</v>
      </c>
      <c r="D858" s="158">
        <v>0</v>
      </c>
      <c r="E858" s="158">
        <f t="shared" si="52"/>
        <v>1</v>
      </c>
      <c r="F858" s="158">
        <f t="shared" si="53"/>
        <v>3</v>
      </c>
      <c r="G858" s="165" t="e">
        <f t="shared" si="54"/>
        <v>#N/A</v>
      </c>
      <c r="H858" s="165">
        <v>-117060</v>
      </c>
      <c r="I858" s="165" t="e">
        <f t="shared" si="55"/>
        <v>#N/A</v>
      </c>
      <c r="J858" s="158" t="e">
        <f>IF(OR($A858="",$K858),"",VLOOKUP($A858,ContractInfo!$C:$L,10,FALSE))</f>
        <v>#N/A</v>
      </c>
      <c r="K858" s="158" t="b">
        <f>IF($A858="","",VLOOKUP($A858,ContractInfo!$C$2:$H$904,6,FALSE))</f>
        <v>0</v>
      </c>
      <c r="L858" s="158">
        <f>IF(OR($A858="",$K858),"",VLOOKUP($A858,ContractInfo!$C:$L,5,FALSE))</f>
        <v>10</v>
      </c>
    </row>
    <row r="859" spans="1:12" s="140" customFormat="1" x14ac:dyDescent="0.2">
      <c r="A859" s="140" t="s">
        <v>1416</v>
      </c>
      <c r="B859" s="158">
        <v>-15</v>
      </c>
      <c r="C859" s="158">
        <v>-15</v>
      </c>
      <c r="D859" s="158">
        <v>0</v>
      </c>
      <c r="E859" s="158">
        <f t="shared" si="52"/>
        <v>1</v>
      </c>
      <c r="F859" s="158">
        <f t="shared" si="53"/>
        <v>-15</v>
      </c>
      <c r="G859" s="165" t="e">
        <f t="shared" si="54"/>
        <v>#N/A</v>
      </c>
      <c r="H859" s="165">
        <v>572250</v>
      </c>
      <c r="I859" s="165" t="e">
        <f t="shared" si="55"/>
        <v>#N/A</v>
      </c>
      <c r="J859" s="158" t="e">
        <f>IF(OR($A859="",$K859),"",VLOOKUP($A859,ContractInfo!$C:$L,10,FALSE))</f>
        <v>#N/A</v>
      </c>
      <c r="K859" s="158" t="b">
        <f>IF($A859="","",VLOOKUP($A859,ContractInfo!$C$2:$H$904,6,FALSE))</f>
        <v>0</v>
      </c>
      <c r="L859" s="158">
        <f>IF(OR($A859="",$K859),"",VLOOKUP($A859,ContractInfo!$C:$L,5,FALSE))</f>
        <v>10</v>
      </c>
    </row>
    <row r="860" spans="1:12" s="140" customFormat="1" x14ac:dyDescent="0.2">
      <c r="A860" s="140" t="s">
        <v>1458</v>
      </c>
      <c r="B860" s="158">
        <v>-15</v>
      </c>
      <c r="C860" s="158">
        <v>0</v>
      </c>
      <c r="D860" s="158">
        <v>15</v>
      </c>
      <c r="E860" s="158">
        <f t="shared" si="52"/>
        <v>1</v>
      </c>
      <c r="F860" s="158">
        <f t="shared" si="53"/>
        <v>-15</v>
      </c>
      <c r="G860" s="165" t="e">
        <f t="shared" si="54"/>
        <v>#N/A</v>
      </c>
      <c r="H860" s="165">
        <v>583800</v>
      </c>
      <c r="I860" s="165" t="e">
        <f t="shared" si="55"/>
        <v>#N/A</v>
      </c>
      <c r="J860" s="158" t="e">
        <f>IF(OR($A860="",$K860),"",VLOOKUP($A860,ContractInfo!$C:$L,10,FALSE))</f>
        <v>#N/A</v>
      </c>
      <c r="K860" s="158" t="b">
        <f>IF($A860="","",VLOOKUP($A860,ContractInfo!$C$2:$H$904,6,FALSE))</f>
        <v>0</v>
      </c>
      <c r="L860" s="158">
        <f>IF(OR($A860="",$K860),"",VLOOKUP($A860,ContractInfo!$C:$L,5,FALSE))</f>
        <v>10</v>
      </c>
    </row>
    <row r="861" spans="1:12" s="140" customFormat="1" x14ac:dyDescent="0.2">
      <c r="A861" s="140" t="s">
        <v>1495</v>
      </c>
      <c r="B861" s="158">
        <v>1460</v>
      </c>
      <c r="C861" s="158">
        <v>1460</v>
      </c>
      <c r="D861" s="158">
        <v>0</v>
      </c>
      <c r="E861" s="158">
        <f t="shared" si="52"/>
        <v>1</v>
      </c>
      <c r="F861" s="158">
        <f t="shared" si="53"/>
        <v>1460</v>
      </c>
      <c r="G861" s="165" t="e">
        <f t="shared" si="54"/>
        <v>#N/A</v>
      </c>
      <c r="H861" s="165">
        <v>-1082882</v>
      </c>
      <c r="I861" s="165" t="e">
        <f t="shared" si="55"/>
        <v>#N/A</v>
      </c>
      <c r="J861" s="158" t="e">
        <f>IF(OR($A861="",$K861),"",VLOOKUP($A861,ContractInfo!$C:$L,10,FALSE))</f>
        <v>#N/A</v>
      </c>
      <c r="K861" s="158" t="b">
        <f>IF($A861="","",VLOOKUP($A861,ContractInfo!$C$2:$H$904,6,FALSE))</f>
        <v>0</v>
      </c>
      <c r="L861" s="158">
        <f>IF(OR($A861="",$K861),"",VLOOKUP($A861,ContractInfo!$C:$L,5,FALSE))</f>
        <v>100</v>
      </c>
    </row>
    <row r="862" spans="1:12" s="140" customFormat="1" x14ac:dyDescent="0.2">
      <c r="A862" s="140" t="s">
        <v>1468</v>
      </c>
      <c r="B862" s="158">
        <v>-100</v>
      </c>
      <c r="C862" s="158">
        <v>-100</v>
      </c>
      <c r="D862" s="158">
        <v>0</v>
      </c>
      <c r="E862" s="158">
        <f t="shared" si="52"/>
        <v>1</v>
      </c>
      <c r="F862" s="158">
        <f t="shared" si="53"/>
        <v>-100</v>
      </c>
      <c r="G862" s="165" t="e">
        <f t="shared" si="54"/>
        <v>#N/A</v>
      </c>
      <c r="H862" s="165">
        <v>190900</v>
      </c>
      <c r="I862" s="165" t="e">
        <f t="shared" si="55"/>
        <v>#N/A</v>
      </c>
      <c r="J862" s="158" t="e">
        <f>IF(OR($A862="",$K862),"",VLOOKUP($A862,ContractInfo!$C:$L,10,FALSE))</f>
        <v>#N/A</v>
      </c>
      <c r="K862" s="158" t="b">
        <f>IF($A862="","",VLOOKUP($A862,ContractInfo!$C$2:$H$904,6,FALSE))</f>
        <v>0</v>
      </c>
      <c r="L862" s="158">
        <f>IF(OR($A862="",$K862),"",VLOOKUP($A862,ContractInfo!$C:$L,5,FALSE))</f>
        <v>100</v>
      </c>
    </row>
    <row r="863" spans="1:12" s="140" customFormat="1" x14ac:dyDescent="0.2">
      <c r="A863" s="140" t="s">
        <v>1081</v>
      </c>
      <c r="B863" s="158">
        <v>-2000</v>
      </c>
      <c r="C863" s="158">
        <v>-2000</v>
      </c>
      <c r="D863" s="158">
        <v>0</v>
      </c>
      <c r="E863" s="158">
        <f t="shared" si="52"/>
        <v>1</v>
      </c>
      <c r="F863" s="158">
        <f t="shared" si="53"/>
        <v>-2000</v>
      </c>
      <c r="G863" s="165" t="e">
        <f t="shared" si="54"/>
        <v>#N/A</v>
      </c>
      <c r="H863" s="165">
        <v>508000</v>
      </c>
      <c r="I863" s="165" t="e">
        <f t="shared" si="55"/>
        <v>#N/A</v>
      </c>
      <c r="J863" s="158" t="e">
        <f>IF(OR($A863="",$K863),"",VLOOKUP($A863,ContractInfo!$C:$L,10,FALSE))</f>
        <v>#N/A</v>
      </c>
      <c r="K863" s="158" t="b">
        <f>IF($A863="","",VLOOKUP($A863,ContractInfo!$C$2:$H$904,6,FALSE))</f>
        <v>0</v>
      </c>
      <c r="L863" s="158">
        <f>IF(OR($A863="",$K863),"",VLOOKUP($A863,ContractInfo!$C:$L,5,FALSE))</f>
        <v>100</v>
      </c>
    </row>
    <row r="864" spans="1:12" s="140" customFormat="1" x14ac:dyDescent="0.2">
      <c r="A864" s="140" t="s">
        <v>1503</v>
      </c>
      <c r="B864" s="158">
        <v>110</v>
      </c>
      <c r="C864" s="158">
        <v>110</v>
      </c>
      <c r="D864" s="158">
        <v>0</v>
      </c>
      <c r="E864" s="158">
        <f t="shared" si="52"/>
        <v>1</v>
      </c>
      <c r="F864" s="158">
        <f t="shared" si="53"/>
        <v>110</v>
      </c>
      <c r="G864" s="165" t="e">
        <f t="shared" si="54"/>
        <v>#N/A</v>
      </c>
      <c r="H864" s="165">
        <v>-515900</v>
      </c>
      <c r="I864" s="165" t="e">
        <f t="shared" si="55"/>
        <v>#N/A</v>
      </c>
      <c r="J864" s="158" t="e">
        <f>IF(OR($A864="",$K864),"",VLOOKUP($A864,ContractInfo!$C:$L,10,FALSE))</f>
        <v>#N/A</v>
      </c>
      <c r="K864" s="158" t="b">
        <f>IF($A864="","",VLOOKUP($A864,ContractInfo!$C$2:$H$904,6,FALSE))</f>
        <v>0</v>
      </c>
      <c r="L864" s="158">
        <f>IF(OR($A864="",$K864),"",VLOOKUP($A864,ContractInfo!$C:$L,5,FALSE))</f>
        <v>100</v>
      </c>
    </row>
    <row r="865" spans="1:12" s="140" customFormat="1" x14ac:dyDescent="0.2">
      <c r="A865" s="140" t="s">
        <v>1500</v>
      </c>
      <c r="B865" s="158">
        <v>600</v>
      </c>
      <c r="C865" s="158">
        <v>600</v>
      </c>
      <c r="D865" s="158">
        <v>0</v>
      </c>
      <c r="E865" s="158">
        <f t="shared" si="52"/>
        <v>1</v>
      </c>
      <c r="F865" s="158">
        <f t="shared" si="53"/>
        <v>600</v>
      </c>
      <c r="G865" s="165" t="e">
        <f t="shared" si="54"/>
        <v>#N/A</v>
      </c>
      <c r="H865" s="165">
        <v>-532860</v>
      </c>
      <c r="I865" s="165" t="e">
        <f t="shared" si="55"/>
        <v>#N/A</v>
      </c>
      <c r="J865" s="158" t="e">
        <f>IF(OR($A865="",$K865),"",VLOOKUP($A865,ContractInfo!$C:$L,10,FALSE))</f>
        <v>#N/A</v>
      </c>
      <c r="K865" s="158" t="b">
        <f>IF($A865="","",VLOOKUP($A865,ContractInfo!$C$2:$H$904,6,FALSE))</f>
        <v>0</v>
      </c>
      <c r="L865" s="158">
        <f>IF(OR($A865="",$K865),"",VLOOKUP($A865,ContractInfo!$C:$L,5,FALSE))</f>
        <v>100</v>
      </c>
    </row>
    <row r="866" spans="1:12" s="140" customFormat="1" x14ac:dyDescent="0.2">
      <c r="A866" s="140" t="s">
        <v>1498</v>
      </c>
      <c r="B866" s="158">
        <v>213</v>
      </c>
      <c r="C866" s="158">
        <v>213</v>
      </c>
      <c r="D866" s="158">
        <v>0</v>
      </c>
      <c r="E866" s="158">
        <f t="shared" si="52"/>
        <v>1</v>
      </c>
      <c r="F866" s="158">
        <f t="shared" si="53"/>
        <v>213</v>
      </c>
      <c r="G866" s="165" t="e">
        <f t="shared" si="54"/>
        <v>#N/A</v>
      </c>
      <c r="H866" s="165">
        <v>-554886.29999999993</v>
      </c>
      <c r="I866" s="165" t="e">
        <f t="shared" si="55"/>
        <v>#N/A</v>
      </c>
      <c r="J866" s="158" t="e">
        <f>IF(OR($A866="",$K866),"",VLOOKUP($A866,ContractInfo!$C:$L,10,FALSE))</f>
        <v>#N/A</v>
      </c>
      <c r="K866" s="158" t="b">
        <f>IF($A866="","",VLOOKUP($A866,ContractInfo!$C$2:$H$904,6,FALSE))</f>
        <v>0</v>
      </c>
      <c r="L866" s="158">
        <f>IF(OR($A866="",$K866),"",VLOOKUP($A866,ContractInfo!$C:$L,5,FALSE))</f>
        <v>100</v>
      </c>
    </row>
    <row r="867" spans="1:12" s="140" customFormat="1" x14ac:dyDescent="0.2">
      <c r="A867" s="140" t="s">
        <v>1471</v>
      </c>
      <c r="B867" s="158">
        <v>-100</v>
      </c>
      <c r="C867" s="158">
        <v>-100</v>
      </c>
      <c r="D867" s="158">
        <v>0</v>
      </c>
      <c r="E867" s="158">
        <f t="shared" si="52"/>
        <v>1</v>
      </c>
      <c r="F867" s="158">
        <f t="shared" si="53"/>
        <v>-100</v>
      </c>
      <c r="G867" s="165" t="e">
        <f t="shared" si="54"/>
        <v>#N/A</v>
      </c>
      <c r="H867" s="165">
        <v>177950.00000000003</v>
      </c>
      <c r="I867" s="165" t="e">
        <f t="shared" si="55"/>
        <v>#N/A</v>
      </c>
      <c r="J867" s="158" t="e">
        <f>IF(OR($A867="",$K867),"",VLOOKUP($A867,ContractInfo!$C:$L,10,FALSE))</f>
        <v>#N/A</v>
      </c>
      <c r="K867" s="158" t="b">
        <f>IF($A867="","",VLOOKUP($A867,ContractInfo!$C$2:$H$904,6,FALSE))</f>
        <v>0</v>
      </c>
      <c r="L867" s="158">
        <f>IF(OR($A867="",$K867),"",VLOOKUP($A867,ContractInfo!$C:$L,5,FALSE))</f>
        <v>100</v>
      </c>
    </row>
    <row r="868" spans="1:12" s="140" customFormat="1" x14ac:dyDescent="0.2">
      <c r="A868" s="140" t="s">
        <v>1396</v>
      </c>
      <c r="B868" s="158">
        <v>-80</v>
      </c>
      <c r="C868" s="158">
        <v>-80</v>
      </c>
      <c r="D868" s="158">
        <v>0</v>
      </c>
      <c r="E868" s="158">
        <f t="shared" si="52"/>
        <v>1</v>
      </c>
      <c r="F868" s="158">
        <f t="shared" si="53"/>
        <v>-80</v>
      </c>
      <c r="G868" s="165" t="e">
        <f t="shared" si="54"/>
        <v>#N/A</v>
      </c>
      <c r="H868" s="165">
        <v>113768</v>
      </c>
      <c r="I868" s="165" t="e">
        <f t="shared" si="55"/>
        <v>#N/A</v>
      </c>
      <c r="J868" s="158" t="e">
        <f>IF(OR($A868="",$K868),"",VLOOKUP($A868,ContractInfo!$C:$L,10,FALSE))</f>
        <v>#N/A</v>
      </c>
      <c r="K868" s="158" t="b">
        <f>IF($A868="","",VLOOKUP($A868,ContractInfo!$C$2:$H$904,6,FALSE))</f>
        <v>0</v>
      </c>
      <c r="L868" s="158">
        <f>IF(OR($A868="",$K868),"",VLOOKUP($A868,ContractInfo!$C:$L,5,FALSE))</f>
        <v>100</v>
      </c>
    </row>
    <row r="869" spans="1:12" s="140" customFormat="1" x14ac:dyDescent="0.2">
      <c r="A869" s="140" t="s">
        <v>914</v>
      </c>
      <c r="B869" s="158">
        <v>-30</v>
      </c>
      <c r="C869" s="158">
        <v>-30</v>
      </c>
      <c r="D869" s="158">
        <v>0</v>
      </c>
      <c r="E869" s="158">
        <f t="shared" si="52"/>
        <v>1</v>
      </c>
      <c r="F869" s="158">
        <f t="shared" si="53"/>
        <v>-30</v>
      </c>
      <c r="G869" s="165" t="e">
        <f t="shared" si="54"/>
        <v>#N/A</v>
      </c>
      <c r="H869" s="165">
        <v>22380</v>
      </c>
      <c r="I869" s="165" t="e">
        <f t="shared" si="55"/>
        <v>#N/A</v>
      </c>
      <c r="J869" s="158" t="e">
        <f>IF(OR($A869="",$K869),"",VLOOKUP($A869,ContractInfo!$C:$L,10,FALSE))</f>
        <v>#N/A</v>
      </c>
      <c r="K869" s="158" t="b">
        <f>IF($A869="","",VLOOKUP($A869,ContractInfo!$C$2:$H$904,6,FALSE))</f>
        <v>0</v>
      </c>
      <c r="L869" s="158">
        <f>IF(OR($A869="",$K869),"",VLOOKUP($A869,ContractInfo!$C:$L,5,FALSE))</f>
        <v>100</v>
      </c>
    </row>
    <row r="870" spans="1:12" s="140" customFormat="1" x14ac:dyDescent="0.2">
      <c r="A870" s="140" t="s">
        <v>888</v>
      </c>
      <c r="B870" s="158">
        <v>-24</v>
      </c>
      <c r="C870" s="158">
        <v>-24</v>
      </c>
      <c r="D870" s="158">
        <v>0</v>
      </c>
      <c r="E870" s="158">
        <f t="shared" si="52"/>
        <v>1</v>
      </c>
      <c r="F870" s="158">
        <f t="shared" si="53"/>
        <v>-24</v>
      </c>
      <c r="G870" s="165" t="e">
        <f t="shared" si="54"/>
        <v>#N/A</v>
      </c>
      <c r="H870" s="165">
        <v>64248</v>
      </c>
      <c r="I870" s="165" t="e">
        <f t="shared" si="55"/>
        <v>#N/A</v>
      </c>
      <c r="J870" s="158" t="e">
        <f>IF(OR($A870="",$K870),"",VLOOKUP($A870,ContractInfo!$C:$L,10,FALSE))</f>
        <v>#N/A</v>
      </c>
      <c r="K870" s="158" t="b">
        <f>IF($A870="","",VLOOKUP($A870,ContractInfo!$C$2:$H$904,6,FALSE))</f>
        <v>0</v>
      </c>
      <c r="L870" s="158">
        <f>IF(OR($A870="",$K870),"",VLOOKUP($A870,ContractInfo!$C:$L,5,FALSE))</f>
        <v>100</v>
      </c>
    </row>
    <row r="871" spans="1:12" s="140" customFormat="1" x14ac:dyDescent="0.2">
      <c r="A871" s="140" t="s">
        <v>862</v>
      </c>
      <c r="B871" s="158">
        <v>-14</v>
      </c>
      <c r="C871" s="158">
        <v>-14</v>
      </c>
      <c r="D871" s="158">
        <v>0</v>
      </c>
      <c r="E871" s="158">
        <f t="shared" si="52"/>
        <v>1</v>
      </c>
      <c r="F871" s="158">
        <f t="shared" si="53"/>
        <v>-14</v>
      </c>
      <c r="G871" s="165" t="e">
        <f t="shared" si="54"/>
        <v>#N/A</v>
      </c>
      <c r="H871" s="165">
        <v>13832.000000000002</v>
      </c>
      <c r="I871" s="165" t="e">
        <f t="shared" si="55"/>
        <v>#N/A</v>
      </c>
      <c r="J871" s="158" t="e">
        <f>IF(OR($A871="",$K871),"",VLOOKUP($A871,ContractInfo!$C:$L,10,FALSE))</f>
        <v>#N/A</v>
      </c>
      <c r="K871" s="158" t="b">
        <f>IF($A871="","",VLOOKUP($A871,ContractInfo!$C$2:$H$904,6,FALSE))</f>
        <v>0</v>
      </c>
      <c r="L871" s="158">
        <f>IF(OR($A871="",$K871),"",VLOOKUP($A871,ContractInfo!$C:$L,5,FALSE))</f>
        <v>100</v>
      </c>
    </row>
    <row r="872" spans="1:12" s="140" customFormat="1" x14ac:dyDescent="0.2">
      <c r="A872" s="140" t="s">
        <v>1190</v>
      </c>
      <c r="B872" s="158">
        <v>1</v>
      </c>
      <c r="C872" s="158">
        <v>0</v>
      </c>
      <c r="D872" s="158">
        <v>-1</v>
      </c>
      <c r="E872" s="158">
        <f t="shared" si="52"/>
        <v>1</v>
      </c>
      <c r="F872" s="158">
        <f t="shared" si="53"/>
        <v>1</v>
      </c>
      <c r="G872" s="165" t="e">
        <f t="shared" si="54"/>
        <v>#N/A</v>
      </c>
      <c r="H872" s="165">
        <v>-64500</v>
      </c>
      <c r="I872" s="165" t="e">
        <f t="shared" si="55"/>
        <v>#N/A</v>
      </c>
      <c r="J872" s="158" t="e">
        <f>IF(OR($A872="",$K872),"",VLOOKUP($A872,ContractInfo!$C:$L,10,FALSE))</f>
        <v>#N/A</v>
      </c>
      <c r="K872" s="158" t="b">
        <f>IF($A872="","",VLOOKUP($A872,ContractInfo!$C$2:$H$904,6,FALSE))</f>
        <v>0</v>
      </c>
      <c r="L872" s="158">
        <f>IF(OR($A872="",$K872),"",VLOOKUP($A872,ContractInfo!$C:$L,5,FALSE))</f>
        <v>100</v>
      </c>
    </row>
    <row r="873" spans="1:12" s="140" customFormat="1" x14ac:dyDescent="0.2">
      <c r="A873" s="140" t="s">
        <v>989</v>
      </c>
      <c r="B873" s="158">
        <v>12</v>
      </c>
      <c r="C873" s="158">
        <v>0</v>
      </c>
      <c r="D873" s="158">
        <v>-12</v>
      </c>
      <c r="E873" s="158">
        <f t="shared" si="52"/>
        <v>1</v>
      </c>
      <c r="F873" s="158">
        <f t="shared" si="53"/>
        <v>12</v>
      </c>
      <c r="G873" s="165" t="e">
        <f t="shared" si="54"/>
        <v>#N/A</v>
      </c>
      <c r="H873" s="165">
        <v>-893400</v>
      </c>
      <c r="I873" s="165" t="e">
        <f t="shared" si="55"/>
        <v>#N/A</v>
      </c>
      <c r="J873" s="158" t="e">
        <f>IF(OR($A873="",$K873),"",VLOOKUP($A873,ContractInfo!$C:$L,10,FALSE))</f>
        <v>#N/A</v>
      </c>
      <c r="K873" s="158" t="b">
        <f>IF($A873="","",VLOOKUP($A873,ContractInfo!$C$2:$H$904,6,FALSE))</f>
        <v>0</v>
      </c>
      <c r="L873" s="158">
        <f>IF(OR($A873="",$K873),"",VLOOKUP($A873,ContractInfo!$C:$L,5,FALSE))</f>
        <v>5</v>
      </c>
    </row>
    <row r="874" spans="1:12" s="140" customFormat="1" x14ac:dyDescent="0.2">
      <c r="A874" s="140" t="s">
        <v>1458</v>
      </c>
      <c r="B874" s="158">
        <v>10</v>
      </c>
      <c r="C874" s="158">
        <v>0</v>
      </c>
      <c r="D874" s="158">
        <v>-10</v>
      </c>
      <c r="E874" s="158">
        <f t="shared" si="52"/>
        <v>1</v>
      </c>
      <c r="F874" s="158">
        <f t="shared" si="53"/>
        <v>10</v>
      </c>
      <c r="G874" s="165" t="e">
        <f t="shared" si="54"/>
        <v>#N/A</v>
      </c>
      <c r="H874" s="165">
        <v>-384200</v>
      </c>
      <c r="I874" s="165" t="e">
        <f t="shared" si="55"/>
        <v>#N/A</v>
      </c>
      <c r="J874" s="158" t="e">
        <f>IF(OR($A874="",$K874),"",VLOOKUP($A874,ContractInfo!$C:$L,10,FALSE))</f>
        <v>#N/A</v>
      </c>
      <c r="K874" s="158" t="b">
        <f>IF($A874="","",VLOOKUP($A874,ContractInfo!$C$2:$H$904,6,FALSE))</f>
        <v>0</v>
      </c>
      <c r="L874" s="158">
        <f>IF(OR($A874="",$K874),"",VLOOKUP($A874,ContractInfo!$C:$L,5,FALSE))</f>
        <v>10</v>
      </c>
    </row>
    <row r="875" spans="1:12" s="140" customFormat="1" x14ac:dyDescent="0.2">
      <c r="A875" s="140" t="s">
        <v>1458</v>
      </c>
      <c r="B875" s="158">
        <v>-10</v>
      </c>
      <c r="C875" s="158">
        <v>0</v>
      </c>
      <c r="D875" s="158">
        <v>10</v>
      </c>
      <c r="E875" s="158">
        <f t="shared" si="52"/>
        <v>1</v>
      </c>
      <c r="F875" s="158">
        <f t="shared" si="53"/>
        <v>-10</v>
      </c>
      <c r="G875" s="165" t="e">
        <f t="shared" si="54"/>
        <v>#N/A</v>
      </c>
      <c r="H875" s="165">
        <v>385450</v>
      </c>
      <c r="I875" s="165" t="e">
        <f t="shared" si="55"/>
        <v>#N/A</v>
      </c>
      <c r="J875" s="158" t="e">
        <f>IF(OR($A875="",$K875),"",VLOOKUP($A875,ContractInfo!$C:$L,10,FALSE))</f>
        <v>#N/A</v>
      </c>
      <c r="K875" s="158" t="b">
        <f>IF($A875="","",VLOOKUP($A875,ContractInfo!$C$2:$H$904,6,FALSE))</f>
        <v>0</v>
      </c>
      <c r="L875" s="158">
        <f>IF(OR($A875="",$K875),"",VLOOKUP($A875,ContractInfo!$C:$L,5,FALSE))</f>
        <v>10</v>
      </c>
    </row>
    <row r="876" spans="1:12" s="140" customFormat="1" x14ac:dyDescent="0.2">
      <c r="A876" s="140" t="s">
        <v>1458</v>
      </c>
      <c r="B876" s="158">
        <v>-3</v>
      </c>
      <c r="C876" s="158">
        <v>-3</v>
      </c>
      <c r="D876" s="158">
        <v>0</v>
      </c>
      <c r="E876" s="158">
        <f t="shared" si="52"/>
        <v>1</v>
      </c>
      <c r="F876" s="158">
        <f t="shared" si="53"/>
        <v>-3</v>
      </c>
      <c r="G876" s="165" t="e">
        <f t="shared" si="54"/>
        <v>#N/A</v>
      </c>
      <c r="H876" s="165">
        <v>115440</v>
      </c>
      <c r="I876" s="165" t="e">
        <f t="shared" si="55"/>
        <v>#N/A</v>
      </c>
      <c r="J876" s="158" t="e">
        <f>IF(OR($A876="",$K876),"",VLOOKUP($A876,ContractInfo!$C:$L,10,FALSE))</f>
        <v>#N/A</v>
      </c>
      <c r="K876" s="158" t="b">
        <f>IF($A876="","",VLOOKUP($A876,ContractInfo!$C$2:$H$904,6,FALSE))</f>
        <v>0</v>
      </c>
      <c r="L876" s="158">
        <f>IF(OR($A876="",$K876),"",VLOOKUP($A876,ContractInfo!$C:$L,5,FALSE))</f>
        <v>10</v>
      </c>
    </row>
    <row r="877" spans="1:12" s="140" customFormat="1" x14ac:dyDescent="0.2">
      <c r="A877" s="140" t="s">
        <v>1458</v>
      </c>
      <c r="B877" s="158">
        <v>3</v>
      </c>
      <c r="C877" s="158">
        <v>3</v>
      </c>
      <c r="D877" s="158">
        <v>0</v>
      </c>
      <c r="E877" s="158">
        <f t="shared" si="52"/>
        <v>1</v>
      </c>
      <c r="F877" s="158">
        <f t="shared" si="53"/>
        <v>3</v>
      </c>
      <c r="G877" s="165" t="e">
        <f t="shared" si="54"/>
        <v>#N/A</v>
      </c>
      <c r="H877" s="165">
        <v>-115260</v>
      </c>
      <c r="I877" s="165" t="e">
        <f t="shared" si="55"/>
        <v>#N/A</v>
      </c>
      <c r="J877" s="158" t="e">
        <f>IF(OR($A877="",$K877),"",VLOOKUP($A877,ContractInfo!$C:$L,10,FALSE))</f>
        <v>#N/A</v>
      </c>
      <c r="K877" s="158" t="b">
        <f>IF($A877="","",VLOOKUP($A877,ContractInfo!$C$2:$H$904,6,FALSE))</f>
        <v>0</v>
      </c>
      <c r="L877" s="158">
        <f>IF(OR($A877="",$K877),"",VLOOKUP($A877,ContractInfo!$C:$L,5,FALSE))</f>
        <v>10</v>
      </c>
    </row>
    <row r="878" spans="1:12" s="140" customFormat="1" x14ac:dyDescent="0.2">
      <c r="A878" s="140" t="s">
        <v>1458</v>
      </c>
      <c r="B878" s="158">
        <v>25</v>
      </c>
      <c r="C878" s="158">
        <v>0</v>
      </c>
      <c r="D878" s="158">
        <v>-25</v>
      </c>
      <c r="E878" s="158">
        <f t="shared" si="52"/>
        <v>1</v>
      </c>
      <c r="F878" s="158">
        <f t="shared" si="53"/>
        <v>25</v>
      </c>
      <c r="G878" s="165" t="e">
        <f t="shared" si="54"/>
        <v>#N/A</v>
      </c>
      <c r="H878" s="165">
        <v>-960050</v>
      </c>
      <c r="I878" s="165" t="e">
        <f t="shared" si="55"/>
        <v>#N/A</v>
      </c>
      <c r="J878" s="158" t="e">
        <f>IF(OR($A878="",$K878),"",VLOOKUP($A878,ContractInfo!$C:$L,10,FALSE))</f>
        <v>#N/A</v>
      </c>
      <c r="K878" s="158" t="b">
        <f>IF($A878="","",VLOOKUP($A878,ContractInfo!$C$2:$H$904,6,FALSE))</f>
        <v>0</v>
      </c>
      <c r="L878" s="158">
        <f>IF(OR($A878="",$K878),"",VLOOKUP($A878,ContractInfo!$C:$L,5,FALSE))</f>
        <v>10</v>
      </c>
    </row>
    <row r="879" spans="1:12" s="140" customFormat="1" x14ac:dyDescent="0.2">
      <c r="A879" s="140" t="s">
        <v>1416</v>
      </c>
      <c r="B879" s="158">
        <v>-5</v>
      </c>
      <c r="C879" s="158">
        <v>-5</v>
      </c>
      <c r="D879" s="158">
        <v>0</v>
      </c>
      <c r="E879" s="158">
        <f t="shared" si="52"/>
        <v>1</v>
      </c>
      <c r="F879" s="158">
        <f t="shared" si="53"/>
        <v>-5</v>
      </c>
      <c r="G879" s="165" t="e">
        <f t="shared" si="54"/>
        <v>#N/A</v>
      </c>
      <c r="H879" s="165">
        <v>191000</v>
      </c>
      <c r="I879" s="165" t="e">
        <f t="shared" si="55"/>
        <v>#N/A</v>
      </c>
      <c r="J879" s="158" t="e">
        <f>IF(OR($A879="",$K879),"",VLOOKUP($A879,ContractInfo!$C:$L,10,FALSE))</f>
        <v>#N/A</v>
      </c>
      <c r="K879" s="158" t="b">
        <f>IF($A879="","",VLOOKUP($A879,ContractInfo!$C$2:$H$904,6,FALSE))</f>
        <v>0</v>
      </c>
      <c r="L879" s="158">
        <f>IF(OR($A879="",$K879),"",VLOOKUP($A879,ContractInfo!$C:$L,5,FALSE))</f>
        <v>10</v>
      </c>
    </row>
    <row r="880" spans="1:12" s="140" customFormat="1" x14ac:dyDescent="0.2">
      <c r="A880" s="140" t="s">
        <v>1220</v>
      </c>
      <c r="B880" s="158">
        <v>1</v>
      </c>
      <c r="C880" s="158">
        <v>1</v>
      </c>
      <c r="D880" s="158">
        <v>0</v>
      </c>
      <c r="E880" s="158">
        <f t="shared" si="52"/>
        <v>1</v>
      </c>
      <c r="F880" s="158">
        <f t="shared" si="53"/>
        <v>1</v>
      </c>
      <c r="G880" s="165" t="e">
        <f t="shared" si="54"/>
        <v>#N/A</v>
      </c>
      <c r="H880" s="165">
        <v>-95500</v>
      </c>
      <c r="I880" s="165" t="e">
        <f t="shared" si="55"/>
        <v>#N/A</v>
      </c>
      <c r="J880" s="158" t="e">
        <f>IF(OR($A880="",$K880),"",VLOOKUP($A880,ContractInfo!$C:$L,10,FALSE))</f>
        <v>#N/A</v>
      </c>
      <c r="K880" s="158" t="b">
        <f>IF($A880="","",VLOOKUP($A880,ContractInfo!$C$2:$H$904,6,FALSE))</f>
        <v>0</v>
      </c>
      <c r="L880" s="158">
        <f>IF(OR($A880="",$K880),"",VLOOKUP($A880,ContractInfo!$C:$L,5,FALSE))</f>
        <v>1</v>
      </c>
    </row>
    <row r="881" spans="1:12" s="140" customFormat="1" x14ac:dyDescent="0.2">
      <c r="A881" s="140" t="s">
        <v>678</v>
      </c>
      <c r="B881" s="158">
        <v>-700</v>
      </c>
      <c r="C881" s="158">
        <v>-700</v>
      </c>
      <c r="D881" s="158">
        <v>0</v>
      </c>
      <c r="E881" s="158">
        <f t="shared" si="52"/>
        <v>1</v>
      </c>
      <c r="F881" s="158">
        <f t="shared" si="53"/>
        <v>-700</v>
      </c>
      <c r="G881" s="165" t="e">
        <f t="shared" si="54"/>
        <v>#N/A</v>
      </c>
      <c r="H881" s="165">
        <v>1085700</v>
      </c>
      <c r="I881" s="165" t="e">
        <f t="shared" si="55"/>
        <v>#N/A</v>
      </c>
      <c r="J881" s="158" t="e">
        <f>IF(OR($A881="",$K881),"",VLOOKUP($A881,ContractInfo!$C:$L,10,FALSE))</f>
        <v>#N/A</v>
      </c>
      <c r="K881" s="158" t="b">
        <f>IF($A881="","",VLOOKUP($A881,ContractInfo!$C$2:$H$904,6,FALSE))</f>
        <v>0</v>
      </c>
      <c r="L881" s="158">
        <f>IF(OR($A881="",$K881),"",VLOOKUP($A881,ContractInfo!$C:$L,5,FALSE))</f>
        <v>100</v>
      </c>
    </row>
    <row r="882" spans="1:12" s="140" customFormat="1" x14ac:dyDescent="0.2">
      <c r="A882" s="140" t="s">
        <v>1495</v>
      </c>
      <c r="B882" s="158">
        <v>-400</v>
      </c>
      <c r="C882" s="158">
        <v>-400</v>
      </c>
      <c r="D882" s="158">
        <v>0</v>
      </c>
      <c r="E882" s="158">
        <f t="shared" si="52"/>
        <v>1</v>
      </c>
      <c r="F882" s="158">
        <f t="shared" si="53"/>
        <v>-400</v>
      </c>
      <c r="G882" s="165" t="e">
        <f t="shared" si="54"/>
        <v>#N/A</v>
      </c>
      <c r="H882" s="165">
        <v>288800</v>
      </c>
      <c r="I882" s="165" t="e">
        <f t="shared" si="55"/>
        <v>#N/A</v>
      </c>
      <c r="J882" s="158" t="e">
        <f>IF(OR($A882="",$K882),"",VLOOKUP($A882,ContractInfo!$C:$L,10,FALSE))</f>
        <v>#N/A</v>
      </c>
      <c r="K882" s="158" t="b">
        <f>IF($A882="","",VLOOKUP($A882,ContractInfo!$C$2:$H$904,6,FALSE))</f>
        <v>0</v>
      </c>
      <c r="L882" s="158">
        <f>IF(OR($A882="",$K882),"",VLOOKUP($A882,ContractInfo!$C:$L,5,FALSE))</f>
        <v>100</v>
      </c>
    </row>
    <row r="883" spans="1:12" s="140" customFormat="1" x14ac:dyDescent="0.2">
      <c r="A883" s="140" t="s">
        <v>1500</v>
      </c>
      <c r="B883" s="158">
        <v>-350</v>
      </c>
      <c r="C883" s="158">
        <v>-350</v>
      </c>
      <c r="D883" s="158">
        <v>0</v>
      </c>
      <c r="E883" s="158">
        <f t="shared" si="52"/>
        <v>1</v>
      </c>
      <c r="F883" s="158">
        <f t="shared" si="53"/>
        <v>-350</v>
      </c>
      <c r="G883" s="165" t="e">
        <f t="shared" si="54"/>
        <v>#N/A</v>
      </c>
      <c r="H883" s="165">
        <v>291550</v>
      </c>
      <c r="I883" s="165" t="e">
        <f t="shared" si="55"/>
        <v>#N/A</v>
      </c>
      <c r="J883" s="158" t="e">
        <f>IF(OR($A883="",$K883),"",VLOOKUP($A883,ContractInfo!$C:$L,10,FALSE))</f>
        <v>#N/A</v>
      </c>
      <c r="K883" s="158" t="b">
        <f>IF($A883="","",VLOOKUP($A883,ContractInfo!$C$2:$H$904,6,FALSE))</f>
        <v>0</v>
      </c>
      <c r="L883" s="158">
        <f>IF(OR($A883="",$K883),"",VLOOKUP($A883,ContractInfo!$C:$L,5,FALSE))</f>
        <v>100</v>
      </c>
    </row>
    <row r="884" spans="1:12" s="140" customFormat="1" x14ac:dyDescent="0.2">
      <c r="A884" s="140" t="s">
        <v>1503</v>
      </c>
      <c r="B884" s="158">
        <v>-70</v>
      </c>
      <c r="C884" s="158">
        <v>-70</v>
      </c>
      <c r="D884" s="158">
        <v>0</v>
      </c>
      <c r="E884" s="158">
        <f t="shared" si="52"/>
        <v>1</v>
      </c>
      <c r="F884" s="158">
        <f t="shared" si="53"/>
        <v>-70</v>
      </c>
      <c r="G884" s="165" t="e">
        <f t="shared" si="54"/>
        <v>#N/A</v>
      </c>
      <c r="H884" s="165">
        <v>305970</v>
      </c>
      <c r="I884" s="165" t="e">
        <f t="shared" si="55"/>
        <v>#N/A</v>
      </c>
      <c r="J884" s="158" t="e">
        <f>IF(OR($A884="",$K884),"",VLOOKUP($A884,ContractInfo!$C:$L,10,FALSE))</f>
        <v>#N/A</v>
      </c>
      <c r="K884" s="158" t="b">
        <f>IF($A884="","",VLOOKUP($A884,ContractInfo!$C$2:$H$904,6,FALSE))</f>
        <v>0</v>
      </c>
      <c r="L884" s="158">
        <f>IF(OR($A884="",$K884),"",VLOOKUP($A884,ContractInfo!$C:$L,5,FALSE))</f>
        <v>100</v>
      </c>
    </row>
    <row r="885" spans="1:12" s="140" customFormat="1" x14ac:dyDescent="0.2">
      <c r="A885" s="140" t="s">
        <v>1498</v>
      </c>
      <c r="B885" s="158">
        <v>-100</v>
      </c>
      <c r="C885" s="158">
        <v>-100</v>
      </c>
      <c r="D885" s="158">
        <v>0</v>
      </c>
      <c r="E885" s="158">
        <f t="shared" si="52"/>
        <v>1</v>
      </c>
      <c r="F885" s="158">
        <f t="shared" si="53"/>
        <v>-100</v>
      </c>
      <c r="G885" s="165" t="e">
        <f t="shared" si="54"/>
        <v>#N/A</v>
      </c>
      <c r="H885" s="165">
        <v>250000</v>
      </c>
      <c r="I885" s="165" t="e">
        <f t="shared" si="55"/>
        <v>#N/A</v>
      </c>
      <c r="J885" s="158" t="e">
        <f>IF(OR($A885="",$K885),"",VLOOKUP($A885,ContractInfo!$C:$L,10,FALSE))</f>
        <v>#N/A</v>
      </c>
      <c r="K885" s="158" t="b">
        <f>IF($A885="","",VLOOKUP($A885,ContractInfo!$C$2:$H$904,6,FALSE))</f>
        <v>0</v>
      </c>
      <c r="L885" s="158">
        <f>IF(OR($A885="",$K885),"",VLOOKUP($A885,ContractInfo!$C:$L,5,FALSE))</f>
        <v>100</v>
      </c>
    </row>
    <row r="886" spans="1:12" s="140" customFormat="1" x14ac:dyDescent="0.2">
      <c r="A886" s="140" t="s">
        <v>1285</v>
      </c>
      <c r="B886" s="158">
        <v>-600</v>
      </c>
      <c r="C886" s="158">
        <v>-600</v>
      </c>
      <c r="D886" s="158">
        <v>0</v>
      </c>
      <c r="E886" s="158">
        <f t="shared" si="52"/>
        <v>1</v>
      </c>
      <c r="F886" s="158">
        <f t="shared" si="53"/>
        <v>-600</v>
      </c>
      <c r="G886" s="165" t="e">
        <f t="shared" si="54"/>
        <v>#N/A</v>
      </c>
      <c r="H886" s="165">
        <v>424200</v>
      </c>
      <c r="I886" s="165" t="e">
        <f t="shared" si="55"/>
        <v>#N/A</v>
      </c>
      <c r="J886" s="158" t="e">
        <f>IF(OR($A886="",$K886),"",VLOOKUP($A886,ContractInfo!$C:$L,10,FALSE))</f>
        <v>#N/A</v>
      </c>
      <c r="K886" s="158" t="b">
        <f>IF($A886="","",VLOOKUP($A886,ContractInfo!$C$2:$H$904,6,FALSE))</f>
        <v>0</v>
      </c>
      <c r="L886" s="158">
        <f>IF(OR($A886="",$K886),"",VLOOKUP($A886,ContractInfo!$C:$L,5,FALSE))</f>
        <v>100</v>
      </c>
    </row>
    <row r="887" spans="1:12" s="140" customFormat="1" x14ac:dyDescent="0.2">
      <c r="A887" s="140" t="s">
        <v>1323</v>
      </c>
      <c r="B887" s="158">
        <v>1000</v>
      </c>
      <c r="C887" s="158">
        <v>1000</v>
      </c>
      <c r="D887" s="158">
        <v>0</v>
      </c>
      <c r="E887" s="158">
        <f t="shared" si="52"/>
        <v>1</v>
      </c>
      <c r="F887" s="158">
        <f t="shared" si="53"/>
        <v>1000</v>
      </c>
      <c r="G887" s="165" t="e">
        <f t="shared" si="54"/>
        <v>#N/A</v>
      </c>
      <c r="H887" s="165">
        <v>-1248900</v>
      </c>
      <c r="I887" s="165" t="e">
        <f t="shared" si="55"/>
        <v>#N/A</v>
      </c>
      <c r="J887" s="158" t="e">
        <f>IF(OR($A887="",$K887),"",VLOOKUP($A887,ContractInfo!$C:$L,10,FALSE))</f>
        <v>#N/A</v>
      </c>
      <c r="K887" s="158" t="b">
        <f>IF($A887="","",VLOOKUP($A887,ContractInfo!$C$2:$H$904,6,FALSE))</f>
        <v>0</v>
      </c>
      <c r="L887" s="158">
        <f>IF(OR($A887="",$K887),"",VLOOKUP($A887,ContractInfo!$C:$L,5,FALSE))</f>
        <v>100</v>
      </c>
    </row>
    <row r="888" spans="1:12" s="140" customFormat="1" x14ac:dyDescent="0.2">
      <c r="A888" s="140" t="s">
        <v>888</v>
      </c>
      <c r="B888" s="158">
        <v>60</v>
      </c>
      <c r="C888" s="158">
        <v>60</v>
      </c>
      <c r="D888" s="158">
        <v>0</v>
      </c>
      <c r="E888" s="158">
        <f t="shared" si="52"/>
        <v>1</v>
      </c>
      <c r="F888" s="158">
        <f t="shared" si="53"/>
        <v>60</v>
      </c>
      <c r="G888" s="165" t="e">
        <f t="shared" si="54"/>
        <v>#N/A</v>
      </c>
      <c r="H888" s="165">
        <v>-168120</v>
      </c>
      <c r="I888" s="165" t="e">
        <f t="shared" si="55"/>
        <v>#N/A</v>
      </c>
      <c r="J888" s="158" t="e">
        <f>IF(OR($A888="",$K888),"",VLOOKUP($A888,ContractInfo!$C:$L,10,FALSE))</f>
        <v>#N/A</v>
      </c>
      <c r="K888" s="158" t="b">
        <f>IF($A888="","",VLOOKUP($A888,ContractInfo!$C$2:$H$904,6,FALSE))</f>
        <v>0</v>
      </c>
      <c r="L888" s="158">
        <f>IF(OR($A888="",$K888),"",VLOOKUP($A888,ContractInfo!$C:$L,5,FALSE))</f>
        <v>100</v>
      </c>
    </row>
    <row r="889" spans="1:12" s="140" customFormat="1" x14ac:dyDescent="0.2">
      <c r="A889" s="140" t="s">
        <v>1223</v>
      </c>
      <c r="B889" s="158">
        <v>1</v>
      </c>
      <c r="C889" s="158">
        <v>1</v>
      </c>
      <c r="D889" s="158">
        <v>0</v>
      </c>
      <c r="E889" s="158">
        <f t="shared" si="52"/>
        <v>1</v>
      </c>
      <c r="F889" s="158">
        <f t="shared" si="53"/>
        <v>1</v>
      </c>
      <c r="G889" s="165" t="e">
        <f t="shared" si="54"/>
        <v>#N/A</v>
      </c>
      <c r="H889" s="165">
        <v>-64060</v>
      </c>
      <c r="I889" s="165" t="e">
        <f t="shared" si="55"/>
        <v>#N/A</v>
      </c>
      <c r="J889" s="158" t="e">
        <f>IF(OR($A889="",$K889),"",VLOOKUP($A889,ContractInfo!$C:$L,10,FALSE))</f>
        <v>#N/A</v>
      </c>
      <c r="K889" s="158" t="b">
        <f>IF($A889="","",VLOOKUP($A889,ContractInfo!$C$2:$H$904,6,FALSE))</f>
        <v>0</v>
      </c>
      <c r="L889" s="158">
        <f>IF(OR($A889="",$K889),"",VLOOKUP($A889,ContractInfo!$C:$L,5,FALSE))</f>
        <v>10</v>
      </c>
    </row>
    <row r="890" spans="1:12" s="140" customFormat="1" x14ac:dyDescent="0.2">
      <c r="A890" s="140" t="s">
        <v>999</v>
      </c>
      <c r="B890" s="158">
        <v>6</v>
      </c>
      <c r="C890" s="158">
        <v>6</v>
      </c>
      <c r="D890" s="158">
        <v>0</v>
      </c>
      <c r="E890" s="158">
        <f t="shared" si="52"/>
        <v>1</v>
      </c>
      <c r="F890" s="158">
        <f t="shared" si="53"/>
        <v>6</v>
      </c>
      <c r="G890" s="165" t="e">
        <f t="shared" si="54"/>
        <v>#N/A</v>
      </c>
      <c r="H890" s="165">
        <v>-237360</v>
      </c>
      <c r="I890" s="165" t="e">
        <f t="shared" si="55"/>
        <v>#N/A</v>
      </c>
      <c r="J890" s="158" t="e">
        <f>IF(OR($A890="",$K890),"",VLOOKUP($A890,ContractInfo!$C:$L,10,FALSE))</f>
        <v>#N/A</v>
      </c>
      <c r="K890" s="158" t="b">
        <f>IF($A890="","",VLOOKUP($A890,ContractInfo!$C$2:$H$904,6,FALSE))</f>
        <v>0</v>
      </c>
      <c r="L890" s="158">
        <f>IF(OR($A890="",$K890),"",VLOOKUP($A890,ContractInfo!$C:$L,5,FALSE))</f>
        <v>10</v>
      </c>
    </row>
    <row r="891" spans="1:12" s="140" customFormat="1" x14ac:dyDescent="0.2">
      <c r="A891" s="140" t="s">
        <v>989</v>
      </c>
      <c r="B891" s="158">
        <v>11</v>
      </c>
      <c r="C891" s="158">
        <v>0</v>
      </c>
      <c r="D891" s="158">
        <v>-11</v>
      </c>
      <c r="E891" s="158">
        <f t="shared" si="52"/>
        <v>1</v>
      </c>
      <c r="F891" s="158">
        <f t="shared" si="53"/>
        <v>11</v>
      </c>
      <c r="G891" s="165" t="e">
        <f t="shared" si="54"/>
        <v>#N/A</v>
      </c>
      <c r="H891" s="165">
        <v>-820325</v>
      </c>
      <c r="I891" s="165" t="e">
        <f t="shared" si="55"/>
        <v>#N/A</v>
      </c>
      <c r="J891" s="158" t="e">
        <f>IF(OR($A891="",$K891),"",VLOOKUP($A891,ContractInfo!$C:$L,10,FALSE))</f>
        <v>#N/A</v>
      </c>
      <c r="K891" s="158" t="b">
        <f>IF($A891="","",VLOOKUP($A891,ContractInfo!$C$2:$H$904,6,FALSE))</f>
        <v>0</v>
      </c>
      <c r="L891" s="158">
        <f>IF(OR($A891="",$K891),"",VLOOKUP($A891,ContractInfo!$C:$L,5,FALSE))</f>
        <v>5</v>
      </c>
    </row>
    <row r="892" spans="1:12" s="140" customFormat="1" x14ac:dyDescent="0.2">
      <c r="A892" s="140" t="s">
        <v>1416</v>
      </c>
      <c r="B892" s="158">
        <v>-4</v>
      </c>
      <c r="C892" s="158">
        <v>-4</v>
      </c>
      <c r="D892" s="158">
        <v>0</v>
      </c>
      <c r="E892" s="158">
        <f t="shared" si="52"/>
        <v>1</v>
      </c>
      <c r="F892" s="158">
        <f t="shared" si="53"/>
        <v>-4</v>
      </c>
      <c r="G892" s="165" t="e">
        <f t="shared" si="54"/>
        <v>#N/A</v>
      </c>
      <c r="H892" s="165">
        <v>152740</v>
      </c>
      <c r="I892" s="165" t="e">
        <f t="shared" si="55"/>
        <v>#N/A</v>
      </c>
      <c r="J892" s="158" t="e">
        <f>IF(OR($A892="",$K892),"",VLOOKUP($A892,ContractInfo!$C:$L,10,FALSE))</f>
        <v>#N/A</v>
      </c>
      <c r="K892" s="158" t="b">
        <f>IF($A892="","",VLOOKUP($A892,ContractInfo!$C$2:$H$904,6,FALSE))</f>
        <v>0</v>
      </c>
      <c r="L892" s="158">
        <f>IF(OR($A892="",$K892),"",VLOOKUP($A892,ContractInfo!$C:$L,5,FALSE))</f>
        <v>10</v>
      </c>
    </row>
    <row r="893" spans="1:12" s="140" customFormat="1" x14ac:dyDescent="0.2">
      <c r="A893" s="140" t="s">
        <v>1458</v>
      </c>
      <c r="B893" s="158">
        <v>-38</v>
      </c>
      <c r="C893" s="158">
        <v>-38</v>
      </c>
      <c r="D893" s="158">
        <v>0</v>
      </c>
      <c r="E893" s="158">
        <f t="shared" si="52"/>
        <v>1</v>
      </c>
      <c r="F893" s="158">
        <f t="shared" si="53"/>
        <v>-38</v>
      </c>
      <c r="G893" s="165" t="e">
        <f t="shared" si="54"/>
        <v>#N/A</v>
      </c>
      <c r="H893" s="165">
        <v>1462240</v>
      </c>
      <c r="I893" s="165" t="e">
        <f t="shared" si="55"/>
        <v>#N/A</v>
      </c>
      <c r="J893" s="158" t="e">
        <f>IF(OR($A893="",$K893),"",VLOOKUP($A893,ContractInfo!$C:$L,10,FALSE))</f>
        <v>#N/A</v>
      </c>
      <c r="K893" s="158" t="b">
        <f>IF($A893="","",VLOOKUP($A893,ContractInfo!$C$2:$H$904,6,FALSE))</f>
        <v>0</v>
      </c>
      <c r="L893" s="158">
        <f>IF(OR($A893="",$K893),"",VLOOKUP($A893,ContractInfo!$C:$L,5,FALSE))</f>
        <v>10</v>
      </c>
    </row>
    <row r="894" spans="1:12" s="140" customFormat="1" x14ac:dyDescent="0.2">
      <c r="A894" s="140" t="s">
        <v>1458</v>
      </c>
      <c r="B894" s="158">
        <v>38</v>
      </c>
      <c r="C894" s="158">
        <v>38</v>
      </c>
      <c r="D894" s="158">
        <v>0</v>
      </c>
      <c r="E894" s="158">
        <f t="shared" si="52"/>
        <v>1</v>
      </c>
      <c r="F894" s="158">
        <f t="shared" si="53"/>
        <v>38</v>
      </c>
      <c r="G894" s="165" t="e">
        <f t="shared" si="54"/>
        <v>#N/A</v>
      </c>
      <c r="H894" s="165">
        <v>-1446460.12</v>
      </c>
      <c r="I894" s="165" t="e">
        <f t="shared" si="55"/>
        <v>#N/A</v>
      </c>
      <c r="J894" s="158" t="e">
        <f>IF(OR($A894="",$K894),"",VLOOKUP($A894,ContractInfo!$C:$L,10,FALSE))</f>
        <v>#N/A</v>
      </c>
      <c r="K894" s="158" t="b">
        <f>IF($A894="","",VLOOKUP($A894,ContractInfo!$C$2:$H$904,6,FALSE))</f>
        <v>0</v>
      </c>
      <c r="L894" s="158">
        <f>IF(OR($A894="",$K894),"",VLOOKUP($A894,ContractInfo!$C:$L,5,FALSE))</f>
        <v>10</v>
      </c>
    </row>
    <row r="895" spans="1:12" s="140" customFormat="1" x14ac:dyDescent="0.2">
      <c r="A895" s="140" t="s">
        <v>1458</v>
      </c>
      <c r="B895" s="158">
        <v>10</v>
      </c>
      <c r="C895" s="158">
        <v>0</v>
      </c>
      <c r="D895" s="158">
        <v>-10</v>
      </c>
      <c r="E895" s="158">
        <f t="shared" si="52"/>
        <v>1</v>
      </c>
      <c r="F895" s="158">
        <f t="shared" si="53"/>
        <v>10</v>
      </c>
      <c r="G895" s="165" t="e">
        <f t="shared" si="54"/>
        <v>#N/A</v>
      </c>
      <c r="H895" s="165">
        <v>-380900</v>
      </c>
      <c r="I895" s="165" t="e">
        <f t="shared" si="55"/>
        <v>#N/A</v>
      </c>
      <c r="J895" s="158" t="e">
        <f>IF(OR($A895="",$K895),"",VLOOKUP($A895,ContractInfo!$C:$L,10,FALSE))</f>
        <v>#N/A</v>
      </c>
      <c r="K895" s="158" t="b">
        <f>IF($A895="","",VLOOKUP($A895,ContractInfo!$C$2:$H$904,6,FALSE))</f>
        <v>0</v>
      </c>
      <c r="L895" s="158">
        <f>IF(OR($A895="",$K895),"",VLOOKUP($A895,ContractInfo!$C:$L,5,FALSE))</f>
        <v>10</v>
      </c>
    </row>
    <row r="896" spans="1:12" s="140" customFormat="1" x14ac:dyDescent="0.2">
      <c r="A896" s="140" t="s">
        <v>1458</v>
      </c>
      <c r="B896" s="158">
        <v>-18</v>
      </c>
      <c r="C896" s="158">
        <v>0</v>
      </c>
      <c r="D896" s="158">
        <v>18</v>
      </c>
      <c r="E896" s="158">
        <f t="shared" si="52"/>
        <v>1</v>
      </c>
      <c r="F896" s="158">
        <f t="shared" si="53"/>
        <v>-18</v>
      </c>
      <c r="G896" s="165" t="e">
        <f t="shared" si="54"/>
        <v>#N/A</v>
      </c>
      <c r="H896" s="165">
        <v>689700.05999999994</v>
      </c>
      <c r="I896" s="165" t="e">
        <f t="shared" si="55"/>
        <v>#N/A</v>
      </c>
      <c r="J896" s="158" t="e">
        <f>IF(OR($A896="",$K896),"",VLOOKUP($A896,ContractInfo!$C:$L,10,FALSE))</f>
        <v>#N/A</v>
      </c>
      <c r="K896" s="158" t="b">
        <f>IF($A896="","",VLOOKUP($A896,ContractInfo!$C$2:$H$904,6,FALSE))</f>
        <v>0</v>
      </c>
      <c r="L896" s="158">
        <f>IF(OR($A896="",$K896),"",VLOOKUP($A896,ContractInfo!$C:$L,5,FALSE))</f>
        <v>10</v>
      </c>
    </row>
    <row r="897" spans="1:12" s="140" customFormat="1" x14ac:dyDescent="0.2">
      <c r="A897" s="140" t="s">
        <v>1416</v>
      </c>
      <c r="B897" s="158">
        <v>-23</v>
      </c>
      <c r="C897" s="158">
        <v>-23</v>
      </c>
      <c r="D897" s="158">
        <v>0</v>
      </c>
      <c r="E897" s="158">
        <f t="shared" si="52"/>
        <v>1</v>
      </c>
      <c r="F897" s="158">
        <f t="shared" si="53"/>
        <v>-23</v>
      </c>
      <c r="G897" s="165" t="e">
        <f t="shared" si="54"/>
        <v>#N/A</v>
      </c>
      <c r="H897" s="165">
        <v>872439.91</v>
      </c>
      <c r="I897" s="165" t="e">
        <f t="shared" si="55"/>
        <v>#N/A</v>
      </c>
      <c r="J897" s="158" t="e">
        <f>IF(OR($A897="",$K897),"",VLOOKUP($A897,ContractInfo!$C:$L,10,FALSE))</f>
        <v>#N/A</v>
      </c>
      <c r="K897" s="158" t="b">
        <f>IF($A897="","",VLOOKUP($A897,ContractInfo!$C$2:$H$904,6,FALSE))</f>
        <v>0</v>
      </c>
      <c r="L897" s="158">
        <f>IF(OR($A897="",$K897),"",VLOOKUP($A897,ContractInfo!$C:$L,5,FALSE))</f>
        <v>10</v>
      </c>
    </row>
    <row r="898" spans="1:12" s="140" customFormat="1" x14ac:dyDescent="0.2">
      <c r="A898" s="140" t="s">
        <v>1416</v>
      </c>
      <c r="B898" s="158">
        <v>23</v>
      </c>
      <c r="C898" s="158">
        <v>23</v>
      </c>
      <c r="D898" s="158">
        <v>0</v>
      </c>
      <c r="E898" s="158">
        <f t="shared" ref="E898:E961" si="56">IF(OR($A898="",$K898),"",1)</f>
        <v>1</v>
      </c>
      <c r="F898" s="158">
        <f t="shared" ref="F898:F961" si="57">IF(OR($A898="",$K898),"",$E898*$B898)</f>
        <v>23</v>
      </c>
      <c r="G898" s="165" t="e">
        <f t="shared" ref="G898:G961" si="58">IF(OR($A898="",$K898),"",$J898*$B898*$L898)</f>
        <v>#N/A</v>
      </c>
      <c r="H898" s="165">
        <v>-870250.08</v>
      </c>
      <c r="I898" s="165" t="e">
        <f t="shared" ref="I898:I961" si="59">IF(OR($A898="",$K898),"",$G898+$H898)</f>
        <v>#N/A</v>
      </c>
      <c r="J898" s="158" t="e">
        <f>IF(OR($A898="",$K898),"",VLOOKUP($A898,ContractInfo!$C:$L,10,FALSE))</f>
        <v>#N/A</v>
      </c>
      <c r="K898" s="158" t="b">
        <f>IF($A898="","",VLOOKUP($A898,ContractInfo!$C$2:$H$904,6,FALSE))</f>
        <v>0</v>
      </c>
      <c r="L898" s="158">
        <f>IF(OR($A898="",$K898),"",VLOOKUP($A898,ContractInfo!$C:$L,5,FALSE))</f>
        <v>10</v>
      </c>
    </row>
    <row r="899" spans="1:12" s="140" customFormat="1" x14ac:dyDescent="0.2">
      <c r="A899" s="140" t="s">
        <v>1564</v>
      </c>
      <c r="B899" s="158">
        <v>1550</v>
      </c>
      <c r="C899" s="158">
        <v>1550</v>
      </c>
      <c r="D899" s="158">
        <v>0</v>
      </c>
      <c r="E899" s="158">
        <f t="shared" si="56"/>
        <v>1</v>
      </c>
      <c r="F899" s="158">
        <f t="shared" si="57"/>
        <v>1550</v>
      </c>
      <c r="G899" s="165" t="e">
        <f t="shared" si="58"/>
        <v>#N/A</v>
      </c>
      <c r="H899" s="165">
        <v>-534750</v>
      </c>
      <c r="I899" s="165" t="e">
        <f t="shared" si="59"/>
        <v>#N/A</v>
      </c>
      <c r="J899" s="158" t="e">
        <f>IF(OR($A899="",$K899),"",VLOOKUP($A899,ContractInfo!$C:$L,10,FALSE))</f>
        <v>#N/A</v>
      </c>
      <c r="K899" s="158" t="b">
        <f>IF($A899="","",VLOOKUP($A899,ContractInfo!$C$2:$H$904,6,FALSE))</f>
        <v>0</v>
      </c>
      <c r="L899" s="158">
        <f>IF(OR($A899="",$K899),"",VLOOKUP($A899,ContractInfo!$C:$L,5,FALSE))</f>
        <v>100</v>
      </c>
    </row>
    <row r="900" spans="1:12" s="140" customFormat="1" x14ac:dyDescent="0.2">
      <c r="A900" s="140" t="s">
        <v>978</v>
      </c>
      <c r="B900" s="158">
        <v>-350</v>
      </c>
      <c r="C900" s="158">
        <v>-350</v>
      </c>
      <c r="D900" s="158">
        <v>0</v>
      </c>
      <c r="E900" s="158">
        <f t="shared" si="56"/>
        <v>1</v>
      </c>
      <c r="F900" s="158">
        <f t="shared" si="57"/>
        <v>-350</v>
      </c>
      <c r="G900" s="165" t="e">
        <f t="shared" si="58"/>
        <v>#N/A</v>
      </c>
      <c r="H900" s="165">
        <v>849100</v>
      </c>
      <c r="I900" s="165" t="e">
        <f t="shared" si="59"/>
        <v>#N/A</v>
      </c>
      <c r="J900" s="158" t="e">
        <f>IF(OR($A900="",$K900),"",VLOOKUP($A900,ContractInfo!$C:$L,10,FALSE))</f>
        <v>#N/A</v>
      </c>
      <c r="K900" s="158" t="b">
        <f>IF($A900="","",VLOOKUP($A900,ContractInfo!$C$2:$H$904,6,FALSE))</f>
        <v>0</v>
      </c>
      <c r="L900" s="158">
        <f>IF(OR($A900="",$K900),"",VLOOKUP($A900,ContractInfo!$C:$L,5,FALSE))</f>
        <v>100</v>
      </c>
    </row>
    <row r="901" spans="1:12" s="140" customFormat="1" x14ac:dyDescent="0.2">
      <c r="A901" s="140" t="s">
        <v>1500</v>
      </c>
      <c r="B901" s="158">
        <v>-200</v>
      </c>
      <c r="C901" s="158">
        <v>-200</v>
      </c>
      <c r="D901" s="158">
        <v>0</v>
      </c>
      <c r="E901" s="158">
        <f t="shared" si="56"/>
        <v>1</v>
      </c>
      <c r="F901" s="158">
        <f t="shared" si="57"/>
        <v>-200</v>
      </c>
      <c r="G901" s="165" t="e">
        <f t="shared" si="58"/>
        <v>#N/A</v>
      </c>
      <c r="H901" s="165">
        <v>155200</v>
      </c>
      <c r="I901" s="165" t="e">
        <f t="shared" si="59"/>
        <v>#N/A</v>
      </c>
      <c r="J901" s="158" t="e">
        <f>IF(OR($A901="",$K901),"",VLOOKUP($A901,ContractInfo!$C:$L,10,FALSE))</f>
        <v>#N/A</v>
      </c>
      <c r="K901" s="158" t="b">
        <f>IF($A901="","",VLOOKUP($A901,ContractInfo!$C$2:$H$904,6,FALSE))</f>
        <v>0</v>
      </c>
      <c r="L901" s="158">
        <f>IF(OR($A901="",$K901),"",VLOOKUP($A901,ContractInfo!$C:$L,5,FALSE))</f>
        <v>100</v>
      </c>
    </row>
    <row r="902" spans="1:12" s="140" customFormat="1" x14ac:dyDescent="0.2">
      <c r="A902" s="140" t="s">
        <v>1427</v>
      </c>
      <c r="B902" s="158">
        <v>-1300</v>
      </c>
      <c r="C902" s="158">
        <v>-1300</v>
      </c>
      <c r="D902" s="158">
        <v>0</v>
      </c>
      <c r="E902" s="158">
        <f t="shared" si="56"/>
        <v>1</v>
      </c>
      <c r="F902" s="158">
        <f t="shared" si="57"/>
        <v>-1300</v>
      </c>
      <c r="G902" s="165" t="e">
        <f t="shared" si="58"/>
        <v>#N/A</v>
      </c>
      <c r="H902" s="165">
        <v>796900</v>
      </c>
      <c r="I902" s="165" t="e">
        <f t="shared" si="59"/>
        <v>#N/A</v>
      </c>
      <c r="J902" s="158" t="e">
        <f>IF(OR($A902="",$K902),"",VLOOKUP($A902,ContractInfo!$C:$L,10,FALSE))</f>
        <v>#N/A</v>
      </c>
      <c r="K902" s="158" t="b">
        <f>IF($A902="","",VLOOKUP($A902,ContractInfo!$C$2:$H$904,6,FALSE))</f>
        <v>0</v>
      </c>
      <c r="L902" s="158">
        <f>IF(OR($A902="",$K902),"",VLOOKUP($A902,ContractInfo!$C:$L,5,FALSE))</f>
        <v>100</v>
      </c>
    </row>
    <row r="903" spans="1:12" s="140" customFormat="1" x14ac:dyDescent="0.2">
      <c r="A903" s="140" t="s">
        <v>888</v>
      </c>
      <c r="B903" s="158">
        <v>20</v>
      </c>
      <c r="C903" s="158">
        <v>20</v>
      </c>
      <c r="D903" s="158">
        <v>0</v>
      </c>
      <c r="E903" s="158">
        <f t="shared" si="56"/>
        <v>1</v>
      </c>
      <c r="F903" s="158">
        <f t="shared" si="57"/>
        <v>20</v>
      </c>
      <c r="G903" s="165" t="e">
        <f t="shared" si="58"/>
        <v>#N/A</v>
      </c>
      <c r="H903" s="165">
        <v>-56760</v>
      </c>
      <c r="I903" s="165" t="e">
        <f t="shared" si="59"/>
        <v>#N/A</v>
      </c>
      <c r="J903" s="158" t="e">
        <f>IF(OR($A903="",$K903),"",VLOOKUP($A903,ContractInfo!$C:$L,10,FALSE))</f>
        <v>#N/A</v>
      </c>
      <c r="K903" s="158" t="b">
        <f>IF($A903="","",VLOOKUP($A903,ContractInfo!$C$2:$H$904,6,FALSE))</f>
        <v>0</v>
      </c>
      <c r="L903" s="158">
        <f>IF(OR($A903="",$K903),"",VLOOKUP($A903,ContractInfo!$C:$L,5,FALSE))</f>
        <v>100</v>
      </c>
    </row>
    <row r="904" spans="1:12" s="140" customFormat="1" x14ac:dyDescent="0.2">
      <c r="A904" s="140" t="s">
        <v>1416</v>
      </c>
      <c r="B904" s="158">
        <v>-10</v>
      </c>
      <c r="C904" s="158">
        <v>-10</v>
      </c>
      <c r="D904" s="158">
        <v>0</v>
      </c>
      <c r="E904" s="158">
        <f t="shared" si="56"/>
        <v>1</v>
      </c>
      <c r="F904" s="158">
        <f t="shared" si="57"/>
        <v>-10</v>
      </c>
      <c r="G904" s="165" t="e">
        <f t="shared" si="58"/>
        <v>#N/A</v>
      </c>
      <c r="H904" s="165">
        <v>383100</v>
      </c>
      <c r="I904" s="165" t="e">
        <f t="shared" si="59"/>
        <v>#N/A</v>
      </c>
      <c r="J904" s="158" t="e">
        <f>IF(OR($A904="",$K904),"",VLOOKUP($A904,ContractInfo!$C:$L,10,FALSE))</f>
        <v>#N/A</v>
      </c>
      <c r="K904" s="158" t="b">
        <f>IF($A904="","",VLOOKUP($A904,ContractInfo!$C$2:$H$904,6,FALSE))</f>
        <v>0</v>
      </c>
      <c r="L904" s="158">
        <f>IF(OR($A904="",$K904),"",VLOOKUP($A904,ContractInfo!$C:$L,5,FALSE))</f>
        <v>10</v>
      </c>
    </row>
    <row r="905" spans="1:12" s="140" customFormat="1" x14ac:dyDescent="0.2">
      <c r="A905" s="140" t="s">
        <v>1190</v>
      </c>
      <c r="B905" s="158">
        <v>1</v>
      </c>
      <c r="C905" s="158">
        <v>0</v>
      </c>
      <c r="D905" s="158">
        <v>-1</v>
      </c>
      <c r="E905" s="158">
        <f t="shared" si="56"/>
        <v>1</v>
      </c>
      <c r="F905" s="158">
        <f t="shared" si="57"/>
        <v>1</v>
      </c>
      <c r="G905" s="165" t="e">
        <f t="shared" si="58"/>
        <v>#N/A</v>
      </c>
      <c r="H905" s="165">
        <v>-65840</v>
      </c>
      <c r="I905" s="165" t="e">
        <f t="shared" si="59"/>
        <v>#N/A</v>
      </c>
      <c r="J905" s="158" t="e">
        <f>IF(OR($A905="",$K905),"",VLOOKUP($A905,ContractInfo!$C:$L,10,FALSE))</f>
        <v>#N/A</v>
      </c>
      <c r="K905" s="158" t="b">
        <f>IF($A905="","",VLOOKUP($A905,ContractInfo!$C$2:$H$904,6,FALSE))</f>
        <v>0</v>
      </c>
      <c r="L905" s="158">
        <f>IF(OR($A905="",$K905),"",VLOOKUP($A905,ContractInfo!$C:$L,5,FALSE))</f>
        <v>100</v>
      </c>
    </row>
    <row r="906" spans="1:12" s="140" customFormat="1" x14ac:dyDescent="0.2">
      <c r="A906" s="140" t="s">
        <v>989</v>
      </c>
      <c r="B906" s="158">
        <v>11</v>
      </c>
      <c r="C906" s="158">
        <v>0</v>
      </c>
      <c r="D906" s="158">
        <v>-11</v>
      </c>
      <c r="E906" s="158">
        <f t="shared" si="56"/>
        <v>1</v>
      </c>
      <c r="F906" s="158">
        <f t="shared" si="57"/>
        <v>11</v>
      </c>
      <c r="G906" s="165" t="e">
        <f t="shared" si="58"/>
        <v>#N/A</v>
      </c>
      <c r="H906" s="165">
        <v>-823350</v>
      </c>
      <c r="I906" s="165" t="e">
        <f t="shared" si="59"/>
        <v>#N/A</v>
      </c>
      <c r="J906" s="158" t="e">
        <f>IF(OR($A906="",$K906),"",VLOOKUP($A906,ContractInfo!$C:$L,10,FALSE))</f>
        <v>#N/A</v>
      </c>
      <c r="K906" s="158" t="b">
        <f>IF($A906="","",VLOOKUP($A906,ContractInfo!$C$2:$H$904,6,FALSE))</f>
        <v>0</v>
      </c>
      <c r="L906" s="158">
        <f>IF(OR($A906="",$K906),"",VLOOKUP($A906,ContractInfo!$C:$L,5,FALSE))</f>
        <v>5</v>
      </c>
    </row>
    <row r="907" spans="1:12" s="140" customFormat="1" x14ac:dyDescent="0.2">
      <c r="A907" s="140" t="s">
        <v>1223</v>
      </c>
      <c r="B907" s="158">
        <v>3</v>
      </c>
      <c r="C907" s="158">
        <v>3</v>
      </c>
      <c r="D907" s="158">
        <v>0</v>
      </c>
      <c r="E907" s="158">
        <f t="shared" si="56"/>
        <v>1</v>
      </c>
      <c r="F907" s="158">
        <f t="shared" si="57"/>
        <v>3</v>
      </c>
      <c r="G907" s="165" t="e">
        <f t="shared" si="58"/>
        <v>#N/A</v>
      </c>
      <c r="H907" s="165">
        <v>-194520</v>
      </c>
      <c r="I907" s="165" t="e">
        <f t="shared" si="59"/>
        <v>#N/A</v>
      </c>
      <c r="J907" s="158" t="e">
        <f>IF(OR($A907="",$K907),"",VLOOKUP($A907,ContractInfo!$C:$L,10,FALSE))</f>
        <v>#N/A</v>
      </c>
      <c r="K907" s="158" t="b">
        <f>IF($A907="","",VLOOKUP($A907,ContractInfo!$C$2:$H$904,6,FALSE))</f>
        <v>0</v>
      </c>
      <c r="L907" s="158">
        <f>IF(OR($A907="",$K907),"",VLOOKUP($A907,ContractInfo!$C:$L,5,FALSE))</f>
        <v>10</v>
      </c>
    </row>
    <row r="908" spans="1:12" s="140" customFormat="1" x14ac:dyDescent="0.2">
      <c r="A908" s="140" t="s">
        <v>1416</v>
      </c>
      <c r="B908" s="158">
        <v>15</v>
      </c>
      <c r="C908" s="158">
        <v>15</v>
      </c>
      <c r="D908" s="158">
        <v>0</v>
      </c>
      <c r="E908" s="158">
        <f t="shared" si="56"/>
        <v>1</v>
      </c>
      <c r="F908" s="158">
        <f t="shared" si="57"/>
        <v>15</v>
      </c>
      <c r="G908" s="165" t="e">
        <f t="shared" si="58"/>
        <v>#N/A</v>
      </c>
      <c r="H908" s="165">
        <v>-574050</v>
      </c>
      <c r="I908" s="165" t="e">
        <f t="shared" si="59"/>
        <v>#N/A</v>
      </c>
      <c r="J908" s="158" t="e">
        <f>IF(OR($A908="",$K908),"",VLOOKUP($A908,ContractInfo!$C:$L,10,FALSE))</f>
        <v>#N/A</v>
      </c>
      <c r="K908" s="158" t="b">
        <f>IF($A908="","",VLOOKUP($A908,ContractInfo!$C$2:$H$904,6,FALSE))</f>
        <v>0</v>
      </c>
      <c r="L908" s="158">
        <f>IF(OR($A908="",$K908),"",VLOOKUP($A908,ContractInfo!$C:$L,5,FALSE))</f>
        <v>10</v>
      </c>
    </row>
    <row r="909" spans="1:12" s="140" customFormat="1" x14ac:dyDescent="0.2">
      <c r="A909" s="140" t="s">
        <v>1458</v>
      </c>
      <c r="B909" s="158">
        <v>13</v>
      </c>
      <c r="C909" s="158">
        <v>13</v>
      </c>
      <c r="D909" s="158">
        <v>0</v>
      </c>
      <c r="E909" s="158">
        <f t="shared" si="56"/>
        <v>1</v>
      </c>
      <c r="F909" s="158">
        <f t="shared" si="57"/>
        <v>13</v>
      </c>
      <c r="G909" s="165" t="e">
        <f t="shared" si="58"/>
        <v>#N/A</v>
      </c>
      <c r="H909" s="165">
        <v>-498690.01</v>
      </c>
      <c r="I909" s="165" t="e">
        <f t="shared" si="59"/>
        <v>#N/A</v>
      </c>
      <c r="J909" s="158" t="e">
        <f>IF(OR($A909="",$K909),"",VLOOKUP($A909,ContractInfo!$C:$L,10,FALSE))</f>
        <v>#N/A</v>
      </c>
      <c r="K909" s="158" t="b">
        <f>IF($A909="","",VLOOKUP($A909,ContractInfo!$C$2:$H$904,6,FALSE))</f>
        <v>0</v>
      </c>
      <c r="L909" s="158">
        <f>IF(OR($A909="",$K909),"",VLOOKUP($A909,ContractInfo!$C:$L,5,FALSE))</f>
        <v>10</v>
      </c>
    </row>
    <row r="910" spans="1:12" s="140" customFormat="1" x14ac:dyDescent="0.2">
      <c r="A910" s="140" t="s">
        <v>1458</v>
      </c>
      <c r="B910" s="158">
        <v>8</v>
      </c>
      <c r="C910" s="158">
        <v>0</v>
      </c>
      <c r="D910" s="158">
        <v>-8</v>
      </c>
      <c r="E910" s="158">
        <f t="shared" si="56"/>
        <v>1</v>
      </c>
      <c r="F910" s="158">
        <f t="shared" si="57"/>
        <v>8</v>
      </c>
      <c r="G910" s="165" t="e">
        <f t="shared" si="58"/>
        <v>#N/A</v>
      </c>
      <c r="H910" s="165">
        <v>-308660</v>
      </c>
      <c r="I910" s="165" t="e">
        <f t="shared" si="59"/>
        <v>#N/A</v>
      </c>
      <c r="J910" s="158" t="e">
        <f>IF(OR($A910="",$K910),"",VLOOKUP($A910,ContractInfo!$C:$L,10,FALSE))</f>
        <v>#N/A</v>
      </c>
      <c r="K910" s="158" t="b">
        <f>IF($A910="","",VLOOKUP($A910,ContractInfo!$C$2:$H$904,6,FALSE))</f>
        <v>0</v>
      </c>
      <c r="L910" s="158">
        <f>IF(OR($A910="",$K910),"",VLOOKUP($A910,ContractInfo!$C:$L,5,FALSE))</f>
        <v>10</v>
      </c>
    </row>
    <row r="911" spans="1:12" s="140" customFormat="1" x14ac:dyDescent="0.2">
      <c r="A911" s="140" t="s">
        <v>1458</v>
      </c>
      <c r="B911" s="158">
        <v>40</v>
      </c>
      <c r="C911" s="158">
        <v>0</v>
      </c>
      <c r="D911" s="158">
        <v>-40</v>
      </c>
      <c r="E911" s="158">
        <f t="shared" si="56"/>
        <v>1</v>
      </c>
      <c r="F911" s="158">
        <f t="shared" si="57"/>
        <v>40</v>
      </c>
      <c r="G911" s="165" t="e">
        <f t="shared" si="58"/>
        <v>#N/A</v>
      </c>
      <c r="H911" s="165">
        <v>-1546400</v>
      </c>
      <c r="I911" s="165" t="e">
        <f t="shared" si="59"/>
        <v>#N/A</v>
      </c>
      <c r="J911" s="158" t="e">
        <f>IF(OR($A911="",$K911),"",VLOOKUP($A911,ContractInfo!$C:$L,10,FALSE))</f>
        <v>#N/A</v>
      </c>
      <c r="K911" s="158" t="b">
        <f>IF($A911="","",VLOOKUP($A911,ContractInfo!$C$2:$H$904,6,FALSE))</f>
        <v>0</v>
      </c>
      <c r="L911" s="158">
        <f>IF(OR($A911="",$K911),"",VLOOKUP($A911,ContractInfo!$C:$L,5,FALSE))</f>
        <v>10</v>
      </c>
    </row>
    <row r="912" spans="1:12" s="140" customFormat="1" x14ac:dyDescent="0.2">
      <c r="A912" s="140" t="s">
        <v>1458</v>
      </c>
      <c r="B912" s="158">
        <v>-40</v>
      </c>
      <c r="C912" s="158">
        <v>0</v>
      </c>
      <c r="D912" s="158">
        <v>40</v>
      </c>
      <c r="E912" s="158">
        <f t="shared" si="56"/>
        <v>1</v>
      </c>
      <c r="F912" s="158">
        <f t="shared" si="57"/>
        <v>-40</v>
      </c>
      <c r="G912" s="165" t="e">
        <f t="shared" si="58"/>
        <v>#N/A</v>
      </c>
      <c r="H912" s="165">
        <v>1565600</v>
      </c>
      <c r="I912" s="165" t="e">
        <f t="shared" si="59"/>
        <v>#N/A</v>
      </c>
      <c r="J912" s="158" t="e">
        <f>IF(OR($A912="",$K912),"",VLOOKUP($A912,ContractInfo!$C:$L,10,FALSE))</f>
        <v>#N/A</v>
      </c>
      <c r="K912" s="158" t="b">
        <f>IF($A912="","",VLOOKUP($A912,ContractInfo!$C$2:$H$904,6,FALSE))</f>
        <v>0</v>
      </c>
      <c r="L912" s="158">
        <f>IF(OR($A912="",$K912),"",VLOOKUP($A912,ContractInfo!$C:$L,5,FALSE))</f>
        <v>10</v>
      </c>
    </row>
    <row r="913" spans="1:12" s="140" customFormat="1" x14ac:dyDescent="0.2">
      <c r="A913" s="140" t="s">
        <v>1416</v>
      </c>
      <c r="B913" s="158">
        <v>-19</v>
      </c>
      <c r="C913" s="158">
        <v>-19</v>
      </c>
      <c r="D913" s="158">
        <v>0</v>
      </c>
      <c r="E913" s="158">
        <f t="shared" si="56"/>
        <v>1</v>
      </c>
      <c r="F913" s="158">
        <f t="shared" si="57"/>
        <v>-19</v>
      </c>
      <c r="G913" s="165" t="e">
        <f t="shared" si="58"/>
        <v>#N/A</v>
      </c>
      <c r="H913" s="165">
        <v>735639.91</v>
      </c>
      <c r="I913" s="165" t="e">
        <f t="shared" si="59"/>
        <v>#N/A</v>
      </c>
      <c r="J913" s="158" t="e">
        <f>IF(OR($A913="",$K913),"",VLOOKUP($A913,ContractInfo!$C:$L,10,FALSE))</f>
        <v>#N/A</v>
      </c>
      <c r="K913" s="158" t="b">
        <f>IF($A913="","",VLOOKUP($A913,ContractInfo!$C$2:$H$904,6,FALSE))</f>
        <v>0</v>
      </c>
      <c r="L913" s="158">
        <f>IF(OR($A913="",$K913),"",VLOOKUP($A913,ContractInfo!$C:$L,5,FALSE))</f>
        <v>10</v>
      </c>
    </row>
    <row r="914" spans="1:12" s="140" customFormat="1" x14ac:dyDescent="0.2">
      <c r="A914" s="140" t="s">
        <v>1223</v>
      </c>
      <c r="B914" s="158">
        <v>1</v>
      </c>
      <c r="C914" s="158">
        <v>1</v>
      </c>
      <c r="D914" s="158">
        <v>0</v>
      </c>
      <c r="E914" s="158">
        <f t="shared" si="56"/>
        <v>1</v>
      </c>
      <c r="F914" s="158">
        <f t="shared" si="57"/>
        <v>1</v>
      </c>
      <c r="G914" s="165" t="e">
        <f t="shared" si="58"/>
        <v>#N/A</v>
      </c>
      <c r="H914" s="165">
        <v>-64990</v>
      </c>
      <c r="I914" s="165" t="e">
        <f t="shared" si="59"/>
        <v>#N/A</v>
      </c>
      <c r="J914" s="158" t="e">
        <f>IF(OR($A914="",$K914),"",VLOOKUP($A914,ContractInfo!$C:$L,10,FALSE))</f>
        <v>#N/A</v>
      </c>
      <c r="K914" s="158" t="b">
        <f>IF($A914="","",VLOOKUP($A914,ContractInfo!$C$2:$H$904,6,FALSE))</f>
        <v>0</v>
      </c>
      <c r="L914" s="158">
        <f>IF(OR($A914="",$K914),"",VLOOKUP($A914,ContractInfo!$C:$L,5,FALSE))</f>
        <v>10</v>
      </c>
    </row>
    <row r="915" spans="1:12" s="140" customFormat="1" x14ac:dyDescent="0.2">
      <c r="A915" s="140" t="s">
        <v>989</v>
      </c>
      <c r="B915" s="158">
        <v>11</v>
      </c>
      <c r="C915" s="158">
        <v>0</v>
      </c>
      <c r="D915" s="158">
        <v>-11</v>
      </c>
      <c r="E915" s="158">
        <f t="shared" si="56"/>
        <v>1</v>
      </c>
      <c r="F915" s="158">
        <f t="shared" si="57"/>
        <v>11</v>
      </c>
      <c r="G915" s="165" t="e">
        <f t="shared" si="58"/>
        <v>#N/A</v>
      </c>
      <c r="H915" s="165">
        <v>-826925</v>
      </c>
      <c r="I915" s="165" t="e">
        <f t="shared" si="59"/>
        <v>#N/A</v>
      </c>
      <c r="J915" s="158" t="e">
        <f>IF(OR($A915="",$K915),"",VLOOKUP($A915,ContractInfo!$C:$L,10,FALSE))</f>
        <v>#N/A</v>
      </c>
      <c r="K915" s="158" t="b">
        <f>IF($A915="","",VLOOKUP($A915,ContractInfo!$C$2:$H$904,6,FALSE))</f>
        <v>0</v>
      </c>
      <c r="L915" s="158">
        <f>IF(OR($A915="",$K915),"",VLOOKUP($A915,ContractInfo!$C:$L,5,FALSE))</f>
        <v>5</v>
      </c>
    </row>
    <row r="916" spans="1:12" s="140" customFormat="1" x14ac:dyDescent="0.2">
      <c r="A916" s="140" t="s">
        <v>1458</v>
      </c>
      <c r="B916" s="158">
        <v>-45</v>
      </c>
      <c r="C916" s="158">
        <v>0</v>
      </c>
      <c r="D916" s="158">
        <v>45</v>
      </c>
      <c r="E916" s="158">
        <f t="shared" si="56"/>
        <v>1</v>
      </c>
      <c r="F916" s="158">
        <f t="shared" si="57"/>
        <v>-45</v>
      </c>
      <c r="G916" s="165" t="e">
        <f t="shared" si="58"/>
        <v>#N/A</v>
      </c>
      <c r="H916" s="165">
        <v>1758600</v>
      </c>
      <c r="I916" s="165" t="e">
        <f t="shared" si="59"/>
        <v>#N/A</v>
      </c>
      <c r="J916" s="158" t="e">
        <f>IF(OR($A916="",$K916),"",VLOOKUP($A916,ContractInfo!$C:$L,10,FALSE))</f>
        <v>#N/A</v>
      </c>
      <c r="K916" s="158" t="b">
        <f>IF($A916="","",VLOOKUP($A916,ContractInfo!$C$2:$H$904,6,FALSE))</f>
        <v>0</v>
      </c>
      <c r="L916" s="158">
        <f>IF(OR($A916="",$K916),"",VLOOKUP($A916,ContractInfo!$C:$L,5,FALSE))</f>
        <v>10</v>
      </c>
    </row>
    <row r="917" spans="1:12" s="140" customFormat="1" x14ac:dyDescent="0.2">
      <c r="A917" s="140" t="s">
        <v>1220</v>
      </c>
      <c r="B917" s="158">
        <v>-1</v>
      </c>
      <c r="C917" s="158">
        <v>-1</v>
      </c>
      <c r="D917" s="158">
        <v>0</v>
      </c>
      <c r="E917" s="158">
        <f t="shared" si="56"/>
        <v>1</v>
      </c>
      <c r="F917" s="158">
        <f t="shared" si="57"/>
        <v>-1</v>
      </c>
      <c r="G917" s="165" t="e">
        <f t="shared" si="58"/>
        <v>#N/A</v>
      </c>
      <c r="H917" s="165">
        <v>92300</v>
      </c>
      <c r="I917" s="165" t="e">
        <f t="shared" si="59"/>
        <v>#N/A</v>
      </c>
      <c r="J917" s="158" t="e">
        <f>IF(OR($A917="",$K917),"",VLOOKUP($A917,ContractInfo!$C:$L,10,FALSE))</f>
        <v>#N/A</v>
      </c>
      <c r="K917" s="158" t="b">
        <f>IF($A917="","",VLOOKUP($A917,ContractInfo!$C$2:$H$904,6,FALSE))</f>
        <v>0</v>
      </c>
      <c r="L917" s="158">
        <f>IF(OR($A917="",$K917),"",VLOOKUP($A917,ContractInfo!$C:$L,5,FALSE))</f>
        <v>1</v>
      </c>
    </row>
    <row r="918" spans="1:12" s="140" customFormat="1" x14ac:dyDescent="0.2">
      <c r="A918" s="140" t="s">
        <v>1597</v>
      </c>
      <c r="B918" s="158">
        <v>-164</v>
      </c>
      <c r="C918" s="158">
        <v>0</v>
      </c>
      <c r="D918" s="158">
        <v>164</v>
      </c>
      <c r="E918" s="158">
        <f t="shared" si="56"/>
        <v>1</v>
      </c>
      <c r="F918" s="158">
        <f t="shared" si="57"/>
        <v>-164</v>
      </c>
      <c r="G918" s="165" t="e">
        <f t="shared" si="58"/>
        <v>#N/A</v>
      </c>
      <c r="H918" s="165">
        <v>8211749.9999999981</v>
      </c>
      <c r="I918" s="165" t="e">
        <f t="shared" si="59"/>
        <v>#N/A</v>
      </c>
      <c r="J918" s="158" t="e">
        <f>IF(OR($A918="",$K918),"",VLOOKUP($A918,ContractInfo!$C:$L,10,FALSE))</f>
        <v>#N/A</v>
      </c>
      <c r="K918" s="158" t="b">
        <f>IF($A918="","",VLOOKUP($A918,ContractInfo!$C$2:$H$904,6,FALSE))</f>
        <v>0</v>
      </c>
      <c r="L918" s="158">
        <f>IF(OR($A918="",$K918),"",VLOOKUP($A918,ContractInfo!$C:$L,5,FALSE))</f>
        <v>100</v>
      </c>
    </row>
    <row r="919" spans="1:12" s="140" customFormat="1" x14ac:dyDescent="0.2">
      <c r="A919" s="140" t="s">
        <v>1458</v>
      </c>
      <c r="B919" s="158">
        <v>-65</v>
      </c>
      <c r="C919" s="158">
        <v>-65</v>
      </c>
      <c r="D919" s="158">
        <v>0</v>
      </c>
      <c r="E919" s="158">
        <f t="shared" si="56"/>
        <v>1</v>
      </c>
      <c r="F919" s="158">
        <f t="shared" si="57"/>
        <v>-65</v>
      </c>
      <c r="G919" s="165" t="e">
        <f t="shared" si="58"/>
        <v>#N/A</v>
      </c>
      <c r="H919" s="165">
        <v>2513800.0000000028</v>
      </c>
      <c r="I919" s="165" t="e">
        <f t="shared" si="59"/>
        <v>#N/A</v>
      </c>
      <c r="J919" s="158" t="e">
        <f>IF(OR($A919="",$K919),"",VLOOKUP($A919,ContractInfo!$C:$L,10,FALSE))</f>
        <v>#N/A</v>
      </c>
      <c r="K919" s="158" t="b">
        <f>IF($A919="","",VLOOKUP($A919,ContractInfo!$C$2:$H$904,6,FALSE))</f>
        <v>0</v>
      </c>
      <c r="L919" s="158">
        <f>IF(OR($A919="",$K919),"",VLOOKUP($A919,ContractInfo!$C:$L,5,FALSE))</f>
        <v>10</v>
      </c>
    </row>
    <row r="920" spans="1:12" s="140" customFormat="1" x14ac:dyDescent="0.2">
      <c r="A920" s="140" t="s">
        <v>1416</v>
      </c>
      <c r="B920" s="158">
        <v>-11</v>
      </c>
      <c r="C920" s="158">
        <v>-11</v>
      </c>
      <c r="D920" s="158">
        <v>0</v>
      </c>
      <c r="E920" s="158">
        <f t="shared" si="56"/>
        <v>1</v>
      </c>
      <c r="F920" s="158">
        <f t="shared" si="57"/>
        <v>-11</v>
      </c>
      <c r="G920" s="165" t="e">
        <f t="shared" si="58"/>
        <v>#N/A</v>
      </c>
      <c r="H920" s="165">
        <v>424510.00000000017</v>
      </c>
      <c r="I920" s="165" t="e">
        <f t="shared" si="59"/>
        <v>#N/A</v>
      </c>
      <c r="J920" s="158" t="e">
        <f>IF(OR($A920="",$K920),"",VLOOKUP($A920,ContractInfo!$C:$L,10,FALSE))</f>
        <v>#N/A</v>
      </c>
      <c r="K920" s="158" t="b">
        <f>IF($A920="","",VLOOKUP($A920,ContractInfo!$C$2:$H$904,6,FALSE))</f>
        <v>0</v>
      </c>
      <c r="L920" s="158">
        <f>IF(OR($A920="",$K920),"",VLOOKUP($A920,ContractInfo!$C:$L,5,FALSE))</f>
        <v>10</v>
      </c>
    </row>
    <row r="921" spans="1:12" s="140" customFormat="1" x14ac:dyDescent="0.2">
      <c r="A921" s="140" t="s">
        <v>1416</v>
      </c>
      <c r="B921" s="158">
        <v>-10</v>
      </c>
      <c r="C921" s="158">
        <v>-10</v>
      </c>
      <c r="D921" s="158">
        <v>0</v>
      </c>
      <c r="E921" s="158">
        <f t="shared" si="56"/>
        <v>1</v>
      </c>
      <c r="F921" s="158">
        <f t="shared" si="57"/>
        <v>-10</v>
      </c>
      <c r="G921" s="165" t="e">
        <f t="shared" si="58"/>
        <v>#N/A</v>
      </c>
      <c r="H921" s="165">
        <v>384750</v>
      </c>
      <c r="I921" s="165" t="e">
        <f t="shared" si="59"/>
        <v>#N/A</v>
      </c>
      <c r="J921" s="158" t="e">
        <f>IF(OR($A921="",$K921),"",VLOOKUP($A921,ContractInfo!$C:$L,10,FALSE))</f>
        <v>#N/A</v>
      </c>
      <c r="K921" s="158" t="b">
        <f>IF($A921="","",VLOOKUP($A921,ContractInfo!$C$2:$H$904,6,FALSE))</f>
        <v>0</v>
      </c>
      <c r="L921" s="158">
        <f>IF(OR($A921="",$K921),"",VLOOKUP($A921,ContractInfo!$C:$L,5,FALSE))</f>
        <v>10</v>
      </c>
    </row>
    <row r="922" spans="1:12" s="140" customFormat="1" x14ac:dyDescent="0.2">
      <c r="A922" s="140" t="s">
        <v>1458</v>
      </c>
      <c r="B922" s="158">
        <v>65</v>
      </c>
      <c r="C922" s="158">
        <v>65</v>
      </c>
      <c r="D922" s="158">
        <v>0</v>
      </c>
      <c r="E922" s="158">
        <f t="shared" si="56"/>
        <v>1</v>
      </c>
      <c r="F922" s="158">
        <f t="shared" si="57"/>
        <v>65</v>
      </c>
      <c r="G922" s="165" t="e">
        <f t="shared" si="58"/>
        <v>#N/A</v>
      </c>
      <c r="H922" s="165">
        <v>-2502609.9999999995</v>
      </c>
      <c r="I922" s="165" t="e">
        <f t="shared" si="59"/>
        <v>#N/A</v>
      </c>
      <c r="J922" s="158" t="e">
        <f>IF(OR($A922="",$K922),"",VLOOKUP($A922,ContractInfo!$C:$L,10,FALSE))</f>
        <v>#N/A</v>
      </c>
      <c r="K922" s="158" t="b">
        <f>IF($A922="","",VLOOKUP($A922,ContractInfo!$C$2:$H$904,6,FALSE))</f>
        <v>0</v>
      </c>
      <c r="L922" s="158">
        <f>IF(OR($A922="",$K922),"",VLOOKUP($A922,ContractInfo!$C:$L,5,FALSE))</f>
        <v>10</v>
      </c>
    </row>
    <row r="923" spans="1:12" s="140" customFormat="1" x14ac:dyDescent="0.2">
      <c r="A923" s="140" t="s">
        <v>1458</v>
      </c>
      <c r="B923" s="158">
        <v>-13</v>
      </c>
      <c r="C923" s="158">
        <v>-13</v>
      </c>
      <c r="D923" s="158">
        <v>0</v>
      </c>
      <c r="E923" s="158">
        <f t="shared" si="56"/>
        <v>1</v>
      </c>
      <c r="F923" s="158">
        <f t="shared" si="57"/>
        <v>-13</v>
      </c>
      <c r="G923" s="165" t="e">
        <f t="shared" si="58"/>
        <v>#N/A</v>
      </c>
      <c r="H923" s="165">
        <v>504739.99999999942</v>
      </c>
      <c r="I923" s="165" t="e">
        <f t="shared" si="59"/>
        <v>#N/A</v>
      </c>
      <c r="J923" s="158" t="e">
        <f>IF(OR($A923="",$K923),"",VLOOKUP($A923,ContractInfo!$C:$L,10,FALSE))</f>
        <v>#N/A</v>
      </c>
      <c r="K923" s="158" t="b">
        <f>IF($A923="","",VLOOKUP($A923,ContractInfo!$C$2:$H$904,6,FALSE))</f>
        <v>0</v>
      </c>
      <c r="L923" s="158">
        <f>IF(OR($A923="",$K923),"",VLOOKUP($A923,ContractInfo!$C:$L,5,FALSE))</f>
        <v>10</v>
      </c>
    </row>
    <row r="924" spans="1:12" s="140" customFormat="1" x14ac:dyDescent="0.2">
      <c r="A924" s="140" t="s">
        <v>1416</v>
      </c>
      <c r="B924" s="158">
        <v>15</v>
      </c>
      <c r="C924" s="158">
        <v>15</v>
      </c>
      <c r="D924" s="158">
        <v>0</v>
      </c>
      <c r="E924" s="158">
        <f t="shared" si="56"/>
        <v>1</v>
      </c>
      <c r="F924" s="158">
        <f t="shared" si="57"/>
        <v>15</v>
      </c>
      <c r="G924" s="165" t="e">
        <f t="shared" si="58"/>
        <v>#N/A</v>
      </c>
      <c r="H924" s="165">
        <v>-577450.00000000047</v>
      </c>
      <c r="I924" s="165" t="e">
        <f t="shared" si="59"/>
        <v>#N/A</v>
      </c>
      <c r="J924" s="158" t="e">
        <f>IF(OR($A924="",$K924),"",VLOOKUP($A924,ContractInfo!$C:$L,10,FALSE))</f>
        <v>#N/A</v>
      </c>
      <c r="K924" s="158" t="b">
        <f>IF($A924="","",VLOOKUP($A924,ContractInfo!$C$2:$H$904,6,FALSE))</f>
        <v>0</v>
      </c>
      <c r="L924" s="158">
        <f>IF(OR($A924="",$K924),"",VLOOKUP($A924,ContractInfo!$C:$L,5,FALSE))</f>
        <v>10</v>
      </c>
    </row>
    <row r="925" spans="1:12" s="140" customFormat="1" x14ac:dyDescent="0.2">
      <c r="A925" s="140" t="s">
        <v>1564</v>
      </c>
      <c r="B925" s="158">
        <v>2600</v>
      </c>
      <c r="C925" s="158">
        <v>2600</v>
      </c>
      <c r="D925" s="158">
        <v>0</v>
      </c>
      <c r="E925" s="158">
        <f t="shared" si="56"/>
        <v>1</v>
      </c>
      <c r="F925" s="158">
        <f t="shared" si="57"/>
        <v>2600</v>
      </c>
      <c r="G925" s="165" t="e">
        <f t="shared" si="58"/>
        <v>#N/A</v>
      </c>
      <c r="H925" s="165">
        <v>-922480</v>
      </c>
      <c r="I925" s="165" t="e">
        <f t="shared" si="59"/>
        <v>#N/A</v>
      </c>
      <c r="J925" s="158" t="e">
        <f>IF(OR($A925="",$K925),"",VLOOKUP($A925,ContractInfo!$C:$L,10,FALSE))</f>
        <v>#N/A</v>
      </c>
      <c r="K925" s="158" t="b">
        <f>IF($A925="","",VLOOKUP($A925,ContractInfo!$C$2:$H$904,6,FALSE))</f>
        <v>0</v>
      </c>
      <c r="L925" s="158">
        <f>IF(OR($A925="",$K925),"",VLOOKUP($A925,ContractInfo!$C:$L,5,FALSE))</f>
        <v>100</v>
      </c>
    </row>
    <row r="926" spans="1:12" s="140" customFormat="1" x14ac:dyDescent="0.2">
      <c r="A926" s="140" t="s">
        <v>1081</v>
      </c>
      <c r="B926" s="158">
        <v>2400</v>
      </c>
      <c r="C926" s="158">
        <v>2400</v>
      </c>
      <c r="D926" s="158">
        <v>0</v>
      </c>
      <c r="E926" s="158">
        <f t="shared" si="56"/>
        <v>1</v>
      </c>
      <c r="F926" s="158">
        <f t="shared" si="57"/>
        <v>2400</v>
      </c>
      <c r="G926" s="165" t="e">
        <f t="shared" si="58"/>
        <v>#N/A</v>
      </c>
      <c r="H926" s="165">
        <v>-621600</v>
      </c>
      <c r="I926" s="165" t="e">
        <f t="shared" si="59"/>
        <v>#N/A</v>
      </c>
      <c r="J926" s="158" t="e">
        <f>IF(OR($A926="",$K926),"",VLOOKUP($A926,ContractInfo!$C:$L,10,FALSE))</f>
        <v>#N/A</v>
      </c>
      <c r="K926" s="158" t="b">
        <f>IF($A926="","",VLOOKUP($A926,ContractInfo!$C$2:$H$904,6,FALSE))</f>
        <v>0</v>
      </c>
      <c r="L926" s="158">
        <f>IF(OR($A926="",$K926),"",VLOOKUP($A926,ContractInfo!$C:$L,5,FALSE))</f>
        <v>100</v>
      </c>
    </row>
    <row r="927" spans="1:12" s="140" customFormat="1" x14ac:dyDescent="0.2">
      <c r="A927" s="140" t="s">
        <v>1500</v>
      </c>
      <c r="B927" s="158">
        <v>150</v>
      </c>
      <c r="C927" s="158">
        <v>150</v>
      </c>
      <c r="D927" s="158">
        <v>0</v>
      </c>
      <c r="E927" s="158">
        <f t="shared" si="56"/>
        <v>1</v>
      </c>
      <c r="F927" s="158">
        <f t="shared" si="57"/>
        <v>150</v>
      </c>
      <c r="G927" s="165" t="e">
        <f t="shared" si="58"/>
        <v>#N/A</v>
      </c>
      <c r="H927" s="165">
        <v>-123750</v>
      </c>
      <c r="I927" s="165" t="e">
        <f t="shared" si="59"/>
        <v>#N/A</v>
      </c>
      <c r="J927" s="158" t="e">
        <f>IF(OR($A927="",$K927),"",VLOOKUP($A927,ContractInfo!$C:$L,10,FALSE))</f>
        <v>#N/A</v>
      </c>
      <c r="K927" s="158" t="b">
        <f>IF($A927="","",VLOOKUP($A927,ContractInfo!$C$2:$H$904,6,FALSE))</f>
        <v>0</v>
      </c>
      <c r="L927" s="158">
        <f>IF(OR($A927="",$K927),"",VLOOKUP($A927,ContractInfo!$C:$L,5,FALSE))</f>
        <v>100</v>
      </c>
    </row>
    <row r="928" spans="1:12" s="140" customFormat="1" x14ac:dyDescent="0.2">
      <c r="A928" s="140" t="s">
        <v>678</v>
      </c>
      <c r="B928" s="158">
        <v>200</v>
      </c>
      <c r="C928" s="158">
        <v>200</v>
      </c>
      <c r="D928" s="158">
        <v>0</v>
      </c>
      <c r="E928" s="158">
        <f t="shared" si="56"/>
        <v>1</v>
      </c>
      <c r="F928" s="158">
        <f t="shared" si="57"/>
        <v>200</v>
      </c>
      <c r="G928" s="165" t="e">
        <f t="shared" si="58"/>
        <v>#N/A</v>
      </c>
      <c r="H928" s="165">
        <v>-316360</v>
      </c>
      <c r="I928" s="165" t="e">
        <f t="shared" si="59"/>
        <v>#N/A</v>
      </c>
      <c r="J928" s="158" t="e">
        <f>IF(OR($A928="",$K928),"",VLOOKUP($A928,ContractInfo!$C:$L,10,FALSE))</f>
        <v>#N/A</v>
      </c>
      <c r="K928" s="158" t="b">
        <f>IF($A928="","",VLOOKUP($A928,ContractInfo!$C$2:$H$904,6,FALSE))</f>
        <v>0</v>
      </c>
      <c r="L928" s="158">
        <f>IF(OR($A928="",$K928),"",VLOOKUP($A928,ContractInfo!$C:$L,5,FALSE))</f>
        <v>100</v>
      </c>
    </row>
    <row r="929" spans="1:12" s="140" customFormat="1" x14ac:dyDescent="0.2">
      <c r="A929" s="140" t="s">
        <v>1495</v>
      </c>
      <c r="B929" s="158">
        <v>400</v>
      </c>
      <c r="C929" s="158">
        <v>400</v>
      </c>
      <c r="D929" s="158">
        <v>0</v>
      </c>
      <c r="E929" s="158">
        <f t="shared" si="56"/>
        <v>1</v>
      </c>
      <c r="F929" s="158">
        <f t="shared" si="57"/>
        <v>400</v>
      </c>
      <c r="G929" s="165" t="e">
        <f t="shared" si="58"/>
        <v>#N/A</v>
      </c>
      <c r="H929" s="165">
        <v>-298400</v>
      </c>
      <c r="I929" s="165" t="e">
        <f t="shared" si="59"/>
        <v>#N/A</v>
      </c>
      <c r="J929" s="158" t="e">
        <f>IF(OR($A929="",$K929),"",VLOOKUP($A929,ContractInfo!$C:$L,10,FALSE))</f>
        <v>#N/A</v>
      </c>
      <c r="K929" s="158" t="b">
        <f>IF($A929="","",VLOOKUP($A929,ContractInfo!$C$2:$H$904,6,FALSE))</f>
        <v>0</v>
      </c>
      <c r="L929" s="158">
        <f>IF(OR($A929="",$K929),"",VLOOKUP($A929,ContractInfo!$C:$L,5,FALSE))</f>
        <v>100</v>
      </c>
    </row>
    <row r="930" spans="1:12" s="140" customFormat="1" x14ac:dyDescent="0.2">
      <c r="A930" s="140" t="s">
        <v>1609</v>
      </c>
      <c r="B930" s="158">
        <v>3331</v>
      </c>
      <c r="C930" s="158">
        <v>3331</v>
      </c>
      <c r="D930" s="158">
        <v>0</v>
      </c>
      <c r="E930" s="158">
        <f t="shared" si="56"/>
        <v>1</v>
      </c>
      <c r="F930" s="158">
        <f t="shared" si="57"/>
        <v>3331</v>
      </c>
      <c r="G930" s="165" t="e">
        <f t="shared" si="58"/>
        <v>#N/A</v>
      </c>
      <c r="H930" s="165">
        <v>-2559207.2999999998</v>
      </c>
      <c r="I930" s="165" t="e">
        <f t="shared" si="59"/>
        <v>#N/A</v>
      </c>
      <c r="J930" s="158" t="e">
        <f>IF(OR($A930="",$K930),"",VLOOKUP($A930,ContractInfo!$C:$L,10,FALSE))</f>
        <v>#N/A</v>
      </c>
      <c r="K930" s="158" t="b">
        <f>IF($A930="","",VLOOKUP($A930,ContractInfo!$C$2:$H$904,6,FALSE))</f>
        <v>0</v>
      </c>
      <c r="L930" s="158">
        <f>IF(OR($A930="",$K930),"",VLOOKUP($A930,ContractInfo!$C:$L,5,FALSE))</f>
        <v>100</v>
      </c>
    </row>
    <row r="931" spans="1:12" s="140" customFormat="1" x14ac:dyDescent="0.2">
      <c r="A931" s="140" t="s">
        <v>1396</v>
      </c>
      <c r="B931" s="158">
        <v>-40</v>
      </c>
      <c r="C931" s="158">
        <v>-40</v>
      </c>
      <c r="D931" s="158">
        <v>0</v>
      </c>
      <c r="E931" s="158">
        <f t="shared" si="56"/>
        <v>1</v>
      </c>
      <c r="F931" s="158">
        <f t="shared" si="57"/>
        <v>-40</v>
      </c>
      <c r="G931" s="165" t="e">
        <f t="shared" si="58"/>
        <v>#N/A</v>
      </c>
      <c r="H931" s="165">
        <v>55600</v>
      </c>
      <c r="I931" s="165" t="e">
        <f t="shared" si="59"/>
        <v>#N/A</v>
      </c>
      <c r="J931" s="158" t="e">
        <f>IF(OR($A931="",$K931),"",VLOOKUP($A931,ContractInfo!$C:$L,10,FALSE))</f>
        <v>#N/A</v>
      </c>
      <c r="K931" s="158" t="b">
        <f>IF($A931="","",VLOOKUP($A931,ContractInfo!$C$2:$H$904,6,FALSE))</f>
        <v>0</v>
      </c>
      <c r="L931" s="158">
        <f>IF(OR($A931="",$K931),"",VLOOKUP($A931,ContractInfo!$C:$L,5,FALSE))</f>
        <v>100</v>
      </c>
    </row>
    <row r="932" spans="1:12" s="140" customFormat="1" x14ac:dyDescent="0.2">
      <c r="A932" s="140" t="s">
        <v>1323</v>
      </c>
      <c r="B932" s="158">
        <v>900</v>
      </c>
      <c r="C932" s="158">
        <v>900</v>
      </c>
      <c r="D932" s="158">
        <v>0</v>
      </c>
      <c r="E932" s="158">
        <f t="shared" si="56"/>
        <v>1</v>
      </c>
      <c r="F932" s="158">
        <f t="shared" si="57"/>
        <v>900</v>
      </c>
      <c r="G932" s="165" t="e">
        <f t="shared" si="58"/>
        <v>#N/A</v>
      </c>
      <c r="H932" s="165">
        <v>-1131300</v>
      </c>
      <c r="I932" s="165" t="e">
        <f t="shared" si="59"/>
        <v>#N/A</v>
      </c>
      <c r="J932" s="158" t="e">
        <f>IF(OR($A932="",$K932),"",VLOOKUP($A932,ContractInfo!$C:$L,10,FALSE))</f>
        <v>#N/A</v>
      </c>
      <c r="K932" s="158" t="b">
        <f>IF($A932="","",VLOOKUP($A932,ContractInfo!$C$2:$H$904,6,FALSE))</f>
        <v>0</v>
      </c>
      <c r="L932" s="158">
        <f>IF(OR($A932="",$K932),"",VLOOKUP($A932,ContractInfo!$C:$L,5,FALSE))</f>
        <v>100</v>
      </c>
    </row>
    <row r="933" spans="1:12" s="140" customFormat="1" x14ac:dyDescent="0.2">
      <c r="A933" s="140" t="s">
        <v>1285</v>
      </c>
      <c r="B933" s="158">
        <v>700</v>
      </c>
      <c r="C933" s="158">
        <v>700</v>
      </c>
      <c r="D933" s="158">
        <v>0</v>
      </c>
      <c r="E933" s="158">
        <f t="shared" si="56"/>
        <v>1</v>
      </c>
      <c r="F933" s="158">
        <f t="shared" si="57"/>
        <v>700</v>
      </c>
      <c r="G933" s="165" t="e">
        <f t="shared" si="58"/>
        <v>#N/A</v>
      </c>
      <c r="H933" s="165">
        <v>-523530</v>
      </c>
      <c r="I933" s="165" t="e">
        <f t="shared" si="59"/>
        <v>#N/A</v>
      </c>
      <c r="J933" s="158" t="e">
        <f>IF(OR($A933="",$K933),"",VLOOKUP($A933,ContractInfo!$C:$L,10,FALSE))</f>
        <v>#N/A</v>
      </c>
      <c r="K933" s="158" t="b">
        <f>IF($A933="","",VLOOKUP($A933,ContractInfo!$C$2:$H$904,6,FALSE))</f>
        <v>0</v>
      </c>
      <c r="L933" s="158">
        <f>IF(OR($A933="",$K933),"",VLOOKUP($A933,ContractInfo!$C:$L,5,FALSE))</f>
        <v>100</v>
      </c>
    </row>
    <row r="934" spans="1:12" s="140" customFormat="1" x14ac:dyDescent="0.2">
      <c r="A934" s="140" t="s">
        <v>1616</v>
      </c>
      <c r="B934" s="158">
        <v>46</v>
      </c>
      <c r="C934" s="158">
        <v>46</v>
      </c>
      <c r="D934" s="158">
        <v>0</v>
      </c>
      <c r="E934" s="158">
        <f t="shared" si="56"/>
        <v>1</v>
      </c>
      <c r="F934" s="158">
        <f t="shared" si="57"/>
        <v>46</v>
      </c>
      <c r="G934" s="165" t="e">
        <f t="shared" si="58"/>
        <v>#N/A</v>
      </c>
      <c r="H934" s="165">
        <v>-55660</v>
      </c>
      <c r="I934" s="165" t="e">
        <f t="shared" si="59"/>
        <v>#N/A</v>
      </c>
      <c r="J934" s="158" t="e">
        <f>IF(OR($A934="",$K934),"",VLOOKUP($A934,ContractInfo!$C:$L,10,FALSE))</f>
        <v>#N/A</v>
      </c>
      <c r="K934" s="158" t="b">
        <f>IF($A934="","",VLOOKUP($A934,ContractInfo!$C$2:$H$904,6,FALSE))</f>
        <v>0</v>
      </c>
      <c r="L934" s="158">
        <f>IF(OR($A934="",$K934),"",VLOOKUP($A934,ContractInfo!$C:$L,5,FALSE))</f>
        <v>100</v>
      </c>
    </row>
    <row r="935" spans="1:12" s="140" customFormat="1" x14ac:dyDescent="0.2">
      <c r="A935" s="140" t="s">
        <v>1458</v>
      </c>
      <c r="B935" s="158">
        <v>7</v>
      </c>
      <c r="C935" s="158">
        <v>0</v>
      </c>
      <c r="D935" s="158">
        <v>-7</v>
      </c>
      <c r="E935" s="158">
        <f t="shared" si="56"/>
        <v>1</v>
      </c>
      <c r="F935" s="158">
        <f t="shared" si="57"/>
        <v>7</v>
      </c>
      <c r="G935" s="165" t="e">
        <f t="shared" si="58"/>
        <v>#N/A</v>
      </c>
      <c r="H935" s="165">
        <v>-278320</v>
      </c>
      <c r="I935" s="165" t="e">
        <f t="shared" si="59"/>
        <v>#N/A</v>
      </c>
      <c r="J935" s="158" t="e">
        <f>IF(OR($A935="",$K935),"",VLOOKUP($A935,ContractInfo!$C:$L,10,FALSE))</f>
        <v>#N/A</v>
      </c>
      <c r="K935" s="158" t="b">
        <f>IF($A935="","",VLOOKUP($A935,ContractInfo!$C$2:$H$904,6,FALSE))</f>
        <v>0</v>
      </c>
      <c r="L935" s="158">
        <f>IF(OR($A935="",$K935),"",VLOOKUP($A935,ContractInfo!$C:$L,5,FALSE))</f>
        <v>10</v>
      </c>
    </row>
    <row r="936" spans="1:12" s="140" customFormat="1" x14ac:dyDescent="0.2">
      <c r="A936" s="140" t="s">
        <v>999</v>
      </c>
      <c r="B936" s="158">
        <v>-8</v>
      </c>
      <c r="C936" s="158">
        <v>-8</v>
      </c>
      <c r="D936" s="158">
        <v>0</v>
      </c>
      <c r="E936" s="158">
        <f t="shared" si="56"/>
        <v>1</v>
      </c>
      <c r="F936" s="158">
        <f t="shared" si="57"/>
        <v>-8</v>
      </c>
      <c r="G936" s="165" t="e">
        <f t="shared" si="58"/>
        <v>#N/A</v>
      </c>
      <c r="H936" s="165">
        <v>323440</v>
      </c>
      <c r="I936" s="165" t="e">
        <f t="shared" si="59"/>
        <v>#N/A</v>
      </c>
      <c r="J936" s="158" t="e">
        <f>IF(OR($A936="",$K936),"",VLOOKUP($A936,ContractInfo!$C:$L,10,FALSE))</f>
        <v>#N/A</v>
      </c>
      <c r="K936" s="158" t="b">
        <f>IF($A936="","",VLOOKUP($A936,ContractInfo!$C$2:$H$904,6,FALSE))</f>
        <v>0</v>
      </c>
      <c r="L936" s="158">
        <f>IF(OR($A936="",$K936),"",VLOOKUP($A936,ContractInfo!$C:$L,5,FALSE))</f>
        <v>10</v>
      </c>
    </row>
    <row r="937" spans="1:12" s="140" customFormat="1" x14ac:dyDescent="0.2">
      <c r="A937" s="140" t="s">
        <v>989</v>
      </c>
      <c r="B937" s="158">
        <v>11</v>
      </c>
      <c r="C937" s="158">
        <v>0</v>
      </c>
      <c r="D937" s="158">
        <v>-11</v>
      </c>
      <c r="E937" s="158">
        <f t="shared" si="56"/>
        <v>1</v>
      </c>
      <c r="F937" s="158">
        <f t="shared" si="57"/>
        <v>11</v>
      </c>
      <c r="G937" s="165" t="e">
        <f t="shared" si="58"/>
        <v>#N/A</v>
      </c>
      <c r="H937" s="165">
        <v>-825275</v>
      </c>
      <c r="I937" s="165" t="e">
        <f t="shared" si="59"/>
        <v>#N/A</v>
      </c>
      <c r="J937" s="158" t="e">
        <f>IF(OR($A937="",$K937),"",VLOOKUP($A937,ContractInfo!$C:$L,10,FALSE))</f>
        <v>#N/A</v>
      </c>
      <c r="K937" s="158" t="b">
        <f>IF($A937="","",VLOOKUP($A937,ContractInfo!$C$2:$H$904,6,FALSE))</f>
        <v>0</v>
      </c>
      <c r="L937" s="158">
        <f>IF(OR($A937="",$K937),"",VLOOKUP($A937,ContractInfo!$C:$L,5,FALSE))</f>
        <v>5</v>
      </c>
    </row>
    <row r="938" spans="1:12" s="140" customFormat="1" x14ac:dyDescent="0.2">
      <c r="A938" s="140" t="s">
        <v>1597</v>
      </c>
      <c r="B938" s="158">
        <v>2</v>
      </c>
      <c r="C938" s="158">
        <v>0</v>
      </c>
      <c r="D938" s="158">
        <v>-2</v>
      </c>
      <c r="E938" s="158">
        <f t="shared" si="56"/>
        <v>1</v>
      </c>
      <c r="F938" s="158">
        <f t="shared" si="57"/>
        <v>2</v>
      </c>
      <c r="G938" s="165" t="e">
        <f t="shared" si="58"/>
        <v>#N/A</v>
      </c>
      <c r="H938" s="165">
        <v>-102300</v>
      </c>
      <c r="I938" s="165" t="e">
        <f t="shared" si="59"/>
        <v>#N/A</v>
      </c>
      <c r="J938" s="158" t="e">
        <f>IF(OR($A938="",$K938),"",VLOOKUP($A938,ContractInfo!$C:$L,10,FALSE))</f>
        <v>#N/A</v>
      </c>
      <c r="K938" s="158" t="b">
        <f>IF($A938="","",VLOOKUP($A938,ContractInfo!$C$2:$H$904,6,FALSE))</f>
        <v>0</v>
      </c>
      <c r="L938" s="158">
        <f>IF(OR($A938="",$K938),"",VLOOKUP($A938,ContractInfo!$C:$L,5,FALSE))</f>
        <v>100</v>
      </c>
    </row>
    <row r="939" spans="1:12" s="140" customFormat="1" x14ac:dyDescent="0.2">
      <c r="A939" s="140" t="s">
        <v>999</v>
      </c>
      <c r="B939" s="158">
        <v>17</v>
      </c>
      <c r="C939" s="158">
        <v>17</v>
      </c>
      <c r="D939" s="158">
        <v>0</v>
      </c>
      <c r="E939" s="158">
        <f t="shared" si="56"/>
        <v>1</v>
      </c>
      <c r="F939" s="158">
        <f t="shared" si="57"/>
        <v>17</v>
      </c>
      <c r="G939" s="165" t="e">
        <f t="shared" si="58"/>
        <v>#N/A</v>
      </c>
      <c r="H939" s="165">
        <v>-686840.00000000047</v>
      </c>
      <c r="I939" s="165" t="e">
        <f t="shared" si="59"/>
        <v>#N/A</v>
      </c>
      <c r="J939" s="158" t="e">
        <f>IF(OR($A939="",$K939),"",VLOOKUP($A939,ContractInfo!$C:$L,10,FALSE))</f>
        <v>#N/A</v>
      </c>
      <c r="K939" s="158" t="b">
        <f>IF($A939="","",VLOOKUP($A939,ContractInfo!$C$2:$H$904,6,FALSE))</f>
        <v>0</v>
      </c>
      <c r="L939" s="158">
        <f>IF(OR($A939="",$K939),"",VLOOKUP($A939,ContractInfo!$C:$L,5,FALSE))</f>
        <v>10</v>
      </c>
    </row>
    <row r="940" spans="1:12" s="140" customFormat="1" x14ac:dyDescent="0.2">
      <c r="A940" s="140" t="s">
        <v>1416</v>
      </c>
      <c r="B940" s="158">
        <v>-24</v>
      </c>
      <c r="C940" s="158">
        <v>-24</v>
      </c>
      <c r="D940" s="158">
        <v>0</v>
      </c>
      <c r="E940" s="158">
        <f t="shared" si="56"/>
        <v>1</v>
      </c>
      <c r="F940" s="158">
        <f t="shared" si="57"/>
        <v>-24</v>
      </c>
      <c r="G940" s="165" t="e">
        <f t="shared" si="58"/>
        <v>#N/A</v>
      </c>
      <c r="H940" s="165">
        <v>946279.99999999919</v>
      </c>
      <c r="I940" s="165" t="e">
        <f t="shared" si="59"/>
        <v>#N/A</v>
      </c>
      <c r="J940" s="158" t="e">
        <f>IF(OR($A940="",$K940),"",VLOOKUP($A940,ContractInfo!$C:$L,10,FALSE))</f>
        <v>#N/A</v>
      </c>
      <c r="K940" s="158" t="b">
        <f>IF($A940="","",VLOOKUP($A940,ContractInfo!$C$2:$H$904,6,FALSE))</f>
        <v>0</v>
      </c>
      <c r="L940" s="158">
        <f>IF(OR($A940="",$K940),"",VLOOKUP($A940,ContractInfo!$C:$L,5,FALSE))</f>
        <v>10</v>
      </c>
    </row>
    <row r="941" spans="1:12" s="140" customFormat="1" x14ac:dyDescent="0.2">
      <c r="A941" s="140" t="s">
        <v>1458</v>
      </c>
      <c r="B941" s="158">
        <v>-55</v>
      </c>
      <c r="C941" s="158">
        <v>0</v>
      </c>
      <c r="D941" s="158">
        <v>55</v>
      </c>
      <c r="E941" s="158">
        <f t="shared" si="56"/>
        <v>1</v>
      </c>
      <c r="F941" s="158">
        <f t="shared" si="57"/>
        <v>-55</v>
      </c>
      <c r="G941" s="165" t="e">
        <f t="shared" si="58"/>
        <v>#N/A</v>
      </c>
      <c r="H941" s="165">
        <v>2186300.0000000005</v>
      </c>
      <c r="I941" s="165" t="e">
        <f t="shared" si="59"/>
        <v>#N/A</v>
      </c>
      <c r="J941" s="158" t="e">
        <f>IF(OR($A941="",$K941),"",VLOOKUP($A941,ContractInfo!$C:$L,10,FALSE))</f>
        <v>#N/A</v>
      </c>
      <c r="K941" s="158" t="b">
        <f>IF($A941="","",VLOOKUP($A941,ContractInfo!$C$2:$H$904,6,FALSE))</f>
        <v>0</v>
      </c>
      <c r="L941" s="158">
        <f>IF(OR($A941="",$K941),"",VLOOKUP($A941,ContractInfo!$C:$L,5,FALSE))</f>
        <v>10</v>
      </c>
    </row>
    <row r="942" spans="1:12" s="140" customFormat="1" x14ac:dyDescent="0.2">
      <c r="A942" s="140" t="s">
        <v>1628</v>
      </c>
      <c r="B942" s="158">
        <v>162</v>
      </c>
      <c r="C942" s="158">
        <v>162</v>
      </c>
      <c r="D942" s="158">
        <v>0</v>
      </c>
      <c r="E942" s="158">
        <f t="shared" si="56"/>
        <v>1</v>
      </c>
      <c r="F942" s="158">
        <f t="shared" si="57"/>
        <v>162</v>
      </c>
      <c r="G942" s="165" t="e">
        <f t="shared" si="58"/>
        <v>#N/A</v>
      </c>
      <c r="H942" s="165">
        <v>-3768780.0000000042</v>
      </c>
      <c r="I942" s="165" t="e">
        <f t="shared" si="59"/>
        <v>#N/A</v>
      </c>
      <c r="J942" s="158" t="e">
        <f>IF(OR($A942="",$K942),"",VLOOKUP($A942,ContractInfo!$C:$L,10,FALSE))</f>
        <v>#N/A</v>
      </c>
      <c r="K942" s="158" t="b">
        <f>IF($A942="","",VLOOKUP($A942,ContractInfo!$C$2:$H$904,6,FALSE))</f>
        <v>0</v>
      </c>
      <c r="L942" s="158">
        <f>IF(OR($A942="",$K942),"",VLOOKUP($A942,ContractInfo!$C:$L,5,FALSE))</f>
        <v>10</v>
      </c>
    </row>
    <row r="943" spans="1:12" s="140" customFormat="1" x14ac:dyDescent="0.2">
      <c r="A943" s="140" t="s">
        <v>1458</v>
      </c>
      <c r="B943" s="158">
        <v>8</v>
      </c>
      <c r="C943" s="158">
        <v>0</v>
      </c>
      <c r="D943" s="158">
        <v>-8</v>
      </c>
      <c r="E943" s="158">
        <f t="shared" si="56"/>
        <v>1</v>
      </c>
      <c r="F943" s="158">
        <f t="shared" si="57"/>
        <v>8</v>
      </c>
      <c r="G943" s="165" t="e">
        <f t="shared" si="58"/>
        <v>#N/A</v>
      </c>
      <c r="H943" s="165">
        <v>-316800</v>
      </c>
      <c r="I943" s="165" t="e">
        <f t="shared" si="59"/>
        <v>#N/A</v>
      </c>
      <c r="J943" s="158" t="e">
        <f>IF(OR($A943="",$K943),"",VLOOKUP($A943,ContractInfo!$C:$L,10,FALSE))</f>
        <v>#N/A</v>
      </c>
      <c r="K943" s="158" t="b">
        <f>IF($A943="","",VLOOKUP($A943,ContractInfo!$C$2:$H$904,6,FALSE))</f>
        <v>0</v>
      </c>
      <c r="L943" s="158">
        <f>IF(OR($A943="",$K943),"",VLOOKUP($A943,ContractInfo!$C:$L,5,FALSE))</f>
        <v>10</v>
      </c>
    </row>
    <row r="944" spans="1:12" s="140" customFormat="1" x14ac:dyDescent="0.2">
      <c r="A944" s="140" t="s">
        <v>1628</v>
      </c>
      <c r="B944" s="158">
        <v>26</v>
      </c>
      <c r="C944" s="158">
        <v>26</v>
      </c>
      <c r="D944" s="158">
        <v>0</v>
      </c>
      <c r="E944" s="158">
        <f t="shared" si="56"/>
        <v>1</v>
      </c>
      <c r="F944" s="158">
        <f t="shared" si="57"/>
        <v>26</v>
      </c>
      <c r="G944" s="165" t="e">
        <f t="shared" si="58"/>
        <v>#N/A</v>
      </c>
      <c r="H944" s="165">
        <v>-599560</v>
      </c>
      <c r="I944" s="165" t="e">
        <f t="shared" si="59"/>
        <v>#N/A</v>
      </c>
      <c r="J944" s="158" t="e">
        <f>IF(OR($A944="",$K944),"",VLOOKUP($A944,ContractInfo!$C:$L,10,FALSE))</f>
        <v>#N/A</v>
      </c>
      <c r="K944" s="158" t="b">
        <f>IF($A944="","",VLOOKUP($A944,ContractInfo!$C$2:$H$904,6,FALSE))</f>
        <v>0</v>
      </c>
      <c r="L944" s="158">
        <f>IF(OR($A944="",$K944),"",VLOOKUP($A944,ContractInfo!$C:$L,5,FALSE))</f>
        <v>10</v>
      </c>
    </row>
    <row r="945" spans="1:12" s="140" customFormat="1" x14ac:dyDescent="0.2">
      <c r="A945" s="140" t="s">
        <v>1223</v>
      </c>
      <c r="B945" s="158">
        <v>-4</v>
      </c>
      <c r="C945" s="158">
        <v>-4</v>
      </c>
      <c r="D945" s="158">
        <v>0</v>
      </c>
      <c r="E945" s="158">
        <f t="shared" si="56"/>
        <v>1</v>
      </c>
      <c r="F945" s="158">
        <f t="shared" si="57"/>
        <v>-4</v>
      </c>
      <c r="G945" s="165" t="e">
        <f t="shared" si="58"/>
        <v>#N/A</v>
      </c>
      <c r="H945" s="165">
        <v>255640</v>
      </c>
      <c r="I945" s="165" t="e">
        <f t="shared" si="59"/>
        <v>#N/A</v>
      </c>
      <c r="J945" s="158" t="e">
        <f>IF(OR($A945="",$K945),"",VLOOKUP($A945,ContractInfo!$C:$L,10,FALSE))</f>
        <v>#N/A</v>
      </c>
      <c r="K945" s="158" t="b">
        <f>IF($A945="","",VLOOKUP($A945,ContractInfo!$C$2:$H$904,6,FALSE))</f>
        <v>0</v>
      </c>
      <c r="L945" s="158">
        <f>IF(OR($A945="",$K945),"",VLOOKUP($A945,ContractInfo!$C:$L,5,FALSE))</f>
        <v>10</v>
      </c>
    </row>
    <row r="946" spans="1:12" s="140" customFormat="1" x14ac:dyDescent="0.2">
      <c r="A946" s="140" t="s">
        <v>1416</v>
      </c>
      <c r="B946" s="158">
        <v>10</v>
      </c>
      <c r="C946" s="158">
        <v>10</v>
      </c>
      <c r="D946" s="158">
        <v>0</v>
      </c>
      <c r="E946" s="158">
        <f t="shared" si="56"/>
        <v>1</v>
      </c>
      <c r="F946" s="158">
        <f t="shared" si="57"/>
        <v>10</v>
      </c>
      <c r="G946" s="165" t="e">
        <f t="shared" si="58"/>
        <v>#N/A</v>
      </c>
      <c r="H946" s="165">
        <v>-403000</v>
      </c>
      <c r="I946" s="165" t="e">
        <f t="shared" si="59"/>
        <v>#N/A</v>
      </c>
      <c r="J946" s="158" t="e">
        <f>IF(OR($A946="",$K946),"",VLOOKUP($A946,ContractInfo!$C:$L,10,FALSE))</f>
        <v>#N/A</v>
      </c>
      <c r="K946" s="158" t="b">
        <f>IF($A946="","",VLOOKUP($A946,ContractInfo!$C$2:$H$904,6,FALSE))</f>
        <v>0</v>
      </c>
      <c r="L946" s="158">
        <f>IF(OR($A946="",$K946),"",VLOOKUP($A946,ContractInfo!$C:$L,5,FALSE))</f>
        <v>10</v>
      </c>
    </row>
    <row r="947" spans="1:12" s="140" customFormat="1" x14ac:dyDescent="0.2">
      <c r="A947" s="140" t="s">
        <v>1458</v>
      </c>
      <c r="B947" s="158">
        <v>20</v>
      </c>
      <c r="C947" s="158">
        <v>0</v>
      </c>
      <c r="D947" s="158">
        <v>-20</v>
      </c>
      <c r="E947" s="158">
        <f t="shared" si="56"/>
        <v>1</v>
      </c>
      <c r="F947" s="158">
        <f t="shared" si="57"/>
        <v>20</v>
      </c>
      <c r="G947" s="165" t="e">
        <f t="shared" si="58"/>
        <v>#N/A</v>
      </c>
      <c r="H947" s="165">
        <v>-803800</v>
      </c>
      <c r="I947" s="165" t="e">
        <f t="shared" si="59"/>
        <v>#N/A</v>
      </c>
      <c r="J947" s="158" t="e">
        <f>IF(OR($A947="",$K947),"",VLOOKUP($A947,ContractInfo!$C:$L,10,FALSE))</f>
        <v>#N/A</v>
      </c>
      <c r="K947" s="158" t="b">
        <f>IF($A947="","",VLOOKUP($A947,ContractInfo!$C$2:$H$904,6,FALSE))</f>
        <v>0</v>
      </c>
      <c r="L947" s="158">
        <f>IF(OR($A947="",$K947),"",VLOOKUP($A947,ContractInfo!$C:$L,5,FALSE))</f>
        <v>10</v>
      </c>
    </row>
    <row r="948" spans="1:12" s="140" customFormat="1" x14ac:dyDescent="0.2">
      <c r="A948" s="140" t="s">
        <v>1458</v>
      </c>
      <c r="B948" s="158">
        <v>-20</v>
      </c>
      <c r="C948" s="158">
        <v>0</v>
      </c>
      <c r="D948" s="158">
        <v>20</v>
      </c>
      <c r="E948" s="158">
        <f t="shared" si="56"/>
        <v>1</v>
      </c>
      <c r="F948" s="158">
        <f t="shared" si="57"/>
        <v>-20</v>
      </c>
      <c r="G948" s="165" t="e">
        <f t="shared" si="58"/>
        <v>#N/A</v>
      </c>
      <c r="H948" s="165">
        <v>803000</v>
      </c>
      <c r="I948" s="165" t="e">
        <f t="shared" si="59"/>
        <v>#N/A</v>
      </c>
      <c r="J948" s="158" t="e">
        <f>IF(OR($A948="",$K948),"",VLOOKUP($A948,ContractInfo!$C:$L,10,FALSE))</f>
        <v>#N/A</v>
      </c>
      <c r="K948" s="158" t="b">
        <f>IF($A948="","",VLOOKUP($A948,ContractInfo!$C$2:$H$904,6,FALSE))</f>
        <v>0</v>
      </c>
      <c r="L948" s="158">
        <f>IF(OR($A948="",$K948),"",VLOOKUP($A948,ContractInfo!$C:$L,5,FALSE))</f>
        <v>10</v>
      </c>
    </row>
    <row r="949" spans="1:12" s="140" customFormat="1" x14ac:dyDescent="0.2">
      <c r="A949" s="140" t="s">
        <v>1416</v>
      </c>
      <c r="B949" s="158">
        <v>-28</v>
      </c>
      <c r="C949" s="158">
        <v>-28</v>
      </c>
      <c r="D949" s="158">
        <v>0</v>
      </c>
      <c r="E949" s="158">
        <f t="shared" si="56"/>
        <v>1</v>
      </c>
      <c r="F949" s="158">
        <f t="shared" si="57"/>
        <v>-28</v>
      </c>
      <c r="G949" s="165" t="e">
        <f t="shared" si="58"/>
        <v>#N/A</v>
      </c>
      <c r="H949" s="165">
        <v>1122800</v>
      </c>
      <c r="I949" s="165" t="e">
        <f t="shared" si="59"/>
        <v>#N/A</v>
      </c>
      <c r="J949" s="158" t="e">
        <f>IF(OR($A949="",$K949),"",VLOOKUP($A949,ContractInfo!$C:$L,10,FALSE))</f>
        <v>#N/A</v>
      </c>
      <c r="K949" s="158" t="b">
        <f>IF($A949="","",VLOOKUP($A949,ContractInfo!$C$2:$H$904,6,FALSE))</f>
        <v>0</v>
      </c>
      <c r="L949" s="158">
        <f>IF(OR($A949="",$K949),"",VLOOKUP($A949,ContractInfo!$C:$L,5,FALSE))</f>
        <v>10</v>
      </c>
    </row>
    <row r="950" spans="1:12" s="140" customFormat="1" x14ac:dyDescent="0.2">
      <c r="A950" s="140" t="s">
        <v>678</v>
      </c>
      <c r="B950" s="158">
        <v>300</v>
      </c>
      <c r="C950" s="158">
        <v>300</v>
      </c>
      <c r="D950" s="158">
        <v>0</v>
      </c>
      <c r="E950" s="158">
        <f t="shared" si="56"/>
        <v>1</v>
      </c>
      <c r="F950" s="158">
        <f t="shared" si="57"/>
        <v>300</v>
      </c>
      <c r="G950" s="165" t="e">
        <f t="shared" si="58"/>
        <v>#N/A</v>
      </c>
      <c r="H950" s="165">
        <v>-487350.00000000006</v>
      </c>
      <c r="I950" s="165" t="e">
        <f t="shared" si="59"/>
        <v>#N/A</v>
      </c>
      <c r="J950" s="158" t="e">
        <f>IF(OR($A950="",$K950),"",VLOOKUP($A950,ContractInfo!$C:$L,10,FALSE))</f>
        <v>#N/A</v>
      </c>
      <c r="K950" s="158" t="b">
        <f>IF($A950="","",VLOOKUP($A950,ContractInfo!$C$2:$H$904,6,FALSE))</f>
        <v>0</v>
      </c>
      <c r="L950" s="158">
        <f>IF(OR($A950="",$K950),"",VLOOKUP($A950,ContractInfo!$C:$L,5,FALSE))</f>
        <v>100</v>
      </c>
    </row>
    <row r="951" spans="1:12" s="140" customFormat="1" x14ac:dyDescent="0.2">
      <c r="A951" s="140" t="s">
        <v>1616</v>
      </c>
      <c r="B951" s="158">
        <v>4500</v>
      </c>
      <c r="C951" s="158">
        <v>4500</v>
      </c>
      <c r="D951" s="158">
        <v>0</v>
      </c>
      <c r="E951" s="158">
        <f t="shared" si="56"/>
        <v>1</v>
      </c>
      <c r="F951" s="158">
        <f t="shared" si="57"/>
        <v>4500</v>
      </c>
      <c r="G951" s="165" t="e">
        <f t="shared" si="58"/>
        <v>#N/A</v>
      </c>
      <c r="H951" s="165">
        <v>-5490000</v>
      </c>
      <c r="I951" s="165" t="e">
        <f t="shared" si="59"/>
        <v>#N/A</v>
      </c>
      <c r="J951" s="158" t="e">
        <f>IF(OR($A951="",$K951),"",VLOOKUP($A951,ContractInfo!$C:$L,10,FALSE))</f>
        <v>#N/A</v>
      </c>
      <c r="K951" s="158" t="b">
        <f>IF($A951="","",VLOOKUP($A951,ContractInfo!$C$2:$H$904,6,FALSE))</f>
        <v>0</v>
      </c>
      <c r="L951" s="158">
        <f>IF(OR($A951="",$K951),"",VLOOKUP($A951,ContractInfo!$C:$L,5,FALSE))</f>
        <v>100</v>
      </c>
    </row>
    <row r="952" spans="1:12" s="140" customFormat="1" x14ac:dyDescent="0.2">
      <c r="A952" s="140" t="s">
        <v>1495</v>
      </c>
      <c r="B952" s="158">
        <v>-300</v>
      </c>
      <c r="C952" s="158">
        <v>-300</v>
      </c>
      <c r="D952" s="158">
        <v>0</v>
      </c>
      <c r="E952" s="158">
        <f t="shared" si="56"/>
        <v>1</v>
      </c>
      <c r="F952" s="158">
        <f t="shared" si="57"/>
        <v>-300</v>
      </c>
      <c r="G952" s="165" t="e">
        <f t="shared" si="58"/>
        <v>#N/A</v>
      </c>
      <c r="H952" s="165">
        <v>216900</v>
      </c>
      <c r="I952" s="165" t="e">
        <f t="shared" si="59"/>
        <v>#N/A</v>
      </c>
      <c r="J952" s="158" t="e">
        <f>IF(OR($A952="",$K952),"",VLOOKUP($A952,ContractInfo!$C:$L,10,FALSE))</f>
        <v>#N/A</v>
      </c>
      <c r="K952" s="158" t="b">
        <f>IF($A952="","",VLOOKUP($A952,ContractInfo!$C$2:$H$904,6,FALSE))</f>
        <v>0</v>
      </c>
      <c r="L952" s="158">
        <f>IF(OR($A952="",$K952),"",VLOOKUP($A952,ContractInfo!$C:$L,5,FALSE))</f>
        <v>100</v>
      </c>
    </row>
    <row r="953" spans="1:12" s="140" customFormat="1" x14ac:dyDescent="0.2">
      <c r="A953" s="140" t="s">
        <v>1353</v>
      </c>
      <c r="B953" s="158">
        <v>-20</v>
      </c>
      <c r="C953" s="158">
        <v>-20</v>
      </c>
      <c r="D953" s="158">
        <v>0</v>
      </c>
      <c r="E953" s="158">
        <f t="shared" si="56"/>
        <v>1</v>
      </c>
      <c r="F953" s="158">
        <f t="shared" si="57"/>
        <v>-20</v>
      </c>
      <c r="G953" s="165" t="e">
        <f t="shared" si="58"/>
        <v>#N/A</v>
      </c>
      <c r="H953" s="165">
        <v>49000</v>
      </c>
      <c r="I953" s="165" t="e">
        <f t="shared" si="59"/>
        <v>#N/A</v>
      </c>
      <c r="J953" s="158" t="e">
        <f>IF(OR($A953="",$K953),"",VLOOKUP($A953,ContractInfo!$C:$L,10,FALSE))</f>
        <v>#N/A</v>
      </c>
      <c r="K953" s="158" t="b">
        <f>IF($A953="","",VLOOKUP($A953,ContractInfo!$C$2:$H$904,6,FALSE))</f>
        <v>0</v>
      </c>
      <c r="L953" s="158">
        <f>IF(OR($A953="",$K953),"",VLOOKUP($A953,ContractInfo!$C:$L,5,FALSE))</f>
        <v>100</v>
      </c>
    </row>
    <row r="954" spans="1:12" s="140" customFormat="1" x14ac:dyDescent="0.2">
      <c r="A954" s="140" t="s">
        <v>1609</v>
      </c>
      <c r="B954" s="158">
        <v>1000</v>
      </c>
      <c r="C954" s="158">
        <v>1000</v>
      </c>
      <c r="D954" s="158">
        <v>0</v>
      </c>
      <c r="E954" s="158">
        <f t="shared" si="56"/>
        <v>1</v>
      </c>
      <c r="F954" s="158">
        <f t="shared" si="57"/>
        <v>1000</v>
      </c>
      <c r="G954" s="165" t="e">
        <f t="shared" si="58"/>
        <v>#N/A</v>
      </c>
      <c r="H954" s="165">
        <v>-832000</v>
      </c>
      <c r="I954" s="165" t="e">
        <f t="shared" si="59"/>
        <v>#N/A</v>
      </c>
      <c r="J954" s="158" t="e">
        <f>IF(OR($A954="",$K954),"",VLOOKUP($A954,ContractInfo!$C:$L,10,FALSE))</f>
        <v>#N/A</v>
      </c>
      <c r="K954" s="158" t="b">
        <f>IF($A954="","",VLOOKUP($A954,ContractInfo!$C$2:$H$904,6,FALSE))</f>
        <v>0</v>
      </c>
      <c r="L954" s="158">
        <f>IF(OR($A954="",$K954),"",VLOOKUP($A954,ContractInfo!$C:$L,5,FALSE))</f>
        <v>100</v>
      </c>
    </row>
    <row r="955" spans="1:12" s="140" customFormat="1" x14ac:dyDescent="0.2">
      <c r="A955" s="140" t="s">
        <v>1503</v>
      </c>
      <c r="B955" s="158">
        <v>-18</v>
      </c>
      <c r="C955" s="158">
        <v>-18</v>
      </c>
      <c r="D955" s="158">
        <v>0</v>
      </c>
      <c r="E955" s="158">
        <f t="shared" si="56"/>
        <v>1</v>
      </c>
      <c r="F955" s="158">
        <f t="shared" si="57"/>
        <v>-18</v>
      </c>
      <c r="G955" s="165" t="e">
        <f t="shared" si="58"/>
        <v>#N/A</v>
      </c>
      <c r="H955" s="165">
        <v>76446</v>
      </c>
      <c r="I955" s="165" t="e">
        <f t="shared" si="59"/>
        <v>#N/A</v>
      </c>
      <c r="J955" s="158" t="e">
        <f>IF(OR($A955="",$K955),"",VLOOKUP($A955,ContractInfo!$C:$L,10,FALSE))</f>
        <v>#N/A</v>
      </c>
      <c r="K955" s="158" t="b">
        <f>IF($A955="","",VLOOKUP($A955,ContractInfo!$C$2:$H$904,6,FALSE))</f>
        <v>0</v>
      </c>
      <c r="L955" s="158">
        <f>IF(OR($A955="",$K955),"",VLOOKUP($A955,ContractInfo!$C:$L,5,FALSE))</f>
        <v>100</v>
      </c>
    </row>
    <row r="956" spans="1:12" s="140" customFormat="1" x14ac:dyDescent="0.2">
      <c r="A956" s="140" t="s">
        <v>1323</v>
      </c>
      <c r="B956" s="158">
        <v>-432</v>
      </c>
      <c r="C956" s="158">
        <v>-432</v>
      </c>
      <c r="D956" s="158">
        <v>0</v>
      </c>
      <c r="E956" s="158">
        <f t="shared" si="56"/>
        <v>1</v>
      </c>
      <c r="F956" s="158">
        <f t="shared" si="57"/>
        <v>-432</v>
      </c>
      <c r="G956" s="165" t="e">
        <f t="shared" si="58"/>
        <v>#N/A</v>
      </c>
      <c r="H956" s="165">
        <v>532224</v>
      </c>
      <c r="I956" s="165" t="e">
        <f t="shared" si="59"/>
        <v>#N/A</v>
      </c>
      <c r="J956" s="158" t="e">
        <f>IF(OR($A956="",$K956),"",VLOOKUP($A956,ContractInfo!$C:$L,10,FALSE))</f>
        <v>#N/A</v>
      </c>
      <c r="K956" s="158" t="b">
        <f>IF($A956="","",VLOOKUP($A956,ContractInfo!$C$2:$H$904,6,FALSE))</f>
        <v>0</v>
      </c>
      <c r="L956" s="158">
        <f>IF(OR($A956="",$K956),"",VLOOKUP($A956,ContractInfo!$C:$L,5,FALSE))</f>
        <v>100</v>
      </c>
    </row>
    <row r="957" spans="1:12" s="140" customFormat="1" x14ac:dyDescent="0.2">
      <c r="A957" s="140" t="s">
        <v>1616</v>
      </c>
      <c r="B957" s="158">
        <v>450</v>
      </c>
      <c r="C957" s="158">
        <v>450</v>
      </c>
      <c r="D957" s="158">
        <v>0</v>
      </c>
      <c r="E957" s="158">
        <f t="shared" si="56"/>
        <v>1</v>
      </c>
      <c r="F957" s="158">
        <f t="shared" si="57"/>
        <v>450</v>
      </c>
      <c r="G957" s="165" t="e">
        <f t="shared" si="58"/>
        <v>#N/A</v>
      </c>
      <c r="H957" s="165">
        <v>-551880</v>
      </c>
      <c r="I957" s="165" t="e">
        <f t="shared" si="59"/>
        <v>#N/A</v>
      </c>
      <c r="J957" s="158" t="e">
        <f>IF(OR($A957="",$K957),"",VLOOKUP($A957,ContractInfo!$C:$L,10,FALSE))</f>
        <v>#N/A</v>
      </c>
      <c r="K957" s="158" t="b">
        <f>IF($A957="","",VLOOKUP($A957,ContractInfo!$C$2:$H$904,6,FALSE))</f>
        <v>0</v>
      </c>
      <c r="L957" s="158">
        <f>IF(OR($A957="",$K957),"",VLOOKUP($A957,ContractInfo!$C:$L,5,FALSE))</f>
        <v>100</v>
      </c>
    </row>
    <row r="958" spans="1:12" s="140" customFormat="1" x14ac:dyDescent="0.2">
      <c r="A958" s="140" t="s">
        <v>1564</v>
      </c>
      <c r="B958" s="158">
        <v>400</v>
      </c>
      <c r="C958" s="158">
        <v>400</v>
      </c>
      <c r="D958" s="158">
        <v>0</v>
      </c>
      <c r="E958" s="158">
        <f t="shared" si="56"/>
        <v>1</v>
      </c>
      <c r="F958" s="158">
        <f t="shared" si="57"/>
        <v>400</v>
      </c>
      <c r="G958" s="165" t="e">
        <f t="shared" si="58"/>
        <v>#N/A</v>
      </c>
      <c r="H958" s="165">
        <v>-144800</v>
      </c>
      <c r="I958" s="165" t="e">
        <f t="shared" si="59"/>
        <v>#N/A</v>
      </c>
      <c r="J958" s="158" t="e">
        <f>IF(OR($A958="",$K958),"",VLOOKUP($A958,ContractInfo!$C:$L,10,FALSE))</f>
        <v>#N/A</v>
      </c>
      <c r="K958" s="158" t="b">
        <f>IF($A958="","",VLOOKUP($A958,ContractInfo!$C$2:$H$904,6,FALSE))</f>
        <v>0</v>
      </c>
      <c r="L958" s="158">
        <f>IF(OR($A958="",$K958),"",VLOOKUP($A958,ContractInfo!$C:$L,5,FALSE))</f>
        <v>100</v>
      </c>
    </row>
    <row r="959" spans="1:12" s="140" customFormat="1" x14ac:dyDescent="0.2">
      <c r="A959" s="140" t="s">
        <v>1670</v>
      </c>
      <c r="B959" s="158">
        <v>510</v>
      </c>
      <c r="C959" s="158">
        <v>510</v>
      </c>
      <c r="D959" s="158">
        <v>0</v>
      </c>
      <c r="E959" s="158">
        <f t="shared" si="56"/>
        <v>1</v>
      </c>
      <c r="F959" s="158">
        <f t="shared" si="57"/>
        <v>510</v>
      </c>
      <c r="G959" s="165" t="e">
        <f t="shared" si="58"/>
        <v>#N/A</v>
      </c>
      <c r="H959" s="165">
        <v>-699516</v>
      </c>
      <c r="I959" s="165" t="e">
        <f t="shared" si="59"/>
        <v>#N/A</v>
      </c>
      <c r="J959" s="158" t="e">
        <f>IF(OR($A959="",$K959),"",VLOOKUP($A959,ContractInfo!$C:$L,10,FALSE))</f>
        <v>#N/A</v>
      </c>
      <c r="K959" s="158" t="b">
        <f>IF($A959="","",VLOOKUP($A959,ContractInfo!$C$2:$H$904,6,FALSE))</f>
        <v>0</v>
      </c>
      <c r="L959" s="158">
        <f>IF(OR($A959="",$K959),"",VLOOKUP($A959,ContractInfo!$C:$L,5,FALSE))</f>
        <v>100</v>
      </c>
    </row>
    <row r="960" spans="1:12" s="140" customFormat="1" x14ac:dyDescent="0.2">
      <c r="A960" s="140" t="s">
        <v>1500</v>
      </c>
      <c r="B960" s="158">
        <v>300</v>
      </c>
      <c r="C960" s="158">
        <v>300</v>
      </c>
      <c r="D960" s="158">
        <v>0</v>
      </c>
      <c r="E960" s="158">
        <f t="shared" si="56"/>
        <v>1</v>
      </c>
      <c r="F960" s="158">
        <f t="shared" si="57"/>
        <v>300</v>
      </c>
      <c r="G960" s="165" t="e">
        <f t="shared" si="58"/>
        <v>#N/A</v>
      </c>
      <c r="H960" s="165">
        <v>-261089.99999999997</v>
      </c>
      <c r="I960" s="165" t="e">
        <f t="shared" si="59"/>
        <v>#N/A</v>
      </c>
      <c r="J960" s="158" t="e">
        <f>IF(OR($A960="",$K960),"",VLOOKUP($A960,ContractInfo!$C:$L,10,FALSE))</f>
        <v>#N/A</v>
      </c>
      <c r="K960" s="158" t="b">
        <f>IF($A960="","",VLOOKUP($A960,ContractInfo!$C$2:$H$904,6,FALSE))</f>
        <v>0</v>
      </c>
      <c r="L960" s="158">
        <f>IF(OR($A960="",$K960),"",VLOOKUP($A960,ContractInfo!$C:$L,5,FALSE))</f>
        <v>100</v>
      </c>
    </row>
    <row r="961" spans="1:12" s="140" customFormat="1" x14ac:dyDescent="0.2">
      <c r="A961" s="140" t="s">
        <v>1628</v>
      </c>
      <c r="B961" s="158">
        <v>-5</v>
      </c>
      <c r="C961" s="158">
        <v>-5</v>
      </c>
      <c r="D961" s="158">
        <v>0</v>
      </c>
      <c r="E961" s="158">
        <f t="shared" si="56"/>
        <v>1</v>
      </c>
      <c r="F961" s="158">
        <f t="shared" si="57"/>
        <v>-5</v>
      </c>
      <c r="G961" s="165" t="e">
        <f t="shared" si="58"/>
        <v>#N/A</v>
      </c>
      <c r="H961" s="165">
        <v>114350</v>
      </c>
      <c r="I961" s="165" t="e">
        <f t="shared" si="59"/>
        <v>#N/A</v>
      </c>
      <c r="J961" s="158" t="e">
        <f>IF(OR($A961="",$K961),"",VLOOKUP($A961,ContractInfo!$C:$L,10,FALSE))</f>
        <v>#N/A</v>
      </c>
      <c r="K961" s="158" t="b">
        <f>IF($A961="","",VLOOKUP($A961,ContractInfo!$C$2:$H$904,6,FALSE))</f>
        <v>0</v>
      </c>
      <c r="L961" s="158">
        <f>IF(OR($A961="",$K961),"",VLOOKUP($A961,ContractInfo!$C:$L,5,FALSE))</f>
        <v>10</v>
      </c>
    </row>
    <row r="962" spans="1:12" s="140" customFormat="1" x14ac:dyDescent="0.2">
      <c r="A962" s="140" t="s">
        <v>999</v>
      </c>
      <c r="B962" s="158">
        <v>-5</v>
      </c>
      <c r="C962" s="158">
        <v>-5</v>
      </c>
      <c r="D962" s="158">
        <v>0</v>
      </c>
      <c r="E962" s="158">
        <f t="shared" ref="E962:E1025" si="60">IF(OR($A962="",$K962),"",1)</f>
        <v>1</v>
      </c>
      <c r="F962" s="158">
        <f t="shared" ref="F962:F1025" si="61">IF(OR($A962="",$K962),"",$E962*$B962)</f>
        <v>-5</v>
      </c>
      <c r="G962" s="165" t="e">
        <f t="shared" ref="G962:G1025" si="62">IF(OR($A962="",$K962),"",$J962*$B962*$L962)</f>
        <v>#N/A</v>
      </c>
      <c r="H962" s="165">
        <v>199350</v>
      </c>
      <c r="I962" s="165" t="e">
        <f t="shared" ref="I962:I1025" si="63">IF(OR($A962="",$K962),"",$G962+$H962)</f>
        <v>#N/A</v>
      </c>
      <c r="J962" s="158" t="e">
        <f>IF(OR($A962="",$K962),"",VLOOKUP($A962,ContractInfo!$C:$L,10,FALSE))</f>
        <v>#N/A</v>
      </c>
      <c r="K962" s="158" t="b">
        <f>IF($A962="","",VLOOKUP($A962,ContractInfo!$C$2:$H$904,6,FALSE))</f>
        <v>0</v>
      </c>
      <c r="L962" s="158">
        <f>IF(OR($A962="",$K962),"",VLOOKUP($A962,ContractInfo!$C:$L,5,FALSE))</f>
        <v>10</v>
      </c>
    </row>
    <row r="963" spans="1:12" s="140" customFormat="1" x14ac:dyDescent="0.2">
      <c r="A963" s="140" t="s">
        <v>1416</v>
      </c>
      <c r="B963" s="158">
        <v>20</v>
      </c>
      <c r="C963" s="158">
        <v>20</v>
      </c>
      <c r="D963" s="158">
        <v>0</v>
      </c>
      <c r="E963" s="158">
        <f t="shared" si="60"/>
        <v>1</v>
      </c>
      <c r="F963" s="158">
        <f t="shared" si="61"/>
        <v>20</v>
      </c>
      <c r="G963" s="165" t="e">
        <f t="shared" si="62"/>
        <v>#N/A</v>
      </c>
      <c r="H963" s="165">
        <v>-791100</v>
      </c>
      <c r="I963" s="165" t="e">
        <f t="shared" si="63"/>
        <v>#N/A</v>
      </c>
      <c r="J963" s="158" t="e">
        <f>IF(OR($A963="",$K963),"",VLOOKUP($A963,ContractInfo!$C:$L,10,FALSE))</f>
        <v>#N/A</v>
      </c>
      <c r="K963" s="158" t="b">
        <f>IF($A963="","",VLOOKUP($A963,ContractInfo!$C$2:$H$904,6,FALSE))</f>
        <v>0</v>
      </c>
      <c r="L963" s="158">
        <f>IF(OR($A963="",$K963),"",VLOOKUP($A963,ContractInfo!$C:$L,5,FALSE))</f>
        <v>10</v>
      </c>
    </row>
    <row r="964" spans="1:12" s="140" customFormat="1" x14ac:dyDescent="0.2">
      <c r="A964" s="140" t="s">
        <v>1458</v>
      </c>
      <c r="B964" s="158">
        <v>-22</v>
      </c>
      <c r="C964" s="158">
        <v>0</v>
      </c>
      <c r="D964" s="158">
        <v>22</v>
      </c>
      <c r="E964" s="158">
        <f t="shared" si="60"/>
        <v>1</v>
      </c>
      <c r="F964" s="158">
        <f t="shared" si="61"/>
        <v>-22</v>
      </c>
      <c r="G964" s="165" t="e">
        <f t="shared" si="62"/>
        <v>#N/A</v>
      </c>
      <c r="H964" s="165">
        <v>876140.00000000105</v>
      </c>
      <c r="I964" s="165" t="e">
        <f t="shared" si="63"/>
        <v>#N/A</v>
      </c>
      <c r="J964" s="158" t="e">
        <f>IF(OR($A964="",$K964),"",VLOOKUP($A964,ContractInfo!$C:$L,10,FALSE))</f>
        <v>#N/A</v>
      </c>
      <c r="K964" s="158" t="b">
        <f>IF($A964="","",VLOOKUP($A964,ContractInfo!$C$2:$H$904,6,FALSE))</f>
        <v>0</v>
      </c>
      <c r="L964" s="158">
        <f>IF(OR($A964="",$K964),"",VLOOKUP($A964,ContractInfo!$C:$L,5,FALSE))</f>
        <v>10</v>
      </c>
    </row>
    <row r="965" spans="1:12" s="140" customFormat="1" x14ac:dyDescent="0.2">
      <c r="A965" s="140" t="s">
        <v>1416</v>
      </c>
      <c r="B965" s="158">
        <v>10</v>
      </c>
      <c r="C965" s="158">
        <v>0</v>
      </c>
      <c r="D965" s="158">
        <v>-10</v>
      </c>
      <c r="E965" s="158">
        <f t="shared" si="60"/>
        <v>1</v>
      </c>
      <c r="F965" s="158">
        <f t="shared" si="61"/>
        <v>10</v>
      </c>
      <c r="G965" s="165" t="e">
        <f t="shared" si="62"/>
        <v>#N/A</v>
      </c>
      <c r="H965" s="165">
        <v>-395500</v>
      </c>
      <c r="I965" s="165" t="e">
        <f t="shared" si="63"/>
        <v>#N/A</v>
      </c>
      <c r="J965" s="158" t="e">
        <f>IF(OR($A965="",$K965),"",VLOOKUP($A965,ContractInfo!$C:$L,10,FALSE))</f>
        <v>#N/A</v>
      </c>
      <c r="K965" s="158" t="b">
        <f>IF($A965="","",VLOOKUP($A965,ContractInfo!$C$2:$H$904,6,FALSE))</f>
        <v>0</v>
      </c>
      <c r="L965" s="158">
        <f>IF(OR($A965="",$K965),"",VLOOKUP($A965,ContractInfo!$C:$L,5,FALSE))</f>
        <v>10</v>
      </c>
    </row>
    <row r="966" spans="1:12" s="140" customFormat="1" x14ac:dyDescent="0.2">
      <c r="A966" s="140" t="s">
        <v>1416</v>
      </c>
      <c r="B966" s="158">
        <v>-10</v>
      </c>
      <c r="C966" s="158">
        <v>0</v>
      </c>
      <c r="D966" s="158">
        <v>10</v>
      </c>
      <c r="E966" s="158">
        <f t="shared" si="60"/>
        <v>1</v>
      </c>
      <c r="F966" s="158">
        <f t="shared" si="61"/>
        <v>-10</v>
      </c>
      <c r="G966" s="165" t="e">
        <f t="shared" si="62"/>
        <v>#N/A</v>
      </c>
      <c r="H966" s="165">
        <v>398100</v>
      </c>
      <c r="I966" s="165" t="e">
        <f t="shared" si="63"/>
        <v>#N/A</v>
      </c>
      <c r="J966" s="158" t="e">
        <f>IF(OR($A966="",$K966),"",VLOOKUP($A966,ContractInfo!$C:$L,10,FALSE))</f>
        <v>#N/A</v>
      </c>
      <c r="K966" s="158" t="b">
        <f>IF($A966="","",VLOOKUP($A966,ContractInfo!$C$2:$H$904,6,FALSE))</f>
        <v>0</v>
      </c>
      <c r="L966" s="158">
        <f>IF(OR($A966="",$K966),"",VLOOKUP($A966,ContractInfo!$C:$L,5,FALSE))</f>
        <v>10</v>
      </c>
    </row>
    <row r="967" spans="1:12" s="140" customFormat="1" x14ac:dyDescent="0.2">
      <c r="A967" s="140" t="s">
        <v>1416</v>
      </c>
      <c r="B967" s="158">
        <v>-10</v>
      </c>
      <c r="C967" s="158">
        <v>-10</v>
      </c>
      <c r="D967" s="158">
        <v>0</v>
      </c>
      <c r="E967" s="158">
        <f t="shared" si="60"/>
        <v>1</v>
      </c>
      <c r="F967" s="158">
        <f t="shared" si="61"/>
        <v>-10</v>
      </c>
      <c r="G967" s="165" t="e">
        <f t="shared" si="62"/>
        <v>#N/A</v>
      </c>
      <c r="H967" s="165">
        <v>396700</v>
      </c>
      <c r="I967" s="165" t="e">
        <f t="shared" si="63"/>
        <v>#N/A</v>
      </c>
      <c r="J967" s="158" t="e">
        <f>IF(OR($A967="",$K967),"",VLOOKUP($A967,ContractInfo!$C:$L,10,FALSE))</f>
        <v>#N/A</v>
      </c>
      <c r="K967" s="158" t="b">
        <f>IF($A967="","",VLOOKUP($A967,ContractInfo!$C$2:$H$904,6,FALSE))</f>
        <v>0</v>
      </c>
      <c r="L967" s="158">
        <f>IF(OR($A967="",$K967),"",VLOOKUP($A967,ContractInfo!$C:$L,5,FALSE))</f>
        <v>10</v>
      </c>
    </row>
    <row r="968" spans="1:12" s="140" customFormat="1" x14ac:dyDescent="0.2">
      <c r="A968" s="140" t="s">
        <v>989</v>
      </c>
      <c r="B968" s="158">
        <v>11</v>
      </c>
      <c r="C968" s="158">
        <v>0</v>
      </c>
      <c r="D968" s="158">
        <v>-11</v>
      </c>
      <c r="E968" s="158">
        <f t="shared" si="60"/>
        <v>1</v>
      </c>
      <c r="F968" s="158">
        <f t="shared" si="61"/>
        <v>11</v>
      </c>
      <c r="G968" s="165" t="e">
        <f t="shared" si="62"/>
        <v>#N/A</v>
      </c>
      <c r="H968" s="165">
        <v>-831050</v>
      </c>
      <c r="I968" s="165" t="e">
        <f t="shared" si="63"/>
        <v>#N/A</v>
      </c>
      <c r="J968" s="158" t="e">
        <f>IF(OR($A968="",$K968),"",VLOOKUP($A968,ContractInfo!$C:$L,10,FALSE))</f>
        <v>#N/A</v>
      </c>
      <c r="K968" s="158" t="b">
        <f>IF($A968="","",VLOOKUP($A968,ContractInfo!$C$2:$H$904,6,FALSE))</f>
        <v>0</v>
      </c>
      <c r="L968" s="158">
        <f>IF(OR($A968="",$K968),"",VLOOKUP($A968,ContractInfo!$C:$L,5,FALSE))</f>
        <v>5</v>
      </c>
    </row>
    <row r="969" spans="1:12" s="140" customFormat="1" x14ac:dyDescent="0.2">
      <c r="A969" s="140" t="s">
        <v>1628</v>
      </c>
      <c r="B969" s="158">
        <v>35</v>
      </c>
      <c r="C969" s="158">
        <v>35</v>
      </c>
      <c r="D969" s="158">
        <v>0</v>
      </c>
      <c r="E969" s="158">
        <f t="shared" si="60"/>
        <v>1</v>
      </c>
      <c r="F969" s="158">
        <f t="shared" si="61"/>
        <v>35</v>
      </c>
      <c r="G969" s="165" t="e">
        <f t="shared" si="62"/>
        <v>#N/A</v>
      </c>
      <c r="H969" s="165">
        <v>-799400</v>
      </c>
      <c r="I969" s="165" t="e">
        <f t="shared" si="63"/>
        <v>#N/A</v>
      </c>
      <c r="J969" s="158" t="e">
        <f>IF(OR($A969="",$K969),"",VLOOKUP($A969,ContractInfo!$C:$L,10,FALSE))</f>
        <v>#N/A</v>
      </c>
      <c r="K969" s="158" t="b">
        <f>IF($A969="","",VLOOKUP($A969,ContractInfo!$C$2:$H$904,6,FALSE))</f>
        <v>0</v>
      </c>
      <c r="L969" s="158">
        <f>IF(OR($A969="",$K969),"",VLOOKUP($A969,ContractInfo!$C:$L,5,FALSE))</f>
        <v>10</v>
      </c>
    </row>
    <row r="970" spans="1:12" s="140" customFormat="1" x14ac:dyDescent="0.2">
      <c r="A970" s="140" t="s">
        <v>1706</v>
      </c>
      <c r="B970" s="158">
        <v>700</v>
      </c>
      <c r="C970" s="158">
        <v>700</v>
      </c>
      <c r="D970" s="158">
        <v>0</v>
      </c>
      <c r="E970" s="158">
        <f t="shared" si="60"/>
        <v>1</v>
      </c>
      <c r="F970" s="158">
        <f t="shared" si="61"/>
        <v>700</v>
      </c>
      <c r="G970" s="165" t="e">
        <f t="shared" si="62"/>
        <v>#N/A</v>
      </c>
      <c r="H970" s="165">
        <v>-1180760</v>
      </c>
      <c r="I970" s="165" t="e">
        <f t="shared" si="63"/>
        <v>#N/A</v>
      </c>
      <c r="J970" s="158" t="e">
        <f>IF(OR($A970="",$K970),"",VLOOKUP($A970,ContractInfo!$C:$L,10,FALSE))</f>
        <v>#N/A</v>
      </c>
      <c r="K970" s="158" t="b">
        <f>IF($A970="","",VLOOKUP($A970,ContractInfo!$C$2:$H$904,6,FALSE))</f>
        <v>0</v>
      </c>
      <c r="L970" s="158">
        <f>IF(OR($A970="",$K970),"",VLOOKUP($A970,ContractInfo!$C:$L,5,FALSE))</f>
        <v>100</v>
      </c>
    </row>
    <row r="971" spans="1:12" s="140" customFormat="1" x14ac:dyDescent="0.2">
      <c r="A971" s="140" t="s">
        <v>1616</v>
      </c>
      <c r="B971" s="158">
        <v>-600</v>
      </c>
      <c r="C971" s="158">
        <v>-600</v>
      </c>
      <c r="D971" s="158">
        <v>0</v>
      </c>
      <c r="E971" s="158">
        <f t="shared" si="60"/>
        <v>1</v>
      </c>
      <c r="F971" s="158">
        <f t="shared" si="61"/>
        <v>-600</v>
      </c>
      <c r="G971" s="165" t="e">
        <f t="shared" si="62"/>
        <v>#N/A</v>
      </c>
      <c r="H971" s="165">
        <v>720000</v>
      </c>
      <c r="I971" s="165" t="e">
        <f t="shared" si="63"/>
        <v>#N/A</v>
      </c>
      <c r="J971" s="158" t="e">
        <f>IF(OR($A971="",$K971),"",VLOOKUP($A971,ContractInfo!$C:$L,10,FALSE))</f>
        <v>#N/A</v>
      </c>
      <c r="K971" s="158" t="b">
        <f>IF($A971="","",VLOOKUP($A971,ContractInfo!$C$2:$H$904,6,FALSE))</f>
        <v>0</v>
      </c>
      <c r="L971" s="158">
        <f>IF(OR($A971="",$K971),"",VLOOKUP($A971,ContractInfo!$C:$L,5,FALSE))</f>
        <v>100</v>
      </c>
    </row>
    <row r="972" spans="1:12" s="140" customFormat="1" x14ac:dyDescent="0.2">
      <c r="A972" s="140" t="s">
        <v>1495</v>
      </c>
      <c r="B972" s="158">
        <v>-250</v>
      </c>
      <c r="C972" s="158">
        <v>-250</v>
      </c>
      <c r="D972" s="158">
        <v>0</v>
      </c>
      <c r="E972" s="158">
        <f t="shared" si="60"/>
        <v>1</v>
      </c>
      <c r="F972" s="158">
        <f t="shared" si="61"/>
        <v>-250</v>
      </c>
      <c r="G972" s="165" t="e">
        <f t="shared" si="62"/>
        <v>#N/A</v>
      </c>
      <c r="H972" s="165">
        <v>178750</v>
      </c>
      <c r="I972" s="165" t="e">
        <f t="shared" si="63"/>
        <v>#N/A</v>
      </c>
      <c r="J972" s="158" t="e">
        <f>IF(OR($A972="",$K972),"",VLOOKUP($A972,ContractInfo!$C:$L,10,FALSE))</f>
        <v>#N/A</v>
      </c>
      <c r="K972" s="158" t="b">
        <f>IF($A972="","",VLOOKUP($A972,ContractInfo!$C$2:$H$904,6,FALSE))</f>
        <v>0</v>
      </c>
      <c r="L972" s="158">
        <f>IF(OR($A972="",$K972),"",VLOOKUP($A972,ContractInfo!$C:$L,5,FALSE))</f>
        <v>100</v>
      </c>
    </row>
    <row r="973" spans="1:12" s="140" customFormat="1" x14ac:dyDescent="0.2">
      <c r="A973" s="140" t="s">
        <v>1081</v>
      </c>
      <c r="B973" s="158">
        <v>3000</v>
      </c>
      <c r="C973" s="158">
        <v>3000</v>
      </c>
      <c r="D973" s="158">
        <v>0</v>
      </c>
      <c r="E973" s="158">
        <f t="shared" si="60"/>
        <v>1</v>
      </c>
      <c r="F973" s="158">
        <f t="shared" si="61"/>
        <v>3000</v>
      </c>
      <c r="G973" s="165" t="e">
        <f t="shared" si="62"/>
        <v>#N/A</v>
      </c>
      <c r="H973" s="165">
        <v>-795000</v>
      </c>
      <c r="I973" s="165" t="e">
        <f t="shared" si="63"/>
        <v>#N/A</v>
      </c>
      <c r="J973" s="158" t="e">
        <f>IF(OR($A973="",$K973),"",VLOOKUP($A973,ContractInfo!$C:$L,10,FALSE))</f>
        <v>#N/A</v>
      </c>
      <c r="K973" s="158" t="b">
        <f>IF($A973="","",VLOOKUP($A973,ContractInfo!$C$2:$H$904,6,FALSE))</f>
        <v>0</v>
      </c>
      <c r="L973" s="158">
        <f>IF(OR($A973="",$K973),"",VLOOKUP($A973,ContractInfo!$C:$L,5,FALSE))</f>
        <v>100</v>
      </c>
    </row>
    <row r="974" spans="1:12" s="140" customFormat="1" x14ac:dyDescent="0.2">
      <c r="A974" s="140" t="s">
        <v>1701</v>
      </c>
      <c r="B974" s="158">
        <v>250</v>
      </c>
      <c r="C974" s="158">
        <v>250</v>
      </c>
      <c r="D974" s="158">
        <v>0</v>
      </c>
      <c r="E974" s="158">
        <f t="shared" si="60"/>
        <v>1</v>
      </c>
      <c r="F974" s="158">
        <f t="shared" si="61"/>
        <v>250</v>
      </c>
      <c r="G974" s="165" t="e">
        <f t="shared" si="62"/>
        <v>#N/A</v>
      </c>
      <c r="H974" s="165">
        <v>-555100</v>
      </c>
      <c r="I974" s="165" t="e">
        <f t="shared" si="63"/>
        <v>#N/A</v>
      </c>
      <c r="J974" s="158" t="e">
        <f>IF(OR($A974="",$K974),"",VLOOKUP($A974,ContractInfo!$C:$L,10,FALSE))</f>
        <v>#N/A</v>
      </c>
      <c r="K974" s="158" t="b">
        <f>IF($A974="","",VLOOKUP($A974,ContractInfo!$C$2:$H$904,6,FALSE))</f>
        <v>0</v>
      </c>
      <c r="L974" s="158">
        <f>IF(OR($A974="",$K974),"",VLOOKUP($A974,ContractInfo!$C:$L,5,FALSE))</f>
        <v>100</v>
      </c>
    </row>
    <row r="975" spans="1:12" s="140" customFormat="1" x14ac:dyDescent="0.2">
      <c r="A975" s="140" t="s">
        <v>1693</v>
      </c>
      <c r="B975" s="158">
        <v>2540</v>
      </c>
      <c r="C975" s="158">
        <v>2540</v>
      </c>
      <c r="D975" s="158">
        <v>0</v>
      </c>
      <c r="E975" s="158">
        <f t="shared" si="60"/>
        <v>1</v>
      </c>
      <c r="F975" s="158">
        <f t="shared" si="61"/>
        <v>2540</v>
      </c>
      <c r="G975" s="165" t="e">
        <f t="shared" si="62"/>
        <v>#N/A</v>
      </c>
      <c r="H975" s="165">
        <v>-1648460</v>
      </c>
      <c r="I975" s="165" t="e">
        <f t="shared" si="63"/>
        <v>#N/A</v>
      </c>
      <c r="J975" s="158" t="e">
        <f>IF(OR($A975="",$K975),"",VLOOKUP($A975,ContractInfo!$C:$L,10,FALSE))</f>
        <v>#N/A</v>
      </c>
      <c r="K975" s="158" t="b">
        <f>IF($A975="","",VLOOKUP($A975,ContractInfo!$C$2:$H$904,6,FALSE))</f>
        <v>0</v>
      </c>
      <c r="L975" s="158">
        <f>IF(OR($A975="",$K975),"",VLOOKUP($A975,ContractInfo!$C:$L,5,FALSE))</f>
        <v>100</v>
      </c>
    </row>
    <row r="976" spans="1:12" s="140" customFormat="1" x14ac:dyDescent="0.2">
      <c r="A976" s="140" t="s">
        <v>1471</v>
      </c>
      <c r="B976" s="158">
        <v>-50</v>
      </c>
      <c r="C976" s="158">
        <v>-50</v>
      </c>
      <c r="D976" s="158">
        <v>0</v>
      </c>
      <c r="E976" s="158">
        <f t="shared" si="60"/>
        <v>1</v>
      </c>
      <c r="F976" s="158">
        <f t="shared" si="61"/>
        <v>-50</v>
      </c>
      <c r="G976" s="165" t="e">
        <f t="shared" si="62"/>
        <v>#N/A</v>
      </c>
      <c r="H976" s="165">
        <v>87300</v>
      </c>
      <c r="I976" s="165" t="e">
        <f t="shared" si="63"/>
        <v>#N/A</v>
      </c>
      <c r="J976" s="158" t="e">
        <f>IF(OR($A976="",$K976),"",VLOOKUP($A976,ContractInfo!$C:$L,10,FALSE))</f>
        <v>#N/A</v>
      </c>
      <c r="K976" s="158" t="b">
        <f>IF($A976="","",VLOOKUP($A976,ContractInfo!$C$2:$H$904,6,FALSE))</f>
        <v>0</v>
      </c>
      <c r="L976" s="158">
        <f>IF(OR($A976="",$K976),"",VLOOKUP($A976,ContractInfo!$C:$L,5,FALSE))</f>
        <v>100</v>
      </c>
    </row>
    <row r="977" spans="1:12" s="140" customFormat="1" x14ac:dyDescent="0.2">
      <c r="A977" s="140" t="s">
        <v>1427</v>
      </c>
      <c r="B977" s="158">
        <v>-1000</v>
      </c>
      <c r="C977" s="158">
        <v>-1000</v>
      </c>
      <c r="D977" s="158">
        <v>0</v>
      </c>
      <c r="E977" s="158">
        <f t="shared" si="60"/>
        <v>1</v>
      </c>
      <c r="F977" s="158">
        <f t="shared" si="61"/>
        <v>-1000</v>
      </c>
      <c r="G977" s="165" t="e">
        <f t="shared" si="62"/>
        <v>#N/A</v>
      </c>
      <c r="H977" s="165">
        <v>602000</v>
      </c>
      <c r="I977" s="165" t="e">
        <f t="shared" si="63"/>
        <v>#N/A</v>
      </c>
      <c r="J977" s="158" t="e">
        <f>IF(OR($A977="",$K977),"",VLOOKUP($A977,ContractInfo!$C:$L,10,FALSE))</f>
        <v>#N/A</v>
      </c>
      <c r="K977" s="158" t="b">
        <f>IF($A977="","",VLOOKUP($A977,ContractInfo!$C$2:$H$904,6,FALSE))</f>
        <v>0</v>
      </c>
      <c r="L977" s="158">
        <f>IF(OR($A977="",$K977),"",VLOOKUP($A977,ContractInfo!$C:$L,5,FALSE))</f>
        <v>100</v>
      </c>
    </row>
    <row r="978" spans="1:12" s="140" customFormat="1" x14ac:dyDescent="0.2">
      <c r="A978" s="140" t="s">
        <v>888</v>
      </c>
      <c r="B978" s="158">
        <v>30</v>
      </c>
      <c r="C978" s="158">
        <v>30</v>
      </c>
      <c r="D978" s="158">
        <v>0</v>
      </c>
      <c r="E978" s="158">
        <f t="shared" si="60"/>
        <v>1</v>
      </c>
      <c r="F978" s="158">
        <f t="shared" si="61"/>
        <v>30</v>
      </c>
      <c r="G978" s="165" t="e">
        <f t="shared" si="62"/>
        <v>#N/A</v>
      </c>
      <c r="H978" s="165">
        <v>-86910</v>
      </c>
      <c r="I978" s="165" t="e">
        <f t="shared" si="63"/>
        <v>#N/A</v>
      </c>
      <c r="J978" s="158" t="e">
        <f>IF(OR($A978="",$K978),"",VLOOKUP($A978,ContractInfo!$C:$L,10,FALSE))</f>
        <v>#N/A</v>
      </c>
      <c r="K978" s="158" t="b">
        <f>IF($A978="","",VLOOKUP($A978,ContractInfo!$C$2:$H$904,6,FALSE))</f>
        <v>0</v>
      </c>
      <c r="L978" s="158">
        <f>IF(OR($A978="",$K978),"",VLOOKUP($A978,ContractInfo!$C:$L,5,FALSE))</f>
        <v>100</v>
      </c>
    </row>
    <row r="979" spans="1:12" s="140" customFormat="1" x14ac:dyDescent="0.2">
      <c r="A979" s="140" t="s">
        <v>999</v>
      </c>
      <c r="B979" s="158">
        <v>1</v>
      </c>
      <c r="C979" s="158">
        <v>1</v>
      </c>
      <c r="D979" s="158">
        <v>0</v>
      </c>
      <c r="E979" s="158">
        <f t="shared" si="60"/>
        <v>1</v>
      </c>
      <c r="F979" s="158">
        <f t="shared" si="61"/>
        <v>1</v>
      </c>
      <c r="G979" s="165" t="e">
        <f t="shared" si="62"/>
        <v>#N/A</v>
      </c>
      <c r="H979" s="165">
        <v>-40050</v>
      </c>
      <c r="I979" s="165" t="e">
        <f t="shared" si="63"/>
        <v>#N/A</v>
      </c>
      <c r="J979" s="158" t="e">
        <f>IF(OR($A979="",$K979),"",VLOOKUP($A979,ContractInfo!$C:$L,10,FALSE))</f>
        <v>#N/A</v>
      </c>
      <c r="K979" s="158" t="b">
        <f>IF($A979="","",VLOOKUP($A979,ContractInfo!$C$2:$H$904,6,FALSE))</f>
        <v>0</v>
      </c>
      <c r="L979" s="158">
        <f>IF(OR($A979="",$K979),"",VLOOKUP($A979,ContractInfo!$C:$L,5,FALSE))</f>
        <v>10</v>
      </c>
    </row>
    <row r="980" spans="1:12" s="140" customFormat="1" x14ac:dyDescent="0.2">
      <c r="A980" s="140" t="s">
        <v>1190</v>
      </c>
      <c r="B980" s="158">
        <v>1</v>
      </c>
      <c r="C980" s="158">
        <v>0</v>
      </c>
      <c r="D980" s="158">
        <v>-1</v>
      </c>
      <c r="E980" s="158">
        <f t="shared" si="60"/>
        <v>1</v>
      </c>
      <c r="F980" s="158">
        <f t="shared" si="61"/>
        <v>1</v>
      </c>
      <c r="G980" s="165" t="e">
        <f t="shared" si="62"/>
        <v>#N/A</v>
      </c>
      <c r="H980" s="165">
        <v>-67460</v>
      </c>
      <c r="I980" s="165" t="e">
        <f t="shared" si="63"/>
        <v>#N/A</v>
      </c>
      <c r="J980" s="158" t="e">
        <f>IF(OR($A980="",$K980),"",VLOOKUP($A980,ContractInfo!$C:$L,10,FALSE))</f>
        <v>#N/A</v>
      </c>
      <c r="K980" s="158" t="b">
        <f>IF($A980="","",VLOOKUP($A980,ContractInfo!$C$2:$H$904,6,FALSE))</f>
        <v>0</v>
      </c>
      <c r="L980" s="158">
        <f>IF(OR($A980="",$K980),"",VLOOKUP($A980,ContractInfo!$C:$L,5,FALSE))</f>
        <v>100</v>
      </c>
    </row>
    <row r="981" spans="1:12" s="140" customFormat="1" x14ac:dyDescent="0.2">
      <c r="A981" s="140" t="s">
        <v>1458</v>
      </c>
      <c r="B981" s="158">
        <v>7</v>
      </c>
      <c r="C981" s="158">
        <v>0</v>
      </c>
      <c r="D981" s="158">
        <v>-7</v>
      </c>
      <c r="E981" s="158">
        <f t="shared" si="60"/>
        <v>1</v>
      </c>
      <c r="F981" s="158">
        <f t="shared" si="61"/>
        <v>7</v>
      </c>
      <c r="G981" s="165" t="e">
        <f t="shared" si="62"/>
        <v>#N/A</v>
      </c>
      <c r="H981" s="165">
        <v>-285180</v>
      </c>
      <c r="I981" s="165" t="e">
        <f t="shared" si="63"/>
        <v>#N/A</v>
      </c>
      <c r="J981" s="158" t="e">
        <f>IF(OR($A981="",$K981),"",VLOOKUP($A981,ContractInfo!$C:$L,10,FALSE))</f>
        <v>#N/A</v>
      </c>
      <c r="K981" s="158" t="b">
        <f>IF($A981="","",VLOOKUP($A981,ContractInfo!$C$2:$H$904,6,FALSE))</f>
        <v>0</v>
      </c>
      <c r="L981" s="158">
        <f>IF(OR($A981="",$K981),"",VLOOKUP($A981,ContractInfo!$C:$L,5,FALSE))</f>
        <v>10</v>
      </c>
    </row>
    <row r="982" spans="1:12" s="140" customFormat="1" x14ac:dyDescent="0.2">
      <c r="A982" s="140" t="s">
        <v>1416</v>
      </c>
      <c r="B982" s="158">
        <v>7</v>
      </c>
      <c r="C982" s="158">
        <v>7</v>
      </c>
      <c r="D982" s="158">
        <v>0</v>
      </c>
      <c r="E982" s="158">
        <f t="shared" si="60"/>
        <v>1</v>
      </c>
      <c r="F982" s="158">
        <f t="shared" si="61"/>
        <v>7</v>
      </c>
      <c r="G982" s="165" t="e">
        <f t="shared" si="62"/>
        <v>#N/A</v>
      </c>
      <c r="H982" s="165">
        <v>-284410</v>
      </c>
      <c r="I982" s="165" t="e">
        <f t="shared" si="63"/>
        <v>#N/A</v>
      </c>
      <c r="J982" s="158" t="e">
        <f>IF(OR($A982="",$K982),"",VLOOKUP($A982,ContractInfo!$C:$L,10,FALSE))</f>
        <v>#N/A</v>
      </c>
      <c r="K982" s="158" t="b">
        <f>IF($A982="","",VLOOKUP($A982,ContractInfo!$C$2:$H$904,6,FALSE))</f>
        <v>0</v>
      </c>
      <c r="L982" s="158">
        <f>IF(OR($A982="",$K982),"",VLOOKUP($A982,ContractInfo!$C:$L,5,FALSE))</f>
        <v>10</v>
      </c>
    </row>
    <row r="983" spans="1:12" s="140" customFormat="1" x14ac:dyDescent="0.2">
      <c r="A983" s="140" t="s">
        <v>1416</v>
      </c>
      <c r="B983" s="158">
        <v>20</v>
      </c>
      <c r="C983" s="158">
        <v>0</v>
      </c>
      <c r="D983" s="158">
        <v>-20</v>
      </c>
      <c r="E983" s="158">
        <f t="shared" si="60"/>
        <v>1</v>
      </c>
      <c r="F983" s="158">
        <f t="shared" si="61"/>
        <v>20</v>
      </c>
      <c r="G983" s="165" t="e">
        <f t="shared" si="62"/>
        <v>#N/A</v>
      </c>
      <c r="H983" s="165">
        <v>-810400</v>
      </c>
      <c r="I983" s="165" t="e">
        <f t="shared" si="63"/>
        <v>#N/A</v>
      </c>
      <c r="J983" s="158" t="e">
        <f>IF(OR($A983="",$K983),"",VLOOKUP($A983,ContractInfo!$C:$L,10,FALSE))</f>
        <v>#N/A</v>
      </c>
      <c r="K983" s="158" t="b">
        <f>IF($A983="","",VLOOKUP($A983,ContractInfo!$C$2:$H$904,6,FALSE))</f>
        <v>0</v>
      </c>
      <c r="L983" s="158">
        <f>IF(OR($A983="",$K983),"",VLOOKUP($A983,ContractInfo!$C:$L,5,FALSE))</f>
        <v>10</v>
      </c>
    </row>
    <row r="984" spans="1:12" s="140" customFormat="1" x14ac:dyDescent="0.2">
      <c r="A984" s="140" t="s">
        <v>1416</v>
      </c>
      <c r="B984" s="158">
        <v>-20</v>
      </c>
      <c r="C984" s="158">
        <v>0</v>
      </c>
      <c r="D984" s="158">
        <v>20</v>
      </c>
      <c r="E984" s="158">
        <f t="shared" si="60"/>
        <v>1</v>
      </c>
      <c r="F984" s="158">
        <f t="shared" si="61"/>
        <v>-20</v>
      </c>
      <c r="G984" s="165" t="e">
        <f t="shared" si="62"/>
        <v>#N/A</v>
      </c>
      <c r="H984" s="165">
        <v>816400</v>
      </c>
      <c r="I984" s="165" t="e">
        <f t="shared" si="63"/>
        <v>#N/A</v>
      </c>
      <c r="J984" s="158" t="e">
        <f>IF(OR($A984="",$K984),"",VLOOKUP($A984,ContractInfo!$C:$L,10,FALSE))</f>
        <v>#N/A</v>
      </c>
      <c r="K984" s="158" t="b">
        <f>IF($A984="","",VLOOKUP($A984,ContractInfo!$C$2:$H$904,6,FALSE))</f>
        <v>0</v>
      </c>
      <c r="L984" s="158">
        <f>IF(OR($A984="",$K984),"",VLOOKUP($A984,ContractInfo!$C:$L,5,FALSE))</f>
        <v>10</v>
      </c>
    </row>
    <row r="985" spans="1:12" s="140" customFormat="1" x14ac:dyDescent="0.2">
      <c r="A985" s="140" t="s">
        <v>1458</v>
      </c>
      <c r="B985" s="158">
        <v>-67</v>
      </c>
      <c r="C985" s="158">
        <v>0</v>
      </c>
      <c r="D985" s="158">
        <v>67</v>
      </c>
      <c r="E985" s="158">
        <f t="shared" si="60"/>
        <v>1</v>
      </c>
      <c r="F985" s="158">
        <f t="shared" si="61"/>
        <v>-67</v>
      </c>
      <c r="G985" s="165" t="e">
        <f t="shared" si="62"/>
        <v>#N/A</v>
      </c>
      <c r="H985" s="165">
        <v>2727409.9999999995</v>
      </c>
      <c r="I985" s="165" t="e">
        <f t="shared" si="63"/>
        <v>#N/A</v>
      </c>
      <c r="J985" s="158" t="e">
        <f>IF(OR($A985="",$K985),"",VLOOKUP($A985,ContractInfo!$C:$L,10,FALSE))</f>
        <v>#N/A</v>
      </c>
      <c r="K985" s="158" t="b">
        <f>IF($A985="","",VLOOKUP($A985,ContractInfo!$C$2:$H$904,6,FALSE))</f>
        <v>0</v>
      </c>
      <c r="L985" s="158">
        <f>IF(OR($A985="",$K985),"",VLOOKUP($A985,ContractInfo!$C:$L,5,FALSE))</f>
        <v>10</v>
      </c>
    </row>
    <row r="986" spans="1:12" s="140" customFormat="1" x14ac:dyDescent="0.2">
      <c r="A986" s="140" t="s">
        <v>1416</v>
      </c>
      <c r="B986" s="158">
        <v>-20</v>
      </c>
      <c r="C986" s="158">
        <v>-20</v>
      </c>
      <c r="D986" s="158">
        <v>0</v>
      </c>
      <c r="E986" s="158">
        <f t="shared" si="60"/>
        <v>1</v>
      </c>
      <c r="F986" s="158">
        <f t="shared" si="61"/>
        <v>-20</v>
      </c>
      <c r="G986" s="165" t="e">
        <f t="shared" si="62"/>
        <v>#N/A</v>
      </c>
      <c r="H986" s="165">
        <v>813300</v>
      </c>
      <c r="I986" s="165" t="e">
        <f t="shared" si="63"/>
        <v>#N/A</v>
      </c>
      <c r="J986" s="158" t="e">
        <f>IF(OR($A986="",$K986),"",VLOOKUP($A986,ContractInfo!$C:$L,10,FALSE))</f>
        <v>#N/A</v>
      </c>
      <c r="K986" s="158" t="b">
        <f>IF($A986="","",VLOOKUP($A986,ContractInfo!$C$2:$H$904,6,FALSE))</f>
        <v>0</v>
      </c>
      <c r="L986" s="158">
        <f>IF(OR($A986="",$K986),"",VLOOKUP($A986,ContractInfo!$C:$L,5,FALSE))</f>
        <v>10</v>
      </c>
    </row>
    <row r="987" spans="1:12" s="140" customFormat="1" x14ac:dyDescent="0.2">
      <c r="A987" s="140" t="s">
        <v>1628</v>
      </c>
      <c r="B987" s="158">
        <v>-109</v>
      </c>
      <c r="C987" s="158">
        <v>-109</v>
      </c>
      <c r="D987" s="158">
        <v>0</v>
      </c>
      <c r="E987" s="158">
        <f t="shared" si="60"/>
        <v>1</v>
      </c>
      <c r="F987" s="158">
        <f t="shared" si="61"/>
        <v>-109</v>
      </c>
      <c r="G987" s="165" t="e">
        <f t="shared" si="62"/>
        <v>#N/A</v>
      </c>
      <c r="H987" s="165">
        <v>2537410.0000000033</v>
      </c>
      <c r="I987" s="165" t="e">
        <f t="shared" si="63"/>
        <v>#N/A</v>
      </c>
      <c r="J987" s="158" t="e">
        <f>IF(OR($A987="",$K987),"",VLOOKUP($A987,ContractInfo!$C:$L,10,FALSE))</f>
        <v>#N/A</v>
      </c>
      <c r="K987" s="158" t="b">
        <f>IF($A987="","",VLOOKUP($A987,ContractInfo!$C$2:$H$904,6,FALSE))</f>
        <v>0</v>
      </c>
      <c r="L987" s="158">
        <f>IF(OR($A987="",$K987),"",VLOOKUP($A987,ContractInfo!$C:$L,5,FALSE))</f>
        <v>10</v>
      </c>
    </row>
    <row r="988" spans="1:12" s="140" customFormat="1" x14ac:dyDescent="0.2">
      <c r="A988" s="140" t="s">
        <v>1223</v>
      </c>
      <c r="B988" s="158">
        <v>3</v>
      </c>
      <c r="C988" s="158">
        <v>3</v>
      </c>
      <c r="D988" s="158">
        <v>0</v>
      </c>
      <c r="E988" s="158">
        <f t="shared" si="60"/>
        <v>1</v>
      </c>
      <c r="F988" s="158">
        <f t="shared" si="61"/>
        <v>3</v>
      </c>
      <c r="G988" s="165" t="e">
        <f t="shared" si="62"/>
        <v>#N/A</v>
      </c>
      <c r="H988" s="165">
        <v>-194670</v>
      </c>
      <c r="I988" s="165" t="e">
        <f t="shared" si="63"/>
        <v>#N/A</v>
      </c>
      <c r="J988" s="158" t="e">
        <f>IF(OR($A988="",$K988),"",VLOOKUP($A988,ContractInfo!$C:$L,10,FALSE))</f>
        <v>#N/A</v>
      </c>
      <c r="K988" s="158" t="b">
        <f>IF($A988="","",VLOOKUP($A988,ContractInfo!$C$2:$H$904,6,FALSE))</f>
        <v>0</v>
      </c>
      <c r="L988" s="158">
        <f>IF(OR($A988="",$K988),"",VLOOKUP($A988,ContractInfo!$C:$L,5,FALSE))</f>
        <v>10</v>
      </c>
    </row>
    <row r="989" spans="1:12" s="140" customFormat="1" x14ac:dyDescent="0.2">
      <c r="A989" s="140" t="s">
        <v>1458</v>
      </c>
      <c r="B989" s="158">
        <v>5</v>
      </c>
      <c r="C989" s="158">
        <v>0</v>
      </c>
      <c r="D989" s="158">
        <v>-5</v>
      </c>
      <c r="E989" s="158">
        <f t="shared" si="60"/>
        <v>1</v>
      </c>
      <c r="F989" s="158">
        <f t="shared" si="61"/>
        <v>5</v>
      </c>
      <c r="G989" s="165" t="e">
        <f t="shared" si="62"/>
        <v>#N/A</v>
      </c>
      <c r="H989" s="165">
        <v>-202550</v>
      </c>
      <c r="I989" s="165" t="e">
        <f t="shared" si="63"/>
        <v>#N/A</v>
      </c>
      <c r="J989" s="158" t="e">
        <f>IF(OR($A989="",$K989),"",VLOOKUP($A989,ContractInfo!$C:$L,10,FALSE))</f>
        <v>#N/A</v>
      </c>
      <c r="K989" s="158" t="b">
        <f>IF($A989="","",VLOOKUP($A989,ContractInfo!$C$2:$H$904,6,FALSE))</f>
        <v>0</v>
      </c>
      <c r="L989" s="158">
        <f>IF(OR($A989="",$K989),"",VLOOKUP($A989,ContractInfo!$C:$L,5,FALSE))</f>
        <v>10</v>
      </c>
    </row>
    <row r="990" spans="1:12" s="140" customFormat="1" x14ac:dyDescent="0.2">
      <c r="A990" s="140" t="s">
        <v>999</v>
      </c>
      <c r="B990" s="158">
        <v>-7</v>
      </c>
      <c r="C990" s="158">
        <v>-7</v>
      </c>
      <c r="D990" s="158">
        <v>0</v>
      </c>
      <c r="E990" s="158">
        <f t="shared" si="60"/>
        <v>1</v>
      </c>
      <c r="F990" s="158">
        <f t="shared" si="61"/>
        <v>-7</v>
      </c>
      <c r="G990" s="165" t="e">
        <f t="shared" si="62"/>
        <v>#N/A</v>
      </c>
      <c r="H990" s="165">
        <v>275170</v>
      </c>
      <c r="I990" s="165" t="e">
        <f t="shared" si="63"/>
        <v>#N/A</v>
      </c>
      <c r="J990" s="158" t="e">
        <f>IF(OR($A990="",$K990),"",VLOOKUP($A990,ContractInfo!$C:$L,10,FALSE))</f>
        <v>#N/A</v>
      </c>
      <c r="K990" s="158" t="b">
        <f>IF($A990="","",VLOOKUP($A990,ContractInfo!$C$2:$H$904,6,FALSE))</f>
        <v>0</v>
      </c>
      <c r="L990" s="158">
        <f>IF(OR($A990="",$K990),"",VLOOKUP($A990,ContractInfo!$C:$L,5,FALSE))</f>
        <v>10</v>
      </c>
    </row>
    <row r="991" spans="1:12" s="140" customFormat="1" x14ac:dyDescent="0.2">
      <c r="A991" s="140" t="s">
        <v>678</v>
      </c>
      <c r="B991" s="158">
        <v>-300</v>
      </c>
      <c r="C991" s="158">
        <v>-300</v>
      </c>
      <c r="D991" s="158">
        <v>0</v>
      </c>
      <c r="E991" s="158">
        <f t="shared" si="60"/>
        <v>1</v>
      </c>
      <c r="F991" s="158">
        <f t="shared" si="61"/>
        <v>-300</v>
      </c>
      <c r="G991" s="165" t="e">
        <f t="shared" si="62"/>
        <v>#N/A</v>
      </c>
      <c r="H991" s="165">
        <v>475740</v>
      </c>
      <c r="I991" s="165" t="e">
        <f t="shared" si="63"/>
        <v>#N/A</v>
      </c>
      <c r="J991" s="158" t="e">
        <f>IF(OR($A991="",$K991),"",VLOOKUP($A991,ContractInfo!$C:$L,10,FALSE))</f>
        <v>#N/A</v>
      </c>
      <c r="K991" s="158" t="b">
        <f>IF($A991="","",VLOOKUP($A991,ContractInfo!$C$2:$H$904,6,FALSE))</f>
        <v>0</v>
      </c>
      <c r="L991" s="158">
        <f>IF(OR($A991="",$K991),"",VLOOKUP($A991,ContractInfo!$C:$L,5,FALSE))</f>
        <v>100</v>
      </c>
    </row>
    <row r="992" spans="1:12" s="140" customFormat="1" x14ac:dyDescent="0.2">
      <c r="A992" s="140" t="s">
        <v>1706</v>
      </c>
      <c r="B992" s="158">
        <v>200</v>
      </c>
      <c r="C992" s="158">
        <v>200</v>
      </c>
      <c r="D992" s="158">
        <v>0</v>
      </c>
      <c r="E992" s="158">
        <f t="shared" si="60"/>
        <v>1</v>
      </c>
      <c r="F992" s="158">
        <f t="shared" si="61"/>
        <v>200</v>
      </c>
      <c r="G992" s="165" t="e">
        <f t="shared" si="62"/>
        <v>#N/A</v>
      </c>
      <c r="H992" s="165">
        <v>-349000</v>
      </c>
      <c r="I992" s="165" t="e">
        <f t="shared" si="63"/>
        <v>#N/A</v>
      </c>
      <c r="J992" s="158" t="e">
        <f>IF(OR($A992="",$K992),"",VLOOKUP($A992,ContractInfo!$C:$L,10,FALSE))</f>
        <v>#N/A</v>
      </c>
      <c r="K992" s="158" t="b">
        <f>IF($A992="","",VLOOKUP($A992,ContractInfo!$C$2:$H$904,6,FALSE))</f>
        <v>0</v>
      </c>
      <c r="L992" s="158">
        <f>IF(OR($A992="",$K992),"",VLOOKUP($A992,ContractInfo!$C:$L,5,FALSE))</f>
        <v>100</v>
      </c>
    </row>
    <row r="993" spans="1:12" s="140" customFormat="1" x14ac:dyDescent="0.2">
      <c r="A993" s="140" t="s">
        <v>1706</v>
      </c>
      <c r="B993" s="158">
        <v>-300</v>
      </c>
      <c r="C993" s="158">
        <v>-300</v>
      </c>
      <c r="D993" s="158">
        <v>0</v>
      </c>
      <c r="E993" s="158">
        <f t="shared" si="60"/>
        <v>1</v>
      </c>
      <c r="F993" s="158">
        <f t="shared" si="61"/>
        <v>-300</v>
      </c>
      <c r="G993" s="165" t="e">
        <f t="shared" si="62"/>
        <v>#N/A</v>
      </c>
      <c r="H993" s="165">
        <v>485400</v>
      </c>
      <c r="I993" s="165" t="e">
        <f t="shared" si="63"/>
        <v>#N/A</v>
      </c>
      <c r="J993" s="158" t="e">
        <f>IF(OR($A993="",$K993),"",VLOOKUP($A993,ContractInfo!$C:$L,10,FALSE))</f>
        <v>#N/A</v>
      </c>
      <c r="K993" s="158" t="b">
        <f>IF($A993="","",VLOOKUP($A993,ContractInfo!$C$2:$H$904,6,FALSE))</f>
        <v>0</v>
      </c>
      <c r="L993" s="158">
        <f>IF(OR($A993="",$K993),"",VLOOKUP($A993,ContractInfo!$C:$L,5,FALSE))</f>
        <v>100</v>
      </c>
    </row>
    <row r="994" spans="1:12" s="140" customFormat="1" x14ac:dyDescent="0.2">
      <c r="A994" s="140" t="s">
        <v>1616</v>
      </c>
      <c r="B994" s="158">
        <v>-1000</v>
      </c>
      <c r="C994" s="158">
        <v>-1000</v>
      </c>
      <c r="D994" s="158">
        <v>0</v>
      </c>
      <c r="E994" s="158">
        <f t="shared" si="60"/>
        <v>1</v>
      </c>
      <c r="F994" s="158">
        <f t="shared" si="61"/>
        <v>-1000</v>
      </c>
      <c r="G994" s="165" t="e">
        <f t="shared" si="62"/>
        <v>#N/A</v>
      </c>
      <c r="H994" s="165">
        <v>1164000</v>
      </c>
      <c r="I994" s="165" t="e">
        <f t="shared" si="63"/>
        <v>#N/A</v>
      </c>
      <c r="J994" s="158" t="e">
        <f>IF(OR($A994="",$K994),"",VLOOKUP($A994,ContractInfo!$C:$L,10,FALSE))</f>
        <v>#N/A</v>
      </c>
      <c r="K994" s="158" t="b">
        <f>IF($A994="","",VLOOKUP($A994,ContractInfo!$C$2:$H$904,6,FALSE))</f>
        <v>0</v>
      </c>
      <c r="L994" s="158">
        <f>IF(OR($A994="",$K994),"",VLOOKUP($A994,ContractInfo!$C:$L,5,FALSE))</f>
        <v>100</v>
      </c>
    </row>
    <row r="995" spans="1:12" s="140" customFormat="1" x14ac:dyDescent="0.2">
      <c r="A995" s="140" t="s">
        <v>1564</v>
      </c>
      <c r="B995" s="158">
        <v>-1500</v>
      </c>
      <c r="C995" s="158">
        <v>-1500</v>
      </c>
      <c r="D995" s="158">
        <v>0</v>
      </c>
      <c r="E995" s="158">
        <f t="shared" si="60"/>
        <v>1</v>
      </c>
      <c r="F995" s="158">
        <f t="shared" si="61"/>
        <v>-1500</v>
      </c>
      <c r="G995" s="165" t="e">
        <f t="shared" si="62"/>
        <v>#N/A</v>
      </c>
      <c r="H995" s="165">
        <v>511500</v>
      </c>
      <c r="I995" s="165" t="e">
        <f t="shared" si="63"/>
        <v>#N/A</v>
      </c>
      <c r="J995" s="158" t="e">
        <f>IF(OR($A995="",$K995),"",VLOOKUP($A995,ContractInfo!$C:$L,10,FALSE))</f>
        <v>#N/A</v>
      </c>
      <c r="K995" s="158" t="b">
        <f>IF($A995="","",VLOOKUP($A995,ContractInfo!$C$2:$H$904,6,FALSE))</f>
        <v>0</v>
      </c>
      <c r="L995" s="158">
        <f>IF(OR($A995="",$K995),"",VLOOKUP($A995,ContractInfo!$C:$L,5,FALSE))</f>
        <v>100</v>
      </c>
    </row>
    <row r="996" spans="1:12" s="140" customFormat="1" x14ac:dyDescent="0.2">
      <c r="A996" s="140" t="s">
        <v>1353</v>
      </c>
      <c r="B996" s="158">
        <v>-10</v>
      </c>
      <c r="C996" s="158">
        <v>-10</v>
      </c>
      <c r="D996" s="158">
        <v>0</v>
      </c>
      <c r="E996" s="158">
        <f t="shared" si="60"/>
        <v>1</v>
      </c>
      <c r="F996" s="158">
        <f t="shared" si="61"/>
        <v>-10</v>
      </c>
      <c r="G996" s="165" t="e">
        <f t="shared" si="62"/>
        <v>#N/A</v>
      </c>
      <c r="H996" s="165">
        <v>23700</v>
      </c>
      <c r="I996" s="165" t="e">
        <f t="shared" si="63"/>
        <v>#N/A</v>
      </c>
      <c r="J996" s="158" t="e">
        <f>IF(OR($A996="",$K996),"",VLOOKUP($A996,ContractInfo!$C:$L,10,FALSE))</f>
        <v>#N/A</v>
      </c>
      <c r="K996" s="158" t="b">
        <f>IF($A996="","",VLOOKUP($A996,ContractInfo!$C$2:$H$904,6,FALSE))</f>
        <v>0</v>
      </c>
      <c r="L996" s="158">
        <f>IF(OR($A996="",$K996),"",VLOOKUP($A996,ContractInfo!$C:$L,5,FALSE))</f>
        <v>100</v>
      </c>
    </row>
    <row r="997" spans="1:12" x14ac:dyDescent="0.2">
      <c r="A997" s="141" t="s">
        <v>1081</v>
      </c>
      <c r="B997" s="158">
        <v>-3500</v>
      </c>
      <c r="C997" s="158">
        <v>-3500</v>
      </c>
      <c r="D997" s="158">
        <v>0</v>
      </c>
      <c r="E997" s="158">
        <f t="shared" si="60"/>
        <v>1</v>
      </c>
      <c r="F997" s="158">
        <f t="shared" si="61"/>
        <v>-3500</v>
      </c>
      <c r="G997" s="165" t="e">
        <f t="shared" si="62"/>
        <v>#N/A</v>
      </c>
      <c r="H997" s="167">
        <v>892499.99999999988</v>
      </c>
      <c r="I997" s="165" t="e">
        <f t="shared" si="63"/>
        <v>#N/A</v>
      </c>
      <c r="J997" s="158" t="e">
        <f>IF(OR($A997="",$K997),"",VLOOKUP($A997,ContractInfo!$C:$L,10,FALSE))</f>
        <v>#N/A</v>
      </c>
      <c r="K997" s="158" t="b">
        <f>IF($A997="","",VLOOKUP($A997,ContractInfo!$C$2:$H$904,6,FALSE))</f>
        <v>0</v>
      </c>
      <c r="L997" s="158">
        <f>IF(OR($A997="",$K997),"",VLOOKUP($A997,ContractInfo!$C:$L,5,FALSE))</f>
        <v>100</v>
      </c>
    </row>
    <row r="998" spans="1:12" x14ac:dyDescent="0.2">
      <c r="A998" s="141" t="s">
        <v>1323</v>
      </c>
      <c r="B998" s="158">
        <v>-2000</v>
      </c>
      <c r="C998" s="158">
        <v>-2000</v>
      </c>
      <c r="D998" s="158">
        <v>0</v>
      </c>
      <c r="E998" s="158">
        <f t="shared" si="60"/>
        <v>1</v>
      </c>
      <c r="F998" s="158">
        <f t="shared" si="61"/>
        <v>-2000</v>
      </c>
      <c r="G998" s="165" t="e">
        <f t="shared" si="62"/>
        <v>#N/A</v>
      </c>
      <c r="H998" s="167">
        <v>2321200</v>
      </c>
      <c r="I998" s="165" t="e">
        <f t="shared" si="63"/>
        <v>#N/A</v>
      </c>
      <c r="J998" s="158" t="e">
        <f>IF(OR($A998="",$K998),"",VLOOKUP($A998,ContractInfo!$C:$L,10,FALSE))</f>
        <v>#N/A</v>
      </c>
      <c r="K998" s="158" t="b">
        <f>IF($A998="","",VLOOKUP($A998,ContractInfo!$C$2:$H$904,6,FALSE))</f>
        <v>0</v>
      </c>
      <c r="L998" s="158">
        <f>IF(OR($A998="",$K998),"",VLOOKUP($A998,ContractInfo!$C:$L,5,FALSE))</f>
        <v>100</v>
      </c>
    </row>
    <row r="999" spans="1:12" x14ac:dyDescent="0.2">
      <c r="A999" s="141" t="s">
        <v>1736</v>
      </c>
      <c r="B999" s="158">
        <v>450</v>
      </c>
      <c r="C999" s="158">
        <v>450</v>
      </c>
      <c r="D999" s="158">
        <v>0</v>
      </c>
      <c r="E999" s="158">
        <f t="shared" si="60"/>
        <v>1</v>
      </c>
      <c r="F999" s="158">
        <f t="shared" si="61"/>
        <v>450</v>
      </c>
      <c r="G999" s="165" t="e">
        <f t="shared" si="62"/>
        <v>#N/A</v>
      </c>
      <c r="H999" s="167">
        <v>-575505</v>
      </c>
      <c r="I999" s="165" t="e">
        <f t="shared" si="63"/>
        <v>#N/A</v>
      </c>
      <c r="J999" s="158" t="e">
        <f>IF(OR($A999="",$K999),"",VLOOKUP($A999,ContractInfo!$C:$L,10,FALSE))</f>
        <v>#N/A</v>
      </c>
      <c r="K999" s="158" t="b">
        <f>IF($A999="","",VLOOKUP($A999,ContractInfo!$C$2:$H$904,6,FALSE))</f>
        <v>0</v>
      </c>
      <c r="L999" s="158">
        <f>IF(OR($A999="",$K999),"",VLOOKUP($A999,ContractInfo!$C:$L,5,FALSE))</f>
        <v>100</v>
      </c>
    </row>
    <row r="1000" spans="1:12" x14ac:dyDescent="0.2">
      <c r="A1000" s="141" t="s">
        <v>1701</v>
      </c>
      <c r="B1000" s="158">
        <v>-100</v>
      </c>
      <c r="C1000" s="158">
        <v>-100</v>
      </c>
      <c r="D1000" s="158">
        <v>0</v>
      </c>
      <c r="E1000" s="158">
        <f t="shared" si="60"/>
        <v>1</v>
      </c>
      <c r="F1000" s="158">
        <f t="shared" si="61"/>
        <v>-100</v>
      </c>
      <c r="G1000" s="165" t="e">
        <f t="shared" si="62"/>
        <v>#N/A</v>
      </c>
      <c r="H1000" s="167">
        <v>205500</v>
      </c>
      <c r="I1000" s="165" t="e">
        <f t="shared" si="63"/>
        <v>#N/A</v>
      </c>
      <c r="J1000" s="158" t="e">
        <f>IF(OR($A1000="",$K1000),"",VLOOKUP($A1000,ContractInfo!$C:$L,10,FALSE))</f>
        <v>#N/A</v>
      </c>
      <c r="K1000" s="158" t="b">
        <f>IF($A1000="","",VLOOKUP($A1000,ContractInfo!$C$2:$H$904,6,FALSE))</f>
        <v>0</v>
      </c>
      <c r="L1000" s="158">
        <f>IF(OR($A1000="",$K1000),"",VLOOKUP($A1000,ContractInfo!$C:$L,5,FALSE))</f>
        <v>100</v>
      </c>
    </row>
    <row r="1001" spans="1:12" x14ac:dyDescent="0.2">
      <c r="A1001" s="141" t="s">
        <v>1693</v>
      </c>
      <c r="B1001" s="158">
        <v>-500</v>
      </c>
      <c r="C1001" s="158">
        <v>-500</v>
      </c>
      <c r="D1001" s="158">
        <v>0</v>
      </c>
      <c r="E1001" s="158">
        <f t="shared" si="60"/>
        <v>1</v>
      </c>
      <c r="F1001" s="158">
        <f t="shared" si="61"/>
        <v>-500</v>
      </c>
      <c r="G1001" s="165" t="e">
        <f t="shared" si="62"/>
        <v>#N/A</v>
      </c>
      <c r="H1001" s="167">
        <v>316500</v>
      </c>
      <c r="I1001" s="165" t="e">
        <f t="shared" si="63"/>
        <v>#N/A</v>
      </c>
      <c r="J1001" s="158" t="e">
        <f>IF(OR($A1001="",$K1001),"",VLOOKUP($A1001,ContractInfo!$C:$L,10,FALSE))</f>
        <v>#N/A</v>
      </c>
      <c r="K1001" s="158" t="b">
        <f>IF($A1001="","",VLOOKUP($A1001,ContractInfo!$C$2:$H$904,6,FALSE))</f>
        <v>0</v>
      </c>
      <c r="L1001" s="158">
        <f>IF(OR($A1001="",$K1001),"",VLOOKUP($A1001,ContractInfo!$C:$L,5,FALSE))</f>
        <v>100</v>
      </c>
    </row>
    <row r="1002" spans="1:12" x14ac:dyDescent="0.2">
      <c r="A1002" s="141" t="s">
        <v>1670</v>
      </c>
      <c r="B1002" s="158">
        <v>-90</v>
      </c>
      <c r="C1002" s="158">
        <v>-90</v>
      </c>
      <c r="D1002" s="158">
        <v>0</v>
      </c>
      <c r="E1002" s="158">
        <f t="shared" si="60"/>
        <v>1</v>
      </c>
      <c r="F1002" s="158">
        <f t="shared" si="61"/>
        <v>-90</v>
      </c>
      <c r="G1002" s="165" t="e">
        <f t="shared" si="62"/>
        <v>#N/A</v>
      </c>
      <c r="H1002" s="167">
        <v>123210</v>
      </c>
      <c r="I1002" s="165" t="e">
        <f t="shared" si="63"/>
        <v>#N/A</v>
      </c>
      <c r="J1002" s="158" t="e">
        <f>IF(OR($A1002="",$K1002),"",VLOOKUP($A1002,ContractInfo!$C:$L,10,FALSE))</f>
        <v>#N/A</v>
      </c>
      <c r="K1002" s="158" t="b">
        <f>IF($A1002="","",VLOOKUP($A1002,ContractInfo!$C$2:$H$904,6,FALSE))</f>
        <v>0</v>
      </c>
      <c r="L1002" s="158">
        <f>IF(OR($A1002="",$K1002),"",VLOOKUP($A1002,ContractInfo!$C:$L,5,FALSE))</f>
        <v>100</v>
      </c>
    </row>
    <row r="1003" spans="1:12" x14ac:dyDescent="0.2">
      <c r="A1003" s="141" t="s">
        <v>1500</v>
      </c>
      <c r="B1003" s="158">
        <v>-300</v>
      </c>
      <c r="C1003" s="158">
        <v>-300</v>
      </c>
      <c r="D1003" s="158">
        <v>0</v>
      </c>
      <c r="E1003" s="158">
        <f t="shared" si="60"/>
        <v>1</v>
      </c>
      <c r="F1003" s="158">
        <f t="shared" si="61"/>
        <v>-300</v>
      </c>
      <c r="G1003" s="165" t="e">
        <f t="shared" si="62"/>
        <v>#N/A</v>
      </c>
      <c r="H1003" s="167">
        <v>250080</v>
      </c>
      <c r="I1003" s="165" t="e">
        <f t="shared" si="63"/>
        <v>#N/A</v>
      </c>
      <c r="J1003" s="158" t="e">
        <f>IF(OR($A1003="",$K1003),"",VLOOKUP($A1003,ContractInfo!$C:$L,10,FALSE))</f>
        <v>#N/A</v>
      </c>
      <c r="K1003" s="158" t="b">
        <f>IF($A1003="","",VLOOKUP($A1003,ContractInfo!$C$2:$H$904,6,FALSE))</f>
        <v>0</v>
      </c>
      <c r="L1003" s="158">
        <f>IF(OR($A1003="",$K1003),"",VLOOKUP($A1003,ContractInfo!$C:$L,5,FALSE))</f>
        <v>100</v>
      </c>
    </row>
    <row r="1004" spans="1:12" x14ac:dyDescent="0.2">
      <c r="A1004" s="141" t="s">
        <v>1427</v>
      </c>
      <c r="B1004" s="158">
        <v>-1500</v>
      </c>
      <c r="C1004" s="158">
        <v>-1500</v>
      </c>
      <c r="D1004" s="158">
        <v>0</v>
      </c>
      <c r="E1004" s="158">
        <f t="shared" si="60"/>
        <v>1</v>
      </c>
      <c r="F1004" s="158">
        <f t="shared" si="61"/>
        <v>-1500</v>
      </c>
      <c r="G1004" s="165" t="e">
        <f t="shared" si="62"/>
        <v>#N/A</v>
      </c>
      <c r="H1004" s="167">
        <v>870000</v>
      </c>
      <c r="I1004" s="165" t="e">
        <f t="shared" si="63"/>
        <v>#N/A</v>
      </c>
      <c r="J1004" s="158" t="e">
        <f>IF(OR($A1004="",$K1004),"",VLOOKUP($A1004,ContractInfo!$C:$L,10,FALSE))</f>
        <v>#N/A</v>
      </c>
      <c r="K1004" s="158" t="b">
        <f>IF($A1004="","",VLOOKUP($A1004,ContractInfo!$C$2:$H$904,6,FALSE))</f>
        <v>0</v>
      </c>
      <c r="L1004" s="158">
        <f>IF(OR($A1004="",$K1004),"",VLOOKUP($A1004,ContractInfo!$C:$L,5,FALSE))</f>
        <v>100</v>
      </c>
    </row>
    <row r="1005" spans="1:12" x14ac:dyDescent="0.2">
      <c r="A1005" s="141" t="s">
        <v>1396</v>
      </c>
      <c r="B1005" s="158">
        <v>-40</v>
      </c>
      <c r="C1005" s="158">
        <v>-40</v>
      </c>
      <c r="D1005" s="158">
        <v>0</v>
      </c>
      <c r="E1005" s="158">
        <f t="shared" si="60"/>
        <v>1</v>
      </c>
      <c r="F1005" s="158">
        <f t="shared" si="61"/>
        <v>-40</v>
      </c>
      <c r="G1005" s="165" t="e">
        <f t="shared" si="62"/>
        <v>#N/A</v>
      </c>
      <c r="H1005" s="167">
        <v>54520</v>
      </c>
      <c r="I1005" s="165" t="e">
        <f t="shared" si="63"/>
        <v>#N/A</v>
      </c>
      <c r="J1005" s="158" t="e">
        <f>IF(OR($A1005="",$K1005),"",VLOOKUP($A1005,ContractInfo!$C:$L,10,FALSE))</f>
        <v>#N/A</v>
      </c>
      <c r="K1005" s="158" t="b">
        <f>IF($A1005="","",VLOOKUP($A1005,ContractInfo!$C$2:$H$904,6,FALSE))</f>
        <v>0</v>
      </c>
      <c r="L1005" s="158">
        <f>IF(OR($A1005="",$K1005),"",VLOOKUP($A1005,ContractInfo!$C:$L,5,FALSE))</f>
        <v>100</v>
      </c>
    </row>
    <row r="1006" spans="1:12" x14ac:dyDescent="0.2">
      <c r="A1006" s="141" t="s">
        <v>1285</v>
      </c>
      <c r="B1006" s="158">
        <v>-1200</v>
      </c>
      <c r="C1006" s="158">
        <v>-1200</v>
      </c>
      <c r="D1006" s="158">
        <v>0</v>
      </c>
      <c r="E1006" s="158">
        <f t="shared" si="60"/>
        <v>1</v>
      </c>
      <c r="F1006" s="158">
        <f t="shared" si="61"/>
        <v>-1200</v>
      </c>
      <c r="G1006" s="165" t="e">
        <f t="shared" si="62"/>
        <v>#N/A</v>
      </c>
      <c r="H1006" s="167">
        <v>864000</v>
      </c>
      <c r="I1006" s="165" t="e">
        <f t="shared" si="63"/>
        <v>#N/A</v>
      </c>
      <c r="J1006" s="158" t="e">
        <f>IF(OR($A1006="",$K1006),"",VLOOKUP($A1006,ContractInfo!$C:$L,10,FALSE))</f>
        <v>#N/A</v>
      </c>
      <c r="K1006" s="158" t="b">
        <f>IF($A1006="","",VLOOKUP($A1006,ContractInfo!$C$2:$H$904,6,FALSE))</f>
        <v>0</v>
      </c>
      <c r="L1006" s="158">
        <f>IF(OR($A1006="",$K1006),"",VLOOKUP($A1006,ContractInfo!$C:$L,5,FALSE))</f>
        <v>100</v>
      </c>
    </row>
    <row r="1007" spans="1:12" x14ac:dyDescent="0.2">
      <c r="A1007" s="141" t="s">
        <v>862</v>
      </c>
      <c r="B1007" s="158">
        <v>-15</v>
      </c>
      <c r="C1007" s="158">
        <v>-15</v>
      </c>
      <c r="D1007" s="158">
        <v>0</v>
      </c>
      <c r="E1007" s="158">
        <f t="shared" si="60"/>
        <v>1</v>
      </c>
      <c r="F1007" s="158">
        <f t="shared" si="61"/>
        <v>-15</v>
      </c>
      <c r="G1007" s="165" t="e">
        <f t="shared" si="62"/>
        <v>#N/A</v>
      </c>
      <c r="H1007" s="167">
        <v>14625</v>
      </c>
      <c r="I1007" s="165" t="e">
        <f t="shared" si="63"/>
        <v>#N/A</v>
      </c>
      <c r="J1007" s="158" t="e">
        <f>IF(OR($A1007="",$K1007),"",VLOOKUP($A1007,ContractInfo!$C:$L,10,FALSE))</f>
        <v>#N/A</v>
      </c>
      <c r="K1007" s="158" t="b">
        <f>IF($A1007="","",VLOOKUP($A1007,ContractInfo!$C$2:$H$904,6,FALSE))</f>
        <v>0</v>
      </c>
      <c r="L1007" s="158">
        <f>IF(OR($A1007="",$K1007),"",VLOOKUP($A1007,ContractInfo!$C:$L,5,FALSE))</f>
        <v>100</v>
      </c>
    </row>
    <row r="1008" spans="1:12" x14ac:dyDescent="0.2">
      <c r="A1008" s="141" t="s">
        <v>1564</v>
      </c>
      <c r="B1008" s="158">
        <v>-500</v>
      </c>
      <c r="C1008" s="158">
        <v>-500</v>
      </c>
      <c r="D1008" s="158">
        <v>0</v>
      </c>
      <c r="E1008" s="158">
        <f t="shared" si="60"/>
        <v>1</v>
      </c>
      <c r="F1008" s="158">
        <f t="shared" si="61"/>
        <v>-500</v>
      </c>
      <c r="G1008" s="165" t="e">
        <f t="shared" si="62"/>
        <v>#N/A</v>
      </c>
      <c r="H1008" s="167">
        <v>168500</v>
      </c>
      <c r="I1008" s="165" t="e">
        <f t="shared" si="63"/>
        <v>#N/A</v>
      </c>
      <c r="J1008" s="158" t="e">
        <f>IF(OR($A1008="",$K1008),"",VLOOKUP($A1008,ContractInfo!$C:$L,10,FALSE))</f>
        <v>#N/A</v>
      </c>
      <c r="K1008" s="158" t="b">
        <f>IF($A1008="","",VLOOKUP($A1008,ContractInfo!$C$2:$H$904,6,FALSE))</f>
        <v>0</v>
      </c>
      <c r="L1008" s="158">
        <f>IF(OR($A1008="",$K1008),"",VLOOKUP($A1008,ContractInfo!$C:$L,5,FALSE))</f>
        <v>100</v>
      </c>
    </row>
    <row r="1009" spans="1:12" x14ac:dyDescent="0.2">
      <c r="A1009" s="141" t="s">
        <v>978</v>
      </c>
      <c r="B1009" s="158">
        <v>-300</v>
      </c>
      <c r="C1009" s="158">
        <v>-300</v>
      </c>
      <c r="D1009" s="158">
        <v>0</v>
      </c>
      <c r="E1009" s="158">
        <f t="shared" si="60"/>
        <v>1</v>
      </c>
      <c r="F1009" s="158">
        <f t="shared" si="61"/>
        <v>-300</v>
      </c>
      <c r="G1009" s="165" t="e">
        <f t="shared" si="62"/>
        <v>#N/A</v>
      </c>
      <c r="H1009" s="167">
        <v>718800</v>
      </c>
      <c r="I1009" s="165" t="e">
        <f t="shared" si="63"/>
        <v>#N/A</v>
      </c>
      <c r="J1009" s="158" t="e">
        <f>IF(OR($A1009="",$K1009),"",VLOOKUP($A1009,ContractInfo!$C:$L,10,FALSE))</f>
        <v>#N/A</v>
      </c>
      <c r="K1009" s="158" t="b">
        <f>IF($A1009="","",VLOOKUP($A1009,ContractInfo!$C$2:$H$904,6,FALSE))</f>
        <v>0</v>
      </c>
      <c r="L1009" s="158">
        <f>IF(OR($A1009="",$K1009),"",VLOOKUP($A1009,ContractInfo!$C:$L,5,FALSE))</f>
        <v>100</v>
      </c>
    </row>
    <row r="1010" spans="1:12" x14ac:dyDescent="0.2">
      <c r="A1010" s="141" t="s">
        <v>1670</v>
      </c>
      <c r="B1010" s="158">
        <v>70</v>
      </c>
      <c r="C1010" s="158">
        <v>70</v>
      </c>
      <c r="D1010" s="158">
        <v>0</v>
      </c>
      <c r="E1010" s="158">
        <f t="shared" si="60"/>
        <v>1</v>
      </c>
      <c r="F1010" s="158">
        <f t="shared" si="61"/>
        <v>70</v>
      </c>
      <c r="G1010" s="165" t="e">
        <f t="shared" si="62"/>
        <v>#N/A</v>
      </c>
      <c r="H1010" s="167">
        <v>-98840</v>
      </c>
      <c r="I1010" s="165" t="e">
        <f t="shared" si="63"/>
        <v>#N/A</v>
      </c>
      <c r="J1010" s="158" t="e">
        <f>IF(OR($A1010="",$K1010),"",VLOOKUP($A1010,ContractInfo!$C:$L,10,FALSE))</f>
        <v>#N/A</v>
      </c>
      <c r="K1010" s="158" t="b">
        <f>IF($A1010="","",VLOOKUP($A1010,ContractInfo!$C$2:$H$904,6,FALSE))</f>
        <v>0</v>
      </c>
      <c r="L1010" s="158">
        <f>IF(OR($A1010="",$K1010),"",VLOOKUP($A1010,ContractInfo!$C:$L,5,FALSE))</f>
        <v>100</v>
      </c>
    </row>
    <row r="1011" spans="1:12" x14ac:dyDescent="0.2">
      <c r="A1011" s="141" t="s">
        <v>1693</v>
      </c>
      <c r="B1011" s="158">
        <v>300</v>
      </c>
      <c r="C1011" s="158">
        <v>300</v>
      </c>
      <c r="D1011" s="158">
        <v>0</v>
      </c>
      <c r="E1011" s="158">
        <f t="shared" si="60"/>
        <v>1</v>
      </c>
      <c r="F1011" s="158">
        <f t="shared" si="61"/>
        <v>300</v>
      </c>
      <c r="G1011" s="165" t="e">
        <f t="shared" si="62"/>
        <v>#N/A</v>
      </c>
      <c r="H1011" s="167">
        <v>-194100</v>
      </c>
      <c r="I1011" s="165" t="e">
        <f t="shared" si="63"/>
        <v>#N/A</v>
      </c>
      <c r="J1011" s="158" t="e">
        <f>IF(OR($A1011="",$K1011),"",VLOOKUP($A1011,ContractInfo!$C:$L,10,FALSE))</f>
        <v>#N/A</v>
      </c>
      <c r="K1011" s="158" t="b">
        <f>IF($A1011="","",VLOOKUP($A1011,ContractInfo!$C$2:$H$904,6,FALSE))</f>
        <v>0</v>
      </c>
      <c r="L1011" s="158">
        <f>IF(OR($A1011="",$K1011),"",VLOOKUP($A1011,ContractInfo!$C:$L,5,FALSE))</f>
        <v>100</v>
      </c>
    </row>
    <row r="1012" spans="1:12" x14ac:dyDescent="0.2">
      <c r="A1012" s="141" t="s">
        <v>1609</v>
      </c>
      <c r="B1012" s="158">
        <v>-100</v>
      </c>
      <c r="C1012" s="158">
        <v>-100</v>
      </c>
      <c r="D1012" s="158">
        <v>0</v>
      </c>
      <c r="E1012" s="158">
        <f t="shared" si="60"/>
        <v>1</v>
      </c>
      <c r="F1012" s="158">
        <f t="shared" si="61"/>
        <v>-100</v>
      </c>
      <c r="G1012" s="165" t="e">
        <f t="shared" si="62"/>
        <v>#N/A</v>
      </c>
      <c r="H1012" s="167">
        <v>79400</v>
      </c>
      <c r="I1012" s="165" t="e">
        <f t="shared" si="63"/>
        <v>#N/A</v>
      </c>
      <c r="J1012" s="158" t="e">
        <f>IF(OR($A1012="",$K1012),"",VLOOKUP($A1012,ContractInfo!$C:$L,10,FALSE))</f>
        <v>#N/A</v>
      </c>
      <c r="K1012" s="158" t="b">
        <f>IF($A1012="","",VLOOKUP($A1012,ContractInfo!$C$2:$H$904,6,FALSE))</f>
        <v>0</v>
      </c>
      <c r="L1012" s="158">
        <f>IF(OR($A1012="",$K1012),"",VLOOKUP($A1012,ContractInfo!$C:$L,5,FALSE))</f>
        <v>100</v>
      </c>
    </row>
    <row r="1013" spans="1:12" x14ac:dyDescent="0.2">
      <c r="A1013" s="141" t="s">
        <v>1500</v>
      </c>
      <c r="B1013" s="158">
        <v>300</v>
      </c>
      <c r="C1013" s="158">
        <v>300</v>
      </c>
      <c r="D1013" s="158">
        <v>0</v>
      </c>
      <c r="E1013" s="158">
        <f t="shared" si="60"/>
        <v>1</v>
      </c>
      <c r="F1013" s="158">
        <f t="shared" si="61"/>
        <v>300</v>
      </c>
      <c r="G1013" s="165" t="e">
        <f t="shared" si="62"/>
        <v>#N/A</v>
      </c>
      <c r="H1013" s="167">
        <v>-270600</v>
      </c>
      <c r="I1013" s="165" t="e">
        <f t="shared" si="63"/>
        <v>#N/A</v>
      </c>
      <c r="J1013" s="158" t="e">
        <f>IF(OR($A1013="",$K1013),"",VLOOKUP($A1013,ContractInfo!$C:$L,10,FALSE))</f>
        <v>#N/A</v>
      </c>
      <c r="K1013" s="158" t="b">
        <f>IF($A1013="","",VLOOKUP($A1013,ContractInfo!$C$2:$H$904,6,FALSE))</f>
        <v>0</v>
      </c>
      <c r="L1013" s="158">
        <f>IF(OR($A1013="",$K1013),"",VLOOKUP($A1013,ContractInfo!$C:$L,5,FALSE))</f>
        <v>100</v>
      </c>
    </row>
    <row r="1014" spans="1:12" x14ac:dyDescent="0.2">
      <c r="A1014" s="141" t="s">
        <v>1498</v>
      </c>
      <c r="B1014" s="158">
        <v>-40</v>
      </c>
      <c r="C1014" s="158">
        <v>-40</v>
      </c>
      <c r="D1014" s="158">
        <v>0</v>
      </c>
      <c r="E1014" s="158">
        <f t="shared" si="60"/>
        <v>1</v>
      </c>
      <c r="F1014" s="158">
        <f t="shared" si="61"/>
        <v>-40</v>
      </c>
      <c r="G1014" s="165" t="e">
        <f t="shared" si="62"/>
        <v>#N/A</v>
      </c>
      <c r="H1014" s="167">
        <v>96720</v>
      </c>
      <c r="I1014" s="165" t="e">
        <f t="shared" si="63"/>
        <v>#N/A</v>
      </c>
      <c r="J1014" s="158" t="e">
        <f>IF(OR($A1014="",$K1014),"",VLOOKUP($A1014,ContractInfo!$C:$L,10,FALSE))</f>
        <v>#N/A</v>
      </c>
      <c r="K1014" s="158" t="b">
        <f>IF($A1014="","",VLOOKUP($A1014,ContractInfo!$C$2:$H$904,6,FALSE))</f>
        <v>0</v>
      </c>
      <c r="L1014" s="158">
        <f>IF(OR($A1014="",$K1014),"",VLOOKUP($A1014,ContractInfo!$C:$L,5,FALSE))</f>
        <v>100</v>
      </c>
    </row>
    <row r="1015" spans="1:12" x14ac:dyDescent="0.2">
      <c r="A1015" s="141" t="s">
        <v>1427</v>
      </c>
      <c r="B1015" s="158">
        <v>-700</v>
      </c>
      <c r="C1015" s="158">
        <v>-700</v>
      </c>
      <c r="D1015" s="158">
        <v>0</v>
      </c>
      <c r="E1015" s="158">
        <f t="shared" si="60"/>
        <v>1</v>
      </c>
      <c r="F1015" s="158">
        <f t="shared" si="61"/>
        <v>-700</v>
      </c>
      <c r="G1015" s="165" t="e">
        <f t="shared" si="62"/>
        <v>#N/A</v>
      </c>
      <c r="H1015" s="167">
        <v>399070</v>
      </c>
      <c r="I1015" s="165" t="e">
        <f t="shared" si="63"/>
        <v>#N/A</v>
      </c>
      <c r="J1015" s="158" t="e">
        <f>IF(OR($A1015="",$K1015),"",VLOOKUP($A1015,ContractInfo!$C:$L,10,FALSE))</f>
        <v>#N/A</v>
      </c>
      <c r="K1015" s="158" t="b">
        <f>IF($A1015="","",VLOOKUP($A1015,ContractInfo!$C$2:$H$904,6,FALSE))</f>
        <v>0</v>
      </c>
      <c r="L1015" s="158">
        <f>IF(OR($A1015="",$K1015),"",VLOOKUP($A1015,ContractInfo!$C:$L,5,FALSE))</f>
        <v>100</v>
      </c>
    </row>
    <row r="1016" spans="1:12" x14ac:dyDescent="0.2">
      <c r="A1016" s="141" t="s">
        <v>1223</v>
      </c>
      <c r="B1016" s="158">
        <v>1</v>
      </c>
      <c r="C1016" s="158">
        <v>1</v>
      </c>
      <c r="D1016" s="158">
        <v>0</v>
      </c>
      <c r="E1016" s="158">
        <f t="shared" si="60"/>
        <v>1</v>
      </c>
      <c r="F1016" s="158">
        <f t="shared" si="61"/>
        <v>1</v>
      </c>
      <c r="G1016" s="165" t="e">
        <f t="shared" si="62"/>
        <v>#N/A</v>
      </c>
      <c r="H1016" s="167">
        <v>-65070</v>
      </c>
      <c r="I1016" s="165" t="e">
        <f t="shared" si="63"/>
        <v>#N/A</v>
      </c>
      <c r="J1016" s="158" t="e">
        <f>IF(OR($A1016="",$K1016),"",VLOOKUP($A1016,ContractInfo!$C:$L,10,FALSE))</f>
        <v>#N/A</v>
      </c>
      <c r="K1016" s="158" t="b">
        <f>IF($A1016="","",VLOOKUP($A1016,ContractInfo!$C$2:$H$904,6,FALSE))</f>
        <v>0</v>
      </c>
      <c r="L1016" s="158">
        <f>IF(OR($A1016="",$K1016),"",VLOOKUP($A1016,ContractInfo!$C:$L,5,FALSE))</f>
        <v>10</v>
      </c>
    </row>
    <row r="1017" spans="1:12" x14ac:dyDescent="0.2">
      <c r="A1017" s="141" t="s">
        <v>999</v>
      </c>
      <c r="B1017" s="158">
        <v>-5</v>
      </c>
      <c r="C1017" s="158">
        <v>-5</v>
      </c>
      <c r="D1017" s="158">
        <v>0</v>
      </c>
      <c r="E1017" s="158">
        <f t="shared" si="60"/>
        <v>1</v>
      </c>
      <c r="F1017" s="158">
        <f t="shared" si="61"/>
        <v>-5</v>
      </c>
      <c r="G1017" s="165" t="e">
        <f t="shared" si="62"/>
        <v>#N/A</v>
      </c>
      <c r="H1017" s="167">
        <v>194050</v>
      </c>
      <c r="I1017" s="165" t="e">
        <f t="shared" si="63"/>
        <v>#N/A</v>
      </c>
      <c r="J1017" s="158" t="e">
        <f>IF(OR($A1017="",$K1017),"",VLOOKUP($A1017,ContractInfo!$C:$L,10,FALSE))</f>
        <v>#N/A</v>
      </c>
      <c r="K1017" s="158" t="b">
        <f>IF($A1017="","",VLOOKUP($A1017,ContractInfo!$C$2:$H$904,6,FALSE))</f>
        <v>0</v>
      </c>
      <c r="L1017" s="158">
        <f>IF(OR($A1017="",$K1017),"",VLOOKUP($A1017,ContractInfo!$C:$L,5,FALSE))</f>
        <v>10</v>
      </c>
    </row>
    <row r="1018" spans="1:12" x14ac:dyDescent="0.2">
      <c r="A1018" s="141" t="s">
        <v>1628</v>
      </c>
      <c r="B1018" s="158">
        <v>7</v>
      </c>
      <c r="C1018" s="158">
        <v>7</v>
      </c>
      <c r="D1018" s="158">
        <v>0</v>
      </c>
      <c r="E1018" s="158">
        <f t="shared" si="60"/>
        <v>1</v>
      </c>
      <c r="F1018" s="158">
        <f t="shared" si="61"/>
        <v>7</v>
      </c>
      <c r="G1018" s="165" t="e">
        <f t="shared" si="62"/>
        <v>#N/A</v>
      </c>
      <c r="H1018" s="167">
        <v>-167650</v>
      </c>
      <c r="I1018" s="165" t="e">
        <f t="shared" si="63"/>
        <v>#N/A</v>
      </c>
      <c r="J1018" s="158" t="e">
        <f>IF(OR($A1018="",$K1018),"",VLOOKUP($A1018,ContractInfo!$C:$L,10,FALSE))</f>
        <v>#N/A</v>
      </c>
      <c r="K1018" s="158" t="b">
        <f>IF($A1018="","",VLOOKUP($A1018,ContractInfo!$C$2:$H$904,6,FALSE))</f>
        <v>0</v>
      </c>
      <c r="L1018" s="158">
        <f>IF(OR($A1018="",$K1018),"",VLOOKUP($A1018,ContractInfo!$C:$L,5,FALSE))</f>
        <v>10</v>
      </c>
    </row>
    <row r="1019" spans="1:12" x14ac:dyDescent="0.2">
      <c r="A1019" s="141" t="s">
        <v>1597</v>
      </c>
      <c r="B1019" s="158">
        <v>4</v>
      </c>
      <c r="C1019" s="158">
        <v>0</v>
      </c>
      <c r="D1019" s="158">
        <v>-4</v>
      </c>
      <c r="E1019" s="158">
        <f t="shared" si="60"/>
        <v>1</v>
      </c>
      <c r="F1019" s="158">
        <f t="shared" si="61"/>
        <v>4</v>
      </c>
      <c r="G1019" s="165" t="e">
        <f t="shared" si="62"/>
        <v>#N/A</v>
      </c>
      <c r="H1019" s="167">
        <v>-210700</v>
      </c>
      <c r="I1019" s="165" t="e">
        <f t="shared" si="63"/>
        <v>#N/A</v>
      </c>
      <c r="J1019" s="158" t="e">
        <f>IF(OR($A1019="",$K1019),"",VLOOKUP($A1019,ContractInfo!$C:$L,10,FALSE))</f>
        <v>#N/A</v>
      </c>
      <c r="K1019" s="158" t="b">
        <f>IF($A1019="","",VLOOKUP($A1019,ContractInfo!$C$2:$H$904,6,FALSE))</f>
        <v>0</v>
      </c>
      <c r="L1019" s="158">
        <f>IF(OR($A1019="",$K1019),"",VLOOKUP($A1019,ContractInfo!$C:$L,5,FALSE))</f>
        <v>100</v>
      </c>
    </row>
    <row r="1020" spans="1:12" x14ac:dyDescent="0.2">
      <c r="A1020" s="141" t="s">
        <v>1458</v>
      </c>
      <c r="B1020" s="158">
        <v>8</v>
      </c>
      <c r="C1020" s="158">
        <v>0</v>
      </c>
      <c r="D1020" s="158">
        <v>-8</v>
      </c>
      <c r="E1020" s="158">
        <f t="shared" si="60"/>
        <v>1</v>
      </c>
      <c r="F1020" s="158">
        <f t="shared" si="61"/>
        <v>8</v>
      </c>
      <c r="G1020" s="165" t="e">
        <f t="shared" si="62"/>
        <v>#N/A</v>
      </c>
      <c r="H1020" s="167">
        <v>-318560</v>
      </c>
      <c r="I1020" s="165" t="e">
        <f t="shared" si="63"/>
        <v>#N/A</v>
      </c>
      <c r="J1020" s="158" t="e">
        <f>IF(OR($A1020="",$K1020),"",VLOOKUP($A1020,ContractInfo!$C:$L,10,FALSE))</f>
        <v>#N/A</v>
      </c>
      <c r="K1020" s="158" t="b">
        <f>IF($A1020="","",VLOOKUP($A1020,ContractInfo!$C$2:$H$904,6,FALSE))</f>
        <v>0</v>
      </c>
      <c r="L1020" s="158">
        <f>IF(OR($A1020="",$K1020),"",VLOOKUP($A1020,ContractInfo!$C:$L,5,FALSE))</f>
        <v>10</v>
      </c>
    </row>
    <row r="1021" spans="1:12" x14ac:dyDescent="0.2">
      <c r="A1021" s="141" t="s">
        <v>1416</v>
      </c>
      <c r="B1021" s="158">
        <v>-28</v>
      </c>
      <c r="C1021" s="158">
        <v>-28</v>
      </c>
      <c r="D1021" s="158">
        <v>0</v>
      </c>
      <c r="E1021" s="158">
        <f t="shared" si="60"/>
        <v>1</v>
      </c>
      <c r="F1021" s="158">
        <f t="shared" si="61"/>
        <v>-28</v>
      </c>
      <c r="G1021" s="165" t="e">
        <f t="shared" si="62"/>
        <v>#N/A</v>
      </c>
      <c r="H1021" s="167">
        <v>1098760.0000000009</v>
      </c>
      <c r="I1021" s="165" t="e">
        <f t="shared" si="63"/>
        <v>#N/A</v>
      </c>
      <c r="J1021" s="158" t="e">
        <f>IF(OR($A1021="",$K1021),"",VLOOKUP($A1021,ContractInfo!$C:$L,10,FALSE))</f>
        <v>#N/A</v>
      </c>
      <c r="K1021" s="158" t="b">
        <f>IF($A1021="","",VLOOKUP($A1021,ContractInfo!$C$2:$H$904,6,FALSE))</f>
        <v>0</v>
      </c>
      <c r="L1021" s="158">
        <f>IF(OR($A1021="",$K1021),"",VLOOKUP($A1021,ContractInfo!$C:$L,5,FALSE))</f>
        <v>10</v>
      </c>
    </row>
    <row r="1022" spans="1:12" x14ac:dyDescent="0.2">
      <c r="A1022" s="141" t="s">
        <v>1458</v>
      </c>
      <c r="B1022" s="158">
        <v>-18</v>
      </c>
      <c r="C1022" s="158">
        <v>0</v>
      </c>
      <c r="D1022" s="158">
        <v>18</v>
      </c>
      <c r="E1022" s="158">
        <f t="shared" si="60"/>
        <v>1</v>
      </c>
      <c r="F1022" s="158">
        <f t="shared" si="61"/>
        <v>-18</v>
      </c>
      <c r="G1022" s="165" t="e">
        <f t="shared" si="62"/>
        <v>#N/A</v>
      </c>
      <c r="H1022" s="167">
        <v>713170.00000000081</v>
      </c>
      <c r="I1022" s="165" t="e">
        <f t="shared" si="63"/>
        <v>#N/A</v>
      </c>
      <c r="J1022" s="158" t="e">
        <f>IF(OR($A1022="",$K1022),"",VLOOKUP($A1022,ContractInfo!$C:$L,10,FALSE))</f>
        <v>#N/A</v>
      </c>
      <c r="K1022" s="158" t="b">
        <f>IF($A1022="","",VLOOKUP($A1022,ContractInfo!$C$2:$H$904,6,FALSE))</f>
        <v>0</v>
      </c>
      <c r="L1022" s="158">
        <f>IF(OR($A1022="",$K1022),"",VLOOKUP($A1022,ContractInfo!$C:$L,5,FALSE))</f>
        <v>10</v>
      </c>
    </row>
    <row r="1023" spans="1:12" x14ac:dyDescent="0.2">
      <c r="A1023" s="141" t="s">
        <v>1416</v>
      </c>
      <c r="B1023" s="158">
        <v>-7</v>
      </c>
      <c r="C1023" s="158">
        <v>-7</v>
      </c>
      <c r="D1023" s="158">
        <v>0</v>
      </c>
      <c r="E1023" s="158">
        <f t="shared" si="60"/>
        <v>1</v>
      </c>
      <c r="F1023" s="158">
        <f t="shared" si="61"/>
        <v>-7</v>
      </c>
      <c r="G1023" s="165" t="e">
        <f t="shared" si="62"/>
        <v>#N/A</v>
      </c>
      <c r="H1023" s="167">
        <v>277410</v>
      </c>
      <c r="I1023" s="165" t="e">
        <f t="shared" si="63"/>
        <v>#N/A</v>
      </c>
      <c r="J1023" s="158" t="e">
        <f>IF(OR($A1023="",$K1023),"",VLOOKUP($A1023,ContractInfo!$C:$L,10,FALSE))</f>
        <v>#N/A</v>
      </c>
      <c r="K1023" s="158" t="b">
        <f>IF($A1023="","",VLOOKUP($A1023,ContractInfo!$C$2:$H$904,6,FALSE))</f>
        <v>0</v>
      </c>
      <c r="L1023" s="158">
        <f>IF(OR($A1023="",$K1023),"",VLOOKUP($A1023,ContractInfo!$C:$L,5,FALSE))</f>
        <v>10</v>
      </c>
    </row>
    <row r="1024" spans="1:12" x14ac:dyDescent="0.2">
      <c r="A1024" s="141" t="s">
        <v>1416</v>
      </c>
      <c r="B1024" s="158">
        <v>28</v>
      </c>
      <c r="C1024" s="158">
        <v>28</v>
      </c>
      <c r="D1024" s="158">
        <v>0</v>
      </c>
      <c r="E1024" s="158">
        <f t="shared" si="60"/>
        <v>1</v>
      </c>
      <c r="F1024" s="158">
        <f t="shared" si="61"/>
        <v>28</v>
      </c>
      <c r="G1024" s="165" t="e">
        <f t="shared" si="62"/>
        <v>#N/A</v>
      </c>
      <c r="H1024" s="167">
        <v>-1099600.0000000009</v>
      </c>
      <c r="I1024" s="165" t="e">
        <f t="shared" si="63"/>
        <v>#N/A</v>
      </c>
      <c r="J1024" s="158" t="e">
        <f>IF(OR($A1024="",$K1024),"",VLOOKUP($A1024,ContractInfo!$C:$L,10,FALSE))</f>
        <v>#N/A</v>
      </c>
      <c r="K1024" s="158" t="b">
        <f>IF($A1024="","",VLOOKUP($A1024,ContractInfo!$C$2:$H$904,6,FALSE))</f>
        <v>0</v>
      </c>
      <c r="L1024" s="158">
        <f>IF(OR($A1024="",$K1024),"",VLOOKUP($A1024,ContractInfo!$C:$L,5,FALSE))</f>
        <v>10</v>
      </c>
    </row>
    <row r="1025" spans="1:12" x14ac:dyDescent="0.2">
      <c r="A1025" s="141" t="s">
        <v>1458</v>
      </c>
      <c r="B1025" s="158">
        <v>115</v>
      </c>
      <c r="C1025" s="158">
        <v>0</v>
      </c>
      <c r="D1025" s="158">
        <v>-115</v>
      </c>
      <c r="E1025" s="158">
        <f t="shared" si="60"/>
        <v>1</v>
      </c>
      <c r="F1025" s="158">
        <f t="shared" si="61"/>
        <v>115</v>
      </c>
      <c r="G1025" s="165" t="e">
        <f t="shared" si="62"/>
        <v>#N/A</v>
      </c>
      <c r="H1025" s="167">
        <v>-4552590.0000000019</v>
      </c>
      <c r="I1025" s="165" t="e">
        <f t="shared" si="63"/>
        <v>#N/A</v>
      </c>
      <c r="J1025" s="158" t="e">
        <f>IF(OR($A1025="",$K1025),"",VLOOKUP($A1025,ContractInfo!$C:$L,10,FALSE))</f>
        <v>#N/A</v>
      </c>
      <c r="K1025" s="158" t="b">
        <f>IF($A1025="","",VLOOKUP($A1025,ContractInfo!$C$2:$H$904,6,FALSE))</f>
        <v>0</v>
      </c>
      <c r="L1025" s="158">
        <f>IF(OR($A1025="",$K1025),"",VLOOKUP($A1025,ContractInfo!$C:$L,5,FALSE))</f>
        <v>10</v>
      </c>
    </row>
    <row r="1026" spans="1:12" x14ac:dyDescent="0.2">
      <c r="A1026" s="141" t="s">
        <v>1628</v>
      </c>
      <c r="B1026" s="158">
        <v>-52</v>
      </c>
      <c r="C1026" s="158">
        <v>-52</v>
      </c>
      <c r="D1026" s="158">
        <v>0</v>
      </c>
      <c r="E1026" s="158">
        <f t="shared" ref="E1026:E1089" si="64">IF(OR($A1026="",$K1026),"",1)</f>
        <v>1</v>
      </c>
      <c r="F1026" s="158">
        <f t="shared" ref="F1026:F1089" si="65">IF(OR($A1026="",$K1026),"",$E1026*$B1026)</f>
        <v>-52</v>
      </c>
      <c r="G1026" s="165" t="e">
        <f t="shared" ref="G1026:G1089" si="66">IF(OR($A1026="",$K1026),"",$J1026*$B1026*$L1026)</f>
        <v>#N/A</v>
      </c>
      <c r="H1026" s="167">
        <v>1241029.9999999981</v>
      </c>
      <c r="I1026" s="165" t="e">
        <f t="shared" ref="I1026:I1089" si="67">IF(OR($A1026="",$K1026),"",$G1026+$H1026)</f>
        <v>#N/A</v>
      </c>
      <c r="J1026" s="158" t="e">
        <f>IF(OR($A1026="",$K1026),"",VLOOKUP($A1026,ContractInfo!$C:$L,10,FALSE))</f>
        <v>#N/A</v>
      </c>
      <c r="K1026" s="158" t="b">
        <f>IF($A1026="","",VLOOKUP($A1026,ContractInfo!$C$2:$H$904,6,FALSE))</f>
        <v>0</v>
      </c>
      <c r="L1026" s="158">
        <f>IF(OR($A1026="",$K1026),"",VLOOKUP($A1026,ContractInfo!$C:$L,5,FALSE))</f>
        <v>10</v>
      </c>
    </row>
    <row r="1027" spans="1:12" x14ac:dyDescent="0.2">
      <c r="A1027" s="141" t="s">
        <v>1706</v>
      </c>
      <c r="B1027" s="158">
        <v>3000</v>
      </c>
      <c r="C1027" s="158">
        <v>3000</v>
      </c>
      <c r="D1027" s="158">
        <v>0</v>
      </c>
      <c r="E1027" s="158">
        <f t="shared" si="64"/>
        <v>1</v>
      </c>
      <c r="F1027" s="158">
        <f t="shared" si="65"/>
        <v>3000</v>
      </c>
      <c r="G1027" s="165" t="e">
        <f t="shared" si="66"/>
        <v>#N/A</v>
      </c>
      <c r="H1027" s="167">
        <v>-4950000</v>
      </c>
      <c r="I1027" s="165" t="e">
        <f t="shared" si="67"/>
        <v>#N/A</v>
      </c>
      <c r="J1027" s="158" t="e">
        <f>IF(OR($A1027="",$K1027),"",VLOOKUP($A1027,ContractInfo!$C:$L,10,FALSE))</f>
        <v>#N/A</v>
      </c>
      <c r="K1027" s="158" t="b">
        <f>IF($A1027="","",VLOOKUP($A1027,ContractInfo!$C$2:$H$904,6,FALSE))</f>
        <v>0</v>
      </c>
      <c r="L1027" s="158">
        <f>IF(OR($A1027="",$K1027),"",VLOOKUP($A1027,ContractInfo!$C:$L,5,FALSE))</f>
        <v>100</v>
      </c>
    </row>
    <row r="1028" spans="1:12" x14ac:dyDescent="0.2">
      <c r="A1028" s="141" t="s">
        <v>1706</v>
      </c>
      <c r="B1028" s="158">
        <v>-600</v>
      </c>
      <c r="C1028" s="158">
        <v>-600</v>
      </c>
      <c r="D1028" s="158">
        <v>0</v>
      </c>
      <c r="E1028" s="158">
        <f t="shared" si="64"/>
        <v>1</v>
      </c>
      <c r="F1028" s="158">
        <f t="shared" si="65"/>
        <v>-600</v>
      </c>
      <c r="G1028" s="165" t="e">
        <f t="shared" si="66"/>
        <v>#N/A</v>
      </c>
      <c r="H1028" s="167">
        <v>977100</v>
      </c>
      <c r="I1028" s="165" t="e">
        <f t="shared" si="67"/>
        <v>#N/A</v>
      </c>
      <c r="J1028" s="158" t="e">
        <f>IF(OR($A1028="",$K1028),"",VLOOKUP($A1028,ContractInfo!$C:$L,10,FALSE))</f>
        <v>#N/A</v>
      </c>
      <c r="K1028" s="158" t="b">
        <f>IF($A1028="","",VLOOKUP($A1028,ContractInfo!$C$2:$H$904,6,FALSE))</f>
        <v>0</v>
      </c>
      <c r="L1028" s="158">
        <f>IF(OR($A1028="",$K1028),"",VLOOKUP($A1028,ContractInfo!$C:$L,5,FALSE))</f>
        <v>100</v>
      </c>
    </row>
    <row r="1029" spans="1:12" x14ac:dyDescent="0.2">
      <c r="A1029" s="141" t="s">
        <v>1468</v>
      </c>
      <c r="B1029" s="158">
        <v>-80</v>
      </c>
      <c r="C1029" s="158">
        <v>-80</v>
      </c>
      <c r="D1029" s="158">
        <v>0</v>
      </c>
      <c r="E1029" s="158">
        <f t="shared" si="64"/>
        <v>1</v>
      </c>
      <c r="F1029" s="158">
        <f t="shared" si="65"/>
        <v>-80</v>
      </c>
      <c r="G1029" s="165" t="e">
        <f t="shared" si="66"/>
        <v>#N/A</v>
      </c>
      <c r="H1029" s="167">
        <v>149440</v>
      </c>
      <c r="I1029" s="165" t="e">
        <f t="shared" si="67"/>
        <v>#N/A</v>
      </c>
      <c r="J1029" s="158" t="e">
        <f>IF(OR($A1029="",$K1029),"",VLOOKUP($A1029,ContractInfo!$C:$L,10,FALSE))</f>
        <v>#N/A</v>
      </c>
      <c r="K1029" s="158" t="b">
        <f>IF($A1029="","",VLOOKUP($A1029,ContractInfo!$C$2:$H$904,6,FALSE))</f>
        <v>0</v>
      </c>
      <c r="L1029" s="158">
        <f>IF(OR($A1029="",$K1029),"",VLOOKUP($A1029,ContractInfo!$C:$L,5,FALSE))</f>
        <v>100</v>
      </c>
    </row>
    <row r="1030" spans="1:12" x14ac:dyDescent="0.2">
      <c r="A1030" s="141" t="s">
        <v>1081</v>
      </c>
      <c r="B1030" s="158">
        <v>-2000</v>
      </c>
      <c r="C1030" s="158">
        <v>-2000</v>
      </c>
      <c r="D1030" s="158">
        <v>0</v>
      </c>
      <c r="E1030" s="158">
        <f t="shared" si="64"/>
        <v>1</v>
      </c>
      <c r="F1030" s="158">
        <f t="shared" si="65"/>
        <v>-2000</v>
      </c>
      <c r="G1030" s="165" t="e">
        <f t="shared" si="66"/>
        <v>#N/A</v>
      </c>
      <c r="H1030" s="167">
        <v>504000</v>
      </c>
      <c r="I1030" s="165" t="e">
        <f t="shared" si="67"/>
        <v>#N/A</v>
      </c>
      <c r="J1030" s="158" t="e">
        <f>IF(OR($A1030="",$K1030),"",VLOOKUP($A1030,ContractInfo!$C:$L,10,FALSE))</f>
        <v>#N/A</v>
      </c>
      <c r="K1030" s="158" t="b">
        <f>IF($A1030="","",VLOOKUP($A1030,ContractInfo!$C$2:$H$904,6,FALSE))</f>
        <v>0</v>
      </c>
      <c r="L1030" s="158">
        <f>IF(OR($A1030="",$K1030),"",VLOOKUP($A1030,ContractInfo!$C:$L,5,FALSE))</f>
        <v>100</v>
      </c>
    </row>
    <row r="1031" spans="1:12" x14ac:dyDescent="0.2">
      <c r="A1031" s="141" t="s">
        <v>1609</v>
      </c>
      <c r="B1031" s="158">
        <v>1600</v>
      </c>
      <c r="C1031" s="158">
        <v>1600</v>
      </c>
      <c r="D1031" s="158">
        <v>0</v>
      </c>
      <c r="E1031" s="158">
        <f t="shared" si="64"/>
        <v>1</v>
      </c>
      <c r="F1031" s="158">
        <f t="shared" si="65"/>
        <v>1600</v>
      </c>
      <c r="G1031" s="165" t="e">
        <f t="shared" si="66"/>
        <v>#N/A</v>
      </c>
      <c r="H1031" s="167">
        <v>-1373440</v>
      </c>
      <c r="I1031" s="165" t="e">
        <f t="shared" si="67"/>
        <v>#N/A</v>
      </c>
      <c r="J1031" s="158" t="e">
        <f>IF(OR($A1031="",$K1031),"",VLOOKUP($A1031,ContractInfo!$C:$L,10,FALSE))</f>
        <v>#N/A</v>
      </c>
      <c r="K1031" s="158" t="b">
        <f>IF($A1031="","",VLOOKUP($A1031,ContractInfo!$C$2:$H$904,6,FALSE))</f>
        <v>0</v>
      </c>
      <c r="L1031" s="158">
        <f>IF(OR($A1031="",$K1031),"",VLOOKUP($A1031,ContractInfo!$C:$L,5,FALSE))</f>
        <v>100</v>
      </c>
    </row>
    <row r="1032" spans="1:12" x14ac:dyDescent="0.2">
      <c r="A1032" s="141" t="s">
        <v>1503</v>
      </c>
      <c r="B1032" s="158">
        <v>-18</v>
      </c>
      <c r="C1032" s="158">
        <v>-18</v>
      </c>
      <c r="D1032" s="158">
        <v>0</v>
      </c>
      <c r="E1032" s="158">
        <f t="shared" si="64"/>
        <v>1</v>
      </c>
      <c r="F1032" s="158">
        <f t="shared" si="65"/>
        <v>-18</v>
      </c>
      <c r="G1032" s="165" t="e">
        <f t="shared" si="66"/>
        <v>#N/A</v>
      </c>
      <c r="H1032" s="167">
        <v>73620</v>
      </c>
      <c r="I1032" s="165" t="e">
        <f t="shared" si="67"/>
        <v>#N/A</v>
      </c>
      <c r="J1032" s="158" t="e">
        <f>IF(OR($A1032="",$K1032),"",VLOOKUP($A1032,ContractInfo!$C:$L,10,FALSE))</f>
        <v>#N/A</v>
      </c>
      <c r="K1032" s="158" t="b">
        <f>IF($A1032="","",VLOOKUP($A1032,ContractInfo!$C$2:$H$904,6,FALSE))</f>
        <v>0</v>
      </c>
      <c r="L1032" s="158">
        <f>IF(OR($A1032="",$K1032),"",VLOOKUP($A1032,ContractInfo!$C:$L,5,FALSE))</f>
        <v>100</v>
      </c>
    </row>
    <row r="1033" spans="1:12" x14ac:dyDescent="0.2">
      <c r="A1033" s="141" t="s">
        <v>914</v>
      </c>
      <c r="B1033" s="158">
        <v>-3</v>
      </c>
      <c r="C1033" s="158">
        <v>-3</v>
      </c>
      <c r="D1033" s="158">
        <v>0</v>
      </c>
      <c r="E1033" s="158">
        <f t="shared" si="64"/>
        <v>1</v>
      </c>
      <c r="F1033" s="158">
        <f t="shared" si="65"/>
        <v>-3</v>
      </c>
      <c r="G1033" s="165" t="e">
        <f t="shared" si="66"/>
        <v>#N/A</v>
      </c>
      <c r="H1033" s="167">
        <v>2352</v>
      </c>
      <c r="I1033" s="165" t="e">
        <f t="shared" si="67"/>
        <v>#N/A</v>
      </c>
      <c r="J1033" s="158" t="e">
        <f>IF(OR($A1033="",$K1033),"",VLOOKUP($A1033,ContractInfo!$C:$L,10,FALSE))</f>
        <v>#N/A</v>
      </c>
      <c r="K1033" s="158" t="b">
        <f>IF($A1033="","",VLOOKUP($A1033,ContractInfo!$C$2:$H$904,6,FALSE))</f>
        <v>0</v>
      </c>
      <c r="L1033" s="158">
        <f>IF(OR($A1033="",$K1033),"",VLOOKUP($A1033,ContractInfo!$C:$L,5,FALSE))</f>
        <v>100</v>
      </c>
    </row>
    <row r="1034" spans="1:12" x14ac:dyDescent="0.2">
      <c r="A1034" s="141" t="s">
        <v>1427</v>
      </c>
      <c r="B1034" s="158">
        <v>-281</v>
      </c>
      <c r="C1034" s="158">
        <v>-281</v>
      </c>
      <c r="D1034" s="158">
        <v>0</v>
      </c>
      <c r="E1034" s="158">
        <f t="shared" si="64"/>
        <v>1</v>
      </c>
      <c r="F1034" s="158">
        <f t="shared" si="65"/>
        <v>-281</v>
      </c>
      <c r="G1034" s="165" t="e">
        <f t="shared" si="66"/>
        <v>#N/A</v>
      </c>
      <c r="H1034" s="167">
        <v>157922</v>
      </c>
      <c r="I1034" s="165" t="e">
        <f t="shared" si="67"/>
        <v>#N/A</v>
      </c>
      <c r="J1034" s="158" t="e">
        <f>IF(OR($A1034="",$K1034),"",VLOOKUP($A1034,ContractInfo!$C:$L,10,FALSE))</f>
        <v>#N/A</v>
      </c>
      <c r="K1034" s="158" t="b">
        <f>IF($A1034="","",VLOOKUP($A1034,ContractInfo!$C$2:$H$904,6,FALSE))</f>
        <v>0</v>
      </c>
      <c r="L1034" s="158">
        <f>IF(OR($A1034="",$K1034),"",VLOOKUP($A1034,ContractInfo!$C:$L,5,FALSE))</f>
        <v>100</v>
      </c>
    </row>
    <row r="1035" spans="1:12" x14ac:dyDescent="0.2">
      <c r="A1035" s="141" t="s">
        <v>1736</v>
      </c>
      <c r="B1035" s="158">
        <v>-80</v>
      </c>
      <c r="C1035" s="158">
        <v>-80</v>
      </c>
      <c r="D1035" s="158">
        <v>0</v>
      </c>
      <c r="E1035" s="158">
        <f t="shared" si="64"/>
        <v>1</v>
      </c>
      <c r="F1035" s="158">
        <f t="shared" si="65"/>
        <v>-80</v>
      </c>
      <c r="G1035" s="165" t="e">
        <f t="shared" si="66"/>
        <v>#N/A</v>
      </c>
      <c r="H1035" s="167">
        <v>100320</v>
      </c>
      <c r="I1035" s="165" t="e">
        <f t="shared" si="67"/>
        <v>#N/A</v>
      </c>
      <c r="J1035" s="158" t="e">
        <f>IF(OR($A1035="",$K1035),"",VLOOKUP($A1035,ContractInfo!$C:$L,10,FALSE))</f>
        <v>#N/A</v>
      </c>
      <c r="K1035" s="158" t="b">
        <f>IF($A1035="","",VLOOKUP($A1035,ContractInfo!$C$2:$H$904,6,FALSE))</f>
        <v>0</v>
      </c>
      <c r="L1035" s="158">
        <f>IF(OR($A1035="",$K1035),"",VLOOKUP($A1035,ContractInfo!$C:$L,5,FALSE))</f>
        <v>100</v>
      </c>
    </row>
    <row r="1036" spans="1:12" x14ac:dyDescent="0.2">
      <c r="A1036" s="141" t="s">
        <v>999</v>
      </c>
      <c r="B1036" s="158">
        <v>-5</v>
      </c>
      <c r="C1036" s="158">
        <v>-5</v>
      </c>
      <c r="D1036" s="158">
        <v>0</v>
      </c>
      <c r="E1036" s="158">
        <f t="shared" si="64"/>
        <v>1</v>
      </c>
      <c r="F1036" s="158">
        <f t="shared" si="65"/>
        <v>-5</v>
      </c>
      <c r="G1036" s="165" t="e">
        <f t="shared" si="66"/>
        <v>#N/A</v>
      </c>
      <c r="H1036" s="167">
        <v>192000</v>
      </c>
      <c r="I1036" s="165" t="e">
        <f t="shared" si="67"/>
        <v>#N/A</v>
      </c>
      <c r="J1036" s="158" t="e">
        <f>IF(OR($A1036="",$K1036),"",VLOOKUP($A1036,ContractInfo!$C:$L,10,FALSE))</f>
        <v>#N/A</v>
      </c>
      <c r="K1036" s="158" t="b">
        <f>IF($A1036="","",VLOOKUP($A1036,ContractInfo!$C$2:$H$904,6,FALSE))</f>
        <v>0</v>
      </c>
      <c r="L1036" s="158">
        <f>IF(OR($A1036="",$K1036),"",VLOOKUP($A1036,ContractInfo!$C:$L,5,FALSE))</f>
        <v>10</v>
      </c>
    </row>
    <row r="1037" spans="1:12" x14ac:dyDescent="0.2">
      <c r="A1037" s="141" t="s">
        <v>1628</v>
      </c>
      <c r="B1037" s="158">
        <v>24</v>
      </c>
      <c r="C1037" s="158">
        <v>24</v>
      </c>
      <c r="D1037" s="158">
        <v>0</v>
      </c>
      <c r="E1037" s="158">
        <f t="shared" si="64"/>
        <v>1</v>
      </c>
      <c r="F1037" s="158">
        <f t="shared" si="65"/>
        <v>24</v>
      </c>
      <c r="G1037" s="165" t="e">
        <f t="shared" si="66"/>
        <v>#N/A</v>
      </c>
      <c r="H1037" s="167">
        <v>-569280</v>
      </c>
      <c r="I1037" s="165" t="e">
        <f t="shared" si="67"/>
        <v>#N/A</v>
      </c>
      <c r="J1037" s="158" t="e">
        <f>IF(OR($A1037="",$K1037),"",VLOOKUP($A1037,ContractInfo!$C:$L,10,FALSE))</f>
        <v>#N/A</v>
      </c>
      <c r="K1037" s="158" t="b">
        <f>IF($A1037="","",VLOOKUP($A1037,ContractInfo!$C$2:$H$904,6,FALSE))</f>
        <v>0</v>
      </c>
      <c r="L1037" s="158">
        <f>IF(OR($A1037="",$K1037),"",VLOOKUP($A1037,ContractInfo!$C:$L,5,FALSE))</f>
        <v>10</v>
      </c>
    </row>
    <row r="1038" spans="1:12" x14ac:dyDescent="0.2">
      <c r="A1038" s="141" t="s">
        <v>1416</v>
      </c>
      <c r="B1038" s="158">
        <v>-13</v>
      </c>
      <c r="C1038" s="158">
        <v>-13</v>
      </c>
      <c r="D1038" s="158">
        <v>0</v>
      </c>
      <c r="E1038" s="158">
        <f t="shared" si="64"/>
        <v>1</v>
      </c>
      <c r="F1038" s="158">
        <f t="shared" si="65"/>
        <v>-13</v>
      </c>
      <c r="G1038" s="165" t="e">
        <f t="shared" si="66"/>
        <v>#N/A</v>
      </c>
      <c r="H1038" s="167">
        <v>497219.99999999988</v>
      </c>
      <c r="I1038" s="165" t="e">
        <f t="shared" si="67"/>
        <v>#N/A</v>
      </c>
      <c r="J1038" s="158" t="e">
        <f>IF(OR($A1038="",$K1038),"",VLOOKUP($A1038,ContractInfo!$C:$L,10,FALSE))</f>
        <v>#N/A</v>
      </c>
      <c r="K1038" s="158" t="b">
        <f>IF($A1038="","",VLOOKUP($A1038,ContractInfo!$C$2:$H$904,6,FALSE))</f>
        <v>0</v>
      </c>
      <c r="L1038" s="158">
        <f>IF(OR($A1038="",$K1038),"",VLOOKUP($A1038,ContractInfo!$C:$L,5,FALSE))</f>
        <v>10</v>
      </c>
    </row>
    <row r="1039" spans="1:12" x14ac:dyDescent="0.2">
      <c r="A1039" s="141" t="s">
        <v>1458</v>
      </c>
      <c r="B1039" s="158">
        <v>-47</v>
      </c>
      <c r="C1039" s="158">
        <v>-47</v>
      </c>
      <c r="D1039" s="158">
        <v>0</v>
      </c>
      <c r="E1039" s="158">
        <f t="shared" si="64"/>
        <v>1</v>
      </c>
      <c r="F1039" s="158">
        <f t="shared" si="65"/>
        <v>-47</v>
      </c>
      <c r="G1039" s="165" t="e">
        <f t="shared" si="66"/>
        <v>#N/A</v>
      </c>
      <c r="H1039" s="167">
        <v>1801689.9999999979</v>
      </c>
      <c r="I1039" s="165" t="e">
        <f t="shared" si="67"/>
        <v>#N/A</v>
      </c>
      <c r="J1039" s="158" t="e">
        <f>IF(OR($A1039="",$K1039),"",VLOOKUP($A1039,ContractInfo!$C:$L,10,FALSE))</f>
        <v>#N/A</v>
      </c>
      <c r="K1039" s="158" t="b">
        <f>IF($A1039="","",VLOOKUP($A1039,ContractInfo!$C$2:$H$904,6,FALSE))</f>
        <v>0</v>
      </c>
      <c r="L1039" s="158">
        <f>IF(OR($A1039="",$K1039),"",VLOOKUP($A1039,ContractInfo!$C:$L,5,FALSE))</f>
        <v>10</v>
      </c>
    </row>
    <row r="1040" spans="1:12" x14ac:dyDescent="0.2">
      <c r="A1040" s="141" t="s">
        <v>1458</v>
      </c>
      <c r="B1040" s="158">
        <v>73</v>
      </c>
      <c r="C1040" s="158">
        <v>73</v>
      </c>
      <c r="D1040" s="158">
        <v>0</v>
      </c>
      <c r="E1040" s="158">
        <f t="shared" si="64"/>
        <v>1</v>
      </c>
      <c r="F1040" s="158">
        <f t="shared" si="65"/>
        <v>73</v>
      </c>
      <c r="G1040" s="165" t="e">
        <f t="shared" si="66"/>
        <v>#N/A</v>
      </c>
      <c r="H1040" s="167">
        <v>-2777920.0000000009</v>
      </c>
      <c r="I1040" s="165" t="e">
        <f t="shared" si="67"/>
        <v>#N/A</v>
      </c>
      <c r="J1040" s="158" t="e">
        <f>IF(OR($A1040="",$K1040),"",VLOOKUP($A1040,ContractInfo!$C:$L,10,FALSE))</f>
        <v>#N/A</v>
      </c>
      <c r="K1040" s="158" t="b">
        <f>IF($A1040="","",VLOOKUP($A1040,ContractInfo!$C$2:$H$904,6,FALSE))</f>
        <v>0</v>
      </c>
      <c r="L1040" s="158">
        <f>IF(OR($A1040="",$K1040),"",VLOOKUP($A1040,ContractInfo!$C:$L,5,FALSE))</f>
        <v>10</v>
      </c>
    </row>
    <row r="1041" spans="1:12" x14ac:dyDescent="0.2">
      <c r="A1041" s="141" t="s">
        <v>1458</v>
      </c>
      <c r="B1041" s="158">
        <v>6</v>
      </c>
      <c r="C1041" s="158">
        <v>0</v>
      </c>
      <c r="D1041" s="158">
        <v>-6</v>
      </c>
      <c r="E1041" s="158">
        <f t="shared" si="64"/>
        <v>1</v>
      </c>
      <c r="F1041" s="158">
        <f t="shared" si="65"/>
        <v>6</v>
      </c>
      <c r="G1041" s="165" t="e">
        <f t="shared" si="66"/>
        <v>#N/A</v>
      </c>
      <c r="H1041" s="167">
        <v>-231720</v>
      </c>
      <c r="I1041" s="165" t="e">
        <f t="shared" si="67"/>
        <v>#N/A</v>
      </c>
      <c r="J1041" s="158" t="e">
        <f>IF(OR($A1041="",$K1041),"",VLOOKUP($A1041,ContractInfo!$C:$L,10,FALSE))</f>
        <v>#N/A</v>
      </c>
      <c r="K1041" s="158" t="b">
        <f>IF($A1041="","",VLOOKUP($A1041,ContractInfo!$C$2:$H$904,6,FALSE))</f>
        <v>0</v>
      </c>
      <c r="L1041" s="158">
        <f>IF(OR($A1041="",$K1041),"",VLOOKUP($A1041,ContractInfo!$C:$L,5,FALSE))</f>
        <v>10</v>
      </c>
    </row>
    <row r="1042" spans="1:12" x14ac:dyDescent="0.2">
      <c r="A1042" s="141" t="s">
        <v>1458</v>
      </c>
      <c r="B1042" s="158">
        <v>57</v>
      </c>
      <c r="C1042" s="158">
        <v>0</v>
      </c>
      <c r="D1042" s="158">
        <v>-57</v>
      </c>
      <c r="E1042" s="158">
        <f t="shared" si="64"/>
        <v>1</v>
      </c>
      <c r="F1042" s="158">
        <f t="shared" si="65"/>
        <v>57</v>
      </c>
      <c r="G1042" s="165" t="e">
        <f t="shared" si="66"/>
        <v>#N/A</v>
      </c>
      <c r="H1042" s="167">
        <v>-2206960.0000000019</v>
      </c>
      <c r="I1042" s="165" t="e">
        <f t="shared" si="67"/>
        <v>#N/A</v>
      </c>
      <c r="J1042" s="158" t="e">
        <f>IF(OR($A1042="",$K1042),"",VLOOKUP($A1042,ContractInfo!$C:$L,10,FALSE))</f>
        <v>#N/A</v>
      </c>
      <c r="K1042" s="158" t="b">
        <f>IF($A1042="","",VLOOKUP($A1042,ContractInfo!$C$2:$H$904,6,FALSE))</f>
        <v>0</v>
      </c>
      <c r="L1042" s="158">
        <f>IF(OR($A1042="",$K1042),"",VLOOKUP($A1042,ContractInfo!$C:$L,5,FALSE))</f>
        <v>10</v>
      </c>
    </row>
    <row r="1043" spans="1:12" x14ac:dyDescent="0.2">
      <c r="A1043" s="141" t="s">
        <v>1458</v>
      </c>
      <c r="B1043" s="158">
        <v>-6</v>
      </c>
      <c r="C1043" s="158">
        <v>0</v>
      </c>
      <c r="D1043" s="158">
        <v>6</v>
      </c>
      <c r="E1043" s="158">
        <f t="shared" si="64"/>
        <v>1</v>
      </c>
      <c r="F1043" s="158">
        <f t="shared" si="65"/>
        <v>-6</v>
      </c>
      <c r="G1043" s="165" t="e">
        <f t="shared" si="66"/>
        <v>#N/A</v>
      </c>
      <c r="H1043" s="167">
        <v>235200</v>
      </c>
      <c r="I1043" s="165" t="e">
        <f t="shared" si="67"/>
        <v>#N/A</v>
      </c>
      <c r="J1043" s="158" t="e">
        <f>IF(OR($A1043="",$K1043),"",VLOOKUP($A1043,ContractInfo!$C:$L,10,FALSE))</f>
        <v>#N/A</v>
      </c>
      <c r="K1043" s="158" t="b">
        <f>IF($A1043="","",VLOOKUP($A1043,ContractInfo!$C$2:$H$904,6,FALSE))</f>
        <v>0</v>
      </c>
      <c r="L1043" s="158">
        <f>IF(OR($A1043="",$K1043),"",VLOOKUP($A1043,ContractInfo!$C:$L,5,FALSE))</f>
        <v>10</v>
      </c>
    </row>
    <row r="1044" spans="1:12" x14ac:dyDescent="0.2">
      <c r="A1044" s="141" t="s">
        <v>1416</v>
      </c>
      <c r="B1044" s="158">
        <v>53</v>
      </c>
      <c r="C1044" s="158">
        <v>53</v>
      </c>
      <c r="D1044" s="158">
        <v>0</v>
      </c>
      <c r="E1044" s="158">
        <f t="shared" si="64"/>
        <v>1</v>
      </c>
      <c r="F1044" s="158">
        <f t="shared" si="65"/>
        <v>53</v>
      </c>
      <c r="G1044" s="165" t="e">
        <f t="shared" si="66"/>
        <v>#N/A</v>
      </c>
      <c r="H1044" s="167">
        <v>-2035510.0000000014</v>
      </c>
      <c r="I1044" s="165" t="e">
        <f t="shared" si="67"/>
        <v>#N/A</v>
      </c>
      <c r="J1044" s="158" t="e">
        <f>IF(OR($A1044="",$K1044),"",VLOOKUP($A1044,ContractInfo!$C:$L,10,FALSE))</f>
        <v>#N/A</v>
      </c>
      <c r="K1044" s="158" t="b">
        <f>IF($A1044="","",VLOOKUP($A1044,ContractInfo!$C$2:$H$904,6,FALSE))</f>
        <v>0</v>
      </c>
      <c r="L1044" s="158">
        <f>IF(OR($A1044="",$K1044),"",VLOOKUP($A1044,ContractInfo!$C:$L,5,FALSE))</f>
        <v>10</v>
      </c>
    </row>
    <row r="1045" spans="1:12" x14ac:dyDescent="0.2">
      <c r="A1045" s="141" t="s">
        <v>1706</v>
      </c>
      <c r="B1045" s="167">
        <v>-1000</v>
      </c>
      <c r="C1045" s="167">
        <v>-1000</v>
      </c>
      <c r="D1045" s="167">
        <v>0</v>
      </c>
      <c r="E1045" s="158">
        <f t="shared" si="64"/>
        <v>1</v>
      </c>
      <c r="F1045" s="158">
        <f t="shared" si="65"/>
        <v>-1000</v>
      </c>
      <c r="G1045" s="165" t="e">
        <f t="shared" si="66"/>
        <v>#N/A</v>
      </c>
      <c r="H1045" s="167">
        <v>1550500</v>
      </c>
      <c r="I1045" s="165" t="e">
        <f t="shared" si="67"/>
        <v>#N/A</v>
      </c>
      <c r="J1045" s="158" t="e">
        <f>IF(OR($A1045="",$K1045),"",VLOOKUP($A1045,ContractInfo!$C:$L,10,FALSE))</f>
        <v>#N/A</v>
      </c>
      <c r="K1045" s="158" t="b">
        <f>IF($A1045="","",VLOOKUP($A1045,ContractInfo!$C$2:$H$904,6,FALSE))</f>
        <v>0</v>
      </c>
      <c r="L1045" s="158">
        <f>IF(OR($A1045="",$K1045),"",VLOOKUP($A1045,ContractInfo!$C:$L,5,FALSE))</f>
        <v>100</v>
      </c>
    </row>
    <row r="1046" spans="1:12" x14ac:dyDescent="0.2">
      <c r="A1046" s="141" t="s">
        <v>1353</v>
      </c>
      <c r="B1046" s="167">
        <v>12</v>
      </c>
      <c r="C1046" s="167">
        <v>12</v>
      </c>
      <c r="D1046" s="167">
        <v>0</v>
      </c>
      <c r="E1046" s="158">
        <f t="shared" si="64"/>
        <v>1</v>
      </c>
      <c r="F1046" s="158">
        <f t="shared" si="65"/>
        <v>12</v>
      </c>
      <c r="G1046" s="165" t="e">
        <f t="shared" si="66"/>
        <v>#N/A</v>
      </c>
      <c r="H1046" s="167">
        <v>-29832</v>
      </c>
      <c r="I1046" s="165" t="e">
        <f t="shared" si="67"/>
        <v>#N/A</v>
      </c>
      <c r="J1046" s="158" t="e">
        <f>IF(OR($A1046="",$K1046),"",VLOOKUP($A1046,ContractInfo!$C:$L,10,FALSE))</f>
        <v>#N/A</v>
      </c>
      <c r="K1046" s="158" t="b">
        <f>IF($A1046="","",VLOOKUP($A1046,ContractInfo!$C$2:$H$904,6,FALSE))</f>
        <v>0</v>
      </c>
      <c r="L1046" s="158">
        <f>IF(OR($A1046="",$K1046),"",VLOOKUP($A1046,ContractInfo!$C:$L,5,FALSE))</f>
        <v>100</v>
      </c>
    </row>
    <row r="1047" spans="1:12" x14ac:dyDescent="0.2">
      <c r="A1047" s="141" t="s">
        <v>1609</v>
      </c>
      <c r="B1047" s="167">
        <v>-5831</v>
      </c>
      <c r="C1047" s="167">
        <v>-5831</v>
      </c>
      <c r="D1047" s="167">
        <v>0</v>
      </c>
      <c r="E1047" s="158">
        <f t="shared" si="64"/>
        <v>1</v>
      </c>
      <c r="F1047" s="158">
        <f t="shared" si="65"/>
        <v>-5831</v>
      </c>
      <c r="G1047" s="165" t="e">
        <f t="shared" si="66"/>
        <v>#N/A</v>
      </c>
      <c r="H1047" s="167">
        <v>5109705.3</v>
      </c>
      <c r="I1047" s="165" t="e">
        <f t="shared" si="67"/>
        <v>#N/A</v>
      </c>
      <c r="J1047" s="158" t="e">
        <f>IF(OR($A1047="",$K1047),"",VLOOKUP($A1047,ContractInfo!$C:$L,10,FALSE))</f>
        <v>#N/A</v>
      </c>
      <c r="K1047" s="158" t="b">
        <f>IF($A1047="","",VLOOKUP($A1047,ContractInfo!$C$2:$H$904,6,FALSE))</f>
        <v>0</v>
      </c>
      <c r="L1047" s="158">
        <f>IF(OR($A1047="",$K1047),"",VLOOKUP($A1047,ContractInfo!$C:$L,5,FALSE))</f>
        <v>100</v>
      </c>
    </row>
    <row r="1048" spans="1:12" x14ac:dyDescent="0.2">
      <c r="A1048" s="141" t="s">
        <v>1693</v>
      </c>
      <c r="B1048" s="167">
        <v>-500</v>
      </c>
      <c r="C1048" s="167">
        <v>-500</v>
      </c>
      <c r="D1048" s="167">
        <v>0</v>
      </c>
      <c r="E1048" s="158">
        <f t="shared" si="64"/>
        <v>1</v>
      </c>
      <c r="F1048" s="158">
        <f t="shared" si="65"/>
        <v>-500</v>
      </c>
      <c r="G1048" s="165" t="e">
        <f t="shared" si="66"/>
        <v>#N/A</v>
      </c>
      <c r="H1048" s="167">
        <v>312500</v>
      </c>
      <c r="I1048" s="165" t="e">
        <f t="shared" si="67"/>
        <v>#N/A</v>
      </c>
      <c r="J1048" s="158" t="e">
        <f>IF(OR($A1048="",$K1048),"",VLOOKUP($A1048,ContractInfo!$C:$L,10,FALSE))</f>
        <v>#N/A</v>
      </c>
      <c r="K1048" s="158" t="b">
        <f>IF($A1048="","",VLOOKUP($A1048,ContractInfo!$C$2:$H$904,6,FALSE))</f>
        <v>0</v>
      </c>
      <c r="L1048" s="158">
        <f>IF(OR($A1048="",$K1048),"",VLOOKUP($A1048,ContractInfo!$C:$L,5,FALSE))</f>
        <v>100</v>
      </c>
    </row>
    <row r="1049" spans="1:12" x14ac:dyDescent="0.2">
      <c r="A1049" s="141" t="s">
        <v>1670</v>
      </c>
      <c r="B1049" s="167">
        <v>-80</v>
      </c>
      <c r="C1049" s="167">
        <v>-80</v>
      </c>
      <c r="D1049" s="167">
        <v>0</v>
      </c>
      <c r="E1049" s="158">
        <f t="shared" si="64"/>
        <v>1</v>
      </c>
      <c r="F1049" s="158">
        <f t="shared" si="65"/>
        <v>-80</v>
      </c>
      <c r="G1049" s="165" t="e">
        <f t="shared" si="66"/>
        <v>#N/A</v>
      </c>
      <c r="H1049" s="167">
        <v>109440</v>
      </c>
      <c r="I1049" s="165" t="e">
        <f t="shared" si="67"/>
        <v>#N/A</v>
      </c>
      <c r="J1049" s="158" t="e">
        <f>IF(OR($A1049="",$K1049),"",VLOOKUP($A1049,ContractInfo!$C:$L,10,FALSE))</f>
        <v>#N/A</v>
      </c>
      <c r="K1049" s="158" t="b">
        <f>IF($A1049="","",VLOOKUP($A1049,ContractInfo!$C$2:$H$904,6,FALSE))</f>
        <v>0</v>
      </c>
      <c r="L1049" s="158">
        <f>IF(OR($A1049="",$K1049),"",VLOOKUP($A1049,ContractInfo!$C:$L,5,FALSE))</f>
        <v>100</v>
      </c>
    </row>
    <row r="1050" spans="1:12" x14ac:dyDescent="0.2">
      <c r="A1050" s="141" t="s">
        <v>1396</v>
      </c>
      <c r="B1050" s="167">
        <v>50</v>
      </c>
      <c r="C1050" s="167">
        <v>50</v>
      </c>
      <c r="D1050" s="167">
        <v>0</v>
      </c>
      <c r="E1050" s="158">
        <f t="shared" si="64"/>
        <v>1</v>
      </c>
      <c r="F1050" s="158">
        <f t="shared" si="65"/>
        <v>50</v>
      </c>
      <c r="G1050" s="165" t="e">
        <f t="shared" si="66"/>
        <v>#N/A</v>
      </c>
      <c r="H1050" s="167">
        <v>-70300</v>
      </c>
      <c r="I1050" s="165" t="e">
        <f t="shared" si="67"/>
        <v>#N/A</v>
      </c>
      <c r="J1050" s="158" t="e">
        <f>IF(OR($A1050="",$K1050),"",VLOOKUP($A1050,ContractInfo!$C:$L,10,FALSE))</f>
        <v>#N/A</v>
      </c>
      <c r="K1050" s="158" t="b">
        <f>IF($A1050="","",VLOOKUP($A1050,ContractInfo!$C$2:$H$904,6,FALSE))</f>
        <v>0</v>
      </c>
      <c r="L1050" s="158">
        <f>IF(OR($A1050="",$K1050),"",VLOOKUP($A1050,ContractInfo!$C:$L,5,FALSE))</f>
        <v>100</v>
      </c>
    </row>
    <row r="1051" spans="1:12" x14ac:dyDescent="0.2">
      <c r="A1051" s="141" t="s">
        <v>1806</v>
      </c>
      <c r="B1051" s="167">
        <v>1</v>
      </c>
      <c r="C1051" s="167">
        <v>0</v>
      </c>
      <c r="D1051" s="167">
        <v>-1</v>
      </c>
      <c r="E1051" s="158">
        <f t="shared" si="64"/>
        <v>1</v>
      </c>
      <c r="F1051" s="158">
        <f t="shared" si="65"/>
        <v>1</v>
      </c>
      <c r="G1051" s="165" t="e">
        <f t="shared" si="66"/>
        <v>#N/A</v>
      </c>
      <c r="H1051" s="167">
        <v>-77325</v>
      </c>
      <c r="I1051" s="165" t="e">
        <f t="shared" si="67"/>
        <v>#N/A</v>
      </c>
      <c r="J1051" s="158" t="e">
        <f>IF(OR($A1051="",$K1051),"",VLOOKUP($A1051,ContractInfo!$C:$L,10,FALSE))</f>
        <v>#N/A</v>
      </c>
      <c r="K1051" s="158" t="b">
        <f>IF($A1051="","",VLOOKUP($A1051,ContractInfo!$C$2:$H$904,6,FALSE))</f>
        <v>0</v>
      </c>
      <c r="L1051" s="158">
        <f>IF(OR($A1051="",$K1051),"",VLOOKUP($A1051,ContractInfo!$C:$L,5,FALSE))</f>
        <v>5</v>
      </c>
    </row>
    <row r="1052" spans="1:12" x14ac:dyDescent="0.2">
      <c r="A1052" s="141" t="s">
        <v>999</v>
      </c>
      <c r="B1052" s="167">
        <v>2</v>
      </c>
      <c r="C1052" s="167">
        <v>2</v>
      </c>
      <c r="D1052" s="167">
        <v>0</v>
      </c>
      <c r="E1052" s="158">
        <f t="shared" si="64"/>
        <v>1</v>
      </c>
      <c r="F1052" s="158">
        <f t="shared" si="65"/>
        <v>2</v>
      </c>
      <c r="G1052" s="165" t="e">
        <f t="shared" si="66"/>
        <v>#N/A</v>
      </c>
      <c r="H1052" s="167">
        <v>-77300</v>
      </c>
      <c r="I1052" s="165" t="e">
        <f t="shared" si="67"/>
        <v>#N/A</v>
      </c>
      <c r="J1052" s="158" t="e">
        <f>IF(OR($A1052="",$K1052),"",VLOOKUP($A1052,ContractInfo!$C:$L,10,FALSE))</f>
        <v>#N/A</v>
      </c>
      <c r="K1052" s="158" t="b">
        <f>IF($A1052="","",VLOOKUP($A1052,ContractInfo!$C$2:$H$904,6,FALSE))</f>
        <v>0</v>
      </c>
      <c r="L1052" s="158">
        <f>IF(OR($A1052="",$K1052),"",VLOOKUP($A1052,ContractInfo!$C:$L,5,FALSE))</f>
        <v>10</v>
      </c>
    </row>
    <row r="1053" spans="1:12" x14ac:dyDescent="0.2">
      <c r="A1053" s="141" t="s">
        <v>1458</v>
      </c>
      <c r="B1053" s="167">
        <v>13</v>
      </c>
      <c r="C1053" s="167">
        <v>0</v>
      </c>
      <c r="D1053" s="167">
        <v>-13</v>
      </c>
      <c r="E1053" s="158">
        <f t="shared" si="64"/>
        <v>1</v>
      </c>
      <c r="F1053" s="158">
        <f t="shared" si="65"/>
        <v>13</v>
      </c>
      <c r="G1053" s="165" t="e">
        <f t="shared" si="66"/>
        <v>#N/A</v>
      </c>
      <c r="H1053" s="167">
        <v>-509860</v>
      </c>
      <c r="I1053" s="165" t="e">
        <f t="shared" si="67"/>
        <v>#N/A</v>
      </c>
      <c r="J1053" s="158" t="e">
        <f>IF(OR($A1053="",$K1053),"",VLOOKUP($A1053,ContractInfo!$C:$L,10,FALSE))</f>
        <v>#N/A</v>
      </c>
      <c r="K1053" s="158" t="b">
        <f>IF($A1053="","",VLOOKUP($A1053,ContractInfo!$C$2:$H$904,6,FALSE))</f>
        <v>0</v>
      </c>
      <c r="L1053" s="158">
        <f>IF(OR($A1053="",$K1053),"",VLOOKUP($A1053,ContractInfo!$C:$L,5,FALSE))</f>
        <v>10</v>
      </c>
    </row>
    <row r="1054" spans="1:12" x14ac:dyDescent="0.2">
      <c r="A1054" s="141" t="s">
        <v>1416</v>
      </c>
      <c r="B1054" s="167">
        <v>61</v>
      </c>
      <c r="C1054" s="167">
        <v>0</v>
      </c>
      <c r="D1054" s="167">
        <v>-61</v>
      </c>
      <c r="E1054" s="158">
        <f t="shared" si="64"/>
        <v>1</v>
      </c>
      <c r="F1054" s="158">
        <f t="shared" si="65"/>
        <v>61</v>
      </c>
      <c r="G1054" s="165" t="e">
        <f t="shared" si="66"/>
        <v>#N/A</v>
      </c>
      <c r="H1054" s="167">
        <v>-2372680.4</v>
      </c>
      <c r="I1054" s="165" t="e">
        <f t="shared" si="67"/>
        <v>#N/A</v>
      </c>
      <c r="J1054" s="158" t="e">
        <f>IF(OR($A1054="",$K1054),"",VLOOKUP($A1054,ContractInfo!$C:$L,10,FALSE))</f>
        <v>#N/A</v>
      </c>
      <c r="K1054" s="158" t="b">
        <f>IF($A1054="","",VLOOKUP($A1054,ContractInfo!$C$2:$H$904,6,FALSE))</f>
        <v>0</v>
      </c>
      <c r="L1054" s="158">
        <f>IF(OR($A1054="",$K1054),"",VLOOKUP($A1054,ContractInfo!$C:$L,5,FALSE))</f>
        <v>10</v>
      </c>
    </row>
    <row r="1055" spans="1:12" x14ac:dyDescent="0.2">
      <c r="A1055" s="141" t="s">
        <v>1416</v>
      </c>
      <c r="B1055" s="167">
        <v>-103</v>
      </c>
      <c r="C1055" s="167">
        <v>0</v>
      </c>
      <c r="D1055" s="167">
        <v>103</v>
      </c>
      <c r="E1055" s="158">
        <f t="shared" si="64"/>
        <v>1</v>
      </c>
      <c r="F1055" s="158">
        <f t="shared" si="65"/>
        <v>-103</v>
      </c>
      <c r="G1055" s="165" t="e">
        <f t="shared" si="66"/>
        <v>#N/A</v>
      </c>
      <c r="H1055" s="167">
        <v>4005175.6</v>
      </c>
      <c r="I1055" s="165" t="e">
        <f t="shared" si="67"/>
        <v>#N/A</v>
      </c>
      <c r="J1055" s="158" t="e">
        <f>IF(OR($A1055="",$K1055),"",VLOOKUP($A1055,ContractInfo!$C:$L,10,FALSE))</f>
        <v>#N/A</v>
      </c>
      <c r="K1055" s="158" t="b">
        <f>IF($A1055="","",VLOOKUP($A1055,ContractInfo!$C$2:$H$904,6,FALSE))</f>
        <v>0</v>
      </c>
      <c r="L1055" s="158">
        <f>IF(OR($A1055="",$K1055),"",VLOOKUP($A1055,ContractInfo!$C:$L,5,FALSE))</f>
        <v>10</v>
      </c>
    </row>
    <row r="1056" spans="1:12" x14ac:dyDescent="0.2">
      <c r="A1056" s="141" t="s">
        <v>1806</v>
      </c>
      <c r="B1056" s="167">
        <v>-33</v>
      </c>
      <c r="C1056" s="167">
        <v>0</v>
      </c>
      <c r="D1056" s="167">
        <v>33</v>
      </c>
      <c r="E1056" s="158">
        <f t="shared" si="64"/>
        <v>1</v>
      </c>
      <c r="F1056" s="158">
        <f t="shared" si="65"/>
        <v>-33</v>
      </c>
      <c r="G1056" s="165" t="e">
        <f t="shared" si="66"/>
        <v>#N/A</v>
      </c>
      <c r="H1056" s="167">
        <v>2537350.1999999997</v>
      </c>
      <c r="I1056" s="165" t="e">
        <f t="shared" si="67"/>
        <v>#N/A</v>
      </c>
      <c r="J1056" s="158" t="e">
        <f>IF(OR($A1056="",$K1056),"",VLOOKUP($A1056,ContractInfo!$C:$L,10,FALSE))</f>
        <v>#N/A</v>
      </c>
      <c r="K1056" s="158" t="b">
        <f>IF($A1056="","",VLOOKUP($A1056,ContractInfo!$C$2:$H$904,6,FALSE))</f>
        <v>0</v>
      </c>
      <c r="L1056" s="158">
        <f>IF(OR($A1056="",$K1056),"",VLOOKUP($A1056,ContractInfo!$C:$L,5,FALSE))</f>
        <v>5</v>
      </c>
    </row>
    <row r="1057" spans="1:12" x14ac:dyDescent="0.2">
      <c r="A1057" s="141" t="s">
        <v>1458</v>
      </c>
      <c r="B1057" s="167">
        <v>-80</v>
      </c>
      <c r="C1057" s="167">
        <v>0</v>
      </c>
      <c r="D1057" s="167">
        <v>80</v>
      </c>
      <c r="E1057" s="158">
        <f t="shared" si="64"/>
        <v>1</v>
      </c>
      <c r="F1057" s="158">
        <f t="shared" si="65"/>
        <v>-80</v>
      </c>
      <c r="G1057" s="165" t="e">
        <f t="shared" si="66"/>
        <v>#N/A</v>
      </c>
      <c r="H1057" s="167">
        <v>3135400</v>
      </c>
      <c r="I1057" s="165" t="e">
        <f t="shared" si="67"/>
        <v>#N/A</v>
      </c>
      <c r="J1057" s="158" t="e">
        <f>IF(OR($A1057="",$K1057),"",VLOOKUP($A1057,ContractInfo!$C:$L,10,FALSE))</f>
        <v>#N/A</v>
      </c>
      <c r="K1057" s="158" t="b">
        <f>IF($A1057="","",VLOOKUP($A1057,ContractInfo!$C$2:$H$904,6,FALSE))</f>
        <v>0</v>
      </c>
      <c r="L1057" s="158">
        <f>IF(OR($A1057="",$K1057),"",VLOOKUP($A1057,ContractInfo!$C:$L,5,FALSE))</f>
        <v>10</v>
      </c>
    </row>
    <row r="1058" spans="1:12" x14ac:dyDescent="0.2">
      <c r="A1058" s="141" t="s">
        <v>1416</v>
      </c>
      <c r="B1058" s="167">
        <v>-40</v>
      </c>
      <c r="C1058" s="167">
        <v>-40</v>
      </c>
      <c r="D1058" s="167">
        <v>0</v>
      </c>
      <c r="E1058" s="158">
        <f t="shared" si="64"/>
        <v>1</v>
      </c>
      <c r="F1058" s="158">
        <f t="shared" si="65"/>
        <v>-40</v>
      </c>
      <c r="G1058" s="165" t="e">
        <f t="shared" si="66"/>
        <v>#N/A</v>
      </c>
      <c r="H1058" s="167">
        <v>1549640</v>
      </c>
      <c r="I1058" s="165" t="e">
        <f t="shared" si="67"/>
        <v>#N/A</v>
      </c>
      <c r="J1058" s="158" t="e">
        <f>IF(OR($A1058="",$K1058),"",VLOOKUP($A1058,ContractInfo!$C:$L,10,FALSE))</f>
        <v>#N/A</v>
      </c>
      <c r="K1058" s="158" t="b">
        <f>IF($A1058="","",VLOOKUP($A1058,ContractInfo!$C$2:$H$904,6,FALSE))</f>
        <v>0</v>
      </c>
      <c r="L1058" s="158">
        <f>IF(OR($A1058="",$K1058),"",VLOOKUP($A1058,ContractInfo!$C:$L,5,FALSE))</f>
        <v>10</v>
      </c>
    </row>
    <row r="1059" spans="1:12" x14ac:dyDescent="0.2">
      <c r="A1059" s="141" t="s">
        <v>1220</v>
      </c>
      <c r="B1059" s="167">
        <v>-1</v>
      </c>
      <c r="C1059" s="167">
        <v>-1</v>
      </c>
      <c r="D1059" s="167">
        <v>0</v>
      </c>
      <c r="E1059" s="158">
        <f t="shared" si="64"/>
        <v>1</v>
      </c>
      <c r="F1059" s="158">
        <f t="shared" si="65"/>
        <v>-1</v>
      </c>
      <c r="G1059" s="165" t="e">
        <f t="shared" si="66"/>
        <v>#N/A</v>
      </c>
      <c r="H1059" s="167">
        <v>87950</v>
      </c>
      <c r="I1059" s="165" t="e">
        <f t="shared" si="67"/>
        <v>#N/A</v>
      </c>
      <c r="J1059" s="158" t="e">
        <f>IF(OR($A1059="",$K1059),"",VLOOKUP($A1059,ContractInfo!$C:$L,10,FALSE))</f>
        <v>#N/A</v>
      </c>
      <c r="K1059" s="158" t="b">
        <f>IF($A1059="","",VLOOKUP($A1059,ContractInfo!$C$2:$H$904,6,FALSE))</f>
        <v>0</v>
      </c>
      <c r="L1059" s="158">
        <f>IF(OR($A1059="",$K1059),"",VLOOKUP($A1059,ContractInfo!$C:$L,5,FALSE))</f>
        <v>1</v>
      </c>
    </row>
    <row r="1060" spans="1:12" x14ac:dyDescent="0.2">
      <c r="A1060" s="141" t="s">
        <v>1458</v>
      </c>
      <c r="B1060" s="167">
        <v>-26</v>
      </c>
      <c r="C1060" s="167">
        <v>-26</v>
      </c>
      <c r="D1060" s="167">
        <v>0</v>
      </c>
      <c r="E1060" s="158">
        <f t="shared" si="64"/>
        <v>1</v>
      </c>
      <c r="F1060" s="158">
        <f t="shared" si="65"/>
        <v>-26</v>
      </c>
      <c r="G1060" s="165" t="e">
        <f t="shared" si="66"/>
        <v>#N/A</v>
      </c>
      <c r="H1060" s="167">
        <v>1000318.8</v>
      </c>
      <c r="I1060" s="165" t="e">
        <f t="shared" si="67"/>
        <v>#N/A</v>
      </c>
      <c r="J1060" s="158" t="e">
        <f>IF(OR($A1060="",$K1060),"",VLOOKUP($A1060,ContractInfo!$C:$L,10,FALSE))</f>
        <v>#N/A</v>
      </c>
      <c r="K1060" s="158" t="b">
        <f>IF($A1060="","",VLOOKUP($A1060,ContractInfo!$C$2:$H$904,6,FALSE))</f>
        <v>0</v>
      </c>
      <c r="L1060" s="158">
        <f>IF(OR($A1060="",$K1060),"",VLOOKUP($A1060,ContractInfo!$C:$L,5,FALSE))</f>
        <v>10</v>
      </c>
    </row>
    <row r="1061" spans="1:12" x14ac:dyDescent="0.2">
      <c r="A1061" s="141" t="s">
        <v>999</v>
      </c>
      <c r="B1061" s="167">
        <v>-5</v>
      </c>
      <c r="C1061" s="167">
        <v>-5</v>
      </c>
      <c r="D1061" s="167">
        <v>0</v>
      </c>
      <c r="E1061" s="158">
        <f t="shared" si="64"/>
        <v>1</v>
      </c>
      <c r="F1061" s="158">
        <f t="shared" si="65"/>
        <v>-5</v>
      </c>
      <c r="G1061" s="165" t="e">
        <f t="shared" si="66"/>
        <v>#N/A</v>
      </c>
      <c r="H1061" s="167">
        <v>191100</v>
      </c>
      <c r="I1061" s="165" t="e">
        <f t="shared" si="67"/>
        <v>#N/A</v>
      </c>
      <c r="J1061" s="158" t="e">
        <f>IF(OR($A1061="",$K1061),"",VLOOKUP($A1061,ContractInfo!$C:$L,10,FALSE))</f>
        <v>#N/A</v>
      </c>
      <c r="K1061" s="158" t="b">
        <f>IF($A1061="","",VLOOKUP($A1061,ContractInfo!$C$2:$H$904,6,FALSE))</f>
        <v>0</v>
      </c>
      <c r="L1061" s="158">
        <f>IF(OR($A1061="",$K1061),"",VLOOKUP($A1061,ContractInfo!$C:$L,5,FALSE))</f>
        <v>10</v>
      </c>
    </row>
    <row r="1062" spans="1:12" x14ac:dyDescent="0.2">
      <c r="A1062" s="141" t="s">
        <v>1628</v>
      </c>
      <c r="B1062" s="167">
        <v>-11</v>
      </c>
      <c r="C1062" s="167">
        <v>-11</v>
      </c>
      <c r="D1062" s="167">
        <v>0</v>
      </c>
      <c r="E1062" s="158">
        <f t="shared" si="64"/>
        <v>1</v>
      </c>
      <c r="F1062" s="158">
        <f t="shared" si="65"/>
        <v>-11</v>
      </c>
      <c r="G1062" s="165" t="e">
        <f t="shared" si="66"/>
        <v>#N/A</v>
      </c>
      <c r="H1062" s="167">
        <v>257730</v>
      </c>
      <c r="I1062" s="165" t="e">
        <f t="shared" si="67"/>
        <v>#N/A</v>
      </c>
      <c r="J1062" s="158" t="e">
        <f>IF(OR($A1062="",$K1062),"",VLOOKUP($A1062,ContractInfo!$C:$L,10,FALSE))</f>
        <v>#N/A</v>
      </c>
      <c r="K1062" s="158" t="b">
        <f>IF($A1062="","",VLOOKUP($A1062,ContractInfo!$C$2:$H$904,6,FALSE))</f>
        <v>0</v>
      </c>
      <c r="L1062" s="158">
        <f>IF(OR($A1062="",$K1062),"",VLOOKUP($A1062,ContractInfo!$C:$L,5,FALSE))</f>
        <v>10</v>
      </c>
    </row>
    <row r="1063" spans="1:12" x14ac:dyDescent="0.2">
      <c r="A1063" s="141" t="s">
        <v>1458</v>
      </c>
      <c r="B1063" s="167">
        <v>12</v>
      </c>
      <c r="C1063" s="167">
        <v>0</v>
      </c>
      <c r="D1063" s="167">
        <v>-12</v>
      </c>
      <c r="E1063" s="158">
        <f t="shared" si="64"/>
        <v>1</v>
      </c>
      <c r="F1063" s="158">
        <f t="shared" si="65"/>
        <v>12</v>
      </c>
      <c r="G1063" s="165" t="e">
        <f t="shared" si="66"/>
        <v>#N/A</v>
      </c>
      <c r="H1063" s="167">
        <v>-469340.00000000041</v>
      </c>
      <c r="I1063" s="165" t="e">
        <f t="shared" si="67"/>
        <v>#N/A</v>
      </c>
      <c r="J1063" s="158" t="e">
        <f>IF(OR($A1063="",$K1063),"",VLOOKUP($A1063,ContractInfo!$C:$L,10,FALSE))</f>
        <v>#N/A</v>
      </c>
      <c r="K1063" s="158" t="b">
        <f>IF($A1063="","",VLOOKUP($A1063,ContractInfo!$C$2:$H$904,6,FALSE))</f>
        <v>0</v>
      </c>
      <c r="L1063" s="158">
        <f>IF(OR($A1063="",$K1063),"",VLOOKUP($A1063,ContractInfo!$C:$L,5,FALSE))</f>
        <v>10</v>
      </c>
    </row>
    <row r="1064" spans="1:12" x14ac:dyDescent="0.2">
      <c r="A1064" s="141" t="s">
        <v>1416</v>
      </c>
      <c r="B1064" s="167">
        <v>10</v>
      </c>
      <c r="C1064" s="167">
        <v>0</v>
      </c>
      <c r="D1064" s="167">
        <v>-10</v>
      </c>
      <c r="E1064" s="158">
        <f t="shared" si="64"/>
        <v>1</v>
      </c>
      <c r="F1064" s="158">
        <f t="shared" si="65"/>
        <v>10</v>
      </c>
      <c r="G1064" s="165" t="e">
        <f t="shared" si="66"/>
        <v>#N/A</v>
      </c>
      <c r="H1064" s="167">
        <v>-389300</v>
      </c>
      <c r="I1064" s="165" t="e">
        <f t="shared" si="67"/>
        <v>#N/A</v>
      </c>
      <c r="J1064" s="158" t="e">
        <f>IF(OR($A1064="",$K1064),"",VLOOKUP($A1064,ContractInfo!$C:$L,10,FALSE))</f>
        <v>#N/A</v>
      </c>
      <c r="K1064" s="158" t="b">
        <f>IF($A1064="","",VLOOKUP($A1064,ContractInfo!$C$2:$H$904,6,FALSE))</f>
        <v>0</v>
      </c>
      <c r="L1064" s="158">
        <f>IF(OR($A1064="",$K1064),"",VLOOKUP($A1064,ContractInfo!$C:$L,5,FALSE))</f>
        <v>10</v>
      </c>
    </row>
    <row r="1065" spans="1:12" x14ac:dyDescent="0.2">
      <c r="A1065" s="141" t="s">
        <v>1416</v>
      </c>
      <c r="B1065" s="167">
        <v>63</v>
      </c>
      <c r="C1065" s="167">
        <v>0</v>
      </c>
      <c r="D1065" s="167">
        <v>-63</v>
      </c>
      <c r="E1065" s="158">
        <f t="shared" si="64"/>
        <v>1</v>
      </c>
      <c r="F1065" s="158">
        <f t="shared" si="65"/>
        <v>63</v>
      </c>
      <c r="G1065" s="165" t="e">
        <f t="shared" si="66"/>
        <v>#N/A</v>
      </c>
      <c r="H1065" s="167">
        <v>-2450560.0000000014</v>
      </c>
      <c r="I1065" s="165" t="e">
        <f t="shared" si="67"/>
        <v>#N/A</v>
      </c>
      <c r="J1065" s="158" t="e">
        <f>IF(OR($A1065="",$K1065),"",VLOOKUP($A1065,ContractInfo!$C:$L,10,FALSE))</f>
        <v>#N/A</v>
      </c>
      <c r="K1065" s="158" t="b">
        <f>IF($A1065="","",VLOOKUP($A1065,ContractInfo!$C$2:$H$904,6,FALSE))</f>
        <v>0</v>
      </c>
      <c r="L1065" s="158">
        <f>IF(OR($A1065="",$K1065),"",VLOOKUP($A1065,ContractInfo!$C:$L,5,FALSE))</f>
        <v>10</v>
      </c>
    </row>
    <row r="1066" spans="1:12" x14ac:dyDescent="0.2">
      <c r="A1066" s="141" t="s">
        <v>1458</v>
      </c>
      <c r="B1066" s="167">
        <v>73</v>
      </c>
      <c r="C1066" s="167">
        <v>0</v>
      </c>
      <c r="D1066" s="167">
        <v>-73</v>
      </c>
      <c r="E1066" s="158">
        <f t="shared" si="64"/>
        <v>1</v>
      </c>
      <c r="F1066" s="158">
        <f t="shared" si="65"/>
        <v>73</v>
      </c>
      <c r="G1066" s="165" t="e">
        <f t="shared" si="66"/>
        <v>#N/A</v>
      </c>
      <c r="H1066" s="167">
        <v>-2854959.9999999995</v>
      </c>
      <c r="I1066" s="165" t="e">
        <f t="shared" si="67"/>
        <v>#N/A</v>
      </c>
      <c r="J1066" s="158" t="e">
        <f>IF(OR($A1066="",$K1066),"",VLOOKUP($A1066,ContractInfo!$C:$L,10,FALSE))</f>
        <v>#N/A</v>
      </c>
      <c r="K1066" s="158" t="b">
        <f>IF($A1066="","",VLOOKUP($A1066,ContractInfo!$C$2:$H$904,6,FALSE))</f>
        <v>0</v>
      </c>
      <c r="L1066" s="158">
        <f>IF(OR($A1066="",$K1066),"",VLOOKUP($A1066,ContractInfo!$C:$L,5,FALSE))</f>
        <v>10</v>
      </c>
    </row>
    <row r="1067" spans="1:12" x14ac:dyDescent="0.2">
      <c r="A1067" s="141" t="s">
        <v>1628</v>
      </c>
      <c r="B1067" s="167">
        <v>46</v>
      </c>
      <c r="C1067" s="167">
        <v>46</v>
      </c>
      <c r="D1067" s="167">
        <v>0</v>
      </c>
      <c r="E1067" s="158">
        <f t="shared" si="64"/>
        <v>1</v>
      </c>
      <c r="F1067" s="158">
        <f t="shared" si="65"/>
        <v>46</v>
      </c>
      <c r="G1067" s="165" t="e">
        <f t="shared" si="66"/>
        <v>#N/A</v>
      </c>
      <c r="H1067" s="167">
        <v>-1077330.0000000023</v>
      </c>
      <c r="I1067" s="165" t="e">
        <f t="shared" si="67"/>
        <v>#N/A</v>
      </c>
      <c r="J1067" s="158" t="e">
        <f>IF(OR($A1067="",$K1067),"",VLOOKUP($A1067,ContractInfo!$C:$L,10,FALSE))</f>
        <v>#N/A</v>
      </c>
      <c r="K1067" s="158" t="b">
        <f>IF($A1067="","",VLOOKUP($A1067,ContractInfo!$C$2:$H$904,6,FALSE))</f>
        <v>0</v>
      </c>
      <c r="L1067" s="158">
        <f>IF(OR($A1067="",$K1067),"",VLOOKUP($A1067,ContractInfo!$C:$L,5,FALSE))</f>
        <v>10</v>
      </c>
    </row>
    <row r="1068" spans="1:12" x14ac:dyDescent="0.2">
      <c r="A1068" s="141" t="s">
        <v>1806</v>
      </c>
      <c r="B1068" s="167">
        <v>18</v>
      </c>
      <c r="C1068" s="167">
        <v>0</v>
      </c>
      <c r="D1068" s="167">
        <v>-18</v>
      </c>
      <c r="E1068" s="158">
        <f t="shared" si="64"/>
        <v>1</v>
      </c>
      <c r="F1068" s="158">
        <f t="shared" si="65"/>
        <v>18</v>
      </c>
      <c r="G1068" s="165" t="e">
        <f t="shared" si="66"/>
        <v>#N/A</v>
      </c>
      <c r="H1068" s="167">
        <v>-1371850.0000000019</v>
      </c>
      <c r="I1068" s="165" t="e">
        <f t="shared" si="67"/>
        <v>#N/A</v>
      </c>
      <c r="J1068" s="158" t="e">
        <f>IF(OR($A1068="",$K1068),"",VLOOKUP($A1068,ContractInfo!$C:$L,10,FALSE))</f>
        <v>#N/A</v>
      </c>
      <c r="K1068" s="158" t="b">
        <f>IF($A1068="","",VLOOKUP($A1068,ContractInfo!$C$2:$H$904,6,FALSE))</f>
        <v>0</v>
      </c>
      <c r="L1068" s="158">
        <f>IF(OR($A1068="",$K1068),"",VLOOKUP($A1068,ContractInfo!$C:$L,5,FALSE))</f>
        <v>5</v>
      </c>
    </row>
    <row r="1069" spans="1:12" x14ac:dyDescent="0.2">
      <c r="A1069" s="141" t="s">
        <v>1458</v>
      </c>
      <c r="B1069" s="167">
        <v>-81</v>
      </c>
      <c r="C1069" s="167">
        <v>0</v>
      </c>
      <c r="D1069" s="167">
        <v>81</v>
      </c>
      <c r="E1069" s="158">
        <f t="shared" si="64"/>
        <v>1</v>
      </c>
      <c r="F1069" s="158">
        <f t="shared" si="65"/>
        <v>-81</v>
      </c>
      <c r="G1069" s="165" t="e">
        <f t="shared" si="66"/>
        <v>#N/A</v>
      </c>
      <c r="H1069" s="167">
        <v>3199929.9999999991</v>
      </c>
      <c r="I1069" s="165" t="e">
        <f t="shared" si="67"/>
        <v>#N/A</v>
      </c>
      <c r="J1069" s="158" t="e">
        <f>IF(OR($A1069="",$K1069),"",VLOOKUP($A1069,ContractInfo!$C:$L,10,FALSE))</f>
        <v>#N/A</v>
      </c>
      <c r="K1069" s="158" t="b">
        <f>IF($A1069="","",VLOOKUP($A1069,ContractInfo!$C$2:$H$904,6,FALSE))</f>
        <v>0</v>
      </c>
      <c r="L1069" s="158">
        <f>IF(OR($A1069="",$K1069),"",VLOOKUP($A1069,ContractInfo!$C:$L,5,FALSE))</f>
        <v>10</v>
      </c>
    </row>
    <row r="1070" spans="1:12" x14ac:dyDescent="0.2">
      <c r="A1070" s="141" t="s">
        <v>1416</v>
      </c>
      <c r="B1070" s="167">
        <v>-82</v>
      </c>
      <c r="C1070" s="167">
        <v>0</v>
      </c>
      <c r="D1070" s="167">
        <v>82</v>
      </c>
      <c r="E1070" s="158">
        <f t="shared" si="64"/>
        <v>1</v>
      </c>
      <c r="F1070" s="158">
        <f t="shared" si="65"/>
        <v>-82</v>
      </c>
      <c r="G1070" s="165" t="e">
        <f t="shared" si="66"/>
        <v>#N/A</v>
      </c>
      <c r="H1070" s="167">
        <v>3226059.9999999981</v>
      </c>
      <c r="I1070" s="165" t="e">
        <f t="shared" si="67"/>
        <v>#N/A</v>
      </c>
      <c r="J1070" s="158" t="e">
        <f>IF(OR($A1070="",$K1070),"",VLOOKUP($A1070,ContractInfo!$C:$L,10,FALSE))</f>
        <v>#N/A</v>
      </c>
      <c r="K1070" s="158" t="b">
        <f>IF($A1070="","",VLOOKUP($A1070,ContractInfo!$C$2:$H$904,6,FALSE))</f>
        <v>0</v>
      </c>
      <c r="L1070" s="158">
        <f>IF(OR($A1070="",$K1070),"",VLOOKUP($A1070,ContractInfo!$C:$L,5,FALSE))</f>
        <v>10</v>
      </c>
    </row>
    <row r="1071" spans="1:12" x14ac:dyDescent="0.2">
      <c r="A1071" s="141" t="s">
        <v>1845</v>
      </c>
      <c r="B1071" s="167">
        <v>480</v>
      </c>
      <c r="C1071" s="167">
        <v>480</v>
      </c>
      <c r="D1071" s="167">
        <v>0</v>
      </c>
      <c r="E1071" s="158">
        <f t="shared" si="64"/>
        <v>1</v>
      </c>
      <c r="F1071" s="158">
        <f t="shared" si="65"/>
        <v>480</v>
      </c>
      <c r="G1071" s="165" t="e">
        <f t="shared" si="66"/>
        <v>#N/A</v>
      </c>
      <c r="H1071" s="167">
        <v>-1684800</v>
      </c>
      <c r="I1071" s="165" t="e">
        <f t="shared" si="67"/>
        <v>#N/A</v>
      </c>
      <c r="J1071" s="158" t="e">
        <f>IF(OR($A1071="",$K1071),"",VLOOKUP($A1071,ContractInfo!$C:$L,10,FALSE))</f>
        <v>#N/A</v>
      </c>
      <c r="K1071" s="158" t="b">
        <f>IF($A1071="","",VLOOKUP($A1071,ContractInfo!$C$2:$H$904,6,FALSE))</f>
        <v>0</v>
      </c>
      <c r="L1071" s="158">
        <f>IF(OR($A1071="",$K1071),"",VLOOKUP($A1071,ContractInfo!$C:$L,5,FALSE))</f>
        <v>100</v>
      </c>
    </row>
    <row r="1072" spans="1:12" x14ac:dyDescent="0.2">
      <c r="A1072" s="141" t="s">
        <v>1706</v>
      </c>
      <c r="B1072" s="167">
        <v>400</v>
      </c>
      <c r="C1072" s="167">
        <v>400</v>
      </c>
      <c r="D1072" s="167">
        <v>0</v>
      </c>
      <c r="E1072" s="158">
        <f t="shared" si="64"/>
        <v>1</v>
      </c>
      <c r="F1072" s="158">
        <f t="shared" si="65"/>
        <v>400</v>
      </c>
      <c r="G1072" s="165" t="e">
        <f t="shared" si="66"/>
        <v>#N/A</v>
      </c>
      <c r="H1072" s="167">
        <v>-679320</v>
      </c>
      <c r="I1072" s="165" t="e">
        <f t="shared" si="67"/>
        <v>#N/A</v>
      </c>
      <c r="J1072" s="158" t="e">
        <f>IF(OR($A1072="",$K1072),"",VLOOKUP($A1072,ContractInfo!$C:$L,10,FALSE))</f>
        <v>#N/A</v>
      </c>
      <c r="K1072" s="158" t="b">
        <f>IF($A1072="","",VLOOKUP($A1072,ContractInfo!$C$2:$H$904,6,FALSE))</f>
        <v>0</v>
      </c>
      <c r="L1072" s="158">
        <f>IF(OR($A1072="",$K1072),"",VLOOKUP($A1072,ContractInfo!$C:$L,5,FALSE))</f>
        <v>100</v>
      </c>
    </row>
    <row r="1073" spans="1:12" x14ac:dyDescent="0.2">
      <c r="A1073" s="141" t="s">
        <v>1564</v>
      </c>
      <c r="B1073" s="167">
        <v>1000</v>
      </c>
      <c r="C1073" s="167">
        <v>1000</v>
      </c>
      <c r="D1073" s="167">
        <v>0</v>
      </c>
      <c r="E1073" s="158">
        <f t="shared" si="64"/>
        <v>1</v>
      </c>
      <c r="F1073" s="158">
        <f t="shared" si="65"/>
        <v>1000</v>
      </c>
      <c r="G1073" s="165" t="e">
        <f t="shared" si="66"/>
        <v>#N/A</v>
      </c>
      <c r="H1073" s="167">
        <v>-350000</v>
      </c>
      <c r="I1073" s="165" t="e">
        <f t="shared" si="67"/>
        <v>#N/A</v>
      </c>
      <c r="J1073" s="158" t="e">
        <f>IF(OR($A1073="",$K1073),"",VLOOKUP($A1073,ContractInfo!$C:$L,10,FALSE))</f>
        <v>#N/A</v>
      </c>
      <c r="K1073" s="158" t="b">
        <f>IF($A1073="","",VLOOKUP($A1073,ContractInfo!$C$2:$H$904,6,FALSE))</f>
        <v>0</v>
      </c>
      <c r="L1073" s="158">
        <f>IF(OR($A1073="",$K1073),"",VLOOKUP($A1073,ContractInfo!$C:$L,5,FALSE))</f>
        <v>100</v>
      </c>
    </row>
    <row r="1074" spans="1:12" x14ac:dyDescent="0.2">
      <c r="A1074" s="141" t="s">
        <v>1081</v>
      </c>
      <c r="B1074" s="167">
        <v>3000</v>
      </c>
      <c r="C1074" s="167">
        <v>3000</v>
      </c>
      <c r="D1074" s="167">
        <v>0</v>
      </c>
      <c r="E1074" s="158">
        <f t="shared" si="64"/>
        <v>1</v>
      </c>
      <c r="F1074" s="158">
        <f t="shared" si="65"/>
        <v>3000</v>
      </c>
      <c r="G1074" s="165" t="e">
        <f t="shared" si="66"/>
        <v>#N/A</v>
      </c>
      <c r="H1074" s="167">
        <v>-783000</v>
      </c>
      <c r="I1074" s="165" t="e">
        <f t="shared" si="67"/>
        <v>#N/A</v>
      </c>
      <c r="J1074" s="158" t="e">
        <f>IF(OR($A1074="",$K1074),"",VLOOKUP($A1074,ContractInfo!$C:$L,10,FALSE))</f>
        <v>#N/A</v>
      </c>
      <c r="K1074" s="158" t="b">
        <f>IF($A1074="","",VLOOKUP($A1074,ContractInfo!$C$2:$H$904,6,FALSE))</f>
        <v>0</v>
      </c>
      <c r="L1074" s="158">
        <f>IF(OR($A1074="",$K1074),"",VLOOKUP($A1074,ContractInfo!$C:$L,5,FALSE))</f>
        <v>100</v>
      </c>
    </row>
    <row r="1075" spans="1:12" x14ac:dyDescent="0.2">
      <c r="A1075" s="141" t="s">
        <v>1851</v>
      </c>
      <c r="B1075" s="167">
        <v>400</v>
      </c>
      <c r="C1075" s="167">
        <v>400</v>
      </c>
      <c r="D1075" s="167">
        <v>0</v>
      </c>
      <c r="E1075" s="158">
        <f t="shared" si="64"/>
        <v>1</v>
      </c>
      <c r="F1075" s="158">
        <f t="shared" si="65"/>
        <v>400</v>
      </c>
      <c r="G1075" s="165" t="e">
        <f t="shared" si="66"/>
        <v>#N/A</v>
      </c>
      <c r="H1075" s="167">
        <v>-298000</v>
      </c>
      <c r="I1075" s="165" t="e">
        <f t="shared" si="67"/>
        <v>#N/A</v>
      </c>
      <c r="J1075" s="158" t="e">
        <f>IF(OR($A1075="",$K1075),"",VLOOKUP($A1075,ContractInfo!$C:$L,10,FALSE))</f>
        <v>#N/A</v>
      </c>
      <c r="K1075" s="158" t="b">
        <f>IF($A1075="","",VLOOKUP($A1075,ContractInfo!$C$2:$H$904,6,FALSE))</f>
        <v>0</v>
      </c>
      <c r="L1075" s="158">
        <f>IF(OR($A1075="",$K1075),"",VLOOKUP($A1075,ContractInfo!$C:$L,5,FALSE))</f>
        <v>100</v>
      </c>
    </row>
    <row r="1076" spans="1:12" x14ac:dyDescent="0.2">
      <c r="A1076" s="141" t="s">
        <v>1736</v>
      </c>
      <c r="B1076" s="167">
        <v>70</v>
      </c>
      <c r="C1076" s="167">
        <v>70</v>
      </c>
      <c r="D1076" s="167">
        <v>0</v>
      </c>
      <c r="E1076" s="158">
        <f t="shared" si="64"/>
        <v>1</v>
      </c>
      <c r="F1076" s="158">
        <f t="shared" si="65"/>
        <v>70</v>
      </c>
      <c r="G1076" s="165" t="e">
        <f t="shared" si="66"/>
        <v>#N/A</v>
      </c>
      <c r="H1076" s="167">
        <v>-90230</v>
      </c>
      <c r="I1076" s="165" t="e">
        <f t="shared" si="67"/>
        <v>#N/A</v>
      </c>
      <c r="J1076" s="158" t="e">
        <f>IF(OR($A1076="",$K1076),"",VLOOKUP($A1076,ContractInfo!$C:$L,10,FALSE))</f>
        <v>#N/A</v>
      </c>
      <c r="K1076" s="158" t="b">
        <f>IF($A1076="","",VLOOKUP($A1076,ContractInfo!$C$2:$H$904,6,FALSE))</f>
        <v>0</v>
      </c>
      <c r="L1076" s="158">
        <f>IF(OR($A1076="",$K1076),"",VLOOKUP($A1076,ContractInfo!$C:$L,5,FALSE))</f>
        <v>100</v>
      </c>
    </row>
    <row r="1077" spans="1:12" x14ac:dyDescent="0.2">
      <c r="A1077" s="141" t="s">
        <v>1701</v>
      </c>
      <c r="B1077" s="167">
        <v>28</v>
      </c>
      <c r="C1077" s="167">
        <v>28</v>
      </c>
      <c r="D1077" s="167">
        <v>0</v>
      </c>
      <c r="E1077" s="158">
        <f t="shared" si="64"/>
        <v>1</v>
      </c>
      <c r="F1077" s="158">
        <f t="shared" si="65"/>
        <v>28</v>
      </c>
      <c r="G1077" s="165" t="e">
        <f t="shared" si="66"/>
        <v>#N/A</v>
      </c>
      <c r="H1077" s="167">
        <v>-61712</v>
      </c>
      <c r="I1077" s="165" t="e">
        <f t="shared" si="67"/>
        <v>#N/A</v>
      </c>
      <c r="J1077" s="158" t="e">
        <f>IF(OR($A1077="",$K1077),"",VLOOKUP($A1077,ContractInfo!$C:$L,10,FALSE))</f>
        <v>#N/A</v>
      </c>
      <c r="K1077" s="158" t="b">
        <f>IF($A1077="","",VLOOKUP($A1077,ContractInfo!$C$2:$H$904,6,FALSE))</f>
        <v>0</v>
      </c>
      <c r="L1077" s="158">
        <f>IF(OR($A1077="",$K1077),"",VLOOKUP($A1077,ContractInfo!$C:$L,5,FALSE))</f>
        <v>100</v>
      </c>
    </row>
    <row r="1078" spans="1:12" x14ac:dyDescent="0.2">
      <c r="A1078" s="141" t="s">
        <v>1670</v>
      </c>
      <c r="B1078" s="167">
        <v>60</v>
      </c>
      <c r="C1078" s="167">
        <v>60</v>
      </c>
      <c r="D1078" s="167">
        <v>0</v>
      </c>
      <c r="E1078" s="158">
        <f t="shared" si="64"/>
        <v>1</v>
      </c>
      <c r="F1078" s="158">
        <f t="shared" si="65"/>
        <v>60</v>
      </c>
      <c r="G1078" s="165" t="e">
        <f t="shared" si="66"/>
        <v>#N/A</v>
      </c>
      <c r="H1078" s="167">
        <v>-84060</v>
      </c>
      <c r="I1078" s="165" t="e">
        <f t="shared" si="67"/>
        <v>#N/A</v>
      </c>
      <c r="J1078" s="158" t="e">
        <f>IF(OR($A1078="",$K1078),"",VLOOKUP($A1078,ContractInfo!$C:$L,10,FALSE))</f>
        <v>#N/A</v>
      </c>
      <c r="K1078" s="158" t="b">
        <f>IF($A1078="","",VLOOKUP($A1078,ContractInfo!$C$2:$H$904,6,FALSE))</f>
        <v>0</v>
      </c>
      <c r="L1078" s="158">
        <f>IF(OR($A1078="",$K1078),"",VLOOKUP($A1078,ContractInfo!$C:$L,5,FALSE))</f>
        <v>100</v>
      </c>
    </row>
    <row r="1079" spans="1:12" x14ac:dyDescent="0.2">
      <c r="A1079" s="141" t="s">
        <v>1498</v>
      </c>
      <c r="B1079" s="167">
        <v>-30</v>
      </c>
      <c r="C1079" s="167">
        <v>-30</v>
      </c>
      <c r="D1079" s="167">
        <v>0</v>
      </c>
      <c r="E1079" s="158">
        <f t="shared" si="64"/>
        <v>1</v>
      </c>
      <c r="F1079" s="158">
        <f t="shared" si="65"/>
        <v>-30</v>
      </c>
      <c r="G1079" s="165" t="e">
        <f t="shared" si="66"/>
        <v>#N/A</v>
      </c>
      <c r="H1079" s="167">
        <v>71970</v>
      </c>
      <c r="I1079" s="165" t="e">
        <f t="shared" si="67"/>
        <v>#N/A</v>
      </c>
      <c r="J1079" s="158" t="e">
        <f>IF(OR($A1079="",$K1079),"",VLOOKUP($A1079,ContractInfo!$C:$L,10,FALSE))</f>
        <v>#N/A</v>
      </c>
      <c r="K1079" s="158" t="b">
        <f>IF($A1079="","",VLOOKUP($A1079,ContractInfo!$C$2:$H$904,6,FALSE))</f>
        <v>0</v>
      </c>
      <c r="L1079" s="158">
        <f>IF(OR($A1079="",$K1079),"",VLOOKUP($A1079,ContractInfo!$C:$L,5,FALSE))</f>
        <v>100</v>
      </c>
    </row>
    <row r="1080" spans="1:12" x14ac:dyDescent="0.2">
      <c r="A1080" s="141" t="s">
        <v>888</v>
      </c>
      <c r="B1080" s="167">
        <v>80</v>
      </c>
      <c r="C1080" s="167">
        <v>80</v>
      </c>
      <c r="D1080" s="167">
        <v>0</v>
      </c>
      <c r="E1080" s="158">
        <f t="shared" si="64"/>
        <v>1</v>
      </c>
      <c r="F1080" s="158">
        <f t="shared" si="65"/>
        <v>80</v>
      </c>
      <c r="G1080" s="165" t="e">
        <f t="shared" si="66"/>
        <v>#N/A</v>
      </c>
      <c r="H1080" s="167">
        <v>-241440</v>
      </c>
      <c r="I1080" s="165" t="e">
        <f t="shared" si="67"/>
        <v>#N/A</v>
      </c>
      <c r="J1080" s="158" t="e">
        <f>IF(OR($A1080="",$K1080),"",VLOOKUP($A1080,ContractInfo!$C:$L,10,FALSE))</f>
        <v>#N/A</v>
      </c>
      <c r="K1080" s="158" t="b">
        <f>IF($A1080="","",VLOOKUP($A1080,ContractInfo!$C$2:$H$904,6,FALSE))</f>
        <v>0</v>
      </c>
      <c r="L1080" s="158">
        <f>IF(OR($A1080="",$K1080),"",VLOOKUP($A1080,ContractInfo!$C:$L,5,FALSE))</f>
        <v>100</v>
      </c>
    </row>
    <row r="1081" spans="1:12" x14ac:dyDescent="0.2">
      <c r="A1081" s="141" t="s">
        <v>678</v>
      </c>
      <c r="B1081" s="167">
        <v>74</v>
      </c>
      <c r="C1081" s="167">
        <v>74</v>
      </c>
      <c r="D1081" s="167">
        <v>0</v>
      </c>
      <c r="E1081" s="158">
        <f t="shared" si="64"/>
        <v>1</v>
      </c>
      <c r="F1081" s="158">
        <f t="shared" si="65"/>
        <v>74</v>
      </c>
      <c r="G1081" s="165" t="e">
        <f t="shared" si="66"/>
        <v>#N/A</v>
      </c>
      <c r="H1081" s="167">
        <v>-120501.59999999999</v>
      </c>
      <c r="I1081" s="165" t="e">
        <f t="shared" si="67"/>
        <v>#N/A</v>
      </c>
      <c r="J1081" s="158" t="e">
        <f>IF(OR($A1081="",$K1081),"",VLOOKUP($A1081,ContractInfo!$C:$L,10,FALSE))</f>
        <v>#N/A</v>
      </c>
      <c r="K1081" s="158" t="b">
        <f>IF($A1081="","",VLOOKUP($A1081,ContractInfo!$C$2:$H$904,6,FALSE))</f>
        <v>0</v>
      </c>
      <c r="L1081" s="158">
        <f>IF(OR($A1081="",$K1081),"",VLOOKUP($A1081,ContractInfo!$C:$L,5,FALSE))</f>
        <v>100</v>
      </c>
    </row>
    <row r="1082" spans="1:12" x14ac:dyDescent="0.2">
      <c r="A1082" s="141" t="s">
        <v>1879</v>
      </c>
      <c r="B1082" s="167">
        <v>1900</v>
      </c>
      <c r="C1082" s="167">
        <v>1900</v>
      </c>
      <c r="D1082" s="167">
        <v>0</v>
      </c>
      <c r="E1082" s="158">
        <f t="shared" si="64"/>
        <v>1</v>
      </c>
      <c r="F1082" s="158">
        <f t="shared" si="65"/>
        <v>1900</v>
      </c>
      <c r="G1082" s="165" t="e">
        <f t="shared" si="66"/>
        <v>#N/A</v>
      </c>
      <c r="H1082" s="167">
        <v>-1117960</v>
      </c>
      <c r="I1082" s="165" t="e">
        <f t="shared" si="67"/>
        <v>#N/A</v>
      </c>
      <c r="J1082" s="158" t="e">
        <f>IF(OR($A1082="",$K1082),"",VLOOKUP($A1082,ContractInfo!$C:$L,10,FALSE))</f>
        <v>#N/A</v>
      </c>
      <c r="K1082" s="158" t="b">
        <f>IF($A1082="","",VLOOKUP($A1082,ContractInfo!$C$2:$H$904,6,FALSE))</f>
        <v>0</v>
      </c>
      <c r="L1082" s="158">
        <f>IF(OR($A1082="",$K1082),"",VLOOKUP($A1082,ContractInfo!$C:$L,5,FALSE))</f>
        <v>100</v>
      </c>
    </row>
    <row r="1083" spans="1:12" x14ac:dyDescent="0.2">
      <c r="A1083" s="141" t="s">
        <v>1706</v>
      </c>
      <c r="B1083" s="167">
        <v>-400</v>
      </c>
      <c r="C1083" s="167">
        <v>-400</v>
      </c>
      <c r="D1083" s="167">
        <v>0</v>
      </c>
      <c r="E1083" s="158">
        <f t="shared" si="64"/>
        <v>1</v>
      </c>
      <c r="F1083" s="158">
        <f t="shared" si="65"/>
        <v>-400</v>
      </c>
      <c r="G1083" s="165" t="e">
        <f t="shared" si="66"/>
        <v>#N/A</v>
      </c>
      <c r="H1083" s="167">
        <v>657280</v>
      </c>
      <c r="I1083" s="165" t="e">
        <f t="shared" si="67"/>
        <v>#N/A</v>
      </c>
      <c r="J1083" s="158" t="e">
        <f>IF(OR($A1083="",$K1083),"",VLOOKUP($A1083,ContractInfo!$C:$L,10,FALSE))</f>
        <v>#N/A</v>
      </c>
      <c r="K1083" s="158" t="b">
        <f>IF($A1083="","",VLOOKUP($A1083,ContractInfo!$C$2:$H$904,6,FALSE))</f>
        <v>0</v>
      </c>
      <c r="L1083" s="158">
        <f>IF(OR($A1083="",$K1083),"",VLOOKUP($A1083,ContractInfo!$C:$L,5,FALSE))</f>
        <v>100</v>
      </c>
    </row>
    <row r="1084" spans="1:12" x14ac:dyDescent="0.2">
      <c r="A1084" s="141" t="s">
        <v>1468</v>
      </c>
      <c r="B1084" s="167">
        <v>-50</v>
      </c>
      <c r="C1084" s="167">
        <v>-50</v>
      </c>
      <c r="D1084" s="167">
        <v>0</v>
      </c>
      <c r="E1084" s="158">
        <f t="shared" si="64"/>
        <v>1</v>
      </c>
      <c r="F1084" s="158">
        <f t="shared" si="65"/>
        <v>-50</v>
      </c>
      <c r="G1084" s="165" t="e">
        <f t="shared" si="66"/>
        <v>#N/A</v>
      </c>
      <c r="H1084" s="167">
        <v>91550</v>
      </c>
      <c r="I1084" s="165" t="e">
        <f t="shared" si="67"/>
        <v>#N/A</v>
      </c>
      <c r="J1084" s="158" t="e">
        <f>IF(OR($A1084="",$K1084),"",VLOOKUP($A1084,ContractInfo!$C:$L,10,FALSE))</f>
        <v>#N/A</v>
      </c>
      <c r="K1084" s="158" t="b">
        <f>IF($A1084="","",VLOOKUP($A1084,ContractInfo!$C$2:$H$904,6,FALSE))</f>
        <v>0</v>
      </c>
      <c r="L1084" s="158">
        <f>IF(OR($A1084="",$K1084),"",VLOOKUP($A1084,ContractInfo!$C:$L,5,FALSE))</f>
        <v>100</v>
      </c>
    </row>
    <row r="1085" spans="1:12" x14ac:dyDescent="0.2">
      <c r="A1085" s="141" t="s">
        <v>1873</v>
      </c>
      <c r="B1085" s="167">
        <v>1880</v>
      </c>
      <c r="C1085" s="167">
        <v>1880</v>
      </c>
      <c r="D1085" s="167">
        <v>0</v>
      </c>
      <c r="E1085" s="158">
        <f t="shared" si="64"/>
        <v>1</v>
      </c>
      <c r="F1085" s="158">
        <f t="shared" si="65"/>
        <v>1880</v>
      </c>
      <c r="G1085" s="165" t="e">
        <f t="shared" si="66"/>
        <v>#N/A</v>
      </c>
      <c r="H1085" s="167">
        <v>-1697639.9999999998</v>
      </c>
      <c r="I1085" s="165" t="e">
        <f t="shared" si="67"/>
        <v>#N/A</v>
      </c>
      <c r="J1085" s="158" t="e">
        <f>IF(OR($A1085="",$K1085),"",VLOOKUP($A1085,ContractInfo!$C:$L,10,FALSE))</f>
        <v>#N/A</v>
      </c>
      <c r="K1085" s="158" t="b">
        <f>IF($A1085="","",VLOOKUP($A1085,ContractInfo!$C$2:$H$904,6,FALSE))</f>
        <v>0</v>
      </c>
      <c r="L1085" s="158">
        <f>IF(OR($A1085="",$K1085),"",VLOOKUP($A1085,ContractInfo!$C:$L,5,FALSE))</f>
        <v>100</v>
      </c>
    </row>
    <row r="1086" spans="1:12" x14ac:dyDescent="0.2">
      <c r="A1086" s="141" t="s">
        <v>1503</v>
      </c>
      <c r="B1086" s="167">
        <v>20</v>
      </c>
      <c r="C1086" s="167">
        <v>20</v>
      </c>
      <c r="D1086" s="167">
        <v>0</v>
      </c>
      <c r="E1086" s="158">
        <f t="shared" si="64"/>
        <v>1</v>
      </c>
      <c r="F1086" s="158">
        <f t="shared" si="65"/>
        <v>20</v>
      </c>
      <c r="G1086" s="165" t="e">
        <f t="shared" si="66"/>
        <v>#N/A</v>
      </c>
      <c r="H1086" s="167">
        <v>-87840</v>
      </c>
      <c r="I1086" s="165" t="e">
        <f t="shared" si="67"/>
        <v>#N/A</v>
      </c>
      <c r="J1086" s="158" t="e">
        <f>IF(OR($A1086="",$K1086),"",VLOOKUP($A1086,ContractInfo!$C:$L,10,FALSE))</f>
        <v>#N/A</v>
      </c>
      <c r="K1086" s="158" t="b">
        <f>IF($A1086="","",VLOOKUP($A1086,ContractInfo!$C$2:$H$904,6,FALSE))</f>
        <v>0</v>
      </c>
      <c r="L1086" s="158">
        <f>IF(OR($A1086="",$K1086),"",VLOOKUP($A1086,ContractInfo!$C:$L,5,FALSE))</f>
        <v>100</v>
      </c>
    </row>
    <row r="1087" spans="1:12" x14ac:dyDescent="0.2">
      <c r="A1087" s="141" t="s">
        <v>888</v>
      </c>
      <c r="B1087" s="167">
        <v>-727</v>
      </c>
      <c r="C1087" s="167">
        <v>-727</v>
      </c>
      <c r="D1087" s="167">
        <v>0</v>
      </c>
      <c r="E1087" s="158">
        <f t="shared" si="64"/>
        <v>1</v>
      </c>
      <c r="F1087" s="158">
        <f t="shared" si="65"/>
        <v>-727</v>
      </c>
      <c r="G1087" s="165" t="e">
        <f t="shared" si="66"/>
        <v>#N/A</v>
      </c>
      <c r="H1087" s="167">
        <v>2210807</v>
      </c>
      <c r="I1087" s="165" t="e">
        <f t="shared" si="67"/>
        <v>#N/A</v>
      </c>
      <c r="J1087" s="158" t="e">
        <f>IF(OR($A1087="",$K1087),"",VLOOKUP($A1087,ContractInfo!$C:$L,10,FALSE))</f>
        <v>#N/A</v>
      </c>
      <c r="K1087" s="158" t="b">
        <f>IF($A1087="","",VLOOKUP($A1087,ContractInfo!$C$2:$H$904,6,FALSE))</f>
        <v>0</v>
      </c>
      <c r="L1087" s="158">
        <f>IF(OR($A1087="",$K1087),"",VLOOKUP($A1087,ContractInfo!$C:$L,5,FALSE))</f>
        <v>100</v>
      </c>
    </row>
    <row r="1088" spans="1:12" x14ac:dyDescent="0.2">
      <c r="A1088" s="141" t="s">
        <v>1875</v>
      </c>
      <c r="B1088" s="167">
        <v>930</v>
      </c>
      <c r="C1088" s="167">
        <v>930</v>
      </c>
      <c r="D1088" s="167">
        <v>0</v>
      </c>
      <c r="E1088" s="158">
        <f t="shared" si="64"/>
        <v>1</v>
      </c>
      <c r="F1088" s="158">
        <f t="shared" si="65"/>
        <v>930</v>
      </c>
      <c r="G1088" s="165" t="e">
        <f t="shared" si="66"/>
        <v>#N/A</v>
      </c>
      <c r="H1088" s="167">
        <v>-1123905</v>
      </c>
      <c r="I1088" s="165" t="e">
        <f t="shared" si="67"/>
        <v>#N/A</v>
      </c>
      <c r="J1088" s="158" t="e">
        <f>IF(OR($A1088="",$K1088),"",VLOOKUP($A1088,ContractInfo!$C:$L,10,FALSE))</f>
        <v>#N/A</v>
      </c>
      <c r="K1088" s="158" t="b">
        <f>IF($A1088="","",VLOOKUP($A1088,ContractInfo!$C$2:$H$904,6,FALSE))</f>
        <v>0</v>
      </c>
      <c r="L1088" s="158">
        <f>IF(OR($A1088="",$K1088),"",VLOOKUP($A1088,ContractInfo!$C:$L,5,FALSE))</f>
        <v>100</v>
      </c>
    </row>
    <row r="1089" spans="1:12" x14ac:dyDescent="0.2">
      <c r="A1089" s="141" t="s">
        <v>1882</v>
      </c>
      <c r="B1089" s="167">
        <v>2380</v>
      </c>
      <c r="C1089" s="167">
        <v>2380</v>
      </c>
      <c r="D1089" s="167">
        <v>0</v>
      </c>
      <c r="E1089" s="158">
        <f t="shared" si="64"/>
        <v>1</v>
      </c>
      <c r="F1089" s="158">
        <f t="shared" si="65"/>
        <v>2380</v>
      </c>
      <c r="G1089" s="165" t="e">
        <f t="shared" si="66"/>
        <v>#N/A</v>
      </c>
      <c r="H1089" s="167">
        <v>-2687972</v>
      </c>
      <c r="I1089" s="165" t="e">
        <f t="shared" si="67"/>
        <v>#N/A</v>
      </c>
      <c r="J1089" s="158" t="e">
        <f>IF(OR($A1089="",$K1089),"",VLOOKUP($A1089,ContractInfo!$C:$L,10,FALSE))</f>
        <v>#N/A</v>
      </c>
      <c r="K1089" s="158" t="b">
        <f>IF($A1089="","",VLOOKUP($A1089,ContractInfo!$C$2:$H$904,6,FALSE))</f>
        <v>0</v>
      </c>
      <c r="L1089" s="158">
        <f>IF(OR($A1089="",$K1089),"",VLOOKUP($A1089,ContractInfo!$C:$L,5,FALSE))</f>
        <v>100</v>
      </c>
    </row>
    <row r="1090" spans="1:12" x14ac:dyDescent="0.2">
      <c r="A1090" s="141" t="s">
        <v>1851</v>
      </c>
      <c r="B1090" s="167">
        <v>-170</v>
      </c>
      <c r="C1090" s="167">
        <v>-170</v>
      </c>
      <c r="D1090" s="167">
        <v>0</v>
      </c>
      <c r="E1090" s="158">
        <f t="shared" ref="E1090:E1153" si="68">IF(OR($A1090="",$K1090),"",1)</f>
        <v>1</v>
      </c>
      <c r="F1090" s="158">
        <f t="shared" ref="F1090:F1153" si="69">IF(OR($A1090="",$K1090),"",$E1090*$B1090)</f>
        <v>-170</v>
      </c>
      <c r="G1090" s="165" t="e">
        <f t="shared" ref="G1090:G1153" si="70">IF(OR($A1090="",$K1090),"",$J1090*$B1090*$L1090)</f>
        <v>#N/A</v>
      </c>
      <c r="H1090" s="167">
        <v>123420</v>
      </c>
      <c r="I1090" s="165" t="e">
        <f t="shared" ref="I1090:I1153" si="71">IF(OR($A1090="",$K1090),"",$G1090+$H1090)</f>
        <v>#N/A</v>
      </c>
      <c r="J1090" s="158" t="e">
        <f>IF(OR($A1090="",$K1090),"",VLOOKUP($A1090,ContractInfo!$C:$L,10,FALSE))</f>
        <v>#N/A</v>
      </c>
      <c r="K1090" s="158" t="b">
        <f>IF($A1090="","",VLOOKUP($A1090,ContractInfo!$C$2:$H$904,6,FALSE))</f>
        <v>0</v>
      </c>
      <c r="L1090" s="158">
        <f>IF(OR($A1090="",$K1090),"",VLOOKUP($A1090,ContractInfo!$C:$L,5,FALSE))</f>
        <v>100</v>
      </c>
    </row>
    <row r="1091" spans="1:12" x14ac:dyDescent="0.2">
      <c r="A1091" s="141" t="s">
        <v>1701</v>
      </c>
      <c r="B1091" s="167">
        <v>80</v>
      </c>
      <c r="C1091" s="167">
        <v>80</v>
      </c>
      <c r="D1091" s="167">
        <v>0</v>
      </c>
      <c r="E1091" s="158">
        <f t="shared" si="68"/>
        <v>1</v>
      </c>
      <c r="F1091" s="158">
        <f t="shared" si="69"/>
        <v>80</v>
      </c>
      <c r="G1091" s="165" t="e">
        <f t="shared" si="70"/>
        <v>#N/A</v>
      </c>
      <c r="H1091" s="167">
        <v>-179888</v>
      </c>
      <c r="I1091" s="165" t="e">
        <f t="shared" si="71"/>
        <v>#N/A</v>
      </c>
      <c r="J1091" s="158" t="e">
        <f>IF(OR($A1091="",$K1091),"",VLOOKUP($A1091,ContractInfo!$C:$L,10,FALSE))</f>
        <v>#N/A</v>
      </c>
      <c r="K1091" s="158" t="b">
        <f>IF($A1091="","",VLOOKUP($A1091,ContractInfo!$C$2:$H$904,6,FALSE))</f>
        <v>0</v>
      </c>
      <c r="L1091" s="158">
        <f>IF(OR($A1091="",$K1091),"",VLOOKUP($A1091,ContractInfo!$C:$L,5,FALSE))</f>
        <v>100</v>
      </c>
    </row>
    <row r="1092" spans="1:12" x14ac:dyDescent="0.2">
      <c r="A1092" s="141" t="s">
        <v>1693</v>
      </c>
      <c r="B1092" s="167">
        <v>-650</v>
      </c>
      <c r="C1092" s="167">
        <v>-650</v>
      </c>
      <c r="D1092" s="167">
        <v>0</v>
      </c>
      <c r="E1092" s="158">
        <f t="shared" si="68"/>
        <v>1</v>
      </c>
      <c r="F1092" s="158">
        <f t="shared" si="69"/>
        <v>-650</v>
      </c>
      <c r="G1092" s="165" t="e">
        <f t="shared" si="70"/>
        <v>#N/A</v>
      </c>
      <c r="H1092" s="167">
        <v>394550</v>
      </c>
      <c r="I1092" s="165" t="e">
        <f t="shared" si="71"/>
        <v>#N/A</v>
      </c>
      <c r="J1092" s="158" t="e">
        <f>IF(OR($A1092="",$K1092),"",VLOOKUP($A1092,ContractInfo!$C:$L,10,FALSE))</f>
        <v>#N/A</v>
      </c>
      <c r="K1092" s="158" t="b">
        <f>IF($A1092="","",VLOOKUP($A1092,ContractInfo!$C$2:$H$904,6,FALSE))</f>
        <v>0</v>
      </c>
      <c r="L1092" s="158">
        <f>IF(OR($A1092="",$K1092),"",VLOOKUP($A1092,ContractInfo!$C:$L,5,FALSE))</f>
        <v>100</v>
      </c>
    </row>
    <row r="1093" spans="1:12" x14ac:dyDescent="0.2">
      <c r="A1093" s="141" t="s">
        <v>1736</v>
      </c>
      <c r="B1093" s="167">
        <v>-40</v>
      </c>
      <c r="C1093" s="167">
        <v>-40</v>
      </c>
      <c r="D1093" s="167">
        <v>0</v>
      </c>
      <c r="E1093" s="158">
        <f t="shared" si="68"/>
        <v>1</v>
      </c>
      <c r="F1093" s="158">
        <f t="shared" si="69"/>
        <v>-40</v>
      </c>
      <c r="G1093" s="165" t="e">
        <f t="shared" si="70"/>
        <v>#N/A</v>
      </c>
      <c r="H1093" s="167">
        <v>50520</v>
      </c>
      <c r="I1093" s="165" t="e">
        <f t="shared" si="71"/>
        <v>#N/A</v>
      </c>
      <c r="J1093" s="158" t="e">
        <f>IF(OR($A1093="",$K1093),"",VLOOKUP($A1093,ContractInfo!$C:$L,10,FALSE))</f>
        <v>#N/A</v>
      </c>
      <c r="K1093" s="158" t="b">
        <f>IF($A1093="","",VLOOKUP($A1093,ContractInfo!$C$2:$H$904,6,FALSE))</f>
        <v>0</v>
      </c>
      <c r="L1093" s="158">
        <f>IF(OR($A1093="",$K1093),"",VLOOKUP($A1093,ContractInfo!$C:$L,5,FALSE))</f>
        <v>100</v>
      </c>
    </row>
    <row r="1094" spans="1:12" x14ac:dyDescent="0.2">
      <c r="A1094" s="141" t="s">
        <v>1628</v>
      </c>
      <c r="B1094" s="167">
        <v>6</v>
      </c>
      <c r="C1094" s="167">
        <v>6</v>
      </c>
      <c r="D1094" s="167">
        <v>0</v>
      </c>
      <c r="E1094" s="158">
        <f t="shared" si="68"/>
        <v>1</v>
      </c>
      <c r="F1094" s="158">
        <f t="shared" si="69"/>
        <v>6</v>
      </c>
      <c r="G1094" s="165" t="e">
        <f t="shared" si="70"/>
        <v>#N/A</v>
      </c>
      <c r="H1094" s="167">
        <v>-140700</v>
      </c>
      <c r="I1094" s="165" t="e">
        <f t="shared" si="71"/>
        <v>#N/A</v>
      </c>
      <c r="J1094" s="158" t="e">
        <f>IF(OR($A1094="",$K1094),"",VLOOKUP($A1094,ContractInfo!$C:$L,10,FALSE))</f>
        <v>#N/A</v>
      </c>
      <c r="K1094" s="158" t="b">
        <f>IF($A1094="","",VLOOKUP($A1094,ContractInfo!$C$2:$H$904,6,FALSE))</f>
        <v>0</v>
      </c>
      <c r="L1094" s="158">
        <f>IF(OR($A1094="",$K1094),"",VLOOKUP($A1094,ContractInfo!$C:$L,5,FALSE))</f>
        <v>10</v>
      </c>
    </row>
    <row r="1095" spans="1:12" x14ac:dyDescent="0.2">
      <c r="A1095" s="141" t="s">
        <v>1597</v>
      </c>
      <c r="B1095" s="167">
        <v>3</v>
      </c>
      <c r="C1095" s="167">
        <v>0</v>
      </c>
      <c r="D1095" s="167">
        <v>-3</v>
      </c>
      <c r="E1095" s="158">
        <f t="shared" si="68"/>
        <v>1</v>
      </c>
      <c r="F1095" s="158">
        <f t="shared" si="69"/>
        <v>3</v>
      </c>
      <c r="G1095" s="165" t="e">
        <f t="shared" si="70"/>
        <v>#N/A</v>
      </c>
      <c r="H1095" s="167">
        <v>-150600</v>
      </c>
      <c r="I1095" s="165" t="e">
        <f t="shared" si="71"/>
        <v>#N/A</v>
      </c>
      <c r="J1095" s="158" t="e">
        <f>IF(OR($A1095="",$K1095),"",VLOOKUP($A1095,ContractInfo!$C:$L,10,FALSE))</f>
        <v>#N/A</v>
      </c>
      <c r="K1095" s="158" t="b">
        <f>IF($A1095="","",VLOOKUP($A1095,ContractInfo!$C$2:$H$904,6,FALSE))</f>
        <v>0</v>
      </c>
      <c r="L1095" s="158">
        <f>IF(OR($A1095="",$K1095),"",VLOOKUP($A1095,ContractInfo!$C:$L,5,FALSE))</f>
        <v>100</v>
      </c>
    </row>
    <row r="1096" spans="1:12" x14ac:dyDescent="0.2">
      <c r="A1096" s="141" t="s">
        <v>1806</v>
      </c>
      <c r="B1096" s="167">
        <v>2</v>
      </c>
      <c r="C1096" s="167">
        <v>0</v>
      </c>
      <c r="D1096" s="167">
        <v>-2</v>
      </c>
      <c r="E1096" s="158">
        <f t="shared" si="68"/>
        <v>1</v>
      </c>
      <c r="F1096" s="158">
        <f t="shared" si="69"/>
        <v>2</v>
      </c>
      <c r="G1096" s="165" t="e">
        <f t="shared" si="70"/>
        <v>#N/A</v>
      </c>
      <c r="H1096" s="167">
        <v>-151200</v>
      </c>
      <c r="I1096" s="165" t="e">
        <f t="shared" si="71"/>
        <v>#N/A</v>
      </c>
      <c r="J1096" s="158" t="e">
        <f>IF(OR($A1096="",$K1096),"",VLOOKUP($A1096,ContractInfo!$C:$L,10,FALSE))</f>
        <v>#N/A</v>
      </c>
      <c r="K1096" s="158" t="b">
        <f>IF($A1096="","",VLOOKUP($A1096,ContractInfo!$C$2:$H$904,6,FALSE))</f>
        <v>0</v>
      </c>
      <c r="L1096" s="158">
        <f>IF(OR($A1096="",$K1096),"",VLOOKUP($A1096,ContractInfo!$C:$L,5,FALSE))</f>
        <v>5</v>
      </c>
    </row>
    <row r="1097" spans="1:12" x14ac:dyDescent="0.2">
      <c r="A1097" s="141" t="s">
        <v>1628</v>
      </c>
      <c r="B1097" s="167">
        <v>-10</v>
      </c>
      <c r="C1097" s="167">
        <v>-10</v>
      </c>
      <c r="D1097" s="167">
        <v>0</v>
      </c>
      <c r="E1097" s="158">
        <f t="shared" si="68"/>
        <v>1</v>
      </c>
      <c r="F1097" s="158">
        <f t="shared" si="69"/>
        <v>-10</v>
      </c>
      <c r="G1097" s="165" t="e">
        <f t="shared" si="70"/>
        <v>#N/A</v>
      </c>
      <c r="H1097" s="167">
        <v>234900</v>
      </c>
      <c r="I1097" s="165" t="e">
        <f t="shared" si="71"/>
        <v>#N/A</v>
      </c>
      <c r="J1097" s="158" t="e">
        <f>IF(OR($A1097="",$K1097),"",VLOOKUP($A1097,ContractInfo!$C:$L,10,FALSE))</f>
        <v>#N/A</v>
      </c>
      <c r="K1097" s="158" t="b">
        <f>IF($A1097="","",VLOOKUP($A1097,ContractInfo!$C$2:$H$904,6,FALSE))</f>
        <v>0</v>
      </c>
      <c r="L1097" s="158">
        <f>IF(OR($A1097="",$K1097),"",VLOOKUP($A1097,ContractInfo!$C:$L,5,FALSE))</f>
        <v>10</v>
      </c>
    </row>
    <row r="1098" spans="1:12" x14ac:dyDescent="0.2">
      <c r="A1098" s="141" t="s">
        <v>1458</v>
      </c>
      <c r="B1098" s="167">
        <v>46</v>
      </c>
      <c r="C1098" s="167">
        <v>0</v>
      </c>
      <c r="D1098" s="167">
        <v>-46</v>
      </c>
      <c r="E1098" s="158">
        <f t="shared" si="68"/>
        <v>1</v>
      </c>
      <c r="F1098" s="158">
        <f t="shared" si="69"/>
        <v>46</v>
      </c>
      <c r="G1098" s="165" t="e">
        <f t="shared" si="70"/>
        <v>#N/A</v>
      </c>
      <c r="H1098" s="167">
        <v>-1806210.0000000002</v>
      </c>
      <c r="I1098" s="165" t="e">
        <f t="shared" si="71"/>
        <v>#N/A</v>
      </c>
      <c r="J1098" s="158" t="e">
        <f>IF(OR($A1098="",$K1098),"",VLOOKUP($A1098,ContractInfo!$C:$L,10,FALSE))</f>
        <v>#N/A</v>
      </c>
      <c r="K1098" s="158" t="b">
        <f>IF($A1098="","",VLOOKUP($A1098,ContractInfo!$C$2:$H$904,6,FALSE))</f>
        <v>0</v>
      </c>
      <c r="L1098" s="158">
        <f>IF(OR($A1098="",$K1098),"",VLOOKUP($A1098,ContractInfo!$C:$L,5,FALSE))</f>
        <v>10</v>
      </c>
    </row>
    <row r="1099" spans="1:12" x14ac:dyDescent="0.2">
      <c r="A1099" s="141" t="s">
        <v>1416</v>
      </c>
      <c r="B1099" s="167">
        <v>54</v>
      </c>
      <c r="C1099" s="167">
        <v>0</v>
      </c>
      <c r="D1099" s="167">
        <v>-54</v>
      </c>
      <c r="E1099" s="158">
        <f t="shared" si="68"/>
        <v>1</v>
      </c>
      <c r="F1099" s="158">
        <f t="shared" si="69"/>
        <v>54</v>
      </c>
      <c r="G1099" s="165" t="e">
        <f t="shared" si="70"/>
        <v>#N/A</v>
      </c>
      <c r="H1099" s="167">
        <v>-2109870.0000000019</v>
      </c>
      <c r="I1099" s="165" t="e">
        <f t="shared" si="71"/>
        <v>#N/A</v>
      </c>
      <c r="J1099" s="158" t="e">
        <f>IF(OR($A1099="",$K1099),"",VLOOKUP($A1099,ContractInfo!$C:$L,10,FALSE))</f>
        <v>#N/A</v>
      </c>
      <c r="K1099" s="158" t="b">
        <f>IF($A1099="","",VLOOKUP($A1099,ContractInfo!$C$2:$H$904,6,FALSE))</f>
        <v>0</v>
      </c>
      <c r="L1099" s="158">
        <f>IF(OR($A1099="",$K1099),"",VLOOKUP($A1099,ContractInfo!$C:$L,5,FALSE))</f>
        <v>10</v>
      </c>
    </row>
    <row r="1100" spans="1:12" x14ac:dyDescent="0.2">
      <c r="A1100" s="141" t="s">
        <v>1458</v>
      </c>
      <c r="B1100" s="167">
        <v>-50</v>
      </c>
      <c r="C1100" s="167">
        <v>0</v>
      </c>
      <c r="D1100" s="167">
        <v>50</v>
      </c>
      <c r="E1100" s="158">
        <f t="shared" si="68"/>
        <v>1</v>
      </c>
      <c r="F1100" s="158">
        <f t="shared" si="69"/>
        <v>-50</v>
      </c>
      <c r="G1100" s="165" t="e">
        <f t="shared" si="70"/>
        <v>#N/A</v>
      </c>
      <c r="H1100" s="167">
        <v>1973500</v>
      </c>
      <c r="I1100" s="165" t="e">
        <f t="shared" si="71"/>
        <v>#N/A</v>
      </c>
      <c r="J1100" s="158" t="e">
        <f>IF(OR($A1100="",$K1100),"",VLOOKUP($A1100,ContractInfo!$C:$L,10,FALSE))</f>
        <v>#N/A</v>
      </c>
      <c r="K1100" s="158" t="b">
        <f>IF($A1100="","",VLOOKUP($A1100,ContractInfo!$C$2:$H$904,6,FALSE))</f>
        <v>0</v>
      </c>
      <c r="L1100" s="158">
        <f>IF(OR($A1100="",$K1100),"",VLOOKUP($A1100,ContractInfo!$C:$L,5,FALSE))</f>
        <v>10</v>
      </c>
    </row>
    <row r="1101" spans="1:12" x14ac:dyDescent="0.2">
      <c r="A1101" s="141" t="s">
        <v>1416</v>
      </c>
      <c r="B1101" s="167">
        <v>-57</v>
      </c>
      <c r="C1101" s="167">
        <v>0</v>
      </c>
      <c r="D1101" s="167">
        <v>57</v>
      </c>
      <c r="E1101" s="158">
        <f t="shared" si="68"/>
        <v>1</v>
      </c>
      <c r="F1101" s="158">
        <f t="shared" si="69"/>
        <v>-57</v>
      </c>
      <c r="G1101" s="165" t="e">
        <f t="shared" si="70"/>
        <v>#N/A</v>
      </c>
      <c r="H1101" s="167">
        <v>2242080.0000000019</v>
      </c>
      <c r="I1101" s="165" t="e">
        <f t="shared" si="71"/>
        <v>#N/A</v>
      </c>
      <c r="J1101" s="158" t="e">
        <f>IF(OR($A1101="",$K1101),"",VLOOKUP($A1101,ContractInfo!$C:$L,10,FALSE))</f>
        <v>#N/A</v>
      </c>
      <c r="K1101" s="158" t="b">
        <f>IF($A1101="","",VLOOKUP($A1101,ContractInfo!$C$2:$H$904,6,FALSE))</f>
        <v>0</v>
      </c>
      <c r="L1101" s="158">
        <f>IF(OR($A1101="",$K1101),"",VLOOKUP($A1101,ContractInfo!$C:$L,5,FALSE))</f>
        <v>10</v>
      </c>
    </row>
    <row r="1102" spans="1:12" x14ac:dyDescent="0.2">
      <c r="A1102" s="141" t="s">
        <v>1845</v>
      </c>
      <c r="B1102" s="167">
        <v>60</v>
      </c>
      <c r="C1102" s="167">
        <v>60</v>
      </c>
      <c r="D1102" s="167">
        <v>0</v>
      </c>
      <c r="E1102" s="158">
        <f t="shared" si="68"/>
        <v>1</v>
      </c>
      <c r="F1102" s="158">
        <f t="shared" si="69"/>
        <v>60</v>
      </c>
      <c r="G1102" s="165" t="e">
        <f t="shared" si="70"/>
        <v>#N/A</v>
      </c>
      <c r="H1102" s="167">
        <v>-217799.99999999997</v>
      </c>
      <c r="I1102" s="165" t="e">
        <f t="shared" si="71"/>
        <v>#N/A</v>
      </c>
      <c r="J1102" s="158" t="e">
        <f>IF(OR($A1102="",$K1102),"",VLOOKUP($A1102,ContractInfo!$C:$L,10,FALSE))</f>
        <v>#N/A</v>
      </c>
      <c r="K1102" s="158" t="b">
        <f>IF($A1102="","",VLOOKUP($A1102,ContractInfo!$C$2:$H$904,6,FALSE))</f>
        <v>0</v>
      </c>
      <c r="L1102" s="158">
        <f>IF(OR($A1102="",$K1102),"",VLOOKUP($A1102,ContractInfo!$C:$L,5,FALSE))</f>
        <v>100</v>
      </c>
    </row>
    <row r="1103" spans="1:12" x14ac:dyDescent="0.2">
      <c r="A1103" s="141" t="s">
        <v>1882</v>
      </c>
      <c r="B1103" s="167">
        <v>500</v>
      </c>
      <c r="C1103" s="167">
        <v>500</v>
      </c>
      <c r="D1103" s="167">
        <v>0</v>
      </c>
      <c r="E1103" s="158">
        <f t="shared" si="68"/>
        <v>1</v>
      </c>
      <c r="F1103" s="158">
        <f t="shared" si="69"/>
        <v>500</v>
      </c>
      <c r="G1103" s="165" t="e">
        <f t="shared" si="70"/>
        <v>#N/A</v>
      </c>
      <c r="H1103" s="167">
        <v>-585800</v>
      </c>
      <c r="I1103" s="165" t="e">
        <f t="shared" si="71"/>
        <v>#N/A</v>
      </c>
      <c r="J1103" s="158" t="e">
        <f>IF(OR($A1103="",$K1103),"",VLOOKUP($A1103,ContractInfo!$C:$L,10,FALSE))</f>
        <v>#N/A</v>
      </c>
      <c r="K1103" s="158" t="b">
        <f>IF($A1103="","",VLOOKUP($A1103,ContractInfo!$C$2:$H$904,6,FALSE))</f>
        <v>0</v>
      </c>
      <c r="L1103" s="158">
        <f>IF(OR($A1103="",$K1103),"",VLOOKUP($A1103,ContractInfo!$C:$L,5,FALSE))</f>
        <v>100</v>
      </c>
    </row>
    <row r="1104" spans="1:12" x14ac:dyDescent="0.2">
      <c r="A1104" s="141" t="s">
        <v>1670</v>
      </c>
      <c r="B1104" s="167">
        <v>-50</v>
      </c>
      <c r="C1104" s="167">
        <v>-50</v>
      </c>
      <c r="D1104" s="167">
        <v>0</v>
      </c>
      <c r="E1104" s="158">
        <f t="shared" si="68"/>
        <v>1</v>
      </c>
      <c r="F1104" s="158">
        <f t="shared" si="69"/>
        <v>-50</v>
      </c>
      <c r="G1104" s="165" t="e">
        <f t="shared" si="70"/>
        <v>#N/A</v>
      </c>
      <c r="H1104" s="167">
        <v>67800</v>
      </c>
      <c r="I1104" s="165" t="e">
        <f t="shared" si="71"/>
        <v>#N/A</v>
      </c>
      <c r="J1104" s="158" t="e">
        <f>IF(OR($A1104="",$K1104),"",VLOOKUP($A1104,ContractInfo!$C:$L,10,FALSE))</f>
        <v>#N/A</v>
      </c>
      <c r="K1104" s="158" t="b">
        <f>IF($A1104="","",VLOOKUP($A1104,ContractInfo!$C$2:$H$904,6,FALSE))</f>
        <v>0</v>
      </c>
      <c r="L1104" s="158">
        <f>IF(OR($A1104="",$K1104),"",VLOOKUP($A1104,ContractInfo!$C:$L,5,FALSE))</f>
        <v>100</v>
      </c>
    </row>
    <row r="1105" spans="1:12" x14ac:dyDescent="0.2">
      <c r="A1105" s="141" t="s">
        <v>1500</v>
      </c>
      <c r="B1105" s="167">
        <v>200</v>
      </c>
      <c r="C1105" s="167">
        <v>200</v>
      </c>
      <c r="D1105" s="167">
        <v>0</v>
      </c>
      <c r="E1105" s="158">
        <f t="shared" si="68"/>
        <v>1</v>
      </c>
      <c r="F1105" s="158">
        <f t="shared" si="69"/>
        <v>200</v>
      </c>
      <c r="G1105" s="165" t="e">
        <f t="shared" si="70"/>
        <v>#N/A</v>
      </c>
      <c r="H1105" s="167">
        <v>-184600</v>
      </c>
      <c r="I1105" s="165" t="e">
        <f t="shared" si="71"/>
        <v>#N/A</v>
      </c>
      <c r="J1105" s="158" t="e">
        <f>IF(OR($A1105="",$K1105),"",VLOOKUP($A1105,ContractInfo!$C:$L,10,FALSE))</f>
        <v>#N/A</v>
      </c>
      <c r="K1105" s="158" t="b">
        <f>IF($A1105="","",VLOOKUP($A1105,ContractInfo!$C$2:$H$904,6,FALSE))</f>
        <v>0</v>
      </c>
      <c r="L1105" s="158">
        <f>IF(OR($A1105="",$K1105),"",VLOOKUP($A1105,ContractInfo!$C:$L,5,FALSE))</f>
        <v>100</v>
      </c>
    </row>
    <row r="1106" spans="1:12" x14ac:dyDescent="0.2">
      <c r="A1106" s="141" t="s">
        <v>1471</v>
      </c>
      <c r="B1106" s="167">
        <v>-50</v>
      </c>
      <c r="C1106" s="167">
        <v>-50</v>
      </c>
      <c r="D1106" s="167">
        <v>0</v>
      </c>
      <c r="E1106" s="158">
        <f t="shared" si="68"/>
        <v>1</v>
      </c>
      <c r="F1106" s="158">
        <f t="shared" si="69"/>
        <v>-50</v>
      </c>
      <c r="G1106" s="165" t="e">
        <f t="shared" si="70"/>
        <v>#N/A</v>
      </c>
      <c r="H1106" s="167">
        <v>86350</v>
      </c>
      <c r="I1106" s="165" t="e">
        <f t="shared" si="71"/>
        <v>#N/A</v>
      </c>
      <c r="J1106" s="158" t="e">
        <f>IF(OR($A1106="",$K1106),"",VLOOKUP($A1106,ContractInfo!$C:$L,10,FALSE))</f>
        <v>#N/A</v>
      </c>
      <c r="K1106" s="158" t="b">
        <f>IF($A1106="","",VLOOKUP($A1106,ContractInfo!$C$2:$H$904,6,FALSE))</f>
        <v>0</v>
      </c>
      <c r="L1106" s="158">
        <f>IF(OR($A1106="",$K1106),"",VLOOKUP($A1106,ContractInfo!$C:$L,5,FALSE))</f>
        <v>100</v>
      </c>
    </row>
    <row r="1107" spans="1:12" x14ac:dyDescent="0.2">
      <c r="A1107" s="141" t="s">
        <v>1628</v>
      </c>
      <c r="B1107" s="167">
        <v>5</v>
      </c>
      <c r="C1107" s="167">
        <v>5</v>
      </c>
      <c r="D1107" s="167">
        <v>0</v>
      </c>
      <c r="E1107" s="158">
        <f t="shared" si="68"/>
        <v>1</v>
      </c>
      <c r="F1107" s="158">
        <f t="shared" si="69"/>
        <v>5</v>
      </c>
      <c r="G1107" s="165" t="e">
        <f t="shared" si="70"/>
        <v>#N/A</v>
      </c>
      <c r="H1107" s="167">
        <v>-117550</v>
      </c>
      <c r="I1107" s="165" t="e">
        <f t="shared" si="71"/>
        <v>#N/A</v>
      </c>
      <c r="J1107" s="158" t="e">
        <f>IF(OR($A1107="",$K1107),"",VLOOKUP($A1107,ContractInfo!$C:$L,10,FALSE))</f>
        <v>#N/A</v>
      </c>
      <c r="K1107" s="158" t="b">
        <f>IF($A1107="","",VLOOKUP($A1107,ContractInfo!$C$2:$H$904,6,FALSE))</f>
        <v>0</v>
      </c>
      <c r="L1107" s="158">
        <f>IF(OR($A1107="",$K1107),"",VLOOKUP($A1107,ContractInfo!$C:$L,5,FALSE))</f>
        <v>10</v>
      </c>
    </row>
    <row r="1108" spans="1:12" x14ac:dyDescent="0.2">
      <c r="A1108" s="141" t="s">
        <v>999</v>
      </c>
      <c r="B1108" s="167">
        <v>3</v>
      </c>
      <c r="C1108" s="167">
        <v>3</v>
      </c>
      <c r="D1108" s="167">
        <v>0</v>
      </c>
      <c r="E1108" s="158">
        <f t="shared" si="68"/>
        <v>1</v>
      </c>
      <c r="F1108" s="158">
        <f t="shared" si="69"/>
        <v>3</v>
      </c>
      <c r="G1108" s="165" t="e">
        <f t="shared" si="70"/>
        <v>#N/A</v>
      </c>
      <c r="H1108" s="167">
        <v>-115410</v>
      </c>
      <c r="I1108" s="165" t="e">
        <f t="shared" si="71"/>
        <v>#N/A</v>
      </c>
      <c r="J1108" s="158" t="e">
        <f>IF(OR($A1108="",$K1108),"",VLOOKUP($A1108,ContractInfo!$C:$L,10,FALSE))</f>
        <v>#N/A</v>
      </c>
      <c r="K1108" s="158" t="b">
        <f>IF($A1108="","",VLOOKUP($A1108,ContractInfo!$C$2:$H$904,6,FALSE))</f>
        <v>0</v>
      </c>
      <c r="L1108" s="158">
        <f>IF(OR($A1108="",$K1108),"",VLOOKUP($A1108,ContractInfo!$C:$L,5,FALSE))</f>
        <v>10</v>
      </c>
    </row>
    <row r="1109" spans="1:12" x14ac:dyDescent="0.2">
      <c r="A1109" s="141" t="s">
        <v>1806</v>
      </c>
      <c r="B1109" s="167">
        <v>-1</v>
      </c>
      <c r="C1109" s="167">
        <v>0</v>
      </c>
      <c r="D1109" s="167">
        <v>1</v>
      </c>
      <c r="E1109" s="158">
        <f t="shared" si="68"/>
        <v>1</v>
      </c>
      <c r="F1109" s="158">
        <f t="shared" si="69"/>
        <v>-1</v>
      </c>
      <c r="G1109" s="165" t="e">
        <f t="shared" si="70"/>
        <v>#N/A</v>
      </c>
      <c r="H1109" s="167">
        <v>75350</v>
      </c>
      <c r="I1109" s="165" t="e">
        <f t="shared" si="71"/>
        <v>#N/A</v>
      </c>
      <c r="J1109" s="158" t="e">
        <f>IF(OR($A1109="",$K1109),"",VLOOKUP($A1109,ContractInfo!$C:$L,10,FALSE))</f>
        <v>#N/A</v>
      </c>
      <c r="K1109" s="158" t="b">
        <f>IF($A1109="","",VLOOKUP($A1109,ContractInfo!$C$2:$H$904,6,FALSE))</f>
        <v>0</v>
      </c>
      <c r="L1109" s="158">
        <f>IF(OR($A1109="",$K1109),"",VLOOKUP($A1109,ContractInfo!$C:$L,5,FALSE))</f>
        <v>5</v>
      </c>
    </row>
    <row r="1110" spans="1:12" x14ac:dyDescent="0.2">
      <c r="A1110" s="141" t="s">
        <v>1628</v>
      </c>
      <c r="B1110" s="167">
        <v>-20</v>
      </c>
      <c r="C1110" s="167">
        <v>-20</v>
      </c>
      <c r="D1110" s="167">
        <v>0</v>
      </c>
      <c r="E1110" s="158">
        <f t="shared" si="68"/>
        <v>1</v>
      </c>
      <c r="F1110" s="158">
        <f t="shared" si="69"/>
        <v>-20</v>
      </c>
      <c r="G1110" s="165" t="e">
        <f t="shared" si="70"/>
        <v>#N/A</v>
      </c>
      <c r="H1110" s="167">
        <v>470800</v>
      </c>
      <c r="I1110" s="165" t="e">
        <f t="shared" si="71"/>
        <v>#N/A</v>
      </c>
      <c r="J1110" s="158" t="e">
        <f>IF(OR($A1110="",$K1110),"",VLOOKUP($A1110,ContractInfo!$C:$L,10,FALSE))</f>
        <v>#N/A</v>
      </c>
      <c r="K1110" s="158" t="b">
        <f>IF($A1110="","",VLOOKUP($A1110,ContractInfo!$C$2:$H$904,6,FALSE))</f>
        <v>0</v>
      </c>
      <c r="L1110" s="158">
        <f>IF(OR($A1110="",$K1110),"",VLOOKUP($A1110,ContractInfo!$C:$L,5,FALSE))</f>
        <v>10</v>
      </c>
    </row>
    <row r="1111" spans="1:12" x14ac:dyDescent="0.2">
      <c r="A1111" s="141" t="s">
        <v>1806</v>
      </c>
      <c r="B1111" s="167">
        <v>5</v>
      </c>
      <c r="C1111" s="167">
        <v>0</v>
      </c>
      <c r="D1111" s="167">
        <v>-5</v>
      </c>
      <c r="E1111" s="158">
        <f t="shared" si="68"/>
        <v>1</v>
      </c>
      <c r="F1111" s="158">
        <f t="shared" si="69"/>
        <v>5</v>
      </c>
      <c r="G1111" s="165" t="e">
        <f t="shared" si="70"/>
        <v>#N/A</v>
      </c>
      <c r="H1111" s="167">
        <v>-376250</v>
      </c>
      <c r="I1111" s="165" t="e">
        <f t="shared" si="71"/>
        <v>#N/A</v>
      </c>
      <c r="J1111" s="158" t="e">
        <f>IF(OR($A1111="",$K1111),"",VLOOKUP($A1111,ContractInfo!$C:$L,10,FALSE))</f>
        <v>#N/A</v>
      </c>
      <c r="K1111" s="158" t="b">
        <f>IF($A1111="","",VLOOKUP($A1111,ContractInfo!$C$2:$H$904,6,FALSE))</f>
        <v>0</v>
      </c>
      <c r="L1111" s="158">
        <f>IF(OR($A1111="",$K1111),"",VLOOKUP($A1111,ContractInfo!$C:$L,5,FALSE))</f>
        <v>5</v>
      </c>
    </row>
    <row r="1112" spans="1:12" x14ac:dyDescent="0.2">
      <c r="A1112" s="141" t="s">
        <v>1223</v>
      </c>
      <c r="B1112" s="167">
        <v>-7</v>
      </c>
      <c r="C1112" s="167">
        <v>-7</v>
      </c>
      <c r="D1112" s="167">
        <v>0</v>
      </c>
      <c r="E1112" s="158">
        <f t="shared" si="68"/>
        <v>1</v>
      </c>
      <c r="F1112" s="158">
        <f t="shared" si="69"/>
        <v>-7</v>
      </c>
      <c r="G1112" s="165" t="e">
        <f t="shared" si="70"/>
        <v>#N/A</v>
      </c>
      <c r="H1112" s="167">
        <v>444220</v>
      </c>
      <c r="I1112" s="165" t="e">
        <f t="shared" si="71"/>
        <v>#N/A</v>
      </c>
      <c r="J1112" s="158" t="e">
        <f>IF(OR($A1112="",$K1112),"",VLOOKUP($A1112,ContractInfo!$C:$L,10,FALSE))</f>
        <v>#N/A</v>
      </c>
      <c r="K1112" s="158" t="b">
        <f>IF($A1112="","",VLOOKUP($A1112,ContractInfo!$C$2:$H$904,6,FALSE))</f>
        <v>0</v>
      </c>
      <c r="L1112" s="158">
        <f>IF(OR($A1112="",$K1112),"",VLOOKUP($A1112,ContractInfo!$C:$L,5,FALSE))</f>
        <v>10</v>
      </c>
    </row>
    <row r="1113" spans="1:12" x14ac:dyDescent="0.2">
      <c r="A1113" s="141" t="s">
        <v>1416</v>
      </c>
      <c r="B1113" s="167">
        <v>50</v>
      </c>
      <c r="C1113" s="167">
        <v>0</v>
      </c>
      <c r="D1113" s="167">
        <v>-50</v>
      </c>
      <c r="E1113" s="158">
        <f t="shared" si="68"/>
        <v>1</v>
      </c>
      <c r="F1113" s="158">
        <f t="shared" si="69"/>
        <v>50</v>
      </c>
      <c r="G1113" s="165" t="e">
        <f t="shared" si="70"/>
        <v>#N/A</v>
      </c>
      <c r="H1113" s="167">
        <v>-1914900</v>
      </c>
      <c r="I1113" s="165" t="e">
        <f t="shared" si="71"/>
        <v>#N/A</v>
      </c>
      <c r="J1113" s="158" t="e">
        <f>IF(OR($A1113="",$K1113),"",VLOOKUP($A1113,ContractInfo!$C:$L,10,FALSE))</f>
        <v>#N/A</v>
      </c>
      <c r="K1113" s="158" t="b">
        <f>IF($A1113="","",VLOOKUP($A1113,ContractInfo!$C$2:$H$904,6,FALSE))</f>
        <v>0</v>
      </c>
      <c r="L1113" s="158">
        <f>IF(OR($A1113="",$K1113),"",VLOOKUP($A1113,ContractInfo!$C:$L,5,FALSE))</f>
        <v>10</v>
      </c>
    </row>
    <row r="1114" spans="1:12" x14ac:dyDescent="0.2">
      <c r="A1114" s="141" t="s">
        <v>1458</v>
      </c>
      <c r="B1114" s="167">
        <v>66</v>
      </c>
      <c r="C1114" s="167">
        <v>0</v>
      </c>
      <c r="D1114" s="167">
        <v>-66</v>
      </c>
      <c r="E1114" s="158">
        <f t="shared" si="68"/>
        <v>1</v>
      </c>
      <c r="F1114" s="158">
        <f t="shared" si="69"/>
        <v>66</v>
      </c>
      <c r="G1114" s="165" t="e">
        <f t="shared" si="70"/>
        <v>#N/A</v>
      </c>
      <c r="H1114" s="167">
        <v>-2555630.0000000023</v>
      </c>
      <c r="I1114" s="165" t="e">
        <f t="shared" si="71"/>
        <v>#N/A</v>
      </c>
      <c r="J1114" s="158" t="e">
        <f>IF(OR($A1114="",$K1114),"",VLOOKUP($A1114,ContractInfo!$C:$L,10,FALSE))</f>
        <v>#N/A</v>
      </c>
      <c r="K1114" s="158" t="b">
        <f>IF($A1114="","",VLOOKUP($A1114,ContractInfo!$C$2:$H$904,6,FALSE))</f>
        <v>0</v>
      </c>
      <c r="L1114" s="158">
        <f>IF(OR($A1114="",$K1114),"",VLOOKUP($A1114,ContractInfo!$C:$L,5,FALSE))</f>
        <v>10</v>
      </c>
    </row>
    <row r="1115" spans="1:12" x14ac:dyDescent="0.2">
      <c r="A1115" s="141" t="s">
        <v>1416</v>
      </c>
      <c r="B1115" s="167">
        <v>-63</v>
      </c>
      <c r="C1115" s="167">
        <v>0</v>
      </c>
      <c r="D1115" s="167">
        <v>63</v>
      </c>
      <c r="E1115" s="158">
        <f t="shared" si="68"/>
        <v>1</v>
      </c>
      <c r="F1115" s="158">
        <f t="shared" si="69"/>
        <v>-63</v>
      </c>
      <c r="G1115" s="165" t="e">
        <f t="shared" si="70"/>
        <v>#N/A</v>
      </c>
      <c r="H1115" s="167">
        <v>2423540.0000000009</v>
      </c>
      <c r="I1115" s="165" t="e">
        <f t="shared" si="71"/>
        <v>#N/A</v>
      </c>
      <c r="J1115" s="158" t="e">
        <f>IF(OR($A1115="",$K1115),"",VLOOKUP($A1115,ContractInfo!$C:$L,10,FALSE))</f>
        <v>#N/A</v>
      </c>
      <c r="K1115" s="158" t="b">
        <f>IF($A1115="","",VLOOKUP($A1115,ContractInfo!$C$2:$H$904,6,FALSE))</f>
        <v>0</v>
      </c>
      <c r="L1115" s="158">
        <f>IF(OR($A1115="",$K1115),"",VLOOKUP($A1115,ContractInfo!$C:$L,5,FALSE))</f>
        <v>10</v>
      </c>
    </row>
    <row r="1116" spans="1:12" x14ac:dyDescent="0.2">
      <c r="A1116" s="141" t="s">
        <v>1458</v>
      </c>
      <c r="B1116" s="167">
        <v>-66</v>
      </c>
      <c r="C1116" s="167">
        <v>0</v>
      </c>
      <c r="D1116" s="167">
        <v>66</v>
      </c>
      <c r="E1116" s="158">
        <f t="shared" si="68"/>
        <v>1</v>
      </c>
      <c r="F1116" s="158">
        <f t="shared" si="69"/>
        <v>-66</v>
      </c>
      <c r="G1116" s="165" t="e">
        <f t="shared" si="70"/>
        <v>#N/A</v>
      </c>
      <c r="H1116" s="167">
        <v>2562300.0000000019</v>
      </c>
      <c r="I1116" s="165" t="e">
        <f t="shared" si="71"/>
        <v>#N/A</v>
      </c>
      <c r="J1116" s="158" t="e">
        <f>IF(OR($A1116="",$K1116),"",VLOOKUP($A1116,ContractInfo!$C:$L,10,FALSE))</f>
        <v>#N/A</v>
      </c>
      <c r="K1116" s="158" t="b">
        <f>IF($A1116="","",VLOOKUP($A1116,ContractInfo!$C$2:$H$904,6,FALSE))</f>
        <v>0</v>
      </c>
      <c r="L1116" s="158">
        <f>IF(OR($A1116="",$K1116),"",VLOOKUP($A1116,ContractInfo!$C:$L,5,FALSE))</f>
        <v>10</v>
      </c>
    </row>
    <row r="1117" spans="1:12" x14ac:dyDescent="0.2">
      <c r="A1117" s="141" t="s">
        <v>1416</v>
      </c>
      <c r="B1117" s="167">
        <v>50</v>
      </c>
      <c r="C1117" s="167">
        <v>0</v>
      </c>
      <c r="D1117" s="167">
        <v>-50</v>
      </c>
      <c r="E1117" s="158">
        <f t="shared" si="68"/>
        <v>1</v>
      </c>
      <c r="F1117" s="158">
        <f t="shared" si="69"/>
        <v>50</v>
      </c>
      <c r="G1117" s="165" t="e">
        <f t="shared" si="70"/>
        <v>#N/A</v>
      </c>
      <c r="H1117" s="167">
        <v>-1923000</v>
      </c>
      <c r="I1117" s="165" t="e">
        <f t="shared" si="71"/>
        <v>#N/A</v>
      </c>
      <c r="J1117" s="158" t="e">
        <f>IF(OR($A1117="",$K1117),"",VLOOKUP($A1117,ContractInfo!$C:$L,10,FALSE))</f>
        <v>#N/A</v>
      </c>
      <c r="K1117" s="158" t="b">
        <f>IF($A1117="","",VLOOKUP($A1117,ContractInfo!$C$2:$H$904,6,FALSE))</f>
        <v>0</v>
      </c>
      <c r="L1117" s="158">
        <f>IF(OR($A1117="",$K1117),"",VLOOKUP($A1117,ContractInfo!$C:$L,5,FALSE))</f>
        <v>10</v>
      </c>
    </row>
    <row r="1118" spans="1:12" x14ac:dyDescent="0.2">
      <c r="A1118" s="141" t="s">
        <v>1458</v>
      </c>
      <c r="B1118" s="167">
        <v>56</v>
      </c>
      <c r="C1118" s="167">
        <v>0</v>
      </c>
      <c r="D1118" s="167">
        <v>-56</v>
      </c>
      <c r="E1118" s="158">
        <f t="shared" si="68"/>
        <v>1</v>
      </c>
      <c r="F1118" s="158">
        <f t="shared" si="69"/>
        <v>56</v>
      </c>
      <c r="G1118" s="165" t="e">
        <f t="shared" si="70"/>
        <v>#N/A</v>
      </c>
      <c r="H1118" s="167">
        <v>-2164319.9999999981</v>
      </c>
      <c r="I1118" s="165" t="e">
        <f t="shared" si="71"/>
        <v>#N/A</v>
      </c>
      <c r="J1118" s="158" t="e">
        <f>IF(OR($A1118="",$K1118),"",VLOOKUP($A1118,ContractInfo!$C:$L,10,FALSE))</f>
        <v>#N/A</v>
      </c>
      <c r="K1118" s="158" t="b">
        <f>IF($A1118="","",VLOOKUP($A1118,ContractInfo!$C$2:$H$904,6,FALSE))</f>
        <v>0</v>
      </c>
      <c r="L1118" s="158">
        <f>IF(OR($A1118="",$K1118),"",VLOOKUP($A1118,ContractInfo!$C:$L,5,FALSE))</f>
        <v>10</v>
      </c>
    </row>
    <row r="1119" spans="1:12" x14ac:dyDescent="0.2">
      <c r="A1119" s="141" t="s">
        <v>1806</v>
      </c>
      <c r="B1119" s="167">
        <v>3</v>
      </c>
      <c r="C1119" s="167">
        <v>0</v>
      </c>
      <c r="D1119" s="167">
        <v>-3</v>
      </c>
      <c r="E1119" s="158">
        <f t="shared" si="68"/>
        <v>1</v>
      </c>
      <c r="F1119" s="158">
        <f t="shared" si="69"/>
        <v>3</v>
      </c>
      <c r="G1119" s="165" t="e">
        <f t="shared" si="70"/>
        <v>#N/A</v>
      </c>
      <c r="H1119" s="167">
        <v>-225675</v>
      </c>
      <c r="I1119" s="165" t="e">
        <f t="shared" si="71"/>
        <v>#N/A</v>
      </c>
      <c r="J1119" s="158" t="e">
        <f>IF(OR($A1119="",$K1119),"",VLOOKUP($A1119,ContractInfo!$C:$L,10,FALSE))</f>
        <v>#N/A</v>
      </c>
      <c r="K1119" s="158" t="b">
        <f>IF($A1119="","",VLOOKUP($A1119,ContractInfo!$C$2:$H$904,6,FALSE))</f>
        <v>0</v>
      </c>
      <c r="L1119" s="158">
        <f>IF(OR($A1119="",$K1119),"",VLOOKUP($A1119,ContractInfo!$C:$L,5,FALSE))</f>
        <v>5</v>
      </c>
    </row>
    <row r="1120" spans="1:12" x14ac:dyDescent="0.2">
      <c r="A1120" s="141" t="s">
        <v>1416</v>
      </c>
      <c r="B1120" s="167">
        <v>-13</v>
      </c>
      <c r="C1120" s="167">
        <v>-13</v>
      </c>
      <c r="D1120" s="167">
        <v>0</v>
      </c>
      <c r="E1120" s="158">
        <f t="shared" si="68"/>
        <v>1</v>
      </c>
      <c r="F1120" s="158">
        <f t="shared" si="69"/>
        <v>-13</v>
      </c>
      <c r="G1120" s="165" t="e">
        <f t="shared" si="70"/>
        <v>#N/A</v>
      </c>
      <c r="H1120" s="167">
        <v>492769.99999999983</v>
      </c>
      <c r="I1120" s="165" t="e">
        <f t="shared" si="71"/>
        <v>#N/A</v>
      </c>
      <c r="J1120" s="158" t="e">
        <f>IF(OR($A1120="",$K1120),"",VLOOKUP($A1120,ContractInfo!$C:$L,10,FALSE))</f>
        <v>#N/A</v>
      </c>
      <c r="K1120" s="158" t="b">
        <f>IF($A1120="","",VLOOKUP($A1120,ContractInfo!$C$2:$H$904,6,FALSE))</f>
        <v>0</v>
      </c>
      <c r="L1120" s="158">
        <f>IF(OR($A1120="",$K1120),"",VLOOKUP($A1120,ContractInfo!$C:$L,5,FALSE))</f>
        <v>10</v>
      </c>
    </row>
    <row r="1121" spans="1:12" x14ac:dyDescent="0.2">
      <c r="A1121" s="141" t="s">
        <v>1458</v>
      </c>
      <c r="B1121" s="167">
        <v>-8</v>
      </c>
      <c r="C1121" s="167">
        <v>-8</v>
      </c>
      <c r="D1121" s="167">
        <v>0</v>
      </c>
      <c r="E1121" s="158">
        <f t="shared" si="68"/>
        <v>1</v>
      </c>
      <c r="F1121" s="158">
        <f t="shared" si="69"/>
        <v>-8</v>
      </c>
      <c r="G1121" s="165" t="e">
        <f t="shared" si="70"/>
        <v>#N/A</v>
      </c>
      <c r="H1121" s="167">
        <v>308800</v>
      </c>
      <c r="I1121" s="165" t="e">
        <f t="shared" si="71"/>
        <v>#N/A</v>
      </c>
      <c r="J1121" s="158" t="e">
        <f>IF(OR($A1121="",$K1121),"",VLOOKUP($A1121,ContractInfo!$C:$L,10,FALSE))</f>
        <v>#N/A</v>
      </c>
      <c r="K1121" s="158" t="b">
        <f>IF($A1121="","",VLOOKUP($A1121,ContractInfo!$C$2:$H$904,6,FALSE))</f>
        <v>0</v>
      </c>
      <c r="L1121" s="158">
        <f>IF(OR($A1121="",$K1121),"",VLOOKUP($A1121,ContractInfo!$C:$L,5,FALSE))</f>
        <v>10</v>
      </c>
    </row>
    <row r="1122" spans="1:12" x14ac:dyDescent="0.2">
      <c r="A1122" s="141" t="s">
        <v>1458</v>
      </c>
      <c r="B1122" s="167">
        <v>8</v>
      </c>
      <c r="C1122" s="167">
        <v>8</v>
      </c>
      <c r="D1122" s="167">
        <v>0</v>
      </c>
      <c r="E1122" s="158">
        <f t="shared" si="68"/>
        <v>1</v>
      </c>
      <c r="F1122" s="158">
        <f t="shared" si="69"/>
        <v>8</v>
      </c>
      <c r="G1122" s="165" t="e">
        <f t="shared" si="70"/>
        <v>#N/A</v>
      </c>
      <c r="H1122" s="167">
        <v>-308240</v>
      </c>
      <c r="I1122" s="165" t="e">
        <f t="shared" si="71"/>
        <v>#N/A</v>
      </c>
      <c r="J1122" s="158" t="e">
        <f>IF(OR($A1122="",$K1122),"",VLOOKUP($A1122,ContractInfo!$C:$L,10,FALSE))</f>
        <v>#N/A</v>
      </c>
      <c r="K1122" s="158" t="b">
        <f>IF($A1122="","",VLOOKUP($A1122,ContractInfo!$C$2:$H$904,6,FALSE))</f>
        <v>0</v>
      </c>
      <c r="L1122" s="158">
        <f>IF(OR($A1122="",$K1122),"",VLOOKUP($A1122,ContractInfo!$C:$L,5,FALSE))</f>
        <v>10</v>
      </c>
    </row>
    <row r="1123" spans="1:12" x14ac:dyDescent="0.2">
      <c r="A1123" s="141" t="s">
        <v>1223</v>
      </c>
      <c r="B1123" s="167">
        <v>3</v>
      </c>
      <c r="C1123" s="167">
        <v>0</v>
      </c>
      <c r="D1123" s="167">
        <v>-3</v>
      </c>
      <c r="E1123" s="158">
        <f t="shared" si="68"/>
        <v>1</v>
      </c>
      <c r="F1123" s="158">
        <f t="shared" si="69"/>
        <v>3</v>
      </c>
      <c r="G1123" s="165" t="e">
        <f t="shared" si="70"/>
        <v>#N/A</v>
      </c>
      <c r="H1123" s="167">
        <v>-187440</v>
      </c>
      <c r="I1123" s="165" t="e">
        <f t="shared" si="71"/>
        <v>#N/A</v>
      </c>
      <c r="J1123" s="158" t="e">
        <f>IF(OR($A1123="",$K1123),"",VLOOKUP($A1123,ContractInfo!$C:$L,10,FALSE))</f>
        <v>#N/A</v>
      </c>
      <c r="K1123" s="158" t="b">
        <f>IF($A1123="","",VLOOKUP($A1123,ContractInfo!$C$2:$H$904,6,FALSE))</f>
        <v>0</v>
      </c>
      <c r="L1123" s="158">
        <f>IF(OR($A1123="",$K1123),"",VLOOKUP($A1123,ContractInfo!$C:$L,5,FALSE))</f>
        <v>10</v>
      </c>
    </row>
    <row r="1124" spans="1:12" x14ac:dyDescent="0.2">
      <c r="A1124" s="141" t="s">
        <v>1223</v>
      </c>
      <c r="B1124" s="167">
        <v>-3</v>
      </c>
      <c r="C1124" s="167">
        <v>-3</v>
      </c>
      <c r="D1124" s="167">
        <v>0</v>
      </c>
      <c r="E1124" s="158">
        <f t="shared" si="68"/>
        <v>1</v>
      </c>
      <c r="F1124" s="158">
        <f t="shared" si="69"/>
        <v>-3</v>
      </c>
      <c r="G1124" s="165" t="e">
        <f t="shared" si="70"/>
        <v>#N/A</v>
      </c>
      <c r="H1124" s="167">
        <v>187440</v>
      </c>
      <c r="I1124" s="165" t="e">
        <f t="shared" si="71"/>
        <v>#N/A</v>
      </c>
      <c r="J1124" s="158" t="e">
        <f>IF(OR($A1124="",$K1124),"",VLOOKUP($A1124,ContractInfo!$C:$L,10,FALSE))</f>
        <v>#N/A</v>
      </c>
      <c r="K1124" s="158" t="b">
        <f>IF($A1124="","",VLOOKUP($A1124,ContractInfo!$C$2:$H$904,6,FALSE))</f>
        <v>0</v>
      </c>
      <c r="L1124" s="158">
        <f>IF(OR($A1124="",$K1124),"",VLOOKUP($A1124,ContractInfo!$C:$L,5,FALSE))</f>
        <v>10</v>
      </c>
    </row>
    <row r="1125" spans="1:12" x14ac:dyDescent="0.2">
      <c r="A1125" s="141" t="s">
        <v>1223</v>
      </c>
      <c r="B1125" s="167">
        <v>-3</v>
      </c>
      <c r="C1125" s="167">
        <v>0</v>
      </c>
      <c r="D1125" s="167">
        <v>3</v>
      </c>
      <c r="E1125" s="158">
        <f t="shared" si="68"/>
        <v>1</v>
      </c>
      <c r="F1125" s="158">
        <f t="shared" si="69"/>
        <v>-3</v>
      </c>
      <c r="G1125" s="165" t="e">
        <f t="shared" si="70"/>
        <v>#N/A</v>
      </c>
      <c r="H1125" s="167">
        <v>186690</v>
      </c>
      <c r="I1125" s="165" t="e">
        <f t="shared" si="71"/>
        <v>#N/A</v>
      </c>
      <c r="J1125" s="158" t="e">
        <f>IF(OR($A1125="",$K1125),"",VLOOKUP($A1125,ContractInfo!$C:$L,10,FALSE))</f>
        <v>#N/A</v>
      </c>
      <c r="K1125" s="158" t="b">
        <f>IF($A1125="","",VLOOKUP($A1125,ContractInfo!$C$2:$H$904,6,FALSE))</f>
        <v>0</v>
      </c>
      <c r="L1125" s="158">
        <f>IF(OR($A1125="",$K1125),"",VLOOKUP($A1125,ContractInfo!$C:$L,5,FALSE))</f>
        <v>10</v>
      </c>
    </row>
    <row r="1126" spans="1:12" x14ac:dyDescent="0.2">
      <c r="A1126" s="141" t="s">
        <v>1628</v>
      </c>
      <c r="B1126" s="167">
        <v>46</v>
      </c>
      <c r="C1126" s="167">
        <v>46</v>
      </c>
      <c r="D1126" s="167">
        <v>0</v>
      </c>
      <c r="E1126" s="158">
        <f t="shared" si="68"/>
        <v>1</v>
      </c>
      <c r="F1126" s="158">
        <f t="shared" si="69"/>
        <v>46</v>
      </c>
      <c r="G1126" s="165" t="e">
        <f t="shared" si="70"/>
        <v>#N/A</v>
      </c>
      <c r="H1126" s="167">
        <v>-1070759.9999999986</v>
      </c>
      <c r="I1126" s="165" t="e">
        <f t="shared" si="71"/>
        <v>#N/A</v>
      </c>
      <c r="J1126" s="158" t="e">
        <f>IF(OR($A1126="",$K1126),"",VLOOKUP($A1126,ContractInfo!$C:$L,10,FALSE))</f>
        <v>#N/A</v>
      </c>
      <c r="K1126" s="158" t="b">
        <f>IF($A1126="","",VLOOKUP($A1126,ContractInfo!$C$2:$H$904,6,FALSE))</f>
        <v>0</v>
      </c>
      <c r="L1126" s="158">
        <f>IF(OR($A1126="",$K1126),"",VLOOKUP($A1126,ContractInfo!$C:$L,5,FALSE))</f>
        <v>10</v>
      </c>
    </row>
    <row r="1127" spans="1:12" x14ac:dyDescent="0.2">
      <c r="A1127" s="141" t="s">
        <v>1416</v>
      </c>
      <c r="B1127" s="167">
        <v>43</v>
      </c>
      <c r="C1127" s="167">
        <v>43</v>
      </c>
      <c r="D1127" s="167">
        <v>0</v>
      </c>
      <c r="E1127" s="158">
        <f t="shared" si="68"/>
        <v>1</v>
      </c>
      <c r="F1127" s="158">
        <f t="shared" si="69"/>
        <v>43</v>
      </c>
      <c r="G1127" s="165" t="e">
        <f t="shared" si="70"/>
        <v>#N/A</v>
      </c>
      <c r="H1127" s="167">
        <v>-1629380.0000000007</v>
      </c>
      <c r="I1127" s="165" t="e">
        <f t="shared" si="71"/>
        <v>#N/A</v>
      </c>
      <c r="J1127" s="158" t="e">
        <f>IF(OR($A1127="",$K1127),"",VLOOKUP($A1127,ContractInfo!$C:$L,10,FALSE))</f>
        <v>#N/A</v>
      </c>
      <c r="K1127" s="158" t="b">
        <f>IF($A1127="","",VLOOKUP($A1127,ContractInfo!$C$2:$H$904,6,FALSE))</f>
        <v>0</v>
      </c>
      <c r="L1127" s="158">
        <f>IF(OR($A1127="",$K1127),"",VLOOKUP($A1127,ContractInfo!$C:$L,5,FALSE))</f>
        <v>10</v>
      </c>
    </row>
    <row r="1128" spans="1:12" x14ac:dyDescent="0.2">
      <c r="A1128" s="141" t="s">
        <v>1458</v>
      </c>
      <c r="B1128" s="167">
        <v>11</v>
      </c>
      <c r="C1128" s="167">
        <v>0</v>
      </c>
      <c r="D1128" s="167">
        <v>-11</v>
      </c>
      <c r="E1128" s="158">
        <f t="shared" si="68"/>
        <v>1</v>
      </c>
      <c r="F1128" s="158">
        <f t="shared" si="69"/>
        <v>11</v>
      </c>
      <c r="G1128" s="165" t="e">
        <f t="shared" si="70"/>
        <v>#N/A</v>
      </c>
      <c r="H1128" s="167">
        <v>-424160</v>
      </c>
      <c r="I1128" s="165" t="e">
        <f t="shared" si="71"/>
        <v>#N/A</v>
      </c>
      <c r="J1128" s="158" t="e">
        <f>IF(OR($A1128="",$K1128),"",VLOOKUP($A1128,ContractInfo!$C:$L,10,FALSE))</f>
        <v>#N/A</v>
      </c>
      <c r="K1128" s="158" t="b">
        <f>IF($A1128="","",VLOOKUP($A1128,ContractInfo!$C$2:$H$904,6,FALSE))</f>
        <v>0</v>
      </c>
      <c r="L1128" s="158">
        <f>IF(OR($A1128="",$K1128),"",VLOOKUP($A1128,ContractInfo!$C:$L,5,FALSE))</f>
        <v>10</v>
      </c>
    </row>
    <row r="1129" spans="1:12" x14ac:dyDescent="0.2">
      <c r="A1129" s="141" t="s">
        <v>1416</v>
      </c>
      <c r="B1129" s="167">
        <v>17</v>
      </c>
      <c r="C1129" s="167">
        <v>0</v>
      </c>
      <c r="D1129" s="167">
        <v>-17</v>
      </c>
      <c r="E1129" s="158">
        <f t="shared" si="68"/>
        <v>1</v>
      </c>
      <c r="F1129" s="158">
        <f t="shared" si="69"/>
        <v>17</v>
      </c>
      <c r="G1129" s="165" t="e">
        <f t="shared" si="70"/>
        <v>#N/A</v>
      </c>
      <c r="H1129" s="167">
        <v>-646160.00000000035</v>
      </c>
      <c r="I1129" s="165" t="e">
        <f t="shared" si="71"/>
        <v>#N/A</v>
      </c>
      <c r="J1129" s="158" t="e">
        <f>IF(OR($A1129="",$K1129),"",VLOOKUP($A1129,ContractInfo!$C:$L,10,FALSE))</f>
        <v>#N/A</v>
      </c>
      <c r="K1129" s="158" t="b">
        <f>IF($A1129="","",VLOOKUP($A1129,ContractInfo!$C$2:$H$904,6,FALSE))</f>
        <v>0</v>
      </c>
      <c r="L1129" s="158">
        <f>IF(OR($A1129="",$K1129),"",VLOOKUP($A1129,ContractInfo!$C:$L,5,FALSE))</f>
        <v>10</v>
      </c>
    </row>
    <row r="1130" spans="1:12" x14ac:dyDescent="0.2">
      <c r="A1130" s="141" t="s">
        <v>1416</v>
      </c>
      <c r="B1130" s="167">
        <v>10</v>
      </c>
      <c r="C1130" s="167">
        <v>0</v>
      </c>
      <c r="D1130" s="167">
        <v>-10</v>
      </c>
      <c r="E1130" s="158">
        <f t="shared" si="68"/>
        <v>1</v>
      </c>
      <c r="F1130" s="158">
        <f t="shared" si="69"/>
        <v>10</v>
      </c>
      <c r="G1130" s="165" t="e">
        <f t="shared" si="70"/>
        <v>#N/A</v>
      </c>
      <c r="H1130" s="167">
        <v>-381800</v>
      </c>
      <c r="I1130" s="165" t="e">
        <f t="shared" si="71"/>
        <v>#N/A</v>
      </c>
      <c r="J1130" s="158" t="e">
        <f>IF(OR($A1130="",$K1130),"",VLOOKUP($A1130,ContractInfo!$C:$L,10,FALSE))</f>
        <v>#N/A</v>
      </c>
      <c r="K1130" s="158" t="b">
        <f>IF($A1130="","",VLOOKUP($A1130,ContractInfo!$C$2:$H$904,6,FALSE))</f>
        <v>0</v>
      </c>
      <c r="L1130" s="158">
        <f>IF(OR($A1130="",$K1130),"",VLOOKUP($A1130,ContractInfo!$C:$L,5,FALSE))</f>
        <v>10</v>
      </c>
    </row>
    <row r="1131" spans="1:12" x14ac:dyDescent="0.2">
      <c r="A1131" s="141" t="s">
        <v>1458</v>
      </c>
      <c r="B1131" s="167">
        <v>50</v>
      </c>
      <c r="C1131" s="167">
        <v>0</v>
      </c>
      <c r="D1131" s="167">
        <v>-50</v>
      </c>
      <c r="E1131" s="158">
        <f t="shared" si="68"/>
        <v>1</v>
      </c>
      <c r="F1131" s="158">
        <f t="shared" si="69"/>
        <v>50</v>
      </c>
      <c r="G1131" s="165" t="e">
        <f t="shared" si="70"/>
        <v>#N/A</v>
      </c>
      <c r="H1131" s="167">
        <v>-1937300</v>
      </c>
      <c r="I1131" s="165" t="e">
        <f t="shared" si="71"/>
        <v>#N/A</v>
      </c>
      <c r="J1131" s="158" t="e">
        <f>IF(OR($A1131="",$K1131),"",VLOOKUP($A1131,ContractInfo!$C:$L,10,FALSE))</f>
        <v>#N/A</v>
      </c>
      <c r="K1131" s="158" t="b">
        <f>IF($A1131="","",VLOOKUP($A1131,ContractInfo!$C$2:$H$904,6,FALSE))</f>
        <v>0</v>
      </c>
      <c r="L1131" s="158">
        <f>IF(OR($A1131="",$K1131),"",VLOOKUP($A1131,ContractInfo!$C:$L,5,FALSE))</f>
        <v>10</v>
      </c>
    </row>
    <row r="1132" spans="1:12" x14ac:dyDescent="0.2">
      <c r="A1132" s="141" t="s">
        <v>1416</v>
      </c>
      <c r="B1132" s="167">
        <v>-10</v>
      </c>
      <c r="C1132" s="167">
        <v>0</v>
      </c>
      <c r="D1132" s="167">
        <v>10</v>
      </c>
      <c r="E1132" s="158">
        <f t="shared" si="68"/>
        <v>1</v>
      </c>
      <c r="F1132" s="158">
        <f t="shared" si="69"/>
        <v>-10</v>
      </c>
      <c r="G1132" s="165" t="e">
        <f t="shared" si="70"/>
        <v>#N/A</v>
      </c>
      <c r="H1132" s="167">
        <v>385000</v>
      </c>
      <c r="I1132" s="165" t="e">
        <f t="shared" si="71"/>
        <v>#N/A</v>
      </c>
      <c r="J1132" s="158" t="e">
        <f>IF(OR($A1132="",$K1132),"",VLOOKUP($A1132,ContractInfo!$C:$L,10,FALSE))</f>
        <v>#N/A</v>
      </c>
      <c r="K1132" s="158" t="b">
        <f>IF($A1132="","",VLOOKUP($A1132,ContractInfo!$C$2:$H$904,6,FALSE))</f>
        <v>0</v>
      </c>
      <c r="L1132" s="158">
        <f>IF(OR($A1132="",$K1132),"",VLOOKUP($A1132,ContractInfo!$C:$L,5,FALSE))</f>
        <v>10</v>
      </c>
    </row>
    <row r="1133" spans="1:12" x14ac:dyDescent="0.2">
      <c r="A1133" s="141" t="s">
        <v>1458</v>
      </c>
      <c r="B1133" s="167">
        <v>-60</v>
      </c>
      <c r="C1133" s="167">
        <v>0</v>
      </c>
      <c r="D1133" s="167">
        <v>60</v>
      </c>
      <c r="E1133" s="158">
        <f t="shared" si="68"/>
        <v>1</v>
      </c>
      <c r="F1133" s="158">
        <f t="shared" si="69"/>
        <v>-60</v>
      </c>
      <c r="G1133" s="165" t="e">
        <f t="shared" si="70"/>
        <v>#N/A</v>
      </c>
      <c r="H1133" s="167">
        <v>2328799.9999999981</v>
      </c>
      <c r="I1133" s="165" t="e">
        <f t="shared" si="71"/>
        <v>#N/A</v>
      </c>
      <c r="J1133" s="158" t="e">
        <f>IF(OR($A1133="",$K1133),"",VLOOKUP($A1133,ContractInfo!$C:$L,10,FALSE))</f>
        <v>#N/A</v>
      </c>
      <c r="K1133" s="158" t="b">
        <f>IF($A1133="","",VLOOKUP($A1133,ContractInfo!$C$2:$H$904,6,FALSE))</f>
        <v>0</v>
      </c>
      <c r="L1133" s="158">
        <f>IF(OR($A1133="",$K1133),"",VLOOKUP($A1133,ContractInfo!$C:$L,5,FALSE))</f>
        <v>10</v>
      </c>
    </row>
    <row r="1134" spans="1:12" x14ac:dyDescent="0.2">
      <c r="A1134" s="141" t="s">
        <v>1937</v>
      </c>
      <c r="B1134" s="167">
        <v>3</v>
      </c>
      <c r="C1134" s="167">
        <v>3</v>
      </c>
      <c r="D1134" s="167">
        <v>0</v>
      </c>
      <c r="E1134" s="158">
        <f t="shared" si="68"/>
        <v>1</v>
      </c>
      <c r="F1134" s="158">
        <f t="shared" si="69"/>
        <v>3</v>
      </c>
      <c r="G1134" s="165" t="e">
        <f t="shared" si="70"/>
        <v>#N/A</v>
      </c>
      <c r="H1134" s="167">
        <v>-180930</v>
      </c>
      <c r="I1134" s="165" t="e">
        <f t="shared" si="71"/>
        <v>#N/A</v>
      </c>
      <c r="J1134" s="158" t="e">
        <f>IF(OR($A1134="",$K1134),"",VLOOKUP($A1134,ContractInfo!$C:$L,10,FALSE))</f>
        <v>#N/A</v>
      </c>
      <c r="K1134" s="158" t="b">
        <f>IF($A1134="","",VLOOKUP($A1134,ContractInfo!$C$2:$H$904,6,FALSE))</f>
        <v>0</v>
      </c>
      <c r="L1134" s="158">
        <f>IF(OR($A1134="",$K1134),"",VLOOKUP($A1134,ContractInfo!$C:$L,5,FALSE))</f>
        <v>10</v>
      </c>
    </row>
    <row r="1135" spans="1:12" x14ac:dyDescent="0.2">
      <c r="A1135" s="141" t="s">
        <v>1962</v>
      </c>
      <c r="B1135" s="167">
        <v>3054</v>
      </c>
      <c r="C1135" s="167">
        <v>3054</v>
      </c>
      <c r="D1135" s="167">
        <v>0</v>
      </c>
      <c r="E1135" s="158">
        <f t="shared" si="68"/>
        <v>1</v>
      </c>
      <c r="F1135" s="158">
        <f t="shared" si="69"/>
        <v>3054</v>
      </c>
      <c r="G1135" s="165" t="e">
        <f t="shared" si="70"/>
        <v>#N/A</v>
      </c>
      <c r="H1135" s="167">
        <v>-9022737.5999999996</v>
      </c>
      <c r="I1135" s="165" t="e">
        <f t="shared" si="71"/>
        <v>#N/A</v>
      </c>
      <c r="J1135" s="158" t="e">
        <f>IF(OR($A1135="",$K1135),"",VLOOKUP($A1135,ContractInfo!$C:$L,10,FALSE))</f>
        <v>#N/A</v>
      </c>
      <c r="K1135" s="158" t="b">
        <f>IF($A1135="","",VLOOKUP($A1135,ContractInfo!$C$2:$H$904,6,FALSE))</f>
        <v>0</v>
      </c>
      <c r="L1135" s="158">
        <f>IF(OR($A1135="",$K1135),"",VLOOKUP($A1135,ContractInfo!$C:$L,5,FALSE))</f>
        <v>100</v>
      </c>
    </row>
    <row r="1136" spans="1:12" x14ac:dyDescent="0.2">
      <c r="A1136" s="141" t="s">
        <v>1468</v>
      </c>
      <c r="B1136" s="167">
        <v>-25</v>
      </c>
      <c r="C1136" s="167">
        <v>-25</v>
      </c>
      <c r="D1136" s="167">
        <v>0</v>
      </c>
      <c r="E1136" s="158">
        <f t="shared" si="68"/>
        <v>1</v>
      </c>
      <c r="F1136" s="158">
        <f t="shared" si="69"/>
        <v>-25</v>
      </c>
      <c r="G1136" s="165" t="e">
        <f t="shared" si="70"/>
        <v>#N/A</v>
      </c>
      <c r="H1136" s="167">
        <v>45375</v>
      </c>
      <c r="I1136" s="165" t="e">
        <f t="shared" si="71"/>
        <v>#N/A</v>
      </c>
      <c r="J1136" s="158" t="e">
        <f>IF(OR($A1136="",$K1136),"",VLOOKUP($A1136,ContractInfo!$C:$L,10,FALSE))</f>
        <v>#N/A</v>
      </c>
      <c r="K1136" s="158" t="b">
        <f>IF($A1136="","",VLOOKUP($A1136,ContractInfo!$C$2:$H$904,6,FALSE))</f>
        <v>0</v>
      </c>
      <c r="L1136" s="158">
        <f>IF(OR($A1136="",$K1136),"",VLOOKUP($A1136,ContractInfo!$C:$L,5,FALSE))</f>
        <v>100</v>
      </c>
    </row>
    <row r="1137" spans="1:12" x14ac:dyDescent="0.2">
      <c r="A1137" s="141" t="s">
        <v>1285</v>
      </c>
      <c r="B1137" s="167">
        <v>1000</v>
      </c>
      <c r="C1137" s="167">
        <v>1000</v>
      </c>
      <c r="D1137" s="167">
        <v>0</v>
      </c>
      <c r="E1137" s="158">
        <f t="shared" si="68"/>
        <v>1</v>
      </c>
      <c r="F1137" s="158">
        <f t="shared" si="69"/>
        <v>1000</v>
      </c>
      <c r="G1137" s="165" t="e">
        <f t="shared" si="70"/>
        <v>#N/A</v>
      </c>
      <c r="H1137" s="167">
        <v>-780900</v>
      </c>
      <c r="I1137" s="165" t="e">
        <f t="shared" si="71"/>
        <v>#N/A</v>
      </c>
      <c r="J1137" s="158" t="e">
        <f>IF(OR($A1137="",$K1137),"",VLOOKUP($A1137,ContractInfo!$C:$L,10,FALSE))</f>
        <v>#N/A</v>
      </c>
      <c r="K1137" s="158" t="b">
        <f>IF($A1137="","",VLOOKUP($A1137,ContractInfo!$C$2:$H$904,6,FALSE))</f>
        <v>0</v>
      </c>
      <c r="L1137" s="158">
        <f>IF(OR($A1137="",$K1137),"",VLOOKUP($A1137,ContractInfo!$C:$L,5,FALSE))</f>
        <v>100</v>
      </c>
    </row>
    <row r="1138" spans="1:12" x14ac:dyDescent="0.2">
      <c r="A1138" s="141" t="s">
        <v>1323</v>
      </c>
      <c r="B1138" s="167">
        <v>-800</v>
      </c>
      <c r="C1138" s="167">
        <v>-800</v>
      </c>
      <c r="D1138" s="167">
        <v>0</v>
      </c>
      <c r="E1138" s="158">
        <f t="shared" si="68"/>
        <v>1</v>
      </c>
      <c r="F1138" s="158">
        <f t="shared" si="69"/>
        <v>-800</v>
      </c>
      <c r="G1138" s="165" t="e">
        <f t="shared" si="70"/>
        <v>#N/A</v>
      </c>
      <c r="H1138" s="167">
        <v>917600</v>
      </c>
      <c r="I1138" s="165" t="e">
        <f t="shared" si="71"/>
        <v>#N/A</v>
      </c>
      <c r="J1138" s="158" t="e">
        <f>IF(OR($A1138="",$K1138),"",VLOOKUP($A1138,ContractInfo!$C:$L,10,FALSE))</f>
        <v>#N/A</v>
      </c>
      <c r="K1138" s="158" t="b">
        <f>IF($A1138="","",VLOOKUP($A1138,ContractInfo!$C$2:$H$904,6,FALSE))</f>
        <v>0</v>
      </c>
      <c r="L1138" s="158">
        <f>IF(OR($A1138="",$K1138),"",VLOOKUP($A1138,ContractInfo!$C:$L,5,FALSE))</f>
        <v>100</v>
      </c>
    </row>
    <row r="1139" spans="1:12" x14ac:dyDescent="0.2">
      <c r="A1139" s="141" t="s">
        <v>1471</v>
      </c>
      <c r="B1139" s="167">
        <v>-50</v>
      </c>
      <c r="C1139" s="167">
        <v>-50</v>
      </c>
      <c r="D1139" s="167">
        <v>0</v>
      </c>
      <c r="E1139" s="158">
        <f t="shared" si="68"/>
        <v>1</v>
      </c>
      <c r="F1139" s="158">
        <f t="shared" si="69"/>
        <v>-50</v>
      </c>
      <c r="G1139" s="165" t="e">
        <f t="shared" si="70"/>
        <v>#N/A</v>
      </c>
      <c r="H1139" s="167">
        <v>85150</v>
      </c>
      <c r="I1139" s="165" t="e">
        <f t="shared" si="71"/>
        <v>#N/A</v>
      </c>
      <c r="J1139" s="158" t="e">
        <f>IF(OR($A1139="",$K1139),"",VLOOKUP($A1139,ContractInfo!$C:$L,10,FALSE))</f>
        <v>#N/A</v>
      </c>
      <c r="K1139" s="158" t="b">
        <f>IF($A1139="","",VLOOKUP($A1139,ContractInfo!$C$2:$H$904,6,FALSE))</f>
        <v>0</v>
      </c>
      <c r="L1139" s="158">
        <f>IF(OR($A1139="",$K1139),"",VLOOKUP($A1139,ContractInfo!$C:$L,5,FALSE))</f>
        <v>100</v>
      </c>
    </row>
    <row r="1140" spans="1:12" x14ac:dyDescent="0.2">
      <c r="A1140" s="141" t="s">
        <v>1670</v>
      </c>
      <c r="B1140" s="167">
        <v>-150</v>
      </c>
      <c r="C1140" s="167">
        <v>-150</v>
      </c>
      <c r="D1140" s="167">
        <v>0</v>
      </c>
      <c r="E1140" s="158">
        <f t="shared" si="68"/>
        <v>1</v>
      </c>
      <c r="F1140" s="158">
        <f t="shared" si="69"/>
        <v>-150</v>
      </c>
      <c r="G1140" s="165" t="e">
        <f t="shared" si="70"/>
        <v>#N/A</v>
      </c>
      <c r="H1140" s="167">
        <v>196800</v>
      </c>
      <c r="I1140" s="165" t="e">
        <f t="shared" si="71"/>
        <v>#N/A</v>
      </c>
      <c r="J1140" s="158" t="e">
        <f>IF(OR($A1140="",$K1140),"",VLOOKUP($A1140,ContractInfo!$C:$L,10,FALSE))</f>
        <v>#N/A</v>
      </c>
      <c r="K1140" s="158" t="b">
        <f>IF($A1140="","",VLOOKUP($A1140,ContractInfo!$C$2:$H$904,6,FALSE))</f>
        <v>0</v>
      </c>
      <c r="L1140" s="158">
        <f>IF(OR($A1140="",$K1140),"",VLOOKUP($A1140,ContractInfo!$C:$L,5,FALSE))</f>
        <v>100</v>
      </c>
    </row>
    <row r="1141" spans="1:12" x14ac:dyDescent="0.2">
      <c r="A1141" s="141" t="s">
        <v>1875</v>
      </c>
      <c r="B1141" s="167">
        <v>150</v>
      </c>
      <c r="C1141" s="167">
        <v>150</v>
      </c>
      <c r="D1141" s="167">
        <v>0</v>
      </c>
      <c r="E1141" s="158">
        <f t="shared" si="68"/>
        <v>1</v>
      </c>
      <c r="F1141" s="158">
        <f t="shared" si="69"/>
        <v>150</v>
      </c>
      <c r="G1141" s="165" t="e">
        <f t="shared" si="70"/>
        <v>#N/A</v>
      </c>
      <c r="H1141" s="167">
        <v>-191400</v>
      </c>
      <c r="I1141" s="165" t="e">
        <f t="shared" si="71"/>
        <v>#N/A</v>
      </c>
      <c r="J1141" s="158" t="e">
        <f>IF(OR($A1141="",$K1141),"",VLOOKUP($A1141,ContractInfo!$C:$L,10,FALSE))</f>
        <v>#N/A</v>
      </c>
      <c r="K1141" s="158" t="b">
        <f>IF($A1141="","",VLOOKUP($A1141,ContractInfo!$C$2:$H$904,6,FALSE))</f>
        <v>0</v>
      </c>
      <c r="L1141" s="158">
        <f>IF(OR($A1141="",$K1141),"",VLOOKUP($A1141,ContractInfo!$C:$L,5,FALSE))</f>
        <v>100</v>
      </c>
    </row>
    <row r="1142" spans="1:12" x14ac:dyDescent="0.2">
      <c r="A1142" s="141" t="s">
        <v>1882</v>
      </c>
      <c r="B1142" s="167">
        <v>400</v>
      </c>
      <c r="C1142" s="167">
        <v>400</v>
      </c>
      <c r="D1142" s="167">
        <v>0</v>
      </c>
      <c r="E1142" s="158">
        <f t="shared" si="68"/>
        <v>1</v>
      </c>
      <c r="F1142" s="158">
        <f t="shared" si="69"/>
        <v>400</v>
      </c>
      <c r="G1142" s="165" t="e">
        <f t="shared" si="70"/>
        <v>#N/A</v>
      </c>
      <c r="H1142" s="167">
        <v>-477200</v>
      </c>
      <c r="I1142" s="165" t="e">
        <f t="shared" si="71"/>
        <v>#N/A</v>
      </c>
      <c r="J1142" s="158" t="e">
        <f>IF(OR($A1142="",$K1142),"",VLOOKUP($A1142,ContractInfo!$C:$L,10,FALSE))</f>
        <v>#N/A</v>
      </c>
      <c r="K1142" s="158" t="b">
        <f>IF($A1142="","",VLOOKUP($A1142,ContractInfo!$C$2:$H$904,6,FALSE))</f>
        <v>0</v>
      </c>
      <c r="L1142" s="158">
        <f>IF(OR($A1142="",$K1142),"",VLOOKUP($A1142,ContractInfo!$C:$L,5,FALSE))</f>
        <v>100</v>
      </c>
    </row>
    <row r="1143" spans="1:12" x14ac:dyDescent="0.2">
      <c r="A1143" s="141" t="s">
        <v>1962</v>
      </c>
      <c r="B1143" s="167">
        <v>1469</v>
      </c>
      <c r="C1143" s="167">
        <v>1469</v>
      </c>
      <c r="D1143" s="167">
        <v>0</v>
      </c>
      <c r="E1143" s="158">
        <f t="shared" si="68"/>
        <v>1</v>
      </c>
      <c r="F1143" s="158">
        <f t="shared" si="69"/>
        <v>1469</v>
      </c>
      <c r="G1143" s="165" t="e">
        <f t="shared" si="70"/>
        <v>#N/A</v>
      </c>
      <c r="H1143" s="167">
        <v>-4249082.5</v>
      </c>
      <c r="I1143" s="165" t="e">
        <f t="shared" si="71"/>
        <v>#N/A</v>
      </c>
      <c r="J1143" s="158" t="e">
        <f>IF(OR($A1143="",$K1143),"",VLOOKUP($A1143,ContractInfo!$C:$L,10,FALSE))</f>
        <v>#N/A</v>
      </c>
      <c r="K1143" s="158" t="b">
        <f>IF($A1143="","",VLOOKUP($A1143,ContractInfo!$C$2:$H$904,6,FALSE))</f>
        <v>0</v>
      </c>
      <c r="L1143" s="158">
        <f>IF(OR($A1143="",$K1143),"",VLOOKUP($A1143,ContractInfo!$C:$L,5,FALSE))</f>
        <v>100</v>
      </c>
    </row>
    <row r="1144" spans="1:12" x14ac:dyDescent="0.2">
      <c r="A1144" s="141" t="s">
        <v>1706</v>
      </c>
      <c r="B1144" s="167">
        <v>-880</v>
      </c>
      <c r="C1144" s="167">
        <v>-880</v>
      </c>
      <c r="D1144" s="167">
        <v>0</v>
      </c>
      <c r="E1144" s="158">
        <f t="shared" si="68"/>
        <v>1</v>
      </c>
      <c r="F1144" s="158">
        <f t="shared" si="69"/>
        <v>-880</v>
      </c>
      <c r="G1144" s="165" t="e">
        <f t="shared" si="70"/>
        <v>#N/A</v>
      </c>
      <c r="H1144" s="167">
        <v>1299672</v>
      </c>
      <c r="I1144" s="165" t="e">
        <f t="shared" si="71"/>
        <v>#N/A</v>
      </c>
      <c r="J1144" s="158" t="e">
        <f>IF(OR($A1144="",$K1144),"",VLOOKUP($A1144,ContractInfo!$C:$L,10,FALSE))</f>
        <v>#N/A</v>
      </c>
      <c r="K1144" s="158" t="b">
        <f>IF($A1144="","",VLOOKUP($A1144,ContractInfo!$C$2:$H$904,6,FALSE))</f>
        <v>0</v>
      </c>
      <c r="L1144" s="158">
        <f>IF(OR($A1144="",$K1144),"",VLOOKUP($A1144,ContractInfo!$C:$L,5,FALSE))</f>
        <v>100</v>
      </c>
    </row>
    <row r="1145" spans="1:12" x14ac:dyDescent="0.2">
      <c r="A1145" s="141" t="s">
        <v>1977</v>
      </c>
      <c r="B1145" s="167">
        <v>1100</v>
      </c>
      <c r="C1145" s="167">
        <v>1100</v>
      </c>
      <c r="D1145" s="167">
        <v>0</v>
      </c>
      <c r="E1145" s="158">
        <f t="shared" si="68"/>
        <v>1</v>
      </c>
      <c r="F1145" s="158">
        <f t="shared" si="69"/>
        <v>1100</v>
      </c>
      <c r="G1145" s="165" t="e">
        <f t="shared" si="70"/>
        <v>#N/A</v>
      </c>
      <c r="H1145" s="167">
        <v>-1100000</v>
      </c>
      <c r="I1145" s="165" t="e">
        <f t="shared" si="71"/>
        <v>#N/A</v>
      </c>
      <c r="J1145" s="158" t="e">
        <f>IF(OR($A1145="",$K1145),"",VLOOKUP($A1145,ContractInfo!$C:$L,10,FALSE))</f>
        <v>#N/A</v>
      </c>
      <c r="K1145" s="158" t="b">
        <f>IF($A1145="","",VLOOKUP($A1145,ContractInfo!$C$2:$H$904,6,FALSE))</f>
        <v>0</v>
      </c>
      <c r="L1145" s="158">
        <f>IF(OR($A1145="",$K1145),"",VLOOKUP($A1145,ContractInfo!$C:$L,5,FALSE))</f>
        <v>100</v>
      </c>
    </row>
    <row r="1146" spans="1:12" x14ac:dyDescent="0.2">
      <c r="A1146" s="141" t="s">
        <v>1879</v>
      </c>
      <c r="B1146" s="167">
        <v>-200</v>
      </c>
      <c r="C1146" s="167">
        <v>-200</v>
      </c>
      <c r="D1146" s="167">
        <v>0</v>
      </c>
      <c r="E1146" s="158">
        <f t="shared" si="68"/>
        <v>1</v>
      </c>
      <c r="F1146" s="158">
        <f t="shared" si="69"/>
        <v>-200</v>
      </c>
      <c r="G1146" s="165" t="e">
        <f t="shared" si="70"/>
        <v>#N/A</v>
      </c>
      <c r="H1146" s="167">
        <v>113800.00000000001</v>
      </c>
      <c r="I1146" s="165" t="e">
        <f t="shared" si="71"/>
        <v>#N/A</v>
      </c>
      <c r="J1146" s="158" t="e">
        <f>IF(OR($A1146="",$K1146),"",VLOOKUP($A1146,ContractInfo!$C:$L,10,FALSE))</f>
        <v>#N/A</v>
      </c>
      <c r="K1146" s="158" t="b">
        <f>IF($A1146="","",VLOOKUP($A1146,ContractInfo!$C$2:$H$904,6,FALSE))</f>
        <v>0</v>
      </c>
      <c r="L1146" s="158">
        <f>IF(OR($A1146="",$K1146),"",VLOOKUP($A1146,ContractInfo!$C:$L,5,FALSE))</f>
        <v>100</v>
      </c>
    </row>
    <row r="1147" spans="1:12" x14ac:dyDescent="0.2">
      <c r="A1147" s="141" t="s">
        <v>1353</v>
      </c>
      <c r="B1147" s="167">
        <v>-10</v>
      </c>
      <c r="C1147" s="167">
        <v>-10</v>
      </c>
      <c r="D1147" s="167">
        <v>0</v>
      </c>
      <c r="E1147" s="158">
        <f t="shared" si="68"/>
        <v>1</v>
      </c>
      <c r="F1147" s="158">
        <f t="shared" si="69"/>
        <v>-10</v>
      </c>
      <c r="G1147" s="165" t="e">
        <f t="shared" si="70"/>
        <v>#N/A</v>
      </c>
      <c r="H1147" s="167">
        <v>24340</v>
      </c>
      <c r="I1147" s="165" t="e">
        <f t="shared" si="71"/>
        <v>#N/A</v>
      </c>
      <c r="J1147" s="158" t="e">
        <f>IF(OR($A1147="",$K1147),"",VLOOKUP($A1147,ContractInfo!$C:$L,10,FALSE))</f>
        <v>#N/A</v>
      </c>
      <c r="K1147" s="158" t="b">
        <f>IF($A1147="","",VLOOKUP($A1147,ContractInfo!$C$2:$H$904,6,FALSE))</f>
        <v>0</v>
      </c>
      <c r="L1147" s="158">
        <f>IF(OR($A1147="",$K1147),"",VLOOKUP($A1147,ContractInfo!$C:$L,5,FALSE))</f>
        <v>100</v>
      </c>
    </row>
    <row r="1148" spans="1:12" x14ac:dyDescent="0.2">
      <c r="A1148" s="141" t="s">
        <v>1081</v>
      </c>
      <c r="B1148" s="167">
        <v>-2000</v>
      </c>
      <c r="C1148" s="167">
        <v>-2000</v>
      </c>
      <c r="D1148" s="167">
        <v>0</v>
      </c>
      <c r="E1148" s="158">
        <f t="shared" si="68"/>
        <v>1</v>
      </c>
      <c r="F1148" s="158">
        <f t="shared" si="69"/>
        <v>-2000</v>
      </c>
      <c r="G1148" s="165" t="e">
        <f t="shared" si="70"/>
        <v>#N/A</v>
      </c>
      <c r="H1148" s="167">
        <v>508000</v>
      </c>
      <c r="I1148" s="165" t="e">
        <f t="shared" si="71"/>
        <v>#N/A</v>
      </c>
      <c r="J1148" s="158" t="e">
        <f>IF(OR($A1148="",$K1148),"",VLOOKUP($A1148,ContractInfo!$C:$L,10,FALSE))</f>
        <v>#N/A</v>
      </c>
      <c r="K1148" s="158" t="b">
        <f>IF($A1148="","",VLOOKUP($A1148,ContractInfo!$C$2:$H$904,6,FALSE))</f>
        <v>0</v>
      </c>
      <c r="L1148" s="158">
        <f>IF(OR($A1148="",$K1148),"",VLOOKUP($A1148,ContractInfo!$C:$L,5,FALSE))</f>
        <v>100</v>
      </c>
    </row>
    <row r="1149" spans="1:12" x14ac:dyDescent="0.2">
      <c r="A1149" s="141" t="s">
        <v>1979</v>
      </c>
      <c r="B1149" s="167">
        <v>450.01</v>
      </c>
      <c r="C1149" s="167">
        <v>450.01</v>
      </c>
      <c r="D1149" s="167">
        <v>0</v>
      </c>
      <c r="E1149" s="158">
        <f t="shared" si="68"/>
        <v>1</v>
      </c>
      <c r="F1149" s="158">
        <f t="shared" si="69"/>
        <v>450.01</v>
      </c>
      <c r="G1149" s="165" t="e">
        <f t="shared" si="70"/>
        <v>#N/A</v>
      </c>
      <c r="H1149" s="167">
        <v>-2801897.2629999998</v>
      </c>
      <c r="I1149" s="165" t="e">
        <f t="shared" si="71"/>
        <v>#N/A</v>
      </c>
      <c r="J1149" s="158" t="e">
        <f>IF(OR($A1149="",$K1149),"",VLOOKUP($A1149,ContractInfo!$C:$L,10,FALSE))</f>
        <v>#N/A</v>
      </c>
      <c r="K1149" s="158" t="b">
        <f>IF($A1149="","",VLOOKUP($A1149,ContractInfo!$C$2:$H$904,6,FALSE))</f>
        <v>0</v>
      </c>
      <c r="L1149" s="158">
        <f>IF(OR($A1149="",$K1149),"",VLOOKUP($A1149,ContractInfo!$C:$L,5,FALSE))</f>
        <v>100</v>
      </c>
    </row>
    <row r="1150" spans="1:12" x14ac:dyDescent="0.2">
      <c r="A1150" s="141" t="s">
        <v>1873</v>
      </c>
      <c r="B1150" s="167">
        <v>-250</v>
      </c>
      <c r="C1150" s="167">
        <v>-250</v>
      </c>
      <c r="D1150" s="167">
        <v>0</v>
      </c>
      <c r="E1150" s="158">
        <f t="shared" si="68"/>
        <v>1</v>
      </c>
      <c r="F1150" s="158">
        <f t="shared" si="69"/>
        <v>-250</v>
      </c>
      <c r="G1150" s="165" t="e">
        <f t="shared" si="70"/>
        <v>#N/A</v>
      </c>
      <c r="H1150" s="167">
        <v>218000.00000000003</v>
      </c>
      <c r="I1150" s="165" t="e">
        <f t="shared" si="71"/>
        <v>#N/A</v>
      </c>
      <c r="J1150" s="158" t="e">
        <f>IF(OR($A1150="",$K1150),"",VLOOKUP($A1150,ContractInfo!$C:$L,10,FALSE))</f>
        <v>#N/A</v>
      </c>
      <c r="K1150" s="158" t="b">
        <f>IF($A1150="","",VLOOKUP($A1150,ContractInfo!$C$2:$H$904,6,FALSE))</f>
        <v>0</v>
      </c>
      <c r="L1150" s="158">
        <f>IF(OR($A1150="",$K1150),"",VLOOKUP($A1150,ContractInfo!$C:$L,5,FALSE))</f>
        <v>100</v>
      </c>
    </row>
    <row r="1151" spans="1:12" x14ac:dyDescent="0.2">
      <c r="A1151" s="141" t="s">
        <v>1503</v>
      </c>
      <c r="B1151" s="167">
        <v>15</v>
      </c>
      <c r="C1151" s="167">
        <v>15</v>
      </c>
      <c r="D1151" s="167">
        <v>0</v>
      </c>
      <c r="E1151" s="158">
        <f t="shared" si="68"/>
        <v>1</v>
      </c>
      <c r="F1151" s="158">
        <f t="shared" si="69"/>
        <v>15</v>
      </c>
      <c r="G1151" s="165" t="e">
        <f t="shared" si="70"/>
        <v>#N/A</v>
      </c>
      <c r="H1151" s="167">
        <v>-64695.000000000007</v>
      </c>
      <c r="I1151" s="165" t="e">
        <f t="shared" si="71"/>
        <v>#N/A</v>
      </c>
      <c r="J1151" s="158" t="e">
        <f>IF(OR($A1151="",$K1151),"",VLOOKUP($A1151,ContractInfo!$C:$L,10,FALSE))</f>
        <v>#N/A</v>
      </c>
      <c r="K1151" s="158" t="b">
        <f>IF($A1151="","",VLOOKUP($A1151,ContractInfo!$C$2:$H$904,6,FALSE))</f>
        <v>0</v>
      </c>
      <c r="L1151" s="158">
        <f>IF(OR($A1151="",$K1151),"",VLOOKUP($A1151,ContractInfo!$C:$L,5,FALSE))</f>
        <v>100</v>
      </c>
    </row>
    <row r="1152" spans="1:12" x14ac:dyDescent="0.2">
      <c r="A1152" s="141" t="s">
        <v>1701</v>
      </c>
      <c r="B1152" s="167">
        <v>-14</v>
      </c>
      <c r="C1152" s="167">
        <v>-14</v>
      </c>
      <c r="D1152" s="167">
        <v>0</v>
      </c>
      <c r="E1152" s="158">
        <f t="shared" si="68"/>
        <v>1</v>
      </c>
      <c r="F1152" s="158">
        <f t="shared" si="69"/>
        <v>-14</v>
      </c>
      <c r="G1152" s="165" t="e">
        <f t="shared" si="70"/>
        <v>#N/A</v>
      </c>
      <c r="H1152" s="167">
        <v>30618</v>
      </c>
      <c r="I1152" s="165" t="e">
        <f t="shared" si="71"/>
        <v>#N/A</v>
      </c>
      <c r="J1152" s="158" t="e">
        <f>IF(OR($A1152="",$K1152),"",VLOOKUP($A1152,ContractInfo!$C:$L,10,FALSE))</f>
        <v>#N/A</v>
      </c>
      <c r="K1152" s="158" t="b">
        <f>IF($A1152="","",VLOOKUP($A1152,ContractInfo!$C$2:$H$904,6,FALSE))</f>
        <v>0</v>
      </c>
      <c r="L1152" s="158">
        <f>IF(OR($A1152="",$K1152),"",VLOOKUP($A1152,ContractInfo!$C:$L,5,FALSE))</f>
        <v>100</v>
      </c>
    </row>
    <row r="1153" spans="1:12" x14ac:dyDescent="0.2">
      <c r="A1153" s="141" t="s">
        <v>1628</v>
      </c>
      <c r="B1153" s="167">
        <v>6</v>
      </c>
      <c r="C1153" s="167">
        <v>6</v>
      </c>
      <c r="D1153" s="167">
        <v>0</v>
      </c>
      <c r="E1153" s="158">
        <f t="shared" si="68"/>
        <v>1</v>
      </c>
      <c r="F1153" s="158">
        <f t="shared" si="69"/>
        <v>6</v>
      </c>
      <c r="G1153" s="165" t="e">
        <f t="shared" si="70"/>
        <v>#N/A</v>
      </c>
      <c r="H1153" s="167">
        <v>-139380</v>
      </c>
      <c r="I1153" s="165" t="e">
        <f t="shared" si="71"/>
        <v>#N/A</v>
      </c>
      <c r="J1153" s="158" t="e">
        <f>IF(OR($A1153="",$K1153),"",VLOOKUP($A1153,ContractInfo!$C:$L,10,FALSE))</f>
        <v>#N/A</v>
      </c>
      <c r="K1153" s="158" t="b">
        <f>IF($A1153="","",VLOOKUP($A1153,ContractInfo!$C$2:$H$904,6,FALSE))</f>
        <v>0</v>
      </c>
      <c r="L1153" s="158">
        <f>IF(OR($A1153="",$K1153),"",VLOOKUP($A1153,ContractInfo!$C:$L,5,FALSE))</f>
        <v>10</v>
      </c>
    </row>
    <row r="1154" spans="1:12" x14ac:dyDescent="0.2">
      <c r="A1154" s="141" t="s">
        <v>1597</v>
      </c>
      <c r="B1154" s="167">
        <v>3</v>
      </c>
      <c r="C1154" s="167">
        <v>0</v>
      </c>
      <c r="D1154" s="167">
        <v>-3</v>
      </c>
      <c r="E1154" s="158">
        <f t="shared" ref="E1154:E1217" si="72">IF(OR($A1154="",$K1154),"",1)</f>
        <v>1</v>
      </c>
      <c r="F1154" s="158">
        <f t="shared" ref="F1154:F1217" si="73">IF(OR($A1154="",$K1154),"",$E1154*$B1154)</f>
        <v>3</v>
      </c>
      <c r="G1154" s="165" t="e">
        <f t="shared" ref="G1154:G1217" si="74">IF(OR($A1154="",$K1154),"",$J1154*$B1154*$L1154)</f>
        <v>#N/A</v>
      </c>
      <c r="H1154" s="167">
        <v>-152850</v>
      </c>
      <c r="I1154" s="165" t="e">
        <f t="shared" ref="I1154:I1217" si="75">IF(OR($A1154="",$K1154),"",$G1154+$H1154)</f>
        <v>#N/A</v>
      </c>
      <c r="J1154" s="158" t="e">
        <f>IF(OR($A1154="",$K1154),"",VLOOKUP($A1154,ContractInfo!$C:$L,10,FALSE))</f>
        <v>#N/A</v>
      </c>
      <c r="K1154" s="158" t="b">
        <f>IF($A1154="","",VLOOKUP($A1154,ContractInfo!$C$2:$H$904,6,FALSE))</f>
        <v>0</v>
      </c>
      <c r="L1154" s="158">
        <f>IF(OR($A1154="",$K1154),"",VLOOKUP($A1154,ContractInfo!$C:$L,5,FALSE))</f>
        <v>100</v>
      </c>
    </row>
    <row r="1155" spans="1:12" x14ac:dyDescent="0.2">
      <c r="A1155" s="141" t="s">
        <v>1806</v>
      </c>
      <c r="B1155" s="167">
        <v>-2</v>
      </c>
      <c r="C1155" s="167">
        <v>0</v>
      </c>
      <c r="D1155" s="167">
        <v>2</v>
      </c>
      <c r="E1155" s="158">
        <f t="shared" si="72"/>
        <v>1</v>
      </c>
      <c r="F1155" s="158">
        <f t="shared" si="73"/>
        <v>-2</v>
      </c>
      <c r="G1155" s="165" t="e">
        <f t="shared" si="74"/>
        <v>#N/A</v>
      </c>
      <c r="H1155" s="167">
        <v>150800</v>
      </c>
      <c r="I1155" s="165" t="e">
        <f t="shared" si="75"/>
        <v>#N/A</v>
      </c>
      <c r="J1155" s="158" t="e">
        <f>IF(OR($A1155="",$K1155),"",VLOOKUP($A1155,ContractInfo!$C:$L,10,FALSE))</f>
        <v>#N/A</v>
      </c>
      <c r="K1155" s="158" t="b">
        <f>IF($A1155="","",VLOOKUP($A1155,ContractInfo!$C$2:$H$904,6,FALSE))</f>
        <v>0</v>
      </c>
      <c r="L1155" s="158">
        <f>IF(OR($A1155="",$K1155),"",VLOOKUP($A1155,ContractInfo!$C:$L,5,FALSE))</f>
        <v>5</v>
      </c>
    </row>
    <row r="1156" spans="1:12" x14ac:dyDescent="0.2">
      <c r="A1156" s="141" t="s">
        <v>1458</v>
      </c>
      <c r="B1156" s="167">
        <v>45</v>
      </c>
      <c r="C1156" s="167">
        <v>0</v>
      </c>
      <c r="D1156" s="167">
        <v>-45</v>
      </c>
      <c r="E1156" s="158">
        <f t="shared" si="72"/>
        <v>1</v>
      </c>
      <c r="F1156" s="158">
        <f t="shared" si="73"/>
        <v>45</v>
      </c>
      <c r="G1156" s="165" t="e">
        <f t="shared" si="74"/>
        <v>#N/A</v>
      </c>
      <c r="H1156" s="167">
        <v>-1761600.15</v>
      </c>
      <c r="I1156" s="165" t="e">
        <f t="shared" si="75"/>
        <v>#N/A</v>
      </c>
      <c r="J1156" s="158" t="e">
        <f>IF(OR($A1156="",$K1156),"",VLOOKUP($A1156,ContractInfo!$C:$L,10,FALSE))</f>
        <v>#N/A</v>
      </c>
      <c r="K1156" s="158" t="b">
        <f>IF($A1156="","",VLOOKUP($A1156,ContractInfo!$C$2:$H$904,6,FALSE))</f>
        <v>0</v>
      </c>
      <c r="L1156" s="158">
        <f>IF(OR($A1156="",$K1156),"",VLOOKUP($A1156,ContractInfo!$C:$L,5,FALSE))</f>
        <v>10</v>
      </c>
    </row>
    <row r="1157" spans="1:12" x14ac:dyDescent="0.2">
      <c r="A1157" s="141" t="s">
        <v>1937</v>
      </c>
      <c r="B1157" s="167">
        <v>-1</v>
      </c>
      <c r="C1157" s="167">
        <v>-1</v>
      </c>
      <c r="D1157" s="167">
        <v>0</v>
      </c>
      <c r="E1157" s="158">
        <f t="shared" si="72"/>
        <v>1</v>
      </c>
      <c r="F1157" s="158">
        <f t="shared" si="73"/>
        <v>-1</v>
      </c>
      <c r="G1157" s="165" t="e">
        <f t="shared" si="74"/>
        <v>#N/A</v>
      </c>
      <c r="H1157" s="167">
        <v>59740</v>
      </c>
      <c r="I1157" s="165" t="e">
        <f t="shared" si="75"/>
        <v>#N/A</v>
      </c>
      <c r="J1157" s="158" t="e">
        <f>IF(OR($A1157="",$K1157),"",VLOOKUP($A1157,ContractInfo!$C:$L,10,FALSE))</f>
        <v>#N/A</v>
      </c>
      <c r="K1157" s="158" t="b">
        <f>IF($A1157="","",VLOOKUP($A1157,ContractInfo!$C$2:$H$904,6,FALSE))</f>
        <v>0</v>
      </c>
      <c r="L1157" s="158">
        <f>IF(OR($A1157="",$K1157),"",VLOOKUP($A1157,ContractInfo!$C:$L,5,FALSE))</f>
        <v>10</v>
      </c>
    </row>
    <row r="1158" spans="1:12" x14ac:dyDescent="0.2">
      <c r="A1158" s="141" t="s">
        <v>1416</v>
      </c>
      <c r="B1158" s="167">
        <v>-10</v>
      </c>
      <c r="C1158" s="167">
        <v>0</v>
      </c>
      <c r="D1158" s="167">
        <v>10</v>
      </c>
      <c r="E1158" s="158">
        <f t="shared" si="72"/>
        <v>1</v>
      </c>
      <c r="F1158" s="158">
        <f t="shared" si="73"/>
        <v>-10</v>
      </c>
      <c r="G1158" s="165" t="e">
        <f t="shared" si="74"/>
        <v>#N/A</v>
      </c>
      <c r="H1158" s="167">
        <v>383600</v>
      </c>
      <c r="I1158" s="165" t="e">
        <f t="shared" si="75"/>
        <v>#N/A</v>
      </c>
      <c r="J1158" s="158" t="e">
        <f>IF(OR($A1158="",$K1158),"",VLOOKUP($A1158,ContractInfo!$C:$L,10,FALSE))</f>
        <v>#N/A</v>
      </c>
      <c r="K1158" s="158" t="b">
        <f>IF($A1158="","",VLOOKUP($A1158,ContractInfo!$C$2:$H$904,6,FALSE))</f>
        <v>0</v>
      </c>
      <c r="L1158" s="158">
        <f>IF(OR($A1158="",$K1158),"",VLOOKUP($A1158,ContractInfo!$C:$L,5,FALSE))</f>
        <v>10</v>
      </c>
    </row>
    <row r="1159" spans="1:12" x14ac:dyDescent="0.2">
      <c r="A1159" s="141" t="s">
        <v>1416</v>
      </c>
      <c r="B1159" s="167">
        <v>-30</v>
      </c>
      <c r="C1159" s="167">
        <v>-30</v>
      </c>
      <c r="D1159" s="167">
        <v>0</v>
      </c>
      <c r="E1159" s="158">
        <f t="shared" si="72"/>
        <v>1</v>
      </c>
      <c r="F1159" s="158">
        <f t="shared" si="73"/>
        <v>-30</v>
      </c>
      <c r="G1159" s="165" t="e">
        <f t="shared" si="74"/>
        <v>#N/A</v>
      </c>
      <c r="H1159" s="167">
        <v>1143590.1000000001</v>
      </c>
      <c r="I1159" s="165" t="e">
        <f t="shared" si="75"/>
        <v>#N/A</v>
      </c>
      <c r="J1159" s="158" t="e">
        <f>IF(OR($A1159="",$K1159),"",VLOOKUP($A1159,ContractInfo!$C:$L,10,FALSE))</f>
        <v>#N/A</v>
      </c>
      <c r="K1159" s="158" t="b">
        <f>IF($A1159="","",VLOOKUP($A1159,ContractInfo!$C$2:$H$904,6,FALSE))</f>
        <v>0</v>
      </c>
      <c r="L1159" s="158">
        <f>IF(OR($A1159="",$K1159),"",VLOOKUP($A1159,ContractInfo!$C:$L,5,FALSE))</f>
        <v>10</v>
      </c>
    </row>
    <row r="1160" spans="1:12" x14ac:dyDescent="0.2">
      <c r="A1160" s="141" t="s">
        <v>1458</v>
      </c>
      <c r="B1160" s="167">
        <v>-120</v>
      </c>
      <c r="C1160" s="167">
        <v>0</v>
      </c>
      <c r="D1160" s="167">
        <v>120</v>
      </c>
      <c r="E1160" s="158">
        <f t="shared" si="72"/>
        <v>1</v>
      </c>
      <c r="F1160" s="158">
        <f t="shared" si="73"/>
        <v>-120</v>
      </c>
      <c r="G1160" s="165" t="e">
        <f t="shared" si="74"/>
        <v>#N/A</v>
      </c>
      <c r="H1160" s="167">
        <v>4708899.6000000006</v>
      </c>
      <c r="I1160" s="165" t="e">
        <f t="shared" si="75"/>
        <v>#N/A</v>
      </c>
      <c r="J1160" s="158" t="e">
        <f>IF(OR($A1160="",$K1160),"",VLOOKUP($A1160,ContractInfo!$C:$L,10,FALSE))</f>
        <v>#N/A</v>
      </c>
      <c r="K1160" s="158" t="b">
        <f>IF($A1160="","",VLOOKUP($A1160,ContractInfo!$C$2:$H$904,6,FALSE))</f>
        <v>0</v>
      </c>
      <c r="L1160" s="158">
        <f>IF(OR($A1160="",$K1160),"",VLOOKUP($A1160,ContractInfo!$C:$L,5,FALSE))</f>
        <v>10</v>
      </c>
    </row>
    <row r="1161" spans="1:12" x14ac:dyDescent="0.2">
      <c r="A1161" s="141" t="s">
        <v>1879</v>
      </c>
      <c r="B1161" s="167">
        <v>500</v>
      </c>
      <c r="C1161" s="167">
        <v>500</v>
      </c>
      <c r="D1161" s="167">
        <v>0</v>
      </c>
      <c r="E1161" s="158">
        <f t="shared" si="72"/>
        <v>1</v>
      </c>
      <c r="F1161" s="158">
        <f t="shared" si="73"/>
        <v>500</v>
      </c>
      <c r="G1161" s="165" t="e">
        <f t="shared" si="74"/>
        <v>#N/A</v>
      </c>
      <c r="H1161" s="167">
        <v>-307700</v>
      </c>
      <c r="I1161" s="165" t="e">
        <f t="shared" si="75"/>
        <v>#N/A</v>
      </c>
      <c r="J1161" s="158" t="e">
        <f>IF(OR($A1161="",$K1161),"",VLOOKUP($A1161,ContractInfo!$C:$L,10,FALSE))</f>
        <v>#N/A</v>
      </c>
      <c r="K1161" s="158" t="b">
        <f>IF($A1161="","",VLOOKUP($A1161,ContractInfo!$C$2:$H$904,6,FALSE))</f>
        <v>0</v>
      </c>
      <c r="L1161" s="158">
        <f>IF(OR($A1161="",$K1161),"",VLOOKUP($A1161,ContractInfo!$C:$L,5,FALSE))</f>
        <v>100</v>
      </c>
    </row>
    <row r="1162" spans="1:12" x14ac:dyDescent="0.2">
      <c r="A1162" s="141" t="s">
        <v>1977</v>
      </c>
      <c r="B1162" s="167">
        <v>-168</v>
      </c>
      <c r="C1162" s="167">
        <v>-168</v>
      </c>
      <c r="D1162" s="167">
        <v>0</v>
      </c>
      <c r="E1162" s="158">
        <f t="shared" si="72"/>
        <v>1</v>
      </c>
      <c r="F1162" s="158">
        <f t="shared" si="73"/>
        <v>-168</v>
      </c>
      <c r="G1162" s="165" t="e">
        <f t="shared" si="74"/>
        <v>#N/A</v>
      </c>
      <c r="H1162" s="167">
        <v>163800</v>
      </c>
      <c r="I1162" s="165" t="e">
        <f t="shared" si="75"/>
        <v>#N/A</v>
      </c>
      <c r="J1162" s="158" t="e">
        <f>IF(OR($A1162="",$K1162),"",VLOOKUP($A1162,ContractInfo!$C:$L,10,FALSE))</f>
        <v>#N/A</v>
      </c>
      <c r="K1162" s="158" t="b">
        <f>IF($A1162="","",VLOOKUP($A1162,ContractInfo!$C$2:$H$904,6,FALSE))</f>
        <v>0</v>
      </c>
      <c r="L1162" s="158">
        <f>IF(OR($A1162="",$K1162),"",VLOOKUP($A1162,ContractInfo!$C:$L,5,FALSE))</f>
        <v>100</v>
      </c>
    </row>
    <row r="1163" spans="1:12" x14ac:dyDescent="0.2">
      <c r="A1163" s="141" t="s">
        <v>1706</v>
      </c>
      <c r="B1163" s="167">
        <v>-500</v>
      </c>
      <c r="C1163" s="167">
        <v>-500</v>
      </c>
      <c r="D1163" s="167">
        <v>0</v>
      </c>
      <c r="E1163" s="158">
        <f t="shared" si="72"/>
        <v>1</v>
      </c>
      <c r="F1163" s="158">
        <f t="shared" si="73"/>
        <v>-500</v>
      </c>
      <c r="G1163" s="165" t="e">
        <f t="shared" si="74"/>
        <v>#N/A</v>
      </c>
      <c r="H1163" s="167">
        <v>730500</v>
      </c>
      <c r="I1163" s="165" t="e">
        <f t="shared" si="75"/>
        <v>#N/A</v>
      </c>
      <c r="J1163" s="158" t="e">
        <f>IF(OR($A1163="",$K1163),"",VLOOKUP($A1163,ContractInfo!$C:$L,10,FALSE))</f>
        <v>#N/A</v>
      </c>
      <c r="K1163" s="158" t="b">
        <f>IF($A1163="","",VLOOKUP($A1163,ContractInfo!$C$2:$H$904,6,FALSE))</f>
        <v>0</v>
      </c>
      <c r="L1163" s="158">
        <f>IF(OR($A1163="",$K1163),"",VLOOKUP($A1163,ContractInfo!$C:$L,5,FALSE))</f>
        <v>100</v>
      </c>
    </row>
    <row r="1164" spans="1:12" x14ac:dyDescent="0.2">
      <c r="A1164" s="141" t="s">
        <v>1495</v>
      </c>
      <c r="B1164" s="167">
        <v>-200</v>
      </c>
      <c r="C1164" s="167">
        <v>-200</v>
      </c>
      <c r="D1164" s="167">
        <v>0</v>
      </c>
      <c r="E1164" s="158">
        <f t="shared" si="72"/>
        <v>1</v>
      </c>
      <c r="F1164" s="158">
        <f t="shared" si="73"/>
        <v>-200</v>
      </c>
      <c r="G1164" s="165" t="e">
        <f t="shared" si="74"/>
        <v>#N/A</v>
      </c>
      <c r="H1164" s="167">
        <v>142200</v>
      </c>
      <c r="I1164" s="165" t="e">
        <f t="shared" si="75"/>
        <v>#N/A</v>
      </c>
      <c r="J1164" s="158" t="e">
        <f>IF(OR($A1164="",$K1164),"",VLOOKUP($A1164,ContractInfo!$C:$L,10,FALSE))</f>
        <v>#N/A</v>
      </c>
      <c r="K1164" s="158" t="b">
        <f>IF($A1164="","",VLOOKUP($A1164,ContractInfo!$C$2:$H$904,6,FALSE))</f>
        <v>0</v>
      </c>
      <c r="L1164" s="158">
        <f>IF(OR($A1164="",$K1164),"",VLOOKUP($A1164,ContractInfo!$C:$L,5,FALSE))</f>
        <v>100</v>
      </c>
    </row>
    <row r="1165" spans="1:12" x14ac:dyDescent="0.2">
      <c r="A1165" s="141" t="s">
        <v>1468</v>
      </c>
      <c r="B1165" s="167">
        <v>-10</v>
      </c>
      <c r="C1165" s="167">
        <v>-10</v>
      </c>
      <c r="D1165" s="167">
        <v>0</v>
      </c>
      <c r="E1165" s="158">
        <f t="shared" si="72"/>
        <v>1</v>
      </c>
      <c r="F1165" s="158">
        <f t="shared" si="73"/>
        <v>-10</v>
      </c>
      <c r="G1165" s="165" t="e">
        <f t="shared" si="74"/>
        <v>#N/A</v>
      </c>
      <c r="H1165" s="167">
        <v>17990</v>
      </c>
      <c r="I1165" s="165" t="e">
        <f t="shared" si="75"/>
        <v>#N/A</v>
      </c>
      <c r="J1165" s="158" t="e">
        <f>IF(OR($A1165="",$K1165),"",VLOOKUP($A1165,ContractInfo!$C:$L,10,FALSE))</f>
        <v>#N/A</v>
      </c>
      <c r="K1165" s="158" t="b">
        <f>IF($A1165="","",VLOOKUP($A1165,ContractInfo!$C$2:$H$904,6,FALSE))</f>
        <v>0</v>
      </c>
      <c r="L1165" s="158">
        <f>IF(OR($A1165="",$K1165),"",VLOOKUP($A1165,ContractInfo!$C:$L,5,FALSE))</f>
        <v>100</v>
      </c>
    </row>
    <row r="1166" spans="1:12" x14ac:dyDescent="0.2">
      <c r="A1166" s="141" t="s">
        <v>1979</v>
      </c>
      <c r="B1166" s="167">
        <v>75</v>
      </c>
      <c r="C1166" s="167">
        <v>75</v>
      </c>
      <c r="D1166" s="167">
        <v>0</v>
      </c>
      <c r="E1166" s="158">
        <f t="shared" si="72"/>
        <v>1</v>
      </c>
      <c r="F1166" s="158">
        <f t="shared" si="73"/>
        <v>75</v>
      </c>
      <c r="G1166" s="165" t="e">
        <f t="shared" si="74"/>
        <v>#N/A</v>
      </c>
      <c r="H1166" s="167">
        <v>-471615</v>
      </c>
      <c r="I1166" s="165" t="e">
        <f t="shared" si="75"/>
        <v>#N/A</v>
      </c>
      <c r="J1166" s="158" t="e">
        <f>IF(OR($A1166="",$K1166),"",VLOOKUP($A1166,ContractInfo!$C:$L,10,FALSE))</f>
        <v>#N/A</v>
      </c>
      <c r="K1166" s="158" t="b">
        <f>IF($A1166="","",VLOOKUP($A1166,ContractInfo!$C$2:$H$904,6,FALSE))</f>
        <v>0</v>
      </c>
      <c r="L1166" s="158">
        <f>IF(OR($A1166="",$K1166),"",VLOOKUP($A1166,ContractInfo!$C:$L,5,FALSE))</f>
        <v>100</v>
      </c>
    </row>
    <row r="1167" spans="1:12" x14ac:dyDescent="0.2">
      <c r="A1167" s="141" t="s">
        <v>2013</v>
      </c>
      <c r="B1167" s="167">
        <v>190</v>
      </c>
      <c r="C1167" s="167">
        <v>190</v>
      </c>
      <c r="D1167" s="167">
        <v>0</v>
      </c>
      <c r="E1167" s="158">
        <f t="shared" si="72"/>
        <v>1</v>
      </c>
      <c r="F1167" s="158">
        <f t="shared" si="73"/>
        <v>190</v>
      </c>
      <c r="G1167" s="165" t="e">
        <f t="shared" si="74"/>
        <v>#N/A</v>
      </c>
      <c r="H1167" s="167">
        <v>-534052</v>
      </c>
      <c r="I1167" s="165" t="e">
        <f t="shared" si="75"/>
        <v>#N/A</v>
      </c>
      <c r="J1167" s="158" t="e">
        <f>IF(OR($A1167="",$K1167),"",VLOOKUP($A1167,ContractInfo!$C:$L,10,FALSE))</f>
        <v>#N/A</v>
      </c>
      <c r="K1167" s="158" t="b">
        <f>IF($A1167="","",VLOOKUP($A1167,ContractInfo!$C$2:$H$904,6,FALSE))</f>
        <v>0</v>
      </c>
      <c r="L1167" s="158">
        <f>IF(OR($A1167="",$K1167),"",VLOOKUP($A1167,ContractInfo!$C:$L,5,FALSE))</f>
        <v>100</v>
      </c>
    </row>
    <row r="1168" spans="1:12" x14ac:dyDescent="0.2">
      <c r="A1168" s="141" t="s">
        <v>2016</v>
      </c>
      <c r="B1168" s="167">
        <v>205.4</v>
      </c>
      <c r="C1168" s="167">
        <v>205.4</v>
      </c>
      <c r="D1168" s="167">
        <v>0</v>
      </c>
      <c r="E1168" s="158">
        <f t="shared" si="72"/>
        <v>1</v>
      </c>
      <c r="F1168" s="158">
        <f t="shared" si="73"/>
        <v>205.4</v>
      </c>
      <c r="G1168" s="165" t="e">
        <f t="shared" si="74"/>
        <v>#N/A</v>
      </c>
      <c r="H1168" s="167">
        <v>-532047.62</v>
      </c>
      <c r="I1168" s="165" t="e">
        <f t="shared" si="75"/>
        <v>#N/A</v>
      </c>
      <c r="J1168" s="158" t="e">
        <f>IF(OR($A1168="",$K1168),"",VLOOKUP($A1168,ContractInfo!$C:$L,10,FALSE))</f>
        <v>#N/A</v>
      </c>
      <c r="K1168" s="158" t="b">
        <f>IF($A1168="","",VLOOKUP($A1168,ContractInfo!$C$2:$H$904,6,FALSE))</f>
        <v>0</v>
      </c>
      <c r="L1168" s="158">
        <f>IF(OR($A1168="",$K1168),"",VLOOKUP($A1168,ContractInfo!$C:$L,5,FALSE))</f>
        <v>100</v>
      </c>
    </row>
    <row r="1169" spans="1:12" x14ac:dyDescent="0.2">
      <c r="A1169" s="141" t="s">
        <v>1285</v>
      </c>
      <c r="B1169" s="167">
        <v>3777</v>
      </c>
      <c r="C1169" s="167">
        <v>3777</v>
      </c>
      <c r="D1169" s="167">
        <v>0</v>
      </c>
      <c r="E1169" s="158">
        <f t="shared" si="72"/>
        <v>1</v>
      </c>
      <c r="F1169" s="158">
        <f t="shared" si="73"/>
        <v>3777</v>
      </c>
      <c r="G1169" s="165" t="e">
        <f t="shared" si="74"/>
        <v>#N/A</v>
      </c>
      <c r="H1169" s="167">
        <v>-2926797.3</v>
      </c>
      <c r="I1169" s="165" t="e">
        <f t="shared" si="75"/>
        <v>#N/A</v>
      </c>
      <c r="J1169" s="158" t="e">
        <f>IF(OR($A1169="",$K1169),"",VLOOKUP($A1169,ContractInfo!$C:$L,10,FALSE))</f>
        <v>#N/A</v>
      </c>
      <c r="K1169" s="158" t="b">
        <f>IF($A1169="","",VLOOKUP($A1169,ContractInfo!$C$2:$H$904,6,FALSE))</f>
        <v>0</v>
      </c>
      <c r="L1169" s="158">
        <f>IF(OR($A1169="",$K1169),"",VLOOKUP($A1169,ContractInfo!$C:$L,5,FALSE))</f>
        <v>100</v>
      </c>
    </row>
    <row r="1170" spans="1:12" x14ac:dyDescent="0.2">
      <c r="A1170" s="141" t="s">
        <v>2019</v>
      </c>
      <c r="B1170" s="167">
        <v>1900</v>
      </c>
      <c r="C1170" s="167">
        <v>1900</v>
      </c>
      <c r="D1170" s="167">
        <v>0</v>
      </c>
      <c r="E1170" s="158">
        <f t="shared" si="72"/>
        <v>1</v>
      </c>
      <c r="F1170" s="158">
        <f t="shared" si="73"/>
        <v>1900</v>
      </c>
      <c r="G1170" s="165" t="e">
        <f t="shared" si="74"/>
        <v>#N/A</v>
      </c>
      <c r="H1170" s="167">
        <v>-2199820</v>
      </c>
      <c r="I1170" s="165" t="e">
        <f t="shared" si="75"/>
        <v>#N/A</v>
      </c>
      <c r="J1170" s="158" t="e">
        <f>IF(OR($A1170="",$K1170),"",VLOOKUP($A1170,ContractInfo!$C:$L,10,FALSE))</f>
        <v>#N/A</v>
      </c>
      <c r="K1170" s="158" t="b">
        <f>IF($A1170="","",VLOOKUP($A1170,ContractInfo!$C$2:$H$904,6,FALSE))</f>
        <v>0</v>
      </c>
      <c r="L1170" s="158">
        <f>IF(OR($A1170="",$K1170),"",VLOOKUP($A1170,ContractInfo!$C:$L,5,FALSE))</f>
        <v>100</v>
      </c>
    </row>
    <row r="1171" spans="1:12" x14ac:dyDescent="0.2">
      <c r="A1171" s="141" t="s">
        <v>1875</v>
      </c>
      <c r="B1171" s="167">
        <v>-80</v>
      </c>
      <c r="C1171" s="167">
        <v>-80</v>
      </c>
      <c r="D1171" s="167">
        <v>0</v>
      </c>
      <c r="E1171" s="158">
        <f t="shared" si="72"/>
        <v>1</v>
      </c>
      <c r="F1171" s="158">
        <f t="shared" si="73"/>
        <v>-80</v>
      </c>
      <c r="G1171" s="165" t="e">
        <f t="shared" si="74"/>
        <v>#N/A</v>
      </c>
      <c r="H1171" s="167">
        <v>98560</v>
      </c>
      <c r="I1171" s="165" t="e">
        <f t="shared" si="75"/>
        <v>#N/A</v>
      </c>
      <c r="J1171" s="158" t="e">
        <f>IF(OR($A1171="",$K1171),"",VLOOKUP($A1171,ContractInfo!$C:$L,10,FALSE))</f>
        <v>#N/A</v>
      </c>
      <c r="K1171" s="158" t="b">
        <f>IF($A1171="","",VLOOKUP($A1171,ContractInfo!$C$2:$H$904,6,FALSE))</f>
        <v>0</v>
      </c>
      <c r="L1171" s="158">
        <f>IF(OR($A1171="",$K1171),"",VLOOKUP($A1171,ContractInfo!$C:$L,5,FALSE))</f>
        <v>100</v>
      </c>
    </row>
    <row r="1172" spans="1:12" x14ac:dyDescent="0.2">
      <c r="A1172" s="141" t="s">
        <v>1701</v>
      </c>
      <c r="B1172" s="167">
        <v>-100</v>
      </c>
      <c r="C1172" s="167">
        <v>-100</v>
      </c>
      <c r="D1172" s="167">
        <v>0</v>
      </c>
      <c r="E1172" s="158">
        <f t="shared" si="72"/>
        <v>1</v>
      </c>
      <c r="F1172" s="158">
        <f t="shared" si="73"/>
        <v>-100</v>
      </c>
      <c r="G1172" s="165" t="e">
        <f t="shared" si="74"/>
        <v>#N/A</v>
      </c>
      <c r="H1172" s="167">
        <v>210900</v>
      </c>
      <c r="I1172" s="165" t="e">
        <f t="shared" si="75"/>
        <v>#N/A</v>
      </c>
      <c r="J1172" s="158" t="e">
        <f>IF(OR($A1172="",$K1172),"",VLOOKUP($A1172,ContractInfo!$C:$L,10,FALSE))</f>
        <v>#N/A</v>
      </c>
      <c r="K1172" s="158" t="b">
        <f>IF($A1172="","",VLOOKUP($A1172,ContractInfo!$C$2:$H$904,6,FALSE))</f>
        <v>0</v>
      </c>
      <c r="L1172" s="158">
        <f>IF(OR($A1172="",$K1172),"",VLOOKUP($A1172,ContractInfo!$C:$L,5,FALSE))</f>
        <v>100</v>
      </c>
    </row>
    <row r="1173" spans="1:12" x14ac:dyDescent="0.2">
      <c r="A1173" s="141" t="s">
        <v>1670</v>
      </c>
      <c r="B1173" s="167">
        <v>-80</v>
      </c>
      <c r="C1173" s="167">
        <v>-80</v>
      </c>
      <c r="D1173" s="167">
        <v>0</v>
      </c>
      <c r="E1173" s="158">
        <f t="shared" si="72"/>
        <v>1</v>
      </c>
      <c r="F1173" s="158">
        <f t="shared" si="73"/>
        <v>-80</v>
      </c>
      <c r="G1173" s="165" t="e">
        <f t="shared" si="74"/>
        <v>#N/A</v>
      </c>
      <c r="H1173" s="167">
        <v>103040</v>
      </c>
      <c r="I1173" s="165" t="e">
        <f t="shared" si="75"/>
        <v>#N/A</v>
      </c>
      <c r="J1173" s="158" t="e">
        <f>IF(OR($A1173="",$K1173),"",VLOOKUP($A1173,ContractInfo!$C:$L,10,FALSE))</f>
        <v>#N/A</v>
      </c>
      <c r="K1173" s="158" t="b">
        <f>IF($A1173="","",VLOOKUP($A1173,ContractInfo!$C$2:$H$904,6,FALSE))</f>
        <v>0</v>
      </c>
      <c r="L1173" s="158">
        <f>IF(OR($A1173="",$K1173),"",VLOOKUP($A1173,ContractInfo!$C:$L,5,FALSE))</f>
        <v>100</v>
      </c>
    </row>
    <row r="1174" spans="1:12" x14ac:dyDescent="0.2">
      <c r="A1174" s="141" t="s">
        <v>1503</v>
      </c>
      <c r="B1174" s="167">
        <v>-30</v>
      </c>
      <c r="C1174" s="167">
        <v>-30</v>
      </c>
      <c r="D1174" s="167">
        <v>0</v>
      </c>
      <c r="E1174" s="158">
        <f t="shared" si="72"/>
        <v>1</v>
      </c>
      <c r="F1174" s="158">
        <f t="shared" si="73"/>
        <v>-30</v>
      </c>
      <c r="G1174" s="165" t="e">
        <f t="shared" si="74"/>
        <v>#N/A</v>
      </c>
      <c r="H1174" s="167">
        <v>131610</v>
      </c>
      <c r="I1174" s="165" t="e">
        <f t="shared" si="75"/>
        <v>#N/A</v>
      </c>
      <c r="J1174" s="158" t="e">
        <f>IF(OR($A1174="",$K1174),"",VLOOKUP($A1174,ContractInfo!$C:$L,10,FALSE))</f>
        <v>#N/A</v>
      </c>
      <c r="K1174" s="158" t="b">
        <f>IF($A1174="","",VLOOKUP($A1174,ContractInfo!$C$2:$H$904,6,FALSE))</f>
        <v>0</v>
      </c>
      <c r="L1174" s="158">
        <f>IF(OR($A1174="",$K1174),"",VLOOKUP($A1174,ContractInfo!$C:$L,5,FALSE))</f>
        <v>100</v>
      </c>
    </row>
    <row r="1175" spans="1:12" x14ac:dyDescent="0.2">
      <c r="A1175" s="141" t="s">
        <v>1500</v>
      </c>
      <c r="B1175" s="167">
        <v>-350</v>
      </c>
      <c r="C1175" s="167">
        <v>-350</v>
      </c>
      <c r="D1175" s="167">
        <v>0</v>
      </c>
      <c r="E1175" s="158">
        <f t="shared" si="72"/>
        <v>1</v>
      </c>
      <c r="F1175" s="158">
        <f t="shared" si="73"/>
        <v>-350</v>
      </c>
      <c r="G1175" s="165" t="e">
        <f t="shared" si="74"/>
        <v>#N/A</v>
      </c>
      <c r="H1175" s="167">
        <v>299250</v>
      </c>
      <c r="I1175" s="165" t="e">
        <f t="shared" si="75"/>
        <v>#N/A</v>
      </c>
      <c r="J1175" s="158" t="e">
        <f>IF(OR($A1175="",$K1175),"",VLOOKUP($A1175,ContractInfo!$C:$L,10,FALSE))</f>
        <v>#N/A</v>
      </c>
      <c r="K1175" s="158" t="b">
        <f>IF($A1175="","",VLOOKUP($A1175,ContractInfo!$C$2:$H$904,6,FALSE))</f>
        <v>0</v>
      </c>
      <c r="L1175" s="158">
        <f>IF(OR($A1175="",$K1175),"",VLOOKUP($A1175,ContractInfo!$C:$L,5,FALSE))</f>
        <v>100</v>
      </c>
    </row>
    <row r="1176" spans="1:12" x14ac:dyDescent="0.2">
      <c r="A1176" s="141" t="s">
        <v>1498</v>
      </c>
      <c r="B1176" s="167">
        <v>-20</v>
      </c>
      <c r="C1176" s="167">
        <v>-20</v>
      </c>
      <c r="D1176" s="167">
        <v>0</v>
      </c>
      <c r="E1176" s="158">
        <f t="shared" si="72"/>
        <v>1</v>
      </c>
      <c r="F1176" s="158">
        <f t="shared" si="73"/>
        <v>-20</v>
      </c>
      <c r="G1176" s="165" t="e">
        <f t="shared" si="74"/>
        <v>#N/A</v>
      </c>
      <c r="H1176" s="167">
        <v>46600</v>
      </c>
      <c r="I1176" s="165" t="e">
        <f t="shared" si="75"/>
        <v>#N/A</v>
      </c>
      <c r="J1176" s="158" t="e">
        <f>IF(OR($A1176="",$K1176),"",VLOOKUP($A1176,ContractInfo!$C:$L,10,FALSE))</f>
        <v>#N/A</v>
      </c>
      <c r="K1176" s="158" t="b">
        <f>IF($A1176="","",VLOOKUP($A1176,ContractInfo!$C$2:$H$904,6,FALSE))</f>
        <v>0</v>
      </c>
      <c r="L1176" s="158">
        <f>IF(OR($A1176="",$K1176),"",VLOOKUP($A1176,ContractInfo!$C:$L,5,FALSE))</f>
        <v>100</v>
      </c>
    </row>
    <row r="1177" spans="1:12" x14ac:dyDescent="0.2">
      <c r="A1177" s="141" t="s">
        <v>1851</v>
      </c>
      <c r="B1177" s="167">
        <v>-100</v>
      </c>
      <c r="C1177" s="167">
        <v>-100</v>
      </c>
      <c r="D1177" s="167">
        <v>0</v>
      </c>
      <c r="E1177" s="158">
        <f t="shared" si="72"/>
        <v>1</v>
      </c>
      <c r="F1177" s="158">
        <f t="shared" si="73"/>
        <v>-100</v>
      </c>
      <c r="G1177" s="165" t="e">
        <f t="shared" si="74"/>
        <v>#N/A</v>
      </c>
      <c r="H1177" s="167">
        <v>70800</v>
      </c>
      <c r="I1177" s="165" t="e">
        <f t="shared" si="75"/>
        <v>#N/A</v>
      </c>
      <c r="J1177" s="158" t="e">
        <f>IF(OR($A1177="",$K1177),"",VLOOKUP($A1177,ContractInfo!$C:$L,10,FALSE))</f>
        <v>#N/A</v>
      </c>
      <c r="K1177" s="158" t="b">
        <f>IF($A1177="","",VLOOKUP($A1177,ContractInfo!$C$2:$H$904,6,FALSE))</f>
        <v>0</v>
      </c>
      <c r="L1177" s="158">
        <f>IF(OR($A1177="",$K1177),"",VLOOKUP($A1177,ContractInfo!$C:$L,5,FALSE))</f>
        <v>100</v>
      </c>
    </row>
    <row r="1178" spans="1:12" x14ac:dyDescent="0.2">
      <c r="A1178" s="141" t="s">
        <v>999</v>
      </c>
      <c r="B1178" s="167">
        <v>3</v>
      </c>
      <c r="C1178" s="167">
        <v>3</v>
      </c>
      <c r="D1178" s="167">
        <v>0</v>
      </c>
      <c r="E1178" s="158">
        <f t="shared" si="72"/>
        <v>1</v>
      </c>
      <c r="F1178" s="158">
        <f t="shared" si="73"/>
        <v>3</v>
      </c>
      <c r="G1178" s="165" t="e">
        <f t="shared" si="74"/>
        <v>#N/A</v>
      </c>
      <c r="H1178" s="167">
        <v>-116190</v>
      </c>
      <c r="I1178" s="165" t="e">
        <f t="shared" si="75"/>
        <v>#N/A</v>
      </c>
      <c r="J1178" s="158" t="e">
        <f>IF(OR($A1178="",$K1178),"",VLOOKUP($A1178,ContractInfo!$C:$L,10,FALSE))</f>
        <v>#N/A</v>
      </c>
      <c r="K1178" s="158" t="b">
        <f>IF($A1178="","",VLOOKUP($A1178,ContractInfo!$C$2:$H$904,6,FALSE))</f>
        <v>0</v>
      </c>
      <c r="L1178" s="158">
        <f>IF(OR($A1178="",$K1178),"",VLOOKUP($A1178,ContractInfo!$C:$L,5,FALSE))</f>
        <v>10</v>
      </c>
    </row>
    <row r="1179" spans="1:12" x14ac:dyDescent="0.2">
      <c r="A1179" s="141" t="s">
        <v>1628</v>
      </c>
      <c r="B1179" s="167">
        <v>-30</v>
      </c>
      <c r="C1179" s="167">
        <v>-30</v>
      </c>
      <c r="D1179" s="167">
        <v>0</v>
      </c>
      <c r="E1179" s="158">
        <f t="shared" si="72"/>
        <v>1</v>
      </c>
      <c r="F1179" s="158">
        <f t="shared" si="73"/>
        <v>-30</v>
      </c>
      <c r="G1179" s="165" t="e">
        <f t="shared" si="74"/>
        <v>#N/A</v>
      </c>
      <c r="H1179" s="167">
        <v>702300</v>
      </c>
      <c r="I1179" s="165" t="e">
        <f t="shared" si="75"/>
        <v>#N/A</v>
      </c>
      <c r="J1179" s="158" t="e">
        <f>IF(OR($A1179="",$K1179),"",VLOOKUP($A1179,ContractInfo!$C:$L,10,FALSE))</f>
        <v>#N/A</v>
      </c>
      <c r="K1179" s="158" t="b">
        <f>IF($A1179="","",VLOOKUP($A1179,ContractInfo!$C$2:$H$904,6,FALSE))</f>
        <v>0</v>
      </c>
      <c r="L1179" s="158">
        <f>IF(OR($A1179="",$K1179),"",VLOOKUP($A1179,ContractInfo!$C:$L,5,FALSE))</f>
        <v>10</v>
      </c>
    </row>
    <row r="1180" spans="1:12" x14ac:dyDescent="0.2">
      <c r="A1180" s="141" t="s">
        <v>1458</v>
      </c>
      <c r="B1180" s="167">
        <v>85</v>
      </c>
      <c r="C1180" s="167">
        <v>0</v>
      </c>
      <c r="D1180" s="167">
        <v>-85</v>
      </c>
      <c r="E1180" s="158">
        <f t="shared" si="72"/>
        <v>1</v>
      </c>
      <c r="F1180" s="158">
        <f t="shared" si="73"/>
        <v>85</v>
      </c>
      <c r="G1180" s="165" t="e">
        <f t="shared" si="74"/>
        <v>#N/A</v>
      </c>
      <c r="H1180" s="167">
        <v>-3293750</v>
      </c>
      <c r="I1180" s="165" t="e">
        <f t="shared" si="75"/>
        <v>#N/A</v>
      </c>
      <c r="J1180" s="158" t="e">
        <f>IF(OR($A1180="",$K1180),"",VLOOKUP($A1180,ContractInfo!$C:$L,10,FALSE))</f>
        <v>#N/A</v>
      </c>
      <c r="K1180" s="158" t="b">
        <f>IF($A1180="","",VLOOKUP($A1180,ContractInfo!$C$2:$H$904,6,FALSE))</f>
        <v>0</v>
      </c>
      <c r="L1180" s="158">
        <f>IF(OR($A1180="",$K1180),"",VLOOKUP($A1180,ContractInfo!$C:$L,5,FALSE))</f>
        <v>10</v>
      </c>
    </row>
    <row r="1181" spans="1:12" x14ac:dyDescent="0.2">
      <c r="A1181" s="141" t="s">
        <v>1416</v>
      </c>
      <c r="B1181" s="167">
        <v>75</v>
      </c>
      <c r="C1181" s="167">
        <v>0</v>
      </c>
      <c r="D1181" s="167">
        <v>-75</v>
      </c>
      <c r="E1181" s="158">
        <f t="shared" si="72"/>
        <v>1</v>
      </c>
      <c r="F1181" s="158">
        <f t="shared" si="73"/>
        <v>75</v>
      </c>
      <c r="G1181" s="165" t="e">
        <f t="shared" si="74"/>
        <v>#N/A</v>
      </c>
      <c r="H1181" s="167">
        <v>-2887250.0000000028</v>
      </c>
      <c r="I1181" s="165" t="e">
        <f t="shared" si="75"/>
        <v>#N/A</v>
      </c>
      <c r="J1181" s="158" t="e">
        <f>IF(OR($A1181="",$K1181),"",VLOOKUP($A1181,ContractInfo!$C:$L,10,FALSE))</f>
        <v>#N/A</v>
      </c>
      <c r="K1181" s="158" t="b">
        <f>IF($A1181="","",VLOOKUP($A1181,ContractInfo!$C$2:$H$904,6,FALSE))</f>
        <v>0</v>
      </c>
      <c r="L1181" s="158">
        <f>IF(OR($A1181="",$K1181),"",VLOOKUP($A1181,ContractInfo!$C:$L,5,FALSE))</f>
        <v>10</v>
      </c>
    </row>
    <row r="1182" spans="1:12" x14ac:dyDescent="0.2">
      <c r="A1182" s="141" t="s">
        <v>1458</v>
      </c>
      <c r="B1182" s="167">
        <v>55</v>
      </c>
      <c r="C1182" s="167">
        <v>0</v>
      </c>
      <c r="D1182" s="167">
        <v>-55</v>
      </c>
      <c r="E1182" s="158">
        <f t="shared" si="72"/>
        <v>1</v>
      </c>
      <c r="F1182" s="158">
        <f t="shared" si="73"/>
        <v>55</v>
      </c>
      <c r="G1182" s="165" t="e">
        <f t="shared" si="74"/>
        <v>#N/A</v>
      </c>
      <c r="H1182" s="167">
        <v>-2166849.9999999986</v>
      </c>
      <c r="I1182" s="165" t="e">
        <f t="shared" si="75"/>
        <v>#N/A</v>
      </c>
      <c r="J1182" s="158" t="e">
        <f>IF(OR($A1182="",$K1182),"",VLOOKUP($A1182,ContractInfo!$C:$L,10,FALSE))</f>
        <v>#N/A</v>
      </c>
      <c r="K1182" s="158" t="b">
        <f>IF($A1182="","",VLOOKUP($A1182,ContractInfo!$C$2:$H$904,6,FALSE))</f>
        <v>0</v>
      </c>
      <c r="L1182" s="158">
        <f>IF(OR($A1182="",$K1182),"",VLOOKUP($A1182,ContractInfo!$C:$L,5,FALSE))</f>
        <v>10</v>
      </c>
    </row>
    <row r="1183" spans="1:12" x14ac:dyDescent="0.2">
      <c r="A1183" s="141" t="s">
        <v>1597</v>
      </c>
      <c r="B1183" s="167">
        <v>18</v>
      </c>
      <c r="C1183" s="167">
        <v>18</v>
      </c>
      <c r="D1183" s="167">
        <v>0</v>
      </c>
      <c r="E1183" s="158">
        <f t="shared" si="72"/>
        <v>1</v>
      </c>
      <c r="F1183" s="158">
        <f t="shared" si="73"/>
        <v>18</v>
      </c>
      <c r="G1183" s="165" t="e">
        <f t="shared" si="74"/>
        <v>#N/A</v>
      </c>
      <c r="H1183" s="167">
        <v>-956700</v>
      </c>
      <c r="I1183" s="165" t="e">
        <f t="shared" si="75"/>
        <v>#N/A</v>
      </c>
      <c r="J1183" s="158" t="e">
        <f>IF(OR($A1183="",$K1183),"",VLOOKUP($A1183,ContractInfo!$C:$L,10,FALSE))</f>
        <v>#N/A</v>
      </c>
      <c r="K1183" s="158" t="b">
        <f>IF($A1183="","",VLOOKUP($A1183,ContractInfo!$C$2:$H$904,6,FALSE))</f>
        <v>0</v>
      </c>
      <c r="L1183" s="158">
        <f>IF(OR($A1183="",$K1183),"",VLOOKUP($A1183,ContractInfo!$C:$L,5,FALSE))</f>
        <v>100</v>
      </c>
    </row>
    <row r="1184" spans="1:12" x14ac:dyDescent="0.2">
      <c r="A1184" s="141" t="s">
        <v>1597</v>
      </c>
      <c r="B1184" s="167">
        <v>152</v>
      </c>
      <c r="C1184" s="167">
        <v>0</v>
      </c>
      <c r="D1184" s="167">
        <v>-152</v>
      </c>
      <c r="E1184" s="158">
        <f t="shared" si="72"/>
        <v>1</v>
      </c>
      <c r="F1184" s="158">
        <f t="shared" si="73"/>
        <v>152</v>
      </c>
      <c r="G1184" s="165" t="e">
        <f t="shared" si="74"/>
        <v>#N/A</v>
      </c>
      <c r="H1184" s="167">
        <v>-8063600</v>
      </c>
      <c r="I1184" s="165" t="e">
        <f t="shared" si="75"/>
        <v>#N/A</v>
      </c>
      <c r="J1184" s="158" t="e">
        <f>IF(OR($A1184="",$K1184),"",VLOOKUP($A1184,ContractInfo!$C:$L,10,FALSE))</f>
        <v>#N/A</v>
      </c>
      <c r="K1184" s="158" t="b">
        <f>IF($A1184="","",VLOOKUP($A1184,ContractInfo!$C$2:$H$904,6,FALSE))</f>
        <v>0</v>
      </c>
      <c r="L1184" s="158">
        <f>IF(OR($A1184="",$K1184),"",VLOOKUP($A1184,ContractInfo!$C:$L,5,FALSE))</f>
        <v>100</v>
      </c>
    </row>
    <row r="1185" spans="1:12" x14ac:dyDescent="0.2">
      <c r="A1185" s="141" t="s">
        <v>1458</v>
      </c>
      <c r="B1185" s="167">
        <v>-185</v>
      </c>
      <c r="C1185" s="167">
        <v>0</v>
      </c>
      <c r="D1185" s="167">
        <v>185</v>
      </c>
      <c r="E1185" s="158">
        <f t="shared" si="72"/>
        <v>1</v>
      </c>
      <c r="F1185" s="158">
        <f t="shared" si="73"/>
        <v>-185</v>
      </c>
      <c r="G1185" s="165" t="e">
        <f t="shared" si="74"/>
        <v>#N/A</v>
      </c>
      <c r="H1185" s="167">
        <v>7307050.0000000056</v>
      </c>
      <c r="I1185" s="165" t="e">
        <f t="shared" si="75"/>
        <v>#N/A</v>
      </c>
      <c r="J1185" s="158" t="e">
        <f>IF(OR($A1185="",$K1185),"",VLOOKUP($A1185,ContractInfo!$C:$L,10,FALSE))</f>
        <v>#N/A</v>
      </c>
      <c r="K1185" s="158" t="b">
        <f>IF($A1185="","",VLOOKUP($A1185,ContractInfo!$C$2:$H$904,6,FALSE))</f>
        <v>0</v>
      </c>
      <c r="L1185" s="158">
        <f>IF(OR($A1185="",$K1185),"",VLOOKUP($A1185,ContractInfo!$C:$L,5,FALSE))</f>
        <v>10</v>
      </c>
    </row>
    <row r="1186" spans="1:12" x14ac:dyDescent="0.2">
      <c r="A1186" s="141" t="s">
        <v>1416</v>
      </c>
      <c r="B1186" s="167">
        <v>-110</v>
      </c>
      <c r="C1186" s="167">
        <v>0</v>
      </c>
      <c r="D1186" s="167">
        <v>110</v>
      </c>
      <c r="E1186" s="158">
        <f t="shared" si="72"/>
        <v>1</v>
      </c>
      <c r="F1186" s="158">
        <f t="shared" si="73"/>
        <v>-110</v>
      </c>
      <c r="G1186" s="165" t="e">
        <f t="shared" si="74"/>
        <v>#N/A</v>
      </c>
      <c r="H1186" s="167">
        <v>4273739.9999999981</v>
      </c>
      <c r="I1186" s="165" t="e">
        <f t="shared" si="75"/>
        <v>#N/A</v>
      </c>
      <c r="J1186" s="158" t="e">
        <f>IF(OR($A1186="",$K1186),"",VLOOKUP($A1186,ContractInfo!$C:$L,10,FALSE))</f>
        <v>#N/A</v>
      </c>
      <c r="K1186" s="158" t="b">
        <f>IF($A1186="","",VLOOKUP($A1186,ContractInfo!$C$2:$H$904,6,FALSE))</f>
        <v>0</v>
      </c>
      <c r="L1186" s="158">
        <f>IF(OR($A1186="",$K1186),"",VLOOKUP($A1186,ContractInfo!$C:$L,5,FALSE))</f>
        <v>10</v>
      </c>
    </row>
    <row r="1187" spans="1:12" x14ac:dyDescent="0.2">
      <c r="A1187" s="141" t="s">
        <v>678</v>
      </c>
      <c r="B1187" s="167">
        <v>400</v>
      </c>
      <c r="C1187" s="167">
        <v>400</v>
      </c>
      <c r="D1187" s="167">
        <v>0</v>
      </c>
      <c r="E1187" s="158">
        <f t="shared" si="72"/>
        <v>1</v>
      </c>
      <c r="F1187" s="158">
        <f t="shared" si="73"/>
        <v>400</v>
      </c>
      <c r="G1187" s="165" t="e">
        <f t="shared" si="74"/>
        <v>#N/A</v>
      </c>
      <c r="H1187" s="167">
        <v>-669920</v>
      </c>
      <c r="I1187" s="165" t="e">
        <f t="shared" si="75"/>
        <v>#N/A</v>
      </c>
      <c r="J1187" s="158" t="e">
        <f>IF(OR($A1187="",$K1187),"",VLOOKUP($A1187,ContractInfo!$C:$L,10,FALSE))</f>
        <v>#N/A</v>
      </c>
      <c r="K1187" s="158" t="b">
        <f>IF($A1187="","",VLOOKUP($A1187,ContractInfo!$C$2:$H$904,6,FALSE))</f>
        <v>0</v>
      </c>
      <c r="L1187" s="158">
        <f>IF(OR($A1187="",$K1187),"",VLOOKUP($A1187,ContractInfo!$C:$L,5,FALSE))</f>
        <v>100</v>
      </c>
    </row>
    <row r="1188" spans="1:12" x14ac:dyDescent="0.2">
      <c r="A1188" s="141" t="s">
        <v>1597</v>
      </c>
      <c r="B1188" s="167">
        <v>2</v>
      </c>
      <c r="C1188" s="167">
        <v>2</v>
      </c>
      <c r="D1188" s="167">
        <v>0</v>
      </c>
      <c r="E1188" s="158">
        <f t="shared" si="72"/>
        <v>1</v>
      </c>
      <c r="F1188" s="158">
        <f t="shared" si="73"/>
        <v>2</v>
      </c>
      <c r="G1188" s="165" t="e">
        <f t="shared" si="74"/>
        <v>#N/A</v>
      </c>
      <c r="H1188" s="167">
        <v>-105700</v>
      </c>
      <c r="I1188" s="165" t="e">
        <f t="shared" si="75"/>
        <v>#N/A</v>
      </c>
      <c r="J1188" s="158" t="e">
        <f>IF(OR($A1188="",$K1188),"",VLOOKUP($A1188,ContractInfo!$C:$L,10,FALSE))</f>
        <v>#N/A</v>
      </c>
      <c r="K1188" s="158" t="b">
        <f>IF($A1188="","",VLOOKUP($A1188,ContractInfo!$C$2:$H$904,6,FALSE))</f>
        <v>0</v>
      </c>
      <c r="L1188" s="158">
        <f>IF(OR($A1188="",$K1188),"",VLOOKUP($A1188,ContractInfo!$C:$L,5,FALSE))</f>
        <v>100</v>
      </c>
    </row>
    <row r="1189" spans="1:12" x14ac:dyDescent="0.2">
      <c r="A1189" s="141" t="s">
        <v>1806</v>
      </c>
      <c r="B1189" s="167">
        <v>5</v>
      </c>
      <c r="C1189" s="167">
        <v>0</v>
      </c>
      <c r="D1189" s="167">
        <v>-5</v>
      </c>
      <c r="E1189" s="158">
        <f t="shared" si="72"/>
        <v>1</v>
      </c>
      <c r="F1189" s="158">
        <f t="shared" si="73"/>
        <v>5</v>
      </c>
      <c r="G1189" s="165" t="e">
        <f t="shared" si="74"/>
        <v>#N/A</v>
      </c>
      <c r="H1189" s="167">
        <v>-372875</v>
      </c>
      <c r="I1189" s="165" t="e">
        <f t="shared" si="75"/>
        <v>#N/A</v>
      </c>
      <c r="J1189" s="158" t="e">
        <f>IF(OR($A1189="",$K1189),"",VLOOKUP($A1189,ContractInfo!$C:$L,10,FALSE))</f>
        <v>#N/A</v>
      </c>
      <c r="K1189" s="158" t="b">
        <f>IF($A1189="","",VLOOKUP($A1189,ContractInfo!$C$2:$H$904,6,FALSE))</f>
        <v>0</v>
      </c>
      <c r="L1189" s="158">
        <f>IF(OR($A1189="",$K1189),"",VLOOKUP($A1189,ContractInfo!$C:$L,5,FALSE))</f>
        <v>5</v>
      </c>
    </row>
    <row r="1190" spans="1:12" x14ac:dyDescent="0.2">
      <c r="A1190" s="141" t="s">
        <v>1628</v>
      </c>
      <c r="B1190" s="167">
        <v>9</v>
      </c>
      <c r="C1190" s="167">
        <v>9</v>
      </c>
      <c r="D1190" s="167">
        <v>0</v>
      </c>
      <c r="E1190" s="158">
        <f t="shared" si="72"/>
        <v>1</v>
      </c>
      <c r="F1190" s="158">
        <f t="shared" si="73"/>
        <v>9</v>
      </c>
      <c r="G1190" s="165" t="e">
        <f t="shared" si="74"/>
        <v>#N/A</v>
      </c>
      <c r="H1190" s="167">
        <v>-209970</v>
      </c>
      <c r="I1190" s="165" t="e">
        <f t="shared" si="75"/>
        <v>#N/A</v>
      </c>
      <c r="J1190" s="158" t="e">
        <f>IF(OR($A1190="",$K1190),"",VLOOKUP($A1190,ContractInfo!$C:$L,10,FALSE))</f>
        <v>#N/A</v>
      </c>
      <c r="K1190" s="158" t="b">
        <f>IF($A1190="","",VLOOKUP($A1190,ContractInfo!$C$2:$H$904,6,FALSE))</f>
        <v>0</v>
      </c>
      <c r="L1190" s="158">
        <f>IF(OR($A1190="",$K1190),"",VLOOKUP($A1190,ContractInfo!$C:$L,5,FALSE))</f>
        <v>10</v>
      </c>
    </row>
    <row r="1191" spans="1:12" x14ac:dyDescent="0.2">
      <c r="A1191" s="141" t="s">
        <v>999</v>
      </c>
      <c r="B1191" s="167">
        <v>-7</v>
      </c>
      <c r="C1191" s="167">
        <v>-7</v>
      </c>
      <c r="D1191" s="167">
        <v>0</v>
      </c>
      <c r="E1191" s="158">
        <f t="shared" si="72"/>
        <v>1</v>
      </c>
      <c r="F1191" s="158">
        <f t="shared" si="73"/>
        <v>-7</v>
      </c>
      <c r="G1191" s="165" t="e">
        <f t="shared" si="74"/>
        <v>#N/A</v>
      </c>
      <c r="H1191" s="167">
        <v>266770</v>
      </c>
      <c r="I1191" s="165" t="e">
        <f t="shared" si="75"/>
        <v>#N/A</v>
      </c>
      <c r="J1191" s="158" t="e">
        <f>IF(OR($A1191="",$K1191),"",VLOOKUP($A1191,ContractInfo!$C:$L,10,FALSE))</f>
        <v>#N/A</v>
      </c>
      <c r="K1191" s="158" t="b">
        <f>IF($A1191="","",VLOOKUP($A1191,ContractInfo!$C$2:$H$904,6,FALSE))</f>
        <v>0</v>
      </c>
      <c r="L1191" s="158">
        <f>IF(OR($A1191="",$K1191),"",VLOOKUP($A1191,ContractInfo!$C:$L,5,FALSE))</f>
        <v>10</v>
      </c>
    </row>
    <row r="1192" spans="1:12" x14ac:dyDescent="0.2">
      <c r="A1192" s="141" t="s">
        <v>1458</v>
      </c>
      <c r="B1192" s="167">
        <v>-50</v>
      </c>
      <c r="C1192" s="167">
        <v>-50</v>
      </c>
      <c r="D1192" s="167">
        <v>0</v>
      </c>
      <c r="E1192" s="158">
        <f t="shared" si="72"/>
        <v>1</v>
      </c>
      <c r="F1192" s="158">
        <f t="shared" si="73"/>
        <v>-50</v>
      </c>
      <c r="G1192" s="165" t="e">
        <f t="shared" si="74"/>
        <v>#N/A</v>
      </c>
      <c r="H1192" s="167">
        <v>1919980</v>
      </c>
      <c r="I1192" s="165" t="e">
        <f t="shared" si="75"/>
        <v>#N/A</v>
      </c>
      <c r="J1192" s="158" t="e">
        <f>IF(OR($A1192="",$K1192),"",VLOOKUP($A1192,ContractInfo!$C:$L,10,FALSE))</f>
        <v>#N/A</v>
      </c>
      <c r="K1192" s="158" t="b">
        <f>IF($A1192="","",VLOOKUP($A1192,ContractInfo!$C$2:$H$904,6,FALSE))</f>
        <v>0</v>
      </c>
      <c r="L1192" s="158">
        <f>IF(OR($A1192="",$K1192),"",VLOOKUP($A1192,ContractInfo!$C:$L,5,FALSE))</f>
        <v>10</v>
      </c>
    </row>
    <row r="1193" spans="1:12" x14ac:dyDescent="0.2">
      <c r="A1193" s="141" t="s">
        <v>1458</v>
      </c>
      <c r="B1193" s="167">
        <v>118</v>
      </c>
      <c r="C1193" s="167">
        <v>118</v>
      </c>
      <c r="D1193" s="167">
        <v>0</v>
      </c>
      <c r="E1193" s="158">
        <f t="shared" si="72"/>
        <v>1</v>
      </c>
      <c r="F1193" s="158">
        <f t="shared" si="73"/>
        <v>118</v>
      </c>
      <c r="G1193" s="165" t="e">
        <f t="shared" si="74"/>
        <v>#N/A</v>
      </c>
      <c r="H1193" s="167">
        <v>-4519420.0599999996</v>
      </c>
      <c r="I1193" s="165" t="e">
        <f t="shared" si="75"/>
        <v>#N/A</v>
      </c>
      <c r="J1193" s="158" t="e">
        <f>IF(OR($A1193="",$K1193),"",VLOOKUP($A1193,ContractInfo!$C:$L,10,FALSE))</f>
        <v>#N/A</v>
      </c>
      <c r="K1193" s="158" t="b">
        <f>IF($A1193="","",VLOOKUP($A1193,ContractInfo!$C$2:$H$904,6,FALSE))</f>
        <v>0</v>
      </c>
      <c r="L1193" s="158">
        <f>IF(OR($A1193="",$K1193),"",VLOOKUP($A1193,ContractInfo!$C:$L,5,FALSE))</f>
        <v>10</v>
      </c>
    </row>
    <row r="1194" spans="1:12" x14ac:dyDescent="0.2">
      <c r="A1194" s="141" t="s">
        <v>1416</v>
      </c>
      <c r="B1194" s="167">
        <v>22</v>
      </c>
      <c r="C1194" s="167">
        <v>22</v>
      </c>
      <c r="D1194" s="167">
        <v>0</v>
      </c>
      <c r="E1194" s="158">
        <f t="shared" si="72"/>
        <v>1</v>
      </c>
      <c r="F1194" s="158">
        <f t="shared" si="73"/>
        <v>22</v>
      </c>
      <c r="G1194" s="165" t="e">
        <f t="shared" si="74"/>
        <v>#N/A</v>
      </c>
      <c r="H1194" s="167">
        <v>-834329.98</v>
      </c>
      <c r="I1194" s="165" t="e">
        <f t="shared" si="75"/>
        <v>#N/A</v>
      </c>
      <c r="J1194" s="158" t="e">
        <f>IF(OR($A1194="",$K1194),"",VLOOKUP($A1194,ContractInfo!$C:$L,10,FALSE))</f>
        <v>#N/A</v>
      </c>
      <c r="K1194" s="158" t="b">
        <f>IF($A1194="","",VLOOKUP($A1194,ContractInfo!$C$2:$H$904,6,FALSE))</f>
        <v>0</v>
      </c>
      <c r="L1194" s="158">
        <f>IF(OR($A1194="",$K1194),"",VLOOKUP($A1194,ContractInfo!$C:$L,5,FALSE))</f>
        <v>10</v>
      </c>
    </row>
    <row r="1195" spans="1:12" x14ac:dyDescent="0.2">
      <c r="A1195" s="141" t="s">
        <v>1458</v>
      </c>
      <c r="B1195" s="167">
        <v>130</v>
      </c>
      <c r="C1195" s="167">
        <v>0</v>
      </c>
      <c r="D1195" s="167">
        <v>-130</v>
      </c>
      <c r="E1195" s="158">
        <f t="shared" si="72"/>
        <v>1</v>
      </c>
      <c r="F1195" s="158">
        <f t="shared" si="73"/>
        <v>130</v>
      </c>
      <c r="G1195" s="165" t="e">
        <f t="shared" si="74"/>
        <v>#N/A</v>
      </c>
      <c r="H1195" s="167">
        <v>-5031560.3</v>
      </c>
      <c r="I1195" s="165" t="e">
        <f t="shared" si="75"/>
        <v>#N/A</v>
      </c>
      <c r="J1195" s="158" t="e">
        <f>IF(OR($A1195="",$K1195),"",VLOOKUP($A1195,ContractInfo!$C:$L,10,FALSE))</f>
        <v>#N/A</v>
      </c>
      <c r="K1195" s="158" t="b">
        <f>IF($A1195="","",VLOOKUP($A1195,ContractInfo!$C$2:$H$904,6,FALSE))</f>
        <v>0</v>
      </c>
      <c r="L1195" s="158">
        <f>IF(OR($A1195="",$K1195),"",VLOOKUP($A1195,ContractInfo!$C:$L,5,FALSE))</f>
        <v>10</v>
      </c>
    </row>
    <row r="1196" spans="1:12" x14ac:dyDescent="0.2">
      <c r="A1196" s="141" t="s">
        <v>1416</v>
      </c>
      <c r="B1196" s="167">
        <v>45</v>
      </c>
      <c r="C1196" s="167">
        <v>0</v>
      </c>
      <c r="D1196" s="167">
        <v>-45</v>
      </c>
      <c r="E1196" s="158">
        <f t="shared" si="72"/>
        <v>1</v>
      </c>
      <c r="F1196" s="158">
        <f t="shared" si="73"/>
        <v>45</v>
      </c>
      <c r="G1196" s="165" t="e">
        <f t="shared" si="74"/>
        <v>#N/A</v>
      </c>
      <c r="H1196" s="167">
        <v>-1718249.85</v>
      </c>
      <c r="I1196" s="165" t="e">
        <f t="shared" si="75"/>
        <v>#N/A</v>
      </c>
      <c r="J1196" s="158" t="e">
        <f>IF(OR($A1196="",$K1196),"",VLOOKUP($A1196,ContractInfo!$C:$L,10,FALSE))</f>
        <v>#N/A</v>
      </c>
      <c r="K1196" s="158" t="b">
        <f>IF($A1196="","",VLOOKUP($A1196,ContractInfo!$C$2:$H$904,6,FALSE))</f>
        <v>0</v>
      </c>
      <c r="L1196" s="158">
        <f>IF(OR($A1196="",$K1196),"",VLOOKUP($A1196,ContractInfo!$C:$L,5,FALSE))</f>
        <v>10</v>
      </c>
    </row>
    <row r="1197" spans="1:12" x14ac:dyDescent="0.2">
      <c r="A1197" s="141" t="s">
        <v>1962</v>
      </c>
      <c r="B1197" s="167">
        <v>1527</v>
      </c>
      <c r="C1197" s="167">
        <v>1527</v>
      </c>
      <c r="D1197" s="167">
        <v>0</v>
      </c>
      <c r="E1197" s="158">
        <f t="shared" si="72"/>
        <v>1</v>
      </c>
      <c r="F1197" s="158">
        <f t="shared" si="73"/>
        <v>1527</v>
      </c>
      <c r="G1197" s="165" t="e">
        <f t="shared" si="74"/>
        <v>#N/A</v>
      </c>
      <c r="H1197" s="167">
        <v>-4451357.7</v>
      </c>
      <c r="I1197" s="165" t="e">
        <f t="shared" si="75"/>
        <v>#N/A</v>
      </c>
      <c r="J1197" s="158" t="e">
        <f>IF(OR($A1197="",$K1197),"",VLOOKUP($A1197,ContractInfo!$C:$L,10,FALSE))</f>
        <v>#N/A</v>
      </c>
      <c r="K1197" s="158" t="b">
        <f>IF($A1197="","",VLOOKUP($A1197,ContractInfo!$C$2:$H$904,6,FALSE))</f>
        <v>0</v>
      </c>
      <c r="L1197" s="158">
        <f>IF(OR($A1197="",$K1197),"",VLOOKUP($A1197,ContractInfo!$C:$L,5,FALSE))</f>
        <v>100</v>
      </c>
    </row>
    <row r="1198" spans="1:12" x14ac:dyDescent="0.2">
      <c r="A1198" s="141" t="s">
        <v>1845</v>
      </c>
      <c r="B1198" s="167">
        <v>-50</v>
      </c>
      <c r="C1198" s="167">
        <v>-50</v>
      </c>
      <c r="D1198" s="167">
        <v>0</v>
      </c>
      <c r="E1198" s="158">
        <f t="shared" si="72"/>
        <v>1</v>
      </c>
      <c r="F1198" s="158">
        <f t="shared" si="73"/>
        <v>-50</v>
      </c>
      <c r="G1198" s="165" t="e">
        <f t="shared" si="74"/>
        <v>#N/A</v>
      </c>
      <c r="H1198" s="167">
        <v>173500</v>
      </c>
      <c r="I1198" s="165" t="e">
        <f t="shared" si="75"/>
        <v>#N/A</v>
      </c>
      <c r="J1198" s="158" t="e">
        <f>IF(OR($A1198="",$K1198),"",VLOOKUP($A1198,ContractInfo!$C:$L,10,FALSE))</f>
        <v>#N/A</v>
      </c>
      <c r="K1198" s="158" t="b">
        <f>IF($A1198="","",VLOOKUP($A1198,ContractInfo!$C$2:$H$904,6,FALSE))</f>
        <v>0</v>
      </c>
      <c r="L1198" s="158">
        <f>IF(OR($A1198="",$K1198),"",VLOOKUP($A1198,ContractInfo!$C:$L,5,FALSE))</f>
        <v>100</v>
      </c>
    </row>
    <row r="1199" spans="1:12" x14ac:dyDescent="0.2">
      <c r="A1199" s="141" t="s">
        <v>1706</v>
      </c>
      <c r="B1199" s="167">
        <v>-100</v>
      </c>
      <c r="C1199" s="167">
        <v>-100</v>
      </c>
      <c r="D1199" s="167">
        <v>0</v>
      </c>
      <c r="E1199" s="158">
        <f t="shared" si="72"/>
        <v>1</v>
      </c>
      <c r="F1199" s="158">
        <f t="shared" si="73"/>
        <v>-100</v>
      </c>
      <c r="G1199" s="165" t="e">
        <f t="shared" si="74"/>
        <v>#N/A</v>
      </c>
      <c r="H1199" s="167">
        <v>144400</v>
      </c>
      <c r="I1199" s="165" t="e">
        <f t="shared" si="75"/>
        <v>#N/A</v>
      </c>
      <c r="J1199" s="158" t="e">
        <f>IF(OR($A1199="",$K1199),"",VLOOKUP($A1199,ContractInfo!$C:$L,10,FALSE))</f>
        <v>#N/A</v>
      </c>
      <c r="K1199" s="158" t="b">
        <f>IF($A1199="","",VLOOKUP($A1199,ContractInfo!$C$2:$H$904,6,FALSE))</f>
        <v>0</v>
      </c>
      <c r="L1199" s="158">
        <f>IF(OR($A1199="",$K1199),"",VLOOKUP($A1199,ContractInfo!$C:$L,5,FALSE))</f>
        <v>100</v>
      </c>
    </row>
    <row r="1200" spans="1:12" x14ac:dyDescent="0.2">
      <c r="A1200" s="141" t="s">
        <v>1564</v>
      </c>
      <c r="B1200" s="167">
        <v>1000</v>
      </c>
      <c r="C1200" s="167">
        <v>1000</v>
      </c>
      <c r="D1200" s="167">
        <v>0</v>
      </c>
      <c r="E1200" s="158">
        <f t="shared" si="72"/>
        <v>1</v>
      </c>
      <c r="F1200" s="158">
        <f t="shared" si="73"/>
        <v>1000</v>
      </c>
      <c r="G1200" s="165" t="e">
        <f t="shared" si="74"/>
        <v>#N/A</v>
      </c>
      <c r="H1200" s="167">
        <v>-358000</v>
      </c>
      <c r="I1200" s="165" t="e">
        <f t="shared" si="75"/>
        <v>#N/A</v>
      </c>
      <c r="J1200" s="158" t="e">
        <f>IF(OR($A1200="",$K1200),"",VLOOKUP($A1200,ContractInfo!$C:$L,10,FALSE))</f>
        <v>#N/A</v>
      </c>
      <c r="K1200" s="158" t="b">
        <f>IF($A1200="","",VLOOKUP($A1200,ContractInfo!$C$2:$H$904,6,FALSE))</f>
        <v>0</v>
      </c>
      <c r="L1200" s="158">
        <f>IF(OR($A1200="",$K1200),"",VLOOKUP($A1200,ContractInfo!$C:$L,5,FALSE))</f>
        <v>100</v>
      </c>
    </row>
    <row r="1201" spans="1:12" x14ac:dyDescent="0.2">
      <c r="A1201" s="141" t="s">
        <v>1875</v>
      </c>
      <c r="B1201" s="167">
        <v>280</v>
      </c>
      <c r="C1201" s="167">
        <v>280</v>
      </c>
      <c r="D1201" s="167">
        <v>0</v>
      </c>
      <c r="E1201" s="158">
        <f t="shared" si="72"/>
        <v>1</v>
      </c>
      <c r="F1201" s="158">
        <f t="shared" si="73"/>
        <v>280</v>
      </c>
      <c r="G1201" s="165" t="e">
        <f t="shared" si="74"/>
        <v>#N/A</v>
      </c>
      <c r="H1201" s="167">
        <v>-378812</v>
      </c>
      <c r="I1201" s="165" t="e">
        <f t="shared" si="75"/>
        <v>#N/A</v>
      </c>
      <c r="J1201" s="158" t="e">
        <f>IF(OR($A1201="",$K1201),"",VLOOKUP($A1201,ContractInfo!$C:$L,10,FALSE))</f>
        <v>#N/A</v>
      </c>
      <c r="K1201" s="158" t="b">
        <f>IF($A1201="","",VLOOKUP($A1201,ContractInfo!$C$2:$H$904,6,FALSE))</f>
        <v>0</v>
      </c>
      <c r="L1201" s="158">
        <f>IF(OR($A1201="",$K1201),"",VLOOKUP($A1201,ContractInfo!$C:$L,5,FALSE))</f>
        <v>100</v>
      </c>
    </row>
    <row r="1202" spans="1:12" x14ac:dyDescent="0.2">
      <c r="A1202" s="141" t="s">
        <v>2016</v>
      </c>
      <c r="B1202" s="167">
        <v>50</v>
      </c>
      <c r="C1202" s="167">
        <v>50</v>
      </c>
      <c r="D1202" s="167">
        <v>0</v>
      </c>
      <c r="E1202" s="158">
        <f t="shared" si="72"/>
        <v>1</v>
      </c>
      <c r="F1202" s="158">
        <f t="shared" si="73"/>
        <v>50</v>
      </c>
      <c r="G1202" s="165" t="e">
        <f t="shared" si="74"/>
        <v>#N/A</v>
      </c>
      <c r="H1202" s="167">
        <v>-135520</v>
      </c>
      <c r="I1202" s="165" t="e">
        <f t="shared" si="75"/>
        <v>#N/A</v>
      </c>
      <c r="J1202" s="158" t="e">
        <f>IF(OR($A1202="",$K1202),"",VLOOKUP($A1202,ContractInfo!$C:$L,10,FALSE))</f>
        <v>#N/A</v>
      </c>
      <c r="K1202" s="158" t="b">
        <f>IF($A1202="","",VLOOKUP($A1202,ContractInfo!$C$2:$H$904,6,FALSE))</f>
        <v>0</v>
      </c>
      <c r="L1202" s="158">
        <f>IF(OR($A1202="",$K1202),"",VLOOKUP($A1202,ContractInfo!$C:$L,5,FALSE))</f>
        <v>100</v>
      </c>
    </row>
    <row r="1203" spans="1:12" x14ac:dyDescent="0.2">
      <c r="A1203" s="141" t="s">
        <v>2013</v>
      </c>
      <c r="B1203" s="167">
        <v>50</v>
      </c>
      <c r="C1203" s="167">
        <v>50</v>
      </c>
      <c r="D1203" s="167">
        <v>0</v>
      </c>
      <c r="E1203" s="158">
        <f t="shared" si="72"/>
        <v>1</v>
      </c>
      <c r="F1203" s="158">
        <f t="shared" si="73"/>
        <v>50</v>
      </c>
      <c r="G1203" s="165" t="e">
        <f t="shared" si="74"/>
        <v>#N/A</v>
      </c>
      <c r="H1203" s="167">
        <v>-147150</v>
      </c>
      <c r="I1203" s="165" t="e">
        <f t="shared" si="75"/>
        <v>#N/A</v>
      </c>
      <c r="J1203" s="158" t="e">
        <f>IF(OR($A1203="",$K1203),"",VLOOKUP($A1203,ContractInfo!$C:$L,10,FALSE))</f>
        <v>#N/A</v>
      </c>
      <c r="K1203" s="158" t="b">
        <f>IF($A1203="","",VLOOKUP($A1203,ContractInfo!$C$2:$H$904,6,FALSE))</f>
        <v>0</v>
      </c>
      <c r="L1203" s="158">
        <f>IF(OR($A1203="",$K1203),"",VLOOKUP($A1203,ContractInfo!$C:$L,5,FALSE))</f>
        <v>100</v>
      </c>
    </row>
    <row r="1204" spans="1:12" x14ac:dyDescent="0.2">
      <c r="A1204" s="141" t="s">
        <v>1873</v>
      </c>
      <c r="B1204" s="167">
        <v>200</v>
      </c>
      <c r="C1204" s="167">
        <v>200</v>
      </c>
      <c r="D1204" s="167">
        <v>0</v>
      </c>
      <c r="E1204" s="158">
        <f t="shared" si="72"/>
        <v>1</v>
      </c>
      <c r="F1204" s="158">
        <f t="shared" si="73"/>
        <v>200</v>
      </c>
      <c r="G1204" s="165" t="e">
        <f t="shared" si="74"/>
        <v>#N/A</v>
      </c>
      <c r="H1204" s="167">
        <v>-182200</v>
      </c>
      <c r="I1204" s="165" t="e">
        <f t="shared" si="75"/>
        <v>#N/A</v>
      </c>
      <c r="J1204" s="158" t="e">
        <f>IF(OR($A1204="",$K1204),"",VLOOKUP($A1204,ContractInfo!$C:$L,10,FALSE))</f>
        <v>#N/A</v>
      </c>
      <c r="K1204" s="158" t="b">
        <f>IF($A1204="","",VLOOKUP($A1204,ContractInfo!$C$2:$H$904,6,FALSE))</f>
        <v>0</v>
      </c>
      <c r="L1204" s="158">
        <f>IF(OR($A1204="",$K1204),"",VLOOKUP($A1204,ContractInfo!$C:$L,5,FALSE))</f>
        <v>100</v>
      </c>
    </row>
    <row r="1205" spans="1:12" x14ac:dyDescent="0.2">
      <c r="A1205" s="141" t="s">
        <v>1498</v>
      </c>
      <c r="B1205" s="167">
        <v>-23</v>
      </c>
      <c r="C1205" s="167">
        <v>-23</v>
      </c>
      <c r="D1205" s="167">
        <v>0</v>
      </c>
      <c r="E1205" s="158">
        <f t="shared" si="72"/>
        <v>1</v>
      </c>
      <c r="F1205" s="158">
        <f t="shared" si="73"/>
        <v>-23</v>
      </c>
      <c r="G1205" s="165" t="e">
        <f t="shared" si="74"/>
        <v>#N/A</v>
      </c>
      <c r="H1205" s="167">
        <v>52831</v>
      </c>
      <c r="I1205" s="165" t="e">
        <f t="shared" si="75"/>
        <v>#N/A</v>
      </c>
      <c r="J1205" s="158" t="e">
        <f>IF(OR($A1205="",$K1205),"",VLOOKUP($A1205,ContractInfo!$C:$L,10,FALSE))</f>
        <v>#N/A</v>
      </c>
      <c r="K1205" s="158" t="b">
        <f>IF($A1205="","",VLOOKUP($A1205,ContractInfo!$C$2:$H$904,6,FALSE))</f>
        <v>0</v>
      </c>
      <c r="L1205" s="158">
        <f>IF(OR($A1205="",$K1205),"",VLOOKUP($A1205,ContractInfo!$C:$L,5,FALSE))</f>
        <v>100</v>
      </c>
    </row>
    <row r="1206" spans="1:12" x14ac:dyDescent="0.2">
      <c r="A1206" s="141" t="s">
        <v>1396</v>
      </c>
      <c r="B1206" s="167">
        <v>50</v>
      </c>
      <c r="C1206" s="167">
        <v>50</v>
      </c>
      <c r="D1206" s="167">
        <v>0</v>
      </c>
      <c r="E1206" s="158">
        <f t="shared" si="72"/>
        <v>1</v>
      </c>
      <c r="F1206" s="158">
        <f t="shared" si="73"/>
        <v>50</v>
      </c>
      <c r="G1206" s="165" t="e">
        <f t="shared" si="74"/>
        <v>#N/A</v>
      </c>
      <c r="H1206" s="167">
        <v>-72900</v>
      </c>
      <c r="I1206" s="165" t="e">
        <f t="shared" si="75"/>
        <v>#N/A</v>
      </c>
      <c r="J1206" s="158" t="e">
        <f>IF(OR($A1206="",$K1206),"",VLOOKUP($A1206,ContractInfo!$C:$L,10,FALSE))</f>
        <v>#N/A</v>
      </c>
      <c r="K1206" s="158" t="b">
        <f>IF($A1206="","",VLOOKUP($A1206,ContractInfo!$C$2:$H$904,6,FALSE))</f>
        <v>0</v>
      </c>
      <c r="L1206" s="158">
        <f>IF(OR($A1206="",$K1206),"",VLOOKUP($A1206,ContractInfo!$C:$L,5,FALSE))</f>
        <v>100</v>
      </c>
    </row>
    <row r="1207" spans="1:12" x14ac:dyDescent="0.2">
      <c r="A1207" s="141" t="s">
        <v>999</v>
      </c>
      <c r="B1207" s="167">
        <v>-4</v>
      </c>
      <c r="C1207" s="167">
        <v>-4</v>
      </c>
      <c r="D1207" s="167">
        <v>0</v>
      </c>
      <c r="E1207" s="158">
        <f t="shared" si="72"/>
        <v>1</v>
      </c>
      <c r="F1207" s="158">
        <f t="shared" si="73"/>
        <v>-4</v>
      </c>
      <c r="G1207" s="165" t="e">
        <f t="shared" si="74"/>
        <v>#N/A</v>
      </c>
      <c r="H1207" s="167">
        <v>151120</v>
      </c>
      <c r="I1207" s="165" t="e">
        <f t="shared" si="75"/>
        <v>#N/A</v>
      </c>
      <c r="J1207" s="158" t="e">
        <f>IF(OR($A1207="",$K1207),"",VLOOKUP($A1207,ContractInfo!$C:$L,10,FALSE))</f>
        <v>#N/A</v>
      </c>
      <c r="K1207" s="158" t="b">
        <f>IF($A1207="","",VLOOKUP($A1207,ContractInfo!$C$2:$H$904,6,FALSE))</f>
        <v>0</v>
      </c>
      <c r="L1207" s="158">
        <f>IF(OR($A1207="",$K1207),"",VLOOKUP($A1207,ContractInfo!$C:$L,5,FALSE))</f>
        <v>10</v>
      </c>
    </row>
    <row r="1208" spans="1:12" x14ac:dyDescent="0.2">
      <c r="A1208" s="141" t="s">
        <v>1628</v>
      </c>
      <c r="B1208" s="167">
        <v>-8</v>
      </c>
      <c r="C1208" s="167">
        <v>-8</v>
      </c>
      <c r="D1208" s="167">
        <v>0</v>
      </c>
      <c r="E1208" s="158">
        <f t="shared" si="72"/>
        <v>1</v>
      </c>
      <c r="F1208" s="158">
        <f t="shared" si="73"/>
        <v>-8</v>
      </c>
      <c r="G1208" s="165" t="e">
        <f t="shared" si="74"/>
        <v>#N/A</v>
      </c>
      <c r="H1208" s="167">
        <v>185200</v>
      </c>
      <c r="I1208" s="165" t="e">
        <f t="shared" si="75"/>
        <v>#N/A</v>
      </c>
      <c r="J1208" s="158" t="e">
        <f>IF(OR($A1208="",$K1208),"",VLOOKUP($A1208,ContractInfo!$C:$L,10,FALSE))</f>
        <v>#N/A</v>
      </c>
      <c r="K1208" s="158" t="b">
        <f>IF($A1208="","",VLOOKUP($A1208,ContractInfo!$C$2:$H$904,6,FALSE))</f>
        <v>0</v>
      </c>
      <c r="L1208" s="158">
        <f>IF(OR($A1208="",$K1208),"",VLOOKUP($A1208,ContractInfo!$C:$L,5,FALSE))</f>
        <v>10</v>
      </c>
    </row>
    <row r="1209" spans="1:12" x14ac:dyDescent="0.2">
      <c r="A1209" s="141" t="s">
        <v>1416</v>
      </c>
      <c r="B1209" s="167">
        <v>-10</v>
      </c>
      <c r="C1209" s="167">
        <v>-10</v>
      </c>
      <c r="D1209" s="167">
        <v>0</v>
      </c>
      <c r="E1209" s="158">
        <f t="shared" si="72"/>
        <v>1</v>
      </c>
      <c r="F1209" s="158">
        <f t="shared" si="73"/>
        <v>-10</v>
      </c>
      <c r="G1209" s="165" t="e">
        <f t="shared" si="74"/>
        <v>#N/A</v>
      </c>
      <c r="H1209" s="167">
        <v>380500</v>
      </c>
      <c r="I1209" s="165" t="e">
        <f t="shared" si="75"/>
        <v>#N/A</v>
      </c>
      <c r="J1209" s="158" t="e">
        <f>IF(OR($A1209="",$K1209),"",VLOOKUP($A1209,ContractInfo!$C:$L,10,FALSE))</f>
        <v>#N/A</v>
      </c>
      <c r="K1209" s="158" t="b">
        <f>IF($A1209="","",VLOOKUP($A1209,ContractInfo!$C$2:$H$904,6,FALSE))</f>
        <v>0</v>
      </c>
      <c r="L1209" s="158">
        <f>IF(OR($A1209="",$K1209),"",VLOOKUP($A1209,ContractInfo!$C:$L,5,FALSE))</f>
        <v>10</v>
      </c>
    </row>
    <row r="1210" spans="1:12" x14ac:dyDescent="0.2">
      <c r="A1210" s="141" t="s">
        <v>1806</v>
      </c>
      <c r="B1210" s="167">
        <v>1</v>
      </c>
      <c r="C1210" s="167">
        <v>0</v>
      </c>
      <c r="D1210" s="167">
        <v>-1</v>
      </c>
      <c r="E1210" s="158">
        <f t="shared" si="72"/>
        <v>1</v>
      </c>
      <c r="F1210" s="158">
        <f t="shared" si="73"/>
        <v>1</v>
      </c>
      <c r="G1210" s="165" t="e">
        <f t="shared" si="74"/>
        <v>#N/A</v>
      </c>
      <c r="H1210" s="167">
        <v>-74025</v>
      </c>
      <c r="I1210" s="165" t="e">
        <f t="shared" si="75"/>
        <v>#N/A</v>
      </c>
      <c r="J1210" s="158" t="e">
        <f>IF(OR($A1210="",$K1210),"",VLOOKUP($A1210,ContractInfo!$C:$L,10,FALSE))</f>
        <v>#N/A</v>
      </c>
      <c r="K1210" s="158" t="b">
        <f>IF($A1210="","",VLOOKUP($A1210,ContractInfo!$C$2:$H$904,6,FALSE))</f>
        <v>0</v>
      </c>
      <c r="L1210" s="158">
        <f>IF(OR($A1210="",$K1210),"",VLOOKUP($A1210,ContractInfo!$C:$L,5,FALSE))</f>
        <v>5</v>
      </c>
    </row>
    <row r="1211" spans="1:12" x14ac:dyDescent="0.2">
      <c r="A1211" s="141" t="s">
        <v>1458</v>
      </c>
      <c r="B1211" s="167">
        <v>-50</v>
      </c>
      <c r="C1211" s="167">
        <v>-50</v>
      </c>
      <c r="D1211" s="167">
        <v>0</v>
      </c>
      <c r="E1211" s="158">
        <f t="shared" si="72"/>
        <v>1</v>
      </c>
      <c r="F1211" s="158">
        <f t="shared" si="73"/>
        <v>-50</v>
      </c>
      <c r="G1211" s="165" t="e">
        <f t="shared" si="74"/>
        <v>#N/A</v>
      </c>
      <c r="H1211" s="167">
        <v>1920020</v>
      </c>
      <c r="I1211" s="165" t="e">
        <f t="shared" si="75"/>
        <v>#N/A</v>
      </c>
      <c r="J1211" s="158" t="e">
        <f>IF(OR($A1211="",$K1211),"",VLOOKUP($A1211,ContractInfo!$C:$L,10,FALSE))</f>
        <v>#N/A</v>
      </c>
      <c r="K1211" s="158" t="b">
        <f>IF($A1211="","",VLOOKUP($A1211,ContractInfo!$C$2:$H$904,6,FALSE))</f>
        <v>0</v>
      </c>
      <c r="L1211" s="158">
        <f>IF(OR($A1211="",$K1211),"",VLOOKUP($A1211,ContractInfo!$C:$L,5,FALSE))</f>
        <v>10</v>
      </c>
    </row>
    <row r="1212" spans="1:12" x14ac:dyDescent="0.2">
      <c r="A1212" s="141" t="s">
        <v>1416</v>
      </c>
      <c r="B1212" s="167">
        <v>24</v>
      </c>
      <c r="C1212" s="167">
        <v>24</v>
      </c>
      <c r="D1212" s="167">
        <v>0</v>
      </c>
      <c r="E1212" s="158">
        <f t="shared" si="72"/>
        <v>1</v>
      </c>
      <c r="F1212" s="158">
        <f t="shared" si="73"/>
        <v>24</v>
      </c>
      <c r="G1212" s="165" t="e">
        <f t="shared" si="74"/>
        <v>#N/A</v>
      </c>
      <c r="H1212" s="167">
        <v>-911989.99999999919</v>
      </c>
      <c r="I1212" s="165" t="e">
        <f t="shared" si="75"/>
        <v>#N/A</v>
      </c>
      <c r="J1212" s="158" t="e">
        <f>IF(OR($A1212="",$K1212),"",VLOOKUP($A1212,ContractInfo!$C:$L,10,FALSE))</f>
        <v>#N/A</v>
      </c>
      <c r="K1212" s="158" t="b">
        <f>IF($A1212="","",VLOOKUP($A1212,ContractInfo!$C$2:$H$904,6,FALSE))</f>
        <v>0</v>
      </c>
      <c r="L1212" s="158">
        <f>IF(OR($A1212="",$K1212),"",VLOOKUP($A1212,ContractInfo!$C:$L,5,FALSE))</f>
        <v>10</v>
      </c>
    </row>
    <row r="1213" spans="1:12" x14ac:dyDescent="0.2">
      <c r="A1213" s="141" t="s">
        <v>1416</v>
      </c>
      <c r="B1213" s="167">
        <v>5</v>
      </c>
      <c r="C1213" s="167">
        <v>0</v>
      </c>
      <c r="D1213" s="167">
        <v>-5</v>
      </c>
      <c r="E1213" s="158">
        <f t="shared" si="72"/>
        <v>1</v>
      </c>
      <c r="F1213" s="158">
        <f t="shared" si="73"/>
        <v>5</v>
      </c>
      <c r="G1213" s="165" t="e">
        <f t="shared" si="74"/>
        <v>#N/A</v>
      </c>
      <c r="H1213" s="167">
        <v>-190150</v>
      </c>
      <c r="I1213" s="165" t="e">
        <f t="shared" si="75"/>
        <v>#N/A</v>
      </c>
      <c r="J1213" s="158" t="e">
        <f>IF(OR($A1213="",$K1213),"",VLOOKUP($A1213,ContractInfo!$C:$L,10,FALSE))</f>
        <v>#N/A</v>
      </c>
      <c r="K1213" s="158" t="b">
        <f>IF($A1213="","",VLOOKUP($A1213,ContractInfo!$C$2:$H$904,6,FALSE))</f>
        <v>0</v>
      </c>
      <c r="L1213" s="158">
        <f>IF(OR($A1213="",$K1213),"",VLOOKUP($A1213,ContractInfo!$C:$L,5,FALSE))</f>
        <v>10</v>
      </c>
    </row>
    <row r="1214" spans="1:12" x14ac:dyDescent="0.2">
      <c r="A1214" s="141" t="s">
        <v>1458</v>
      </c>
      <c r="B1214" s="167">
        <v>60</v>
      </c>
      <c r="C1214" s="167">
        <v>60</v>
      </c>
      <c r="D1214" s="167">
        <v>0</v>
      </c>
      <c r="E1214" s="158">
        <f t="shared" si="72"/>
        <v>1</v>
      </c>
      <c r="F1214" s="158">
        <f t="shared" si="73"/>
        <v>60</v>
      </c>
      <c r="G1214" s="165" t="e">
        <f t="shared" si="74"/>
        <v>#N/A</v>
      </c>
      <c r="H1214" s="167">
        <v>-2301900</v>
      </c>
      <c r="I1214" s="165" t="e">
        <f t="shared" si="75"/>
        <v>#N/A</v>
      </c>
      <c r="J1214" s="158" t="e">
        <f>IF(OR($A1214="",$K1214),"",VLOOKUP($A1214,ContractInfo!$C:$L,10,FALSE))</f>
        <v>#N/A</v>
      </c>
      <c r="K1214" s="158" t="b">
        <f>IF($A1214="","",VLOOKUP($A1214,ContractInfo!$C$2:$H$904,6,FALSE))</f>
        <v>0</v>
      </c>
      <c r="L1214" s="158">
        <f>IF(OR($A1214="",$K1214),"",VLOOKUP($A1214,ContractInfo!$C:$L,5,FALSE))</f>
        <v>10</v>
      </c>
    </row>
    <row r="1215" spans="1:12" x14ac:dyDescent="0.2">
      <c r="A1215" s="141" t="s">
        <v>1458</v>
      </c>
      <c r="B1215" s="167">
        <v>50</v>
      </c>
      <c r="C1215" s="167">
        <v>0</v>
      </c>
      <c r="D1215" s="167">
        <v>-50</v>
      </c>
      <c r="E1215" s="158">
        <f t="shared" si="72"/>
        <v>1</v>
      </c>
      <c r="F1215" s="158">
        <f t="shared" si="73"/>
        <v>50</v>
      </c>
      <c r="G1215" s="165" t="e">
        <f t="shared" si="74"/>
        <v>#N/A</v>
      </c>
      <c r="H1215" s="167">
        <v>-1914000</v>
      </c>
      <c r="I1215" s="165" t="e">
        <f t="shared" si="75"/>
        <v>#N/A</v>
      </c>
      <c r="J1215" s="158" t="e">
        <f>IF(OR($A1215="",$K1215),"",VLOOKUP($A1215,ContractInfo!$C:$L,10,FALSE))</f>
        <v>#N/A</v>
      </c>
      <c r="K1215" s="158" t="b">
        <f>IF($A1215="","",VLOOKUP($A1215,ContractInfo!$C$2:$H$904,6,FALSE))</f>
        <v>0</v>
      </c>
      <c r="L1215" s="158">
        <f>IF(OR($A1215="",$K1215),"",VLOOKUP($A1215,ContractInfo!$C:$L,5,FALSE))</f>
        <v>10</v>
      </c>
    </row>
    <row r="1216" spans="1:12" x14ac:dyDescent="0.2">
      <c r="A1216" s="141" t="s">
        <v>1416</v>
      </c>
      <c r="B1216" s="167">
        <v>-5</v>
      </c>
      <c r="C1216" s="167">
        <v>0</v>
      </c>
      <c r="D1216" s="167">
        <v>5</v>
      </c>
      <c r="E1216" s="158">
        <f t="shared" si="72"/>
        <v>1</v>
      </c>
      <c r="F1216" s="158">
        <f t="shared" si="73"/>
        <v>-5</v>
      </c>
      <c r="G1216" s="165" t="e">
        <f t="shared" si="74"/>
        <v>#N/A</v>
      </c>
      <c r="H1216" s="167">
        <v>191100</v>
      </c>
      <c r="I1216" s="165" t="e">
        <f t="shared" si="75"/>
        <v>#N/A</v>
      </c>
      <c r="J1216" s="158" t="e">
        <f>IF(OR($A1216="",$K1216),"",VLOOKUP($A1216,ContractInfo!$C:$L,10,FALSE))</f>
        <v>#N/A</v>
      </c>
      <c r="K1216" s="158" t="b">
        <f>IF($A1216="","",VLOOKUP($A1216,ContractInfo!$C$2:$H$904,6,FALSE))</f>
        <v>0</v>
      </c>
      <c r="L1216" s="158">
        <f>IF(OR($A1216="",$K1216),"",VLOOKUP($A1216,ContractInfo!$C:$L,5,FALSE))</f>
        <v>10</v>
      </c>
    </row>
    <row r="1217" spans="1:12" x14ac:dyDescent="0.2">
      <c r="A1217" s="141" t="s">
        <v>1416</v>
      </c>
      <c r="B1217" s="167">
        <v>-22</v>
      </c>
      <c r="C1217" s="167">
        <v>-22</v>
      </c>
      <c r="D1217" s="167">
        <v>0</v>
      </c>
      <c r="E1217" s="158">
        <f t="shared" si="72"/>
        <v>1</v>
      </c>
      <c r="F1217" s="158">
        <f t="shared" si="73"/>
        <v>-22</v>
      </c>
      <c r="G1217" s="165" t="e">
        <f t="shared" si="74"/>
        <v>#N/A</v>
      </c>
      <c r="H1217" s="167">
        <v>839520</v>
      </c>
      <c r="I1217" s="165" t="e">
        <f t="shared" si="75"/>
        <v>#N/A</v>
      </c>
      <c r="J1217" s="158" t="e">
        <f>IF(OR($A1217="",$K1217),"",VLOOKUP($A1217,ContractInfo!$C:$L,10,FALSE))</f>
        <v>#N/A</v>
      </c>
      <c r="K1217" s="158" t="b">
        <f>IF($A1217="","",VLOOKUP($A1217,ContractInfo!$C$2:$H$904,6,FALSE))</f>
        <v>0</v>
      </c>
      <c r="L1217" s="158">
        <f>IF(OR($A1217="",$K1217),"",VLOOKUP($A1217,ContractInfo!$C:$L,5,FALSE))</f>
        <v>10</v>
      </c>
    </row>
    <row r="1218" spans="1:12" x14ac:dyDescent="0.2">
      <c r="A1218" s="141" t="s">
        <v>1458</v>
      </c>
      <c r="B1218" s="167">
        <v>-28</v>
      </c>
      <c r="C1218" s="167">
        <v>-28</v>
      </c>
      <c r="D1218" s="167">
        <v>0</v>
      </c>
      <c r="E1218" s="158">
        <f t="shared" ref="E1218:E1281" si="76">IF(OR($A1218="",$K1218),"",1)</f>
        <v>1</v>
      </c>
      <c r="F1218" s="158">
        <f t="shared" ref="F1218:F1281" si="77">IF(OR($A1218="",$K1218),"",$E1218*$B1218)</f>
        <v>-28</v>
      </c>
      <c r="G1218" s="165" t="e">
        <f t="shared" ref="G1218:G1281" si="78">IF(OR($A1218="",$K1218),"",$J1218*$B1218*$L1218)</f>
        <v>#N/A</v>
      </c>
      <c r="H1218" s="167">
        <v>1081030.0000000002</v>
      </c>
      <c r="I1218" s="165" t="e">
        <f t="shared" ref="I1218:I1281" si="79">IF(OR($A1218="",$K1218),"",$G1218+$H1218)</f>
        <v>#N/A</v>
      </c>
      <c r="J1218" s="158" t="e">
        <f>IF(OR($A1218="",$K1218),"",VLOOKUP($A1218,ContractInfo!$C:$L,10,FALSE))</f>
        <v>#N/A</v>
      </c>
      <c r="K1218" s="158" t="b">
        <f>IF($A1218="","",VLOOKUP($A1218,ContractInfo!$C$2:$H$904,6,FALSE))</f>
        <v>0</v>
      </c>
      <c r="L1218" s="158">
        <f>IF(OR($A1218="",$K1218),"",VLOOKUP($A1218,ContractInfo!$C:$L,5,FALSE))</f>
        <v>10</v>
      </c>
    </row>
    <row r="1219" spans="1:12" x14ac:dyDescent="0.2">
      <c r="A1219" s="141" t="s">
        <v>1458</v>
      </c>
      <c r="B1219" s="167">
        <v>-50</v>
      </c>
      <c r="C1219" s="167">
        <v>0</v>
      </c>
      <c r="D1219" s="167">
        <v>50</v>
      </c>
      <c r="E1219" s="158">
        <f t="shared" si="76"/>
        <v>1</v>
      </c>
      <c r="F1219" s="158">
        <f t="shared" si="77"/>
        <v>-50</v>
      </c>
      <c r="G1219" s="165" t="e">
        <f t="shared" si="78"/>
        <v>#N/A</v>
      </c>
      <c r="H1219" s="167">
        <v>1926000</v>
      </c>
      <c r="I1219" s="165" t="e">
        <f t="shared" si="79"/>
        <v>#N/A</v>
      </c>
      <c r="J1219" s="158" t="e">
        <f>IF(OR($A1219="",$K1219),"",VLOOKUP($A1219,ContractInfo!$C:$L,10,FALSE))</f>
        <v>#N/A</v>
      </c>
      <c r="K1219" s="158" t="b">
        <f>IF($A1219="","",VLOOKUP($A1219,ContractInfo!$C$2:$H$904,6,FALSE))</f>
        <v>0</v>
      </c>
      <c r="L1219" s="158">
        <f>IF(OR($A1219="",$K1219),"",VLOOKUP($A1219,ContractInfo!$C:$L,5,FALSE))</f>
        <v>10</v>
      </c>
    </row>
    <row r="1220" spans="1:12" x14ac:dyDescent="0.2">
      <c r="A1220" s="141" t="s">
        <v>1628</v>
      </c>
      <c r="B1220" s="167">
        <v>51</v>
      </c>
      <c r="C1220" s="167">
        <v>51</v>
      </c>
      <c r="D1220" s="167">
        <v>0</v>
      </c>
      <c r="E1220" s="158">
        <f t="shared" si="76"/>
        <v>1</v>
      </c>
      <c r="F1220" s="158">
        <f t="shared" si="77"/>
        <v>51</v>
      </c>
      <c r="G1220" s="165" t="e">
        <f t="shared" si="78"/>
        <v>#N/A</v>
      </c>
      <c r="H1220" s="167">
        <v>-1178999.9999999984</v>
      </c>
      <c r="I1220" s="165" t="e">
        <f t="shared" si="79"/>
        <v>#N/A</v>
      </c>
      <c r="J1220" s="158" t="e">
        <f>IF(OR($A1220="",$K1220),"",VLOOKUP($A1220,ContractInfo!$C:$L,10,FALSE))</f>
        <v>#N/A</v>
      </c>
      <c r="K1220" s="158" t="b">
        <f>IF($A1220="","",VLOOKUP($A1220,ContractInfo!$C$2:$H$904,6,FALSE))</f>
        <v>0</v>
      </c>
      <c r="L1220" s="158">
        <f>IF(OR($A1220="",$K1220),"",VLOOKUP($A1220,ContractInfo!$C:$L,5,FALSE))</f>
        <v>10</v>
      </c>
    </row>
    <row r="1221" spans="1:12" x14ac:dyDescent="0.2">
      <c r="A1221" s="141" t="s">
        <v>1962</v>
      </c>
      <c r="B1221" s="167">
        <v>-400</v>
      </c>
      <c r="C1221" s="167">
        <v>-400</v>
      </c>
      <c r="D1221" s="167">
        <v>0</v>
      </c>
      <c r="E1221" s="158">
        <f t="shared" si="76"/>
        <v>1</v>
      </c>
      <c r="F1221" s="158">
        <f t="shared" si="77"/>
        <v>-400</v>
      </c>
      <c r="G1221" s="165" t="e">
        <f t="shared" si="78"/>
        <v>#N/A</v>
      </c>
      <c r="H1221" s="167">
        <v>1136400</v>
      </c>
      <c r="I1221" s="165" t="e">
        <f t="shared" si="79"/>
        <v>#N/A</v>
      </c>
      <c r="J1221" s="158" t="e">
        <f>IF(OR($A1221="",$K1221),"",VLOOKUP($A1221,ContractInfo!$C:$L,10,FALSE))</f>
        <v>#N/A</v>
      </c>
      <c r="K1221" s="158" t="b">
        <f>IF($A1221="","",VLOOKUP($A1221,ContractInfo!$C$2:$H$904,6,FALSE))</f>
        <v>0</v>
      </c>
      <c r="L1221" s="158">
        <f>IF(OR($A1221="",$K1221),"",VLOOKUP($A1221,ContractInfo!$C:$L,5,FALSE))</f>
        <v>100</v>
      </c>
    </row>
    <row r="1222" spans="1:12" x14ac:dyDescent="0.2">
      <c r="A1222" s="141" t="s">
        <v>1879</v>
      </c>
      <c r="B1222" s="167">
        <v>-100</v>
      </c>
      <c r="C1222" s="167">
        <v>-100</v>
      </c>
      <c r="D1222" s="167">
        <v>0</v>
      </c>
      <c r="E1222" s="158">
        <f t="shared" si="76"/>
        <v>1</v>
      </c>
      <c r="F1222" s="158">
        <f t="shared" si="77"/>
        <v>-100</v>
      </c>
      <c r="G1222" s="165" t="e">
        <f t="shared" si="78"/>
        <v>#N/A</v>
      </c>
      <c r="H1222" s="167">
        <v>60199.999999999993</v>
      </c>
      <c r="I1222" s="165" t="e">
        <f t="shared" si="79"/>
        <v>#N/A</v>
      </c>
      <c r="J1222" s="158" t="e">
        <f>IF(OR($A1222="",$K1222),"",VLOOKUP($A1222,ContractInfo!$C:$L,10,FALSE))</f>
        <v>#N/A</v>
      </c>
      <c r="K1222" s="158" t="b">
        <f>IF($A1222="","",VLOOKUP($A1222,ContractInfo!$C$2:$H$904,6,FALSE))</f>
        <v>0</v>
      </c>
      <c r="L1222" s="158">
        <f>IF(OR($A1222="",$K1222),"",VLOOKUP($A1222,ContractInfo!$C:$L,5,FALSE))</f>
        <v>100</v>
      </c>
    </row>
    <row r="1223" spans="1:12" x14ac:dyDescent="0.2">
      <c r="A1223" s="141" t="s">
        <v>1706</v>
      </c>
      <c r="B1223" s="167">
        <v>-300</v>
      </c>
      <c r="C1223" s="167">
        <v>-300</v>
      </c>
      <c r="D1223" s="167">
        <v>0</v>
      </c>
      <c r="E1223" s="158">
        <f t="shared" si="76"/>
        <v>1</v>
      </c>
      <c r="F1223" s="158">
        <f t="shared" si="77"/>
        <v>-300</v>
      </c>
      <c r="G1223" s="165" t="e">
        <f t="shared" si="78"/>
        <v>#N/A</v>
      </c>
      <c r="H1223" s="167">
        <v>413100</v>
      </c>
      <c r="I1223" s="165" t="e">
        <f t="shared" si="79"/>
        <v>#N/A</v>
      </c>
      <c r="J1223" s="158" t="e">
        <f>IF(OR($A1223="",$K1223),"",VLOOKUP($A1223,ContractInfo!$C:$L,10,FALSE))</f>
        <v>#N/A</v>
      </c>
      <c r="K1223" s="158" t="b">
        <f>IF($A1223="","",VLOOKUP($A1223,ContractInfo!$C$2:$H$904,6,FALSE))</f>
        <v>0</v>
      </c>
      <c r="L1223" s="158">
        <f>IF(OR($A1223="",$K1223),"",VLOOKUP($A1223,ContractInfo!$C:$L,5,FALSE))</f>
        <v>100</v>
      </c>
    </row>
    <row r="1224" spans="1:12" x14ac:dyDescent="0.2">
      <c r="A1224" s="141" t="s">
        <v>1495</v>
      </c>
      <c r="B1224" s="167">
        <v>-600</v>
      </c>
      <c r="C1224" s="167">
        <v>-600</v>
      </c>
      <c r="D1224" s="167">
        <v>0</v>
      </c>
      <c r="E1224" s="158">
        <f t="shared" si="76"/>
        <v>1</v>
      </c>
      <c r="F1224" s="158">
        <f t="shared" si="77"/>
        <v>-600</v>
      </c>
      <c r="G1224" s="165" t="e">
        <f t="shared" si="78"/>
        <v>#N/A</v>
      </c>
      <c r="H1224" s="167">
        <v>420000</v>
      </c>
      <c r="I1224" s="165" t="e">
        <f t="shared" si="79"/>
        <v>#N/A</v>
      </c>
      <c r="J1224" s="158" t="e">
        <f>IF(OR($A1224="",$K1224),"",VLOOKUP($A1224,ContractInfo!$C:$L,10,FALSE))</f>
        <v>#N/A</v>
      </c>
      <c r="K1224" s="158" t="b">
        <f>IF($A1224="","",VLOOKUP($A1224,ContractInfo!$C$2:$H$904,6,FALSE))</f>
        <v>0</v>
      </c>
      <c r="L1224" s="158">
        <f>IF(OR($A1224="",$K1224),"",VLOOKUP($A1224,ContractInfo!$C:$L,5,FALSE))</f>
        <v>100</v>
      </c>
    </row>
    <row r="1225" spans="1:12" x14ac:dyDescent="0.2">
      <c r="A1225" s="141" t="s">
        <v>1468</v>
      </c>
      <c r="B1225" s="167">
        <v>-10</v>
      </c>
      <c r="C1225" s="167">
        <v>-10</v>
      </c>
      <c r="D1225" s="167">
        <v>0</v>
      </c>
      <c r="E1225" s="158">
        <f t="shared" si="76"/>
        <v>1</v>
      </c>
      <c r="F1225" s="158">
        <f t="shared" si="77"/>
        <v>-10</v>
      </c>
      <c r="G1225" s="165" t="e">
        <f t="shared" si="78"/>
        <v>#N/A</v>
      </c>
      <c r="H1225" s="167">
        <v>17880</v>
      </c>
      <c r="I1225" s="165" t="e">
        <f t="shared" si="79"/>
        <v>#N/A</v>
      </c>
      <c r="J1225" s="158" t="e">
        <f>IF(OR($A1225="",$K1225),"",VLOOKUP($A1225,ContractInfo!$C:$L,10,FALSE))</f>
        <v>#N/A</v>
      </c>
      <c r="K1225" s="158" t="b">
        <f>IF($A1225="","",VLOOKUP($A1225,ContractInfo!$C$2:$H$904,6,FALSE))</f>
        <v>0</v>
      </c>
      <c r="L1225" s="158">
        <f>IF(OR($A1225="",$K1225),"",VLOOKUP($A1225,ContractInfo!$C:$L,5,FALSE))</f>
        <v>100</v>
      </c>
    </row>
    <row r="1226" spans="1:12" x14ac:dyDescent="0.2">
      <c r="A1226" s="141" t="s">
        <v>1353</v>
      </c>
      <c r="B1226" s="167">
        <v>-5</v>
      </c>
      <c r="C1226" s="167">
        <v>-5</v>
      </c>
      <c r="D1226" s="167">
        <v>0</v>
      </c>
      <c r="E1226" s="158">
        <f t="shared" si="76"/>
        <v>1</v>
      </c>
      <c r="F1226" s="158">
        <f t="shared" si="77"/>
        <v>-5</v>
      </c>
      <c r="G1226" s="165" t="e">
        <f t="shared" si="78"/>
        <v>#N/A</v>
      </c>
      <c r="H1226" s="167">
        <v>12015</v>
      </c>
      <c r="I1226" s="165" t="e">
        <f t="shared" si="79"/>
        <v>#N/A</v>
      </c>
      <c r="J1226" s="158" t="e">
        <f>IF(OR($A1226="",$K1226),"",VLOOKUP($A1226,ContractInfo!$C:$L,10,FALSE))</f>
        <v>#N/A</v>
      </c>
      <c r="K1226" s="158" t="b">
        <f>IF($A1226="","",VLOOKUP($A1226,ContractInfo!$C$2:$H$904,6,FALSE))</f>
        <v>0</v>
      </c>
      <c r="L1226" s="158">
        <f>IF(OR($A1226="",$K1226),"",VLOOKUP($A1226,ContractInfo!$C:$L,5,FALSE))</f>
        <v>100</v>
      </c>
    </row>
    <row r="1227" spans="1:12" x14ac:dyDescent="0.2">
      <c r="A1227" s="141" t="s">
        <v>978</v>
      </c>
      <c r="B1227" s="167">
        <v>-400</v>
      </c>
      <c r="C1227" s="167">
        <v>-400</v>
      </c>
      <c r="D1227" s="167">
        <v>0</v>
      </c>
      <c r="E1227" s="158">
        <f t="shared" si="76"/>
        <v>1</v>
      </c>
      <c r="F1227" s="158">
        <f t="shared" si="77"/>
        <v>-400</v>
      </c>
      <c r="G1227" s="165" t="e">
        <f t="shared" si="78"/>
        <v>#N/A</v>
      </c>
      <c r="H1227" s="167">
        <v>952400</v>
      </c>
      <c r="I1227" s="165" t="e">
        <f t="shared" si="79"/>
        <v>#N/A</v>
      </c>
      <c r="J1227" s="158" t="e">
        <f>IF(OR($A1227="",$K1227),"",VLOOKUP($A1227,ContractInfo!$C:$L,10,FALSE))</f>
        <v>#N/A</v>
      </c>
      <c r="K1227" s="158" t="b">
        <f>IF($A1227="","",VLOOKUP($A1227,ContractInfo!$C$2:$H$904,6,FALSE))</f>
        <v>0</v>
      </c>
      <c r="L1227" s="158">
        <f>IF(OR($A1227="",$K1227),"",VLOOKUP($A1227,ContractInfo!$C:$L,5,FALSE))</f>
        <v>100</v>
      </c>
    </row>
    <row r="1228" spans="1:12" x14ac:dyDescent="0.2">
      <c r="A1228" s="141" t="s">
        <v>1081</v>
      </c>
      <c r="B1228" s="167">
        <v>-2000</v>
      </c>
      <c r="C1228" s="167">
        <v>-2000</v>
      </c>
      <c r="D1228" s="167">
        <v>0</v>
      </c>
      <c r="E1228" s="158">
        <f t="shared" si="76"/>
        <v>1</v>
      </c>
      <c r="F1228" s="158">
        <f t="shared" si="77"/>
        <v>-2000</v>
      </c>
      <c r="G1228" s="165" t="e">
        <f t="shared" si="78"/>
        <v>#N/A</v>
      </c>
      <c r="H1228" s="167">
        <v>501999.99999999994</v>
      </c>
      <c r="I1228" s="165" t="e">
        <f t="shared" si="79"/>
        <v>#N/A</v>
      </c>
      <c r="J1228" s="158" t="e">
        <f>IF(OR($A1228="",$K1228),"",VLOOKUP($A1228,ContractInfo!$C:$L,10,FALSE))</f>
        <v>#N/A</v>
      </c>
      <c r="K1228" s="158" t="b">
        <f>IF($A1228="","",VLOOKUP($A1228,ContractInfo!$C$2:$H$904,6,FALSE))</f>
        <v>0</v>
      </c>
      <c r="L1228" s="158">
        <f>IF(OR($A1228="",$K1228),"",VLOOKUP($A1228,ContractInfo!$C:$L,5,FALSE))</f>
        <v>100</v>
      </c>
    </row>
    <row r="1229" spans="1:12" x14ac:dyDescent="0.2">
      <c r="A1229" s="141" t="s">
        <v>2107</v>
      </c>
      <c r="B1229" s="167">
        <v>150</v>
      </c>
      <c r="C1229" s="167">
        <v>150</v>
      </c>
      <c r="D1229" s="167">
        <v>0</v>
      </c>
      <c r="E1229" s="158">
        <f t="shared" si="76"/>
        <v>1</v>
      </c>
      <c r="F1229" s="158">
        <f t="shared" si="77"/>
        <v>150</v>
      </c>
      <c r="G1229" s="165" t="e">
        <f t="shared" si="78"/>
        <v>#N/A</v>
      </c>
      <c r="H1229" s="167">
        <v>-429540</v>
      </c>
      <c r="I1229" s="165" t="e">
        <f t="shared" si="79"/>
        <v>#N/A</v>
      </c>
      <c r="J1229" s="158" t="e">
        <f>IF(OR($A1229="",$K1229),"",VLOOKUP($A1229,ContractInfo!$C:$L,10,FALSE))</f>
        <v>#N/A</v>
      </c>
      <c r="K1229" s="158" t="b">
        <f>IF($A1229="","",VLOOKUP($A1229,ContractInfo!$C$2:$H$904,6,FALSE))</f>
        <v>0</v>
      </c>
      <c r="L1229" s="158">
        <f>IF(OR($A1229="",$K1229),"",VLOOKUP($A1229,ContractInfo!$C:$L,5,FALSE))</f>
        <v>100</v>
      </c>
    </row>
    <row r="1230" spans="1:12" x14ac:dyDescent="0.2">
      <c r="A1230" s="141" t="s">
        <v>1736</v>
      </c>
      <c r="B1230" s="167">
        <v>-50</v>
      </c>
      <c r="C1230" s="167">
        <v>-50</v>
      </c>
      <c r="D1230" s="167">
        <v>0</v>
      </c>
      <c r="E1230" s="158">
        <f t="shared" si="76"/>
        <v>1</v>
      </c>
      <c r="F1230" s="158">
        <f t="shared" si="77"/>
        <v>-50</v>
      </c>
      <c r="G1230" s="165" t="e">
        <f t="shared" si="78"/>
        <v>#N/A</v>
      </c>
      <c r="H1230" s="167">
        <v>62350</v>
      </c>
      <c r="I1230" s="165" t="e">
        <f t="shared" si="79"/>
        <v>#N/A</v>
      </c>
      <c r="J1230" s="158" t="e">
        <f>IF(OR($A1230="",$K1230),"",VLOOKUP($A1230,ContractInfo!$C:$L,10,FALSE))</f>
        <v>#N/A</v>
      </c>
      <c r="K1230" s="158" t="b">
        <f>IF($A1230="","",VLOOKUP($A1230,ContractInfo!$C$2:$H$904,6,FALSE))</f>
        <v>0</v>
      </c>
      <c r="L1230" s="158">
        <f>IF(OR($A1230="",$K1230),"",VLOOKUP($A1230,ContractInfo!$C:$L,5,FALSE))</f>
        <v>100</v>
      </c>
    </row>
    <row r="1231" spans="1:12" x14ac:dyDescent="0.2">
      <c r="A1231" s="141" t="s">
        <v>1471</v>
      </c>
      <c r="B1231" s="167">
        <v>-42</v>
      </c>
      <c r="C1231" s="167">
        <v>-42</v>
      </c>
      <c r="D1231" s="167">
        <v>0</v>
      </c>
      <c r="E1231" s="158">
        <f t="shared" si="76"/>
        <v>1</v>
      </c>
      <c r="F1231" s="158">
        <f t="shared" si="77"/>
        <v>-42</v>
      </c>
      <c r="G1231" s="165" t="e">
        <f t="shared" si="78"/>
        <v>#N/A</v>
      </c>
      <c r="H1231" s="167">
        <v>70224</v>
      </c>
      <c r="I1231" s="165" t="e">
        <f t="shared" si="79"/>
        <v>#N/A</v>
      </c>
      <c r="J1231" s="158" t="e">
        <f>IF(OR($A1231="",$K1231),"",VLOOKUP($A1231,ContractInfo!$C:$L,10,FALSE))</f>
        <v>#N/A</v>
      </c>
      <c r="K1231" s="158" t="b">
        <f>IF($A1231="","",VLOOKUP($A1231,ContractInfo!$C$2:$H$904,6,FALSE))</f>
        <v>0</v>
      </c>
      <c r="L1231" s="158">
        <f>IF(OR($A1231="",$K1231),"",VLOOKUP($A1231,ContractInfo!$C:$L,5,FALSE))</f>
        <v>100</v>
      </c>
    </row>
    <row r="1232" spans="1:12" x14ac:dyDescent="0.2">
      <c r="A1232" s="141" t="s">
        <v>1323</v>
      </c>
      <c r="B1232" s="167">
        <v>-500</v>
      </c>
      <c r="C1232" s="167">
        <v>-500</v>
      </c>
      <c r="D1232" s="167">
        <v>0</v>
      </c>
      <c r="E1232" s="158">
        <f t="shared" si="76"/>
        <v>1</v>
      </c>
      <c r="F1232" s="158">
        <f t="shared" si="77"/>
        <v>-500</v>
      </c>
      <c r="G1232" s="165" t="e">
        <f t="shared" si="78"/>
        <v>#N/A</v>
      </c>
      <c r="H1232" s="167">
        <v>560000</v>
      </c>
      <c r="I1232" s="165" t="e">
        <f t="shared" si="79"/>
        <v>#N/A</v>
      </c>
      <c r="J1232" s="158" t="e">
        <f>IF(OR($A1232="",$K1232),"",VLOOKUP($A1232,ContractInfo!$C:$L,10,FALSE))</f>
        <v>#N/A</v>
      </c>
      <c r="K1232" s="158" t="b">
        <f>IF($A1232="","",VLOOKUP($A1232,ContractInfo!$C$2:$H$904,6,FALSE))</f>
        <v>0</v>
      </c>
      <c r="L1232" s="158">
        <f>IF(OR($A1232="",$K1232),"",VLOOKUP($A1232,ContractInfo!$C:$L,5,FALSE))</f>
        <v>100</v>
      </c>
    </row>
    <row r="1233" spans="1:12" x14ac:dyDescent="0.2">
      <c r="A1233" s="141" t="s">
        <v>1851</v>
      </c>
      <c r="B1233" s="167">
        <v>-50</v>
      </c>
      <c r="C1233" s="167">
        <v>-50</v>
      </c>
      <c r="D1233" s="167">
        <v>0</v>
      </c>
      <c r="E1233" s="158">
        <f t="shared" si="76"/>
        <v>1</v>
      </c>
      <c r="F1233" s="158">
        <f t="shared" si="77"/>
        <v>-50</v>
      </c>
      <c r="G1233" s="165" t="e">
        <f t="shared" si="78"/>
        <v>#N/A</v>
      </c>
      <c r="H1233" s="167">
        <v>34550</v>
      </c>
      <c r="I1233" s="165" t="e">
        <f t="shared" si="79"/>
        <v>#N/A</v>
      </c>
      <c r="J1233" s="158" t="e">
        <f>IF(OR($A1233="",$K1233),"",VLOOKUP($A1233,ContractInfo!$C:$L,10,FALSE))</f>
        <v>#N/A</v>
      </c>
      <c r="K1233" s="158" t="b">
        <f>IF($A1233="","",VLOOKUP($A1233,ContractInfo!$C$2:$H$904,6,FALSE))</f>
        <v>0</v>
      </c>
      <c r="L1233" s="158">
        <f>IF(OR($A1233="",$K1233),"",VLOOKUP($A1233,ContractInfo!$C:$L,5,FALSE))</f>
        <v>100</v>
      </c>
    </row>
    <row r="1234" spans="1:12" x14ac:dyDescent="0.2">
      <c r="A1234" s="141" t="s">
        <v>914</v>
      </c>
      <c r="B1234" s="167">
        <v>-20</v>
      </c>
      <c r="C1234" s="167">
        <v>-20</v>
      </c>
      <c r="D1234" s="167">
        <v>0</v>
      </c>
      <c r="E1234" s="158">
        <f t="shared" si="76"/>
        <v>1</v>
      </c>
      <c r="F1234" s="158">
        <f t="shared" si="77"/>
        <v>-20</v>
      </c>
      <c r="G1234" s="165" t="e">
        <f t="shared" si="78"/>
        <v>#N/A</v>
      </c>
      <c r="H1234" s="167">
        <v>15600</v>
      </c>
      <c r="I1234" s="165" t="e">
        <f t="shared" si="79"/>
        <v>#N/A</v>
      </c>
      <c r="J1234" s="158" t="e">
        <f>IF(OR($A1234="",$K1234),"",VLOOKUP($A1234,ContractInfo!$C:$L,10,FALSE))</f>
        <v>#N/A</v>
      </c>
      <c r="K1234" s="158" t="b">
        <f>IF($A1234="","",VLOOKUP($A1234,ContractInfo!$C$2:$H$904,6,FALSE))</f>
        <v>0</v>
      </c>
      <c r="L1234" s="158">
        <f>IF(OR($A1234="",$K1234),"",VLOOKUP($A1234,ContractInfo!$C:$L,5,FALSE))</f>
        <v>100</v>
      </c>
    </row>
    <row r="1235" spans="1:12" x14ac:dyDescent="0.2">
      <c r="A1235" s="141" t="s">
        <v>1597</v>
      </c>
      <c r="B1235" s="167">
        <v>2</v>
      </c>
      <c r="C1235" s="167">
        <v>2</v>
      </c>
      <c r="D1235" s="167">
        <v>0</v>
      </c>
      <c r="E1235" s="158">
        <f t="shared" si="76"/>
        <v>1</v>
      </c>
      <c r="F1235" s="158">
        <f t="shared" si="77"/>
        <v>2</v>
      </c>
      <c r="G1235" s="165" t="e">
        <f t="shared" si="78"/>
        <v>#N/A</v>
      </c>
      <c r="H1235" s="167">
        <v>-106350</v>
      </c>
      <c r="I1235" s="165" t="e">
        <f t="shared" si="79"/>
        <v>#N/A</v>
      </c>
      <c r="J1235" s="158" t="e">
        <f>IF(OR($A1235="",$K1235),"",VLOOKUP($A1235,ContractInfo!$C:$L,10,FALSE))</f>
        <v>#N/A</v>
      </c>
      <c r="K1235" s="158" t="b">
        <f>IF($A1235="","",VLOOKUP($A1235,ContractInfo!$C$2:$H$904,6,FALSE))</f>
        <v>0</v>
      </c>
      <c r="L1235" s="158">
        <f>IF(OR($A1235="",$K1235),"",VLOOKUP($A1235,ContractInfo!$C:$L,5,FALSE))</f>
        <v>100</v>
      </c>
    </row>
    <row r="1236" spans="1:12" x14ac:dyDescent="0.2">
      <c r="A1236" s="141" t="s">
        <v>999</v>
      </c>
      <c r="B1236" s="167">
        <v>-1</v>
      </c>
      <c r="C1236" s="167">
        <v>-1</v>
      </c>
      <c r="D1236" s="167">
        <v>0</v>
      </c>
      <c r="E1236" s="158">
        <f t="shared" si="76"/>
        <v>1</v>
      </c>
      <c r="F1236" s="158">
        <f t="shared" si="77"/>
        <v>-1</v>
      </c>
      <c r="G1236" s="165" t="e">
        <f t="shared" si="78"/>
        <v>#N/A</v>
      </c>
      <c r="H1236" s="167">
        <v>37720</v>
      </c>
      <c r="I1236" s="165" t="e">
        <f t="shared" si="79"/>
        <v>#N/A</v>
      </c>
      <c r="J1236" s="158" t="e">
        <f>IF(OR($A1236="",$K1236),"",VLOOKUP($A1236,ContractInfo!$C:$L,10,FALSE))</f>
        <v>#N/A</v>
      </c>
      <c r="K1236" s="158" t="b">
        <f>IF($A1236="","",VLOOKUP($A1236,ContractInfo!$C$2:$H$904,6,FALSE))</f>
        <v>0</v>
      </c>
      <c r="L1236" s="158">
        <f>IF(OR($A1236="",$K1236),"",VLOOKUP($A1236,ContractInfo!$C:$L,5,FALSE))</f>
        <v>10</v>
      </c>
    </row>
    <row r="1237" spans="1:12" x14ac:dyDescent="0.2">
      <c r="A1237" s="141" t="s">
        <v>1628</v>
      </c>
      <c r="B1237" s="167">
        <v>42</v>
      </c>
      <c r="C1237" s="167">
        <v>42</v>
      </c>
      <c r="D1237" s="167">
        <v>0</v>
      </c>
      <c r="E1237" s="158">
        <f t="shared" si="76"/>
        <v>1</v>
      </c>
      <c r="F1237" s="158">
        <f t="shared" si="77"/>
        <v>42</v>
      </c>
      <c r="G1237" s="165" t="e">
        <f t="shared" si="78"/>
        <v>#N/A</v>
      </c>
      <c r="H1237" s="167">
        <v>-967339.8</v>
      </c>
      <c r="I1237" s="165" t="e">
        <f t="shared" si="79"/>
        <v>#N/A</v>
      </c>
      <c r="J1237" s="158" t="e">
        <f>IF(OR($A1237="",$K1237),"",VLOOKUP($A1237,ContractInfo!$C:$L,10,FALSE))</f>
        <v>#N/A</v>
      </c>
      <c r="K1237" s="158" t="b">
        <f>IF($A1237="","",VLOOKUP($A1237,ContractInfo!$C$2:$H$904,6,FALSE))</f>
        <v>0</v>
      </c>
      <c r="L1237" s="158">
        <f>IF(OR($A1237="",$K1237),"",VLOOKUP($A1237,ContractInfo!$C:$L,5,FALSE))</f>
        <v>10</v>
      </c>
    </row>
    <row r="1238" spans="1:12" x14ac:dyDescent="0.2">
      <c r="A1238" s="141" t="s">
        <v>1458</v>
      </c>
      <c r="B1238" s="167">
        <v>-50</v>
      </c>
      <c r="C1238" s="167">
        <v>-50</v>
      </c>
      <c r="D1238" s="167">
        <v>0</v>
      </c>
      <c r="E1238" s="158">
        <f t="shared" si="76"/>
        <v>1</v>
      </c>
      <c r="F1238" s="158">
        <f t="shared" si="77"/>
        <v>-50</v>
      </c>
      <c r="G1238" s="165" t="e">
        <f t="shared" si="78"/>
        <v>#N/A</v>
      </c>
      <c r="H1238" s="167">
        <v>1934500</v>
      </c>
      <c r="I1238" s="165" t="e">
        <f t="shared" si="79"/>
        <v>#N/A</v>
      </c>
      <c r="J1238" s="158" t="e">
        <f>IF(OR($A1238="",$K1238),"",VLOOKUP($A1238,ContractInfo!$C:$L,10,FALSE))</f>
        <v>#N/A</v>
      </c>
      <c r="K1238" s="158" t="b">
        <f>IF($A1238="","",VLOOKUP($A1238,ContractInfo!$C$2:$H$904,6,FALSE))</f>
        <v>0</v>
      </c>
      <c r="L1238" s="158">
        <f>IF(OR($A1238="",$K1238),"",VLOOKUP($A1238,ContractInfo!$C:$L,5,FALSE))</f>
        <v>10</v>
      </c>
    </row>
    <row r="1239" spans="1:12" x14ac:dyDescent="0.2">
      <c r="A1239" s="141" t="s">
        <v>1458</v>
      </c>
      <c r="B1239" s="167">
        <v>50</v>
      </c>
      <c r="C1239" s="167">
        <v>50</v>
      </c>
      <c r="D1239" s="167">
        <v>0</v>
      </c>
      <c r="E1239" s="158">
        <f t="shared" si="76"/>
        <v>1</v>
      </c>
      <c r="F1239" s="158">
        <f t="shared" si="77"/>
        <v>50</v>
      </c>
      <c r="G1239" s="165" t="e">
        <f t="shared" si="78"/>
        <v>#N/A</v>
      </c>
      <c r="H1239" s="167">
        <v>-1932000</v>
      </c>
      <c r="I1239" s="165" t="e">
        <f t="shared" si="79"/>
        <v>#N/A</v>
      </c>
      <c r="J1239" s="158" t="e">
        <f>IF(OR($A1239="",$K1239),"",VLOOKUP($A1239,ContractInfo!$C:$L,10,FALSE))</f>
        <v>#N/A</v>
      </c>
      <c r="K1239" s="158" t="b">
        <f>IF($A1239="","",VLOOKUP($A1239,ContractInfo!$C$2:$H$904,6,FALSE))</f>
        <v>0</v>
      </c>
      <c r="L1239" s="158">
        <f>IF(OR($A1239="",$K1239),"",VLOOKUP($A1239,ContractInfo!$C:$L,5,FALSE))</f>
        <v>10</v>
      </c>
    </row>
    <row r="1240" spans="1:12" x14ac:dyDescent="0.2">
      <c r="A1240" s="141" t="s">
        <v>1416</v>
      </c>
      <c r="B1240" s="167">
        <v>32</v>
      </c>
      <c r="C1240" s="167">
        <v>0</v>
      </c>
      <c r="D1240" s="167">
        <v>-32</v>
      </c>
      <c r="E1240" s="158">
        <f t="shared" si="76"/>
        <v>1</v>
      </c>
      <c r="F1240" s="158">
        <f t="shared" si="77"/>
        <v>32</v>
      </c>
      <c r="G1240" s="165" t="e">
        <f t="shared" si="78"/>
        <v>#N/A</v>
      </c>
      <c r="H1240" s="167">
        <v>-1225760</v>
      </c>
      <c r="I1240" s="165" t="e">
        <f t="shared" si="79"/>
        <v>#N/A</v>
      </c>
      <c r="J1240" s="158" t="e">
        <f>IF(OR($A1240="",$K1240),"",VLOOKUP($A1240,ContractInfo!$C:$L,10,FALSE))</f>
        <v>#N/A</v>
      </c>
      <c r="K1240" s="158" t="b">
        <f>IF($A1240="","",VLOOKUP($A1240,ContractInfo!$C$2:$H$904,6,FALSE))</f>
        <v>0</v>
      </c>
      <c r="L1240" s="158">
        <f>IF(OR($A1240="",$K1240),"",VLOOKUP($A1240,ContractInfo!$C:$L,5,FALSE))</f>
        <v>10</v>
      </c>
    </row>
    <row r="1241" spans="1:12" x14ac:dyDescent="0.2">
      <c r="A1241" s="141" t="s">
        <v>1458</v>
      </c>
      <c r="B1241" s="167">
        <v>98</v>
      </c>
      <c r="C1241" s="167">
        <v>0</v>
      </c>
      <c r="D1241" s="167">
        <v>-98</v>
      </c>
      <c r="E1241" s="158">
        <f t="shared" si="76"/>
        <v>1</v>
      </c>
      <c r="F1241" s="158">
        <f t="shared" si="77"/>
        <v>98</v>
      </c>
      <c r="G1241" s="165" t="e">
        <f t="shared" si="78"/>
        <v>#N/A</v>
      </c>
      <c r="H1241" s="167">
        <v>-3790559.64</v>
      </c>
      <c r="I1241" s="165" t="e">
        <f t="shared" si="79"/>
        <v>#N/A</v>
      </c>
      <c r="J1241" s="158" t="e">
        <f>IF(OR($A1241="",$K1241),"",VLOOKUP($A1241,ContractInfo!$C:$L,10,FALSE))</f>
        <v>#N/A</v>
      </c>
      <c r="K1241" s="158" t="b">
        <f>IF($A1241="","",VLOOKUP($A1241,ContractInfo!$C$2:$H$904,6,FALSE))</f>
        <v>0</v>
      </c>
      <c r="L1241" s="158">
        <f>IF(OR($A1241="",$K1241),"",VLOOKUP($A1241,ContractInfo!$C:$L,5,FALSE))</f>
        <v>10</v>
      </c>
    </row>
    <row r="1242" spans="1:12" x14ac:dyDescent="0.2">
      <c r="A1242" s="141" t="s">
        <v>1416</v>
      </c>
      <c r="B1242" s="167">
        <v>-62</v>
      </c>
      <c r="C1242" s="167">
        <v>0</v>
      </c>
      <c r="D1242" s="167">
        <v>62</v>
      </c>
      <c r="E1242" s="158">
        <f t="shared" si="76"/>
        <v>1</v>
      </c>
      <c r="F1242" s="158">
        <f t="shared" si="77"/>
        <v>-62</v>
      </c>
      <c r="G1242" s="165" t="e">
        <f t="shared" si="78"/>
        <v>#N/A</v>
      </c>
      <c r="H1242" s="167">
        <v>2388499.7799999998</v>
      </c>
      <c r="I1242" s="165" t="e">
        <f t="shared" si="79"/>
        <v>#N/A</v>
      </c>
      <c r="J1242" s="158" t="e">
        <f>IF(OR($A1242="",$K1242),"",VLOOKUP($A1242,ContractInfo!$C:$L,10,FALSE))</f>
        <v>#N/A</v>
      </c>
      <c r="K1242" s="158" t="b">
        <f>IF($A1242="","",VLOOKUP($A1242,ContractInfo!$C$2:$H$904,6,FALSE))</f>
        <v>0</v>
      </c>
      <c r="L1242" s="158">
        <f>IF(OR($A1242="",$K1242),"",VLOOKUP($A1242,ContractInfo!$C:$L,5,FALSE))</f>
        <v>10</v>
      </c>
    </row>
    <row r="1243" spans="1:12" x14ac:dyDescent="0.2">
      <c r="A1243" s="141" t="s">
        <v>1458</v>
      </c>
      <c r="B1243" s="167">
        <v>-166</v>
      </c>
      <c r="C1243" s="167">
        <v>0</v>
      </c>
      <c r="D1243" s="167">
        <v>166</v>
      </c>
      <c r="E1243" s="158">
        <f t="shared" si="76"/>
        <v>1</v>
      </c>
      <c r="F1243" s="158">
        <f t="shared" si="77"/>
        <v>-166</v>
      </c>
      <c r="G1243" s="165" t="e">
        <f t="shared" si="78"/>
        <v>#N/A</v>
      </c>
      <c r="H1243" s="167">
        <v>6454000.3200000003</v>
      </c>
      <c r="I1243" s="165" t="e">
        <f t="shared" si="79"/>
        <v>#N/A</v>
      </c>
      <c r="J1243" s="158" t="e">
        <f>IF(OR($A1243="",$K1243),"",VLOOKUP($A1243,ContractInfo!$C:$L,10,FALSE))</f>
        <v>#N/A</v>
      </c>
      <c r="K1243" s="158" t="b">
        <f>IF($A1243="","",VLOOKUP($A1243,ContractInfo!$C$2:$H$904,6,FALSE))</f>
        <v>0</v>
      </c>
      <c r="L1243" s="158">
        <f>IF(OR($A1243="",$K1243),"",VLOOKUP($A1243,ContractInfo!$C:$L,5,FALSE))</f>
        <v>10</v>
      </c>
    </row>
    <row r="1244" spans="1:12" x14ac:dyDescent="0.2">
      <c r="A1244" s="141" t="s">
        <v>1416</v>
      </c>
      <c r="B1244" s="167">
        <v>-14</v>
      </c>
      <c r="C1244" s="167">
        <v>-14</v>
      </c>
      <c r="D1244" s="167">
        <v>0</v>
      </c>
      <c r="E1244" s="158">
        <f t="shared" si="76"/>
        <v>1</v>
      </c>
      <c r="F1244" s="158">
        <f t="shared" si="77"/>
        <v>-14</v>
      </c>
      <c r="G1244" s="165" t="e">
        <f t="shared" si="78"/>
        <v>#N/A</v>
      </c>
      <c r="H1244" s="167">
        <v>538580</v>
      </c>
      <c r="I1244" s="165" t="e">
        <f t="shared" si="79"/>
        <v>#N/A</v>
      </c>
      <c r="J1244" s="158" t="e">
        <f>IF(OR($A1244="",$K1244),"",VLOOKUP($A1244,ContractInfo!$C:$L,10,FALSE))</f>
        <v>#N/A</v>
      </c>
      <c r="K1244" s="158" t="b">
        <f>IF($A1244="","",VLOOKUP($A1244,ContractInfo!$C$2:$H$904,6,FALSE))</f>
        <v>0</v>
      </c>
      <c r="L1244" s="158">
        <f>IF(OR($A1244="",$K1244),"",VLOOKUP($A1244,ContractInfo!$C:$L,5,FALSE))</f>
        <v>10</v>
      </c>
    </row>
    <row r="1245" spans="1:12" x14ac:dyDescent="0.2">
      <c r="A1245" s="141" t="s">
        <v>1458</v>
      </c>
      <c r="B1245" s="167">
        <v>-50</v>
      </c>
      <c r="C1245" s="167">
        <v>-50</v>
      </c>
      <c r="D1245" s="167">
        <v>0</v>
      </c>
      <c r="E1245" s="158">
        <f t="shared" si="76"/>
        <v>1</v>
      </c>
      <c r="F1245" s="158">
        <f t="shared" si="77"/>
        <v>-50</v>
      </c>
      <c r="G1245" s="165" t="e">
        <f t="shared" si="78"/>
        <v>#N/A</v>
      </c>
      <c r="H1245" s="167">
        <v>1945000</v>
      </c>
      <c r="I1245" s="165" t="e">
        <f t="shared" si="79"/>
        <v>#N/A</v>
      </c>
      <c r="J1245" s="158" t="e">
        <f>IF(OR($A1245="",$K1245),"",VLOOKUP($A1245,ContractInfo!$C:$L,10,FALSE))</f>
        <v>#N/A</v>
      </c>
      <c r="K1245" s="158" t="b">
        <f>IF($A1245="","",VLOOKUP($A1245,ContractInfo!$C$2:$H$904,6,FALSE))</f>
        <v>0</v>
      </c>
      <c r="L1245" s="158">
        <f>IF(OR($A1245="",$K1245),"",VLOOKUP($A1245,ContractInfo!$C:$L,5,FALSE))</f>
        <v>10</v>
      </c>
    </row>
    <row r="1246" spans="1:12" x14ac:dyDescent="0.2">
      <c r="A1246" s="141" t="s">
        <v>1962</v>
      </c>
      <c r="B1246" s="167">
        <v>300</v>
      </c>
      <c r="C1246" s="167">
        <v>300</v>
      </c>
      <c r="D1246" s="167">
        <v>0</v>
      </c>
      <c r="E1246" s="158">
        <f t="shared" si="76"/>
        <v>1</v>
      </c>
      <c r="F1246" s="158">
        <f t="shared" si="77"/>
        <v>300</v>
      </c>
      <c r="G1246" s="165" t="e">
        <f t="shared" si="78"/>
        <v>#N/A</v>
      </c>
      <c r="H1246" s="167">
        <v>-878160</v>
      </c>
      <c r="I1246" s="165" t="e">
        <f t="shared" si="79"/>
        <v>#N/A</v>
      </c>
      <c r="J1246" s="158" t="e">
        <f>IF(OR($A1246="",$K1246),"",VLOOKUP($A1246,ContractInfo!$C:$L,10,FALSE))</f>
        <v>#N/A</v>
      </c>
      <c r="K1246" s="158" t="b">
        <f>IF($A1246="","",VLOOKUP($A1246,ContractInfo!$C$2:$H$904,6,FALSE))</f>
        <v>0</v>
      </c>
      <c r="L1246" s="158">
        <f>IF(OR($A1246="",$K1246),"",VLOOKUP($A1246,ContractInfo!$C:$L,5,FALSE))</f>
        <v>100</v>
      </c>
    </row>
    <row r="1247" spans="1:12" x14ac:dyDescent="0.2">
      <c r="A1247" s="141" t="s">
        <v>1845</v>
      </c>
      <c r="B1247" s="167">
        <v>100</v>
      </c>
      <c r="C1247" s="167">
        <v>100</v>
      </c>
      <c r="D1247" s="167">
        <v>0</v>
      </c>
      <c r="E1247" s="158">
        <f t="shared" si="76"/>
        <v>1</v>
      </c>
      <c r="F1247" s="158">
        <f t="shared" si="77"/>
        <v>100</v>
      </c>
      <c r="G1247" s="165" t="e">
        <f t="shared" si="78"/>
        <v>#N/A</v>
      </c>
      <c r="H1247" s="167">
        <v>-365800</v>
      </c>
      <c r="I1247" s="165" t="e">
        <f t="shared" si="79"/>
        <v>#N/A</v>
      </c>
      <c r="J1247" s="158" t="e">
        <f>IF(OR($A1247="",$K1247),"",VLOOKUP($A1247,ContractInfo!$C:$L,10,FALSE))</f>
        <v>#N/A</v>
      </c>
      <c r="K1247" s="158" t="b">
        <f>IF($A1247="","",VLOOKUP($A1247,ContractInfo!$C$2:$H$904,6,FALSE))</f>
        <v>0</v>
      </c>
      <c r="L1247" s="158">
        <f>IF(OR($A1247="",$K1247),"",VLOOKUP($A1247,ContractInfo!$C:$L,5,FALSE))</f>
        <v>100</v>
      </c>
    </row>
    <row r="1248" spans="1:12" x14ac:dyDescent="0.2">
      <c r="A1248" s="141" t="s">
        <v>1706</v>
      </c>
      <c r="B1248" s="167">
        <v>200</v>
      </c>
      <c r="C1248" s="167">
        <v>200</v>
      </c>
      <c r="D1248" s="167">
        <v>0</v>
      </c>
      <c r="E1248" s="158">
        <f t="shared" si="76"/>
        <v>1</v>
      </c>
      <c r="F1248" s="158">
        <f t="shared" si="77"/>
        <v>200</v>
      </c>
      <c r="G1248" s="165" t="e">
        <f t="shared" si="78"/>
        <v>#N/A</v>
      </c>
      <c r="H1248" s="167">
        <v>-294400</v>
      </c>
      <c r="I1248" s="165" t="e">
        <f t="shared" si="79"/>
        <v>#N/A</v>
      </c>
      <c r="J1248" s="158" t="e">
        <f>IF(OR($A1248="",$K1248),"",VLOOKUP($A1248,ContractInfo!$C:$L,10,FALSE))</f>
        <v>#N/A</v>
      </c>
      <c r="K1248" s="158" t="b">
        <f>IF($A1248="","",VLOOKUP($A1248,ContractInfo!$C$2:$H$904,6,FALSE))</f>
        <v>0</v>
      </c>
      <c r="L1248" s="158">
        <f>IF(OR($A1248="",$K1248),"",VLOOKUP($A1248,ContractInfo!$C:$L,5,FALSE))</f>
        <v>100</v>
      </c>
    </row>
    <row r="1249" spans="1:12" x14ac:dyDescent="0.2">
      <c r="A1249" s="141" t="s">
        <v>1564</v>
      </c>
      <c r="B1249" s="167">
        <v>1000</v>
      </c>
      <c r="C1249" s="167">
        <v>1000</v>
      </c>
      <c r="D1249" s="167">
        <v>0</v>
      </c>
      <c r="E1249" s="158">
        <f t="shared" si="76"/>
        <v>1</v>
      </c>
      <c r="F1249" s="158">
        <f t="shared" si="77"/>
        <v>1000</v>
      </c>
      <c r="G1249" s="165" t="e">
        <f t="shared" si="78"/>
        <v>#N/A</v>
      </c>
      <c r="H1249" s="167">
        <v>-364000</v>
      </c>
      <c r="I1249" s="165" t="e">
        <f t="shared" si="79"/>
        <v>#N/A</v>
      </c>
      <c r="J1249" s="158" t="e">
        <f>IF(OR($A1249="",$K1249),"",VLOOKUP($A1249,ContractInfo!$C:$L,10,FALSE))</f>
        <v>#N/A</v>
      </c>
      <c r="K1249" s="158" t="b">
        <f>IF($A1249="","",VLOOKUP($A1249,ContractInfo!$C$2:$H$904,6,FALSE))</f>
        <v>0</v>
      </c>
      <c r="L1249" s="158">
        <f>IF(OR($A1249="",$K1249),"",VLOOKUP($A1249,ContractInfo!$C:$L,5,FALSE))</f>
        <v>100</v>
      </c>
    </row>
    <row r="1250" spans="1:12" x14ac:dyDescent="0.2">
      <c r="A1250" s="141" t="s">
        <v>2137</v>
      </c>
      <c r="B1250" s="167">
        <v>305</v>
      </c>
      <c r="C1250" s="167">
        <v>305</v>
      </c>
      <c r="D1250" s="167">
        <v>0</v>
      </c>
      <c r="E1250" s="158">
        <f t="shared" si="76"/>
        <v>1</v>
      </c>
      <c r="F1250" s="158">
        <f t="shared" si="77"/>
        <v>305</v>
      </c>
      <c r="G1250" s="165" t="e">
        <f t="shared" si="78"/>
        <v>#N/A</v>
      </c>
      <c r="H1250" s="167">
        <v>-562420</v>
      </c>
      <c r="I1250" s="165" t="e">
        <f t="shared" si="79"/>
        <v>#N/A</v>
      </c>
      <c r="J1250" s="158" t="e">
        <f>IF(OR($A1250="",$K1250),"",VLOOKUP($A1250,ContractInfo!$C:$L,10,FALSE))</f>
        <v>#N/A</v>
      </c>
      <c r="K1250" s="158" t="b">
        <f>IF($A1250="","",VLOOKUP($A1250,ContractInfo!$C$2:$H$904,6,FALSE))</f>
        <v>0</v>
      </c>
      <c r="L1250" s="158">
        <f>IF(OR($A1250="",$K1250),"",VLOOKUP($A1250,ContractInfo!$C:$L,5,FALSE))</f>
        <v>100</v>
      </c>
    </row>
    <row r="1251" spans="1:12" x14ac:dyDescent="0.2">
      <c r="A1251" s="141" t="s">
        <v>2107</v>
      </c>
      <c r="B1251" s="167">
        <v>30</v>
      </c>
      <c r="C1251" s="167">
        <v>30</v>
      </c>
      <c r="D1251" s="167">
        <v>0</v>
      </c>
      <c r="E1251" s="158">
        <f t="shared" si="76"/>
        <v>1</v>
      </c>
      <c r="F1251" s="158">
        <f t="shared" si="77"/>
        <v>30</v>
      </c>
      <c r="G1251" s="165" t="e">
        <f t="shared" si="78"/>
        <v>#N/A</v>
      </c>
      <c r="H1251" s="167">
        <v>-89190</v>
      </c>
      <c r="I1251" s="165" t="e">
        <f t="shared" si="79"/>
        <v>#N/A</v>
      </c>
      <c r="J1251" s="158" t="e">
        <f>IF(OR($A1251="",$K1251),"",VLOOKUP($A1251,ContractInfo!$C:$L,10,FALSE))</f>
        <v>#N/A</v>
      </c>
      <c r="K1251" s="158" t="b">
        <f>IF($A1251="","",VLOOKUP($A1251,ContractInfo!$C$2:$H$904,6,FALSE))</f>
        <v>0</v>
      </c>
      <c r="L1251" s="158">
        <f>IF(OR($A1251="",$K1251),"",VLOOKUP($A1251,ContractInfo!$C:$L,5,FALSE))</f>
        <v>100</v>
      </c>
    </row>
    <row r="1252" spans="1:12" x14ac:dyDescent="0.2">
      <c r="A1252" s="141" t="s">
        <v>2019</v>
      </c>
      <c r="B1252" s="167">
        <v>150</v>
      </c>
      <c r="C1252" s="167">
        <v>150</v>
      </c>
      <c r="D1252" s="167">
        <v>0</v>
      </c>
      <c r="E1252" s="158">
        <f t="shared" si="76"/>
        <v>1</v>
      </c>
      <c r="F1252" s="158">
        <f t="shared" si="77"/>
        <v>150</v>
      </c>
      <c r="G1252" s="165" t="e">
        <f t="shared" si="78"/>
        <v>#N/A</v>
      </c>
      <c r="H1252" s="167">
        <v>-171600</v>
      </c>
      <c r="I1252" s="165" t="e">
        <f t="shared" si="79"/>
        <v>#N/A</v>
      </c>
      <c r="J1252" s="158" t="e">
        <f>IF(OR($A1252="",$K1252),"",VLOOKUP($A1252,ContractInfo!$C:$L,10,FALSE))</f>
        <v>#N/A</v>
      </c>
      <c r="K1252" s="158" t="b">
        <f>IF($A1252="","",VLOOKUP($A1252,ContractInfo!$C$2:$H$904,6,FALSE))</f>
        <v>0</v>
      </c>
      <c r="L1252" s="158">
        <f>IF(OR($A1252="",$K1252),"",VLOOKUP($A1252,ContractInfo!$C:$L,5,FALSE))</f>
        <v>100</v>
      </c>
    </row>
    <row r="1253" spans="1:12" x14ac:dyDescent="0.2">
      <c r="A1253" s="141" t="s">
        <v>1882</v>
      </c>
      <c r="B1253" s="167">
        <v>350</v>
      </c>
      <c r="C1253" s="167">
        <v>350</v>
      </c>
      <c r="D1253" s="167">
        <v>0</v>
      </c>
      <c r="E1253" s="158">
        <f t="shared" si="76"/>
        <v>1</v>
      </c>
      <c r="F1253" s="158">
        <f t="shared" si="77"/>
        <v>350</v>
      </c>
      <c r="G1253" s="165" t="e">
        <f t="shared" si="78"/>
        <v>#N/A</v>
      </c>
      <c r="H1253" s="167">
        <v>-425600</v>
      </c>
      <c r="I1253" s="165" t="e">
        <f t="shared" si="79"/>
        <v>#N/A</v>
      </c>
      <c r="J1253" s="158" t="e">
        <f>IF(OR($A1253="",$K1253),"",VLOOKUP($A1253,ContractInfo!$C:$L,10,FALSE))</f>
        <v>#N/A</v>
      </c>
      <c r="K1253" s="158" t="b">
        <f>IF($A1253="","",VLOOKUP($A1253,ContractInfo!$C$2:$H$904,6,FALSE))</f>
        <v>0</v>
      </c>
      <c r="L1253" s="158">
        <f>IF(OR($A1253="",$K1253),"",VLOOKUP($A1253,ContractInfo!$C:$L,5,FALSE))</f>
        <v>100</v>
      </c>
    </row>
    <row r="1254" spans="1:12" x14ac:dyDescent="0.2">
      <c r="A1254" s="141" t="s">
        <v>1285</v>
      </c>
      <c r="B1254" s="167">
        <v>-1000</v>
      </c>
      <c r="C1254" s="167">
        <v>-1000</v>
      </c>
      <c r="D1254" s="167">
        <v>0</v>
      </c>
      <c r="E1254" s="158">
        <f t="shared" si="76"/>
        <v>1</v>
      </c>
      <c r="F1254" s="158">
        <f t="shared" si="77"/>
        <v>-1000</v>
      </c>
      <c r="G1254" s="165" t="e">
        <f t="shared" si="78"/>
        <v>#N/A</v>
      </c>
      <c r="H1254" s="167">
        <v>752000</v>
      </c>
      <c r="I1254" s="165" t="e">
        <f t="shared" si="79"/>
        <v>#N/A</v>
      </c>
      <c r="J1254" s="158" t="e">
        <f>IF(OR($A1254="",$K1254),"",VLOOKUP($A1254,ContractInfo!$C:$L,10,FALSE))</f>
        <v>#N/A</v>
      </c>
      <c r="K1254" s="158" t="b">
        <f>IF($A1254="","",VLOOKUP($A1254,ContractInfo!$C$2:$H$904,6,FALSE))</f>
        <v>0</v>
      </c>
      <c r="L1254" s="158">
        <f>IF(OR($A1254="",$K1254),"",VLOOKUP($A1254,ContractInfo!$C:$L,5,FALSE))</f>
        <v>100</v>
      </c>
    </row>
    <row r="1255" spans="1:12" x14ac:dyDescent="0.2">
      <c r="A1255" s="141" t="s">
        <v>1693</v>
      </c>
      <c r="B1255" s="167">
        <v>-483</v>
      </c>
      <c r="C1255" s="167">
        <v>-483</v>
      </c>
      <c r="D1255" s="167">
        <v>0</v>
      </c>
      <c r="E1255" s="158">
        <f t="shared" si="76"/>
        <v>1</v>
      </c>
      <c r="F1255" s="158">
        <f t="shared" si="77"/>
        <v>-483</v>
      </c>
      <c r="G1255" s="165" t="e">
        <f t="shared" si="78"/>
        <v>#N/A</v>
      </c>
      <c r="H1255" s="167">
        <v>286419</v>
      </c>
      <c r="I1255" s="165" t="e">
        <f t="shared" si="79"/>
        <v>#N/A</v>
      </c>
      <c r="J1255" s="158" t="e">
        <f>IF(OR($A1255="",$K1255),"",VLOOKUP($A1255,ContractInfo!$C:$L,10,FALSE))</f>
        <v>#N/A</v>
      </c>
      <c r="K1255" s="158" t="b">
        <f>IF($A1255="","",VLOOKUP($A1255,ContractInfo!$C$2:$H$904,6,FALSE))</f>
        <v>0</v>
      </c>
      <c r="L1255" s="158">
        <f>IF(OR($A1255="",$K1255),"",VLOOKUP($A1255,ContractInfo!$C:$L,5,FALSE))</f>
        <v>100</v>
      </c>
    </row>
    <row r="1256" spans="1:12" x14ac:dyDescent="0.2">
      <c r="A1256" s="141" t="s">
        <v>1458</v>
      </c>
      <c r="B1256" s="167">
        <v>68</v>
      </c>
      <c r="C1256" s="167">
        <v>0</v>
      </c>
      <c r="D1256" s="167">
        <v>-68</v>
      </c>
      <c r="E1256" s="158">
        <f t="shared" si="76"/>
        <v>1</v>
      </c>
      <c r="F1256" s="158">
        <f t="shared" si="77"/>
        <v>68</v>
      </c>
      <c r="G1256" s="165" t="e">
        <f t="shared" si="78"/>
        <v>#N/A</v>
      </c>
      <c r="H1256" s="167">
        <v>-2698240</v>
      </c>
      <c r="I1256" s="165" t="e">
        <f t="shared" si="79"/>
        <v>#N/A</v>
      </c>
      <c r="J1256" s="158" t="e">
        <f>IF(OR($A1256="",$K1256),"",VLOOKUP($A1256,ContractInfo!$C:$L,10,FALSE))</f>
        <v>#N/A</v>
      </c>
      <c r="K1256" s="158" t="b">
        <f>IF($A1256="","",VLOOKUP($A1256,ContractInfo!$C$2:$H$904,6,FALSE))</f>
        <v>0</v>
      </c>
      <c r="L1256" s="158">
        <f>IF(OR($A1256="",$K1256),"",VLOOKUP($A1256,ContractInfo!$C:$L,5,FALSE))</f>
        <v>10</v>
      </c>
    </row>
    <row r="1257" spans="1:12" x14ac:dyDescent="0.2">
      <c r="A1257" s="141" t="s">
        <v>1458</v>
      </c>
      <c r="B1257" s="167">
        <v>232</v>
      </c>
      <c r="C1257" s="167">
        <v>0</v>
      </c>
      <c r="D1257" s="167">
        <v>-232</v>
      </c>
      <c r="E1257" s="158">
        <f t="shared" si="76"/>
        <v>1</v>
      </c>
      <c r="F1257" s="158">
        <f t="shared" si="77"/>
        <v>232</v>
      </c>
      <c r="G1257" s="165" t="e">
        <f t="shared" si="78"/>
        <v>#N/A</v>
      </c>
      <c r="H1257" s="167">
        <v>-9202889.9999999944</v>
      </c>
      <c r="I1257" s="165" t="e">
        <f t="shared" si="79"/>
        <v>#N/A</v>
      </c>
      <c r="J1257" s="158" t="e">
        <f>IF(OR($A1257="",$K1257),"",VLOOKUP($A1257,ContractInfo!$C:$L,10,FALSE))</f>
        <v>#N/A</v>
      </c>
      <c r="K1257" s="158" t="b">
        <f>IF($A1257="","",VLOOKUP($A1257,ContractInfo!$C$2:$H$904,6,FALSE))</f>
        <v>0</v>
      </c>
      <c r="L1257" s="158">
        <f>IF(OR($A1257="",$K1257),"",VLOOKUP($A1257,ContractInfo!$C:$L,5,FALSE))</f>
        <v>10</v>
      </c>
    </row>
    <row r="1258" spans="1:12" x14ac:dyDescent="0.2">
      <c r="A1258" s="141" t="s">
        <v>1416</v>
      </c>
      <c r="B1258" s="167">
        <v>-75</v>
      </c>
      <c r="C1258" s="167">
        <v>0</v>
      </c>
      <c r="D1258" s="167">
        <v>75</v>
      </c>
      <c r="E1258" s="158">
        <f t="shared" si="76"/>
        <v>1</v>
      </c>
      <c r="F1258" s="158">
        <f t="shared" si="77"/>
        <v>-75</v>
      </c>
      <c r="G1258" s="165" t="e">
        <f t="shared" si="78"/>
        <v>#N/A</v>
      </c>
      <c r="H1258" s="167">
        <v>2945100</v>
      </c>
      <c r="I1258" s="165" t="e">
        <f t="shared" si="79"/>
        <v>#N/A</v>
      </c>
      <c r="J1258" s="158" t="e">
        <f>IF(OR($A1258="",$K1258),"",VLOOKUP($A1258,ContractInfo!$C:$L,10,FALSE))</f>
        <v>#N/A</v>
      </c>
      <c r="K1258" s="158" t="b">
        <f>IF($A1258="","",VLOOKUP($A1258,ContractInfo!$C$2:$H$904,6,FALSE))</f>
        <v>0</v>
      </c>
      <c r="L1258" s="158">
        <f>IF(OR($A1258="",$K1258),"",VLOOKUP($A1258,ContractInfo!$C:$L,5,FALSE))</f>
        <v>10</v>
      </c>
    </row>
    <row r="1259" spans="1:12" x14ac:dyDescent="0.2">
      <c r="A1259" s="141" t="s">
        <v>1458</v>
      </c>
      <c r="B1259" s="167">
        <v>-232</v>
      </c>
      <c r="C1259" s="167">
        <v>0</v>
      </c>
      <c r="D1259" s="167">
        <v>232</v>
      </c>
      <c r="E1259" s="158">
        <f t="shared" si="76"/>
        <v>1</v>
      </c>
      <c r="F1259" s="158">
        <f t="shared" si="77"/>
        <v>-232</v>
      </c>
      <c r="G1259" s="165" t="e">
        <f t="shared" si="78"/>
        <v>#N/A</v>
      </c>
      <c r="H1259" s="167">
        <v>9124719.9999999963</v>
      </c>
      <c r="I1259" s="165" t="e">
        <f t="shared" si="79"/>
        <v>#N/A</v>
      </c>
      <c r="J1259" s="158" t="e">
        <f>IF(OR($A1259="",$K1259),"",VLOOKUP($A1259,ContractInfo!$C:$L,10,FALSE))</f>
        <v>#N/A</v>
      </c>
      <c r="K1259" s="158" t="b">
        <f>IF($A1259="","",VLOOKUP($A1259,ContractInfo!$C$2:$H$904,6,FALSE))</f>
        <v>0</v>
      </c>
      <c r="L1259" s="158">
        <f>IF(OR($A1259="",$K1259),"",VLOOKUP($A1259,ContractInfo!$C:$L,5,FALSE))</f>
        <v>10</v>
      </c>
    </row>
    <row r="1260" spans="1:12" x14ac:dyDescent="0.2">
      <c r="A1260" s="141" t="s">
        <v>1845</v>
      </c>
      <c r="B1260" s="167">
        <v>200</v>
      </c>
      <c r="C1260" s="167">
        <v>200</v>
      </c>
      <c r="D1260" s="167">
        <v>0</v>
      </c>
      <c r="E1260" s="158">
        <f t="shared" si="76"/>
        <v>1</v>
      </c>
      <c r="F1260" s="158">
        <f t="shared" si="77"/>
        <v>200</v>
      </c>
      <c r="G1260" s="165" t="e">
        <f t="shared" si="78"/>
        <v>#N/A</v>
      </c>
      <c r="H1260" s="167">
        <v>-796700</v>
      </c>
      <c r="I1260" s="165" t="e">
        <f t="shared" si="79"/>
        <v>#N/A</v>
      </c>
      <c r="J1260" s="158" t="e">
        <f>IF(OR($A1260="",$K1260),"",VLOOKUP($A1260,ContractInfo!$C:$L,10,FALSE))</f>
        <v>#N/A</v>
      </c>
      <c r="K1260" s="158" t="b">
        <f>IF($A1260="","",VLOOKUP($A1260,ContractInfo!$C$2:$H$904,6,FALSE))</f>
        <v>0</v>
      </c>
      <c r="L1260" s="158">
        <f>IF(OR($A1260="",$K1260),"",VLOOKUP($A1260,ContractInfo!$C:$L,5,FALSE))</f>
        <v>100</v>
      </c>
    </row>
    <row r="1261" spans="1:12" x14ac:dyDescent="0.2">
      <c r="A1261" s="141" t="s">
        <v>2180</v>
      </c>
      <c r="B1261" s="167">
        <v>30</v>
      </c>
      <c r="C1261" s="167">
        <v>30</v>
      </c>
      <c r="D1261" s="167">
        <v>0</v>
      </c>
      <c r="E1261" s="158">
        <f t="shared" si="76"/>
        <v>1</v>
      </c>
      <c r="F1261" s="158">
        <f t="shared" si="77"/>
        <v>30</v>
      </c>
      <c r="G1261" s="165" t="e">
        <f t="shared" si="78"/>
        <v>#N/A</v>
      </c>
      <c r="H1261" s="167">
        <v>-222000</v>
      </c>
      <c r="I1261" s="165" t="e">
        <f t="shared" si="79"/>
        <v>#N/A</v>
      </c>
      <c r="J1261" s="158" t="e">
        <f>IF(OR($A1261="",$K1261),"",VLOOKUP($A1261,ContractInfo!$C:$L,10,FALSE))</f>
        <v>#N/A</v>
      </c>
      <c r="K1261" s="158" t="b">
        <f>IF($A1261="","",VLOOKUP($A1261,ContractInfo!$C$2:$H$904,6,FALSE))</f>
        <v>0</v>
      </c>
      <c r="L1261" s="158">
        <f>IF(OR($A1261="",$K1261),"",VLOOKUP($A1261,ContractInfo!$C:$L,5,FALSE))</f>
        <v>100</v>
      </c>
    </row>
    <row r="1262" spans="1:12" x14ac:dyDescent="0.2">
      <c r="A1262" s="141" t="s">
        <v>1495</v>
      </c>
      <c r="B1262" s="167">
        <v>-110</v>
      </c>
      <c r="C1262" s="167">
        <v>-110</v>
      </c>
      <c r="D1262" s="167">
        <v>0</v>
      </c>
      <c r="E1262" s="158">
        <f t="shared" si="76"/>
        <v>1</v>
      </c>
      <c r="F1262" s="158">
        <f t="shared" si="77"/>
        <v>-110</v>
      </c>
      <c r="G1262" s="165" t="e">
        <f t="shared" si="78"/>
        <v>#N/A</v>
      </c>
      <c r="H1262" s="167">
        <v>77770</v>
      </c>
      <c r="I1262" s="165" t="e">
        <f t="shared" si="79"/>
        <v>#N/A</v>
      </c>
      <c r="J1262" s="158" t="e">
        <f>IF(OR($A1262="",$K1262),"",VLOOKUP($A1262,ContractInfo!$C:$L,10,FALSE))</f>
        <v>#N/A</v>
      </c>
      <c r="K1262" s="158" t="b">
        <f>IF($A1262="","",VLOOKUP($A1262,ContractInfo!$C$2:$H$904,6,FALSE))</f>
        <v>0</v>
      </c>
      <c r="L1262" s="158">
        <f>IF(OR($A1262="",$K1262),"",VLOOKUP($A1262,ContractInfo!$C:$L,5,FALSE))</f>
        <v>100</v>
      </c>
    </row>
    <row r="1263" spans="1:12" x14ac:dyDescent="0.2">
      <c r="A1263" s="141" t="s">
        <v>978</v>
      </c>
      <c r="B1263" s="167">
        <v>200</v>
      </c>
      <c r="C1263" s="167">
        <v>200</v>
      </c>
      <c r="D1263" s="167">
        <v>0</v>
      </c>
      <c r="E1263" s="158">
        <f t="shared" si="76"/>
        <v>1</v>
      </c>
      <c r="F1263" s="158">
        <f t="shared" si="77"/>
        <v>200</v>
      </c>
      <c r="G1263" s="165" t="e">
        <f t="shared" si="78"/>
        <v>#N/A</v>
      </c>
      <c r="H1263" s="167">
        <v>-491400</v>
      </c>
      <c r="I1263" s="165" t="e">
        <f t="shared" si="79"/>
        <v>#N/A</v>
      </c>
      <c r="J1263" s="158" t="e">
        <f>IF(OR($A1263="",$K1263),"",VLOOKUP($A1263,ContractInfo!$C:$L,10,FALSE))</f>
        <v>#N/A</v>
      </c>
      <c r="K1263" s="158" t="b">
        <f>IF($A1263="","",VLOOKUP($A1263,ContractInfo!$C$2:$H$904,6,FALSE))</f>
        <v>0</v>
      </c>
      <c r="L1263" s="158">
        <f>IF(OR($A1263="",$K1263),"",VLOOKUP($A1263,ContractInfo!$C:$L,5,FALSE))</f>
        <v>100</v>
      </c>
    </row>
    <row r="1264" spans="1:12" x14ac:dyDescent="0.2">
      <c r="A1264" s="141" t="s">
        <v>1503</v>
      </c>
      <c r="B1264" s="167">
        <v>-9</v>
      </c>
      <c r="C1264" s="167">
        <v>-9</v>
      </c>
      <c r="D1264" s="167">
        <v>0</v>
      </c>
      <c r="E1264" s="158">
        <f t="shared" si="76"/>
        <v>1</v>
      </c>
      <c r="F1264" s="158">
        <f t="shared" si="77"/>
        <v>-9</v>
      </c>
      <c r="G1264" s="165" t="e">
        <f t="shared" si="78"/>
        <v>#N/A</v>
      </c>
      <c r="H1264" s="167">
        <v>40392</v>
      </c>
      <c r="I1264" s="165" t="e">
        <f t="shared" si="79"/>
        <v>#N/A</v>
      </c>
      <c r="J1264" s="158" t="e">
        <f>IF(OR($A1264="",$K1264),"",VLOOKUP($A1264,ContractInfo!$C:$L,10,FALSE))</f>
        <v>#N/A</v>
      </c>
      <c r="K1264" s="158" t="b">
        <f>IF($A1264="","",VLOOKUP($A1264,ContractInfo!$C$2:$H$904,6,FALSE))</f>
        <v>0</v>
      </c>
      <c r="L1264" s="158">
        <f>IF(OR($A1264="",$K1264),"",VLOOKUP($A1264,ContractInfo!$C:$L,5,FALSE))</f>
        <v>100</v>
      </c>
    </row>
    <row r="1265" spans="1:12" x14ac:dyDescent="0.2">
      <c r="A1265" s="141" t="s">
        <v>1500</v>
      </c>
      <c r="B1265" s="167">
        <v>-280</v>
      </c>
      <c r="C1265" s="167">
        <v>-280</v>
      </c>
      <c r="D1265" s="167">
        <v>0</v>
      </c>
      <c r="E1265" s="158">
        <f t="shared" si="76"/>
        <v>1</v>
      </c>
      <c r="F1265" s="158">
        <f t="shared" si="77"/>
        <v>-280</v>
      </c>
      <c r="G1265" s="165" t="e">
        <f t="shared" si="78"/>
        <v>#N/A</v>
      </c>
      <c r="H1265" s="167">
        <v>238923.99999999997</v>
      </c>
      <c r="I1265" s="165" t="e">
        <f t="shared" si="79"/>
        <v>#N/A</v>
      </c>
      <c r="J1265" s="158" t="e">
        <f>IF(OR($A1265="",$K1265),"",VLOOKUP($A1265,ContractInfo!$C:$L,10,FALSE))</f>
        <v>#N/A</v>
      </c>
      <c r="K1265" s="158" t="b">
        <f>IF($A1265="","",VLOOKUP($A1265,ContractInfo!$C$2:$H$904,6,FALSE))</f>
        <v>0</v>
      </c>
      <c r="L1265" s="158">
        <f>IF(OR($A1265="",$K1265),"",VLOOKUP($A1265,ContractInfo!$C:$L,5,FALSE))</f>
        <v>100</v>
      </c>
    </row>
    <row r="1266" spans="1:12" x14ac:dyDescent="0.2">
      <c r="A1266" s="141" t="s">
        <v>2172</v>
      </c>
      <c r="B1266" s="167">
        <v>188</v>
      </c>
      <c r="C1266" s="167">
        <v>188</v>
      </c>
      <c r="D1266" s="167">
        <v>0</v>
      </c>
      <c r="E1266" s="158">
        <f t="shared" si="76"/>
        <v>1</v>
      </c>
      <c r="F1266" s="158">
        <f t="shared" si="77"/>
        <v>188</v>
      </c>
      <c r="G1266" s="165" t="e">
        <f t="shared" si="78"/>
        <v>#N/A</v>
      </c>
      <c r="H1266" s="167">
        <v>-200408</v>
      </c>
      <c r="I1266" s="165" t="e">
        <f t="shared" si="79"/>
        <v>#N/A</v>
      </c>
      <c r="J1266" s="158" t="e">
        <f>IF(OR($A1266="",$K1266),"",VLOOKUP($A1266,ContractInfo!$C:$L,10,FALSE))</f>
        <v>#N/A</v>
      </c>
      <c r="K1266" s="158" t="b">
        <f>IF($A1266="","",VLOOKUP($A1266,ContractInfo!$C$2:$H$904,6,FALSE))</f>
        <v>0</v>
      </c>
      <c r="L1266" s="158">
        <f>IF(OR($A1266="",$K1266),"",VLOOKUP($A1266,ContractInfo!$C:$L,5,FALSE))</f>
        <v>100</v>
      </c>
    </row>
    <row r="1267" spans="1:12" x14ac:dyDescent="0.2">
      <c r="A1267" s="141" t="s">
        <v>2016</v>
      </c>
      <c r="B1267" s="167">
        <v>-100</v>
      </c>
      <c r="C1267" s="167">
        <v>-100</v>
      </c>
      <c r="D1267" s="167">
        <v>0</v>
      </c>
      <c r="E1267" s="158">
        <f t="shared" si="76"/>
        <v>1</v>
      </c>
      <c r="F1267" s="158">
        <f t="shared" si="77"/>
        <v>-100</v>
      </c>
      <c r="G1267" s="165" t="e">
        <f t="shared" si="78"/>
        <v>#N/A</v>
      </c>
      <c r="H1267" s="167">
        <v>246500</v>
      </c>
      <c r="I1267" s="165" t="e">
        <f t="shared" si="79"/>
        <v>#N/A</v>
      </c>
      <c r="J1267" s="158" t="e">
        <f>IF(OR($A1267="",$K1267),"",VLOOKUP($A1267,ContractInfo!$C:$L,10,FALSE))</f>
        <v>#N/A</v>
      </c>
      <c r="K1267" s="158" t="b">
        <f>IF($A1267="","",VLOOKUP($A1267,ContractInfo!$C$2:$H$904,6,FALSE))</f>
        <v>0</v>
      </c>
      <c r="L1267" s="158">
        <f>IF(OR($A1267="",$K1267),"",VLOOKUP($A1267,ContractInfo!$C:$L,5,FALSE))</f>
        <v>100</v>
      </c>
    </row>
    <row r="1268" spans="1:12" x14ac:dyDescent="0.2">
      <c r="A1268" s="141" t="s">
        <v>2019</v>
      </c>
      <c r="B1268" s="167">
        <v>-130</v>
      </c>
      <c r="C1268" s="167">
        <v>-130</v>
      </c>
      <c r="D1268" s="167">
        <v>0</v>
      </c>
      <c r="E1268" s="158">
        <f t="shared" si="76"/>
        <v>1</v>
      </c>
      <c r="F1268" s="158">
        <f t="shared" si="77"/>
        <v>-130</v>
      </c>
      <c r="G1268" s="165" t="e">
        <f t="shared" si="78"/>
        <v>#N/A</v>
      </c>
      <c r="H1268" s="167">
        <v>147810</v>
      </c>
      <c r="I1268" s="165" t="e">
        <f t="shared" si="79"/>
        <v>#N/A</v>
      </c>
      <c r="J1268" s="158" t="e">
        <f>IF(OR($A1268="",$K1268),"",VLOOKUP($A1268,ContractInfo!$C:$L,10,FALSE))</f>
        <v>#N/A</v>
      </c>
      <c r="K1268" s="158" t="b">
        <f>IF($A1268="","",VLOOKUP($A1268,ContractInfo!$C$2:$H$904,6,FALSE))</f>
        <v>0</v>
      </c>
      <c r="L1268" s="158">
        <f>IF(OR($A1268="",$K1268),"",VLOOKUP($A1268,ContractInfo!$C:$L,5,FALSE))</f>
        <v>100</v>
      </c>
    </row>
    <row r="1269" spans="1:12" x14ac:dyDescent="0.2">
      <c r="A1269" s="141" t="s">
        <v>2137</v>
      </c>
      <c r="B1269" s="167">
        <v>20</v>
      </c>
      <c r="C1269" s="167">
        <v>20</v>
      </c>
      <c r="D1269" s="167">
        <v>0</v>
      </c>
      <c r="E1269" s="158">
        <f t="shared" si="76"/>
        <v>1</v>
      </c>
      <c r="F1269" s="158">
        <f t="shared" si="77"/>
        <v>20</v>
      </c>
      <c r="G1269" s="165" t="e">
        <f t="shared" si="78"/>
        <v>#N/A</v>
      </c>
      <c r="H1269" s="167">
        <v>-37240</v>
      </c>
      <c r="I1269" s="165" t="e">
        <f t="shared" si="79"/>
        <v>#N/A</v>
      </c>
      <c r="J1269" s="158" t="e">
        <f>IF(OR($A1269="",$K1269),"",VLOOKUP($A1269,ContractInfo!$C:$L,10,FALSE))</f>
        <v>#N/A</v>
      </c>
      <c r="K1269" s="158" t="b">
        <f>IF($A1269="","",VLOOKUP($A1269,ContractInfo!$C$2:$H$904,6,FALSE))</f>
        <v>0</v>
      </c>
      <c r="L1269" s="158">
        <f>IF(OR($A1269="",$K1269),"",VLOOKUP($A1269,ContractInfo!$C:$L,5,FALSE))</f>
        <v>100</v>
      </c>
    </row>
    <row r="1270" spans="1:12" x14ac:dyDescent="0.2">
      <c r="A1270" s="141" t="s">
        <v>2013</v>
      </c>
      <c r="B1270" s="167">
        <v>-30</v>
      </c>
      <c r="C1270" s="167">
        <v>-30</v>
      </c>
      <c r="D1270" s="167">
        <v>0</v>
      </c>
      <c r="E1270" s="158">
        <f t="shared" si="76"/>
        <v>1</v>
      </c>
      <c r="F1270" s="158">
        <f t="shared" si="77"/>
        <v>-30</v>
      </c>
      <c r="G1270" s="165" t="e">
        <f t="shared" si="78"/>
        <v>#N/A</v>
      </c>
      <c r="H1270" s="167">
        <v>85170</v>
      </c>
      <c r="I1270" s="165" t="e">
        <f t="shared" si="79"/>
        <v>#N/A</v>
      </c>
      <c r="J1270" s="158" t="e">
        <f>IF(OR($A1270="",$K1270),"",VLOOKUP($A1270,ContractInfo!$C:$L,10,FALSE))</f>
        <v>#N/A</v>
      </c>
      <c r="K1270" s="158" t="b">
        <f>IF($A1270="","",VLOOKUP($A1270,ContractInfo!$C$2:$H$904,6,FALSE))</f>
        <v>0</v>
      </c>
      <c r="L1270" s="158">
        <f>IF(OR($A1270="",$K1270),"",VLOOKUP($A1270,ContractInfo!$C:$L,5,FALSE))</f>
        <v>100</v>
      </c>
    </row>
    <row r="1271" spans="1:12" x14ac:dyDescent="0.2">
      <c r="A1271" s="141" t="s">
        <v>1851</v>
      </c>
      <c r="B1271" s="167">
        <v>-50</v>
      </c>
      <c r="C1271" s="167">
        <v>-50</v>
      </c>
      <c r="D1271" s="167">
        <v>0</v>
      </c>
      <c r="E1271" s="158">
        <f t="shared" si="76"/>
        <v>1</v>
      </c>
      <c r="F1271" s="158">
        <f t="shared" si="77"/>
        <v>-50</v>
      </c>
      <c r="G1271" s="165" t="e">
        <f t="shared" si="78"/>
        <v>#N/A</v>
      </c>
      <c r="H1271" s="167">
        <v>33800</v>
      </c>
      <c r="I1271" s="165" t="e">
        <f t="shared" si="79"/>
        <v>#N/A</v>
      </c>
      <c r="J1271" s="158" t="e">
        <f>IF(OR($A1271="",$K1271),"",VLOOKUP($A1271,ContractInfo!$C:$L,10,FALSE))</f>
        <v>#N/A</v>
      </c>
      <c r="K1271" s="158" t="b">
        <f>IF($A1271="","",VLOOKUP($A1271,ContractInfo!$C$2:$H$904,6,FALSE))</f>
        <v>0</v>
      </c>
      <c r="L1271" s="158">
        <f>IF(OR($A1271="",$K1271),"",VLOOKUP($A1271,ContractInfo!$C:$L,5,FALSE))</f>
        <v>100</v>
      </c>
    </row>
    <row r="1272" spans="1:12" x14ac:dyDescent="0.2">
      <c r="A1272" s="141" t="s">
        <v>1736</v>
      </c>
      <c r="B1272" s="167">
        <v>-130</v>
      </c>
      <c r="C1272" s="167">
        <v>-130</v>
      </c>
      <c r="D1272" s="167">
        <v>0</v>
      </c>
      <c r="E1272" s="158">
        <f t="shared" si="76"/>
        <v>1</v>
      </c>
      <c r="F1272" s="158">
        <f t="shared" si="77"/>
        <v>-130</v>
      </c>
      <c r="G1272" s="165" t="e">
        <f t="shared" si="78"/>
        <v>#N/A</v>
      </c>
      <c r="H1272" s="167">
        <v>159380</v>
      </c>
      <c r="I1272" s="165" t="e">
        <f t="shared" si="79"/>
        <v>#N/A</v>
      </c>
      <c r="J1272" s="158" t="e">
        <f>IF(OR($A1272="",$K1272),"",VLOOKUP($A1272,ContractInfo!$C:$L,10,FALSE))</f>
        <v>#N/A</v>
      </c>
      <c r="K1272" s="158" t="b">
        <f>IF($A1272="","",VLOOKUP($A1272,ContractInfo!$C$2:$H$904,6,FALSE))</f>
        <v>0</v>
      </c>
      <c r="L1272" s="158">
        <f>IF(OR($A1272="",$K1272),"",VLOOKUP($A1272,ContractInfo!$C:$L,5,FALSE))</f>
        <v>100</v>
      </c>
    </row>
    <row r="1273" spans="1:12" x14ac:dyDescent="0.2">
      <c r="A1273" s="141" t="s">
        <v>1701</v>
      </c>
      <c r="B1273" s="167">
        <v>-23</v>
      </c>
      <c r="C1273" s="167">
        <v>-23</v>
      </c>
      <c r="D1273" s="167">
        <v>0</v>
      </c>
      <c r="E1273" s="158">
        <f t="shared" si="76"/>
        <v>1</v>
      </c>
      <c r="F1273" s="158">
        <f t="shared" si="77"/>
        <v>-23</v>
      </c>
      <c r="G1273" s="165" t="e">
        <f t="shared" si="78"/>
        <v>#N/A</v>
      </c>
      <c r="H1273" s="167">
        <v>47587</v>
      </c>
      <c r="I1273" s="165" t="e">
        <f t="shared" si="79"/>
        <v>#N/A</v>
      </c>
      <c r="J1273" s="158" t="e">
        <f>IF(OR($A1273="",$K1273),"",VLOOKUP($A1273,ContractInfo!$C:$L,10,FALSE))</f>
        <v>#N/A</v>
      </c>
      <c r="K1273" s="158" t="b">
        <f>IF($A1273="","",VLOOKUP($A1273,ContractInfo!$C$2:$H$904,6,FALSE))</f>
        <v>0</v>
      </c>
      <c r="L1273" s="158">
        <f>IF(OR($A1273="",$K1273),"",VLOOKUP($A1273,ContractInfo!$C:$L,5,FALSE))</f>
        <v>100</v>
      </c>
    </row>
    <row r="1274" spans="1:12" x14ac:dyDescent="0.2">
      <c r="A1274" s="141" t="s">
        <v>2200</v>
      </c>
      <c r="B1274" s="167">
        <v>11000</v>
      </c>
      <c r="C1274" s="167">
        <v>11000</v>
      </c>
      <c r="D1274" s="167">
        <v>0</v>
      </c>
      <c r="E1274" s="158">
        <f t="shared" si="76"/>
        <v>1</v>
      </c>
      <c r="F1274" s="158">
        <f t="shared" si="77"/>
        <v>11000</v>
      </c>
      <c r="G1274" s="165" t="e">
        <f t="shared" si="78"/>
        <v>#N/A</v>
      </c>
      <c r="H1274" s="167">
        <v>-5694700</v>
      </c>
      <c r="I1274" s="165" t="e">
        <f t="shared" si="79"/>
        <v>#N/A</v>
      </c>
      <c r="J1274" s="158" t="e">
        <f>IF(OR($A1274="",$K1274),"",VLOOKUP($A1274,ContractInfo!$C:$L,10,FALSE))</f>
        <v>#N/A</v>
      </c>
      <c r="K1274" s="158" t="b">
        <f>IF($A1274="","",VLOOKUP($A1274,ContractInfo!$C$2:$H$904,6,FALSE))</f>
        <v>0</v>
      </c>
      <c r="L1274" s="158">
        <f>IF(OR($A1274="",$K1274),"",VLOOKUP($A1274,ContractInfo!$C:$L,5,FALSE))</f>
        <v>100</v>
      </c>
    </row>
    <row r="1275" spans="1:12" x14ac:dyDescent="0.2">
      <c r="A1275" s="141" t="s">
        <v>1977</v>
      </c>
      <c r="B1275" s="167">
        <v>-250</v>
      </c>
      <c r="C1275" s="167">
        <v>-250</v>
      </c>
      <c r="D1275" s="167">
        <v>0</v>
      </c>
      <c r="E1275" s="158">
        <f t="shared" si="76"/>
        <v>1</v>
      </c>
      <c r="F1275" s="158">
        <f t="shared" si="77"/>
        <v>-250</v>
      </c>
      <c r="G1275" s="165" t="e">
        <f t="shared" si="78"/>
        <v>#N/A</v>
      </c>
      <c r="H1275" s="167">
        <v>235500</v>
      </c>
      <c r="I1275" s="165" t="e">
        <f t="shared" si="79"/>
        <v>#N/A</v>
      </c>
      <c r="J1275" s="158" t="e">
        <f>IF(OR($A1275="",$K1275),"",VLOOKUP($A1275,ContractInfo!$C:$L,10,FALSE))</f>
        <v>#N/A</v>
      </c>
      <c r="K1275" s="158" t="b">
        <f>IF($A1275="","",VLOOKUP($A1275,ContractInfo!$C$2:$H$904,6,FALSE))</f>
        <v>0</v>
      </c>
      <c r="L1275" s="158">
        <f>IF(OR($A1275="",$K1275),"",VLOOKUP($A1275,ContractInfo!$C:$L,5,FALSE))</f>
        <v>100</v>
      </c>
    </row>
    <row r="1276" spans="1:12" x14ac:dyDescent="0.2">
      <c r="A1276" s="141" t="s">
        <v>1962</v>
      </c>
      <c r="B1276" s="167">
        <v>-300</v>
      </c>
      <c r="C1276" s="167">
        <v>-300</v>
      </c>
      <c r="D1276" s="167">
        <v>0</v>
      </c>
      <c r="E1276" s="158">
        <f t="shared" si="76"/>
        <v>1</v>
      </c>
      <c r="F1276" s="158">
        <f t="shared" si="77"/>
        <v>-300</v>
      </c>
      <c r="G1276" s="165" t="e">
        <f t="shared" si="78"/>
        <v>#N/A</v>
      </c>
      <c r="H1276" s="167">
        <v>858300</v>
      </c>
      <c r="I1276" s="165" t="e">
        <f t="shared" si="79"/>
        <v>#N/A</v>
      </c>
      <c r="J1276" s="158" t="e">
        <f>IF(OR($A1276="",$K1276),"",VLOOKUP($A1276,ContractInfo!$C:$L,10,FALSE))</f>
        <v>#N/A</v>
      </c>
      <c r="K1276" s="158" t="b">
        <f>IF($A1276="","",VLOOKUP($A1276,ContractInfo!$C$2:$H$904,6,FALSE))</f>
        <v>0</v>
      </c>
      <c r="L1276" s="158">
        <f>IF(OR($A1276="",$K1276),"",VLOOKUP($A1276,ContractInfo!$C:$L,5,FALSE))</f>
        <v>100</v>
      </c>
    </row>
    <row r="1277" spans="1:12" x14ac:dyDescent="0.2">
      <c r="A1277" s="141" t="s">
        <v>1845</v>
      </c>
      <c r="B1277" s="167">
        <v>-50</v>
      </c>
      <c r="C1277" s="167">
        <v>-50</v>
      </c>
      <c r="D1277" s="167">
        <v>0</v>
      </c>
      <c r="E1277" s="158">
        <f t="shared" si="76"/>
        <v>1</v>
      </c>
      <c r="F1277" s="158">
        <f t="shared" si="77"/>
        <v>-50</v>
      </c>
      <c r="G1277" s="165" t="e">
        <f t="shared" si="78"/>
        <v>#N/A</v>
      </c>
      <c r="H1277" s="167">
        <v>191149.99999999997</v>
      </c>
      <c r="I1277" s="165" t="e">
        <f t="shared" si="79"/>
        <v>#N/A</v>
      </c>
      <c r="J1277" s="158" t="e">
        <f>IF(OR($A1277="",$K1277),"",VLOOKUP($A1277,ContractInfo!$C:$L,10,FALSE))</f>
        <v>#N/A</v>
      </c>
      <c r="K1277" s="158" t="b">
        <f>IF($A1277="","",VLOOKUP($A1277,ContractInfo!$C$2:$H$904,6,FALSE))</f>
        <v>0</v>
      </c>
      <c r="L1277" s="158">
        <f>IF(OR($A1277="",$K1277),"",VLOOKUP($A1277,ContractInfo!$C:$L,5,FALSE))</f>
        <v>100</v>
      </c>
    </row>
    <row r="1278" spans="1:12" x14ac:dyDescent="0.2">
      <c r="A1278" s="141" t="s">
        <v>1706</v>
      </c>
      <c r="B1278" s="167">
        <v>-150</v>
      </c>
      <c r="C1278" s="167">
        <v>-150</v>
      </c>
      <c r="D1278" s="167">
        <v>0</v>
      </c>
      <c r="E1278" s="158">
        <f t="shared" si="76"/>
        <v>1</v>
      </c>
      <c r="F1278" s="158">
        <f t="shared" si="77"/>
        <v>-150</v>
      </c>
      <c r="G1278" s="165" t="e">
        <f t="shared" si="78"/>
        <v>#N/A</v>
      </c>
      <c r="H1278" s="167">
        <v>211050</v>
      </c>
      <c r="I1278" s="165" t="e">
        <f t="shared" si="79"/>
        <v>#N/A</v>
      </c>
      <c r="J1278" s="158" t="e">
        <f>IF(OR($A1278="",$K1278),"",VLOOKUP($A1278,ContractInfo!$C:$L,10,FALSE))</f>
        <v>#N/A</v>
      </c>
      <c r="K1278" s="158" t="b">
        <f>IF($A1278="","",VLOOKUP($A1278,ContractInfo!$C$2:$H$904,6,FALSE))</f>
        <v>0</v>
      </c>
      <c r="L1278" s="158">
        <f>IF(OR($A1278="",$K1278),"",VLOOKUP($A1278,ContractInfo!$C:$L,5,FALSE))</f>
        <v>100</v>
      </c>
    </row>
    <row r="1279" spans="1:12" x14ac:dyDescent="0.2">
      <c r="A1279" s="141" t="s">
        <v>1081</v>
      </c>
      <c r="B1279" s="167">
        <v>-5000</v>
      </c>
      <c r="C1279" s="167">
        <v>-5000</v>
      </c>
      <c r="D1279" s="167">
        <v>0</v>
      </c>
      <c r="E1279" s="158">
        <f t="shared" si="76"/>
        <v>1</v>
      </c>
      <c r="F1279" s="158">
        <f t="shared" si="77"/>
        <v>-5000</v>
      </c>
      <c r="G1279" s="165" t="e">
        <f t="shared" si="78"/>
        <v>#N/A</v>
      </c>
      <c r="H1279" s="167">
        <v>1210000</v>
      </c>
      <c r="I1279" s="165" t="e">
        <f t="shared" si="79"/>
        <v>#N/A</v>
      </c>
      <c r="J1279" s="158" t="e">
        <f>IF(OR($A1279="",$K1279),"",VLOOKUP($A1279,ContractInfo!$C:$L,10,FALSE))</f>
        <v>#N/A</v>
      </c>
      <c r="K1279" s="158" t="b">
        <f>IF($A1279="","",VLOOKUP($A1279,ContractInfo!$C$2:$H$904,6,FALSE))</f>
        <v>0</v>
      </c>
      <c r="L1279" s="158">
        <f>IF(OR($A1279="",$K1279),"",VLOOKUP($A1279,ContractInfo!$C:$L,5,FALSE))</f>
        <v>100</v>
      </c>
    </row>
    <row r="1280" spans="1:12" x14ac:dyDescent="0.2">
      <c r="A1280" s="141" t="s">
        <v>2107</v>
      </c>
      <c r="B1280" s="167">
        <v>30</v>
      </c>
      <c r="C1280" s="167">
        <v>30</v>
      </c>
      <c r="D1280" s="167">
        <v>0</v>
      </c>
      <c r="E1280" s="158">
        <f t="shared" si="76"/>
        <v>1</v>
      </c>
      <c r="F1280" s="158">
        <f t="shared" si="77"/>
        <v>30</v>
      </c>
      <c r="G1280" s="165" t="e">
        <f t="shared" si="78"/>
        <v>#N/A</v>
      </c>
      <c r="H1280" s="167">
        <v>-91620</v>
      </c>
      <c r="I1280" s="165" t="e">
        <f t="shared" si="79"/>
        <v>#N/A</v>
      </c>
      <c r="J1280" s="158" t="e">
        <f>IF(OR($A1280="",$K1280),"",VLOOKUP($A1280,ContractInfo!$C:$L,10,FALSE))</f>
        <v>#N/A</v>
      </c>
      <c r="K1280" s="158" t="b">
        <f>IF($A1280="","",VLOOKUP($A1280,ContractInfo!$C$2:$H$904,6,FALSE))</f>
        <v>0</v>
      </c>
      <c r="L1280" s="158">
        <f>IF(OR($A1280="",$K1280),"",VLOOKUP($A1280,ContractInfo!$C:$L,5,FALSE))</f>
        <v>100</v>
      </c>
    </row>
    <row r="1281" spans="1:12" x14ac:dyDescent="0.2">
      <c r="A1281" s="141" t="s">
        <v>2019</v>
      </c>
      <c r="B1281" s="167">
        <v>-300</v>
      </c>
      <c r="C1281" s="167">
        <v>-300</v>
      </c>
      <c r="D1281" s="167">
        <v>0</v>
      </c>
      <c r="E1281" s="158">
        <f t="shared" si="76"/>
        <v>1</v>
      </c>
      <c r="F1281" s="158">
        <f t="shared" si="77"/>
        <v>-300</v>
      </c>
      <c r="G1281" s="165" t="e">
        <f t="shared" si="78"/>
        <v>#N/A</v>
      </c>
      <c r="H1281" s="167">
        <v>339600</v>
      </c>
      <c r="I1281" s="165" t="e">
        <f t="shared" si="79"/>
        <v>#N/A</v>
      </c>
      <c r="J1281" s="158" t="e">
        <f>IF(OR($A1281="",$K1281),"",VLOOKUP($A1281,ContractInfo!$C:$L,10,FALSE))</f>
        <v>#N/A</v>
      </c>
      <c r="K1281" s="158" t="b">
        <f>IF($A1281="","",VLOOKUP($A1281,ContractInfo!$C$2:$H$904,6,FALSE))</f>
        <v>0</v>
      </c>
      <c r="L1281" s="158">
        <f>IF(OR($A1281="",$K1281),"",VLOOKUP($A1281,ContractInfo!$C:$L,5,FALSE))</f>
        <v>100</v>
      </c>
    </row>
    <row r="1282" spans="1:12" x14ac:dyDescent="0.2">
      <c r="A1282" s="141" t="s">
        <v>2013</v>
      </c>
      <c r="B1282" s="167">
        <v>-30</v>
      </c>
      <c r="C1282" s="167">
        <v>-30</v>
      </c>
      <c r="D1282" s="167">
        <v>0</v>
      </c>
      <c r="E1282" s="158">
        <f t="shared" ref="E1282:E1345" si="80">IF(OR($A1282="",$K1282),"",1)</f>
        <v>1</v>
      </c>
      <c r="F1282" s="158">
        <f t="shared" ref="F1282:F1345" si="81">IF(OR($A1282="",$K1282),"",$E1282*$B1282)</f>
        <v>-30</v>
      </c>
      <c r="G1282" s="165" t="e">
        <f t="shared" ref="G1282:G1345" si="82">IF(OR($A1282="",$K1282),"",$J1282*$B1282*$L1282)</f>
        <v>#N/A</v>
      </c>
      <c r="H1282" s="167">
        <v>83580</v>
      </c>
      <c r="I1282" s="165" t="e">
        <f t="shared" ref="I1282:I1345" si="83">IF(OR($A1282="",$K1282),"",$G1282+$H1282)</f>
        <v>#N/A</v>
      </c>
      <c r="J1282" s="158" t="e">
        <f>IF(OR($A1282="",$K1282),"",VLOOKUP($A1282,ContractInfo!$C:$L,10,FALSE))</f>
        <v>#N/A</v>
      </c>
      <c r="K1282" s="158" t="b">
        <f>IF($A1282="","",VLOOKUP($A1282,ContractInfo!$C$2:$H$904,6,FALSE))</f>
        <v>0</v>
      </c>
      <c r="L1282" s="158">
        <f>IF(OR($A1282="",$K1282),"",VLOOKUP($A1282,ContractInfo!$C:$L,5,FALSE))</f>
        <v>100</v>
      </c>
    </row>
    <row r="1283" spans="1:12" x14ac:dyDescent="0.2">
      <c r="A1283" s="141" t="s">
        <v>1882</v>
      </c>
      <c r="B1283" s="167">
        <v>-309</v>
      </c>
      <c r="C1283" s="167">
        <v>-309</v>
      </c>
      <c r="D1283" s="167">
        <v>0</v>
      </c>
      <c r="E1283" s="158">
        <f t="shared" si="80"/>
        <v>1</v>
      </c>
      <c r="F1283" s="158">
        <f t="shared" si="81"/>
        <v>-309</v>
      </c>
      <c r="G1283" s="165" t="e">
        <f t="shared" si="82"/>
        <v>#N/A</v>
      </c>
      <c r="H1283" s="167">
        <v>360603</v>
      </c>
      <c r="I1283" s="165" t="e">
        <f t="shared" si="83"/>
        <v>#N/A</v>
      </c>
      <c r="J1283" s="158" t="e">
        <f>IF(OR($A1283="",$K1283),"",VLOOKUP($A1283,ContractInfo!$C:$L,10,FALSE))</f>
        <v>#N/A</v>
      </c>
      <c r="K1283" s="158" t="b">
        <f>IF($A1283="","",VLOOKUP($A1283,ContractInfo!$C$2:$H$904,6,FALSE))</f>
        <v>0</v>
      </c>
      <c r="L1283" s="158">
        <f>IF(OR($A1283="",$K1283),"",VLOOKUP($A1283,ContractInfo!$C:$L,5,FALSE))</f>
        <v>100</v>
      </c>
    </row>
    <row r="1284" spans="1:12" x14ac:dyDescent="0.2">
      <c r="A1284" s="141" t="s">
        <v>1875</v>
      </c>
      <c r="B1284" s="167">
        <v>-100</v>
      </c>
      <c r="C1284" s="167">
        <v>-100</v>
      </c>
      <c r="D1284" s="167">
        <v>0</v>
      </c>
      <c r="E1284" s="158">
        <f t="shared" si="80"/>
        <v>1</v>
      </c>
      <c r="F1284" s="158">
        <f t="shared" si="81"/>
        <v>-100</v>
      </c>
      <c r="G1284" s="165" t="e">
        <f t="shared" si="82"/>
        <v>#N/A</v>
      </c>
      <c r="H1284" s="167">
        <v>127899.99999999999</v>
      </c>
      <c r="I1284" s="165" t="e">
        <f t="shared" si="83"/>
        <v>#N/A</v>
      </c>
      <c r="J1284" s="158" t="e">
        <f>IF(OR($A1284="",$K1284),"",VLOOKUP($A1284,ContractInfo!$C:$L,10,FALSE))</f>
        <v>#N/A</v>
      </c>
      <c r="K1284" s="158" t="b">
        <f>IF($A1284="","",VLOOKUP($A1284,ContractInfo!$C$2:$H$904,6,FALSE))</f>
        <v>0</v>
      </c>
      <c r="L1284" s="158">
        <f>IF(OR($A1284="",$K1284),"",VLOOKUP($A1284,ContractInfo!$C:$L,5,FALSE))</f>
        <v>100</v>
      </c>
    </row>
    <row r="1285" spans="1:12" x14ac:dyDescent="0.2">
      <c r="A1285" s="141" t="s">
        <v>1736</v>
      </c>
      <c r="B1285" s="167">
        <v>-140</v>
      </c>
      <c r="C1285" s="167">
        <v>-140</v>
      </c>
      <c r="D1285" s="167">
        <v>0</v>
      </c>
      <c r="E1285" s="158">
        <f t="shared" si="80"/>
        <v>1</v>
      </c>
      <c r="F1285" s="158">
        <f t="shared" si="81"/>
        <v>-140</v>
      </c>
      <c r="G1285" s="165" t="e">
        <f t="shared" si="82"/>
        <v>#N/A</v>
      </c>
      <c r="H1285" s="167">
        <v>164654</v>
      </c>
      <c r="I1285" s="165" t="e">
        <f t="shared" si="83"/>
        <v>#N/A</v>
      </c>
      <c r="J1285" s="158" t="e">
        <f>IF(OR($A1285="",$K1285),"",VLOOKUP($A1285,ContractInfo!$C:$L,10,FALSE))</f>
        <v>#N/A</v>
      </c>
      <c r="K1285" s="158" t="b">
        <f>IF($A1285="","",VLOOKUP($A1285,ContractInfo!$C$2:$H$904,6,FALSE))</f>
        <v>0</v>
      </c>
      <c r="L1285" s="158">
        <f>IF(OR($A1285="",$K1285),"",VLOOKUP($A1285,ContractInfo!$C:$L,5,FALSE))</f>
        <v>100</v>
      </c>
    </row>
    <row r="1286" spans="1:12" x14ac:dyDescent="0.2">
      <c r="A1286" s="141" t="s">
        <v>1427</v>
      </c>
      <c r="B1286" s="167">
        <v>-482</v>
      </c>
      <c r="C1286" s="167">
        <v>-482</v>
      </c>
      <c r="D1286" s="167">
        <v>0</v>
      </c>
      <c r="E1286" s="158">
        <f t="shared" si="80"/>
        <v>1</v>
      </c>
      <c r="F1286" s="158">
        <f t="shared" si="81"/>
        <v>-482</v>
      </c>
      <c r="G1286" s="165" t="e">
        <f t="shared" si="82"/>
        <v>#N/A</v>
      </c>
      <c r="H1286" s="167">
        <v>266546</v>
      </c>
      <c r="I1286" s="165" t="e">
        <f t="shared" si="83"/>
        <v>#N/A</v>
      </c>
      <c r="J1286" s="158" t="e">
        <f>IF(OR($A1286="",$K1286),"",VLOOKUP($A1286,ContractInfo!$C:$L,10,FALSE))</f>
        <v>#N/A</v>
      </c>
      <c r="K1286" s="158" t="b">
        <f>IF($A1286="","",VLOOKUP($A1286,ContractInfo!$C$2:$H$904,6,FALSE))</f>
        <v>0</v>
      </c>
      <c r="L1286" s="158">
        <f>IF(OR($A1286="",$K1286),"",VLOOKUP($A1286,ContractInfo!$C:$L,5,FALSE))</f>
        <v>100</v>
      </c>
    </row>
    <row r="1287" spans="1:12" x14ac:dyDescent="0.2">
      <c r="A1287" s="141" t="s">
        <v>1396</v>
      </c>
      <c r="B1287" s="167">
        <v>30</v>
      </c>
      <c r="C1287" s="167">
        <v>30</v>
      </c>
      <c r="D1287" s="167">
        <v>0</v>
      </c>
      <c r="E1287" s="158">
        <f t="shared" si="80"/>
        <v>1</v>
      </c>
      <c r="F1287" s="158">
        <f t="shared" si="81"/>
        <v>30</v>
      </c>
      <c r="G1287" s="165" t="e">
        <f t="shared" si="82"/>
        <v>#N/A</v>
      </c>
      <c r="H1287" s="167">
        <v>-44430</v>
      </c>
      <c r="I1287" s="165" t="e">
        <f t="shared" si="83"/>
        <v>#N/A</v>
      </c>
      <c r="J1287" s="158" t="e">
        <f>IF(OR($A1287="",$K1287),"",VLOOKUP($A1287,ContractInfo!$C:$L,10,FALSE))</f>
        <v>#N/A</v>
      </c>
      <c r="K1287" s="158" t="b">
        <f>IF($A1287="","",VLOOKUP($A1287,ContractInfo!$C$2:$H$904,6,FALSE))</f>
        <v>0</v>
      </c>
      <c r="L1287" s="158">
        <f>IF(OR($A1287="",$K1287),"",VLOOKUP($A1287,ContractInfo!$C:$L,5,FALSE))</f>
        <v>100</v>
      </c>
    </row>
    <row r="1288" spans="1:12" x14ac:dyDescent="0.2">
      <c r="A1288" s="141" t="s">
        <v>1597</v>
      </c>
      <c r="B1288" s="167">
        <v>3</v>
      </c>
      <c r="C1288" s="167">
        <v>3</v>
      </c>
      <c r="D1288" s="167">
        <v>0</v>
      </c>
      <c r="E1288" s="158">
        <f t="shared" si="80"/>
        <v>1</v>
      </c>
      <c r="F1288" s="158">
        <f t="shared" si="81"/>
        <v>3</v>
      </c>
      <c r="G1288" s="165" t="e">
        <f t="shared" si="82"/>
        <v>#N/A</v>
      </c>
      <c r="H1288" s="167">
        <v>-157650</v>
      </c>
      <c r="I1288" s="165" t="e">
        <f t="shared" si="83"/>
        <v>#N/A</v>
      </c>
      <c r="J1288" s="158" t="e">
        <f>IF(OR($A1288="",$K1288),"",VLOOKUP($A1288,ContractInfo!$C:$L,10,FALSE))</f>
        <v>#N/A</v>
      </c>
      <c r="K1288" s="158" t="b">
        <f>IF($A1288="","",VLOOKUP($A1288,ContractInfo!$C$2:$H$904,6,FALSE))</f>
        <v>0</v>
      </c>
      <c r="L1288" s="158">
        <f>IF(OR($A1288="",$K1288),"",VLOOKUP($A1288,ContractInfo!$C:$L,5,FALSE))</f>
        <v>100</v>
      </c>
    </row>
    <row r="1289" spans="1:12" x14ac:dyDescent="0.2">
      <c r="A1289" s="141" t="s">
        <v>999</v>
      </c>
      <c r="B1289" s="167">
        <v>4</v>
      </c>
      <c r="C1289" s="167">
        <v>4</v>
      </c>
      <c r="D1289" s="167">
        <v>0</v>
      </c>
      <c r="E1289" s="158">
        <f t="shared" si="80"/>
        <v>1</v>
      </c>
      <c r="F1289" s="158">
        <f t="shared" si="81"/>
        <v>4</v>
      </c>
      <c r="G1289" s="165" t="e">
        <f t="shared" si="82"/>
        <v>#N/A</v>
      </c>
      <c r="H1289" s="167">
        <v>-152560</v>
      </c>
      <c r="I1289" s="165" t="e">
        <f t="shared" si="83"/>
        <v>#N/A</v>
      </c>
      <c r="J1289" s="158" t="e">
        <f>IF(OR($A1289="",$K1289),"",VLOOKUP($A1289,ContractInfo!$C:$L,10,FALSE))</f>
        <v>#N/A</v>
      </c>
      <c r="K1289" s="158" t="b">
        <f>IF($A1289="","",VLOOKUP($A1289,ContractInfo!$C$2:$H$904,6,FALSE))</f>
        <v>0</v>
      </c>
      <c r="L1289" s="158">
        <f>IF(OR($A1289="",$K1289),"",VLOOKUP($A1289,ContractInfo!$C:$L,5,FALSE))</f>
        <v>10</v>
      </c>
    </row>
    <row r="1290" spans="1:12" x14ac:dyDescent="0.2">
      <c r="A1290" s="141" t="s">
        <v>1628</v>
      </c>
      <c r="B1290" s="167">
        <v>13</v>
      </c>
      <c r="C1290" s="167">
        <v>13</v>
      </c>
      <c r="D1290" s="167">
        <v>0</v>
      </c>
      <c r="E1290" s="158">
        <f t="shared" si="80"/>
        <v>1</v>
      </c>
      <c r="F1290" s="158">
        <f t="shared" si="81"/>
        <v>13</v>
      </c>
      <c r="G1290" s="165" t="e">
        <f t="shared" si="82"/>
        <v>#N/A</v>
      </c>
      <c r="H1290" s="167">
        <v>-299520</v>
      </c>
      <c r="I1290" s="165" t="e">
        <f t="shared" si="83"/>
        <v>#N/A</v>
      </c>
      <c r="J1290" s="158" t="e">
        <f>IF(OR($A1290="",$K1290),"",VLOOKUP($A1290,ContractInfo!$C:$L,10,FALSE))</f>
        <v>#N/A</v>
      </c>
      <c r="K1290" s="158" t="b">
        <f>IF($A1290="","",VLOOKUP($A1290,ContractInfo!$C$2:$H$904,6,FALSE))</f>
        <v>0</v>
      </c>
      <c r="L1290" s="158">
        <f>IF(OR($A1290="",$K1290),"",VLOOKUP($A1290,ContractInfo!$C:$L,5,FALSE))</f>
        <v>10</v>
      </c>
    </row>
    <row r="1291" spans="1:12" x14ac:dyDescent="0.2">
      <c r="A1291" s="141" t="s">
        <v>1937</v>
      </c>
      <c r="B1291" s="167">
        <v>-1</v>
      </c>
      <c r="C1291" s="167">
        <v>-1</v>
      </c>
      <c r="D1291" s="167">
        <v>0</v>
      </c>
      <c r="E1291" s="158">
        <f t="shared" si="80"/>
        <v>1</v>
      </c>
      <c r="F1291" s="158">
        <f t="shared" si="81"/>
        <v>-1</v>
      </c>
      <c r="G1291" s="165" t="e">
        <f t="shared" si="82"/>
        <v>#N/A</v>
      </c>
      <c r="H1291" s="167">
        <v>59800</v>
      </c>
      <c r="I1291" s="165" t="e">
        <f t="shared" si="83"/>
        <v>#N/A</v>
      </c>
      <c r="J1291" s="158" t="e">
        <f>IF(OR($A1291="",$K1291),"",VLOOKUP($A1291,ContractInfo!$C:$L,10,FALSE))</f>
        <v>#N/A</v>
      </c>
      <c r="K1291" s="158" t="b">
        <f>IF($A1291="","",VLOOKUP($A1291,ContractInfo!$C$2:$H$904,6,FALSE))</f>
        <v>0</v>
      </c>
      <c r="L1291" s="158">
        <f>IF(OR($A1291="",$K1291),"",VLOOKUP($A1291,ContractInfo!$C:$L,5,FALSE))</f>
        <v>10</v>
      </c>
    </row>
    <row r="1292" spans="1:12" x14ac:dyDescent="0.2">
      <c r="A1292" s="141" t="s">
        <v>1416</v>
      </c>
      <c r="B1292" s="167">
        <v>29</v>
      </c>
      <c r="C1292" s="167">
        <v>29</v>
      </c>
      <c r="D1292" s="167">
        <v>0</v>
      </c>
      <c r="E1292" s="158">
        <f t="shared" si="80"/>
        <v>1</v>
      </c>
      <c r="F1292" s="158">
        <f t="shared" si="81"/>
        <v>29</v>
      </c>
      <c r="G1292" s="165" t="e">
        <f t="shared" si="82"/>
        <v>#N/A</v>
      </c>
      <c r="H1292" s="167">
        <v>-1100699.9999999998</v>
      </c>
      <c r="I1292" s="165" t="e">
        <f t="shared" si="83"/>
        <v>#N/A</v>
      </c>
      <c r="J1292" s="158" t="e">
        <f>IF(OR($A1292="",$K1292),"",VLOOKUP($A1292,ContractInfo!$C:$L,10,FALSE))</f>
        <v>#N/A</v>
      </c>
      <c r="K1292" s="158" t="b">
        <f>IF($A1292="","",VLOOKUP($A1292,ContractInfo!$C$2:$H$904,6,FALSE))</f>
        <v>0</v>
      </c>
      <c r="L1292" s="158">
        <f>IF(OR($A1292="",$K1292),"",VLOOKUP($A1292,ContractInfo!$C:$L,5,FALSE))</f>
        <v>10</v>
      </c>
    </row>
    <row r="1293" spans="1:12" x14ac:dyDescent="0.2">
      <c r="A1293" s="141" t="s">
        <v>1416</v>
      </c>
      <c r="B1293" s="167">
        <v>105</v>
      </c>
      <c r="C1293" s="167">
        <v>0</v>
      </c>
      <c r="D1293" s="167">
        <v>-105</v>
      </c>
      <c r="E1293" s="158">
        <f t="shared" si="80"/>
        <v>1</v>
      </c>
      <c r="F1293" s="158">
        <f t="shared" si="81"/>
        <v>105</v>
      </c>
      <c r="G1293" s="165" t="e">
        <f t="shared" si="82"/>
        <v>#N/A</v>
      </c>
      <c r="H1293" s="167">
        <v>-4046499.9999999963</v>
      </c>
      <c r="I1293" s="165" t="e">
        <f t="shared" si="83"/>
        <v>#N/A</v>
      </c>
      <c r="J1293" s="158" t="e">
        <f>IF(OR($A1293="",$K1293),"",VLOOKUP($A1293,ContractInfo!$C:$L,10,FALSE))</f>
        <v>#N/A</v>
      </c>
      <c r="K1293" s="158" t="b">
        <f>IF($A1293="","",VLOOKUP($A1293,ContractInfo!$C$2:$H$904,6,FALSE))</f>
        <v>0</v>
      </c>
      <c r="L1293" s="158">
        <f>IF(OR($A1293="",$K1293),"",VLOOKUP($A1293,ContractInfo!$C:$L,5,FALSE))</f>
        <v>10</v>
      </c>
    </row>
    <row r="1294" spans="1:12" x14ac:dyDescent="0.2">
      <c r="A1294" s="141" t="s">
        <v>1220</v>
      </c>
      <c r="B1294" s="167">
        <v>1</v>
      </c>
      <c r="C1294" s="167">
        <v>1</v>
      </c>
      <c r="D1294" s="167">
        <v>0</v>
      </c>
      <c r="E1294" s="158">
        <f t="shared" si="80"/>
        <v>1</v>
      </c>
      <c r="F1294" s="158">
        <f t="shared" si="81"/>
        <v>1</v>
      </c>
      <c r="G1294" s="165" t="e">
        <f t="shared" si="82"/>
        <v>#N/A</v>
      </c>
      <c r="H1294" s="167">
        <v>-96850</v>
      </c>
      <c r="I1294" s="165" t="e">
        <f t="shared" si="83"/>
        <v>#N/A</v>
      </c>
      <c r="J1294" s="158" t="e">
        <f>IF(OR($A1294="",$K1294),"",VLOOKUP($A1294,ContractInfo!$C:$L,10,FALSE))</f>
        <v>#N/A</v>
      </c>
      <c r="K1294" s="158" t="b">
        <f>IF($A1294="","",VLOOKUP($A1294,ContractInfo!$C$2:$H$904,6,FALSE))</f>
        <v>0</v>
      </c>
      <c r="L1294" s="158">
        <f>IF(OR($A1294="",$K1294),"",VLOOKUP($A1294,ContractInfo!$C:$L,5,FALSE))</f>
        <v>1</v>
      </c>
    </row>
    <row r="1295" spans="1:12" x14ac:dyDescent="0.2">
      <c r="A1295" s="141" t="s">
        <v>1416</v>
      </c>
      <c r="B1295" s="167">
        <v>6</v>
      </c>
      <c r="C1295" s="167">
        <v>0</v>
      </c>
      <c r="D1295" s="167">
        <v>-6</v>
      </c>
      <c r="E1295" s="158">
        <f t="shared" si="80"/>
        <v>1</v>
      </c>
      <c r="F1295" s="158">
        <f t="shared" si="81"/>
        <v>6</v>
      </c>
      <c r="G1295" s="165" t="e">
        <f t="shared" si="82"/>
        <v>#N/A</v>
      </c>
      <c r="H1295" s="167">
        <v>-229440</v>
      </c>
      <c r="I1295" s="165" t="e">
        <f t="shared" si="83"/>
        <v>#N/A</v>
      </c>
      <c r="J1295" s="158" t="e">
        <f>IF(OR($A1295="",$K1295),"",VLOOKUP($A1295,ContractInfo!$C:$L,10,FALSE))</f>
        <v>#N/A</v>
      </c>
      <c r="K1295" s="158" t="b">
        <f>IF($A1295="","",VLOOKUP($A1295,ContractInfo!$C$2:$H$904,6,FALSE))</f>
        <v>0</v>
      </c>
      <c r="L1295" s="158">
        <f>IF(OR($A1295="",$K1295),"",VLOOKUP($A1295,ContractInfo!$C:$L,5,FALSE))</f>
        <v>10</v>
      </c>
    </row>
    <row r="1296" spans="1:12" x14ac:dyDescent="0.2">
      <c r="A1296" s="141" t="s">
        <v>999</v>
      </c>
      <c r="B1296" s="167">
        <v>-4</v>
      </c>
      <c r="C1296" s="167">
        <v>-4</v>
      </c>
      <c r="D1296" s="167">
        <v>0</v>
      </c>
      <c r="E1296" s="158">
        <f t="shared" si="80"/>
        <v>1</v>
      </c>
      <c r="F1296" s="158">
        <f t="shared" si="81"/>
        <v>-4</v>
      </c>
      <c r="G1296" s="165" t="e">
        <f t="shared" si="82"/>
        <v>#N/A</v>
      </c>
      <c r="H1296" s="167">
        <v>151320</v>
      </c>
      <c r="I1296" s="165" t="e">
        <f t="shared" si="83"/>
        <v>#N/A</v>
      </c>
      <c r="J1296" s="158" t="e">
        <f>IF(OR($A1296="",$K1296),"",VLOOKUP($A1296,ContractInfo!$C:$L,10,FALSE))</f>
        <v>#N/A</v>
      </c>
      <c r="K1296" s="158" t="b">
        <f>IF($A1296="","",VLOOKUP($A1296,ContractInfo!$C$2:$H$904,6,FALSE))</f>
        <v>0</v>
      </c>
      <c r="L1296" s="158">
        <f>IF(OR($A1296="",$K1296),"",VLOOKUP($A1296,ContractInfo!$C:$L,5,FALSE))</f>
        <v>10</v>
      </c>
    </row>
    <row r="1297" spans="1:12" x14ac:dyDescent="0.2">
      <c r="A1297" s="141" t="s">
        <v>1597</v>
      </c>
      <c r="B1297" s="167">
        <v>2</v>
      </c>
      <c r="C1297" s="167">
        <v>2</v>
      </c>
      <c r="D1297" s="167">
        <v>0</v>
      </c>
      <c r="E1297" s="158">
        <f t="shared" si="80"/>
        <v>1</v>
      </c>
      <c r="F1297" s="158">
        <f t="shared" si="81"/>
        <v>2</v>
      </c>
      <c r="G1297" s="165" t="e">
        <f t="shared" si="82"/>
        <v>#N/A</v>
      </c>
      <c r="H1297" s="167">
        <v>-104600</v>
      </c>
      <c r="I1297" s="165" t="e">
        <f t="shared" si="83"/>
        <v>#N/A</v>
      </c>
      <c r="J1297" s="158" t="e">
        <f>IF(OR($A1297="",$K1297),"",VLOOKUP($A1297,ContractInfo!$C:$L,10,FALSE))</f>
        <v>#N/A</v>
      </c>
      <c r="K1297" s="158" t="b">
        <f>IF($A1297="","",VLOOKUP($A1297,ContractInfo!$C$2:$H$904,6,FALSE))</f>
        <v>0</v>
      </c>
      <c r="L1297" s="158">
        <f>IF(OR($A1297="",$K1297),"",VLOOKUP($A1297,ContractInfo!$C:$L,5,FALSE))</f>
        <v>100</v>
      </c>
    </row>
    <row r="1298" spans="1:12" x14ac:dyDescent="0.2">
      <c r="A1298" s="141" t="s">
        <v>1416</v>
      </c>
      <c r="B1298" s="167">
        <v>-10</v>
      </c>
      <c r="C1298" s="167">
        <v>0</v>
      </c>
      <c r="D1298" s="167">
        <v>10</v>
      </c>
      <c r="E1298" s="158">
        <f t="shared" si="80"/>
        <v>1</v>
      </c>
      <c r="F1298" s="158">
        <f t="shared" si="81"/>
        <v>-10</v>
      </c>
      <c r="G1298" s="165" t="e">
        <f t="shared" si="82"/>
        <v>#N/A</v>
      </c>
      <c r="H1298" s="167">
        <v>382920</v>
      </c>
      <c r="I1298" s="165" t="e">
        <f t="shared" si="83"/>
        <v>#N/A</v>
      </c>
      <c r="J1298" s="158" t="e">
        <f>IF(OR($A1298="",$K1298),"",VLOOKUP($A1298,ContractInfo!$C:$L,10,FALSE))</f>
        <v>#N/A</v>
      </c>
      <c r="K1298" s="158" t="b">
        <f>IF($A1298="","",VLOOKUP($A1298,ContractInfo!$C$2:$H$904,6,FALSE))</f>
        <v>0</v>
      </c>
      <c r="L1298" s="158">
        <f>IF(OR($A1298="",$K1298),"",VLOOKUP($A1298,ContractInfo!$C:$L,5,FALSE))</f>
        <v>10</v>
      </c>
    </row>
    <row r="1299" spans="1:12" x14ac:dyDescent="0.2">
      <c r="A1299" s="141" t="s">
        <v>1416</v>
      </c>
      <c r="B1299" s="167">
        <v>-29</v>
      </c>
      <c r="C1299" s="167">
        <v>-29</v>
      </c>
      <c r="D1299" s="167">
        <v>0</v>
      </c>
      <c r="E1299" s="158">
        <f t="shared" si="80"/>
        <v>1</v>
      </c>
      <c r="F1299" s="158">
        <f t="shared" si="81"/>
        <v>-29</v>
      </c>
      <c r="G1299" s="165" t="e">
        <f t="shared" si="82"/>
        <v>#N/A</v>
      </c>
      <c r="H1299" s="167">
        <v>1110410</v>
      </c>
      <c r="I1299" s="165" t="e">
        <f t="shared" si="83"/>
        <v>#N/A</v>
      </c>
      <c r="J1299" s="158" t="e">
        <f>IF(OR($A1299="",$K1299),"",VLOOKUP($A1299,ContractInfo!$C:$L,10,FALSE))</f>
        <v>#N/A</v>
      </c>
      <c r="K1299" s="158" t="b">
        <f>IF($A1299="","",VLOOKUP($A1299,ContractInfo!$C$2:$H$904,6,FALSE))</f>
        <v>0</v>
      </c>
      <c r="L1299" s="158">
        <f>IF(OR($A1299="",$K1299),"",VLOOKUP($A1299,ContractInfo!$C:$L,5,FALSE))</f>
        <v>10</v>
      </c>
    </row>
    <row r="1300" spans="1:12" x14ac:dyDescent="0.2">
      <c r="A1300" s="141" t="s">
        <v>1937</v>
      </c>
      <c r="B1300" s="167">
        <v>-1</v>
      </c>
      <c r="C1300" s="167">
        <v>-1</v>
      </c>
      <c r="D1300" s="167">
        <v>0</v>
      </c>
      <c r="E1300" s="158">
        <f t="shared" si="80"/>
        <v>1</v>
      </c>
      <c r="F1300" s="158">
        <f t="shared" si="81"/>
        <v>-1</v>
      </c>
      <c r="G1300" s="165" t="e">
        <f t="shared" si="82"/>
        <v>#N/A</v>
      </c>
      <c r="H1300" s="167">
        <v>59690</v>
      </c>
      <c r="I1300" s="165" t="e">
        <f t="shared" si="83"/>
        <v>#N/A</v>
      </c>
      <c r="J1300" s="158" t="e">
        <f>IF(OR($A1300="",$K1300),"",VLOOKUP($A1300,ContractInfo!$C:$L,10,FALSE))</f>
        <v>#N/A</v>
      </c>
      <c r="K1300" s="158" t="b">
        <f>IF($A1300="","",VLOOKUP($A1300,ContractInfo!$C$2:$H$904,6,FALSE))</f>
        <v>0</v>
      </c>
      <c r="L1300" s="158">
        <f>IF(OR($A1300="",$K1300),"",VLOOKUP($A1300,ContractInfo!$C:$L,5,FALSE))</f>
        <v>10</v>
      </c>
    </row>
    <row r="1301" spans="1:12" x14ac:dyDescent="0.2">
      <c r="A1301" s="141" t="s">
        <v>1628</v>
      </c>
      <c r="B1301" s="167">
        <v>-84</v>
      </c>
      <c r="C1301" s="167">
        <v>0</v>
      </c>
      <c r="D1301" s="167">
        <v>84</v>
      </c>
      <c r="E1301" s="158">
        <f t="shared" si="80"/>
        <v>1</v>
      </c>
      <c r="F1301" s="158">
        <f t="shared" si="81"/>
        <v>-84</v>
      </c>
      <c r="G1301" s="165" t="e">
        <f t="shared" si="82"/>
        <v>#N/A</v>
      </c>
      <c r="H1301" s="167">
        <v>1954680</v>
      </c>
      <c r="I1301" s="165" t="e">
        <f t="shared" si="83"/>
        <v>#N/A</v>
      </c>
      <c r="J1301" s="158" t="e">
        <f>IF(OR($A1301="",$K1301),"",VLOOKUP($A1301,ContractInfo!$C:$L,10,FALSE))</f>
        <v>#N/A</v>
      </c>
      <c r="K1301" s="158" t="b">
        <f>IF($A1301="","",VLOOKUP($A1301,ContractInfo!$C$2:$H$904,6,FALSE))</f>
        <v>0</v>
      </c>
      <c r="L1301" s="158">
        <f>IF(OR($A1301="",$K1301),"",VLOOKUP($A1301,ContractInfo!$C:$L,5,FALSE))</f>
        <v>10</v>
      </c>
    </row>
    <row r="1302" spans="1:12" x14ac:dyDescent="0.2">
      <c r="A1302" s="141" t="s">
        <v>1564</v>
      </c>
      <c r="B1302" s="167">
        <v>-1700</v>
      </c>
      <c r="C1302" s="167">
        <v>-1700</v>
      </c>
      <c r="D1302" s="167">
        <v>0</v>
      </c>
      <c r="E1302" s="158">
        <f t="shared" si="80"/>
        <v>1</v>
      </c>
      <c r="F1302" s="158">
        <f t="shared" si="81"/>
        <v>-1700</v>
      </c>
      <c r="G1302" s="165" t="e">
        <f t="shared" si="82"/>
        <v>#N/A</v>
      </c>
      <c r="H1302" s="167">
        <v>629000</v>
      </c>
      <c r="I1302" s="165" t="e">
        <f t="shared" si="83"/>
        <v>#N/A</v>
      </c>
      <c r="J1302" s="158" t="e">
        <f>IF(OR($A1302="",$K1302),"",VLOOKUP($A1302,ContractInfo!$C:$L,10,FALSE))</f>
        <v>#N/A</v>
      </c>
      <c r="K1302" s="158" t="b">
        <f>IF($A1302="","",VLOOKUP($A1302,ContractInfo!$C$2:$H$904,6,FALSE))</f>
        <v>0</v>
      </c>
      <c r="L1302" s="158">
        <f>IF(OR($A1302="",$K1302),"",VLOOKUP($A1302,ContractInfo!$C:$L,5,FALSE))</f>
        <v>100</v>
      </c>
    </row>
    <row r="1303" spans="1:12" x14ac:dyDescent="0.2">
      <c r="A1303" s="141" t="s">
        <v>2241</v>
      </c>
      <c r="B1303" s="167">
        <v>434</v>
      </c>
      <c r="C1303" s="167">
        <v>434</v>
      </c>
      <c r="D1303" s="167">
        <v>0</v>
      </c>
      <c r="E1303" s="158">
        <f t="shared" si="80"/>
        <v>1</v>
      </c>
      <c r="F1303" s="158">
        <f t="shared" si="81"/>
        <v>434</v>
      </c>
      <c r="G1303" s="165" t="e">
        <f t="shared" si="82"/>
        <v>#N/A</v>
      </c>
      <c r="H1303" s="167">
        <v>-557516.4</v>
      </c>
      <c r="I1303" s="165" t="e">
        <f t="shared" si="83"/>
        <v>#N/A</v>
      </c>
      <c r="J1303" s="158" t="e">
        <f>IF(OR($A1303="",$K1303),"",VLOOKUP($A1303,ContractInfo!$C:$L,10,FALSE))</f>
        <v>#N/A</v>
      </c>
      <c r="K1303" s="158" t="b">
        <f>IF($A1303="","",VLOOKUP($A1303,ContractInfo!$C$2:$H$904,6,FALSE))</f>
        <v>0</v>
      </c>
      <c r="L1303" s="158">
        <f>IF(OR($A1303="",$K1303),"",VLOOKUP($A1303,ContractInfo!$C:$L,5,FALSE))</f>
        <v>100</v>
      </c>
    </row>
    <row r="1304" spans="1:12" x14ac:dyDescent="0.2">
      <c r="A1304" s="141" t="s">
        <v>1962</v>
      </c>
      <c r="B1304" s="167">
        <v>200</v>
      </c>
      <c r="C1304" s="167">
        <v>200</v>
      </c>
      <c r="D1304" s="167">
        <v>0</v>
      </c>
      <c r="E1304" s="158">
        <f t="shared" si="80"/>
        <v>1</v>
      </c>
      <c r="F1304" s="158">
        <f t="shared" si="81"/>
        <v>200</v>
      </c>
      <c r="G1304" s="165" t="e">
        <f t="shared" si="82"/>
        <v>#N/A</v>
      </c>
      <c r="H1304" s="167">
        <v>-582140</v>
      </c>
      <c r="I1304" s="165" t="e">
        <f t="shared" si="83"/>
        <v>#N/A</v>
      </c>
      <c r="J1304" s="158" t="e">
        <f>IF(OR($A1304="",$K1304),"",VLOOKUP($A1304,ContractInfo!$C:$L,10,FALSE))</f>
        <v>#N/A</v>
      </c>
      <c r="K1304" s="158" t="b">
        <f>IF($A1304="","",VLOOKUP($A1304,ContractInfo!$C$2:$H$904,6,FALSE))</f>
        <v>0</v>
      </c>
      <c r="L1304" s="158">
        <f>IF(OR($A1304="",$K1304),"",VLOOKUP($A1304,ContractInfo!$C:$L,5,FALSE))</f>
        <v>100</v>
      </c>
    </row>
    <row r="1305" spans="1:12" x14ac:dyDescent="0.2">
      <c r="A1305" s="141" t="s">
        <v>978</v>
      </c>
      <c r="B1305" s="167">
        <v>-200</v>
      </c>
      <c r="C1305" s="167">
        <v>-200</v>
      </c>
      <c r="D1305" s="167">
        <v>0</v>
      </c>
      <c r="E1305" s="158">
        <f t="shared" si="80"/>
        <v>1</v>
      </c>
      <c r="F1305" s="158">
        <f t="shared" si="81"/>
        <v>-200</v>
      </c>
      <c r="G1305" s="165" t="e">
        <f t="shared" si="82"/>
        <v>#N/A</v>
      </c>
      <c r="H1305" s="167">
        <v>485400</v>
      </c>
      <c r="I1305" s="165" t="e">
        <f t="shared" si="83"/>
        <v>#N/A</v>
      </c>
      <c r="J1305" s="158" t="e">
        <f>IF(OR($A1305="",$K1305),"",VLOOKUP($A1305,ContractInfo!$C:$L,10,FALSE))</f>
        <v>#N/A</v>
      </c>
      <c r="K1305" s="158" t="b">
        <f>IF($A1305="","",VLOOKUP($A1305,ContractInfo!$C$2:$H$904,6,FALSE))</f>
        <v>0</v>
      </c>
      <c r="L1305" s="158">
        <f>IF(OR($A1305="",$K1305),"",VLOOKUP($A1305,ContractInfo!$C:$L,5,FALSE))</f>
        <v>100</v>
      </c>
    </row>
    <row r="1306" spans="1:12" x14ac:dyDescent="0.2">
      <c r="A1306" s="141" t="s">
        <v>1693</v>
      </c>
      <c r="B1306" s="167">
        <v>-300</v>
      </c>
      <c r="C1306" s="167">
        <v>-300</v>
      </c>
      <c r="D1306" s="167">
        <v>0</v>
      </c>
      <c r="E1306" s="158">
        <f t="shared" si="80"/>
        <v>1</v>
      </c>
      <c r="F1306" s="158">
        <f t="shared" si="81"/>
        <v>-300</v>
      </c>
      <c r="G1306" s="165" t="e">
        <f t="shared" si="82"/>
        <v>#N/A</v>
      </c>
      <c r="H1306" s="167">
        <v>168600</v>
      </c>
      <c r="I1306" s="165" t="e">
        <f t="shared" si="83"/>
        <v>#N/A</v>
      </c>
      <c r="J1306" s="158" t="e">
        <f>IF(OR($A1306="",$K1306),"",VLOOKUP($A1306,ContractInfo!$C:$L,10,FALSE))</f>
        <v>#N/A</v>
      </c>
      <c r="K1306" s="158" t="b">
        <f>IF($A1306="","",VLOOKUP($A1306,ContractInfo!$C$2:$H$904,6,FALSE))</f>
        <v>0</v>
      </c>
      <c r="L1306" s="158">
        <f>IF(OR($A1306="",$K1306),"",VLOOKUP($A1306,ContractInfo!$C:$L,5,FALSE))</f>
        <v>100</v>
      </c>
    </row>
    <row r="1307" spans="1:12" x14ac:dyDescent="0.2">
      <c r="A1307" s="141" t="s">
        <v>1979</v>
      </c>
      <c r="B1307" s="167">
        <v>-120</v>
      </c>
      <c r="C1307" s="167">
        <v>-120</v>
      </c>
      <c r="D1307" s="167">
        <v>0</v>
      </c>
      <c r="E1307" s="158">
        <f t="shared" si="80"/>
        <v>1</v>
      </c>
      <c r="F1307" s="158">
        <f t="shared" si="81"/>
        <v>-120</v>
      </c>
      <c r="G1307" s="165" t="e">
        <f t="shared" si="82"/>
        <v>#N/A</v>
      </c>
      <c r="H1307" s="167">
        <v>758640</v>
      </c>
      <c r="I1307" s="165" t="e">
        <f t="shared" si="83"/>
        <v>#N/A</v>
      </c>
      <c r="J1307" s="158" t="e">
        <f>IF(OR($A1307="",$K1307),"",VLOOKUP($A1307,ContractInfo!$C:$L,10,FALSE))</f>
        <v>#N/A</v>
      </c>
      <c r="K1307" s="158" t="b">
        <f>IF($A1307="","",VLOOKUP($A1307,ContractInfo!$C$2:$H$904,6,FALSE))</f>
        <v>0</v>
      </c>
      <c r="L1307" s="158">
        <f>IF(OR($A1307="",$K1307),"",VLOOKUP($A1307,ContractInfo!$C:$L,5,FALSE))</f>
        <v>100</v>
      </c>
    </row>
    <row r="1308" spans="1:12" x14ac:dyDescent="0.2">
      <c r="A1308" s="141" t="s">
        <v>2249</v>
      </c>
      <c r="B1308" s="167">
        <v>243</v>
      </c>
      <c r="C1308" s="167">
        <v>243</v>
      </c>
      <c r="D1308" s="167">
        <v>0</v>
      </c>
      <c r="E1308" s="158">
        <f t="shared" si="80"/>
        <v>1</v>
      </c>
      <c r="F1308" s="158">
        <f t="shared" si="81"/>
        <v>243</v>
      </c>
      <c r="G1308" s="165" t="e">
        <f t="shared" si="82"/>
        <v>#N/A</v>
      </c>
      <c r="H1308" s="167">
        <v>-561330</v>
      </c>
      <c r="I1308" s="165" t="e">
        <f t="shared" si="83"/>
        <v>#N/A</v>
      </c>
      <c r="J1308" s="158" t="e">
        <f>IF(OR($A1308="",$K1308),"",VLOOKUP($A1308,ContractInfo!$C:$L,10,FALSE))</f>
        <v>#N/A</v>
      </c>
      <c r="K1308" s="158" t="b">
        <f>IF($A1308="","",VLOOKUP($A1308,ContractInfo!$C$2:$H$904,6,FALSE))</f>
        <v>0</v>
      </c>
      <c r="L1308" s="158">
        <f>IF(OR($A1308="",$K1308),"",VLOOKUP($A1308,ContractInfo!$C:$L,5,FALSE))</f>
        <v>100</v>
      </c>
    </row>
    <row r="1309" spans="1:12" x14ac:dyDescent="0.2">
      <c r="A1309" s="141" t="s">
        <v>2256</v>
      </c>
      <c r="B1309" s="167">
        <v>265</v>
      </c>
      <c r="C1309" s="167">
        <v>265</v>
      </c>
      <c r="D1309" s="167">
        <v>0</v>
      </c>
      <c r="E1309" s="158">
        <f t="shared" si="80"/>
        <v>1</v>
      </c>
      <c r="F1309" s="158">
        <f t="shared" si="81"/>
        <v>265</v>
      </c>
      <c r="G1309" s="165" t="e">
        <f t="shared" si="82"/>
        <v>#N/A</v>
      </c>
      <c r="H1309" s="167">
        <v>-536360</v>
      </c>
      <c r="I1309" s="165" t="e">
        <f t="shared" si="83"/>
        <v>#N/A</v>
      </c>
      <c r="J1309" s="158" t="e">
        <f>IF(OR($A1309="",$K1309),"",VLOOKUP($A1309,ContractInfo!$C:$L,10,FALSE))</f>
        <v>#N/A</v>
      </c>
      <c r="K1309" s="158" t="b">
        <f>IF($A1309="","",VLOOKUP($A1309,ContractInfo!$C$2:$H$904,6,FALSE))</f>
        <v>0</v>
      </c>
      <c r="L1309" s="158">
        <f>IF(OR($A1309="",$K1309),"",VLOOKUP($A1309,ContractInfo!$C:$L,5,FALSE))</f>
        <v>100</v>
      </c>
    </row>
    <row r="1310" spans="1:12" x14ac:dyDescent="0.2">
      <c r="A1310" s="141" t="s">
        <v>2238</v>
      </c>
      <c r="B1310" s="167">
        <v>1280</v>
      </c>
      <c r="C1310" s="167">
        <v>1280</v>
      </c>
      <c r="D1310" s="167">
        <v>0</v>
      </c>
      <c r="E1310" s="158">
        <f t="shared" si="80"/>
        <v>1</v>
      </c>
      <c r="F1310" s="158">
        <f t="shared" si="81"/>
        <v>1280</v>
      </c>
      <c r="G1310" s="165" t="e">
        <f t="shared" si="82"/>
        <v>#N/A</v>
      </c>
      <c r="H1310" s="167">
        <v>-563200</v>
      </c>
      <c r="I1310" s="165" t="e">
        <f t="shared" si="83"/>
        <v>#N/A</v>
      </c>
      <c r="J1310" s="158" t="e">
        <f>IF(OR($A1310="",$K1310),"",VLOOKUP($A1310,ContractInfo!$C:$L,10,FALSE))</f>
        <v>#N/A</v>
      </c>
      <c r="K1310" s="158" t="b">
        <f>IF($A1310="","",VLOOKUP($A1310,ContractInfo!$C$2:$H$904,6,FALSE))</f>
        <v>0</v>
      </c>
      <c r="L1310" s="158">
        <f>IF(OR($A1310="",$K1310),"",VLOOKUP($A1310,ContractInfo!$C:$L,5,FALSE))</f>
        <v>100</v>
      </c>
    </row>
    <row r="1311" spans="1:12" x14ac:dyDescent="0.2">
      <c r="A1311" s="141" t="s">
        <v>2137</v>
      </c>
      <c r="B1311" s="167">
        <v>340</v>
      </c>
      <c r="C1311" s="167">
        <v>340</v>
      </c>
      <c r="D1311" s="167">
        <v>0</v>
      </c>
      <c r="E1311" s="158">
        <f t="shared" si="80"/>
        <v>1</v>
      </c>
      <c r="F1311" s="158">
        <f t="shared" si="81"/>
        <v>340</v>
      </c>
      <c r="G1311" s="165" t="e">
        <f t="shared" si="82"/>
        <v>#N/A</v>
      </c>
      <c r="H1311" s="167">
        <v>-651338</v>
      </c>
      <c r="I1311" s="165" t="e">
        <f t="shared" si="83"/>
        <v>#N/A</v>
      </c>
      <c r="J1311" s="158" t="e">
        <f>IF(OR($A1311="",$K1311),"",VLOOKUP($A1311,ContractInfo!$C:$L,10,FALSE))</f>
        <v>#N/A</v>
      </c>
      <c r="K1311" s="158" t="b">
        <f>IF($A1311="","",VLOOKUP($A1311,ContractInfo!$C$2:$H$904,6,FALSE))</f>
        <v>0</v>
      </c>
      <c r="L1311" s="158">
        <f>IF(OR($A1311="",$K1311),"",VLOOKUP($A1311,ContractInfo!$C:$L,5,FALSE))</f>
        <v>100</v>
      </c>
    </row>
    <row r="1312" spans="1:12" x14ac:dyDescent="0.2">
      <c r="A1312" s="141" t="s">
        <v>2016</v>
      </c>
      <c r="B1312" s="167">
        <v>-100</v>
      </c>
      <c r="C1312" s="167">
        <v>-100</v>
      </c>
      <c r="D1312" s="167">
        <v>0</v>
      </c>
      <c r="E1312" s="158">
        <f t="shared" si="80"/>
        <v>1</v>
      </c>
      <c r="F1312" s="158">
        <f t="shared" si="81"/>
        <v>-100</v>
      </c>
      <c r="G1312" s="165" t="e">
        <f t="shared" si="82"/>
        <v>#N/A</v>
      </c>
      <c r="H1312" s="167">
        <v>229899.99999999997</v>
      </c>
      <c r="I1312" s="165" t="e">
        <f t="shared" si="83"/>
        <v>#N/A</v>
      </c>
      <c r="J1312" s="158" t="e">
        <f>IF(OR($A1312="",$K1312),"",VLOOKUP($A1312,ContractInfo!$C:$L,10,FALSE))</f>
        <v>#N/A</v>
      </c>
      <c r="K1312" s="158" t="b">
        <f>IF($A1312="","",VLOOKUP($A1312,ContractInfo!$C$2:$H$904,6,FALSE))</f>
        <v>0</v>
      </c>
      <c r="L1312" s="158">
        <f>IF(OR($A1312="",$K1312),"",VLOOKUP($A1312,ContractInfo!$C:$L,5,FALSE))</f>
        <v>100</v>
      </c>
    </row>
    <row r="1313" spans="1:12" x14ac:dyDescent="0.2">
      <c r="A1313" s="141" t="s">
        <v>1701</v>
      </c>
      <c r="B1313" s="167">
        <v>-70</v>
      </c>
      <c r="C1313" s="167">
        <v>-70</v>
      </c>
      <c r="D1313" s="167">
        <v>0</v>
      </c>
      <c r="E1313" s="158">
        <f t="shared" si="80"/>
        <v>1</v>
      </c>
      <c r="F1313" s="158">
        <f t="shared" si="81"/>
        <v>-70</v>
      </c>
      <c r="G1313" s="165" t="e">
        <f t="shared" si="82"/>
        <v>#N/A</v>
      </c>
      <c r="H1313" s="167">
        <v>137970</v>
      </c>
      <c r="I1313" s="165" t="e">
        <f t="shared" si="83"/>
        <v>#N/A</v>
      </c>
      <c r="J1313" s="158" t="e">
        <f>IF(OR($A1313="",$K1313),"",VLOOKUP($A1313,ContractInfo!$C:$L,10,FALSE))</f>
        <v>#N/A</v>
      </c>
      <c r="K1313" s="158" t="b">
        <f>IF($A1313="","",VLOOKUP($A1313,ContractInfo!$C$2:$H$904,6,FALSE))</f>
        <v>0</v>
      </c>
      <c r="L1313" s="158">
        <f>IF(OR($A1313="",$K1313),"",VLOOKUP($A1313,ContractInfo!$C:$L,5,FALSE))</f>
        <v>100</v>
      </c>
    </row>
    <row r="1314" spans="1:12" x14ac:dyDescent="0.2">
      <c r="A1314" s="141" t="s">
        <v>1670</v>
      </c>
      <c r="B1314" s="167">
        <v>-150</v>
      </c>
      <c r="C1314" s="167">
        <v>-150</v>
      </c>
      <c r="D1314" s="167">
        <v>0</v>
      </c>
      <c r="E1314" s="158">
        <f t="shared" si="80"/>
        <v>1</v>
      </c>
      <c r="F1314" s="158">
        <f t="shared" si="81"/>
        <v>-150</v>
      </c>
      <c r="G1314" s="165" t="e">
        <f t="shared" si="82"/>
        <v>#N/A</v>
      </c>
      <c r="H1314" s="167">
        <v>188550</v>
      </c>
      <c r="I1314" s="165" t="e">
        <f t="shared" si="83"/>
        <v>#N/A</v>
      </c>
      <c r="J1314" s="158" t="e">
        <f>IF(OR($A1314="",$K1314),"",VLOOKUP($A1314,ContractInfo!$C:$L,10,FALSE))</f>
        <v>#N/A</v>
      </c>
      <c r="K1314" s="158" t="b">
        <f>IF($A1314="","",VLOOKUP($A1314,ContractInfo!$C$2:$H$904,6,FALSE))</f>
        <v>0</v>
      </c>
      <c r="L1314" s="158">
        <f>IF(OR($A1314="",$K1314),"",VLOOKUP($A1314,ContractInfo!$C:$L,5,FALSE))</f>
        <v>100</v>
      </c>
    </row>
    <row r="1315" spans="1:12" x14ac:dyDescent="0.2">
      <c r="A1315" s="141" t="s">
        <v>1597</v>
      </c>
      <c r="B1315" s="167">
        <v>1</v>
      </c>
      <c r="C1315" s="167">
        <v>1</v>
      </c>
      <c r="D1315" s="167">
        <v>0</v>
      </c>
      <c r="E1315" s="158">
        <f t="shared" si="80"/>
        <v>1</v>
      </c>
      <c r="F1315" s="158">
        <f t="shared" si="81"/>
        <v>1</v>
      </c>
      <c r="G1315" s="165" t="e">
        <f t="shared" si="82"/>
        <v>#N/A</v>
      </c>
      <c r="H1315" s="167">
        <v>-51750</v>
      </c>
      <c r="I1315" s="165" t="e">
        <f t="shared" si="83"/>
        <v>#N/A</v>
      </c>
      <c r="J1315" s="158" t="e">
        <f>IF(OR($A1315="",$K1315),"",VLOOKUP($A1315,ContractInfo!$C:$L,10,FALSE))</f>
        <v>#N/A</v>
      </c>
      <c r="K1315" s="158" t="b">
        <f>IF($A1315="","",VLOOKUP($A1315,ContractInfo!$C$2:$H$904,6,FALSE))</f>
        <v>0</v>
      </c>
      <c r="L1315" s="158">
        <f>IF(OR($A1315="",$K1315),"",VLOOKUP($A1315,ContractInfo!$C:$L,5,FALSE))</f>
        <v>100</v>
      </c>
    </row>
    <row r="1316" spans="1:12" x14ac:dyDescent="0.2">
      <c r="A1316" s="141" t="s">
        <v>1416</v>
      </c>
      <c r="B1316" s="167">
        <v>-15</v>
      </c>
      <c r="C1316" s="167">
        <v>-15</v>
      </c>
      <c r="D1316" s="167">
        <v>0</v>
      </c>
      <c r="E1316" s="158">
        <f t="shared" si="80"/>
        <v>1</v>
      </c>
      <c r="F1316" s="158">
        <f t="shared" si="81"/>
        <v>-15</v>
      </c>
      <c r="G1316" s="165" t="e">
        <f t="shared" si="82"/>
        <v>#N/A</v>
      </c>
      <c r="H1316" s="167">
        <v>569830.00000000047</v>
      </c>
      <c r="I1316" s="165" t="e">
        <f t="shared" si="83"/>
        <v>#N/A</v>
      </c>
      <c r="J1316" s="158" t="e">
        <f>IF(OR($A1316="",$K1316),"",VLOOKUP($A1316,ContractInfo!$C:$L,10,FALSE))</f>
        <v>#N/A</v>
      </c>
      <c r="K1316" s="158" t="b">
        <f>IF($A1316="","",VLOOKUP($A1316,ContractInfo!$C$2:$H$904,6,FALSE))</f>
        <v>0</v>
      </c>
      <c r="L1316" s="158">
        <f>IF(OR($A1316="",$K1316),"",VLOOKUP($A1316,ContractInfo!$C:$L,5,FALSE))</f>
        <v>10</v>
      </c>
    </row>
    <row r="1317" spans="1:12" x14ac:dyDescent="0.2">
      <c r="A1317" s="141" t="s">
        <v>1416</v>
      </c>
      <c r="B1317" s="167">
        <v>43</v>
      </c>
      <c r="C1317" s="167">
        <v>43</v>
      </c>
      <c r="D1317" s="167">
        <v>0</v>
      </c>
      <c r="E1317" s="158">
        <f t="shared" si="80"/>
        <v>1</v>
      </c>
      <c r="F1317" s="158">
        <f t="shared" si="81"/>
        <v>43</v>
      </c>
      <c r="G1317" s="165" t="e">
        <f t="shared" si="82"/>
        <v>#N/A</v>
      </c>
      <c r="H1317" s="167">
        <v>-1630649.9999999995</v>
      </c>
      <c r="I1317" s="165" t="e">
        <f t="shared" si="83"/>
        <v>#N/A</v>
      </c>
      <c r="J1317" s="158" t="e">
        <f>IF(OR($A1317="",$K1317),"",VLOOKUP($A1317,ContractInfo!$C:$L,10,FALSE))</f>
        <v>#N/A</v>
      </c>
      <c r="K1317" s="158" t="b">
        <f>IF($A1317="","",VLOOKUP($A1317,ContractInfo!$C$2:$H$904,6,FALSE))</f>
        <v>0</v>
      </c>
      <c r="L1317" s="158">
        <f>IF(OR($A1317="",$K1317),"",VLOOKUP($A1317,ContractInfo!$C:$L,5,FALSE))</f>
        <v>10</v>
      </c>
    </row>
    <row r="1318" spans="1:12" x14ac:dyDescent="0.2">
      <c r="A1318" s="141" t="s">
        <v>1416</v>
      </c>
      <c r="B1318" s="167">
        <v>4</v>
      </c>
      <c r="C1318" s="167">
        <v>0</v>
      </c>
      <c r="D1318" s="167">
        <v>-4</v>
      </c>
      <c r="E1318" s="158">
        <f t="shared" si="80"/>
        <v>1</v>
      </c>
      <c r="F1318" s="158">
        <f t="shared" si="81"/>
        <v>4</v>
      </c>
      <c r="G1318" s="165" t="e">
        <f t="shared" si="82"/>
        <v>#N/A</v>
      </c>
      <c r="H1318" s="167">
        <v>-151560</v>
      </c>
      <c r="I1318" s="165" t="e">
        <f t="shared" si="83"/>
        <v>#N/A</v>
      </c>
      <c r="J1318" s="158" t="e">
        <f>IF(OR($A1318="",$K1318),"",VLOOKUP($A1318,ContractInfo!$C:$L,10,FALSE))</f>
        <v>#N/A</v>
      </c>
      <c r="K1318" s="158" t="b">
        <f>IF($A1318="","",VLOOKUP($A1318,ContractInfo!$C$2:$H$904,6,FALSE))</f>
        <v>0</v>
      </c>
      <c r="L1318" s="158">
        <f>IF(OR($A1318="",$K1318),"",VLOOKUP($A1318,ContractInfo!$C:$L,5,FALSE))</f>
        <v>10</v>
      </c>
    </row>
    <row r="1319" spans="1:12" x14ac:dyDescent="0.2">
      <c r="A1319" s="141" t="s">
        <v>1628</v>
      </c>
      <c r="B1319" s="167">
        <v>-233</v>
      </c>
      <c r="C1319" s="167">
        <v>-233</v>
      </c>
      <c r="D1319" s="167">
        <v>0</v>
      </c>
      <c r="E1319" s="158">
        <f t="shared" si="80"/>
        <v>1</v>
      </c>
      <c r="F1319" s="158">
        <f t="shared" si="81"/>
        <v>-233</v>
      </c>
      <c r="G1319" s="165" t="e">
        <f t="shared" si="82"/>
        <v>#N/A</v>
      </c>
      <c r="H1319" s="167">
        <v>5437700.0000000121</v>
      </c>
      <c r="I1319" s="165" t="e">
        <f t="shared" si="83"/>
        <v>#N/A</v>
      </c>
      <c r="J1319" s="158" t="e">
        <f>IF(OR($A1319="",$K1319),"",VLOOKUP($A1319,ContractInfo!$C:$L,10,FALSE))</f>
        <v>#N/A</v>
      </c>
      <c r="K1319" s="158" t="b">
        <f>IF($A1319="","",VLOOKUP($A1319,ContractInfo!$C$2:$H$904,6,FALSE))</f>
        <v>0</v>
      </c>
      <c r="L1319" s="158">
        <f>IF(OR($A1319="",$K1319),"",VLOOKUP($A1319,ContractInfo!$C:$L,5,FALSE))</f>
        <v>10</v>
      </c>
    </row>
    <row r="1320" spans="1:12" x14ac:dyDescent="0.2">
      <c r="A1320" s="141" t="s">
        <v>1628</v>
      </c>
      <c r="B1320" s="167">
        <v>84</v>
      </c>
      <c r="C1320" s="167">
        <v>0</v>
      </c>
      <c r="D1320" s="167">
        <v>-84</v>
      </c>
      <c r="E1320" s="158">
        <f t="shared" si="80"/>
        <v>1</v>
      </c>
      <c r="F1320" s="158">
        <f t="shared" si="81"/>
        <v>84</v>
      </c>
      <c r="G1320" s="165" t="e">
        <f t="shared" si="82"/>
        <v>#N/A</v>
      </c>
      <c r="H1320" s="167">
        <v>-1956599.9999999965</v>
      </c>
      <c r="I1320" s="165" t="e">
        <f t="shared" si="83"/>
        <v>#N/A</v>
      </c>
      <c r="J1320" s="158" t="e">
        <f>IF(OR($A1320="",$K1320),"",VLOOKUP($A1320,ContractInfo!$C:$L,10,FALSE))</f>
        <v>#N/A</v>
      </c>
      <c r="K1320" s="158" t="b">
        <f>IF($A1320="","",VLOOKUP($A1320,ContractInfo!$C$2:$H$904,6,FALSE))</f>
        <v>0</v>
      </c>
      <c r="L1320" s="158">
        <f>IF(OR($A1320="",$K1320),"",VLOOKUP($A1320,ContractInfo!$C:$L,5,FALSE))</f>
        <v>10</v>
      </c>
    </row>
    <row r="1321" spans="1:12" x14ac:dyDescent="0.2">
      <c r="A1321" s="141" t="s">
        <v>1564</v>
      </c>
      <c r="B1321" s="167">
        <v>-3850</v>
      </c>
      <c r="C1321" s="167">
        <v>-3850</v>
      </c>
      <c r="D1321" s="167">
        <v>0</v>
      </c>
      <c r="E1321" s="158">
        <f t="shared" si="80"/>
        <v>1</v>
      </c>
      <c r="F1321" s="158">
        <f t="shared" si="81"/>
        <v>-3850</v>
      </c>
      <c r="G1321" s="165" t="e">
        <f t="shared" si="82"/>
        <v>#N/A</v>
      </c>
      <c r="H1321" s="167">
        <v>1412180</v>
      </c>
      <c r="I1321" s="165" t="e">
        <f t="shared" si="83"/>
        <v>#N/A</v>
      </c>
      <c r="J1321" s="158" t="e">
        <f>IF(OR($A1321="",$K1321),"",VLOOKUP($A1321,ContractInfo!$C:$L,10,FALSE))</f>
        <v>#N/A</v>
      </c>
      <c r="K1321" s="158" t="b">
        <f>IF($A1321="","",VLOOKUP($A1321,ContractInfo!$C$2:$H$904,6,FALSE))</f>
        <v>0</v>
      </c>
      <c r="L1321" s="158">
        <f>IF(OR($A1321="",$K1321),"",VLOOKUP($A1321,ContractInfo!$C:$L,5,FALSE))</f>
        <v>100</v>
      </c>
    </row>
    <row r="1322" spans="1:12" x14ac:dyDescent="0.2">
      <c r="A1322" s="141" t="s">
        <v>2295</v>
      </c>
      <c r="B1322" s="167">
        <v>290</v>
      </c>
      <c r="C1322" s="167">
        <v>290</v>
      </c>
      <c r="D1322" s="167">
        <v>0</v>
      </c>
      <c r="E1322" s="158">
        <f t="shared" si="80"/>
        <v>1</v>
      </c>
      <c r="F1322" s="158">
        <f t="shared" si="81"/>
        <v>290</v>
      </c>
      <c r="G1322" s="165" t="e">
        <f t="shared" si="82"/>
        <v>#N/A</v>
      </c>
      <c r="H1322" s="167">
        <v>-399330</v>
      </c>
      <c r="I1322" s="165" t="e">
        <f t="shared" si="83"/>
        <v>#N/A</v>
      </c>
      <c r="J1322" s="158" t="e">
        <f>IF(OR($A1322="",$K1322),"",VLOOKUP($A1322,ContractInfo!$C:$L,10,FALSE))</f>
        <v>#N/A</v>
      </c>
      <c r="K1322" s="158" t="b">
        <f>IF($A1322="","",VLOOKUP($A1322,ContractInfo!$C$2:$H$904,6,FALSE))</f>
        <v>0</v>
      </c>
      <c r="L1322" s="158">
        <f>IF(OR($A1322="",$K1322),"",VLOOKUP($A1322,ContractInfo!$C:$L,5,FALSE))</f>
        <v>100</v>
      </c>
    </row>
    <row r="1323" spans="1:12" x14ac:dyDescent="0.2">
      <c r="A1323" s="141" t="s">
        <v>1468</v>
      </c>
      <c r="B1323" s="167">
        <v>218</v>
      </c>
      <c r="C1323" s="167">
        <v>218</v>
      </c>
      <c r="D1323" s="167">
        <v>0</v>
      </c>
      <c r="E1323" s="158">
        <f t="shared" si="80"/>
        <v>1</v>
      </c>
      <c r="F1323" s="158">
        <f t="shared" si="81"/>
        <v>218</v>
      </c>
      <c r="G1323" s="165" t="e">
        <f t="shared" si="82"/>
        <v>#N/A</v>
      </c>
      <c r="H1323" s="167">
        <v>-398024.39999999997</v>
      </c>
      <c r="I1323" s="165" t="e">
        <f t="shared" si="83"/>
        <v>#N/A</v>
      </c>
      <c r="J1323" s="158" t="e">
        <f>IF(OR($A1323="",$K1323),"",VLOOKUP($A1323,ContractInfo!$C:$L,10,FALSE))</f>
        <v>#N/A</v>
      </c>
      <c r="K1323" s="158" t="b">
        <f>IF($A1323="","",VLOOKUP($A1323,ContractInfo!$C$2:$H$904,6,FALSE))</f>
        <v>0</v>
      </c>
      <c r="L1323" s="158">
        <f>IF(OR($A1323="",$K1323),"",VLOOKUP($A1323,ContractInfo!$C:$L,5,FALSE))</f>
        <v>100</v>
      </c>
    </row>
    <row r="1324" spans="1:12" x14ac:dyDescent="0.2">
      <c r="A1324" s="141" t="s">
        <v>2293</v>
      </c>
      <c r="B1324" s="167">
        <v>231</v>
      </c>
      <c r="C1324" s="167">
        <v>231</v>
      </c>
      <c r="D1324" s="167">
        <v>0</v>
      </c>
      <c r="E1324" s="158">
        <f t="shared" si="80"/>
        <v>1</v>
      </c>
      <c r="F1324" s="158">
        <f t="shared" si="81"/>
        <v>231</v>
      </c>
      <c r="G1324" s="165" t="e">
        <f t="shared" si="82"/>
        <v>#N/A</v>
      </c>
      <c r="H1324" s="167">
        <v>-544212.9</v>
      </c>
      <c r="I1324" s="165" t="e">
        <f t="shared" si="83"/>
        <v>#N/A</v>
      </c>
      <c r="J1324" s="158" t="e">
        <f>IF(OR($A1324="",$K1324),"",VLOOKUP($A1324,ContractInfo!$C:$L,10,FALSE))</f>
        <v>#N/A</v>
      </c>
      <c r="K1324" s="158" t="b">
        <f>IF($A1324="","",VLOOKUP($A1324,ContractInfo!$C$2:$H$904,6,FALSE))</f>
        <v>0</v>
      </c>
      <c r="L1324" s="158">
        <f>IF(OR($A1324="",$K1324),"",VLOOKUP($A1324,ContractInfo!$C:$L,5,FALSE))</f>
        <v>100</v>
      </c>
    </row>
    <row r="1325" spans="1:12" x14ac:dyDescent="0.2">
      <c r="A1325" s="141" t="s">
        <v>2180</v>
      </c>
      <c r="B1325" s="167">
        <v>-3</v>
      </c>
      <c r="C1325" s="167">
        <v>-3</v>
      </c>
      <c r="D1325" s="167">
        <v>0</v>
      </c>
      <c r="E1325" s="158">
        <f t="shared" si="80"/>
        <v>1</v>
      </c>
      <c r="F1325" s="158">
        <f t="shared" si="81"/>
        <v>-3</v>
      </c>
      <c r="G1325" s="165" t="e">
        <f t="shared" si="82"/>
        <v>#N/A</v>
      </c>
      <c r="H1325" s="167">
        <v>21030</v>
      </c>
      <c r="I1325" s="165" t="e">
        <f t="shared" si="83"/>
        <v>#N/A</v>
      </c>
      <c r="J1325" s="158" t="e">
        <f>IF(OR($A1325="",$K1325),"",VLOOKUP($A1325,ContractInfo!$C:$L,10,FALSE))</f>
        <v>#N/A</v>
      </c>
      <c r="K1325" s="158" t="b">
        <f>IF($A1325="","",VLOOKUP($A1325,ContractInfo!$C$2:$H$904,6,FALSE))</f>
        <v>0</v>
      </c>
      <c r="L1325" s="158">
        <f>IF(OR($A1325="",$K1325),"",VLOOKUP($A1325,ContractInfo!$C:$L,5,FALSE))</f>
        <v>100</v>
      </c>
    </row>
    <row r="1326" spans="1:12" x14ac:dyDescent="0.2">
      <c r="A1326" s="141" t="s">
        <v>1845</v>
      </c>
      <c r="B1326" s="167">
        <v>-130</v>
      </c>
      <c r="C1326" s="167">
        <v>-130</v>
      </c>
      <c r="D1326" s="167">
        <v>0</v>
      </c>
      <c r="E1326" s="158">
        <f t="shared" si="80"/>
        <v>1</v>
      </c>
      <c r="F1326" s="158">
        <f t="shared" si="81"/>
        <v>-130</v>
      </c>
      <c r="G1326" s="165" t="e">
        <f t="shared" si="82"/>
        <v>#N/A</v>
      </c>
      <c r="H1326" s="167">
        <v>470730</v>
      </c>
      <c r="I1326" s="165" t="e">
        <f t="shared" si="83"/>
        <v>#N/A</v>
      </c>
      <c r="J1326" s="158" t="e">
        <f>IF(OR($A1326="",$K1326),"",VLOOKUP($A1326,ContractInfo!$C:$L,10,FALSE))</f>
        <v>#N/A</v>
      </c>
      <c r="K1326" s="158" t="b">
        <f>IF($A1326="","",VLOOKUP($A1326,ContractInfo!$C$2:$H$904,6,FALSE))</f>
        <v>0</v>
      </c>
      <c r="L1326" s="158">
        <f>IF(OR($A1326="",$K1326),"",VLOOKUP($A1326,ContractInfo!$C:$L,5,FALSE))</f>
        <v>100</v>
      </c>
    </row>
    <row r="1327" spans="1:12" x14ac:dyDescent="0.2">
      <c r="A1327" s="141" t="s">
        <v>2200</v>
      </c>
      <c r="B1327" s="167">
        <v>-700</v>
      </c>
      <c r="C1327" s="167">
        <v>-700</v>
      </c>
      <c r="D1327" s="167">
        <v>0</v>
      </c>
      <c r="E1327" s="158">
        <f t="shared" si="80"/>
        <v>1</v>
      </c>
      <c r="F1327" s="158">
        <f t="shared" si="81"/>
        <v>-700</v>
      </c>
      <c r="G1327" s="165" t="e">
        <f t="shared" si="82"/>
        <v>#N/A</v>
      </c>
      <c r="H1327" s="167">
        <v>359100</v>
      </c>
      <c r="I1327" s="165" t="e">
        <f t="shared" si="83"/>
        <v>#N/A</v>
      </c>
      <c r="J1327" s="158" t="e">
        <f>IF(OR($A1327="",$K1327),"",VLOOKUP($A1327,ContractInfo!$C:$L,10,FALSE))</f>
        <v>#N/A</v>
      </c>
      <c r="K1327" s="158" t="b">
        <f>IF($A1327="","",VLOOKUP($A1327,ContractInfo!$C$2:$H$904,6,FALSE))</f>
        <v>0</v>
      </c>
      <c r="L1327" s="158">
        <f>IF(OR($A1327="",$K1327),"",VLOOKUP($A1327,ContractInfo!$C:$L,5,FALSE))</f>
        <v>100</v>
      </c>
    </row>
    <row r="1328" spans="1:12" x14ac:dyDescent="0.2">
      <c r="A1328" s="141" t="s">
        <v>1285</v>
      </c>
      <c r="B1328" s="167">
        <v>1700</v>
      </c>
      <c r="C1328" s="167">
        <v>1700</v>
      </c>
      <c r="D1328" s="167">
        <v>0</v>
      </c>
      <c r="E1328" s="158">
        <f t="shared" si="80"/>
        <v>1</v>
      </c>
      <c r="F1328" s="158">
        <f t="shared" si="81"/>
        <v>1700</v>
      </c>
      <c r="G1328" s="165" t="e">
        <f t="shared" si="82"/>
        <v>#N/A</v>
      </c>
      <c r="H1328" s="167">
        <v>-1316820</v>
      </c>
      <c r="I1328" s="165" t="e">
        <f t="shared" si="83"/>
        <v>#N/A</v>
      </c>
      <c r="J1328" s="158" t="e">
        <f>IF(OR($A1328="",$K1328),"",VLOOKUP($A1328,ContractInfo!$C:$L,10,FALSE))</f>
        <v>#N/A</v>
      </c>
      <c r="K1328" s="158" t="b">
        <f>IF($A1328="","",VLOOKUP($A1328,ContractInfo!$C$2:$H$904,6,FALSE))</f>
        <v>0</v>
      </c>
      <c r="L1328" s="158">
        <f>IF(OR($A1328="",$K1328),"",VLOOKUP($A1328,ContractInfo!$C:$L,5,FALSE))</f>
        <v>100</v>
      </c>
    </row>
    <row r="1329" spans="1:12" x14ac:dyDescent="0.2">
      <c r="A1329" s="141" t="s">
        <v>1323</v>
      </c>
      <c r="B1329" s="167">
        <v>800</v>
      </c>
      <c r="C1329" s="167">
        <v>800</v>
      </c>
      <c r="D1329" s="167">
        <v>0</v>
      </c>
      <c r="E1329" s="158">
        <f t="shared" si="80"/>
        <v>1</v>
      </c>
      <c r="F1329" s="158">
        <f t="shared" si="81"/>
        <v>800</v>
      </c>
      <c r="G1329" s="165" t="e">
        <f t="shared" si="82"/>
        <v>#N/A</v>
      </c>
      <c r="H1329" s="167">
        <v>-984000</v>
      </c>
      <c r="I1329" s="165" t="e">
        <f t="shared" si="83"/>
        <v>#N/A</v>
      </c>
      <c r="J1329" s="158" t="e">
        <f>IF(OR($A1329="",$K1329),"",VLOOKUP($A1329,ContractInfo!$C:$L,10,FALSE))</f>
        <v>#N/A</v>
      </c>
      <c r="K1329" s="158" t="b">
        <f>IF($A1329="","",VLOOKUP($A1329,ContractInfo!$C$2:$H$904,6,FALSE))</f>
        <v>0</v>
      </c>
      <c r="L1329" s="158">
        <f>IF(OR($A1329="",$K1329),"",VLOOKUP($A1329,ContractInfo!$C:$L,5,FALSE))</f>
        <v>100</v>
      </c>
    </row>
    <row r="1330" spans="1:12" x14ac:dyDescent="0.2">
      <c r="A1330" s="141" t="s">
        <v>1979</v>
      </c>
      <c r="B1330" s="167">
        <v>140</v>
      </c>
      <c r="C1330" s="167">
        <v>140</v>
      </c>
      <c r="D1330" s="167">
        <v>0</v>
      </c>
      <c r="E1330" s="158">
        <f t="shared" si="80"/>
        <v>1</v>
      </c>
      <c r="F1330" s="158">
        <f t="shared" si="81"/>
        <v>140</v>
      </c>
      <c r="G1330" s="165" t="e">
        <f t="shared" si="82"/>
        <v>#N/A</v>
      </c>
      <c r="H1330" s="167">
        <v>-944859.99999999988</v>
      </c>
      <c r="I1330" s="165" t="e">
        <f t="shared" si="83"/>
        <v>#N/A</v>
      </c>
      <c r="J1330" s="158" t="e">
        <f>IF(OR($A1330="",$K1330),"",VLOOKUP($A1330,ContractInfo!$C:$L,10,FALSE))</f>
        <v>#N/A</v>
      </c>
      <c r="K1330" s="158" t="b">
        <f>IF($A1330="","",VLOOKUP($A1330,ContractInfo!$C$2:$H$904,6,FALSE))</f>
        <v>0</v>
      </c>
      <c r="L1330" s="158">
        <f>IF(OR($A1330="",$K1330),"",VLOOKUP($A1330,ContractInfo!$C:$L,5,FALSE))</f>
        <v>100</v>
      </c>
    </row>
    <row r="1331" spans="1:12" x14ac:dyDescent="0.2">
      <c r="A1331" s="141" t="s">
        <v>1875</v>
      </c>
      <c r="B1331" s="167">
        <v>-140</v>
      </c>
      <c r="C1331" s="167">
        <v>-140</v>
      </c>
      <c r="D1331" s="167">
        <v>0</v>
      </c>
      <c r="E1331" s="158">
        <f t="shared" si="80"/>
        <v>1</v>
      </c>
      <c r="F1331" s="158">
        <f t="shared" si="81"/>
        <v>-140</v>
      </c>
      <c r="G1331" s="165" t="e">
        <f t="shared" si="82"/>
        <v>#N/A</v>
      </c>
      <c r="H1331" s="167">
        <v>173320</v>
      </c>
      <c r="I1331" s="165" t="e">
        <f t="shared" si="83"/>
        <v>#N/A</v>
      </c>
      <c r="J1331" s="158" t="e">
        <f>IF(OR($A1331="",$K1331),"",VLOOKUP($A1331,ContractInfo!$C:$L,10,FALSE))</f>
        <v>#N/A</v>
      </c>
      <c r="K1331" s="158" t="b">
        <f>IF($A1331="","",VLOOKUP($A1331,ContractInfo!$C$2:$H$904,6,FALSE))</f>
        <v>0</v>
      </c>
      <c r="L1331" s="158">
        <f>IF(OR($A1331="",$K1331),"",VLOOKUP($A1331,ContractInfo!$C:$L,5,FALSE))</f>
        <v>100</v>
      </c>
    </row>
    <row r="1332" spans="1:12" x14ac:dyDescent="0.2">
      <c r="A1332" s="141" t="s">
        <v>2013</v>
      </c>
      <c r="B1332" s="167">
        <v>-30</v>
      </c>
      <c r="C1332" s="167">
        <v>-30</v>
      </c>
      <c r="D1332" s="167">
        <v>0</v>
      </c>
      <c r="E1332" s="158">
        <f t="shared" si="80"/>
        <v>1</v>
      </c>
      <c r="F1332" s="158">
        <f t="shared" si="81"/>
        <v>-30</v>
      </c>
      <c r="G1332" s="165" t="e">
        <f t="shared" si="82"/>
        <v>#N/A</v>
      </c>
      <c r="H1332" s="167">
        <v>81900</v>
      </c>
      <c r="I1332" s="165" t="e">
        <f t="shared" si="83"/>
        <v>#N/A</v>
      </c>
      <c r="J1332" s="158" t="e">
        <f>IF(OR($A1332="",$K1332),"",VLOOKUP($A1332,ContractInfo!$C:$L,10,FALSE))</f>
        <v>#N/A</v>
      </c>
      <c r="K1332" s="158" t="b">
        <f>IF($A1332="","",VLOOKUP($A1332,ContractInfo!$C$2:$H$904,6,FALSE))</f>
        <v>0</v>
      </c>
      <c r="L1332" s="158">
        <f>IF(OR($A1332="",$K1332),"",VLOOKUP($A1332,ContractInfo!$C:$L,5,FALSE))</f>
        <v>100</v>
      </c>
    </row>
    <row r="1333" spans="1:12" x14ac:dyDescent="0.2">
      <c r="A1333" s="141" t="s">
        <v>1701</v>
      </c>
      <c r="B1333" s="167">
        <v>-5</v>
      </c>
      <c r="C1333" s="167">
        <v>-5</v>
      </c>
      <c r="D1333" s="167">
        <v>0</v>
      </c>
      <c r="E1333" s="158">
        <f t="shared" si="80"/>
        <v>1</v>
      </c>
      <c r="F1333" s="158">
        <f t="shared" si="81"/>
        <v>-5</v>
      </c>
      <c r="G1333" s="165" t="e">
        <f t="shared" si="82"/>
        <v>#N/A</v>
      </c>
      <c r="H1333" s="167">
        <v>9560</v>
      </c>
      <c r="I1333" s="165" t="e">
        <f t="shared" si="83"/>
        <v>#N/A</v>
      </c>
      <c r="J1333" s="158" t="e">
        <f>IF(OR($A1333="",$K1333),"",VLOOKUP($A1333,ContractInfo!$C:$L,10,FALSE))</f>
        <v>#N/A</v>
      </c>
      <c r="K1333" s="158" t="b">
        <f>IF($A1333="","",VLOOKUP($A1333,ContractInfo!$C$2:$H$904,6,FALSE))</f>
        <v>0</v>
      </c>
      <c r="L1333" s="158">
        <f>IF(OR($A1333="",$K1333),"",VLOOKUP($A1333,ContractInfo!$C:$L,5,FALSE))</f>
        <v>100</v>
      </c>
    </row>
    <row r="1334" spans="1:12" x14ac:dyDescent="0.2">
      <c r="A1334" s="141" t="s">
        <v>2328</v>
      </c>
      <c r="B1334" s="167">
        <v>585</v>
      </c>
      <c r="C1334" s="167">
        <v>585</v>
      </c>
      <c r="D1334" s="167">
        <v>0</v>
      </c>
      <c r="E1334" s="158">
        <f t="shared" si="80"/>
        <v>1</v>
      </c>
      <c r="F1334" s="158">
        <f t="shared" si="81"/>
        <v>585</v>
      </c>
      <c r="G1334" s="165" t="e">
        <f t="shared" si="82"/>
        <v>#N/A</v>
      </c>
      <c r="H1334" s="167">
        <v>-550485</v>
      </c>
      <c r="I1334" s="165" t="e">
        <f t="shared" si="83"/>
        <v>#N/A</v>
      </c>
      <c r="J1334" s="158" t="e">
        <f>IF(OR($A1334="",$K1334),"",VLOOKUP($A1334,ContractInfo!$C:$L,10,FALSE))</f>
        <v>#N/A</v>
      </c>
      <c r="K1334" s="158" t="b">
        <f>IF($A1334="","",VLOOKUP($A1334,ContractInfo!$C$2:$H$904,6,FALSE))</f>
        <v>0</v>
      </c>
      <c r="L1334" s="158">
        <f>IF(OR($A1334="",$K1334),"",VLOOKUP($A1334,ContractInfo!$C:$L,5,FALSE))</f>
        <v>100</v>
      </c>
    </row>
    <row r="1335" spans="1:12" x14ac:dyDescent="0.2">
      <c r="A1335" s="141" t="s">
        <v>1879</v>
      </c>
      <c r="B1335" s="167">
        <v>390</v>
      </c>
      <c r="C1335" s="167">
        <v>390</v>
      </c>
      <c r="D1335" s="167">
        <v>0</v>
      </c>
      <c r="E1335" s="158">
        <f t="shared" si="80"/>
        <v>1</v>
      </c>
      <c r="F1335" s="158">
        <f t="shared" si="81"/>
        <v>390</v>
      </c>
      <c r="G1335" s="165" t="e">
        <f t="shared" si="82"/>
        <v>#N/A</v>
      </c>
      <c r="H1335" s="167">
        <v>-249210</v>
      </c>
      <c r="I1335" s="165" t="e">
        <f t="shared" si="83"/>
        <v>#N/A</v>
      </c>
      <c r="J1335" s="158" t="e">
        <f>IF(OR($A1335="",$K1335),"",VLOOKUP($A1335,ContractInfo!$C:$L,10,FALSE))</f>
        <v>#N/A</v>
      </c>
      <c r="K1335" s="158" t="b">
        <f>IF($A1335="","",VLOOKUP($A1335,ContractInfo!$C$2:$H$904,6,FALSE))</f>
        <v>0</v>
      </c>
      <c r="L1335" s="158">
        <f>IF(OR($A1335="",$K1335),"",VLOOKUP($A1335,ContractInfo!$C:$L,5,FALSE))</f>
        <v>100</v>
      </c>
    </row>
    <row r="1336" spans="1:12" x14ac:dyDescent="0.2">
      <c r="A1336" s="141" t="s">
        <v>1468</v>
      </c>
      <c r="B1336" s="167">
        <v>-30</v>
      </c>
      <c r="C1336" s="167">
        <v>-30</v>
      </c>
      <c r="D1336" s="167">
        <v>0</v>
      </c>
      <c r="E1336" s="158">
        <f t="shared" si="80"/>
        <v>1</v>
      </c>
      <c r="F1336" s="158">
        <f t="shared" si="81"/>
        <v>-30</v>
      </c>
      <c r="G1336" s="165" t="e">
        <f t="shared" si="82"/>
        <v>#N/A</v>
      </c>
      <c r="H1336" s="167">
        <v>54390</v>
      </c>
      <c r="I1336" s="165" t="e">
        <f t="shared" si="83"/>
        <v>#N/A</v>
      </c>
      <c r="J1336" s="158" t="e">
        <f>IF(OR($A1336="",$K1336),"",VLOOKUP($A1336,ContractInfo!$C:$L,10,FALSE))</f>
        <v>#N/A</v>
      </c>
      <c r="K1336" s="158" t="b">
        <f>IF($A1336="","",VLOOKUP($A1336,ContractInfo!$C$2:$H$904,6,FALSE))</f>
        <v>0</v>
      </c>
      <c r="L1336" s="158">
        <f>IF(OR($A1336="",$K1336),"",VLOOKUP($A1336,ContractInfo!$C:$L,5,FALSE))</f>
        <v>100</v>
      </c>
    </row>
    <row r="1337" spans="1:12" x14ac:dyDescent="0.2">
      <c r="A1337" s="141" t="s">
        <v>1962</v>
      </c>
      <c r="B1337" s="167">
        <v>-300</v>
      </c>
      <c r="C1337" s="167">
        <v>-300</v>
      </c>
      <c r="D1337" s="167">
        <v>0</v>
      </c>
      <c r="E1337" s="158">
        <f t="shared" si="80"/>
        <v>1</v>
      </c>
      <c r="F1337" s="158">
        <f t="shared" si="81"/>
        <v>-300</v>
      </c>
      <c r="G1337" s="165" t="e">
        <f t="shared" si="82"/>
        <v>#N/A</v>
      </c>
      <c r="H1337" s="167">
        <v>856800</v>
      </c>
      <c r="I1337" s="165" t="e">
        <f t="shared" si="83"/>
        <v>#N/A</v>
      </c>
      <c r="J1337" s="158" t="e">
        <f>IF(OR($A1337="",$K1337),"",VLOOKUP($A1337,ContractInfo!$C:$L,10,FALSE))</f>
        <v>#N/A</v>
      </c>
      <c r="K1337" s="158" t="b">
        <f>IF($A1337="","",VLOOKUP($A1337,ContractInfo!$C$2:$H$904,6,FALSE))</f>
        <v>0</v>
      </c>
      <c r="L1337" s="158">
        <f>IF(OR($A1337="",$K1337),"",VLOOKUP($A1337,ContractInfo!$C:$L,5,FALSE))</f>
        <v>100</v>
      </c>
    </row>
    <row r="1338" spans="1:12" x14ac:dyDescent="0.2">
      <c r="A1338" s="141" t="s">
        <v>1616</v>
      </c>
      <c r="B1338" s="167">
        <v>141</v>
      </c>
      <c r="C1338" s="167">
        <v>141</v>
      </c>
      <c r="D1338" s="167">
        <v>0</v>
      </c>
      <c r="E1338" s="158">
        <f t="shared" si="80"/>
        <v>1</v>
      </c>
      <c r="F1338" s="158">
        <f t="shared" si="81"/>
        <v>141</v>
      </c>
      <c r="G1338" s="165" t="e">
        <f t="shared" si="82"/>
        <v>#N/A</v>
      </c>
      <c r="H1338" s="167">
        <v>-170469</v>
      </c>
      <c r="I1338" s="165" t="e">
        <f t="shared" si="83"/>
        <v>#N/A</v>
      </c>
      <c r="J1338" s="158" t="e">
        <f>IF(OR($A1338="",$K1338),"",VLOOKUP($A1338,ContractInfo!$C:$L,10,FALSE))</f>
        <v>#N/A</v>
      </c>
      <c r="K1338" s="158" t="b">
        <f>IF($A1338="","",VLOOKUP($A1338,ContractInfo!$C$2:$H$904,6,FALSE))</f>
        <v>0</v>
      </c>
      <c r="L1338" s="158">
        <f>IF(OR($A1338="",$K1338),"",VLOOKUP($A1338,ContractInfo!$C:$L,5,FALSE))</f>
        <v>100</v>
      </c>
    </row>
    <row r="1339" spans="1:12" x14ac:dyDescent="0.2">
      <c r="A1339" s="141" t="s">
        <v>2324</v>
      </c>
      <c r="B1339" s="167">
        <v>730</v>
      </c>
      <c r="C1339" s="167">
        <v>730</v>
      </c>
      <c r="D1339" s="167">
        <v>0</v>
      </c>
      <c r="E1339" s="158">
        <f t="shared" si="80"/>
        <v>1</v>
      </c>
      <c r="F1339" s="158">
        <f t="shared" si="81"/>
        <v>730</v>
      </c>
      <c r="G1339" s="165" t="e">
        <f t="shared" si="82"/>
        <v>#N/A</v>
      </c>
      <c r="H1339" s="167">
        <v>-3868270</v>
      </c>
      <c r="I1339" s="165" t="e">
        <f t="shared" si="83"/>
        <v>#N/A</v>
      </c>
      <c r="J1339" s="158" t="e">
        <f>IF(OR($A1339="",$K1339),"",VLOOKUP($A1339,ContractInfo!$C:$L,10,FALSE))</f>
        <v>#N/A</v>
      </c>
      <c r="K1339" s="158" t="b">
        <f>IF($A1339="","",VLOOKUP($A1339,ContractInfo!$C$2:$H$904,6,FALSE))</f>
        <v>0</v>
      </c>
      <c r="L1339" s="158">
        <f>IF(OR($A1339="",$K1339),"",VLOOKUP($A1339,ContractInfo!$C:$L,5,FALSE))</f>
        <v>100</v>
      </c>
    </row>
    <row r="1340" spans="1:12" x14ac:dyDescent="0.2">
      <c r="A1340" s="141" t="s">
        <v>2331</v>
      </c>
      <c r="B1340" s="167">
        <v>56</v>
      </c>
      <c r="C1340" s="167">
        <v>56</v>
      </c>
      <c r="D1340" s="167">
        <v>0</v>
      </c>
      <c r="E1340" s="158">
        <f t="shared" si="80"/>
        <v>1</v>
      </c>
      <c r="F1340" s="158">
        <f t="shared" si="81"/>
        <v>56</v>
      </c>
      <c r="G1340" s="165" t="e">
        <f t="shared" si="82"/>
        <v>#N/A</v>
      </c>
      <c r="H1340" s="167">
        <v>-214144</v>
      </c>
      <c r="I1340" s="165" t="e">
        <f t="shared" si="83"/>
        <v>#N/A</v>
      </c>
      <c r="J1340" s="158" t="e">
        <f>IF(OR($A1340="",$K1340),"",VLOOKUP($A1340,ContractInfo!$C:$L,10,FALSE))</f>
        <v>#N/A</v>
      </c>
      <c r="K1340" s="158" t="b">
        <f>IF($A1340="","",VLOOKUP($A1340,ContractInfo!$C$2:$H$904,6,FALSE))</f>
        <v>0</v>
      </c>
      <c r="L1340" s="158">
        <f>IF(OR($A1340="",$K1340),"",VLOOKUP($A1340,ContractInfo!$C:$L,5,FALSE))</f>
        <v>100</v>
      </c>
    </row>
    <row r="1341" spans="1:12" x14ac:dyDescent="0.2">
      <c r="A1341" s="141" t="s">
        <v>1323</v>
      </c>
      <c r="B1341" s="167">
        <v>1300</v>
      </c>
      <c r="C1341" s="167">
        <v>1300</v>
      </c>
      <c r="D1341" s="167">
        <v>0</v>
      </c>
      <c r="E1341" s="158">
        <f t="shared" si="80"/>
        <v>1</v>
      </c>
      <c r="F1341" s="158">
        <f t="shared" si="81"/>
        <v>1300</v>
      </c>
      <c r="G1341" s="165" t="e">
        <f t="shared" si="82"/>
        <v>#N/A</v>
      </c>
      <c r="H1341" s="167">
        <v>-1656070</v>
      </c>
      <c r="I1341" s="165" t="e">
        <f t="shared" si="83"/>
        <v>#N/A</v>
      </c>
      <c r="J1341" s="158" t="e">
        <f>IF(OR($A1341="",$K1341),"",VLOOKUP($A1341,ContractInfo!$C:$L,10,FALSE))</f>
        <v>#N/A</v>
      </c>
      <c r="K1341" s="158" t="b">
        <f>IF($A1341="","",VLOOKUP($A1341,ContractInfo!$C$2:$H$904,6,FALSE))</f>
        <v>0</v>
      </c>
      <c r="L1341" s="158">
        <f>IF(OR($A1341="",$K1341),"",VLOOKUP($A1341,ContractInfo!$C:$L,5,FALSE))</f>
        <v>100</v>
      </c>
    </row>
    <row r="1342" spans="1:12" x14ac:dyDescent="0.2">
      <c r="A1342" s="141" t="s">
        <v>1873</v>
      </c>
      <c r="B1342" s="167">
        <v>400</v>
      </c>
      <c r="C1342" s="167">
        <v>400</v>
      </c>
      <c r="D1342" s="167">
        <v>0</v>
      </c>
      <c r="E1342" s="158">
        <f t="shared" si="80"/>
        <v>1</v>
      </c>
      <c r="F1342" s="158">
        <f t="shared" si="81"/>
        <v>400</v>
      </c>
      <c r="G1342" s="165" t="e">
        <f t="shared" si="82"/>
        <v>#N/A</v>
      </c>
      <c r="H1342" s="167">
        <v>-380400</v>
      </c>
      <c r="I1342" s="165" t="e">
        <f t="shared" si="83"/>
        <v>#N/A</v>
      </c>
      <c r="J1342" s="158" t="e">
        <f>IF(OR($A1342="",$K1342),"",VLOOKUP($A1342,ContractInfo!$C:$L,10,FALSE))</f>
        <v>#N/A</v>
      </c>
      <c r="K1342" s="158" t="b">
        <f>IF($A1342="","",VLOOKUP($A1342,ContractInfo!$C$2:$H$904,6,FALSE))</f>
        <v>0</v>
      </c>
      <c r="L1342" s="158">
        <f>IF(OR($A1342="",$K1342),"",VLOOKUP($A1342,ContractInfo!$C:$L,5,FALSE))</f>
        <v>100</v>
      </c>
    </row>
    <row r="1343" spans="1:12" x14ac:dyDescent="0.2">
      <c r="A1343" s="141" t="s">
        <v>2238</v>
      </c>
      <c r="B1343" s="167">
        <v>-200</v>
      </c>
      <c r="C1343" s="167">
        <v>-200</v>
      </c>
      <c r="D1343" s="167">
        <v>0</v>
      </c>
      <c r="E1343" s="158">
        <f t="shared" si="80"/>
        <v>1</v>
      </c>
      <c r="F1343" s="158">
        <f t="shared" si="81"/>
        <v>-200</v>
      </c>
      <c r="G1343" s="165" t="e">
        <f t="shared" si="82"/>
        <v>#N/A</v>
      </c>
      <c r="H1343" s="167">
        <v>84400</v>
      </c>
      <c r="I1343" s="165" t="e">
        <f t="shared" si="83"/>
        <v>#N/A</v>
      </c>
      <c r="J1343" s="158" t="e">
        <f>IF(OR($A1343="",$K1343),"",VLOOKUP($A1343,ContractInfo!$C:$L,10,FALSE))</f>
        <v>#N/A</v>
      </c>
      <c r="K1343" s="158" t="b">
        <f>IF($A1343="","",VLOOKUP($A1343,ContractInfo!$C$2:$H$904,6,FALSE))</f>
        <v>0</v>
      </c>
      <c r="L1343" s="158">
        <f>IF(OR($A1343="",$K1343),"",VLOOKUP($A1343,ContractInfo!$C:$L,5,FALSE))</f>
        <v>100</v>
      </c>
    </row>
    <row r="1344" spans="1:12" x14ac:dyDescent="0.2">
      <c r="A1344" s="141" t="s">
        <v>2013</v>
      </c>
      <c r="B1344" s="167">
        <v>-30</v>
      </c>
      <c r="C1344" s="167">
        <v>-30</v>
      </c>
      <c r="D1344" s="167">
        <v>0</v>
      </c>
      <c r="E1344" s="158">
        <f t="shared" si="80"/>
        <v>1</v>
      </c>
      <c r="F1344" s="158">
        <f t="shared" si="81"/>
        <v>-30</v>
      </c>
      <c r="G1344" s="165" t="e">
        <f t="shared" si="82"/>
        <v>#N/A</v>
      </c>
      <c r="H1344" s="167">
        <v>81270</v>
      </c>
      <c r="I1344" s="165" t="e">
        <f t="shared" si="83"/>
        <v>#N/A</v>
      </c>
      <c r="J1344" s="158" t="e">
        <f>IF(OR($A1344="",$K1344),"",VLOOKUP($A1344,ContractInfo!$C:$L,10,FALSE))</f>
        <v>#N/A</v>
      </c>
      <c r="K1344" s="158" t="b">
        <f>IF($A1344="","",VLOOKUP($A1344,ContractInfo!$C$2:$H$904,6,FALSE))</f>
        <v>0</v>
      </c>
      <c r="L1344" s="158">
        <f>IF(OR($A1344="",$K1344),"",VLOOKUP($A1344,ContractInfo!$C:$L,5,FALSE))</f>
        <v>100</v>
      </c>
    </row>
    <row r="1345" spans="1:12" x14ac:dyDescent="0.2">
      <c r="A1345" s="141" t="s">
        <v>1875</v>
      </c>
      <c r="B1345" s="167">
        <v>-40</v>
      </c>
      <c r="C1345" s="167">
        <v>-40</v>
      </c>
      <c r="D1345" s="167">
        <v>0</v>
      </c>
      <c r="E1345" s="158">
        <f t="shared" si="80"/>
        <v>1</v>
      </c>
      <c r="F1345" s="158">
        <f t="shared" si="81"/>
        <v>-40</v>
      </c>
      <c r="G1345" s="165" t="e">
        <f t="shared" si="82"/>
        <v>#N/A</v>
      </c>
      <c r="H1345" s="167">
        <v>48820</v>
      </c>
      <c r="I1345" s="165" t="e">
        <f t="shared" si="83"/>
        <v>#N/A</v>
      </c>
      <c r="J1345" s="158" t="e">
        <f>IF(OR($A1345="",$K1345),"",VLOOKUP($A1345,ContractInfo!$C:$L,10,FALSE))</f>
        <v>#N/A</v>
      </c>
      <c r="K1345" s="158" t="b">
        <f>IF($A1345="","",VLOOKUP($A1345,ContractInfo!$C$2:$H$904,6,FALSE))</f>
        <v>0</v>
      </c>
      <c r="L1345" s="158">
        <f>IF(OR($A1345="",$K1345),"",VLOOKUP($A1345,ContractInfo!$C:$L,5,FALSE))</f>
        <v>100</v>
      </c>
    </row>
    <row r="1346" spans="1:12" x14ac:dyDescent="0.2">
      <c r="A1346" s="141" t="s">
        <v>1701</v>
      </c>
      <c r="B1346" s="167">
        <v>-46</v>
      </c>
      <c r="C1346" s="167">
        <v>-46</v>
      </c>
      <c r="D1346" s="167">
        <v>0</v>
      </c>
      <c r="E1346" s="158">
        <f t="shared" ref="E1346:E1409" si="84">IF(OR($A1346="",$K1346),"",1)</f>
        <v>1</v>
      </c>
      <c r="F1346" s="158">
        <f t="shared" ref="F1346:F1409" si="85">IF(OR($A1346="",$K1346),"",$E1346*$B1346)</f>
        <v>-46</v>
      </c>
      <c r="G1346" s="165" t="e">
        <f t="shared" ref="G1346:G1409" si="86">IF(OR($A1346="",$K1346),"",$J1346*$B1346*$L1346)</f>
        <v>#N/A</v>
      </c>
      <c r="H1346" s="167">
        <v>87492</v>
      </c>
      <c r="I1346" s="165" t="e">
        <f t="shared" ref="I1346:I1409" si="87">IF(OR($A1346="",$K1346),"",$G1346+$H1346)</f>
        <v>#N/A</v>
      </c>
      <c r="J1346" s="158" t="e">
        <f>IF(OR($A1346="",$K1346),"",VLOOKUP($A1346,ContractInfo!$C:$L,10,FALSE))</f>
        <v>#N/A</v>
      </c>
      <c r="K1346" s="158" t="b">
        <f>IF($A1346="","",VLOOKUP($A1346,ContractInfo!$C$2:$H$904,6,FALSE))</f>
        <v>0</v>
      </c>
      <c r="L1346" s="158">
        <f>IF(OR($A1346="",$K1346),"",VLOOKUP($A1346,ContractInfo!$C:$L,5,FALSE))</f>
        <v>100</v>
      </c>
    </row>
    <row r="1347" spans="1:12" x14ac:dyDescent="0.2">
      <c r="A1347" s="141" t="s">
        <v>1736</v>
      </c>
      <c r="B1347" s="167">
        <v>-60</v>
      </c>
      <c r="C1347" s="167">
        <v>-60</v>
      </c>
      <c r="D1347" s="167">
        <v>0</v>
      </c>
      <c r="E1347" s="158">
        <f t="shared" si="84"/>
        <v>1</v>
      </c>
      <c r="F1347" s="158">
        <f t="shared" si="85"/>
        <v>-60</v>
      </c>
      <c r="G1347" s="165" t="e">
        <f t="shared" si="86"/>
        <v>#N/A</v>
      </c>
      <c r="H1347" s="167">
        <v>69300</v>
      </c>
      <c r="I1347" s="165" t="e">
        <f t="shared" si="87"/>
        <v>#N/A</v>
      </c>
      <c r="J1347" s="158" t="e">
        <f>IF(OR($A1347="",$K1347),"",VLOOKUP($A1347,ContractInfo!$C:$L,10,FALSE))</f>
        <v>#N/A</v>
      </c>
      <c r="K1347" s="158" t="b">
        <f>IF($A1347="","",VLOOKUP($A1347,ContractInfo!$C$2:$H$904,6,FALSE))</f>
        <v>0</v>
      </c>
      <c r="L1347" s="158">
        <f>IF(OR($A1347="",$K1347),"",VLOOKUP($A1347,ContractInfo!$C:$L,5,FALSE))</f>
        <v>100</v>
      </c>
    </row>
    <row r="1348" spans="1:12" x14ac:dyDescent="0.2">
      <c r="A1348" s="141" t="s">
        <v>1396</v>
      </c>
      <c r="B1348" s="167">
        <v>30</v>
      </c>
      <c r="C1348" s="167">
        <v>30</v>
      </c>
      <c r="D1348" s="167">
        <v>0</v>
      </c>
      <c r="E1348" s="158">
        <f t="shared" si="84"/>
        <v>1</v>
      </c>
      <c r="F1348" s="158">
        <f t="shared" si="85"/>
        <v>30</v>
      </c>
      <c r="G1348" s="165" t="e">
        <f t="shared" si="86"/>
        <v>#N/A</v>
      </c>
      <c r="H1348" s="167">
        <v>-45210</v>
      </c>
      <c r="I1348" s="165" t="e">
        <f t="shared" si="87"/>
        <v>#N/A</v>
      </c>
      <c r="J1348" s="158" t="e">
        <f>IF(OR($A1348="",$K1348),"",VLOOKUP($A1348,ContractInfo!$C:$L,10,FALSE))</f>
        <v>#N/A</v>
      </c>
      <c r="K1348" s="158" t="b">
        <f>IF($A1348="","",VLOOKUP($A1348,ContractInfo!$C$2:$H$904,6,FALSE))</f>
        <v>0</v>
      </c>
      <c r="L1348" s="158">
        <f>IF(OR($A1348="",$K1348),"",VLOOKUP($A1348,ContractInfo!$C:$L,5,FALSE))</f>
        <v>100</v>
      </c>
    </row>
    <row r="1349" spans="1:12" x14ac:dyDescent="0.2">
      <c r="A1349" s="141" t="s">
        <v>2172</v>
      </c>
      <c r="B1349" s="167">
        <v>-20</v>
      </c>
      <c r="C1349" s="167">
        <v>-20</v>
      </c>
      <c r="D1349" s="167">
        <v>0</v>
      </c>
      <c r="E1349" s="158">
        <f t="shared" si="84"/>
        <v>1</v>
      </c>
      <c r="F1349" s="158">
        <f t="shared" si="85"/>
        <v>-20</v>
      </c>
      <c r="G1349" s="165" t="e">
        <f t="shared" si="86"/>
        <v>#N/A</v>
      </c>
      <c r="H1349" s="167">
        <v>20360</v>
      </c>
      <c r="I1349" s="165" t="e">
        <f t="shared" si="87"/>
        <v>#N/A</v>
      </c>
      <c r="J1349" s="158" t="e">
        <f>IF(OR($A1349="",$K1349),"",VLOOKUP($A1349,ContractInfo!$C:$L,10,FALSE))</f>
        <v>#N/A</v>
      </c>
      <c r="K1349" s="158" t="b">
        <f>IF($A1349="","",VLOOKUP($A1349,ContractInfo!$C$2:$H$904,6,FALSE))</f>
        <v>0</v>
      </c>
      <c r="L1349" s="158">
        <f>IF(OR($A1349="",$K1349),"",VLOOKUP($A1349,ContractInfo!$C:$L,5,FALSE))</f>
        <v>100</v>
      </c>
    </row>
    <row r="1350" spans="1:12" x14ac:dyDescent="0.2">
      <c r="A1350" s="141" t="s">
        <v>1693</v>
      </c>
      <c r="B1350" s="167">
        <v>-200</v>
      </c>
      <c r="C1350" s="167">
        <v>-200</v>
      </c>
      <c r="D1350" s="167">
        <v>0</v>
      </c>
      <c r="E1350" s="158">
        <f t="shared" si="84"/>
        <v>1</v>
      </c>
      <c r="F1350" s="158">
        <f t="shared" si="85"/>
        <v>-200</v>
      </c>
      <c r="G1350" s="165" t="e">
        <f t="shared" si="86"/>
        <v>#N/A</v>
      </c>
      <c r="H1350" s="167">
        <v>114200</v>
      </c>
      <c r="I1350" s="165" t="e">
        <f t="shared" si="87"/>
        <v>#N/A</v>
      </c>
      <c r="J1350" s="158" t="e">
        <f>IF(OR($A1350="",$K1350),"",VLOOKUP($A1350,ContractInfo!$C:$L,10,FALSE))</f>
        <v>#N/A</v>
      </c>
      <c r="K1350" s="158" t="b">
        <f>IF($A1350="","",VLOOKUP($A1350,ContractInfo!$C$2:$H$904,6,FALSE))</f>
        <v>0</v>
      </c>
      <c r="L1350" s="158">
        <f>IF(OR($A1350="",$K1350),"",VLOOKUP($A1350,ContractInfo!$C:$L,5,FALSE))</f>
        <v>100</v>
      </c>
    </row>
    <row r="1351" spans="1:12" x14ac:dyDescent="0.2">
      <c r="A1351" s="141" t="s">
        <v>1670</v>
      </c>
      <c r="B1351" s="167">
        <v>-30</v>
      </c>
      <c r="C1351" s="167">
        <v>-30</v>
      </c>
      <c r="D1351" s="167">
        <v>0</v>
      </c>
      <c r="E1351" s="158">
        <f t="shared" si="84"/>
        <v>1</v>
      </c>
      <c r="F1351" s="158">
        <f t="shared" si="85"/>
        <v>-30</v>
      </c>
      <c r="G1351" s="165" t="e">
        <f t="shared" si="86"/>
        <v>#N/A</v>
      </c>
      <c r="H1351" s="167">
        <v>38790</v>
      </c>
      <c r="I1351" s="165" t="e">
        <f t="shared" si="87"/>
        <v>#N/A</v>
      </c>
      <c r="J1351" s="158" t="e">
        <f>IF(OR($A1351="",$K1351),"",VLOOKUP($A1351,ContractInfo!$C:$L,10,FALSE))</f>
        <v>#N/A</v>
      </c>
      <c r="K1351" s="158" t="b">
        <f>IF($A1351="","",VLOOKUP($A1351,ContractInfo!$C$2:$H$904,6,FALSE))</f>
        <v>0</v>
      </c>
      <c r="L1351" s="158">
        <f>IF(OR($A1351="",$K1351),"",VLOOKUP($A1351,ContractInfo!$C:$L,5,FALSE))</f>
        <v>100</v>
      </c>
    </row>
    <row r="1352" spans="1:12" x14ac:dyDescent="0.2">
      <c r="A1352" s="141" t="s">
        <v>678</v>
      </c>
      <c r="B1352" s="167">
        <v>-400</v>
      </c>
      <c r="C1352" s="167">
        <v>-400</v>
      </c>
      <c r="D1352" s="167">
        <v>0</v>
      </c>
      <c r="E1352" s="158">
        <f t="shared" si="84"/>
        <v>1</v>
      </c>
      <c r="F1352" s="158">
        <f t="shared" si="85"/>
        <v>-400</v>
      </c>
      <c r="G1352" s="165" t="e">
        <f t="shared" si="86"/>
        <v>#N/A</v>
      </c>
      <c r="H1352" s="167">
        <v>632400</v>
      </c>
      <c r="I1352" s="165" t="e">
        <f t="shared" si="87"/>
        <v>#N/A</v>
      </c>
      <c r="J1352" s="158" t="e">
        <f>IF(OR($A1352="",$K1352),"",VLOOKUP($A1352,ContractInfo!$C:$L,10,FALSE))</f>
        <v>#N/A</v>
      </c>
      <c r="K1352" s="158" t="b">
        <f>IF($A1352="","",VLOOKUP($A1352,ContractInfo!$C$2:$H$904,6,FALSE))</f>
        <v>0</v>
      </c>
      <c r="L1352" s="158">
        <f>IF(OR($A1352="",$K1352),"",VLOOKUP($A1352,ContractInfo!$C:$L,5,FALSE))</f>
        <v>100</v>
      </c>
    </row>
    <row r="1353" spans="1:12" x14ac:dyDescent="0.2">
      <c r="A1353" s="141" t="s">
        <v>1416</v>
      </c>
      <c r="B1353" s="167">
        <v>43</v>
      </c>
      <c r="C1353" s="167">
        <v>43</v>
      </c>
      <c r="D1353" s="167">
        <v>0</v>
      </c>
      <c r="E1353" s="158">
        <f t="shared" si="84"/>
        <v>1</v>
      </c>
      <c r="F1353" s="158">
        <f t="shared" si="85"/>
        <v>43</v>
      </c>
      <c r="G1353" s="165" t="e">
        <f t="shared" si="86"/>
        <v>#N/A</v>
      </c>
      <c r="H1353" s="167">
        <v>-1620979.987</v>
      </c>
      <c r="I1353" s="165" t="e">
        <f t="shared" si="87"/>
        <v>#N/A</v>
      </c>
      <c r="J1353" s="158" t="e">
        <f>IF(OR($A1353="",$K1353),"",VLOOKUP($A1353,ContractInfo!$C:$L,10,FALSE))</f>
        <v>#N/A</v>
      </c>
      <c r="K1353" s="158" t="b">
        <f>IF($A1353="","",VLOOKUP($A1353,ContractInfo!$C$2:$H$904,6,FALSE))</f>
        <v>0</v>
      </c>
      <c r="L1353" s="158">
        <f>IF(OR($A1353="",$K1353),"",VLOOKUP($A1353,ContractInfo!$C:$L,5,FALSE))</f>
        <v>10</v>
      </c>
    </row>
    <row r="1354" spans="1:12" x14ac:dyDescent="0.2">
      <c r="A1354" s="141" t="s">
        <v>1597</v>
      </c>
      <c r="B1354" s="167">
        <v>3</v>
      </c>
      <c r="C1354" s="167">
        <v>3</v>
      </c>
      <c r="D1354" s="167">
        <v>0</v>
      </c>
      <c r="E1354" s="158">
        <f t="shared" si="84"/>
        <v>1</v>
      </c>
      <c r="F1354" s="158">
        <f t="shared" si="85"/>
        <v>3</v>
      </c>
      <c r="G1354" s="165" t="e">
        <f t="shared" si="86"/>
        <v>#N/A</v>
      </c>
      <c r="H1354" s="167">
        <v>-155700</v>
      </c>
      <c r="I1354" s="165" t="e">
        <f t="shared" si="87"/>
        <v>#N/A</v>
      </c>
      <c r="J1354" s="158" t="e">
        <f>IF(OR($A1354="",$K1354),"",VLOOKUP($A1354,ContractInfo!$C:$L,10,FALSE))</f>
        <v>#N/A</v>
      </c>
      <c r="K1354" s="158" t="b">
        <f>IF($A1354="","",VLOOKUP($A1354,ContractInfo!$C$2:$H$904,6,FALSE))</f>
        <v>0</v>
      </c>
      <c r="L1354" s="158">
        <f>IF(OR($A1354="",$K1354),"",VLOOKUP($A1354,ContractInfo!$C:$L,5,FALSE))</f>
        <v>100</v>
      </c>
    </row>
    <row r="1355" spans="1:12" x14ac:dyDescent="0.2">
      <c r="A1355" s="141" t="s">
        <v>2366</v>
      </c>
      <c r="B1355" s="167">
        <v>14</v>
      </c>
      <c r="C1355" s="167">
        <v>14</v>
      </c>
      <c r="D1355" s="167">
        <v>0</v>
      </c>
      <c r="E1355" s="158">
        <f t="shared" si="84"/>
        <v>1</v>
      </c>
      <c r="F1355" s="158">
        <f t="shared" si="85"/>
        <v>14</v>
      </c>
      <c r="G1355" s="165" t="e">
        <f t="shared" si="86"/>
        <v>#N/A</v>
      </c>
      <c r="H1355" s="167">
        <v>-392980</v>
      </c>
      <c r="I1355" s="165" t="e">
        <f t="shared" si="87"/>
        <v>#N/A</v>
      </c>
      <c r="J1355" s="158" t="e">
        <f>IF(OR($A1355="",$K1355),"",VLOOKUP($A1355,ContractInfo!$C:$L,10,FALSE))</f>
        <v>#N/A</v>
      </c>
      <c r="K1355" s="158" t="b">
        <f>IF($A1355="","",VLOOKUP($A1355,ContractInfo!$C$2:$H$904,6,FALSE))</f>
        <v>0</v>
      </c>
      <c r="L1355" s="158">
        <f>IF(OR($A1355="",$K1355),"",VLOOKUP($A1355,ContractInfo!$C:$L,5,FALSE))</f>
        <v>10</v>
      </c>
    </row>
    <row r="1356" spans="1:12" x14ac:dyDescent="0.2">
      <c r="A1356" s="141" t="s">
        <v>1806</v>
      </c>
      <c r="B1356" s="167">
        <v>1</v>
      </c>
      <c r="C1356" s="167">
        <v>0</v>
      </c>
      <c r="D1356" s="167">
        <v>-1</v>
      </c>
      <c r="E1356" s="158">
        <f t="shared" si="84"/>
        <v>1</v>
      </c>
      <c r="F1356" s="158">
        <f t="shared" si="85"/>
        <v>1</v>
      </c>
      <c r="G1356" s="165" t="e">
        <f t="shared" si="86"/>
        <v>#N/A</v>
      </c>
      <c r="H1356" s="167">
        <v>-75250</v>
      </c>
      <c r="I1356" s="165" t="e">
        <f t="shared" si="87"/>
        <v>#N/A</v>
      </c>
      <c r="J1356" s="158" t="e">
        <f>IF(OR($A1356="",$K1356),"",VLOOKUP($A1356,ContractInfo!$C:$L,10,FALSE))</f>
        <v>#N/A</v>
      </c>
      <c r="K1356" s="158" t="b">
        <f>IF($A1356="","",VLOOKUP($A1356,ContractInfo!$C$2:$H$904,6,FALSE))</f>
        <v>0</v>
      </c>
      <c r="L1356" s="158">
        <f>IF(OR($A1356="",$K1356),"",VLOOKUP($A1356,ContractInfo!$C:$L,5,FALSE))</f>
        <v>5</v>
      </c>
    </row>
    <row r="1357" spans="1:12" x14ac:dyDescent="0.2">
      <c r="A1357" s="141" t="s">
        <v>2293</v>
      </c>
      <c r="B1357" s="167">
        <v>235</v>
      </c>
      <c r="C1357" s="167">
        <v>235</v>
      </c>
      <c r="D1357" s="167">
        <v>0</v>
      </c>
      <c r="E1357" s="158">
        <f t="shared" si="84"/>
        <v>1</v>
      </c>
      <c r="F1357" s="158">
        <f t="shared" si="85"/>
        <v>235</v>
      </c>
      <c r="G1357" s="165" t="e">
        <f t="shared" si="86"/>
        <v>#N/A</v>
      </c>
      <c r="H1357" s="167">
        <v>-549900</v>
      </c>
      <c r="I1357" s="165" t="e">
        <f t="shared" si="87"/>
        <v>#N/A</v>
      </c>
      <c r="J1357" s="158" t="e">
        <f>IF(OR($A1357="",$K1357),"",VLOOKUP($A1357,ContractInfo!$C:$L,10,FALSE))</f>
        <v>#N/A</v>
      </c>
      <c r="K1357" s="158" t="b">
        <f>IF($A1357="","",VLOOKUP($A1357,ContractInfo!$C$2:$H$904,6,FALSE))</f>
        <v>0</v>
      </c>
      <c r="L1357" s="158">
        <f>IF(OR($A1357="",$K1357),"",VLOOKUP($A1357,ContractInfo!$C:$L,5,FALSE))</f>
        <v>100</v>
      </c>
    </row>
    <row r="1358" spans="1:12" x14ac:dyDescent="0.2">
      <c r="A1358" s="141" t="s">
        <v>2377</v>
      </c>
      <c r="B1358" s="167">
        <v>4610</v>
      </c>
      <c r="C1358" s="167">
        <v>4610</v>
      </c>
      <c r="D1358" s="167">
        <v>0</v>
      </c>
      <c r="E1358" s="158">
        <f t="shared" si="84"/>
        <v>1</v>
      </c>
      <c r="F1358" s="158">
        <f t="shared" si="85"/>
        <v>4610</v>
      </c>
      <c r="G1358" s="165" t="e">
        <f t="shared" si="86"/>
        <v>#N/A</v>
      </c>
      <c r="H1358" s="167">
        <v>-5384941</v>
      </c>
      <c r="I1358" s="165" t="e">
        <f t="shared" si="87"/>
        <v>#N/A</v>
      </c>
      <c r="J1358" s="158" t="e">
        <f>IF(OR($A1358="",$K1358),"",VLOOKUP($A1358,ContractInfo!$C:$L,10,FALSE))</f>
        <v>#N/A</v>
      </c>
      <c r="K1358" s="158" t="b">
        <f>IF($A1358="","",VLOOKUP($A1358,ContractInfo!$C$2:$H$904,6,FALSE))</f>
        <v>0</v>
      </c>
      <c r="L1358" s="158">
        <f>IF(OR($A1358="",$K1358),"",VLOOKUP($A1358,ContractInfo!$C:$L,5,FALSE))</f>
        <v>100</v>
      </c>
    </row>
    <row r="1359" spans="1:12" x14ac:dyDescent="0.2">
      <c r="A1359" s="141" t="s">
        <v>2295</v>
      </c>
      <c r="B1359" s="167">
        <v>50</v>
      </c>
      <c r="C1359" s="167">
        <v>50</v>
      </c>
      <c r="D1359" s="167">
        <v>0</v>
      </c>
      <c r="E1359" s="158">
        <f t="shared" si="84"/>
        <v>1</v>
      </c>
      <c r="F1359" s="158">
        <f t="shared" si="85"/>
        <v>50</v>
      </c>
      <c r="G1359" s="165" t="e">
        <f t="shared" si="86"/>
        <v>#N/A</v>
      </c>
      <c r="H1359" s="167">
        <v>-70650</v>
      </c>
      <c r="I1359" s="165" t="e">
        <f t="shared" si="87"/>
        <v>#N/A</v>
      </c>
      <c r="J1359" s="158" t="e">
        <f>IF(OR($A1359="",$K1359),"",VLOOKUP($A1359,ContractInfo!$C:$L,10,FALSE))</f>
        <v>#N/A</v>
      </c>
      <c r="K1359" s="158" t="b">
        <f>IF($A1359="","",VLOOKUP($A1359,ContractInfo!$C$2:$H$904,6,FALSE))</f>
        <v>0</v>
      </c>
      <c r="L1359" s="158">
        <f>IF(OR($A1359="",$K1359),"",VLOOKUP($A1359,ContractInfo!$C:$L,5,FALSE))</f>
        <v>100</v>
      </c>
    </row>
    <row r="1360" spans="1:12" x14ac:dyDescent="0.2">
      <c r="A1360" s="141" t="s">
        <v>2241</v>
      </c>
      <c r="B1360" s="167">
        <v>50</v>
      </c>
      <c r="C1360" s="167">
        <v>50</v>
      </c>
      <c r="D1360" s="167">
        <v>0</v>
      </c>
      <c r="E1360" s="158">
        <f t="shared" si="84"/>
        <v>1</v>
      </c>
      <c r="F1360" s="158">
        <f t="shared" si="85"/>
        <v>50</v>
      </c>
      <c r="G1360" s="165" t="e">
        <f t="shared" si="86"/>
        <v>#N/A</v>
      </c>
      <c r="H1360" s="167">
        <v>-65700</v>
      </c>
      <c r="I1360" s="165" t="e">
        <f t="shared" si="87"/>
        <v>#N/A</v>
      </c>
      <c r="J1360" s="158" t="e">
        <f>IF(OR($A1360="",$K1360),"",VLOOKUP($A1360,ContractInfo!$C:$L,10,FALSE))</f>
        <v>#N/A</v>
      </c>
      <c r="K1360" s="158" t="b">
        <f>IF($A1360="","",VLOOKUP($A1360,ContractInfo!$C$2:$H$904,6,FALSE))</f>
        <v>0</v>
      </c>
      <c r="L1360" s="158">
        <f>IF(OR($A1360="",$K1360),"",VLOOKUP($A1360,ContractInfo!$C:$L,5,FALSE))</f>
        <v>100</v>
      </c>
    </row>
    <row r="1361" spans="1:12" x14ac:dyDescent="0.2">
      <c r="A1361" s="141" t="s">
        <v>1353</v>
      </c>
      <c r="B1361" s="167">
        <v>-8</v>
      </c>
      <c r="C1361" s="167">
        <v>-8</v>
      </c>
      <c r="D1361" s="167">
        <v>0</v>
      </c>
      <c r="E1361" s="158">
        <f t="shared" si="84"/>
        <v>1</v>
      </c>
      <c r="F1361" s="158">
        <f t="shared" si="85"/>
        <v>-8</v>
      </c>
      <c r="G1361" s="165" t="e">
        <f t="shared" si="86"/>
        <v>#N/A</v>
      </c>
      <c r="H1361" s="167">
        <v>18824</v>
      </c>
      <c r="I1361" s="165" t="e">
        <f t="shared" si="87"/>
        <v>#N/A</v>
      </c>
      <c r="J1361" s="158" t="e">
        <f>IF(OR($A1361="",$K1361),"",VLOOKUP($A1361,ContractInfo!$C:$L,10,FALSE))</f>
        <v>#N/A</v>
      </c>
      <c r="K1361" s="158" t="b">
        <f>IF($A1361="","",VLOOKUP($A1361,ContractInfo!$C$2:$H$904,6,FALSE))</f>
        <v>0</v>
      </c>
      <c r="L1361" s="158">
        <f>IF(OR($A1361="",$K1361),"",VLOOKUP($A1361,ContractInfo!$C:$L,5,FALSE))</f>
        <v>100</v>
      </c>
    </row>
    <row r="1362" spans="1:12" x14ac:dyDescent="0.2">
      <c r="A1362" s="141" t="s">
        <v>1962</v>
      </c>
      <c r="B1362" s="167">
        <v>200</v>
      </c>
      <c r="C1362" s="167">
        <v>200</v>
      </c>
      <c r="D1362" s="167">
        <v>0</v>
      </c>
      <c r="E1362" s="158">
        <f t="shared" si="84"/>
        <v>1</v>
      </c>
      <c r="F1362" s="158">
        <f t="shared" si="85"/>
        <v>200</v>
      </c>
      <c r="G1362" s="165" t="e">
        <f t="shared" si="86"/>
        <v>#N/A</v>
      </c>
      <c r="H1362" s="167">
        <v>-581200</v>
      </c>
      <c r="I1362" s="165" t="e">
        <f t="shared" si="87"/>
        <v>#N/A</v>
      </c>
      <c r="J1362" s="158" t="e">
        <f>IF(OR($A1362="",$K1362),"",VLOOKUP($A1362,ContractInfo!$C:$L,10,FALSE))</f>
        <v>#N/A</v>
      </c>
      <c r="K1362" s="158" t="b">
        <f>IF($A1362="","",VLOOKUP($A1362,ContractInfo!$C$2:$H$904,6,FALSE))</f>
        <v>0</v>
      </c>
      <c r="L1362" s="158">
        <f>IF(OR($A1362="",$K1362),"",VLOOKUP($A1362,ContractInfo!$C:$L,5,FALSE))</f>
        <v>100</v>
      </c>
    </row>
    <row r="1363" spans="1:12" x14ac:dyDescent="0.2">
      <c r="A1363" s="141" t="s">
        <v>2324</v>
      </c>
      <c r="B1363" s="167">
        <v>50</v>
      </c>
      <c r="C1363" s="167">
        <v>50</v>
      </c>
      <c r="D1363" s="167">
        <v>0</v>
      </c>
      <c r="E1363" s="158">
        <f t="shared" si="84"/>
        <v>1</v>
      </c>
      <c r="F1363" s="158">
        <f t="shared" si="85"/>
        <v>50</v>
      </c>
      <c r="G1363" s="165" t="e">
        <f t="shared" si="86"/>
        <v>#N/A</v>
      </c>
      <c r="H1363" s="167">
        <v>-266150</v>
      </c>
      <c r="I1363" s="165" t="e">
        <f t="shared" si="87"/>
        <v>#N/A</v>
      </c>
      <c r="J1363" s="158" t="e">
        <f>IF(OR($A1363="",$K1363),"",VLOOKUP($A1363,ContractInfo!$C:$L,10,FALSE))</f>
        <v>#N/A</v>
      </c>
      <c r="K1363" s="158" t="b">
        <f>IF($A1363="","",VLOOKUP($A1363,ContractInfo!$C$2:$H$904,6,FALSE))</f>
        <v>0</v>
      </c>
      <c r="L1363" s="158">
        <f>IF(OR($A1363="",$K1363),"",VLOOKUP($A1363,ContractInfo!$C:$L,5,FALSE))</f>
        <v>100</v>
      </c>
    </row>
    <row r="1364" spans="1:12" x14ac:dyDescent="0.2">
      <c r="A1364" s="141" t="s">
        <v>2331</v>
      </c>
      <c r="B1364" s="167">
        <v>-15</v>
      </c>
      <c r="C1364" s="167">
        <v>-15</v>
      </c>
      <c r="D1364" s="167">
        <v>0</v>
      </c>
      <c r="E1364" s="158">
        <f t="shared" si="84"/>
        <v>1</v>
      </c>
      <c r="F1364" s="158">
        <f t="shared" si="85"/>
        <v>-15</v>
      </c>
      <c r="G1364" s="165" t="e">
        <f t="shared" si="86"/>
        <v>#N/A</v>
      </c>
      <c r="H1364" s="167">
        <v>56100</v>
      </c>
      <c r="I1364" s="165" t="e">
        <f t="shared" si="87"/>
        <v>#N/A</v>
      </c>
      <c r="J1364" s="158" t="e">
        <f>IF(OR($A1364="",$K1364),"",VLOOKUP($A1364,ContractInfo!$C:$L,10,FALSE))</f>
        <v>#N/A</v>
      </c>
      <c r="K1364" s="158" t="b">
        <f>IF($A1364="","",VLOOKUP($A1364,ContractInfo!$C$2:$H$904,6,FALSE))</f>
        <v>0</v>
      </c>
      <c r="L1364" s="158">
        <f>IF(OR($A1364="",$K1364),"",VLOOKUP($A1364,ContractInfo!$C:$L,5,FALSE))</f>
        <v>100</v>
      </c>
    </row>
    <row r="1365" spans="1:12" x14ac:dyDescent="0.2">
      <c r="A1365" s="141" t="s">
        <v>2107</v>
      </c>
      <c r="B1365" s="167">
        <v>10</v>
      </c>
      <c r="C1365" s="167">
        <v>10</v>
      </c>
      <c r="D1365" s="167">
        <v>0</v>
      </c>
      <c r="E1365" s="158">
        <f t="shared" si="84"/>
        <v>1</v>
      </c>
      <c r="F1365" s="158">
        <f t="shared" si="85"/>
        <v>10</v>
      </c>
      <c r="G1365" s="165" t="e">
        <f t="shared" si="86"/>
        <v>#N/A</v>
      </c>
      <c r="H1365" s="167">
        <v>-31140</v>
      </c>
      <c r="I1365" s="165" t="e">
        <f t="shared" si="87"/>
        <v>#N/A</v>
      </c>
      <c r="J1365" s="158" t="e">
        <f>IF(OR($A1365="",$K1365),"",VLOOKUP($A1365,ContractInfo!$C:$L,10,FALSE))</f>
        <v>#N/A</v>
      </c>
      <c r="K1365" s="158" t="b">
        <f>IF($A1365="","",VLOOKUP($A1365,ContractInfo!$C$2:$H$904,6,FALSE))</f>
        <v>0</v>
      </c>
      <c r="L1365" s="158">
        <f>IF(OR($A1365="",$K1365),"",VLOOKUP($A1365,ContractInfo!$C:$L,5,FALSE))</f>
        <v>100</v>
      </c>
    </row>
    <row r="1366" spans="1:12" x14ac:dyDescent="0.2">
      <c r="A1366" s="141" t="s">
        <v>2016</v>
      </c>
      <c r="B1366" s="167">
        <v>-50</v>
      </c>
      <c r="C1366" s="167">
        <v>-50</v>
      </c>
      <c r="D1366" s="167">
        <v>0</v>
      </c>
      <c r="E1366" s="158">
        <f t="shared" si="84"/>
        <v>1</v>
      </c>
      <c r="F1366" s="158">
        <f t="shared" si="85"/>
        <v>-50</v>
      </c>
      <c r="G1366" s="165" t="e">
        <f t="shared" si="86"/>
        <v>#N/A</v>
      </c>
      <c r="H1366" s="167">
        <v>109949.99999999999</v>
      </c>
      <c r="I1366" s="165" t="e">
        <f t="shared" si="87"/>
        <v>#N/A</v>
      </c>
      <c r="J1366" s="158" t="e">
        <f>IF(OR($A1366="",$K1366),"",VLOOKUP($A1366,ContractInfo!$C:$L,10,FALSE))</f>
        <v>#N/A</v>
      </c>
      <c r="K1366" s="158" t="b">
        <f>IF($A1366="","",VLOOKUP($A1366,ContractInfo!$C$2:$H$904,6,FALSE))</f>
        <v>0</v>
      </c>
      <c r="L1366" s="158">
        <f>IF(OR($A1366="",$K1366),"",VLOOKUP($A1366,ContractInfo!$C:$L,5,FALSE))</f>
        <v>100</v>
      </c>
    </row>
    <row r="1367" spans="1:12" x14ac:dyDescent="0.2">
      <c r="A1367" s="141" t="s">
        <v>1979</v>
      </c>
      <c r="B1367" s="167">
        <v>-80</v>
      </c>
      <c r="C1367" s="167">
        <v>-80</v>
      </c>
      <c r="D1367" s="167">
        <v>0</v>
      </c>
      <c r="E1367" s="158">
        <f t="shared" si="84"/>
        <v>1</v>
      </c>
      <c r="F1367" s="158">
        <f t="shared" si="85"/>
        <v>-80</v>
      </c>
      <c r="G1367" s="165" t="e">
        <f t="shared" si="86"/>
        <v>#N/A</v>
      </c>
      <c r="H1367" s="167">
        <v>520616</v>
      </c>
      <c r="I1367" s="165" t="e">
        <f t="shared" si="87"/>
        <v>#N/A</v>
      </c>
      <c r="J1367" s="158" t="e">
        <f>IF(OR($A1367="",$K1367),"",VLOOKUP($A1367,ContractInfo!$C:$L,10,FALSE))</f>
        <v>#N/A</v>
      </c>
      <c r="K1367" s="158" t="b">
        <f>IF($A1367="","",VLOOKUP($A1367,ContractInfo!$C$2:$H$904,6,FALSE))</f>
        <v>0</v>
      </c>
      <c r="L1367" s="158">
        <f>IF(OR($A1367="",$K1367),"",VLOOKUP($A1367,ContractInfo!$C:$L,5,FALSE))</f>
        <v>100</v>
      </c>
    </row>
    <row r="1368" spans="1:12" x14ac:dyDescent="0.2">
      <c r="A1368" s="141" t="s">
        <v>1882</v>
      </c>
      <c r="B1368" s="167">
        <v>400</v>
      </c>
      <c r="C1368" s="167">
        <v>400</v>
      </c>
      <c r="D1368" s="167">
        <v>0</v>
      </c>
      <c r="E1368" s="158">
        <f t="shared" si="84"/>
        <v>1</v>
      </c>
      <c r="F1368" s="158">
        <f t="shared" si="85"/>
        <v>400</v>
      </c>
      <c r="G1368" s="165" t="e">
        <f t="shared" si="86"/>
        <v>#N/A</v>
      </c>
      <c r="H1368" s="167">
        <v>-480800</v>
      </c>
      <c r="I1368" s="165" t="e">
        <f t="shared" si="87"/>
        <v>#N/A</v>
      </c>
      <c r="J1368" s="158" t="e">
        <f>IF(OR($A1368="",$K1368),"",VLOOKUP($A1368,ContractInfo!$C:$L,10,FALSE))</f>
        <v>#N/A</v>
      </c>
      <c r="K1368" s="158" t="b">
        <f>IF($A1368="","",VLOOKUP($A1368,ContractInfo!$C$2:$H$904,6,FALSE))</f>
        <v>0</v>
      </c>
      <c r="L1368" s="158">
        <f>IF(OR($A1368="",$K1368),"",VLOOKUP($A1368,ContractInfo!$C:$L,5,FALSE))</f>
        <v>100</v>
      </c>
    </row>
    <row r="1369" spans="1:12" x14ac:dyDescent="0.2">
      <c r="A1369" s="141" t="s">
        <v>2013</v>
      </c>
      <c r="B1369" s="167">
        <v>-20</v>
      </c>
      <c r="C1369" s="167">
        <v>-20</v>
      </c>
      <c r="D1369" s="167">
        <v>0</v>
      </c>
      <c r="E1369" s="158">
        <f t="shared" si="84"/>
        <v>1</v>
      </c>
      <c r="F1369" s="158">
        <f t="shared" si="85"/>
        <v>-20</v>
      </c>
      <c r="G1369" s="165" t="e">
        <f t="shared" si="86"/>
        <v>#N/A</v>
      </c>
      <c r="H1369" s="167">
        <v>53300</v>
      </c>
      <c r="I1369" s="165" t="e">
        <f t="shared" si="87"/>
        <v>#N/A</v>
      </c>
      <c r="J1369" s="158" t="e">
        <f>IF(OR($A1369="",$K1369),"",VLOOKUP($A1369,ContractInfo!$C:$L,10,FALSE))</f>
        <v>#N/A</v>
      </c>
      <c r="K1369" s="158" t="b">
        <f>IF($A1369="","",VLOOKUP($A1369,ContractInfo!$C$2:$H$904,6,FALSE))</f>
        <v>0</v>
      </c>
      <c r="L1369" s="158">
        <f>IF(OR($A1369="",$K1369),"",VLOOKUP($A1369,ContractInfo!$C:$L,5,FALSE))</f>
        <v>100</v>
      </c>
    </row>
    <row r="1370" spans="1:12" x14ac:dyDescent="0.2">
      <c r="A1370" s="141" t="s">
        <v>1851</v>
      </c>
      <c r="B1370" s="167">
        <v>-25</v>
      </c>
      <c r="C1370" s="167">
        <v>-25</v>
      </c>
      <c r="D1370" s="167">
        <v>0</v>
      </c>
      <c r="E1370" s="158">
        <f t="shared" si="84"/>
        <v>1</v>
      </c>
      <c r="F1370" s="158">
        <f t="shared" si="85"/>
        <v>-25</v>
      </c>
      <c r="G1370" s="165" t="e">
        <f t="shared" si="86"/>
        <v>#N/A</v>
      </c>
      <c r="H1370" s="167">
        <v>16650</v>
      </c>
      <c r="I1370" s="165" t="e">
        <f t="shared" si="87"/>
        <v>#N/A</v>
      </c>
      <c r="J1370" s="158" t="e">
        <f>IF(OR($A1370="",$K1370),"",VLOOKUP($A1370,ContractInfo!$C:$L,10,FALSE))</f>
        <v>#N/A</v>
      </c>
      <c r="K1370" s="158" t="b">
        <f>IF($A1370="","",VLOOKUP($A1370,ContractInfo!$C$2:$H$904,6,FALSE))</f>
        <v>0</v>
      </c>
      <c r="L1370" s="158">
        <f>IF(OR($A1370="",$K1370),"",VLOOKUP($A1370,ContractInfo!$C:$L,5,FALSE))</f>
        <v>100</v>
      </c>
    </row>
    <row r="1371" spans="1:12" x14ac:dyDescent="0.2">
      <c r="A1371" s="141" t="s">
        <v>1427</v>
      </c>
      <c r="B1371" s="167">
        <v>600</v>
      </c>
      <c r="C1371" s="167">
        <v>600</v>
      </c>
      <c r="D1371" s="167">
        <v>0</v>
      </c>
      <c r="E1371" s="158">
        <f t="shared" si="84"/>
        <v>1</v>
      </c>
      <c r="F1371" s="158">
        <f t="shared" si="85"/>
        <v>600</v>
      </c>
      <c r="G1371" s="165" t="e">
        <f t="shared" si="86"/>
        <v>#N/A</v>
      </c>
      <c r="H1371" s="167">
        <v>-347400</v>
      </c>
      <c r="I1371" s="165" t="e">
        <f t="shared" si="87"/>
        <v>#N/A</v>
      </c>
      <c r="J1371" s="158" t="e">
        <f>IF(OR($A1371="",$K1371),"",VLOOKUP($A1371,ContractInfo!$C:$L,10,FALSE))</f>
        <v>#N/A</v>
      </c>
      <c r="K1371" s="158" t="b">
        <f>IF($A1371="","",VLOOKUP($A1371,ContractInfo!$C$2:$H$904,6,FALSE))</f>
        <v>0</v>
      </c>
      <c r="L1371" s="158">
        <f>IF(OR($A1371="",$K1371),"",VLOOKUP($A1371,ContractInfo!$C:$L,5,FALSE))</f>
        <v>100</v>
      </c>
    </row>
    <row r="1372" spans="1:12" x14ac:dyDescent="0.2">
      <c r="A1372" s="141" t="s">
        <v>2366</v>
      </c>
      <c r="B1372" s="167">
        <v>-6</v>
      </c>
      <c r="C1372" s="167">
        <v>-6</v>
      </c>
      <c r="D1372" s="167">
        <v>0</v>
      </c>
      <c r="E1372" s="158">
        <f t="shared" si="84"/>
        <v>1</v>
      </c>
      <c r="F1372" s="158">
        <f t="shared" si="85"/>
        <v>-6</v>
      </c>
      <c r="G1372" s="165" t="e">
        <f t="shared" si="86"/>
        <v>#N/A</v>
      </c>
      <c r="H1372" s="167">
        <v>165660</v>
      </c>
      <c r="I1372" s="165" t="e">
        <f t="shared" si="87"/>
        <v>#N/A</v>
      </c>
      <c r="J1372" s="158" t="e">
        <f>IF(OR($A1372="",$K1372),"",VLOOKUP($A1372,ContractInfo!$C:$L,10,FALSE))</f>
        <v>#N/A</v>
      </c>
      <c r="K1372" s="158" t="b">
        <f>IF($A1372="","",VLOOKUP($A1372,ContractInfo!$C$2:$H$904,6,FALSE))</f>
        <v>0</v>
      </c>
      <c r="L1372" s="158">
        <f>IF(OR($A1372="",$K1372),"",VLOOKUP($A1372,ContractInfo!$C:$L,5,FALSE))</f>
        <v>10</v>
      </c>
    </row>
    <row r="1373" spans="1:12" x14ac:dyDescent="0.2">
      <c r="A1373" s="141" t="s">
        <v>1416</v>
      </c>
      <c r="B1373" s="167">
        <v>-25</v>
      </c>
      <c r="C1373" s="167">
        <v>-25</v>
      </c>
      <c r="D1373" s="167">
        <v>0</v>
      </c>
      <c r="E1373" s="158">
        <f t="shared" si="84"/>
        <v>1</v>
      </c>
      <c r="F1373" s="158">
        <f t="shared" si="85"/>
        <v>-25</v>
      </c>
      <c r="G1373" s="165" t="e">
        <f t="shared" si="86"/>
        <v>#N/A</v>
      </c>
      <c r="H1373" s="167">
        <v>945550</v>
      </c>
      <c r="I1373" s="165" t="e">
        <f t="shared" si="87"/>
        <v>#N/A</v>
      </c>
      <c r="J1373" s="158" t="e">
        <f>IF(OR($A1373="",$K1373),"",VLOOKUP($A1373,ContractInfo!$C:$L,10,FALSE))</f>
        <v>#N/A</v>
      </c>
      <c r="K1373" s="158" t="b">
        <f>IF($A1373="","",VLOOKUP($A1373,ContractInfo!$C$2:$H$904,6,FALSE))</f>
        <v>0</v>
      </c>
      <c r="L1373" s="158">
        <f>IF(OR($A1373="",$K1373),"",VLOOKUP($A1373,ContractInfo!$C:$L,5,FALSE))</f>
        <v>10</v>
      </c>
    </row>
    <row r="1374" spans="1:12" x14ac:dyDescent="0.2">
      <c r="A1374" s="141" t="s">
        <v>1223</v>
      </c>
      <c r="B1374" s="167">
        <v>-1</v>
      </c>
      <c r="C1374" s="167">
        <v>-1</v>
      </c>
      <c r="D1374" s="167">
        <v>0</v>
      </c>
      <c r="E1374" s="158">
        <f t="shared" si="84"/>
        <v>1</v>
      </c>
      <c r="F1374" s="158">
        <f t="shared" si="85"/>
        <v>-1</v>
      </c>
      <c r="G1374" s="165" t="e">
        <f t="shared" si="86"/>
        <v>#N/A</v>
      </c>
      <c r="H1374" s="167">
        <v>61880</v>
      </c>
      <c r="I1374" s="165" t="e">
        <f t="shared" si="87"/>
        <v>#N/A</v>
      </c>
      <c r="J1374" s="158" t="e">
        <f>IF(OR($A1374="",$K1374),"",VLOOKUP($A1374,ContractInfo!$C:$L,10,FALSE))</f>
        <v>#N/A</v>
      </c>
      <c r="K1374" s="158" t="b">
        <f>IF($A1374="","",VLOOKUP($A1374,ContractInfo!$C$2:$H$904,6,FALSE))</f>
        <v>0</v>
      </c>
      <c r="L1374" s="158">
        <f>IF(OR($A1374="",$K1374),"",VLOOKUP($A1374,ContractInfo!$C:$L,5,FALSE))</f>
        <v>10</v>
      </c>
    </row>
    <row r="1375" spans="1:12" x14ac:dyDescent="0.2">
      <c r="A1375" s="141" t="s">
        <v>1223</v>
      </c>
      <c r="B1375" s="167">
        <v>2</v>
      </c>
      <c r="C1375" s="167">
        <v>0</v>
      </c>
      <c r="D1375" s="167">
        <v>-2</v>
      </c>
      <c r="E1375" s="158">
        <f t="shared" si="84"/>
        <v>1</v>
      </c>
      <c r="F1375" s="158">
        <f t="shared" si="85"/>
        <v>2</v>
      </c>
      <c r="G1375" s="165" t="e">
        <f t="shared" si="86"/>
        <v>#N/A</v>
      </c>
      <c r="H1375" s="167">
        <v>-123800</v>
      </c>
      <c r="I1375" s="165" t="e">
        <f t="shared" si="87"/>
        <v>#N/A</v>
      </c>
      <c r="J1375" s="158" t="e">
        <f>IF(OR($A1375="",$K1375),"",VLOOKUP($A1375,ContractInfo!$C:$L,10,FALSE))</f>
        <v>#N/A</v>
      </c>
      <c r="K1375" s="158" t="b">
        <f>IF($A1375="","",VLOOKUP($A1375,ContractInfo!$C$2:$H$904,6,FALSE))</f>
        <v>0</v>
      </c>
      <c r="L1375" s="158">
        <f>IF(OR($A1375="",$K1375),"",VLOOKUP($A1375,ContractInfo!$C:$L,5,FALSE))</f>
        <v>10</v>
      </c>
    </row>
    <row r="1376" spans="1:12" x14ac:dyDescent="0.2">
      <c r="A1376" s="141" t="s">
        <v>1223</v>
      </c>
      <c r="B1376" s="167">
        <v>-2</v>
      </c>
      <c r="C1376" s="167">
        <v>0</v>
      </c>
      <c r="D1376" s="167">
        <v>2</v>
      </c>
      <c r="E1376" s="158">
        <f t="shared" si="84"/>
        <v>1</v>
      </c>
      <c r="F1376" s="158">
        <f t="shared" si="85"/>
        <v>-2</v>
      </c>
      <c r="G1376" s="165" t="e">
        <f t="shared" si="86"/>
        <v>#N/A</v>
      </c>
      <c r="H1376" s="167">
        <v>123780</v>
      </c>
      <c r="I1376" s="165" t="e">
        <f t="shared" si="87"/>
        <v>#N/A</v>
      </c>
      <c r="J1376" s="158" t="e">
        <f>IF(OR($A1376="",$K1376),"",VLOOKUP($A1376,ContractInfo!$C:$L,10,FALSE))</f>
        <v>#N/A</v>
      </c>
      <c r="K1376" s="158" t="b">
        <f>IF($A1376="","",VLOOKUP($A1376,ContractInfo!$C$2:$H$904,6,FALSE))</f>
        <v>0</v>
      </c>
      <c r="L1376" s="158">
        <f>IF(OR($A1376="",$K1376),"",VLOOKUP($A1376,ContractInfo!$C:$L,5,FALSE))</f>
        <v>10</v>
      </c>
    </row>
    <row r="1377" spans="1:12" x14ac:dyDescent="0.2">
      <c r="A1377" s="141" t="s">
        <v>1937</v>
      </c>
      <c r="B1377" s="167">
        <v>12</v>
      </c>
      <c r="C1377" s="167">
        <v>12</v>
      </c>
      <c r="D1377" s="167">
        <v>0</v>
      </c>
      <c r="E1377" s="158">
        <f t="shared" si="84"/>
        <v>1</v>
      </c>
      <c r="F1377" s="158">
        <f t="shared" si="85"/>
        <v>12</v>
      </c>
      <c r="G1377" s="165" t="e">
        <f t="shared" si="86"/>
        <v>#N/A</v>
      </c>
      <c r="H1377" s="167">
        <v>-712440</v>
      </c>
      <c r="I1377" s="165" t="e">
        <f t="shared" si="87"/>
        <v>#N/A</v>
      </c>
      <c r="J1377" s="158" t="e">
        <f>IF(OR($A1377="",$K1377),"",VLOOKUP($A1377,ContractInfo!$C:$L,10,FALSE))</f>
        <v>#N/A</v>
      </c>
      <c r="K1377" s="158" t="b">
        <f>IF($A1377="","",VLOOKUP($A1377,ContractInfo!$C$2:$H$904,6,FALSE))</f>
        <v>0</v>
      </c>
      <c r="L1377" s="158">
        <f>IF(OR($A1377="",$K1377),"",VLOOKUP($A1377,ContractInfo!$C:$L,5,FALSE))</f>
        <v>10</v>
      </c>
    </row>
    <row r="1378" spans="1:12" x14ac:dyDescent="0.2">
      <c r="A1378" s="141" t="s">
        <v>1223</v>
      </c>
      <c r="B1378" s="167">
        <v>1</v>
      </c>
      <c r="C1378" s="167">
        <v>1</v>
      </c>
      <c r="D1378" s="167">
        <v>0</v>
      </c>
      <c r="E1378" s="158">
        <f t="shared" si="84"/>
        <v>1</v>
      </c>
      <c r="F1378" s="158">
        <f t="shared" si="85"/>
        <v>1</v>
      </c>
      <c r="G1378" s="165" t="e">
        <f t="shared" si="86"/>
        <v>#N/A</v>
      </c>
      <c r="H1378" s="167">
        <v>-61920</v>
      </c>
      <c r="I1378" s="165" t="e">
        <f t="shared" si="87"/>
        <v>#N/A</v>
      </c>
      <c r="J1378" s="158" t="e">
        <f>IF(OR($A1378="",$K1378),"",VLOOKUP($A1378,ContractInfo!$C:$L,10,FALSE))</f>
        <v>#N/A</v>
      </c>
      <c r="K1378" s="158" t="b">
        <f>IF($A1378="","",VLOOKUP($A1378,ContractInfo!$C$2:$H$904,6,FALSE))</f>
        <v>0</v>
      </c>
      <c r="L1378" s="158">
        <f>IF(OR($A1378="",$K1378),"",VLOOKUP($A1378,ContractInfo!$C:$L,5,FALSE))</f>
        <v>10</v>
      </c>
    </row>
    <row r="1379" spans="1:12" x14ac:dyDescent="0.2">
      <c r="A1379" s="141" t="s">
        <v>2411</v>
      </c>
      <c r="B1379" s="167">
        <v>-3</v>
      </c>
      <c r="C1379" s="167">
        <v>0</v>
      </c>
      <c r="D1379" s="167">
        <v>3</v>
      </c>
      <c r="E1379" s="158">
        <f t="shared" si="84"/>
        <v>1</v>
      </c>
      <c r="F1379" s="158">
        <f t="shared" si="85"/>
        <v>-3</v>
      </c>
      <c r="G1379" s="165" t="e">
        <f t="shared" si="86"/>
        <v>#N/A</v>
      </c>
      <c r="H1379" s="167">
        <v>833949.99999999907</v>
      </c>
      <c r="I1379" s="165" t="e">
        <f t="shared" si="87"/>
        <v>#N/A</v>
      </c>
      <c r="J1379" s="158" t="e">
        <f>IF(OR($A1379="",$K1379),"",VLOOKUP($A1379,ContractInfo!$C:$L,10,FALSE))</f>
        <v>#N/A</v>
      </c>
      <c r="K1379" s="158" t="b">
        <f>IF($A1379="","",VLOOKUP($A1379,ContractInfo!$C$2:$H$904,6,FALSE))</f>
        <v>0</v>
      </c>
      <c r="L1379" s="158">
        <f>IF(OR($A1379="",$K1379),"",VLOOKUP($A1379,ContractInfo!$C:$L,5,FALSE))</f>
        <v>1000</v>
      </c>
    </row>
    <row r="1380" spans="1:12" x14ac:dyDescent="0.2">
      <c r="A1380" s="141" t="s">
        <v>678</v>
      </c>
      <c r="B1380" s="167">
        <v>400</v>
      </c>
      <c r="C1380" s="167">
        <v>400</v>
      </c>
      <c r="D1380" s="167">
        <v>0</v>
      </c>
      <c r="E1380" s="158">
        <f t="shared" si="84"/>
        <v>1</v>
      </c>
      <c r="F1380" s="158">
        <f t="shared" si="85"/>
        <v>400</v>
      </c>
      <c r="G1380" s="165" t="e">
        <f t="shared" si="86"/>
        <v>#N/A</v>
      </c>
      <c r="H1380" s="167">
        <v>-653600</v>
      </c>
      <c r="I1380" s="165" t="e">
        <f t="shared" si="87"/>
        <v>#N/A</v>
      </c>
      <c r="J1380" s="158" t="e">
        <f>IF(OR($A1380="",$K1380),"",VLOOKUP($A1380,ContractInfo!$C:$L,10,FALSE))</f>
        <v>#N/A</v>
      </c>
      <c r="K1380" s="158" t="b">
        <f>IF($A1380="","",VLOOKUP($A1380,ContractInfo!$C$2:$H$904,6,FALSE))</f>
        <v>0</v>
      </c>
      <c r="L1380" s="158">
        <f>IF(OR($A1380="",$K1380),"",VLOOKUP($A1380,ContractInfo!$C:$L,5,FALSE))</f>
        <v>100</v>
      </c>
    </row>
    <row r="1381" spans="1:12" x14ac:dyDescent="0.2">
      <c r="A1381" s="141" t="s">
        <v>2295</v>
      </c>
      <c r="B1381" s="167">
        <v>-340</v>
      </c>
      <c r="C1381" s="167">
        <v>-340</v>
      </c>
      <c r="D1381" s="167">
        <v>0</v>
      </c>
      <c r="E1381" s="158">
        <f t="shared" si="84"/>
        <v>1</v>
      </c>
      <c r="F1381" s="158">
        <f t="shared" si="85"/>
        <v>-340</v>
      </c>
      <c r="G1381" s="165" t="e">
        <f t="shared" si="86"/>
        <v>#N/A</v>
      </c>
      <c r="H1381" s="167">
        <v>510000</v>
      </c>
      <c r="I1381" s="165" t="e">
        <f t="shared" si="87"/>
        <v>#N/A</v>
      </c>
      <c r="J1381" s="158" t="e">
        <f>IF(OR($A1381="",$K1381),"",VLOOKUP($A1381,ContractInfo!$C:$L,10,FALSE))</f>
        <v>#N/A</v>
      </c>
      <c r="K1381" s="158" t="b">
        <f>IF($A1381="","",VLOOKUP($A1381,ContractInfo!$C$2:$H$904,6,FALSE))</f>
        <v>0</v>
      </c>
      <c r="L1381" s="158">
        <f>IF(OR($A1381="",$K1381),"",VLOOKUP($A1381,ContractInfo!$C:$L,5,FALSE))</f>
        <v>100</v>
      </c>
    </row>
    <row r="1382" spans="1:12" x14ac:dyDescent="0.2">
      <c r="A1382" s="141" t="s">
        <v>2377</v>
      </c>
      <c r="B1382" s="167">
        <v>400</v>
      </c>
      <c r="C1382" s="167">
        <v>400</v>
      </c>
      <c r="D1382" s="167">
        <v>0</v>
      </c>
      <c r="E1382" s="158">
        <f t="shared" si="84"/>
        <v>1</v>
      </c>
      <c r="F1382" s="158">
        <f t="shared" si="85"/>
        <v>400</v>
      </c>
      <c r="G1382" s="165" t="e">
        <f t="shared" si="86"/>
        <v>#N/A</v>
      </c>
      <c r="H1382" s="167">
        <v>-473200</v>
      </c>
      <c r="I1382" s="165" t="e">
        <f t="shared" si="87"/>
        <v>#N/A</v>
      </c>
      <c r="J1382" s="158" t="e">
        <f>IF(OR($A1382="",$K1382),"",VLOOKUP($A1382,ContractInfo!$C:$L,10,FALSE))</f>
        <v>#N/A</v>
      </c>
      <c r="K1382" s="158" t="b">
        <f>IF($A1382="","",VLOOKUP($A1382,ContractInfo!$C$2:$H$904,6,FALSE))</f>
        <v>0</v>
      </c>
      <c r="L1382" s="158">
        <f>IF(OR($A1382="",$K1382),"",VLOOKUP($A1382,ContractInfo!$C:$L,5,FALSE))</f>
        <v>100</v>
      </c>
    </row>
    <row r="1383" spans="1:12" x14ac:dyDescent="0.2">
      <c r="A1383" s="141" t="s">
        <v>2293</v>
      </c>
      <c r="B1383" s="167">
        <v>50</v>
      </c>
      <c r="C1383" s="167">
        <v>50</v>
      </c>
      <c r="D1383" s="167">
        <v>0</v>
      </c>
      <c r="E1383" s="158">
        <f t="shared" si="84"/>
        <v>1</v>
      </c>
      <c r="F1383" s="158">
        <f t="shared" si="85"/>
        <v>50</v>
      </c>
      <c r="G1383" s="165" t="e">
        <f t="shared" si="86"/>
        <v>#N/A</v>
      </c>
      <c r="H1383" s="167">
        <v>-120550</v>
      </c>
      <c r="I1383" s="165" t="e">
        <f t="shared" si="87"/>
        <v>#N/A</v>
      </c>
      <c r="J1383" s="158" t="e">
        <f>IF(OR($A1383="",$K1383),"",VLOOKUP($A1383,ContractInfo!$C:$L,10,FALSE))</f>
        <v>#N/A</v>
      </c>
      <c r="K1383" s="158" t="b">
        <f>IF($A1383="","",VLOOKUP($A1383,ContractInfo!$C$2:$H$904,6,FALSE))</f>
        <v>0</v>
      </c>
      <c r="L1383" s="158">
        <f>IF(OR($A1383="",$K1383),"",VLOOKUP($A1383,ContractInfo!$C:$L,5,FALSE))</f>
        <v>100</v>
      </c>
    </row>
    <row r="1384" spans="1:12" x14ac:dyDescent="0.2">
      <c r="A1384" s="141" t="s">
        <v>1468</v>
      </c>
      <c r="B1384" s="167">
        <v>20</v>
      </c>
      <c r="C1384" s="167">
        <v>20</v>
      </c>
      <c r="D1384" s="167">
        <v>0</v>
      </c>
      <c r="E1384" s="158">
        <f t="shared" si="84"/>
        <v>1</v>
      </c>
      <c r="F1384" s="158">
        <f t="shared" si="85"/>
        <v>20</v>
      </c>
      <c r="G1384" s="165" t="e">
        <f t="shared" si="86"/>
        <v>#N/A</v>
      </c>
      <c r="H1384" s="167">
        <v>-36820</v>
      </c>
      <c r="I1384" s="165" t="e">
        <f t="shared" si="87"/>
        <v>#N/A</v>
      </c>
      <c r="J1384" s="158" t="e">
        <f>IF(OR($A1384="",$K1384),"",VLOOKUP($A1384,ContractInfo!$C:$L,10,FALSE))</f>
        <v>#N/A</v>
      </c>
      <c r="K1384" s="158" t="b">
        <f>IF($A1384="","",VLOOKUP($A1384,ContractInfo!$C$2:$H$904,6,FALSE))</f>
        <v>0</v>
      </c>
      <c r="L1384" s="158">
        <f>IF(OR($A1384="",$K1384),"",VLOOKUP($A1384,ContractInfo!$C:$L,5,FALSE))</f>
        <v>100</v>
      </c>
    </row>
    <row r="1385" spans="1:12" x14ac:dyDescent="0.2">
      <c r="A1385" s="141" t="s">
        <v>2241</v>
      </c>
      <c r="B1385" s="167">
        <v>50</v>
      </c>
      <c r="C1385" s="167">
        <v>50</v>
      </c>
      <c r="D1385" s="167">
        <v>0</v>
      </c>
      <c r="E1385" s="158">
        <f t="shared" si="84"/>
        <v>1</v>
      </c>
      <c r="F1385" s="158">
        <f t="shared" si="85"/>
        <v>50</v>
      </c>
      <c r="G1385" s="165" t="e">
        <f t="shared" si="86"/>
        <v>#N/A</v>
      </c>
      <c r="H1385" s="167">
        <v>-67550</v>
      </c>
      <c r="I1385" s="165" t="e">
        <f t="shared" si="87"/>
        <v>#N/A</v>
      </c>
      <c r="J1385" s="158" t="e">
        <f>IF(OR($A1385="",$K1385),"",VLOOKUP($A1385,ContractInfo!$C:$L,10,FALSE))</f>
        <v>#N/A</v>
      </c>
      <c r="K1385" s="158" t="b">
        <f>IF($A1385="","",VLOOKUP($A1385,ContractInfo!$C$2:$H$904,6,FALSE))</f>
        <v>0</v>
      </c>
      <c r="L1385" s="158">
        <f>IF(OR($A1385="",$K1385),"",VLOOKUP($A1385,ContractInfo!$C:$L,5,FALSE))</f>
        <v>100</v>
      </c>
    </row>
    <row r="1386" spans="1:12" x14ac:dyDescent="0.2">
      <c r="A1386" s="141" t="s">
        <v>2200</v>
      </c>
      <c r="B1386" s="167">
        <v>500</v>
      </c>
      <c r="C1386" s="167">
        <v>500</v>
      </c>
      <c r="D1386" s="167">
        <v>0</v>
      </c>
      <c r="E1386" s="158">
        <f t="shared" si="84"/>
        <v>1</v>
      </c>
      <c r="F1386" s="158">
        <f t="shared" si="85"/>
        <v>500</v>
      </c>
      <c r="G1386" s="165" t="e">
        <f t="shared" si="86"/>
        <v>#N/A</v>
      </c>
      <c r="H1386" s="167">
        <v>-260000</v>
      </c>
      <c r="I1386" s="165" t="e">
        <f t="shared" si="87"/>
        <v>#N/A</v>
      </c>
      <c r="J1386" s="158" t="e">
        <f>IF(OR($A1386="",$K1386),"",VLOOKUP($A1386,ContractInfo!$C:$L,10,FALSE))</f>
        <v>#N/A</v>
      </c>
      <c r="K1386" s="158" t="b">
        <f>IF($A1386="","",VLOOKUP($A1386,ContractInfo!$C$2:$H$904,6,FALSE))</f>
        <v>0</v>
      </c>
      <c r="L1386" s="158">
        <f>IF(OR($A1386="",$K1386),"",VLOOKUP($A1386,ContractInfo!$C:$L,5,FALSE))</f>
        <v>100</v>
      </c>
    </row>
    <row r="1387" spans="1:12" x14ac:dyDescent="0.2">
      <c r="A1387" s="141" t="s">
        <v>2180</v>
      </c>
      <c r="B1387" s="167">
        <v>10</v>
      </c>
      <c r="C1387" s="167">
        <v>10</v>
      </c>
      <c r="D1387" s="167">
        <v>0</v>
      </c>
      <c r="E1387" s="158">
        <f t="shared" si="84"/>
        <v>1</v>
      </c>
      <c r="F1387" s="158">
        <f t="shared" si="85"/>
        <v>10</v>
      </c>
      <c r="G1387" s="165" t="e">
        <f t="shared" si="86"/>
        <v>#N/A</v>
      </c>
      <c r="H1387" s="167">
        <v>-72570</v>
      </c>
      <c r="I1387" s="165" t="e">
        <f t="shared" si="87"/>
        <v>#N/A</v>
      </c>
      <c r="J1387" s="158" t="e">
        <f>IF(OR($A1387="",$K1387),"",VLOOKUP($A1387,ContractInfo!$C:$L,10,FALSE))</f>
        <v>#N/A</v>
      </c>
      <c r="K1387" s="158" t="b">
        <f>IF($A1387="","",VLOOKUP($A1387,ContractInfo!$C$2:$H$904,6,FALSE))</f>
        <v>0</v>
      </c>
      <c r="L1387" s="158">
        <f>IF(OR($A1387="",$K1387),"",VLOOKUP($A1387,ContractInfo!$C:$L,5,FALSE))</f>
        <v>100</v>
      </c>
    </row>
    <row r="1388" spans="1:12" x14ac:dyDescent="0.2">
      <c r="A1388" s="141" t="s">
        <v>1879</v>
      </c>
      <c r="B1388" s="167">
        <v>450</v>
      </c>
      <c r="C1388" s="167">
        <v>450</v>
      </c>
      <c r="D1388" s="167">
        <v>0</v>
      </c>
      <c r="E1388" s="158">
        <f t="shared" si="84"/>
        <v>1</v>
      </c>
      <c r="F1388" s="158">
        <f t="shared" si="85"/>
        <v>450</v>
      </c>
      <c r="G1388" s="165" t="e">
        <f t="shared" si="86"/>
        <v>#N/A</v>
      </c>
      <c r="H1388" s="167">
        <v>-300150</v>
      </c>
      <c r="I1388" s="165" t="e">
        <f t="shared" si="87"/>
        <v>#N/A</v>
      </c>
      <c r="J1388" s="158" t="e">
        <f>IF(OR($A1388="",$K1388),"",VLOOKUP($A1388,ContractInfo!$C:$L,10,FALSE))</f>
        <v>#N/A</v>
      </c>
      <c r="K1388" s="158" t="b">
        <f>IF($A1388="","",VLOOKUP($A1388,ContractInfo!$C$2:$H$904,6,FALSE))</f>
        <v>0</v>
      </c>
      <c r="L1388" s="158">
        <f>IF(OR($A1388="",$K1388),"",VLOOKUP($A1388,ContractInfo!$C:$L,5,FALSE))</f>
        <v>100</v>
      </c>
    </row>
    <row r="1389" spans="1:12" x14ac:dyDescent="0.2">
      <c r="A1389" s="141" t="s">
        <v>1670</v>
      </c>
      <c r="B1389" s="167">
        <v>-10</v>
      </c>
      <c r="C1389" s="167">
        <v>-10</v>
      </c>
      <c r="D1389" s="167">
        <v>0</v>
      </c>
      <c r="E1389" s="158">
        <f t="shared" si="84"/>
        <v>1</v>
      </c>
      <c r="F1389" s="158">
        <f t="shared" si="85"/>
        <v>-10</v>
      </c>
      <c r="G1389" s="165" t="e">
        <f t="shared" si="86"/>
        <v>#N/A</v>
      </c>
      <c r="H1389" s="167">
        <v>12980</v>
      </c>
      <c r="I1389" s="165" t="e">
        <f t="shared" si="87"/>
        <v>#N/A</v>
      </c>
      <c r="J1389" s="158" t="e">
        <f>IF(OR($A1389="",$K1389),"",VLOOKUP($A1389,ContractInfo!$C:$L,10,FALSE))</f>
        <v>#N/A</v>
      </c>
      <c r="K1389" s="158" t="b">
        <f>IF($A1389="","",VLOOKUP($A1389,ContractInfo!$C$2:$H$904,6,FALSE))</f>
        <v>0</v>
      </c>
      <c r="L1389" s="158">
        <f>IF(OR($A1389="",$K1389),"",VLOOKUP($A1389,ContractInfo!$C:$L,5,FALSE))</f>
        <v>100</v>
      </c>
    </row>
    <row r="1390" spans="1:12" x14ac:dyDescent="0.2">
      <c r="A1390" s="141" t="s">
        <v>2331</v>
      </c>
      <c r="B1390" s="167">
        <v>10</v>
      </c>
      <c r="C1390" s="167">
        <v>10</v>
      </c>
      <c r="D1390" s="167">
        <v>0</v>
      </c>
      <c r="E1390" s="158">
        <f t="shared" si="84"/>
        <v>1</v>
      </c>
      <c r="F1390" s="158">
        <f t="shared" si="85"/>
        <v>10</v>
      </c>
      <c r="G1390" s="165" t="e">
        <f t="shared" si="86"/>
        <v>#N/A</v>
      </c>
      <c r="H1390" s="167">
        <v>-38330</v>
      </c>
      <c r="I1390" s="165" t="e">
        <f t="shared" si="87"/>
        <v>#N/A</v>
      </c>
      <c r="J1390" s="158" t="e">
        <f>IF(OR($A1390="",$K1390),"",VLOOKUP($A1390,ContractInfo!$C:$L,10,FALSE))</f>
        <v>#N/A</v>
      </c>
      <c r="K1390" s="158" t="b">
        <f>IF($A1390="","",VLOOKUP($A1390,ContractInfo!$C$2:$H$904,6,FALSE))</f>
        <v>0</v>
      </c>
      <c r="L1390" s="158">
        <f>IF(OR($A1390="",$K1390),"",VLOOKUP($A1390,ContractInfo!$C:$L,5,FALSE))</f>
        <v>100</v>
      </c>
    </row>
    <row r="1391" spans="1:12" x14ac:dyDescent="0.2">
      <c r="A1391" s="141" t="s">
        <v>2256</v>
      </c>
      <c r="B1391" s="167">
        <v>30</v>
      </c>
      <c r="C1391" s="167">
        <v>30</v>
      </c>
      <c r="D1391" s="167">
        <v>0</v>
      </c>
      <c r="E1391" s="158">
        <f t="shared" si="84"/>
        <v>1</v>
      </c>
      <c r="F1391" s="158">
        <f t="shared" si="85"/>
        <v>30</v>
      </c>
      <c r="G1391" s="165" t="e">
        <f t="shared" si="86"/>
        <v>#N/A</v>
      </c>
      <c r="H1391" s="167">
        <v>-62100</v>
      </c>
      <c r="I1391" s="165" t="e">
        <f t="shared" si="87"/>
        <v>#N/A</v>
      </c>
      <c r="J1391" s="158" t="e">
        <f>IF(OR($A1391="",$K1391),"",VLOOKUP($A1391,ContractInfo!$C:$L,10,FALSE))</f>
        <v>#N/A</v>
      </c>
      <c r="K1391" s="158" t="b">
        <f>IF($A1391="","",VLOOKUP($A1391,ContractInfo!$C$2:$H$904,6,FALSE))</f>
        <v>0</v>
      </c>
      <c r="L1391" s="158">
        <f>IF(OR($A1391="",$K1391),"",VLOOKUP($A1391,ContractInfo!$C:$L,5,FALSE))</f>
        <v>100</v>
      </c>
    </row>
    <row r="1392" spans="1:12" x14ac:dyDescent="0.2">
      <c r="A1392" s="141" t="s">
        <v>2238</v>
      </c>
      <c r="B1392" s="167">
        <v>300</v>
      </c>
      <c r="C1392" s="167">
        <v>300</v>
      </c>
      <c r="D1392" s="167">
        <v>0</v>
      </c>
      <c r="E1392" s="158">
        <f t="shared" si="84"/>
        <v>1</v>
      </c>
      <c r="F1392" s="158">
        <f t="shared" si="85"/>
        <v>300</v>
      </c>
      <c r="G1392" s="165" t="e">
        <f t="shared" si="86"/>
        <v>#N/A</v>
      </c>
      <c r="H1392" s="167">
        <v>-135000</v>
      </c>
      <c r="I1392" s="165" t="e">
        <f t="shared" si="87"/>
        <v>#N/A</v>
      </c>
      <c r="J1392" s="158" t="e">
        <f>IF(OR($A1392="",$K1392),"",VLOOKUP($A1392,ContractInfo!$C:$L,10,FALSE))</f>
        <v>#N/A</v>
      </c>
      <c r="K1392" s="158" t="b">
        <f>IF($A1392="","",VLOOKUP($A1392,ContractInfo!$C$2:$H$904,6,FALSE))</f>
        <v>0</v>
      </c>
      <c r="L1392" s="158">
        <f>IF(OR($A1392="",$K1392),"",VLOOKUP($A1392,ContractInfo!$C:$L,5,FALSE))</f>
        <v>100</v>
      </c>
    </row>
    <row r="1393" spans="1:12" x14ac:dyDescent="0.2">
      <c r="A1393" s="141" t="s">
        <v>2107</v>
      </c>
      <c r="B1393" s="167">
        <v>40</v>
      </c>
      <c r="C1393" s="167">
        <v>40</v>
      </c>
      <c r="D1393" s="167">
        <v>0</v>
      </c>
      <c r="E1393" s="158">
        <f t="shared" si="84"/>
        <v>1</v>
      </c>
      <c r="F1393" s="158">
        <f t="shared" si="85"/>
        <v>40</v>
      </c>
      <c r="G1393" s="165" t="e">
        <f t="shared" si="86"/>
        <v>#N/A</v>
      </c>
      <c r="H1393" s="167">
        <v>-130240.00000000001</v>
      </c>
      <c r="I1393" s="165" t="e">
        <f t="shared" si="87"/>
        <v>#N/A</v>
      </c>
      <c r="J1393" s="158" t="e">
        <f>IF(OR($A1393="",$K1393),"",VLOOKUP($A1393,ContractInfo!$C:$L,10,FALSE))</f>
        <v>#N/A</v>
      </c>
      <c r="K1393" s="158" t="b">
        <f>IF($A1393="","",VLOOKUP($A1393,ContractInfo!$C$2:$H$904,6,FALSE))</f>
        <v>0</v>
      </c>
      <c r="L1393" s="158">
        <f>IF(OR($A1393="",$K1393),"",VLOOKUP($A1393,ContractInfo!$C:$L,5,FALSE))</f>
        <v>100</v>
      </c>
    </row>
    <row r="1394" spans="1:12" x14ac:dyDescent="0.2">
      <c r="A1394" s="141" t="s">
        <v>1396</v>
      </c>
      <c r="B1394" s="167">
        <v>-30</v>
      </c>
      <c r="C1394" s="167">
        <v>-30</v>
      </c>
      <c r="D1394" s="167">
        <v>0</v>
      </c>
      <c r="E1394" s="158">
        <f t="shared" si="84"/>
        <v>1</v>
      </c>
      <c r="F1394" s="158">
        <f t="shared" si="85"/>
        <v>-30</v>
      </c>
      <c r="G1394" s="165" t="e">
        <f t="shared" si="86"/>
        <v>#N/A</v>
      </c>
      <c r="H1394" s="167">
        <v>44220</v>
      </c>
      <c r="I1394" s="165" t="e">
        <f t="shared" si="87"/>
        <v>#N/A</v>
      </c>
      <c r="J1394" s="158" t="e">
        <f>IF(OR($A1394="",$K1394),"",VLOOKUP($A1394,ContractInfo!$C:$L,10,FALSE))</f>
        <v>#N/A</v>
      </c>
      <c r="K1394" s="158" t="b">
        <f>IF($A1394="","",VLOOKUP($A1394,ContractInfo!$C$2:$H$904,6,FALSE))</f>
        <v>0</v>
      </c>
      <c r="L1394" s="158">
        <f>IF(OR($A1394="",$K1394),"",VLOOKUP($A1394,ContractInfo!$C:$L,5,FALSE))</f>
        <v>100</v>
      </c>
    </row>
    <row r="1395" spans="1:12" x14ac:dyDescent="0.2">
      <c r="A1395" s="141" t="s">
        <v>1597</v>
      </c>
      <c r="B1395" s="167">
        <v>-2</v>
      </c>
      <c r="C1395" s="167">
        <v>-2</v>
      </c>
      <c r="D1395" s="167">
        <v>0</v>
      </c>
      <c r="E1395" s="158">
        <f t="shared" si="84"/>
        <v>1</v>
      </c>
      <c r="F1395" s="158">
        <f t="shared" si="85"/>
        <v>-2</v>
      </c>
      <c r="G1395" s="165" t="e">
        <f t="shared" si="86"/>
        <v>#N/A</v>
      </c>
      <c r="H1395" s="167">
        <v>108900</v>
      </c>
      <c r="I1395" s="165" t="e">
        <f t="shared" si="87"/>
        <v>#N/A</v>
      </c>
      <c r="J1395" s="158" t="e">
        <f>IF(OR($A1395="",$K1395),"",VLOOKUP($A1395,ContractInfo!$C:$L,10,FALSE))</f>
        <v>#N/A</v>
      </c>
      <c r="K1395" s="158" t="b">
        <f>IF($A1395="","",VLOOKUP($A1395,ContractInfo!$C$2:$H$904,6,FALSE))</f>
        <v>0</v>
      </c>
      <c r="L1395" s="158">
        <f>IF(OR($A1395="",$K1395),"",VLOOKUP($A1395,ContractInfo!$C:$L,5,FALSE))</f>
        <v>100</v>
      </c>
    </row>
    <row r="1396" spans="1:12" x14ac:dyDescent="0.2">
      <c r="A1396" s="141" t="s">
        <v>1937</v>
      </c>
      <c r="B1396" s="167">
        <v>-5</v>
      </c>
      <c r="C1396" s="167">
        <v>-5</v>
      </c>
      <c r="D1396" s="167">
        <v>0</v>
      </c>
      <c r="E1396" s="158">
        <f t="shared" si="84"/>
        <v>1</v>
      </c>
      <c r="F1396" s="158">
        <f t="shared" si="85"/>
        <v>-5</v>
      </c>
      <c r="G1396" s="165" t="e">
        <f t="shared" si="86"/>
        <v>#N/A</v>
      </c>
      <c r="H1396" s="167">
        <v>295150</v>
      </c>
      <c r="I1396" s="165" t="e">
        <f t="shared" si="87"/>
        <v>#N/A</v>
      </c>
      <c r="J1396" s="158" t="e">
        <f>IF(OR($A1396="",$K1396),"",VLOOKUP($A1396,ContractInfo!$C:$L,10,FALSE))</f>
        <v>#N/A</v>
      </c>
      <c r="K1396" s="158" t="b">
        <f>IF($A1396="","",VLOOKUP($A1396,ContractInfo!$C$2:$H$904,6,FALSE))</f>
        <v>0</v>
      </c>
      <c r="L1396" s="158">
        <f>IF(OR($A1396="",$K1396),"",VLOOKUP($A1396,ContractInfo!$C:$L,5,FALSE))</f>
        <v>10</v>
      </c>
    </row>
    <row r="1397" spans="1:12" x14ac:dyDescent="0.2">
      <c r="A1397" s="141" t="s">
        <v>2411</v>
      </c>
      <c r="B1397" s="167">
        <v>1</v>
      </c>
      <c r="C1397" s="167">
        <v>0</v>
      </c>
      <c r="D1397" s="167">
        <v>-1</v>
      </c>
      <c r="E1397" s="158">
        <f t="shared" si="84"/>
        <v>1</v>
      </c>
      <c r="F1397" s="158">
        <f t="shared" si="85"/>
        <v>1</v>
      </c>
      <c r="G1397" s="165" t="e">
        <f t="shared" si="86"/>
        <v>#N/A</v>
      </c>
      <c r="H1397" s="167">
        <v>-279300</v>
      </c>
      <c r="I1397" s="165" t="e">
        <f t="shared" si="87"/>
        <v>#N/A</v>
      </c>
      <c r="J1397" s="158" t="e">
        <f>IF(OR($A1397="",$K1397),"",VLOOKUP($A1397,ContractInfo!$C:$L,10,FALSE))</f>
        <v>#N/A</v>
      </c>
      <c r="K1397" s="158" t="b">
        <f>IF($A1397="","",VLOOKUP($A1397,ContractInfo!$C$2:$H$904,6,FALSE))</f>
        <v>0</v>
      </c>
      <c r="L1397" s="158">
        <f>IF(OR($A1397="",$K1397),"",VLOOKUP($A1397,ContractInfo!$C:$L,5,FALSE))</f>
        <v>1000</v>
      </c>
    </row>
    <row r="1398" spans="1:12" x14ac:dyDescent="0.2">
      <c r="A1398" s="141" t="s">
        <v>999</v>
      </c>
      <c r="B1398" s="167">
        <v>8</v>
      </c>
      <c r="C1398" s="167">
        <v>8</v>
      </c>
      <c r="D1398" s="167">
        <v>0</v>
      </c>
      <c r="E1398" s="158">
        <f t="shared" si="84"/>
        <v>1</v>
      </c>
      <c r="F1398" s="158">
        <f t="shared" si="85"/>
        <v>8</v>
      </c>
      <c r="G1398" s="165" t="e">
        <f t="shared" si="86"/>
        <v>#N/A</v>
      </c>
      <c r="H1398" s="167">
        <v>-307760</v>
      </c>
      <c r="I1398" s="165" t="e">
        <f t="shared" si="87"/>
        <v>#N/A</v>
      </c>
      <c r="J1398" s="158" t="e">
        <f>IF(OR($A1398="",$K1398),"",VLOOKUP($A1398,ContractInfo!$C:$L,10,FALSE))</f>
        <v>#N/A</v>
      </c>
      <c r="K1398" s="158" t="b">
        <f>IF($A1398="","",VLOOKUP($A1398,ContractInfo!$C$2:$H$904,6,FALSE))</f>
        <v>0</v>
      </c>
      <c r="L1398" s="158">
        <f>IF(OR($A1398="",$K1398),"",VLOOKUP($A1398,ContractInfo!$C:$L,5,FALSE))</f>
        <v>10</v>
      </c>
    </row>
    <row r="1399" spans="1:12" x14ac:dyDescent="0.2">
      <c r="A1399" s="141" t="s">
        <v>1416</v>
      </c>
      <c r="B1399" s="167">
        <v>-76</v>
      </c>
      <c r="C1399" s="167">
        <v>0</v>
      </c>
      <c r="D1399" s="167">
        <v>76</v>
      </c>
      <c r="E1399" s="158">
        <f t="shared" si="84"/>
        <v>1</v>
      </c>
      <c r="F1399" s="158">
        <f t="shared" si="85"/>
        <v>-76</v>
      </c>
      <c r="G1399" s="165" t="e">
        <f t="shared" si="86"/>
        <v>#N/A</v>
      </c>
      <c r="H1399" s="167">
        <v>2939680</v>
      </c>
      <c r="I1399" s="165" t="e">
        <f t="shared" si="87"/>
        <v>#N/A</v>
      </c>
      <c r="J1399" s="158" t="e">
        <f>IF(OR($A1399="",$K1399),"",VLOOKUP($A1399,ContractInfo!$C:$L,10,FALSE))</f>
        <v>#N/A</v>
      </c>
      <c r="K1399" s="158" t="b">
        <f>IF($A1399="","",VLOOKUP($A1399,ContractInfo!$C$2:$H$904,6,FALSE))</f>
        <v>0</v>
      </c>
      <c r="L1399" s="158">
        <f>IF(OR($A1399="",$K1399),"",VLOOKUP($A1399,ContractInfo!$C:$L,5,FALSE))</f>
        <v>10</v>
      </c>
    </row>
    <row r="1400" spans="1:12" x14ac:dyDescent="0.2">
      <c r="A1400" s="141" t="s">
        <v>1416</v>
      </c>
      <c r="B1400" s="167">
        <v>-46</v>
      </c>
      <c r="C1400" s="167">
        <v>-46</v>
      </c>
      <c r="D1400" s="167">
        <v>0</v>
      </c>
      <c r="E1400" s="158">
        <f t="shared" si="84"/>
        <v>1</v>
      </c>
      <c r="F1400" s="158">
        <f t="shared" si="85"/>
        <v>-46</v>
      </c>
      <c r="G1400" s="165" t="e">
        <f t="shared" si="86"/>
        <v>#N/A</v>
      </c>
      <c r="H1400" s="167">
        <v>1759500</v>
      </c>
      <c r="I1400" s="165" t="e">
        <f t="shared" si="87"/>
        <v>#N/A</v>
      </c>
      <c r="J1400" s="158" t="e">
        <f>IF(OR($A1400="",$K1400),"",VLOOKUP($A1400,ContractInfo!$C:$L,10,FALSE))</f>
        <v>#N/A</v>
      </c>
      <c r="K1400" s="158" t="b">
        <f>IF($A1400="","",VLOOKUP($A1400,ContractInfo!$C$2:$H$904,6,FALSE))</f>
        <v>0</v>
      </c>
      <c r="L1400" s="158">
        <f>IF(OR($A1400="",$K1400),"",VLOOKUP($A1400,ContractInfo!$C:$L,5,FALSE))</f>
        <v>10</v>
      </c>
    </row>
    <row r="1401" spans="1:12" x14ac:dyDescent="0.2">
      <c r="A1401" s="141" t="s">
        <v>1416</v>
      </c>
      <c r="B1401" s="167">
        <v>-6</v>
      </c>
      <c r="C1401" s="167">
        <v>-6</v>
      </c>
      <c r="D1401" s="167">
        <v>0</v>
      </c>
      <c r="E1401" s="158">
        <f t="shared" si="84"/>
        <v>1</v>
      </c>
      <c r="F1401" s="158">
        <f t="shared" si="85"/>
        <v>-6</v>
      </c>
      <c r="G1401" s="165" t="e">
        <f t="shared" si="86"/>
        <v>#N/A</v>
      </c>
      <c r="H1401" s="167">
        <v>228600</v>
      </c>
      <c r="I1401" s="165" t="e">
        <f t="shared" si="87"/>
        <v>#N/A</v>
      </c>
      <c r="J1401" s="158" t="e">
        <f>IF(OR($A1401="",$K1401),"",VLOOKUP($A1401,ContractInfo!$C:$L,10,FALSE))</f>
        <v>#N/A</v>
      </c>
      <c r="K1401" s="158" t="b">
        <f>IF($A1401="","",VLOOKUP($A1401,ContractInfo!$C$2:$H$904,6,FALSE))</f>
        <v>0</v>
      </c>
      <c r="L1401" s="158">
        <f>IF(OR($A1401="",$K1401),"",VLOOKUP($A1401,ContractInfo!$C:$L,5,FALSE))</f>
        <v>10</v>
      </c>
    </row>
    <row r="1402" spans="1:12" x14ac:dyDescent="0.2">
      <c r="A1402" s="141" t="s">
        <v>999</v>
      </c>
      <c r="B1402" s="167">
        <v>-5</v>
      </c>
      <c r="C1402" s="167">
        <v>-5</v>
      </c>
      <c r="D1402" s="167">
        <v>0</v>
      </c>
      <c r="E1402" s="158">
        <f t="shared" si="84"/>
        <v>1</v>
      </c>
      <c r="F1402" s="158">
        <f t="shared" si="85"/>
        <v>-5</v>
      </c>
      <c r="G1402" s="165" t="e">
        <f t="shared" si="86"/>
        <v>#N/A</v>
      </c>
      <c r="H1402" s="167">
        <v>190400</v>
      </c>
      <c r="I1402" s="165" t="e">
        <f t="shared" si="87"/>
        <v>#N/A</v>
      </c>
      <c r="J1402" s="158" t="e">
        <f>IF(OR($A1402="",$K1402),"",VLOOKUP($A1402,ContractInfo!$C:$L,10,FALSE))</f>
        <v>#N/A</v>
      </c>
      <c r="K1402" s="158" t="b">
        <f>IF($A1402="","",VLOOKUP($A1402,ContractInfo!$C$2:$H$904,6,FALSE))</f>
        <v>0</v>
      </c>
      <c r="L1402" s="158">
        <f>IF(OR($A1402="",$K1402),"",VLOOKUP($A1402,ContractInfo!$C:$L,5,FALSE))</f>
        <v>10</v>
      </c>
    </row>
    <row r="1403" spans="1:12" x14ac:dyDescent="0.2">
      <c r="A1403" s="141" t="s">
        <v>1416</v>
      </c>
      <c r="B1403" s="167">
        <v>30</v>
      </c>
      <c r="C1403" s="167">
        <v>30</v>
      </c>
      <c r="D1403" s="167">
        <v>0</v>
      </c>
      <c r="E1403" s="158">
        <f t="shared" si="84"/>
        <v>1</v>
      </c>
      <c r="F1403" s="158">
        <f t="shared" si="85"/>
        <v>30</v>
      </c>
      <c r="G1403" s="165" t="e">
        <f t="shared" si="86"/>
        <v>#N/A</v>
      </c>
      <c r="H1403" s="167">
        <v>-1142700</v>
      </c>
      <c r="I1403" s="165" t="e">
        <f t="shared" si="87"/>
        <v>#N/A</v>
      </c>
      <c r="J1403" s="158" t="e">
        <f>IF(OR($A1403="",$K1403),"",VLOOKUP($A1403,ContractInfo!$C:$L,10,FALSE))</f>
        <v>#N/A</v>
      </c>
      <c r="K1403" s="158" t="b">
        <f>IF($A1403="","",VLOOKUP($A1403,ContractInfo!$C$2:$H$904,6,FALSE))</f>
        <v>0</v>
      </c>
      <c r="L1403" s="158">
        <f>IF(OR($A1403="",$K1403),"",VLOOKUP($A1403,ContractInfo!$C:$L,5,FALSE))</f>
        <v>10</v>
      </c>
    </row>
    <row r="1404" spans="1:12" x14ac:dyDescent="0.2">
      <c r="A1404" s="141" t="s">
        <v>1597</v>
      </c>
      <c r="B1404" s="167">
        <v>6</v>
      </c>
      <c r="C1404" s="167">
        <v>6</v>
      </c>
      <c r="D1404" s="167">
        <v>0</v>
      </c>
      <c r="E1404" s="158">
        <f t="shared" si="84"/>
        <v>1</v>
      </c>
      <c r="F1404" s="158">
        <f t="shared" si="85"/>
        <v>6</v>
      </c>
      <c r="G1404" s="165" t="e">
        <f t="shared" si="86"/>
        <v>#N/A</v>
      </c>
      <c r="H1404" s="167">
        <v>-322800</v>
      </c>
      <c r="I1404" s="165" t="e">
        <f t="shared" si="87"/>
        <v>#N/A</v>
      </c>
      <c r="J1404" s="158" t="e">
        <f>IF(OR($A1404="",$K1404),"",VLOOKUP($A1404,ContractInfo!$C:$L,10,FALSE))</f>
        <v>#N/A</v>
      </c>
      <c r="K1404" s="158" t="b">
        <f>IF($A1404="","",VLOOKUP($A1404,ContractInfo!$C$2:$H$904,6,FALSE))</f>
        <v>0</v>
      </c>
      <c r="L1404" s="158">
        <f>IF(OR($A1404="",$K1404),"",VLOOKUP($A1404,ContractInfo!$C:$L,5,FALSE))</f>
        <v>100</v>
      </c>
    </row>
    <row r="1405" spans="1:12" x14ac:dyDescent="0.2">
      <c r="A1405" s="141" t="s">
        <v>1416</v>
      </c>
      <c r="B1405" s="167">
        <v>76</v>
      </c>
      <c r="C1405" s="167">
        <v>0</v>
      </c>
      <c r="D1405" s="167">
        <v>-76</v>
      </c>
      <c r="E1405" s="158">
        <f t="shared" si="84"/>
        <v>1</v>
      </c>
      <c r="F1405" s="158">
        <f t="shared" si="85"/>
        <v>76</v>
      </c>
      <c r="G1405" s="165" t="e">
        <f t="shared" si="86"/>
        <v>#N/A</v>
      </c>
      <c r="H1405" s="167">
        <v>-2914579.9998400002</v>
      </c>
      <c r="I1405" s="165" t="e">
        <f t="shared" si="87"/>
        <v>#N/A</v>
      </c>
      <c r="J1405" s="158" t="e">
        <f>IF(OR($A1405="",$K1405),"",VLOOKUP($A1405,ContractInfo!$C:$L,10,FALSE))</f>
        <v>#N/A</v>
      </c>
      <c r="K1405" s="158" t="b">
        <f>IF($A1405="","",VLOOKUP($A1405,ContractInfo!$C$2:$H$904,6,FALSE))</f>
        <v>0</v>
      </c>
      <c r="L1405" s="158">
        <f>IF(OR($A1405="",$K1405),"",VLOOKUP($A1405,ContractInfo!$C:$L,5,FALSE))</f>
        <v>10</v>
      </c>
    </row>
    <row r="1406" spans="1:12" x14ac:dyDescent="0.2">
      <c r="A1406" s="141" t="s">
        <v>1416</v>
      </c>
      <c r="B1406" s="167">
        <v>29</v>
      </c>
      <c r="C1406" s="167">
        <v>0</v>
      </c>
      <c r="D1406" s="167">
        <v>-29</v>
      </c>
      <c r="E1406" s="158">
        <f t="shared" si="84"/>
        <v>1</v>
      </c>
      <c r="F1406" s="158">
        <f t="shared" si="85"/>
        <v>29</v>
      </c>
      <c r="G1406" s="165" t="e">
        <f t="shared" si="86"/>
        <v>#N/A</v>
      </c>
      <c r="H1406" s="167">
        <v>-1111740.00003</v>
      </c>
      <c r="I1406" s="165" t="e">
        <f t="shared" si="87"/>
        <v>#N/A</v>
      </c>
      <c r="J1406" s="158" t="e">
        <f>IF(OR($A1406="",$K1406),"",VLOOKUP($A1406,ContractInfo!$C:$L,10,FALSE))</f>
        <v>#N/A</v>
      </c>
      <c r="K1406" s="158" t="b">
        <f>IF($A1406="","",VLOOKUP($A1406,ContractInfo!$C$2:$H$904,6,FALSE))</f>
        <v>0</v>
      </c>
      <c r="L1406" s="158">
        <f>IF(OR($A1406="",$K1406),"",VLOOKUP($A1406,ContractInfo!$C:$L,5,FALSE))</f>
        <v>10</v>
      </c>
    </row>
    <row r="1407" spans="1:12" x14ac:dyDescent="0.2">
      <c r="A1407" s="141" t="s">
        <v>1416</v>
      </c>
      <c r="B1407" s="167">
        <v>-29</v>
      </c>
      <c r="C1407" s="167">
        <v>0</v>
      </c>
      <c r="D1407" s="167">
        <v>29</v>
      </c>
      <c r="E1407" s="158">
        <f t="shared" si="84"/>
        <v>1</v>
      </c>
      <c r="F1407" s="158">
        <f t="shared" si="85"/>
        <v>-29</v>
      </c>
      <c r="G1407" s="165" t="e">
        <f t="shared" si="86"/>
        <v>#N/A</v>
      </c>
      <c r="H1407" s="167">
        <v>1119929.99994</v>
      </c>
      <c r="I1407" s="165" t="e">
        <f t="shared" si="87"/>
        <v>#N/A</v>
      </c>
      <c r="J1407" s="158" t="e">
        <f>IF(OR($A1407="",$K1407),"",VLOOKUP($A1407,ContractInfo!$C:$L,10,FALSE))</f>
        <v>#N/A</v>
      </c>
      <c r="K1407" s="158" t="b">
        <f>IF($A1407="","",VLOOKUP($A1407,ContractInfo!$C$2:$H$904,6,FALSE))</f>
        <v>0</v>
      </c>
      <c r="L1407" s="158">
        <f>IF(OR($A1407="",$K1407),"",VLOOKUP($A1407,ContractInfo!$C:$L,5,FALSE))</f>
        <v>10</v>
      </c>
    </row>
    <row r="1408" spans="1:12" x14ac:dyDescent="0.2">
      <c r="A1408" s="141" t="s">
        <v>2411</v>
      </c>
      <c r="B1408" s="167">
        <v>1</v>
      </c>
      <c r="C1408" s="167">
        <v>0</v>
      </c>
      <c r="D1408" s="167">
        <v>-1</v>
      </c>
      <c r="E1408" s="158">
        <f t="shared" si="84"/>
        <v>1</v>
      </c>
      <c r="F1408" s="158">
        <f t="shared" si="85"/>
        <v>1</v>
      </c>
      <c r="G1408" s="165" t="e">
        <f t="shared" si="86"/>
        <v>#N/A</v>
      </c>
      <c r="H1408" s="167">
        <v>-281250</v>
      </c>
      <c r="I1408" s="165" t="e">
        <f t="shared" si="87"/>
        <v>#N/A</v>
      </c>
      <c r="J1408" s="158" t="e">
        <f>IF(OR($A1408="",$K1408),"",VLOOKUP($A1408,ContractInfo!$C:$L,10,FALSE))</f>
        <v>#N/A</v>
      </c>
      <c r="K1408" s="158" t="b">
        <f>IF($A1408="","",VLOOKUP($A1408,ContractInfo!$C$2:$H$904,6,FALSE))</f>
        <v>0</v>
      </c>
      <c r="L1408" s="158">
        <f>IF(OR($A1408="",$K1408),"",VLOOKUP($A1408,ContractInfo!$C:$L,5,FALSE))</f>
        <v>1000</v>
      </c>
    </row>
    <row r="1409" spans="1:12" x14ac:dyDescent="0.2">
      <c r="A1409" s="141" t="s">
        <v>2377</v>
      </c>
      <c r="B1409" s="167">
        <v>4500</v>
      </c>
      <c r="C1409" s="167">
        <v>4500</v>
      </c>
      <c r="D1409" s="167">
        <v>0</v>
      </c>
      <c r="E1409" s="158">
        <f t="shared" si="84"/>
        <v>1</v>
      </c>
      <c r="F1409" s="158">
        <f t="shared" si="85"/>
        <v>4500</v>
      </c>
      <c r="G1409" s="165" t="e">
        <f t="shared" si="86"/>
        <v>#N/A</v>
      </c>
      <c r="H1409" s="167">
        <v>-5268150</v>
      </c>
      <c r="I1409" s="165" t="e">
        <f t="shared" si="87"/>
        <v>#N/A</v>
      </c>
      <c r="J1409" s="158" t="e">
        <f>IF(OR($A1409="",$K1409),"",VLOOKUP($A1409,ContractInfo!$C:$L,10,FALSE))</f>
        <v>#N/A</v>
      </c>
      <c r="K1409" s="158" t="b">
        <f>IF($A1409="","",VLOOKUP($A1409,ContractInfo!$C$2:$H$904,6,FALSE))</f>
        <v>0</v>
      </c>
      <c r="L1409" s="158">
        <f>IF(OR($A1409="",$K1409),"",VLOOKUP($A1409,ContractInfo!$C:$L,5,FALSE))</f>
        <v>100</v>
      </c>
    </row>
    <row r="1410" spans="1:12" x14ac:dyDescent="0.2">
      <c r="A1410" s="141" t="s">
        <v>2497</v>
      </c>
      <c r="B1410" s="167">
        <v>455</v>
      </c>
      <c r="C1410" s="167">
        <v>455</v>
      </c>
      <c r="D1410" s="167">
        <v>0</v>
      </c>
      <c r="E1410" s="158">
        <f t="shared" ref="E1410:E1473" si="88">IF(OR($A1410="",$K1410),"",1)</f>
        <v>1</v>
      </c>
      <c r="F1410" s="158">
        <f t="shared" ref="F1410:F1473" si="89">IF(OR($A1410="",$K1410),"",$E1410*$B1410)</f>
        <v>455</v>
      </c>
      <c r="G1410" s="165" t="e">
        <f t="shared" ref="G1410:G1473" si="90">IF(OR($A1410="",$K1410),"",$J1410*$B1410*$L1410)</f>
        <v>#N/A</v>
      </c>
      <c r="H1410" s="167">
        <v>-1197742</v>
      </c>
      <c r="I1410" s="165" t="e">
        <f t="shared" ref="I1410:I1473" si="91">IF(OR($A1410="",$K1410),"",$G1410+$H1410)</f>
        <v>#N/A</v>
      </c>
      <c r="J1410" s="158" t="e">
        <f>IF(OR($A1410="",$K1410),"",VLOOKUP($A1410,ContractInfo!$C:$L,10,FALSE))</f>
        <v>#N/A</v>
      </c>
      <c r="K1410" s="158" t="b">
        <f>IF($A1410="","",VLOOKUP($A1410,ContractInfo!$C$2:$H$904,6,FALSE))</f>
        <v>0</v>
      </c>
      <c r="L1410" s="158">
        <f>IF(OR($A1410="",$K1410),"",VLOOKUP($A1410,ContractInfo!$C:$L,5,FALSE))</f>
        <v>100</v>
      </c>
    </row>
    <row r="1411" spans="1:12" x14ac:dyDescent="0.2">
      <c r="A1411" s="141" t="s">
        <v>2328</v>
      </c>
      <c r="B1411" s="167">
        <v>100</v>
      </c>
      <c r="C1411" s="167">
        <v>100</v>
      </c>
      <c r="D1411" s="167">
        <v>0</v>
      </c>
      <c r="E1411" s="158">
        <f t="shared" si="88"/>
        <v>1</v>
      </c>
      <c r="F1411" s="158">
        <f t="shared" si="89"/>
        <v>100</v>
      </c>
      <c r="G1411" s="165" t="e">
        <f t="shared" si="90"/>
        <v>#N/A</v>
      </c>
      <c r="H1411" s="167">
        <v>-97200</v>
      </c>
      <c r="I1411" s="165" t="e">
        <f t="shared" si="91"/>
        <v>#N/A</v>
      </c>
      <c r="J1411" s="158" t="e">
        <f>IF(OR($A1411="",$K1411),"",VLOOKUP($A1411,ContractInfo!$C:$L,10,FALSE))</f>
        <v>#N/A</v>
      </c>
      <c r="K1411" s="158" t="b">
        <f>IF($A1411="","",VLOOKUP($A1411,ContractInfo!$C$2:$H$904,6,FALSE))</f>
        <v>0</v>
      </c>
      <c r="L1411" s="158">
        <f>IF(OR($A1411="",$K1411),"",VLOOKUP($A1411,ContractInfo!$C:$L,5,FALSE))</f>
        <v>100</v>
      </c>
    </row>
    <row r="1412" spans="1:12" x14ac:dyDescent="0.2">
      <c r="A1412" s="141" t="s">
        <v>1468</v>
      </c>
      <c r="B1412" s="167">
        <v>20</v>
      </c>
      <c r="C1412" s="167">
        <v>20</v>
      </c>
      <c r="D1412" s="167">
        <v>0</v>
      </c>
      <c r="E1412" s="158">
        <f t="shared" si="88"/>
        <v>1</v>
      </c>
      <c r="F1412" s="158">
        <f t="shared" si="89"/>
        <v>20</v>
      </c>
      <c r="G1412" s="165" t="e">
        <f t="shared" si="90"/>
        <v>#N/A</v>
      </c>
      <c r="H1412" s="167">
        <v>-37160</v>
      </c>
      <c r="I1412" s="165" t="e">
        <f t="shared" si="91"/>
        <v>#N/A</v>
      </c>
      <c r="J1412" s="158" t="e">
        <f>IF(OR($A1412="",$K1412),"",VLOOKUP($A1412,ContractInfo!$C:$L,10,FALSE))</f>
        <v>#N/A</v>
      </c>
      <c r="K1412" s="158" t="b">
        <f>IF($A1412="","",VLOOKUP($A1412,ContractInfo!$C$2:$H$904,6,FALSE))</f>
        <v>0</v>
      </c>
      <c r="L1412" s="158">
        <f>IF(OR($A1412="",$K1412),"",VLOOKUP($A1412,ContractInfo!$C:$L,5,FALSE))</f>
        <v>100</v>
      </c>
    </row>
    <row r="1413" spans="1:12" x14ac:dyDescent="0.2">
      <c r="A1413" s="141" t="s">
        <v>2241</v>
      </c>
      <c r="B1413" s="167">
        <v>60</v>
      </c>
      <c r="C1413" s="167">
        <v>60</v>
      </c>
      <c r="D1413" s="167">
        <v>0</v>
      </c>
      <c r="E1413" s="158">
        <f t="shared" si="88"/>
        <v>1</v>
      </c>
      <c r="F1413" s="158">
        <f t="shared" si="89"/>
        <v>60</v>
      </c>
      <c r="G1413" s="165" t="e">
        <f t="shared" si="90"/>
        <v>#N/A</v>
      </c>
      <c r="H1413" s="167">
        <v>-83220</v>
      </c>
      <c r="I1413" s="165" t="e">
        <f t="shared" si="91"/>
        <v>#N/A</v>
      </c>
      <c r="J1413" s="158" t="e">
        <f>IF(OR($A1413="",$K1413),"",VLOOKUP($A1413,ContractInfo!$C:$L,10,FALSE))</f>
        <v>#N/A</v>
      </c>
      <c r="K1413" s="158" t="b">
        <f>IF($A1413="","",VLOOKUP($A1413,ContractInfo!$C$2:$H$904,6,FALSE))</f>
        <v>0</v>
      </c>
      <c r="L1413" s="158">
        <f>IF(OR($A1413="",$K1413),"",VLOOKUP($A1413,ContractInfo!$C:$L,5,FALSE))</f>
        <v>100</v>
      </c>
    </row>
    <row r="1414" spans="1:12" x14ac:dyDescent="0.2">
      <c r="A1414" s="141" t="s">
        <v>1962</v>
      </c>
      <c r="B1414" s="167">
        <v>79</v>
      </c>
      <c r="C1414" s="167">
        <v>79</v>
      </c>
      <c r="D1414" s="167">
        <v>0</v>
      </c>
      <c r="E1414" s="158">
        <f t="shared" si="88"/>
        <v>1</v>
      </c>
      <c r="F1414" s="158">
        <f t="shared" si="89"/>
        <v>79</v>
      </c>
      <c r="G1414" s="165" t="e">
        <f t="shared" si="90"/>
        <v>#N/A</v>
      </c>
      <c r="H1414" s="167">
        <v>-238935.5</v>
      </c>
      <c r="I1414" s="165" t="e">
        <f t="shared" si="91"/>
        <v>#N/A</v>
      </c>
      <c r="J1414" s="158" t="e">
        <f>IF(OR($A1414="",$K1414),"",VLOOKUP($A1414,ContractInfo!$C:$L,10,FALSE))</f>
        <v>#N/A</v>
      </c>
      <c r="K1414" s="158" t="b">
        <f>IF($A1414="","",VLOOKUP($A1414,ContractInfo!$C$2:$H$904,6,FALSE))</f>
        <v>0</v>
      </c>
      <c r="L1414" s="158">
        <f>IF(OR($A1414="",$K1414),"",VLOOKUP($A1414,ContractInfo!$C:$L,5,FALSE))</f>
        <v>100</v>
      </c>
    </row>
    <row r="1415" spans="1:12" x14ac:dyDescent="0.2">
      <c r="A1415" s="141" t="s">
        <v>1977</v>
      </c>
      <c r="B1415" s="167">
        <v>200</v>
      </c>
      <c r="C1415" s="167">
        <v>200</v>
      </c>
      <c r="D1415" s="167">
        <v>0</v>
      </c>
      <c r="E1415" s="158">
        <f t="shared" si="88"/>
        <v>1</v>
      </c>
      <c r="F1415" s="158">
        <f t="shared" si="89"/>
        <v>200</v>
      </c>
      <c r="G1415" s="165" t="e">
        <f t="shared" si="90"/>
        <v>#N/A</v>
      </c>
      <c r="H1415" s="167">
        <v>-195960</v>
      </c>
      <c r="I1415" s="165" t="e">
        <f t="shared" si="91"/>
        <v>#N/A</v>
      </c>
      <c r="J1415" s="158" t="e">
        <f>IF(OR($A1415="",$K1415),"",VLOOKUP($A1415,ContractInfo!$C:$L,10,FALSE))</f>
        <v>#N/A</v>
      </c>
      <c r="K1415" s="158" t="b">
        <f>IF($A1415="","",VLOOKUP($A1415,ContractInfo!$C$2:$H$904,6,FALSE))</f>
        <v>0</v>
      </c>
      <c r="L1415" s="158">
        <f>IF(OR($A1415="",$K1415),"",VLOOKUP($A1415,ContractInfo!$C:$L,5,FALSE))</f>
        <v>100</v>
      </c>
    </row>
    <row r="1416" spans="1:12" x14ac:dyDescent="0.2">
      <c r="A1416" s="141" t="s">
        <v>978</v>
      </c>
      <c r="B1416" s="167">
        <v>400</v>
      </c>
      <c r="C1416" s="167">
        <v>400</v>
      </c>
      <c r="D1416" s="167">
        <v>0</v>
      </c>
      <c r="E1416" s="158">
        <f t="shared" si="88"/>
        <v>1</v>
      </c>
      <c r="F1416" s="158">
        <f t="shared" si="89"/>
        <v>400</v>
      </c>
      <c r="G1416" s="165" t="e">
        <f t="shared" si="90"/>
        <v>#N/A</v>
      </c>
      <c r="H1416" s="167">
        <v>-1012640</v>
      </c>
      <c r="I1416" s="165" t="e">
        <f t="shared" si="91"/>
        <v>#N/A</v>
      </c>
      <c r="J1416" s="158" t="e">
        <f>IF(OR($A1416="",$K1416),"",VLOOKUP($A1416,ContractInfo!$C:$L,10,FALSE))</f>
        <v>#N/A</v>
      </c>
      <c r="K1416" s="158" t="b">
        <f>IF($A1416="","",VLOOKUP($A1416,ContractInfo!$C$2:$H$904,6,FALSE))</f>
        <v>0</v>
      </c>
      <c r="L1416" s="158">
        <f>IF(OR($A1416="",$K1416),"",VLOOKUP($A1416,ContractInfo!$C:$L,5,FALSE))</f>
        <v>100</v>
      </c>
    </row>
    <row r="1417" spans="1:12" x14ac:dyDescent="0.2">
      <c r="A1417" s="141" t="s">
        <v>2107</v>
      </c>
      <c r="B1417" s="167">
        <v>-260</v>
      </c>
      <c r="C1417" s="167">
        <v>-260</v>
      </c>
      <c r="D1417" s="167">
        <v>0</v>
      </c>
      <c r="E1417" s="158">
        <f t="shared" si="88"/>
        <v>1</v>
      </c>
      <c r="F1417" s="158">
        <f t="shared" si="89"/>
        <v>-260</v>
      </c>
      <c r="G1417" s="165" t="e">
        <f t="shared" si="90"/>
        <v>#N/A</v>
      </c>
      <c r="H1417" s="167">
        <v>854880.00000000012</v>
      </c>
      <c r="I1417" s="165" t="e">
        <f t="shared" si="91"/>
        <v>#N/A</v>
      </c>
      <c r="J1417" s="158" t="e">
        <f>IF(OR($A1417="",$K1417),"",VLOOKUP($A1417,ContractInfo!$C:$L,10,FALSE))</f>
        <v>#N/A</v>
      </c>
      <c r="K1417" s="158" t="b">
        <f>IF($A1417="","",VLOOKUP($A1417,ContractInfo!$C$2:$H$904,6,FALSE))</f>
        <v>0</v>
      </c>
      <c r="L1417" s="158">
        <f>IF(OR($A1417="",$K1417),"",VLOOKUP($A1417,ContractInfo!$C:$L,5,FALSE))</f>
        <v>100</v>
      </c>
    </row>
    <row r="1418" spans="1:12" x14ac:dyDescent="0.2">
      <c r="A1418" s="141" t="s">
        <v>2494</v>
      </c>
      <c r="B1418" s="167">
        <v>450</v>
      </c>
      <c r="C1418" s="167">
        <v>450</v>
      </c>
      <c r="D1418" s="167">
        <v>0</v>
      </c>
      <c r="E1418" s="158">
        <f t="shared" si="88"/>
        <v>1</v>
      </c>
      <c r="F1418" s="158">
        <f t="shared" si="89"/>
        <v>450</v>
      </c>
      <c r="G1418" s="165" t="e">
        <f t="shared" si="90"/>
        <v>#N/A</v>
      </c>
      <c r="H1418" s="167">
        <v>-565875</v>
      </c>
      <c r="I1418" s="165" t="e">
        <f t="shared" si="91"/>
        <v>#N/A</v>
      </c>
      <c r="J1418" s="158" t="e">
        <f>IF(OR($A1418="",$K1418),"",VLOOKUP($A1418,ContractInfo!$C:$L,10,FALSE))</f>
        <v>#N/A</v>
      </c>
      <c r="K1418" s="158" t="b">
        <f>IF($A1418="","",VLOOKUP($A1418,ContractInfo!$C$2:$H$904,6,FALSE))</f>
        <v>0</v>
      </c>
      <c r="L1418" s="158">
        <f>IF(OR($A1418="",$K1418),"",VLOOKUP($A1418,ContractInfo!$C:$L,5,FALSE))</f>
        <v>100</v>
      </c>
    </row>
    <row r="1419" spans="1:12" x14ac:dyDescent="0.2">
      <c r="A1419" s="141" t="s">
        <v>2324</v>
      </c>
      <c r="B1419" s="167">
        <v>500</v>
      </c>
      <c r="C1419" s="167">
        <v>500</v>
      </c>
      <c r="D1419" s="167">
        <v>0</v>
      </c>
      <c r="E1419" s="158">
        <f t="shared" si="88"/>
        <v>1</v>
      </c>
      <c r="F1419" s="158">
        <f t="shared" si="89"/>
        <v>500</v>
      </c>
      <c r="G1419" s="165" t="e">
        <f t="shared" si="90"/>
        <v>#N/A</v>
      </c>
      <c r="H1419" s="167">
        <v>-2804750</v>
      </c>
      <c r="I1419" s="165" t="e">
        <f t="shared" si="91"/>
        <v>#N/A</v>
      </c>
      <c r="J1419" s="158" t="e">
        <f>IF(OR($A1419="",$K1419),"",VLOOKUP($A1419,ContractInfo!$C:$L,10,FALSE))</f>
        <v>#N/A</v>
      </c>
      <c r="K1419" s="158" t="b">
        <f>IF($A1419="","",VLOOKUP($A1419,ContractInfo!$C$2:$H$904,6,FALSE))</f>
        <v>0</v>
      </c>
      <c r="L1419" s="158">
        <f>IF(OR($A1419="",$K1419),"",VLOOKUP($A1419,ContractInfo!$C:$L,5,FALSE))</f>
        <v>100</v>
      </c>
    </row>
    <row r="1420" spans="1:12" x14ac:dyDescent="0.2">
      <c r="A1420" s="141" t="s">
        <v>2324</v>
      </c>
      <c r="B1420" s="167">
        <v>-300</v>
      </c>
      <c r="C1420" s="167">
        <v>-300</v>
      </c>
      <c r="D1420" s="167">
        <v>0</v>
      </c>
      <c r="E1420" s="158">
        <f t="shared" si="88"/>
        <v>1</v>
      </c>
      <c r="F1420" s="158">
        <f t="shared" si="89"/>
        <v>-300</v>
      </c>
      <c r="G1420" s="165" t="e">
        <f t="shared" si="90"/>
        <v>#N/A</v>
      </c>
      <c r="H1420" s="167">
        <v>1679310</v>
      </c>
      <c r="I1420" s="165" t="e">
        <f t="shared" si="91"/>
        <v>#N/A</v>
      </c>
      <c r="J1420" s="158" t="e">
        <f>IF(OR($A1420="",$K1420),"",VLOOKUP($A1420,ContractInfo!$C:$L,10,FALSE))</f>
        <v>#N/A</v>
      </c>
      <c r="K1420" s="158" t="b">
        <f>IF($A1420="","",VLOOKUP($A1420,ContractInfo!$C$2:$H$904,6,FALSE))</f>
        <v>0</v>
      </c>
      <c r="L1420" s="158">
        <f>IF(OR($A1420="",$K1420),"",VLOOKUP($A1420,ContractInfo!$C:$L,5,FALSE))</f>
        <v>100</v>
      </c>
    </row>
    <row r="1421" spans="1:12" x14ac:dyDescent="0.2">
      <c r="A1421" s="141" t="s">
        <v>2324</v>
      </c>
      <c r="B1421" s="167">
        <v>-50</v>
      </c>
      <c r="C1421" s="167">
        <v>-50</v>
      </c>
      <c r="D1421" s="167">
        <v>0</v>
      </c>
      <c r="E1421" s="158">
        <f t="shared" si="88"/>
        <v>1</v>
      </c>
      <c r="F1421" s="158">
        <f t="shared" si="89"/>
        <v>-50</v>
      </c>
      <c r="G1421" s="165" t="e">
        <f t="shared" si="90"/>
        <v>#N/A</v>
      </c>
      <c r="H1421" s="167">
        <v>285450</v>
      </c>
      <c r="I1421" s="165" t="e">
        <f t="shared" si="91"/>
        <v>#N/A</v>
      </c>
      <c r="J1421" s="158" t="e">
        <f>IF(OR($A1421="",$K1421),"",VLOOKUP($A1421,ContractInfo!$C:$L,10,FALSE))</f>
        <v>#N/A</v>
      </c>
      <c r="K1421" s="158" t="b">
        <f>IF($A1421="","",VLOOKUP($A1421,ContractInfo!$C$2:$H$904,6,FALSE))</f>
        <v>0</v>
      </c>
      <c r="L1421" s="158">
        <f>IF(OR($A1421="",$K1421),"",VLOOKUP($A1421,ContractInfo!$C:$L,5,FALSE))</f>
        <v>100</v>
      </c>
    </row>
    <row r="1422" spans="1:12" x14ac:dyDescent="0.2">
      <c r="A1422" s="141" t="s">
        <v>2256</v>
      </c>
      <c r="B1422" s="167">
        <v>50</v>
      </c>
      <c r="C1422" s="167">
        <v>50</v>
      </c>
      <c r="D1422" s="167">
        <v>0</v>
      </c>
      <c r="E1422" s="158">
        <f t="shared" si="88"/>
        <v>1</v>
      </c>
      <c r="F1422" s="158">
        <f t="shared" si="89"/>
        <v>50</v>
      </c>
      <c r="G1422" s="165" t="e">
        <f t="shared" si="90"/>
        <v>#N/A</v>
      </c>
      <c r="H1422" s="167">
        <v>-106600</v>
      </c>
      <c r="I1422" s="165" t="e">
        <f t="shared" si="91"/>
        <v>#N/A</v>
      </c>
      <c r="J1422" s="158" t="e">
        <f>IF(OR($A1422="",$K1422),"",VLOOKUP($A1422,ContractInfo!$C:$L,10,FALSE))</f>
        <v>#N/A</v>
      </c>
      <c r="K1422" s="158" t="b">
        <f>IF($A1422="","",VLOOKUP($A1422,ContractInfo!$C$2:$H$904,6,FALSE))</f>
        <v>0</v>
      </c>
      <c r="L1422" s="158">
        <f>IF(OR($A1422="",$K1422),"",VLOOKUP($A1422,ContractInfo!$C:$L,5,FALSE))</f>
        <v>100</v>
      </c>
    </row>
    <row r="1423" spans="1:12" x14ac:dyDescent="0.2">
      <c r="A1423" s="141" t="s">
        <v>2013</v>
      </c>
      <c r="B1423" s="167">
        <v>40</v>
      </c>
      <c r="C1423" s="167">
        <v>40</v>
      </c>
      <c r="D1423" s="167">
        <v>0</v>
      </c>
      <c r="E1423" s="158">
        <f t="shared" si="88"/>
        <v>1</v>
      </c>
      <c r="F1423" s="158">
        <f t="shared" si="89"/>
        <v>40</v>
      </c>
      <c r="G1423" s="165" t="e">
        <f t="shared" si="90"/>
        <v>#N/A</v>
      </c>
      <c r="H1423" s="167">
        <v>-110160</v>
      </c>
      <c r="I1423" s="165" t="e">
        <f t="shared" si="91"/>
        <v>#N/A</v>
      </c>
      <c r="J1423" s="158" t="e">
        <f>IF(OR($A1423="",$K1423),"",VLOOKUP($A1423,ContractInfo!$C:$L,10,FALSE))</f>
        <v>#N/A</v>
      </c>
      <c r="K1423" s="158" t="b">
        <f>IF($A1423="","",VLOOKUP($A1423,ContractInfo!$C$2:$H$904,6,FALSE))</f>
        <v>0</v>
      </c>
      <c r="L1423" s="158">
        <f>IF(OR($A1423="",$K1423),"",VLOOKUP($A1423,ContractInfo!$C:$L,5,FALSE))</f>
        <v>100</v>
      </c>
    </row>
    <row r="1424" spans="1:12" x14ac:dyDescent="0.2">
      <c r="A1424" s="141" t="s">
        <v>2293</v>
      </c>
      <c r="B1424" s="167">
        <v>60</v>
      </c>
      <c r="C1424" s="167">
        <v>60</v>
      </c>
      <c r="D1424" s="167">
        <v>0</v>
      </c>
      <c r="E1424" s="158">
        <f t="shared" si="88"/>
        <v>1</v>
      </c>
      <c r="F1424" s="158">
        <f t="shared" si="89"/>
        <v>60</v>
      </c>
      <c r="G1424" s="165" t="e">
        <f t="shared" si="90"/>
        <v>#N/A</v>
      </c>
      <c r="H1424" s="167">
        <v>-148860</v>
      </c>
      <c r="I1424" s="165" t="e">
        <f t="shared" si="91"/>
        <v>#N/A</v>
      </c>
      <c r="J1424" s="158" t="e">
        <f>IF(OR($A1424="",$K1424),"",VLOOKUP($A1424,ContractInfo!$C:$L,10,FALSE))</f>
        <v>#N/A</v>
      </c>
      <c r="K1424" s="158" t="b">
        <f>IF($A1424="","",VLOOKUP($A1424,ContractInfo!$C$2:$H$904,6,FALSE))</f>
        <v>0</v>
      </c>
      <c r="L1424" s="158">
        <f>IF(OR($A1424="",$K1424),"",VLOOKUP($A1424,ContractInfo!$C:$L,5,FALSE))</f>
        <v>100</v>
      </c>
    </row>
    <row r="1425" spans="1:12" x14ac:dyDescent="0.2">
      <c r="A1425" s="141" t="s">
        <v>2200</v>
      </c>
      <c r="B1425" s="167">
        <v>1346</v>
      </c>
      <c r="C1425" s="167">
        <v>1346</v>
      </c>
      <c r="D1425" s="167">
        <v>0</v>
      </c>
      <c r="E1425" s="158">
        <f t="shared" si="88"/>
        <v>1</v>
      </c>
      <c r="F1425" s="158">
        <f t="shared" si="89"/>
        <v>1346</v>
      </c>
      <c r="G1425" s="165" t="e">
        <f t="shared" si="90"/>
        <v>#N/A</v>
      </c>
      <c r="H1425" s="167">
        <v>-718764</v>
      </c>
      <c r="I1425" s="165" t="e">
        <f t="shared" si="91"/>
        <v>#N/A</v>
      </c>
      <c r="J1425" s="158" t="e">
        <f>IF(OR($A1425="",$K1425),"",VLOOKUP($A1425,ContractInfo!$C:$L,10,FALSE))</f>
        <v>#N/A</v>
      </c>
      <c r="K1425" s="158" t="b">
        <f>IF($A1425="","",VLOOKUP($A1425,ContractInfo!$C$2:$H$904,6,FALSE))</f>
        <v>0</v>
      </c>
      <c r="L1425" s="158">
        <f>IF(OR($A1425="",$K1425),"",VLOOKUP($A1425,ContractInfo!$C:$L,5,FALSE))</f>
        <v>100</v>
      </c>
    </row>
    <row r="1426" spans="1:12" x14ac:dyDescent="0.2">
      <c r="A1426" s="141" t="s">
        <v>1879</v>
      </c>
      <c r="B1426" s="167">
        <v>100</v>
      </c>
      <c r="C1426" s="167">
        <v>100</v>
      </c>
      <c r="D1426" s="167">
        <v>0</v>
      </c>
      <c r="E1426" s="158">
        <f t="shared" si="88"/>
        <v>1</v>
      </c>
      <c r="F1426" s="158">
        <f t="shared" si="89"/>
        <v>100</v>
      </c>
      <c r="G1426" s="165" t="e">
        <f t="shared" si="90"/>
        <v>#N/A</v>
      </c>
      <c r="H1426" s="167">
        <v>-68900</v>
      </c>
      <c r="I1426" s="165" t="e">
        <f t="shared" si="91"/>
        <v>#N/A</v>
      </c>
      <c r="J1426" s="158" t="e">
        <f>IF(OR($A1426="",$K1426),"",VLOOKUP($A1426,ContractInfo!$C:$L,10,FALSE))</f>
        <v>#N/A</v>
      </c>
      <c r="K1426" s="158" t="b">
        <f>IF($A1426="","",VLOOKUP($A1426,ContractInfo!$C$2:$H$904,6,FALSE))</f>
        <v>0</v>
      </c>
      <c r="L1426" s="158">
        <f>IF(OR($A1426="",$K1426),"",VLOOKUP($A1426,ContractInfo!$C:$L,5,FALSE))</f>
        <v>100</v>
      </c>
    </row>
    <row r="1427" spans="1:12" x14ac:dyDescent="0.2">
      <c r="A1427" s="141" t="s">
        <v>1875</v>
      </c>
      <c r="B1427" s="167">
        <v>100</v>
      </c>
      <c r="C1427" s="167">
        <v>100</v>
      </c>
      <c r="D1427" s="167">
        <v>0</v>
      </c>
      <c r="E1427" s="158">
        <f t="shared" si="88"/>
        <v>1</v>
      </c>
      <c r="F1427" s="158">
        <f t="shared" si="89"/>
        <v>100</v>
      </c>
      <c r="G1427" s="165" t="e">
        <f t="shared" si="90"/>
        <v>#N/A</v>
      </c>
      <c r="H1427" s="167">
        <v>-127700</v>
      </c>
      <c r="I1427" s="165" t="e">
        <f t="shared" si="91"/>
        <v>#N/A</v>
      </c>
      <c r="J1427" s="158" t="e">
        <f>IF(OR($A1427="",$K1427),"",VLOOKUP($A1427,ContractInfo!$C:$L,10,FALSE))</f>
        <v>#N/A</v>
      </c>
      <c r="K1427" s="158" t="b">
        <f>IF($A1427="","",VLOOKUP($A1427,ContractInfo!$C$2:$H$904,6,FALSE))</f>
        <v>0</v>
      </c>
      <c r="L1427" s="158">
        <f>IF(OR($A1427="",$K1427),"",VLOOKUP($A1427,ContractInfo!$C:$L,5,FALSE))</f>
        <v>100</v>
      </c>
    </row>
    <row r="1428" spans="1:12" x14ac:dyDescent="0.2">
      <c r="A1428" s="141" t="s">
        <v>1845</v>
      </c>
      <c r="B1428" s="167">
        <v>100</v>
      </c>
      <c r="C1428" s="167">
        <v>100</v>
      </c>
      <c r="D1428" s="167">
        <v>0</v>
      </c>
      <c r="E1428" s="158">
        <f t="shared" si="88"/>
        <v>1</v>
      </c>
      <c r="F1428" s="158">
        <f t="shared" si="89"/>
        <v>100</v>
      </c>
      <c r="G1428" s="165" t="e">
        <f t="shared" si="90"/>
        <v>#N/A</v>
      </c>
      <c r="H1428" s="167">
        <v>-381800</v>
      </c>
      <c r="I1428" s="165" t="e">
        <f t="shared" si="91"/>
        <v>#N/A</v>
      </c>
      <c r="J1428" s="158" t="e">
        <f>IF(OR($A1428="",$K1428),"",VLOOKUP($A1428,ContractInfo!$C:$L,10,FALSE))</f>
        <v>#N/A</v>
      </c>
      <c r="K1428" s="158" t="b">
        <f>IF($A1428="","",VLOOKUP($A1428,ContractInfo!$C$2:$H$904,6,FALSE))</f>
        <v>0</v>
      </c>
      <c r="L1428" s="158">
        <f>IF(OR($A1428="",$K1428),"",VLOOKUP($A1428,ContractInfo!$C:$L,5,FALSE))</f>
        <v>100</v>
      </c>
    </row>
    <row r="1429" spans="1:12" x14ac:dyDescent="0.2">
      <c r="A1429" s="141" t="s">
        <v>1706</v>
      </c>
      <c r="B1429" s="167">
        <v>200</v>
      </c>
      <c r="C1429" s="167">
        <v>200</v>
      </c>
      <c r="D1429" s="167">
        <v>0</v>
      </c>
      <c r="E1429" s="158">
        <f t="shared" si="88"/>
        <v>1</v>
      </c>
      <c r="F1429" s="158">
        <f t="shared" si="89"/>
        <v>200</v>
      </c>
      <c r="G1429" s="165" t="e">
        <f t="shared" si="90"/>
        <v>#N/A</v>
      </c>
      <c r="H1429" s="167">
        <v>-306307</v>
      </c>
      <c r="I1429" s="165" t="e">
        <f t="shared" si="91"/>
        <v>#N/A</v>
      </c>
      <c r="J1429" s="158" t="e">
        <f>IF(OR($A1429="",$K1429),"",VLOOKUP($A1429,ContractInfo!$C:$L,10,FALSE))</f>
        <v>#N/A</v>
      </c>
      <c r="K1429" s="158" t="b">
        <f>IF($A1429="","",VLOOKUP($A1429,ContractInfo!$C$2:$H$904,6,FALSE))</f>
        <v>0</v>
      </c>
      <c r="L1429" s="158">
        <f>IF(OR($A1429="",$K1429),"",VLOOKUP($A1429,ContractInfo!$C:$L,5,FALSE))</f>
        <v>100</v>
      </c>
    </row>
    <row r="1430" spans="1:12" x14ac:dyDescent="0.2">
      <c r="A1430" s="141" t="s">
        <v>1962</v>
      </c>
      <c r="B1430" s="167">
        <v>150</v>
      </c>
      <c r="C1430" s="167">
        <v>150</v>
      </c>
      <c r="D1430" s="167">
        <v>0</v>
      </c>
      <c r="E1430" s="158">
        <f t="shared" si="88"/>
        <v>1</v>
      </c>
      <c r="F1430" s="158">
        <f t="shared" si="89"/>
        <v>150</v>
      </c>
      <c r="G1430" s="165" t="e">
        <f t="shared" si="90"/>
        <v>#N/A</v>
      </c>
      <c r="H1430" s="167">
        <v>-457908</v>
      </c>
      <c r="I1430" s="165" t="e">
        <f t="shared" si="91"/>
        <v>#N/A</v>
      </c>
      <c r="J1430" s="158" t="e">
        <f>IF(OR($A1430="",$K1430),"",VLOOKUP($A1430,ContractInfo!$C:$L,10,FALSE))</f>
        <v>#N/A</v>
      </c>
      <c r="K1430" s="158" t="b">
        <f>IF($A1430="","",VLOOKUP($A1430,ContractInfo!$C$2:$H$904,6,FALSE))</f>
        <v>0</v>
      </c>
      <c r="L1430" s="158">
        <f>IF(OR($A1430="",$K1430),"",VLOOKUP($A1430,ContractInfo!$C:$L,5,FALSE))</f>
        <v>100</v>
      </c>
    </row>
    <row r="1431" spans="1:12" x14ac:dyDescent="0.2">
      <c r="A1431" s="141" t="s">
        <v>1962</v>
      </c>
      <c r="B1431" s="167">
        <v>200</v>
      </c>
      <c r="C1431" s="167">
        <v>200</v>
      </c>
      <c r="D1431" s="167">
        <v>0</v>
      </c>
      <c r="E1431" s="158">
        <f t="shared" si="88"/>
        <v>1</v>
      </c>
      <c r="F1431" s="158">
        <f t="shared" si="89"/>
        <v>200</v>
      </c>
      <c r="G1431" s="165" t="e">
        <f t="shared" si="90"/>
        <v>#N/A</v>
      </c>
      <c r="H1431" s="167">
        <v>-610590</v>
      </c>
      <c r="I1431" s="165" t="e">
        <f t="shared" si="91"/>
        <v>#N/A</v>
      </c>
      <c r="J1431" s="158" t="e">
        <f>IF(OR($A1431="",$K1431),"",VLOOKUP($A1431,ContractInfo!$C:$L,10,FALSE))</f>
        <v>#N/A</v>
      </c>
      <c r="K1431" s="158" t="b">
        <f>IF($A1431="","",VLOOKUP($A1431,ContractInfo!$C$2:$H$904,6,FALSE))</f>
        <v>0</v>
      </c>
      <c r="L1431" s="158">
        <f>IF(OR($A1431="",$K1431),"",VLOOKUP($A1431,ContractInfo!$C:$L,5,FALSE))</f>
        <v>100</v>
      </c>
    </row>
    <row r="1432" spans="1:12" x14ac:dyDescent="0.2">
      <c r="A1432" s="141" t="s">
        <v>2524</v>
      </c>
      <c r="B1432" s="167">
        <v>390</v>
      </c>
      <c r="C1432" s="167">
        <v>390</v>
      </c>
      <c r="D1432" s="167">
        <v>0</v>
      </c>
      <c r="E1432" s="158">
        <f t="shared" si="88"/>
        <v>1</v>
      </c>
      <c r="F1432" s="158">
        <f t="shared" si="89"/>
        <v>390</v>
      </c>
      <c r="G1432" s="165" t="e">
        <f t="shared" si="90"/>
        <v>#N/A</v>
      </c>
      <c r="H1432" s="167">
        <v>-538200</v>
      </c>
      <c r="I1432" s="165" t="e">
        <f t="shared" si="91"/>
        <v>#N/A</v>
      </c>
      <c r="J1432" s="158" t="e">
        <f>IF(OR($A1432="",$K1432),"",VLOOKUP($A1432,ContractInfo!$C:$L,10,FALSE))</f>
        <v>#N/A</v>
      </c>
      <c r="K1432" s="158" t="b">
        <f>IF($A1432="","",VLOOKUP($A1432,ContractInfo!$C$2:$H$904,6,FALSE))</f>
        <v>0</v>
      </c>
      <c r="L1432" s="158">
        <f>IF(OR($A1432="",$K1432),"",VLOOKUP($A1432,ContractInfo!$C:$L,5,FALSE))</f>
        <v>100</v>
      </c>
    </row>
    <row r="1433" spans="1:12" x14ac:dyDescent="0.2">
      <c r="A1433" s="141" t="s">
        <v>1323</v>
      </c>
      <c r="B1433" s="167">
        <v>-500</v>
      </c>
      <c r="C1433" s="167">
        <v>-500</v>
      </c>
      <c r="D1433" s="167">
        <v>0</v>
      </c>
      <c r="E1433" s="158">
        <f t="shared" si="88"/>
        <v>1</v>
      </c>
      <c r="F1433" s="158">
        <f t="shared" si="89"/>
        <v>-500</v>
      </c>
      <c r="G1433" s="165" t="e">
        <f t="shared" si="90"/>
        <v>#N/A</v>
      </c>
      <c r="H1433" s="167">
        <v>615000</v>
      </c>
      <c r="I1433" s="165" t="e">
        <f t="shared" si="91"/>
        <v>#N/A</v>
      </c>
      <c r="J1433" s="158" t="e">
        <f>IF(OR($A1433="",$K1433),"",VLOOKUP($A1433,ContractInfo!$C:$L,10,FALSE))</f>
        <v>#N/A</v>
      </c>
      <c r="K1433" s="158" t="b">
        <f>IF($A1433="","",VLOOKUP($A1433,ContractInfo!$C$2:$H$904,6,FALSE))</f>
        <v>0</v>
      </c>
      <c r="L1433" s="158">
        <f>IF(OR($A1433="",$K1433),"",VLOOKUP($A1433,ContractInfo!$C:$L,5,FALSE))</f>
        <v>100</v>
      </c>
    </row>
    <row r="1434" spans="1:12" x14ac:dyDescent="0.2">
      <c r="A1434" s="141" t="s">
        <v>1736</v>
      </c>
      <c r="B1434" s="167">
        <v>-20</v>
      </c>
      <c r="C1434" s="167">
        <v>-20</v>
      </c>
      <c r="D1434" s="167">
        <v>0</v>
      </c>
      <c r="E1434" s="158">
        <f t="shared" si="88"/>
        <v>1</v>
      </c>
      <c r="F1434" s="158">
        <f t="shared" si="89"/>
        <v>-20</v>
      </c>
      <c r="G1434" s="165" t="e">
        <f t="shared" si="90"/>
        <v>#N/A</v>
      </c>
      <c r="H1434" s="167">
        <v>23580</v>
      </c>
      <c r="I1434" s="165" t="e">
        <f t="shared" si="91"/>
        <v>#N/A</v>
      </c>
      <c r="J1434" s="158" t="e">
        <f>IF(OR($A1434="",$K1434),"",VLOOKUP($A1434,ContractInfo!$C:$L,10,FALSE))</f>
        <v>#N/A</v>
      </c>
      <c r="K1434" s="158" t="b">
        <f>IF($A1434="","",VLOOKUP($A1434,ContractInfo!$C$2:$H$904,6,FALSE))</f>
        <v>0</v>
      </c>
      <c r="L1434" s="158">
        <f>IF(OR($A1434="",$K1434),"",VLOOKUP($A1434,ContractInfo!$C:$L,5,FALSE))</f>
        <v>100</v>
      </c>
    </row>
    <row r="1435" spans="1:12" x14ac:dyDescent="0.2">
      <c r="A1435" s="141" t="s">
        <v>1693</v>
      </c>
      <c r="B1435" s="167">
        <v>-207</v>
      </c>
      <c r="C1435" s="167">
        <v>-207</v>
      </c>
      <c r="D1435" s="167">
        <v>0</v>
      </c>
      <c r="E1435" s="158">
        <f t="shared" si="88"/>
        <v>1</v>
      </c>
      <c r="F1435" s="158">
        <f t="shared" si="89"/>
        <v>-207</v>
      </c>
      <c r="G1435" s="165" t="e">
        <f t="shared" si="90"/>
        <v>#N/A</v>
      </c>
      <c r="H1435" s="167">
        <v>122958.00000000001</v>
      </c>
      <c r="I1435" s="165" t="e">
        <f t="shared" si="91"/>
        <v>#N/A</v>
      </c>
      <c r="J1435" s="158" t="e">
        <f>IF(OR($A1435="",$K1435),"",VLOOKUP($A1435,ContractInfo!$C:$L,10,FALSE))</f>
        <v>#N/A</v>
      </c>
      <c r="K1435" s="158" t="b">
        <f>IF($A1435="","",VLOOKUP($A1435,ContractInfo!$C$2:$H$904,6,FALSE))</f>
        <v>0</v>
      </c>
      <c r="L1435" s="158">
        <f>IF(OR($A1435="",$K1435),"",VLOOKUP($A1435,ContractInfo!$C:$L,5,FALSE))</f>
        <v>100</v>
      </c>
    </row>
    <row r="1436" spans="1:12" x14ac:dyDescent="0.2">
      <c r="A1436" s="141" t="s">
        <v>1962</v>
      </c>
      <c r="B1436" s="167">
        <v>100</v>
      </c>
      <c r="C1436" s="167">
        <v>100</v>
      </c>
      <c r="D1436" s="167">
        <v>0</v>
      </c>
      <c r="E1436" s="158">
        <f t="shared" si="88"/>
        <v>1</v>
      </c>
      <c r="F1436" s="158">
        <f t="shared" si="89"/>
        <v>100</v>
      </c>
      <c r="G1436" s="165" t="e">
        <f t="shared" si="90"/>
        <v>#N/A</v>
      </c>
      <c r="H1436" s="167">
        <v>-303868</v>
      </c>
      <c r="I1436" s="165" t="e">
        <f t="shared" si="91"/>
        <v>#N/A</v>
      </c>
      <c r="J1436" s="158" t="e">
        <f>IF(OR($A1436="",$K1436),"",VLOOKUP($A1436,ContractInfo!$C:$L,10,FALSE))</f>
        <v>#N/A</v>
      </c>
      <c r="K1436" s="158" t="b">
        <f>IF($A1436="","",VLOOKUP($A1436,ContractInfo!$C$2:$H$904,6,FALSE))</f>
        <v>0</v>
      </c>
      <c r="L1436" s="158">
        <f>IF(OR($A1436="",$K1436),"",VLOOKUP($A1436,ContractInfo!$C:$L,5,FALSE))</f>
        <v>100</v>
      </c>
    </row>
    <row r="1437" spans="1:12" x14ac:dyDescent="0.2">
      <c r="A1437" s="141" t="s">
        <v>2521</v>
      </c>
      <c r="B1437" s="167">
        <v>600</v>
      </c>
      <c r="C1437" s="167">
        <v>600</v>
      </c>
      <c r="D1437" s="167">
        <v>0</v>
      </c>
      <c r="E1437" s="158">
        <f t="shared" si="88"/>
        <v>1</v>
      </c>
      <c r="F1437" s="158">
        <f t="shared" si="89"/>
        <v>600</v>
      </c>
      <c r="G1437" s="165" t="e">
        <f t="shared" si="90"/>
        <v>#N/A</v>
      </c>
      <c r="H1437" s="167">
        <v>-1126587.6000000001</v>
      </c>
      <c r="I1437" s="165" t="e">
        <f t="shared" si="91"/>
        <v>#N/A</v>
      </c>
      <c r="J1437" s="158" t="e">
        <f>IF(OR($A1437="",$K1437),"",VLOOKUP($A1437,ContractInfo!$C:$L,10,FALSE))</f>
        <v>#N/A</v>
      </c>
      <c r="K1437" s="158" t="b">
        <f>IF($A1437="","",VLOOKUP($A1437,ContractInfo!$C$2:$H$904,6,FALSE))</f>
        <v>0</v>
      </c>
      <c r="L1437" s="158">
        <f>IF(OR($A1437="",$K1437),"",VLOOKUP($A1437,ContractInfo!$C:$L,5,FALSE))</f>
        <v>100</v>
      </c>
    </row>
    <row r="1438" spans="1:12" x14ac:dyDescent="0.2">
      <c r="A1438" s="141" t="s">
        <v>1962</v>
      </c>
      <c r="B1438" s="167">
        <v>200</v>
      </c>
      <c r="C1438" s="167">
        <v>200</v>
      </c>
      <c r="D1438" s="167">
        <v>0</v>
      </c>
      <c r="E1438" s="158">
        <f t="shared" si="88"/>
        <v>1</v>
      </c>
      <c r="F1438" s="158">
        <f t="shared" si="89"/>
        <v>200</v>
      </c>
      <c r="G1438" s="165" t="e">
        <f t="shared" si="90"/>
        <v>#N/A</v>
      </c>
      <c r="H1438" s="167">
        <v>-612800</v>
      </c>
      <c r="I1438" s="165" t="e">
        <f t="shared" si="91"/>
        <v>#N/A</v>
      </c>
      <c r="J1438" s="158" t="e">
        <f>IF(OR($A1438="",$K1438),"",VLOOKUP($A1438,ContractInfo!$C:$L,10,FALSE))</f>
        <v>#N/A</v>
      </c>
      <c r="K1438" s="158" t="b">
        <f>IF($A1438="","",VLOOKUP($A1438,ContractInfo!$C$2:$H$904,6,FALSE))</f>
        <v>0</v>
      </c>
      <c r="L1438" s="158">
        <f>IF(OR($A1438="",$K1438),"",VLOOKUP($A1438,ContractInfo!$C:$L,5,FALSE))</f>
        <v>100</v>
      </c>
    </row>
    <row r="1439" spans="1:12" x14ac:dyDescent="0.2">
      <c r="A1439" s="141" t="s">
        <v>2411</v>
      </c>
      <c r="B1439" s="167">
        <v>1</v>
      </c>
      <c r="C1439" s="167">
        <v>0</v>
      </c>
      <c r="D1439" s="167">
        <v>-1</v>
      </c>
      <c r="E1439" s="158">
        <f t="shared" si="88"/>
        <v>1</v>
      </c>
      <c r="F1439" s="158">
        <f t="shared" si="89"/>
        <v>1</v>
      </c>
      <c r="G1439" s="165" t="e">
        <f t="shared" si="90"/>
        <v>#N/A</v>
      </c>
      <c r="H1439" s="167">
        <v>-279000</v>
      </c>
      <c r="I1439" s="165" t="e">
        <f t="shared" si="91"/>
        <v>#N/A</v>
      </c>
      <c r="J1439" s="158" t="e">
        <f>IF(OR($A1439="",$K1439),"",VLOOKUP($A1439,ContractInfo!$C:$L,10,FALSE))</f>
        <v>#N/A</v>
      </c>
      <c r="K1439" s="158" t="b">
        <f>IF($A1439="","",VLOOKUP($A1439,ContractInfo!$C$2:$H$904,6,FALSE))</f>
        <v>0</v>
      </c>
      <c r="L1439" s="158">
        <f>IF(OR($A1439="",$K1439),"",VLOOKUP($A1439,ContractInfo!$C:$L,5,FALSE))</f>
        <v>1000</v>
      </c>
    </row>
    <row r="1440" spans="1:12" x14ac:dyDescent="0.2">
      <c r="A1440" s="141" t="s">
        <v>1416</v>
      </c>
      <c r="B1440" s="167">
        <v>10</v>
      </c>
      <c r="C1440" s="167">
        <v>10</v>
      </c>
      <c r="D1440" s="167">
        <v>0</v>
      </c>
      <c r="E1440" s="158">
        <f t="shared" si="88"/>
        <v>1</v>
      </c>
      <c r="F1440" s="158">
        <f t="shared" si="89"/>
        <v>10</v>
      </c>
      <c r="G1440" s="165" t="e">
        <f t="shared" si="90"/>
        <v>#N/A</v>
      </c>
      <c r="H1440" s="167">
        <v>-381800</v>
      </c>
      <c r="I1440" s="165" t="e">
        <f t="shared" si="91"/>
        <v>#N/A</v>
      </c>
      <c r="J1440" s="158" t="e">
        <f>IF(OR($A1440="",$K1440),"",VLOOKUP($A1440,ContractInfo!$C:$L,10,FALSE))</f>
        <v>#N/A</v>
      </c>
      <c r="K1440" s="158" t="b">
        <f>IF($A1440="","",VLOOKUP($A1440,ContractInfo!$C$2:$H$904,6,FALSE))</f>
        <v>0</v>
      </c>
      <c r="L1440" s="158">
        <f>IF(OR($A1440="",$K1440),"",VLOOKUP($A1440,ContractInfo!$C:$L,5,FALSE))</f>
        <v>10</v>
      </c>
    </row>
    <row r="1441" spans="1:12" x14ac:dyDescent="0.2">
      <c r="A1441" s="141" t="s">
        <v>1416</v>
      </c>
      <c r="B1441" s="167">
        <v>-24</v>
      </c>
      <c r="C1441" s="167">
        <v>-24</v>
      </c>
      <c r="D1441" s="167">
        <v>0</v>
      </c>
      <c r="E1441" s="158">
        <f t="shared" si="88"/>
        <v>1</v>
      </c>
      <c r="F1441" s="158">
        <f t="shared" si="89"/>
        <v>-24</v>
      </c>
      <c r="G1441" s="165" t="e">
        <f t="shared" si="90"/>
        <v>#N/A</v>
      </c>
      <c r="H1441" s="167">
        <v>917200.00000000081</v>
      </c>
      <c r="I1441" s="165" t="e">
        <f t="shared" si="91"/>
        <v>#N/A</v>
      </c>
      <c r="J1441" s="158" t="e">
        <f>IF(OR($A1441="",$K1441),"",VLOOKUP($A1441,ContractInfo!$C:$L,10,FALSE))</f>
        <v>#N/A</v>
      </c>
      <c r="K1441" s="158" t="b">
        <f>IF($A1441="","",VLOOKUP($A1441,ContractInfo!$C$2:$H$904,6,FALSE))</f>
        <v>0</v>
      </c>
      <c r="L1441" s="158">
        <f>IF(OR($A1441="",$K1441),"",VLOOKUP($A1441,ContractInfo!$C:$L,5,FALSE))</f>
        <v>10</v>
      </c>
    </row>
    <row r="1442" spans="1:12" x14ac:dyDescent="0.2">
      <c r="A1442" s="141" t="s">
        <v>1937</v>
      </c>
      <c r="B1442" s="167">
        <v>-4</v>
      </c>
      <c r="C1442" s="167">
        <v>-4</v>
      </c>
      <c r="D1442" s="167">
        <v>0</v>
      </c>
      <c r="E1442" s="158">
        <f t="shared" si="88"/>
        <v>1</v>
      </c>
      <c r="F1442" s="158">
        <f t="shared" si="89"/>
        <v>-4</v>
      </c>
      <c r="G1442" s="165" t="e">
        <f t="shared" si="90"/>
        <v>#N/A</v>
      </c>
      <c r="H1442" s="167">
        <v>234080</v>
      </c>
      <c r="I1442" s="165" t="e">
        <f t="shared" si="91"/>
        <v>#N/A</v>
      </c>
      <c r="J1442" s="158" t="e">
        <f>IF(OR($A1442="",$K1442),"",VLOOKUP($A1442,ContractInfo!$C:$L,10,FALSE))</f>
        <v>#N/A</v>
      </c>
      <c r="K1442" s="158" t="b">
        <f>IF($A1442="","",VLOOKUP($A1442,ContractInfo!$C$2:$H$904,6,FALSE))</f>
        <v>0</v>
      </c>
      <c r="L1442" s="158">
        <f>IF(OR($A1442="",$K1442),"",VLOOKUP($A1442,ContractInfo!$C:$L,5,FALSE))</f>
        <v>10</v>
      </c>
    </row>
    <row r="1443" spans="1:12" x14ac:dyDescent="0.2">
      <c r="A1443" s="141" t="s">
        <v>2411</v>
      </c>
      <c r="B1443" s="167">
        <v>-1</v>
      </c>
      <c r="C1443" s="167">
        <v>0</v>
      </c>
      <c r="D1443" s="167">
        <v>1</v>
      </c>
      <c r="E1443" s="158">
        <f t="shared" si="88"/>
        <v>1</v>
      </c>
      <c r="F1443" s="158">
        <f t="shared" si="89"/>
        <v>-1</v>
      </c>
      <c r="G1443" s="165" t="e">
        <f t="shared" si="90"/>
        <v>#N/A</v>
      </c>
      <c r="H1443" s="167">
        <v>278900</v>
      </c>
      <c r="I1443" s="165" t="e">
        <f t="shared" si="91"/>
        <v>#N/A</v>
      </c>
      <c r="J1443" s="158" t="e">
        <f>IF(OR($A1443="",$K1443),"",VLOOKUP($A1443,ContractInfo!$C:$L,10,FALSE))</f>
        <v>#N/A</v>
      </c>
      <c r="K1443" s="158" t="b">
        <f>IF($A1443="","",VLOOKUP($A1443,ContractInfo!$C$2:$H$904,6,FALSE))</f>
        <v>0</v>
      </c>
      <c r="L1443" s="158">
        <f>IF(OR($A1443="",$K1443),"",VLOOKUP($A1443,ContractInfo!$C:$L,5,FALSE))</f>
        <v>1000</v>
      </c>
    </row>
    <row r="1444" spans="1:12" x14ac:dyDescent="0.2">
      <c r="A1444" s="141" t="s">
        <v>2524</v>
      </c>
      <c r="B1444" s="167">
        <v>300</v>
      </c>
      <c r="C1444" s="167">
        <v>300</v>
      </c>
      <c r="D1444" s="167">
        <v>0</v>
      </c>
      <c r="E1444" s="158">
        <f t="shared" si="88"/>
        <v>1</v>
      </c>
      <c r="F1444" s="158">
        <f t="shared" si="89"/>
        <v>300</v>
      </c>
      <c r="G1444" s="165" t="e">
        <f t="shared" si="90"/>
        <v>#N/A</v>
      </c>
      <c r="H1444" s="167">
        <v>-455490</v>
      </c>
      <c r="I1444" s="165" t="e">
        <f t="shared" si="91"/>
        <v>#N/A</v>
      </c>
      <c r="J1444" s="158" t="e">
        <f>IF(OR($A1444="",$K1444),"",VLOOKUP($A1444,ContractInfo!$C:$L,10,FALSE))</f>
        <v>#N/A</v>
      </c>
      <c r="K1444" s="158" t="b">
        <f>IF($A1444="","",VLOOKUP($A1444,ContractInfo!$C$2:$H$904,6,FALSE))</f>
        <v>0</v>
      </c>
      <c r="L1444" s="158">
        <f>IF(OR($A1444="",$K1444),"",VLOOKUP($A1444,ContractInfo!$C:$L,5,FALSE))</f>
        <v>100</v>
      </c>
    </row>
    <row r="1445" spans="1:12" x14ac:dyDescent="0.2">
      <c r="A1445" s="141" t="s">
        <v>2521</v>
      </c>
      <c r="B1445" s="167">
        <v>-100</v>
      </c>
      <c r="C1445" s="167">
        <v>-100</v>
      </c>
      <c r="D1445" s="167">
        <v>0</v>
      </c>
      <c r="E1445" s="158">
        <f t="shared" si="88"/>
        <v>1</v>
      </c>
      <c r="F1445" s="158">
        <f t="shared" si="89"/>
        <v>-100</v>
      </c>
      <c r="G1445" s="165" t="e">
        <f t="shared" si="90"/>
        <v>#N/A</v>
      </c>
      <c r="H1445" s="167">
        <v>181200</v>
      </c>
      <c r="I1445" s="165" t="e">
        <f t="shared" si="91"/>
        <v>#N/A</v>
      </c>
      <c r="J1445" s="158" t="e">
        <f>IF(OR($A1445="",$K1445),"",VLOOKUP($A1445,ContractInfo!$C:$L,10,FALSE))</f>
        <v>#N/A</v>
      </c>
      <c r="K1445" s="158" t="b">
        <f>IF($A1445="","",VLOOKUP($A1445,ContractInfo!$C$2:$H$904,6,FALSE))</f>
        <v>0</v>
      </c>
      <c r="L1445" s="158">
        <f>IF(OR($A1445="",$K1445),"",VLOOKUP($A1445,ContractInfo!$C:$L,5,FALSE))</f>
        <v>100</v>
      </c>
    </row>
    <row r="1446" spans="1:12" x14ac:dyDescent="0.2">
      <c r="A1446" s="141" t="s">
        <v>2497</v>
      </c>
      <c r="B1446" s="167">
        <v>-30</v>
      </c>
      <c r="C1446" s="167">
        <v>-30</v>
      </c>
      <c r="D1446" s="167">
        <v>0</v>
      </c>
      <c r="E1446" s="158">
        <f t="shared" si="88"/>
        <v>1</v>
      </c>
      <c r="F1446" s="158">
        <f t="shared" si="89"/>
        <v>-30</v>
      </c>
      <c r="G1446" s="165" t="e">
        <f t="shared" si="90"/>
        <v>#N/A</v>
      </c>
      <c r="H1446" s="167">
        <v>77820</v>
      </c>
      <c r="I1446" s="165" t="e">
        <f t="shared" si="91"/>
        <v>#N/A</v>
      </c>
      <c r="J1446" s="158" t="e">
        <f>IF(OR($A1446="",$K1446),"",VLOOKUP($A1446,ContractInfo!$C:$L,10,FALSE))</f>
        <v>#N/A</v>
      </c>
      <c r="K1446" s="158" t="b">
        <f>IF($A1446="","",VLOOKUP($A1446,ContractInfo!$C$2:$H$904,6,FALSE))</f>
        <v>0</v>
      </c>
      <c r="L1446" s="158">
        <f>IF(OR($A1446="",$K1446),"",VLOOKUP($A1446,ContractInfo!$C:$L,5,FALSE))</f>
        <v>100</v>
      </c>
    </row>
    <row r="1447" spans="1:12" x14ac:dyDescent="0.2">
      <c r="A1447" s="141" t="s">
        <v>2328</v>
      </c>
      <c r="B1447" s="167">
        <v>-60</v>
      </c>
      <c r="C1447" s="167">
        <v>-60</v>
      </c>
      <c r="D1447" s="167">
        <v>0</v>
      </c>
      <c r="E1447" s="158">
        <f t="shared" si="88"/>
        <v>1</v>
      </c>
      <c r="F1447" s="158">
        <f t="shared" si="89"/>
        <v>-60</v>
      </c>
      <c r="G1447" s="165" t="e">
        <f t="shared" si="90"/>
        <v>#N/A</v>
      </c>
      <c r="H1447" s="167">
        <v>56760.000000000007</v>
      </c>
      <c r="I1447" s="165" t="e">
        <f t="shared" si="91"/>
        <v>#N/A</v>
      </c>
      <c r="J1447" s="158" t="e">
        <f>IF(OR($A1447="",$K1447),"",VLOOKUP($A1447,ContractInfo!$C:$L,10,FALSE))</f>
        <v>#N/A</v>
      </c>
      <c r="K1447" s="158" t="b">
        <f>IF($A1447="","",VLOOKUP($A1447,ContractInfo!$C$2:$H$904,6,FALSE))</f>
        <v>0</v>
      </c>
      <c r="L1447" s="158">
        <f>IF(OR($A1447="",$K1447),"",VLOOKUP($A1447,ContractInfo!$C:$L,5,FALSE))</f>
        <v>100</v>
      </c>
    </row>
    <row r="1448" spans="1:12" x14ac:dyDescent="0.2">
      <c r="A1448" s="141" t="s">
        <v>1468</v>
      </c>
      <c r="B1448" s="167">
        <v>30</v>
      </c>
      <c r="C1448" s="167">
        <v>30</v>
      </c>
      <c r="D1448" s="167">
        <v>0</v>
      </c>
      <c r="E1448" s="158">
        <f t="shared" si="88"/>
        <v>1</v>
      </c>
      <c r="F1448" s="158">
        <f t="shared" si="89"/>
        <v>30</v>
      </c>
      <c r="G1448" s="165" t="e">
        <f t="shared" si="90"/>
        <v>#N/A</v>
      </c>
      <c r="H1448" s="167">
        <v>-56489.999999999993</v>
      </c>
      <c r="I1448" s="165" t="e">
        <f t="shared" si="91"/>
        <v>#N/A</v>
      </c>
      <c r="J1448" s="158" t="e">
        <f>IF(OR($A1448="",$K1448),"",VLOOKUP($A1448,ContractInfo!$C:$L,10,FALSE))</f>
        <v>#N/A</v>
      </c>
      <c r="K1448" s="158" t="b">
        <f>IF($A1448="","",VLOOKUP($A1448,ContractInfo!$C$2:$H$904,6,FALSE))</f>
        <v>0</v>
      </c>
      <c r="L1448" s="158">
        <f>IF(OR($A1448="",$K1448),"",VLOOKUP($A1448,ContractInfo!$C:$L,5,FALSE))</f>
        <v>100</v>
      </c>
    </row>
    <row r="1449" spans="1:12" x14ac:dyDescent="0.2">
      <c r="A1449" s="141" t="s">
        <v>2200</v>
      </c>
      <c r="B1449" s="167">
        <v>2000</v>
      </c>
      <c r="C1449" s="167">
        <v>2000</v>
      </c>
      <c r="D1449" s="167">
        <v>0</v>
      </c>
      <c r="E1449" s="158">
        <f t="shared" si="88"/>
        <v>1</v>
      </c>
      <c r="F1449" s="158">
        <f t="shared" si="89"/>
        <v>2000</v>
      </c>
      <c r="G1449" s="165" t="e">
        <f t="shared" si="90"/>
        <v>#N/A</v>
      </c>
      <c r="H1449" s="167">
        <v>-1109600</v>
      </c>
      <c r="I1449" s="165" t="e">
        <f t="shared" si="91"/>
        <v>#N/A</v>
      </c>
      <c r="J1449" s="158" t="e">
        <f>IF(OR($A1449="",$K1449),"",VLOOKUP($A1449,ContractInfo!$C:$L,10,FALSE))</f>
        <v>#N/A</v>
      </c>
      <c r="K1449" s="158" t="b">
        <f>IF($A1449="","",VLOOKUP($A1449,ContractInfo!$C$2:$H$904,6,FALSE))</f>
        <v>0</v>
      </c>
      <c r="L1449" s="158">
        <f>IF(OR($A1449="",$K1449),"",VLOOKUP($A1449,ContractInfo!$C:$L,5,FALSE))</f>
        <v>100</v>
      </c>
    </row>
    <row r="1450" spans="1:12" x14ac:dyDescent="0.2">
      <c r="A1450" s="141" t="s">
        <v>2524</v>
      </c>
      <c r="B1450" s="167">
        <v>-50</v>
      </c>
      <c r="C1450" s="167">
        <v>-50</v>
      </c>
      <c r="D1450" s="167">
        <v>0</v>
      </c>
      <c r="E1450" s="158">
        <f t="shared" si="88"/>
        <v>1</v>
      </c>
      <c r="F1450" s="158">
        <f t="shared" si="89"/>
        <v>-50</v>
      </c>
      <c r="G1450" s="165" t="e">
        <f t="shared" si="90"/>
        <v>#N/A</v>
      </c>
      <c r="H1450" s="167">
        <v>73250</v>
      </c>
      <c r="I1450" s="165" t="e">
        <f t="shared" si="91"/>
        <v>#N/A</v>
      </c>
      <c r="J1450" s="158" t="e">
        <f>IF(OR($A1450="",$K1450),"",VLOOKUP($A1450,ContractInfo!$C:$L,10,FALSE))</f>
        <v>#N/A</v>
      </c>
      <c r="K1450" s="158" t="b">
        <f>IF($A1450="","",VLOOKUP($A1450,ContractInfo!$C$2:$H$904,6,FALSE))</f>
        <v>0</v>
      </c>
      <c r="L1450" s="158">
        <f>IF(OR($A1450="",$K1450),"",VLOOKUP($A1450,ContractInfo!$C:$L,5,FALSE))</f>
        <v>100</v>
      </c>
    </row>
    <row r="1451" spans="1:12" x14ac:dyDescent="0.2">
      <c r="A1451" s="141" t="s">
        <v>1500</v>
      </c>
      <c r="B1451" s="167">
        <v>-70</v>
      </c>
      <c r="C1451" s="167">
        <v>-70</v>
      </c>
      <c r="D1451" s="167">
        <v>0</v>
      </c>
      <c r="E1451" s="158">
        <f t="shared" si="88"/>
        <v>1</v>
      </c>
      <c r="F1451" s="158">
        <f t="shared" si="89"/>
        <v>-70</v>
      </c>
      <c r="G1451" s="165" t="e">
        <f t="shared" si="90"/>
        <v>#N/A</v>
      </c>
      <c r="H1451" s="167">
        <v>59850.000000000007</v>
      </c>
      <c r="I1451" s="165" t="e">
        <f t="shared" si="91"/>
        <v>#N/A</v>
      </c>
      <c r="J1451" s="158" t="e">
        <f>IF(OR($A1451="",$K1451),"",VLOOKUP($A1451,ContractInfo!$C:$L,10,FALSE))</f>
        <v>#N/A</v>
      </c>
      <c r="K1451" s="158" t="b">
        <f>IF($A1451="","",VLOOKUP($A1451,ContractInfo!$C$2:$H$904,6,FALSE))</f>
        <v>0</v>
      </c>
      <c r="L1451" s="158">
        <f>IF(OR($A1451="",$K1451),"",VLOOKUP($A1451,ContractInfo!$C:$L,5,FALSE))</f>
        <v>100</v>
      </c>
    </row>
    <row r="1452" spans="1:12" x14ac:dyDescent="0.2">
      <c r="A1452" s="141" t="s">
        <v>2016</v>
      </c>
      <c r="B1452" s="167">
        <v>50</v>
      </c>
      <c r="C1452" s="167">
        <v>50</v>
      </c>
      <c r="D1452" s="167">
        <v>0</v>
      </c>
      <c r="E1452" s="158">
        <f t="shared" si="88"/>
        <v>1</v>
      </c>
      <c r="F1452" s="158">
        <f t="shared" si="89"/>
        <v>50</v>
      </c>
      <c r="G1452" s="165" t="e">
        <f t="shared" si="90"/>
        <v>#N/A</v>
      </c>
      <c r="H1452" s="167">
        <v>-121380</v>
      </c>
      <c r="I1452" s="165" t="e">
        <f t="shared" si="91"/>
        <v>#N/A</v>
      </c>
      <c r="J1452" s="158" t="e">
        <f>IF(OR($A1452="",$K1452),"",VLOOKUP($A1452,ContractInfo!$C:$L,10,FALSE))</f>
        <v>#N/A</v>
      </c>
      <c r="K1452" s="158" t="b">
        <f>IF($A1452="","",VLOOKUP($A1452,ContractInfo!$C$2:$H$904,6,FALSE))</f>
        <v>0</v>
      </c>
      <c r="L1452" s="158">
        <f>IF(OR($A1452="",$K1452),"",VLOOKUP($A1452,ContractInfo!$C:$L,5,FALSE))</f>
        <v>100</v>
      </c>
    </row>
    <row r="1453" spans="1:12" x14ac:dyDescent="0.2">
      <c r="A1453" s="141" t="s">
        <v>2238</v>
      </c>
      <c r="B1453" s="167">
        <v>550</v>
      </c>
      <c r="C1453" s="167">
        <v>550</v>
      </c>
      <c r="D1453" s="167">
        <v>0</v>
      </c>
      <c r="E1453" s="158">
        <f t="shared" si="88"/>
        <v>1</v>
      </c>
      <c r="F1453" s="158">
        <f t="shared" si="89"/>
        <v>550</v>
      </c>
      <c r="G1453" s="165" t="e">
        <f t="shared" si="90"/>
        <v>#N/A</v>
      </c>
      <c r="H1453" s="167">
        <v>-270325</v>
      </c>
      <c r="I1453" s="165" t="e">
        <f t="shared" si="91"/>
        <v>#N/A</v>
      </c>
      <c r="J1453" s="158" t="e">
        <f>IF(OR($A1453="",$K1453),"",VLOOKUP($A1453,ContractInfo!$C:$L,10,FALSE))</f>
        <v>#N/A</v>
      </c>
      <c r="K1453" s="158" t="b">
        <f>IF($A1453="","",VLOOKUP($A1453,ContractInfo!$C$2:$H$904,6,FALSE))</f>
        <v>0</v>
      </c>
      <c r="L1453" s="158">
        <f>IF(OR($A1453="",$K1453),"",VLOOKUP($A1453,ContractInfo!$C:$L,5,FALSE))</f>
        <v>100</v>
      </c>
    </row>
    <row r="1454" spans="1:12" x14ac:dyDescent="0.2">
      <c r="A1454" s="141" t="s">
        <v>2560</v>
      </c>
      <c r="B1454" s="167">
        <v>1315</v>
      </c>
      <c r="C1454" s="167">
        <v>1315</v>
      </c>
      <c r="D1454" s="167">
        <v>0</v>
      </c>
      <c r="E1454" s="158">
        <f t="shared" si="88"/>
        <v>1</v>
      </c>
      <c r="F1454" s="158">
        <f t="shared" si="89"/>
        <v>1315</v>
      </c>
      <c r="G1454" s="165" t="e">
        <f t="shared" si="90"/>
        <v>#N/A</v>
      </c>
      <c r="H1454" s="167">
        <v>-1099340</v>
      </c>
      <c r="I1454" s="165" t="e">
        <f t="shared" si="91"/>
        <v>#N/A</v>
      </c>
      <c r="J1454" s="158" t="e">
        <f>IF(OR($A1454="",$K1454),"",VLOOKUP($A1454,ContractInfo!$C:$L,10,FALSE))</f>
        <v>#N/A</v>
      </c>
      <c r="K1454" s="158" t="b">
        <f>IF($A1454="","",VLOOKUP($A1454,ContractInfo!$C$2:$H$904,6,FALSE))</f>
        <v>0</v>
      </c>
      <c r="L1454" s="158">
        <f>IF(OR($A1454="",$K1454),"",VLOOKUP($A1454,ContractInfo!$C:$L,5,FALSE))</f>
        <v>100</v>
      </c>
    </row>
    <row r="1455" spans="1:12" x14ac:dyDescent="0.2">
      <c r="A1455" s="141" t="s">
        <v>2249</v>
      </c>
      <c r="B1455" s="167">
        <v>-50</v>
      </c>
      <c r="C1455" s="167">
        <v>-50</v>
      </c>
      <c r="D1455" s="167">
        <v>0</v>
      </c>
      <c r="E1455" s="158">
        <f t="shared" si="88"/>
        <v>1</v>
      </c>
      <c r="F1455" s="158">
        <f t="shared" si="89"/>
        <v>-50</v>
      </c>
      <c r="G1455" s="165" t="e">
        <f t="shared" si="90"/>
        <v>#N/A</v>
      </c>
      <c r="H1455" s="167">
        <v>111700</v>
      </c>
      <c r="I1455" s="165" t="e">
        <f t="shared" si="91"/>
        <v>#N/A</v>
      </c>
      <c r="J1455" s="158" t="e">
        <f>IF(OR($A1455="",$K1455),"",VLOOKUP($A1455,ContractInfo!$C:$L,10,FALSE))</f>
        <v>#N/A</v>
      </c>
      <c r="K1455" s="158" t="b">
        <f>IF($A1455="","",VLOOKUP($A1455,ContractInfo!$C$2:$H$904,6,FALSE))</f>
        <v>0</v>
      </c>
      <c r="L1455" s="158">
        <f>IF(OR($A1455="",$K1455),"",VLOOKUP($A1455,ContractInfo!$C:$L,5,FALSE))</f>
        <v>100</v>
      </c>
    </row>
    <row r="1456" spans="1:12" x14ac:dyDescent="0.2">
      <c r="A1456" s="141" t="s">
        <v>2331</v>
      </c>
      <c r="B1456" s="167">
        <v>40</v>
      </c>
      <c r="C1456" s="167">
        <v>40</v>
      </c>
      <c r="D1456" s="167">
        <v>0</v>
      </c>
      <c r="E1456" s="158">
        <f t="shared" si="88"/>
        <v>1</v>
      </c>
      <c r="F1456" s="158">
        <f t="shared" si="89"/>
        <v>40</v>
      </c>
      <c r="G1456" s="165" t="e">
        <f t="shared" si="90"/>
        <v>#N/A</v>
      </c>
      <c r="H1456" s="167">
        <v>-161560</v>
      </c>
      <c r="I1456" s="165" t="e">
        <f t="shared" si="91"/>
        <v>#N/A</v>
      </c>
      <c r="J1456" s="158" t="e">
        <f>IF(OR($A1456="",$K1456),"",VLOOKUP($A1456,ContractInfo!$C:$L,10,FALSE))</f>
        <v>#N/A</v>
      </c>
      <c r="K1456" s="158" t="b">
        <f>IF($A1456="","",VLOOKUP($A1456,ContractInfo!$C$2:$H$904,6,FALSE))</f>
        <v>0</v>
      </c>
      <c r="L1456" s="158">
        <f>IF(OR($A1456="",$K1456),"",VLOOKUP($A1456,ContractInfo!$C:$L,5,FALSE))</f>
        <v>100</v>
      </c>
    </row>
    <row r="1457" spans="1:12" x14ac:dyDescent="0.2">
      <c r="A1457" s="141" t="s">
        <v>1416</v>
      </c>
      <c r="B1457" s="167">
        <v>-128</v>
      </c>
      <c r="C1457" s="167">
        <v>-128</v>
      </c>
      <c r="D1457" s="167">
        <v>0</v>
      </c>
      <c r="E1457" s="158">
        <f t="shared" si="88"/>
        <v>1</v>
      </c>
      <c r="F1457" s="158">
        <f t="shared" si="89"/>
        <v>-128</v>
      </c>
      <c r="G1457" s="165" t="e">
        <f t="shared" si="90"/>
        <v>#N/A</v>
      </c>
      <c r="H1457" s="167">
        <v>4862440.0640000002</v>
      </c>
      <c r="I1457" s="165" t="e">
        <f t="shared" si="91"/>
        <v>#N/A</v>
      </c>
      <c r="J1457" s="158" t="e">
        <f>IF(OR($A1457="",$K1457),"",VLOOKUP($A1457,ContractInfo!$C:$L,10,FALSE))</f>
        <v>#N/A</v>
      </c>
      <c r="K1457" s="158" t="b">
        <f>IF($A1457="","",VLOOKUP($A1457,ContractInfo!$C$2:$H$904,6,FALSE))</f>
        <v>0</v>
      </c>
      <c r="L1457" s="158">
        <f>IF(OR($A1457="",$K1457),"",VLOOKUP($A1457,ContractInfo!$C:$L,5,FALSE))</f>
        <v>10</v>
      </c>
    </row>
    <row r="1458" spans="1:12" x14ac:dyDescent="0.2">
      <c r="A1458" s="141" t="s">
        <v>1597</v>
      </c>
      <c r="B1458" s="167">
        <v>8</v>
      </c>
      <c r="C1458" s="167">
        <v>8</v>
      </c>
      <c r="D1458" s="167">
        <v>0</v>
      </c>
      <c r="E1458" s="158">
        <f t="shared" si="88"/>
        <v>1</v>
      </c>
      <c r="F1458" s="158">
        <f t="shared" si="89"/>
        <v>8</v>
      </c>
      <c r="G1458" s="165" t="e">
        <f t="shared" si="90"/>
        <v>#N/A</v>
      </c>
      <c r="H1458" s="167">
        <v>-429600</v>
      </c>
      <c r="I1458" s="165" t="e">
        <f t="shared" si="91"/>
        <v>#N/A</v>
      </c>
      <c r="J1458" s="158" t="e">
        <f>IF(OR($A1458="",$K1458),"",VLOOKUP($A1458,ContractInfo!$C:$L,10,FALSE))</f>
        <v>#N/A</v>
      </c>
      <c r="K1458" s="158" t="b">
        <f>IF($A1458="","",VLOOKUP($A1458,ContractInfo!$C$2:$H$904,6,FALSE))</f>
        <v>0</v>
      </c>
      <c r="L1458" s="158">
        <f>IF(OR($A1458="",$K1458),"",VLOOKUP($A1458,ContractInfo!$C:$L,5,FALSE))</f>
        <v>100</v>
      </c>
    </row>
    <row r="1459" spans="1:12" x14ac:dyDescent="0.2">
      <c r="A1459" s="141" t="s">
        <v>1416</v>
      </c>
      <c r="B1459" s="167">
        <v>185</v>
      </c>
      <c r="C1459" s="167">
        <v>185</v>
      </c>
      <c r="D1459" s="167">
        <v>0</v>
      </c>
      <c r="E1459" s="158">
        <f t="shared" si="88"/>
        <v>1</v>
      </c>
      <c r="F1459" s="158">
        <f t="shared" si="89"/>
        <v>185</v>
      </c>
      <c r="G1459" s="165" t="e">
        <f t="shared" si="90"/>
        <v>#N/A</v>
      </c>
      <c r="H1459" s="167">
        <v>-7000350.0499999998</v>
      </c>
      <c r="I1459" s="165" t="e">
        <f t="shared" si="91"/>
        <v>#N/A</v>
      </c>
      <c r="J1459" s="158" t="e">
        <f>IF(OR($A1459="",$K1459),"",VLOOKUP($A1459,ContractInfo!$C:$L,10,FALSE))</f>
        <v>#N/A</v>
      </c>
      <c r="K1459" s="158" t="b">
        <f>IF($A1459="","",VLOOKUP($A1459,ContractInfo!$C$2:$H$904,6,FALSE))</f>
        <v>0</v>
      </c>
      <c r="L1459" s="158">
        <f>IF(OR($A1459="",$K1459),"",VLOOKUP($A1459,ContractInfo!$C:$L,5,FALSE))</f>
        <v>10</v>
      </c>
    </row>
    <row r="1460" spans="1:12" x14ac:dyDescent="0.2">
      <c r="A1460" s="141" t="s">
        <v>2580</v>
      </c>
      <c r="B1460" s="167">
        <v>-51</v>
      </c>
      <c r="C1460" s="167">
        <v>0</v>
      </c>
      <c r="D1460" s="167">
        <v>51</v>
      </c>
      <c r="E1460" s="158">
        <f t="shared" si="88"/>
        <v>1</v>
      </c>
      <c r="F1460" s="158">
        <f t="shared" si="89"/>
        <v>-51</v>
      </c>
      <c r="G1460" s="165" t="e">
        <f t="shared" si="90"/>
        <v>#N/A</v>
      </c>
      <c r="H1460" s="167">
        <v>2741760</v>
      </c>
      <c r="I1460" s="165" t="e">
        <f t="shared" si="91"/>
        <v>#N/A</v>
      </c>
      <c r="J1460" s="158" t="e">
        <f>IF(OR($A1460="",$K1460),"",VLOOKUP($A1460,ContractInfo!$C:$L,10,FALSE))</f>
        <v>#N/A</v>
      </c>
      <c r="K1460" s="158" t="b">
        <f>IF($A1460="","",VLOOKUP($A1460,ContractInfo!$C$2:$H$904,6,FALSE))</f>
        <v>0</v>
      </c>
      <c r="L1460" s="158">
        <f>IF(OR($A1460="",$K1460),"",VLOOKUP($A1460,ContractInfo!$C:$L,5,FALSE))</f>
        <v>10</v>
      </c>
    </row>
    <row r="1461" spans="1:12" x14ac:dyDescent="0.2">
      <c r="A1461" s="141" t="s">
        <v>1416</v>
      </c>
      <c r="B1461" s="167">
        <v>-10</v>
      </c>
      <c r="C1461" s="167">
        <v>-10</v>
      </c>
      <c r="D1461" s="167">
        <v>0</v>
      </c>
      <c r="E1461" s="158">
        <f t="shared" si="88"/>
        <v>1</v>
      </c>
      <c r="F1461" s="158">
        <f t="shared" si="89"/>
        <v>-10</v>
      </c>
      <c r="G1461" s="165" t="e">
        <f t="shared" si="90"/>
        <v>#N/A</v>
      </c>
      <c r="H1461" s="167">
        <v>379800</v>
      </c>
      <c r="I1461" s="165" t="e">
        <f t="shared" si="91"/>
        <v>#N/A</v>
      </c>
      <c r="J1461" s="158" t="e">
        <f>IF(OR($A1461="",$K1461),"",VLOOKUP($A1461,ContractInfo!$C:$L,10,FALSE))</f>
        <v>#N/A</v>
      </c>
      <c r="K1461" s="158" t="b">
        <f>IF($A1461="","",VLOOKUP($A1461,ContractInfo!$C$2:$H$904,6,FALSE))</f>
        <v>0</v>
      </c>
      <c r="L1461" s="158">
        <f>IF(OR($A1461="",$K1461),"",VLOOKUP($A1461,ContractInfo!$C:$L,5,FALSE))</f>
        <v>10</v>
      </c>
    </row>
    <row r="1462" spans="1:12" x14ac:dyDescent="0.2">
      <c r="A1462" s="141" t="s">
        <v>1806</v>
      </c>
      <c r="B1462" s="167">
        <v>-47</v>
      </c>
      <c r="C1462" s="167">
        <v>0</v>
      </c>
      <c r="D1462" s="167">
        <v>47</v>
      </c>
      <c r="E1462" s="158">
        <f t="shared" si="88"/>
        <v>1</v>
      </c>
      <c r="F1462" s="158">
        <f t="shared" si="89"/>
        <v>-47</v>
      </c>
      <c r="G1462" s="165" t="e">
        <f t="shared" si="90"/>
        <v>#N/A</v>
      </c>
      <c r="H1462" s="167">
        <v>3543624.9955000002</v>
      </c>
      <c r="I1462" s="165" t="e">
        <f t="shared" si="91"/>
        <v>#N/A</v>
      </c>
      <c r="J1462" s="158" t="e">
        <f>IF(OR($A1462="",$K1462),"",VLOOKUP($A1462,ContractInfo!$C:$L,10,FALSE))</f>
        <v>#N/A</v>
      </c>
      <c r="K1462" s="158" t="b">
        <f>IF($A1462="","",VLOOKUP($A1462,ContractInfo!$C$2:$H$904,6,FALSE))</f>
        <v>0</v>
      </c>
      <c r="L1462" s="158">
        <f>IF(OR($A1462="",$K1462),"",VLOOKUP($A1462,ContractInfo!$C:$L,5,FALSE))</f>
        <v>5</v>
      </c>
    </row>
    <row r="1463" spans="1:12" x14ac:dyDescent="0.2">
      <c r="A1463" s="141" t="s">
        <v>2524</v>
      </c>
      <c r="B1463" s="167">
        <v>-640</v>
      </c>
      <c r="C1463" s="167">
        <v>-640</v>
      </c>
      <c r="D1463" s="167">
        <v>0</v>
      </c>
      <c r="E1463" s="158">
        <f t="shared" si="88"/>
        <v>1</v>
      </c>
      <c r="F1463" s="158">
        <f t="shared" si="89"/>
        <v>-640</v>
      </c>
      <c r="G1463" s="165" t="e">
        <f t="shared" si="90"/>
        <v>#N/A</v>
      </c>
      <c r="H1463" s="167">
        <v>1003520</v>
      </c>
      <c r="I1463" s="165" t="e">
        <f t="shared" si="91"/>
        <v>#N/A</v>
      </c>
      <c r="J1463" s="158" t="e">
        <f>IF(OR($A1463="",$K1463),"",VLOOKUP($A1463,ContractInfo!$C:$L,10,FALSE))</f>
        <v>#N/A</v>
      </c>
      <c r="K1463" s="158" t="b">
        <f>IF($A1463="","",VLOOKUP($A1463,ContractInfo!$C$2:$H$904,6,FALSE))</f>
        <v>0</v>
      </c>
      <c r="L1463" s="158">
        <f>IF(OR($A1463="",$K1463),"",VLOOKUP($A1463,ContractInfo!$C:$L,5,FALSE))</f>
        <v>100</v>
      </c>
    </row>
    <row r="1464" spans="1:12" x14ac:dyDescent="0.2">
      <c r="A1464" s="141" t="s">
        <v>1616</v>
      </c>
      <c r="B1464" s="167">
        <v>239</v>
      </c>
      <c r="C1464" s="167">
        <v>239</v>
      </c>
      <c r="D1464" s="167">
        <v>0</v>
      </c>
      <c r="E1464" s="158">
        <f t="shared" si="88"/>
        <v>1</v>
      </c>
      <c r="F1464" s="158">
        <f t="shared" si="89"/>
        <v>239</v>
      </c>
      <c r="G1464" s="165" t="e">
        <f t="shared" si="90"/>
        <v>#N/A</v>
      </c>
      <c r="H1464" s="167">
        <v>-295165</v>
      </c>
      <c r="I1464" s="165" t="e">
        <f t="shared" si="91"/>
        <v>#N/A</v>
      </c>
      <c r="J1464" s="158" t="e">
        <f>IF(OR($A1464="",$K1464),"",VLOOKUP($A1464,ContractInfo!$C:$L,10,FALSE))</f>
        <v>#N/A</v>
      </c>
      <c r="K1464" s="158" t="b">
        <f>IF($A1464="","",VLOOKUP($A1464,ContractInfo!$C$2:$H$904,6,FALSE))</f>
        <v>0</v>
      </c>
      <c r="L1464" s="158">
        <f>IF(OR($A1464="",$K1464),"",VLOOKUP($A1464,ContractInfo!$C:$L,5,FALSE))</f>
        <v>100</v>
      </c>
    </row>
    <row r="1465" spans="1:12" x14ac:dyDescent="0.2">
      <c r="A1465" s="141" t="s">
        <v>1706</v>
      </c>
      <c r="B1465" s="167">
        <v>188.11</v>
      </c>
      <c r="C1465" s="167">
        <v>188.11</v>
      </c>
      <c r="D1465" s="167">
        <v>0</v>
      </c>
      <c r="E1465" s="158">
        <f t="shared" si="88"/>
        <v>1</v>
      </c>
      <c r="F1465" s="158">
        <f t="shared" si="89"/>
        <v>188.11</v>
      </c>
      <c r="G1465" s="165" t="e">
        <f t="shared" si="90"/>
        <v>#N/A</v>
      </c>
      <c r="H1465" s="167">
        <v>-297778.13</v>
      </c>
      <c r="I1465" s="165" t="e">
        <f t="shared" si="91"/>
        <v>#N/A</v>
      </c>
      <c r="J1465" s="158" t="e">
        <f>IF(OR($A1465="",$K1465),"",VLOOKUP($A1465,ContractInfo!$C:$L,10,FALSE))</f>
        <v>#N/A</v>
      </c>
      <c r="K1465" s="158" t="b">
        <f>IF($A1465="","",VLOOKUP($A1465,ContractInfo!$C$2:$H$904,6,FALSE))</f>
        <v>0</v>
      </c>
      <c r="L1465" s="158">
        <f>IF(OR($A1465="",$K1465),"",VLOOKUP($A1465,ContractInfo!$C:$L,5,FALSE))</f>
        <v>100</v>
      </c>
    </row>
    <row r="1466" spans="1:12" x14ac:dyDescent="0.2">
      <c r="A1466" s="141" t="s">
        <v>1879</v>
      </c>
      <c r="B1466" s="167">
        <v>100</v>
      </c>
      <c r="C1466" s="167">
        <v>100</v>
      </c>
      <c r="D1466" s="167">
        <v>0</v>
      </c>
      <c r="E1466" s="158">
        <f t="shared" si="88"/>
        <v>1</v>
      </c>
      <c r="F1466" s="158">
        <f t="shared" si="89"/>
        <v>100</v>
      </c>
      <c r="G1466" s="165" t="e">
        <f t="shared" si="90"/>
        <v>#N/A</v>
      </c>
      <c r="H1466" s="167">
        <v>-69700</v>
      </c>
      <c r="I1466" s="165" t="e">
        <f t="shared" si="91"/>
        <v>#N/A</v>
      </c>
      <c r="J1466" s="158" t="e">
        <f>IF(OR($A1466="",$K1466),"",VLOOKUP($A1466,ContractInfo!$C:$L,10,FALSE))</f>
        <v>#N/A</v>
      </c>
      <c r="K1466" s="158" t="b">
        <f>IF($A1466="","",VLOOKUP($A1466,ContractInfo!$C$2:$H$904,6,FALSE))</f>
        <v>0</v>
      </c>
      <c r="L1466" s="158">
        <f>IF(OR($A1466="",$K1466),"",VLOOKUP($A1466,ContractInfo!$C:$L,5,FALSE))</f>
        <v>100</v>
      </c>
    </row>
    <row r="1467" spans="1:12" x14ac:dyDescent="0.2">
      <c r="A1467" s="141" t="s">
        <v>1468</v>
      </c>
      <c r="B1467" s="167">
        <v>88</v>
      </c>
      <c r="C1467" s="167">
        <v>88</v>
      </c>
      <c r="D1467" s="167">
        <v>0</v>
      </c>
      <c r="E1467" s="158">
        <f t="shared" si="88"/>
        <v>1</v>
      </c>
      <c r="F1467" s="158">
        <f t="shared" si="89"/>
        <v>88</v>
      </c>
      <c r="G1467" s="165" t="e">
        <f t="shared" si="90"/>
        <v>#N/A</v>
      </c>
      <c r="H1467" s="167">
        <v>-171864</v>
      </c>
      <c r="I1467" s="165" t="e">
        <f t="shared" si="91"/>
        <v>#N/A</v>
      </c>
      <c r="J1467" s="158" t="e">
        <f>IF(OR($A1467="",$K1467),"",VLOOKUP($A1467,ContractInfo!$C:$L,10,FALSE))</f>
        <v>#N/A</v>
      </c>
      <c r="K1467" s="158" t="b">
        <f>IF($A1467="","",VLOOKUP($A1467,ContractInfo!$C$2:$H$904,6,FALSE))</f>
        <v>0</v>
      </c>
      <c r="L1467" s="158">
        <f>IF(OR($A1467="",$K1467),"",VLOOKUP($A1467,ContractInfo!$C:$L,5,FALSE))</f>
        <v>100</v>
      </c>
    </row>
    <row r="1468" spans="1:12" x14ac:dyDescent="0.2">
      <c r="A1468" s="141" t="s">
        <v>2590</v>
      </c>
      <c r="B1468" s="167">
        <v>890</v>
      </c>
      <c r="C1468" s="167">
        <v>890</v>
      </c>
      <c r="D1468" s="167">
        <v>0</v>
      </c>
      <c r="E1468" s="158">
        <f t="shared" si="88"/>
        <v>1</v>
      </c>
      <c r="F1468" s="158">
        <f t="shared" si="89"/>
        <v>890</v>
      </c>
      <c r="G1468" s="165" t="e">
        <f t="shared" si="90"/>
        <v>#N/A</v>
      </c>
      <c r="H1468" s="167">
        <v>-1753834</v>
      </c>
      <c r="I1468" s="165" t="e">
        <f t="shared" si="91"/>
        <v>#N/A</v>
      </c>
      <c r="J1468" s="158" t="e">
        <f>IF(OR($A1468="",$K1468),"",VLOOKUP($A1468,ContractInfo!$C:$L,10,FALSE))</f>
        <v>#N/A</v>
      </c>
      <c r="K1468" s="158" t="b">
        <f>IF($A1468="","",VLOOKUP($A1468,ContractInfo!$C$2:$H$904,6,FALSE))</f>
        <v>0</v>
      </c>
      <c r="L1468" s="158">
        <f>IF(OR($A1468="",$K1468),"",VLOOKUP($A1468,ContractInfo!$C:$L,5,FALSE))</f>
        <v>100</v>
      </c>
    </row>
    <row r="1469" spans="1:12" x14ac:dyDescent="0.2">
      <c r="A1469" s="141" t="s">
        <v>2016</v>
      </c>
      <c r="B1469" s="167">
        <v>80</v>
      </c>
      <c r="C1469" s="167">
        <v>80</v>
      </c>
      <c r="D1469" s="167">
        <v>0</v>
      </c>
      <c r="E1469" s="158">
        <f t="shared" si="88"/>
        <v>1</v>
      </c>
      <c r="F1469" s="158">
        <f t="shared" si="89"/>
        <v>80</v>
      </c>
      <c r="G1469" s="165" t="e">
        <f t="shared" si="90"/>
        <v>#N/A</v>
      </c>
      <c r="H1469" s="167">
        <v>-206400</v>
      </c>
      <c r="I1469" s="165" t="e">
        <f t="shared" si="91"/>
        <v>#N/A</v>
      </c>
      <c r="J1469" s="158" t="e">
        <f>IF(OR($A1469="",$K1469),"",VLOOKUP($A1469,ContractInfo!$C:$L,10,FALSE))</f>
        <v>#N/A</v>
      </c>
      <c r="K1469" s="158" t="b">
        <f>IF($A1469="","",VLOOKUP($A1469,ContractInfo!$C$2:$H$904,6,FALSE))</f>
        <v>0</v>
      </c>
      <c r="L1469" s="158">
        <f>IF(OR($A1469="",$K1469),"",VLOOKUP($A1469,ContractInfo!$C:$L,5,FALSE))</f>
        <v>100</v>
      </c>
    </row>
    <row r="1470" spans="1:12" x14ac:dyDescent="0.2">
      <c r="A1470" s="141" t="s">
        <v>1875</v>
      </c>
      <c r="B1470" s="167">
        <v>-150</v>
      </c>
      <c r="C1470" s="167">
        <v>-150</v>
      </c>
      <c r="D1470" s="167">
        <v>0</v>
      </c>
      <c r="E1470" s="158">
        <f t="shared" si="88"/>
        <v>1</v>
      </c>
      <c r="F1470" s="158">
        <f t="shared" si="89"/>
        <v>-150</v>
      </c>
      <c r="G1470" s="165" t="e">
        <f t="shared" si="90"/>
        <v>#N/A</v>
      </c>
      <c r="H1470" s="167">
        <v>181500</v>
      </c>
      <c r="I1470" s="165" t="e">
        <f t="shared" si="91"/>
        <v>#N/A</v>
      </c>
      <c r="J1470" s="158" t="e">
        <f>IF(OR($A1470="",$K1470),"",VLOOKUP($A1470,ContractInfo!$C:$L,10,FALSE))</f>
        <v>#N/A</v>
      </c>
      <c r="K1470" s="158" t="b">
        <f>IF($A1470="","",VLOOKUP($A1470,ContractInfo!$C$2:$H$904,6,FALSE))</f>
        <v>0</v>
      </c>
      <c r="L1470" s="158">
        <f>IF(OR($A1470="",$K1470),"",VLOOKUP($A1470,ContractInfo!$C:$L,5,FALSE))</f>
        <v>100</v>
      </c>
    </row>
    <row r="1471" spans="1:12" x14ac:dyDescent="0.2">
      <c r="A1471" s="141" t="s">
        <v>1882</v>
      </c>
      <c r="B1471" s="167">
        <v>500</v>
      </c>
      <c r="C1471" s="167">
        <v>500</v>
      </c>
      <c r="D1471" s="167">
        <v>0</v>
      </c>
      <c r="E1471" s="158">
        <f t="shared" si="88"/>
        <v>1</v>
      </c>
      <c r="F1471" s="158">
        <f t="shared" si="89"/>
        <v>500</v>
      </c>
      <c r="G1471" s="165" t="e">
        <f t="shared" si="90"/>
        <v>#N/A</v>
      </c>
      <c r="H1471" s="167">
        <v>-607500</v>
      </c>
      <c r="I1471" s="165" t="e">
        <f t="shared" si="91"/>
        <v>#N/A</v>
      </c>
      <c r="J1471" s="158" t="e">
        <f>IF(OR($A1471="",$K1471),"",VLOOKUP($A1471,ContractInfo!$C:$L,10,FALSE))</f>
        <v>#N/A</v>
      </c>
      <c r="K1471" s="158" t="b">
        <f>IF($A1471="","",VLOOKUP($A1471,ContractInfo!$C$2:$H$904,6,FALSE))</f>
        <v>0</v>
      </c>
      <c r="L1471" s="158">
        <f>IF(OR($A1471="",$K1471),"",VLOOKUP($A1471,ContractInfo!$C:$L,5,FALSE))</f>
        <v>100</v>
      </c>
    </row>
    <row r="1472" spans="1:12" x14ac:dyDescent="0.2">
      <c r="A1472" s="141" t="s">
        <v>2013</v>
      </c>
      <c r="B1472" s="167">
        <v>-80</v>
      </c>
      <c r="C1472" s="167">
        <v>-80</v>
      </c>
      <c r="D1472" s="167">
        <v>0</v>
      </c>
      <c r="E1472" s="158">
        <f t="shared" si="88"/>
        <v>1</v>
      </c>
      <c r="F1472" s="158">
        <f t="shared" si="89"/>
        <v>-80</v>
      </c>
      <c r="G1472" s="165" t="e">
        <f t="shared" si="90"/>
        <v>#N/A</v>
      </c>
      <c r="H1472" s="167">
        <v>205840</v>
      </c>
      <c r="I1472" s="165" t="e">
        <f t="shared" si="91"/>
        <v>#N/A</v>
      </c>
      <c r="J1472" s="158" t="e">
        <f>IF(OR($A1472="",$K1472),"",VLOOKUP($A1472,ContractInfo!$C:$L,10,FALSE))</f>
        <v>#N/A</v>
      </c>
      <c r="K1472" s="158" t="b">
        <f>IF($A1472="","",VLOOKUP($A1472,ContractInfo!$C$2:$H$904,6,FALSE))</f>
        <v>0</v>
      </c>
      <c r="L1472" s="158">
        <f>IF(OR($A1472="",$K1472),"",VLOOKUP($A1472,ContractInfo!$C:$L,5,FALSE))</f>
        <v>100</v>
      </c>
    </row>
    <row r="1473" spans="1:12" x14ac:dyDescent="0.2">
      <c r="A1473" s="141" t="s">
        <v>2172</v>
      </c>
      <c r="B1473" s="167">
        <v>-50</v>
      </c>
      <c r="C1473" s="167">
        <v>-50</v>
      </c>
      <c r="D1473" s="167">
        <v>0</v>
      </c>
      <c r="E1473" s="158">
        <f t="shared" si="88"/>
        <v>1</v>
      </c>
      <c r="F1473" s="158">
        <f t="shared" si="89"/>
        <v>-50</v>
      </c>
      <c r="G1473" s="165" t="e">
        <f t="shared" si="90"/>
        <v>#N/A</v>
      </c>
      <c r="H1473" s="167">
        <v>48150.000000000007</v>
      </c>
      <c r="I1473" s="165" t="e">
        <f t="shared" si="91"/>
        <v>#N/A</v>
      </c>
      <c r="J1473" s="158" t="e">
        <f>IF(OR($A1473="",$K1473),"",VLOOKUP($A1473,ContractInfo!$C:$L,10,FALSE))</f>
        <v>#N/A</v>
      </c>
      <c r="K1473" s="158" t="b">
        <f>IF($A1473="","",VLOOKUP($A1473,ContractInfo!$C$2:$H$904,6,FALSE))</f>
        <v>0</v>
      </c>
      <c r="L1473" s="158">
        <f>IF(OR($A1473="",$K1473),"",VLOOKUP($A1473,ContractInfo!$C:$L,5,FALSE))</f>
        <v>100</v>
      </c>
    </row>
    <row r="1474" spans="1:12" x14ac:dyDescent="0.2">
      <c r="A1474" s="141" t="s">
        <v>2256</v>
      </c>
      <c r="B1474" s="167">
        <v>-100</v>
      </c>
      <c r="C1474" s="167">
        <v>-100</v>
      </c>
      <c r="D1474" s="167">
        <v>0</v>
      </c>
      <c r="E1474" s="158">
        <f t="shared" ref="E1474:E1537" si="92">IF(OR($A1474="",$K1474),"",1)</f>
        <v>1</v>
      </c>
      <c r="F1474" s="158">
        <f t="shared" ref="F1474:F1537" si="93">IF(OR($A1474="",$K1474),"",$E1474*$B1474)</f>
        <v>-100</v>
      </c>
      <c r="G1474" s="165" t="e">
        <f t="shared" ref="G1474:G1537" si="94">IF(OR($A1474="",$K1474),"",$J1474*$B1474*$L1474)</f>
        <v>#N/A</v>
      </c>
      <c r="H1474" s="167">
        <v>201300</v>
      </c>
      <c r="I1474" s="165" t="e">
        <f t="shared" ref="I1474:I1537" si="95">IF(OR($A1474="",$K1474),"",$G1474+$H1474)</f>
        <v>#N/A</v>
      </c>
      <c r="J1474" s="158" t="e">
        <f>IF(OR($A1474="",$K1474),"",VLOOKUP($A1474,ContractInfo!$C:$L,10,FALSE))</f>
        <v>#N/A</v>
      </c>
      <c r="K1474" s="158" t="b">
        <f>IF($A1474="","",VLOOKUP($A1474,ContractInfo!$C$2:$H$904,6,FALSE))</f>
        <v>0</v>
      </c>
      <c r="L1474" s="158">
        <f>IF(OR($A1474="",$K1474),"",VLOOKUP($A1474,ContractInfo!$C:$L,5,FALSE))</f>
        <v>100</v>
      </c>
    </row>
    <row r="1475" spans="1:12" x14ac:dyDescent="0.2">
      <c r="A1475" s="141" t="s">
        <v>1416</v>
      </c>
      <c r="B1475" s="167">
        <v>10</v>
      </c>
      <c r="C1475" s="167">
        <v>0</v>
      </c>
      <c r="D1475" s="167">
        <v>-10</v>
      </c>
      <c r="E1475" s="158">
        <f t="shared" si="92"/>
        <v>1</v>
      </c>
      <c r="F1475" s="158">
        <f t="shared" si="93"/>
        <v>10</v>
      </c>
      <c r="G1475" s="165" t="e">
        <f t="shared" si="94"/>
        <v>#N/A</v>
      </c>
      <c r="H1475" s="167">
        <v>-380600</v>
      </c>
      <c r="I1475" s="165" t="e">
        <f t="shared" si="95"/>
        <v>#N/A</v>
      </c>
      <c r="J1475" s="158" t="e">
        <f>IF(OR($A1475="",$K1475),"",VLOOKUP($A1475,ContractInfo!$C:$L,10,FALSE))</f>
        <v>#N/A</v>
      </c>
      <c r="K1475" s="158" t="b">
        <f>IF($A1475="","",VLOOKUP($A1475,ContractInfo!$C$2:$H$904,6,FALSE))</f>
        <v>0</v>
      </c>
      <c r="L1475" s="158">
        <f>IF(OR($A1475="",$K1475),"",VLOOKUP($A1475,ContractInfo!$C:$L,5,FALSE))</f>
        <v>10</v>
      </c>
    </row>
    <row r="1476" spans="1:12" x14ac:dyDescent="0.2">
      <c r="A1476" s="141" t="s">
        <v>1416</v>
      </c>
      <c r="B1476" s="167">
        <v>-10</v>
      </c>
      <c r="C1476" s="167">
        <v>0</v>
      </c>
      <c r="D1476" s="167">
        <v>10</v>
      </c>
      <c r="E1476" s="158">
        <f t="shared" si="92"/>
        <v>1</v>
      </c>
      <c r="F1476" s="158">
        <f t="shared" si="93"/>
        <v>-10</v>
      </c>
      <c r="G1476" s="165" t="e">
        <f t="shared" si="94"/>
        <v>#N/A</v>
      </c>
      <c r="H1476" s="167">
        <v>380700</v>
      </c>
      <c r="I1476" s="165" t="e">
        <f t="shared" si="95"/>
        <v>#N/A</v>
      </c>
      <c r="J1476" s="158" t="e">
        <f>IF(OR($A1476="",$K1476),"",VLOOKUP($A1476,ContractInfo!$C:$L,10,FALSE))</f>
        <v>#N/A</v>
      </c>
      <c r="K1476" s="158" t="b">
        <f>IF($A1476="","",VLOOKUP($A1476,ContractInfo!$C$2:$H$904,6,FALSE))</f>
        <v>0</v>
      </c>
      <c r="L1476" s="158">
        <f>IF(OR($A1476="",$K1476),"",VLOOKUP($A1476,ContractInfo!$C:$L,5,FALSE))</f>
        <v>10</v>
      </c>
    </row>
    <row r="1477" spans="1:12" x14ac:dyDescent="0.2">
      <c r="A1477" s="141" t="s">
        <v>1416</v>
      </c>
      <c r="B1477" s="167">
        <v>-57</v>
      </c>
      <c r="C1477" s="167">
        <v>-57</v>
      </c>
      <c r="D1477" s="167">
        <v>0</v>
      </c>
      <c r="E1477" s="158">
        <f t="shared" si="92"/>
        <v>1</v>
      </c>
      <c r="F1477" s="158">
        <f t="shared" si="93"/>
        <v>-57</v>
      </c>
      <c r="G1477" s="165" t="e">
        <f t="shared" si="94"/>
        <v>#N/A</v>
      </c>
      <c r="H1477" s="167">
        <v>2159160</v>
      </c>
      <c r="I1477" s="165" t="e">
        <f t="shared" si="95"/>
        <v>#N/A</v>
      </c>
      <c r="J1477" s="158" t="e">
        <f>IF(OR($A1477="",$K1477),"",VLOOKUP($A1477,ContractInfo!$C:$L,10,FALSE))</f>
        <v>#N/A</v>
      </c>
      <c r="K1477" s="158" t="b">
        <f>IF($A1477="","",VLOOKUP($A1477,ContractInfo!$C$2:$H$904,6,FALSE))</f>
        <v>0</v>
      </c>
      <c r="L1477" s="158">
        <f>IF(OR($A1477="",$K1477),"",VLOOKUP($A1477,ContractInfo!$C:$L,5,FALSE))</f>
        <v>10</v>
      </c>
    </row>
    <row r="1478" spans="1:12" x14ac:dyDescent="0.2">
      <c r="A1478" s="141" t="s">
        <v>999</v>
      </c>
      <c r="B1478" s="167">
        <v>-10</v>
      </c>
      <c r="C1478" s="167">
        <v>-10</v>
      </c>
      <c r="D1478" s="167">
        <v>0</v>
      </c>
      <c r="E1478" s="158">
        <f t="shared" si="92"/>
        <v>1</v>
      </c>
      <c r="F1478" s="158">
        <f t="shared" si="93"/>
        <v>-10</v>
      </c>
      <c r="G1478" s="165" t="e">
        <f t="shared" si="94"/>
        <v>#N/A</v>
      </c>
      <c r="H1478" s="167">
        <v>373000</v>
      </c>
      <c r="I1478" s="165" t="e">
        <f t="shared" si="95"/>
        <v>#N/A</v>
      </c>
      <c r="J1478" s="158" t="e">
        <f>IF(OR($A1478="",$K1478),"",VLOOKUP($A1478,ContractInfo!$C:$L,10,FALSE))</f>
        <v>#N/A</v>
      </c>
      <c r="K1478" s="158" t="b">
        <f>IF($A1478="","",VLOOKUP($A1478,ContractInfo!$C$2:$H$904,6,FALSE))</f>
        <v>0</v>
      </c>
      <c r="L1478" s="158">
        <f>IF(OR($A1478="",$K1478),"",VLOOKUP($A1478,ContractInfo!$C:$L,5,FALSE))</f>
        <v>10</v>
      </c>
    </row>
    <row r="1479" spans="1:12" x14ac:dyDescent="0.2">
      <c r="A1479" s="141" t="s">
        <v>2580</v>
      </c>
      <c r="B1479" s="167">
        <v>11</v>
      </c>
      <c r="C1479" s="167">
        <v>0</v>
      </c>
      <c r="D1479" s="167">
        <v>-11</v>
      </c>
      <c r="E1479" s="158">
        <f t="shared" si="92"/>
        <v>1</v>
      </c>
      <c r="F1479" s="158">
        <f t="shared" si="93"/>
        <v>11</v>
      </c>
      <c r="G1479" s="165" t="e">
        <f t="shared" si="94"/>
        <v>#N/A</v>
      </c>
      <c r="H1479" s="167">
        <v>-584100</v>
      </c>
      <c r="I1479" s="165" t="e">
        <f t="shared" si="95"/>
        <v>#N/A</v>
      </c>
      <c r="J1479" s="158" t="e">
        <f>IF(OR($A1479="",$K1479),"",VLOOKUP($A1479,ContractInfo!$C:$L,10,FALSE))</f>
        <v>#N/A</v>
      </c>
      <c r="K1479" s="158" t="b">
        <f>IF($A1479="","",VLOOKUP($A1479,ContractInfo!$C$2:$H$904,6,FALSE))</f>
        <v>0</v>
      </c>
      <c r="L1479" s="158">
        <f>IF(OR($A1479="",$K1479),"",VLOOKUP($A1479,ContractInfo!$C:$L,5,FALSE))</f>
        <v>10</v>
      </c>
    </row>
    <row r="1480" spans="1:12" x14ac:dyDescent="0.2">
      <c r="A1480" s="141" t="s">
        <v>1597</v>
      </c>
      <c r="B1480" s="167">
        <v>10</v>
      </c>
      <c r="C1480" s="167">
        <v>10</v>
      </c>
      <c r="D1480" s="167">
        <v>0</v>
      </c>
      <c r="E1480" s="158">
        <f t="shared" si="92"/>
        <v>1</v>
      </c>
      <c r="F1480" s="158">
        <f t="shared" si="93"/>
        <v>10</v>
      </c>
      <c r="G1480" s="165" t="e">
        <f t="shared" si="94"/>
        <v>#N/A</v>
      </c>
      <c r="H1480" s="167">
        <v>-539500</v>
      </c>
      <c r="I1480" s="165" t="e">
        <f t="shared" si="95"/>
        <v>#N/A</v>
      </c>
      <c r="J1480" s="158" t="e">
        <f>IF(OR($A1480="",$K1480),"",VLOOKUP($A1480,ContractInfo!$C:$L,10,FALSE))</f>
        <v>#N/A</v>
      </c>
      <c r="K1480" s="158" t="b">
        <f>IF($A1480="","",VLOOKUP($A1480,ContractInfo!$C$2:$H$904,6,FALSE))</f>
        <v>0</v>
      </c>
      <c r="L1480" s="158">
        <f>IF(OR($A1480="",$K1480),"",VLOOKUP($A1480,ContractInfo!$C:$L,5,FALSE))</f>
        <v>100</v>
      </c>
    </row>
    <row r="1481" spans="1:12" x14ac:dyDescent="0.2">
      <c r="A1481" s="141" t="s">
        <v>1416</v>
      </c>
      <c r="B1481" s="167">
        <v>-253</v>
      </c>
      <c r="C1481" s="167">
        <v>-253</v>
      </c>
      <c r="D1481" s="167">
        <v>0</v>
      </c>
      <c r="E1481" s="158">
        <f t="shared" si="92"/>
        <v>1</v>
      </c>
      <c r="F1481" s="158">
        <f t="shared" si="93"/>
        <v>-253</v>
      </c>
      <c r="G1481" s="165" t="e">
        <f t="shared" si="94"/>
        <v>#N/A</v>
      </c>
      <c r="H1481" s="167">
        <v>9583249.9999999963</v>
      </c>
      <c r="I1481" s="165" t="e">
        <f t="shared" si="95"/>
        <v>#N/A</v>
      </c>
      <c r="J1481" s="158" t="e">
        <f>IF(OR($A1481="",$K1481),"",VLOOKUP($A1481,ContractInfo!$C:$L,10,FALSE))</f>
        <v>#N/A</v>
      </c>
      <c r="K1481" s="158" t="b">
        <f>IF($A1481="","",VLOOKUP($A1481,ContractInfo!$C$2:$H$904,6,FALSE))</f>
        <v>0</v>
      </c>
      <c r="L1481" s="158">
        <f>IF(OR($A1481="",$K1481),"",VLOOKUP($A1481,ContractInfo!$C:$L,5,FALSE))</f>
        <v>10</v>
      </c>
    </row>
    <row r="1482" spans="1:12" x14ac:dyDescent="0.2">
      <c r="A1482" s="141" t="s">
        <v>1597</v>
      </c>
      <c r="B1482" s="167">
        <v>-26</v>
      </c>
      <c r="C1482" s="167">
        <v>-26</v>
      </c>
      <c r="D1482" s="167">
        <v>0</v>
      </c>
      <c r="E1482" s="158">
        <f t="shared" si="92"/>
        <v>1</v>
      </c>
      <c r="F1482" s="158">
        <f t="shared" si="93"/>
        <v>-26</v>
      </c>
      <c r="G1482" s="165" t="e">
        <f t="shared" si="94"/>
        <v>#N/A</v>
      </c>
      <c r="H1482" s="167">
        <v>1403450.0000000012</v>
      </c>
      <c r="I1482" s="165" t="e">
        <f t="shared" si="95"/>
        <v>#N/A</v>
      </c>
      <c r="J1482" s="158" t="e">
        <f>IF(OR($A1482="",$K1482),"",VLOOKUP($A1482,ContractInfo!$C:$L,10,FALSE))</f>
        <v>#N/A</v>
      </c>
      <c r="K1482" s="158" t="b">
        <f>IF($A1482="","",VLOOKUP($A1482,ContractInfo!$C$2:$H$904,6,FALSE))</f>
        <v>0</v>
      </c>
      <c r="L1482" s="158">
        <f>IF(OR($A1482="",$K1482),"",VLOOKUP($A1482,ContractInfo!$C:$L,5,FALSE))</f>
        <v>100</v>
      </c>
    </row>
    <row r="1483" spans="1:12" x14ac:dyDescent="0.2">
      <c r="A1483" s="141" t="s">
        <v>1416</v>
      </c>
      <c r="B1483" s="167">
        <v>253</v>
      </c>
      <c r="C1483" s="167">
        <v>253</v>
      </c>
      <c r="D1483" s="167">
        <v>0</v>
      </c>
      <c r="E1483" s="158">
        <f t="shared" si="92"/>
        <v>1</v>
      </c>
      <c r="F1483" s="158">
        <f t="shared" si="93"/>
        <v>253</v>
      </c>
      <c r="G1483" s="165" t="e">
        <f t="shared" si="94"/>
        <v>#N/A</v>
      </c>
      <c r="H1483" s="167">
        <v>-9530490</v>
      </c>
      <c r="I1483" s="165" t="e">
        <f t="shared" si="95"/>
        <v>#N/A</v>
      </c>
      <c r="J1483" s="158" t="e">
        <f>IF(OR($A1483="",$K1483),"",VLOOKUP($A1483,ContractInfo!$C:$L,10,FALSE))</f>
        <v>#N/A</v>
      </c>
      <c r="K1483" s="158" t="b">
        <f>IF($A1483="","",VLOOKUP($A1483,ContractInfo!$C$2:$H$904,6,FALSE))</f>
        <v>0</v>
      </c>
      <c r="L1483" s="158">
        <f>IF(OR($A1483="",$K1483),"",VLOOKUP($A1483,ContractInfo!$C:$L,5,FALSE))</f>
        <v>10</v>
      </c>
    </row>
    <row r="1484" spans="1:12" x14ac:dyDescent="0.2">
      <c r="A1484" s="141" t="s">
        <v>1806</v>
      </c>
      <c r="B1484" s="167">
        <v>-5</v>
      </c>
      <c r="C1484" s="167">
        <v>0</v>
      </c>
      <c r="D1484" s="167">
        <v>5</v>
      </c>
      <c r="E1484" s="158">
        <f t="shared" si="92"/>
        <v>1</v>
      </c>
      <c r="F1484" s="158">
        <f t="shared" si="93"/>
        <v>-5</v>
      </c>
      <c r="G1484" s="165" t="e">
        <f t="shared" si="94"/>
        <v>#N/A</v>
      </c>
      <c r="H1484" s="167">
        <v>381000</v>
      </c>
      <c r="I1484" s="165" t="e">
        <f t="shared" si="95"/>
        <v>#N/A</v>
      </c>
      <c r="J1484" s="158" t="e">
        <f>IF(OR($A1484="",$K1484),"",VLOOKUP($A1484,ContractInfo!$C:$L,10,FALSE))</f>
        <v>#N/A</v>
      </c>
      <c r="K1484" s="158" t="b">
        <f>IF($A1484="","",VLOOKUP($A1484,ContractInfo!$C$2:$H$904,6,FALSE))</f>
        <v>0</v>
      </c>
      <c r="L1484" s="158">
        <f>IF(OR($A1484="",$K1484),"",VLOOKUP($A1484,ContractInfo!$C:$L,5,FALSE))</f>
        <v>5</v>
      </c>
    </row>
    <row r="1485" spans="1:12" x14ac:dyDescent="0.2">
      <c r="A1485" s="141" t="s">
        <v>1597</v>
      </c>
      <c r="B1485" s="167">
        <v>-16</v>
      </c>
      <c r="C1485" s="167">
        <v>-16</v>
      </c>
      <c r="D1485" s="167">
        <v>0</v>
      </c>
      <c r="E1485" s="158">
        <f t="shared" si="92"/>
        <v>1</v>
      </c>
      <c r="F1485" s="158">
        <f t="shared" si="93"/>
        <v>-16</v>
      </c>
      <c r="G1485" s="165" t="e">
        <f t="shared" si="94"/>
        <v>#N/A</v>
      </c>
      <c r="H1485" s="167">
        <v>897250</v>
      </c>
      <c r="I1485" s="165" t="e">
        <f t="shared" si="95"/>
        <v>#N/A</v>
      </c>
      <c r="J1485" s="158" t="e">
        <f>IF(OR($A1485="",$K1485),"",VLOOKUP($A1485,ContractInfo!$C:$L,10,FALSE))</f>
        <v>#N/A</v>
      </c>
      <c r="K1485" s="158" t="b">
        <f>IF($A1485="","",VLOOKUP($A1485,ContractInfo!$C$2:$H$904,6,FALSE))</f>
        <v>0</v>
      </c>
      <c r="L1485" s="158">
        <f>IF(OR($A1485="",$K1485),"",VLOOKUP($A1485,ContractInfo!$C:$L,5,FALSE))</f>
        <v>100</v>
      </c>
    </row>
    <row r="1486" spans="1:12" x14ac:dyDescent="0.2">
      <c r="A1486" s="141" t="s">
        <v>2580</v>
      </c>
      <c r="B1486" s="167">
        <v>-8</v>
      </c>
      <c r="C1486" s="167">
        <v>0</v>
      </c>
      <c r="D1486" s="167">
        <v>8</v>
      </c>
      <c r="E1486" s="158">
        <f t="shared" si="92"/>
        <v>1</v>
      </c>
      <c r="F1486" s="158">
        <f t="shared" si="93"/>
        <v>-8</v>
      </c>
      <c r="G1486" s="165" t="e">
        <f t="shared" si="94"/>
        <v>#N/A</v>
      </c>
      <c r="H1486" s="167">
        <v>428640</v>
      </c>
      <c r="I1486" s="165" t="e">
        <f t="shared" si="95"/>
        <v>#N/A</v>
      </c>
      <c r="J1486" s="158" t="e">
        <f>IF(OR($A1486="",$K1486),"",VLOOKUP($A1486,ContractInfo!$C:$L,10,FALSE))</f>
        <v>#N/A</v>
      </c>
      <c r="K1486" s="158" t="b">
        <f>IF($A1486="","",VLOOKUP($A1486,ContractInfo!$C$2:$H$904,6,FALSE))</f>
        <v>0</v>
      </c>
      <c r="L1486" s="158">
        <f>IF(OR($A1486="",$K1486),"",VLOOKUP($A1486,ContractInfo!$C:$L,5,FALSE))</f>
        <v>10</v>
      </c>
    </row>
    <row r="1487" spans="1:12" x14ac:dyDescent="0.2">
      <c r="A1487" s="141" t="s">
        <v>1616</v>
      </c>
      <c r="B1487" s="167">
        <v>1000</v>
      </c>
      <c r="C1487" s="167">
        <v>1000</v>
      </c>
      <c r="D1487" s="167">
        <v>0</v>
      </c>
      <c r="E1487" s="158">
        <f t="shared" si="92"/>
        <v>1</v>
      </c>
      <c r="F1487" s="158">
        <f t="shared" si="93"/>
        <v>1000</v>
      </c>
      <c r="G1487" s="165" t="e">
        <f t="shared" si="94"/>
        <v>#N/A</v>
      </c>
      <c r="H1487" s="167">
        <v>-1243000</v>
      </c>
      <c r="I1487" s="165" t="e">
        <f t="shared" si="95"/>
        <v>#N/A</v>
      </c>
      <c r="J1487" s="158" t="e">
        <f>IF(OR($A1487="",$K1487),"",VLOOKUP($A1487,ContractInfo!$C:$L,10,FALSE))</f>
        <v>#N/A</v>
      </c>
      <c r="K1487" s="158" t="b">
        <f>IF($A1487="","",VLOOKUP($A1487,ContractInfo!$C$2:$H$904,6,FALSE))</f>
        <v>0</v>
      </c>
      <c r="L1487" s="158">
        <f>IF(OR($A1487="",$K1487),"",VLOOKUP($A1487,ContractInfo!$C:$L,5,FALSE))</f>
        <v>100</v>
      </c>
    </row>
    <row r="1488" spans="1:12" x14ac:dyDescent="0.2">
      <c r="A1488" s="141" t="s">
        <v>2628</v>
      </c>
      <c r="B1488" s="167">
        <v>470</v>
      </c>
      <c r="C1488" s="167">
        <v>470</v>
      </c>
      <c r="D1488" s="167">
        <v>0</v>
      </c>
      <c r="E1488" s="158">
        <f t="shared" si="92"/>
        <v>1</v>
      </c>
      <c r="F1488" s="158">
        <f t="shared" si="93"/>
        <v>470</v>
      </c>
      <c r="G1488" s="165" t="e">
        <f t="shared" si="94"/>
        <v>#N/A</v>
      </c>
      <c r="H1488" s="167">
        <v>-569640</v>
      </c>
      <c r="I1488" s="165" t="e">
        <f t="shared" si="95"/>
        <v>#N/A</v>
      </c>
      <c r="J1488" s="158" t="e">
        <f>IF(OR($A1488="",$K1488),"",VLOOKUP($A1488,ContractInfo!$C:$L,10,FALSE))</f>
        <v>#N/A</v>
      </c>
      <c r="K1488" s="158" t="b">
        <f>IF($A1488="","",VLOOKUP($A1488,ContractInfo!$C$2:$H$904,6,FALSE))</f>
        <v>0</v>
      </c>
      <c r="L1488" s="158">
        <f>IF(OR($A1488="",$K1488),"",VLOOKUP($A1488,ContractInfo!$C:$L,5,FALSE))</f>
        <v>100</v>
      </c>
    </row>
    <row r="1489" spans="1:12" x14ac:dyDescent="0.2">
      <c r="A1489" s="141" t="s">
        <v>978</v>
      </c>
      <c r="B1489" s="167">
        <v>-300</v>
      </c>
      <c r="C1489" s="167">
        <v>-300</v>
      </c>
      <c r="D1489" s="167">
        <v>0</v>
      </c>
      <c r="E1489" s="158">
        <f t="shared" si="92"/>
        <v>1</v>
      </c>
      <c r="F1489" s="158">
        <f t="shared" si="93"/>
        <v>-300</v>
      </c>
      <c r="G1489" s="165" t="e">
        <f t="shared" si="94"/>
        <v>#N/A</v>
      </c>
      <c r="H1489" s="167">
        <v>735300</v>
      </c>
      <c r="I1489" s="165" t="e">
        <f t="shared" si="95"/>
        <v>#N/A</v>
      </c>
      <c r="J1489" s="158" t="e">
        <f>IF(OR($A1489="",$K1489),"",VLOOKUP($A1489,ContractInfo!$C:$L,10,FALSE))</f>
        <v>#N/A</v>
      </c>
      <c r="K1489" s="158" t="b">
        <f>IF($A1489="","",VLOOKUP($A1489,ContractInfo!$C$2:$H$904,6,FALSE))</f>
        <v>0</v>
      </c>
      <c r="L1489" s="158">
        <f>IF(OR($A1489="",$K1489),"",VLOOKUP($A1489,ContractInfo!$C:$L,5,FALSE))</f>
        <v>100</v>
      </c>
    </row>
    <row r="1490" spans="1:12" x14ac:dyDescent="0.2">
      <c r="A1490" s="141" t="s">
        <v>2521</v>
      </c>
      <c r="B1490" s="167">
        <v>-50</v>
      </c>
      <c r="C1490" s="167">
        <v>-50</v>
      </c>
      <c r="D1490" s="167">
        <v>0</v>
      </c>
      <c r="E1490" s="158">
        <f t="shared" si="92"/>
        <v>1</v>
      </c>
      <c r="F1490" s="158">
        <f t="shared" si="93"/>
        <v>-50</v>
      </c>
      <c r="G1490" s="165" t="e">
        <f t="shared" si="94"/>
        <v>#N/A</v>
      </c>
      <c r="H1490" s="167">
        <v>89400</v>
      </c>
      <c r="I1490" s="165" t="e">
        <f t="shared" si="95"/>
        <v>#N/A</v>
      </c>
      <c r="J1490" s="158" t="e">
        <f>IF(OR($A1490="",$K1490),"",VLOOKUP($A1490,ContractInfo!$C:$L,10,FALSE))</f>
        <v>#N/A</v>
      </c>
      <c r="K1490" s="158" t="b">
        <f>IF($A1490="","",VLOOKUP($A1490,ContractInfo!$C$2:$H$904,6,FALSE))</f>
        <v>0</v>
      </c>
      <c r="L1490" s="158">
        <f>IF(OR($A1490="",$K1490),"",VLOOKUP($A1490,ContractInfo!$C:$L,5,FALSE))</f>
        <v>100</v>
      </c>
    </row>
    <row r="1491" spans="1:12" x14ac:dyDescent="0.2">
      <c r="A1491" s="141" t="s">
        <v>2625</v>
      </c>
      <c r="B1491" s="167">
        <v>1101</v>
      </c>
      <c r="C1491" s="167">
        <v>1101</v>
      </c>
      <c r="D1491" s="167">
        <v>0</v>
      </c>
      <c r="E1491" s="158">
        <f t="shared" si="92"/>
        <v>1</v>
      </c>
      <c r="F1491" s="158">
        <f t="shared" si="93"/>
        <v>1101</v>
      </c>
      <c r="G1491" s="165" t="e">
        <f t="shared" si="94"/>
        <v>#N/A</v>
      </c>
      <c r="H1491" s="167">
        <v>-537618.30000000005</v>
      </c>
      <c r="I1491" s="165" t="e">
        <f t="shared" si="95"/>
        <v>#N/A</v>
      </c>
      <c r="J1491" s="158" t="e">
        <f>IF(OR($A1491="",$K1491),"",VLOOKUP($A1491,ContractInfo!$C:$L,10,FALSE))</f>
        <v>#N/A</v>
      </c>
      <c r="K1491" s="158" t="b">
        <f>IF($A1491="","",VLOOKUP($A1491,ContractInfo!$C$2:$H$904,6,FALSE))</f>
        <v>0</v>
      </c>
      <c r="L1491" s="158">
        <f>IF(OR($A1491="",$K1491),"",VLOOKUP($A1491,ContractInfo!$C:$L,5,FALSE))</f>
        <v>100</v>
      </c>
    </row>
    <row r="1492" spans="1:12" x14ac:dyDescent="0.2">
      <c r="A1492" s="141" t="s">
        <v>2238</v>
      </c>
      <c r="B1492" s="167">
        <v>1120</v>
      </c>
      <c r="C1492" s="167">
        <v>1120</v>
      </c>
      <c r="D1492" s="167">
        <v>0</v>
      </c>
      <c r="E1492" s="158">
        <f t="shared" si="92"/>
        <v>1</v>
      </c>
      <c r="F1492" s="158">
        <f t="shared" si="93"/>
        <v>1120</v>
      </c>
      <c r="G1492" s="165" t="e">
        <f t="shared" si="94"/>
        <v>#N/A</v>
      </c>
      <c r="H1492" s="167">
        <v>-556640</v>
      </c>
      <c r="I1492" s="165" t="e">
        <f t="shared" si="95"/>
        <v>#N/A</v>
      </c>
      <c r="J1492" s="158" t="e">
        <f>IF(OR($A1492="",$K1492),"",VLOOKUP($A1492,ContractInfo!$C:$L,10,FALSE))</f>
        <v>#N/A</v>
      </c>
      <c r="K1492" s="158" t="b">
        <f>IF($A1492="","",VLOOKUP($A1492,ContractInfo!$C$2:$H$904,6,FALSE))</f>
        <v>0</v>
      </c>
      <c r="L1492" s="158">
        <f>IF(OR($A1492="",$K1492),"",VLOOKUP($A1492,ContractInfo!$C:$L,5,FALSE))</f>
        <v>100</v>
      </c>
    </row>
    <row r="1493" spans="1:12" x14ac:dyDescent="0.2">
      <c r="A1493" s="141" t="s">
        <v>1323</v>
      </c>
      <c r="B1493" s="167">
        <v>800</v>
      </c>
      <c r="C1493" s="167">
        <v>800</v>
      </c>
      <c r="D1493" s="167">
        <v>0</v>
      </c>
      <c r="E1493" s="158">
        <f t="shared" si="92"/>
        <v>1</v>
      </c>
      <c r="F1493" s="158">
        <f t="shared" si="93"/>
        <v>800</v>
      </c>
      <c r="G1493" s="165" t="e">
        <f t="shared" si="94"/>
        <v>#N/A</v>
      </c>
      <c r="H1493" s="167">
        <v>-1047120</v>
      </c>
      <c r="I1493" s="165" t="e">
        <f t="shared" si="95"/>
        <v>#N/A</v>
      </c>
      <c r="J1493" s="158" t="e">
        <f>IF(OR($A1493="",$K1493),"",VLOOKUP($A1493,ContractInfo!$C:$L,10,FALSE))</f>
        <v>#N/A</v>
      </c>
      <c r="K1493" s="158" t="b">
        <f>IF($A1493="","",VLOOKUP($A1493,ContractInfo!$C$2:$H$904,6,FALSE))</f>
        <v>0</v>
      </c>
      <c r="L1493" s="158">
        <f>IF(OR($A1493="",$K1493),"",VLOOKUP($A1493,ContractInfo!$C:$L,5,FALSE))</f>
        <v>100</v>
      </c>
    </row>
    <row r="1494" spans="1:12" x14ac:dyDescent="0.2">
      <c r="A1494" s="141" t="s">
        <v>1396</v>
      </c>
      <c r="B1494" s="167">
        <v>60</v>
      </c>
      <c r="C1494" s="167">
        <v>60</v>
      </c>
      <c r="D1494" s="167">
        <v>0</v>
      </c>
      <c r="E1494" s="158">
        <f t="shared" si="92"/>
        <v>1</v>
      </c>
      <c r="F1494" s="158">
        <f t="shared" si="93"/>
        <v>60</v>
      </c>
      <c r="G1494" s="165" t="e">
        <f t="shared" si="94"/>
        <v>#N/A</v>
      </c>
      <c r="H1494" s="167">
        <v>-92880</v>
      </c>
      <c r="I1494" s="165" t="e">
        <f t="shared" si="95"/>
        <v>#N/A</v>
      </c>
      <c r="J1494" s="158" t="e">
        <f>IF(OR($A1494="",$K1494),"",VLOOKUP($A1494,ContractInfo!$C:$L,10,FALSE))</f>
        <v>#N/A</v>
      </c>
      <c r="K1494" s="158" t="b">
        <f>IF($A1494="","",VLOOKUP($A1494,ContractInfo!$C$2:$H$904,6,FALSE))</f>
        <v>0</v>
      </c>
      <c r="L1494" s="158">
        <f>IF(OR($A1494="",$K1494),"",VLOOKUP($A1494,ContractInfo!$C:$L,5,FALSE))</f>
        <v>100</v>
      </c>
    </row>
    <row r="1495" spans="1:12" x14ac:dyDescent="0.2">
      <c r="A1495" s="141" t="s">
        <v>1427</v>
      </c>
      <c r="B1495" s="167">
        <v>500</v>
      </c>
      <c r="C1495" s="167">
        <v>500</v>
      </c>
      <c r="D1495" s="167">
        <v>0</v>
      </c>
      <c r="E1495" s="158">
        <f t="shared" si="92"/>
        <v>1</v>
      </c>
      <c r="F1495" s="158">
        <f t="shared" si="93"/>
        <v>500</v>
      </c>
      <c r="G1495" s="165" t="e">
        <f t="shared" si="94"/>
        <v>#N/A</v>
      </c>
      <c r="H1495" s="167">
        <v>-292000</v>
      </c>
      <c r="I1495" s="165" t="e">
        <f t="shared" si="95"/>
        <v>#N/A</v>
      </c>
      <c r="J1495" s="158" t="e">
        <f>IF(OR($A1495="",$K1495),"",VLOOKUP($A1495,ContractInfo!$C:$L,10,FALSE))</f>
        <v>#N/A</v>
      </c>
      <c r="K1495" s="158" t="b">
        <f>IF($A1495="","",VLOOKUP($A1495,ContractInfo!$C$2:$H$904,6,FALSE))</f>
        <v>0</v>
      </c>
      <c r="L1495" s="158">
        <f>IF(OR($A1495="",$K1495),"",VLOOKUP($A1495,ContractInfo!$C:$L,5,FALSE))</f>
        <v>100</v>
      </c>
    </row>
    <row r="1496" spans="1:12" x14ac:dyDescent="0.2">
      <c r="A1496" s="141" t="s">
        <v>1875</v>
      </c>
      <c r="B1496" s="167">
        <v>-150</v>
      </c>
      <c r="C1496" s="167">
        <v>-150</v>
      </c>
      <c r="D1496" s="167">
        <v>0</v>
      </c>
      <c r="E1496" s="158">
        <f t="shared" si="92"/>
        <v>1</v>
      </c>
      <c r="F1496" s="158">
        <f t="shared" si="93"/>
        <v>-150</v>
      </c>
      <c r="G1496" s="165" t="e">
        <f t="shared" si="94"/>
        <v>#N/A</v>
      </c>
      <c r="H1496" s="167">
        <v>177000</v>
      </c>
      <c r="I1496" s="165" t="e">
        <f t="shared" si="95"/>
        <v>#N/A</v>
      </c>
      <c r="J1496" s="158" t="e">
        <f>IF(OR($A1496="",$K1496),"",VLOOKUP($A1496,ContractInfo!$C:$L,10,FALSE))</f>
        <v>#N/A</v>
      </c>
      <c r="K1496" s="158" t="b">
        <f>IF($A1496="","",VLOOKUP($A1496,ContractInfo!$C$2:$H$904,6,FALSE))</f>
        <v>0</v>
      </c>
      <c r="L1496" s="158">
        <f>IF(OR($A1496="",$K1496),"",VLOOKUP($A1496,ContractInfo!$C:$L,5,FALSE))</f>
        <v>100</v>
      </c>
    </row>
    <row r="1497" spans="1:12" x14ac:dyDescent="0.2">
      <c r="A1497" s="141" t="s">
        <v>2137</v>
      </c>
      <c r="B1497" s="167">
        <v>80</v>
      </c>
      <c r="C1497" s="167">
        <v>80</v>
      </c>
      <c r="D1497" s="167">
        <v>0</v>
      </c>
      <c r="E1497" s="158">
        <f t="shared" si="92"/>
        <v>1</v>
      </c>
      <c r="F1497" s="158">
        <f t="shared" si="93"/>
        <v>80</v>
      </c>
      <c r="G1497" s="165" t="e">
        <f t="shared" si="94"/>
        <v>#N/A</v>
      </c>
      <c r="H1497" s="167">
        <v>-156832</v>
      </c>
      <c r="I1497" s="165" t="e">
        <f t="shared" si="95"/>
        <v>#N/A</v>
      </c>
      <c r="J1497" s="158" t="e">
        <f>IF(OR($A1497="",$K1497),"",VLOOKUP($A1497,ContractInfo!$C:$L,10,FALSE))</f>
        <v>#N/A</v>
      </c>
      <c r="K1497" s="158" t="b">
        <f>IF($A1497="","",VLOOKUP($A1497,ContractInfo!$C$2:$H$904,6,FALSE))</f>
        <v>0</v>
      </c>
      <c r="L1497" s="158">
        <f>IF(OR($A1497="",$K1497),"",VLOOKUP($A1497,ContractInfo!$C:$L,5,FALSE))</f>
        <v>100</v>
      </c>
    </row>
    <row r="1498" spans="1:12" x14ac:dyDescent="0.2">
      <c r="A1498" s="141" t="s">
        <v>2659</v>
      </c>
      <c r="B1498" s="167">
        <v>1120</v>
      </c>
      <c r="C1498" s="167">
        <v>1120</v>
      </c>
      <c r="D1498" s="167">
        <v>0</v>
      </c>
      <c r="E1498" s="158">
        <f t="shared" si="92"/>
        <v>1</v>
      </c>
      <c r="F1498" s="158">
        <f t="shared" si="93"/>
        <v>1120</v>
      </c>
      <c r="G1498" s="165" t="e">
        <f t="shared" si="94"/>
        <v>#N/A</v>
      </c>
      <c r="H1498" s="167">
        <v>-560000</v>
      </c>
      <c r="I1498" s="165" t="e">
        <f t="shared" si="95"/>
        <v>#N/A</v>
      </c>
      <c r="J1498" s="158" t="e">
        <f>IF(OR($A1498="",$K1498),"",VLOOKUP($A1498,ContractInfo!$C:$L,10,FALSE))</f>
        <v>#N/A</v>
      </c>
      <c r="K1498" s="158" t="b">
        <f>IF($A1498="","",VLOOKUP($A1498,ContractInfo!$C$2:$H$904,6,FALSE))</f>
        <v>0</v>
      </c>
      <c r="L1498" s="158">
        <f>IF(OR($A1498="",$K1498),"",VLOOKUP($A1498,ContractInfo!$C:$L,5,FALSE))</f>
        <v>100</v>
      </c>
    </row>
    <row r="1499" spans="1:12" x14ac:dyDescent="0.2">
      <c r="A1499" s="141" t="s">
        <v>2377</v>
      </c>
      <c r="B1499" s="167">
        <v>3000</v>
      </c>
      <c r="C1499" s="167">
        <v>3000</v>
      </c>
      <c r="D1499" s="167">
        <v>0</v>
      </c>
      <c r="E1499" s="158">
        <f t="shared" si="92"/>
        <v>1</v>
      </c>
      <c r="F1499" s="158">
        <f t="shared" si="93"/>
        <v>3000</v>
      </c>
      <c r="G1499" s="165" t="e">
        <f t="shared" si="94"/>
        <v>#N/A</v>
      </c>
      <c r="H1499" s="167">
        <v>-3767100</v>
      </c>
      <c r="I1499" s="165" t="e">
        <f t="shared" si="95"/>
        <v>#N/A</v>
      </c>
      <c r="J1499" s="158" t="e">
        <f>IF(OR($A1499="",$K1499),"",VLOOKUP($A1499,ContractInfo!$C:$L,10,FALSE))</f>
        <v>#N/A</v>
      </c>
      <c r="K1499" s="158" t="b">
        <f>IF($A1499="","",VLOOKUP($A1499,ContractInfo!$C$2:$H$904,6,FALSE))</f>
        <v>0</v>
      </c>
      <c r="L1499" s="158">
        <f>IF(OR($A1499="",$K1499),"",VLOOKUP($A1499,ContractInfo!$C:$L,5,FALSE))</f>
        <v>100</v>
      </c>
    </row>
    <row r="1500" spans="1:12" x14ac:dyDescent="0.2">
      <c r="A1500" s="141" t="s">
        <v>2656</v>
      </c>
      <c r="B1500" s="167">
        <v>321</v>
      </c>
      <c r="C1500" s="167">
        <v>321</v>
      </c>
      <c r="D1500" s="167">
        <v>0</v>
      </c>
      <c r="E1500" s="158">
        <f t="shared" si="92"/>
        <v>1</v>
      </c>
      <c r="F1500" s="158">
        <f t="shared" si="93"/>
        <v>321</v>
      </c>
      <c r="G1500" s="165" t="e">
        <f t="shared" si="94"/>
        <v>#N/A</v>
      </c>
      <c r="H1500" s="167">
        <v>-537835.5</v>
      </c>
      <c r="I1500" s="165" t="e">
        <f t="shared" si="95"/>
        <v>#N/A</v>
      </c>
      <c r="J1500" s="158" t="e">
        <f>IF(OR($A1500="",$K1500),"",VLOOKUP($A1500,ContractInfo!$C:$L,10,FALSE))</f>
        <v>#N/A</v>
      </c>
      <c r="K1500" s="158" t="b">
        <f>IF($A1500="","",VLOOKUP($A1500,ContractInfo!$C$2:$H$904,6,FALSE))</f>
        <v>0</v>
      </c>
      <c r="L1500" s="158">
        <f>IF(OR($A1500="",$K1500),"",VLOOKUP($A1500,ContractInfo!$C:$L,5,FALSE))</f>
        <v>100</v>
      </c>
    </row>
    <row r="1501" spans="1:12" x14ac:dyDescent="0.2">
      <c r="A1501" s="141" t="s">
        <v>1616</v>
      </c>
      <c r="B1501" s="167">
        <v>-131</v>
      </c>
      <c r="C1501" s="167">
        <v>-131</v>
      </c>
      <c r="D1501" s="167">
        <v>0</v>
      </c>
      <c r="E1501" s="158">
        <f t="shared" si="92"/>
        <v>1</v>
      </c>
      <c r="F1501" s="158">
        <f t="shared" si="93"/>
        <v>-131</v>
      </c>
      <c r="G1501" s="165" t="e">
        <f t="shared" si="94"/>
        <v>#N/A</v>
      </c>
      <c r="H1501" s="167">
        <v>158903</v>
      </c>
      <c r="I1501" s="165" t="e">
        <f t="shared" si="95"/>
        <v>#N/A</v>
      </c>
      <c r="J1501" s="158" t="e">
        <f>IF(OR($A1501="",$K1501),"",VLOOKUP($A1501,ContractInfo!$C:$L,10,FALSE))</f>
        <v>#N/A</v>
      </c>
      <c r="K1501" s="158" t="b">
        <f>IF($A1501="","",VLOOKUP($A1501,ContractInfo!$C$2:$H$904,6,FALSE))</f>
        <v>0</v>
      </c>
      <c r="L1501" s="158">
        <f>IF(OR($A1501="",$K1501),"",VLOOKUP($A1501,ContractInfo!$C:$L,5,FALSE))</f>
        <v>100</v>
      </c>
    </row>
    <row r="1502" spans="1:12" x14ac:dyDescent="0.2">
      <c r="A1502" s="141" t="s">
        <v>1706</v>
      </c>
      <c r="B1502" s="167">
        <v>-200</v>
      </c>
      <c r="C1502" s="167">
        <v>-200</v>
      </c>
      <c r="D1502" s="167">
        <v>0</v>
      </c>
      <c r="E1502" s="158">
        <f t="shared" si="92"/>
        <v>1</v>
      </c>
      <c r="F1502" s="158">
        <f t="shared" si="93"/>
        <v>-200</v>
      </c>
      <c r="G1502" s="165" t="e">
        <f t="shared" si="94"/>
        <v>#N/A</v>
      </c>
      <c r="H1502" s="167">
        <v>306800</v>
      </c>
      <c r="I1502" s="165" t="e">
        <f t="shared" si="95"/>
        <v>#N/A</v>
      </c>
      <c r="J1502" s="158" t="e">
        <f>IF(OR($A1502="",$K1502),"",VLOOKUP($A1502,ContractInfo!$C:$L,10,FALSE))</f>
        <v>#N/A</v>
      </c>
      <c r="K1502" s="158" t="b">
        <f>IF($A1502="","",VLOOKUP($A1502,ContractInfo!$C$2:$H$904,6,FALSE))</f>
        <v>0</v>
      </c>
      <c r="L1502" s="158">
        <f>IF(OR($A1502="",$K1502),"",VLOOKUP($A1502,ContractInfo!$C:$L,5,FALSE))</f>
        <v>100</v>
      </c>
    </row>
    <row r="1503" spans="1:12" x14ac:dyDescent="0.2">
      <c r="A1503" s="141" t="s">
        <v>1977</v>
      </c>
      <c r="B1503" s="167">
        <v>-150</v>
      </c>
      <c r="C1503" s="167">
        <v>-150</v>
      </c>
      <c r="D1503" s="167">
        <v>0</v>
      </c>
      <c r="E1503" s="158">
        <f t="shared" si="92"/>
        <v>1</v>
      </c>
      <c r="F1503" s="158">
        <f t="shared" si="93"/>
        <v>-150</v>
      </c>
      <c r="G1503" s="165" t="e">
        <f t="shared" si="94"/>
        <v>#N/A</v>
      </c>
      <c r="H1503" s="167">
        <v>144000</v>
      </c>
      <c r="I1503" s="165" t="e">
        <f t="shared" si="95"/>
        <v>#N/A</v>
      </c>
      <c r="J1503" s="158" t="e">
        <f>IF(OR($A1503="",$K1503),"",VLOOKUP($A1503,ContractInfo!$C:$L,10,FALSE))</f>
        <v>#N/A</v>
      </c>
      <c r="K1503" s="158" t="b">
        <f>IF($A1503="","",VLOOKUP($A1503,ContractInfo!$C$2:$H$904,6,FALSE))</f>
        <v>0</v>
      </c>
      <c r="L1503" s="158">
        <f>IF(OR($A1503="",$K1503),"",VLOOKUP($A1503,ContractInfo!$C:$L,5,FALSE))</f>
        <v>100</v>
      </c>
    </row>
    <row r="1504" spans="1:12" x14ac:dyDescent="0.2">
      <c r="A1504" s="141" t="s">
        <v>2200</v>
      </c>
      <c r="B1504" s="167">
        <v>400</v>
      </c>
      <c r="C1504" s="167">
        <v>400</v>
      </c>
      <c r="D1504" s="167">
        <v>0</v>
      </c>
      <c r="E1504" s="158">
        <f t="shared" si="92"/>
        <v>1</v>
      </c>
      <c r="F1504" s="158">
        <f t="shared" si="93"/>
        <v>400</v>
      </c>
      <c r="G1504" s="165" t="e">
        <f t="shared" si="94"/>
        <v>#N/A</v>
      </c>
      <c r="H1504" s="167">
        <v>-224000</v>
      </c>
      <c r="I1504" s="165" t="e">
        <f t="shared" si="95"/>
        <v>#N/A</v>
      </c>
      <c r="J1504" s="158" t="e">
        <f>IF(OR($A1504="",$K1504),"",VLOOKUP($A1504,ContractInfo!$C:$L,10,FALSE))</f>
        <v>#N/A</v>
      </c>
      <c r="K1504" s="158" t="b">
        <f>IF($A1504="","",VLOOKUP($A1504,ContractInfo!$C$2:$H$904,6,FALSE))</f>
        <v>0</v>
      </c>
      <c r="L1504" s="158">
        <f>IF(OR($A1504="",$K1504),"",VLOOKUP($A1504,ContractInfo!$C:$L,5,FALSE))</f>
        <v>100</v>
      </c>
    </row>
    <row r="1505" spans="1:12" x14ac:dyDescent="0.2">
      <c r="A1505" s="141" t="s">
        <v>2497</v>
      </c>
      <c r="B1505" s="167">
        <v>-50</v>
      </c>
      <c r="C1505" s="167">
        <v>-50</v>
      </c>
      <c r="D1505" s="167">
        <v>0</v>
      </c>
      <c r="E1505" s="158">
        <f t="shared" si="92"/>
        <v>1</v>
      </c>
      <c r="F1505" s="158">
        <f t="shared" si="93"/>
        <v>-50</v>
      </c>
      <c r="G1505" s="165" t="e">
        <f t="shared" si="94"/>
        <v>#N/A</v>
      </c>
      <c r="H1505" s="167">
        <v>127250</v>
      </c>
      <c r="I1505" s="165" t="e">
        <f t="shared" si="95"/>
        <v>#N/A</v>
      </c>
      <c r="J1505" s="158" t="e">
        <f>IF(OR($A1505="",$K1505),"",VLOOKUP($A1505,ContractInfo!$C:$L,10,FALSE))</f>
        <v>#N/A</v>
      </c>
      <c r="K1505" s="158" t="b">
        <f>IF($A1505="","",VLOOKUP($A1505,ContractInfo!$C$2:$H$904,6,FALSE))</f>
        <v>0</v>
      </c>
      <c r="L1505" s="158">
        <f>IF(OR($A1505="",$K1505),"",VLOOKUP($A1505,ContractInfo!$C:$L,5,FALSE))</f>
        <v>100</v>
      </c>
    </row>
    <row r="1506" spans="1:12" x14ac:dyDescent="0.2">
      <c r="A1506" s="141" t="s">
        <v>2650</v>
      </c>
      <c r="B1506" s="167">
        <v>3255</v>
      </c>
      <c r="C1506" s="167">
        <v>3255</v>
      </c>
      <c r="D1506" s="167">
        <v>0</v>
      </c>
      <c r="E1506" s="158">
        <f t="shared" si="92"/>
        <v>1</v>
      </c>
      <c r="F1506" s="158">
        <f t="shared" si="93"/>
        <v>3255</v>
      </c>
      <c r="G1506" s="165" t="e">
        <f t="shared" si="94"/>
        <v>#N/A</v>
      </c>
      <c r="H1506" s="167">
        <v>-1499904</v>
      </c>
      <c r="I1506" s="165" t="e">
        <f t="shared" si="95"/>
        <v>#N/A</v>
      </c>
      <c r="J1506" s="158" t="e">
        <f>IF(OR($A1506="",$K1506),"",VLOOKUP($A1506,ContractInfo!$C:$L,10,FALSE))</f>
        <v>#N/A</v>
      </c>
      <c r="K1506" s="158" t="b">
        <f>IF($A1506="","",VLOOKUP($A1506,ContractInfo!$C$2:$H$904,6,FALSE))</f>
        <v>0</v>
      </c>
      <c r="L1506" s="158">
        <f>IF(OR($A1506="",$K1506),"",VLOOKUP($A1506,ContractInfo!$C:$L,5,FALSE))</f>
        <v>100</v>
      </c>
    </row>
    <row r="1507" spans="1:12" x14ac:dyDescent="0.2">
      <c r="A1507" s="141" t="s">
        <v>2238</v>
      </c>
      <c r="B1507" s="167">
        <v>1102</v>
      </c>
      <c r="C1507" s="167">
        <v>1102</v>
      </c>
      <c r="D1507" s="167">
        <v>0</v>
      </c>
      <c r="E1507" s="158">
        <f t="shared" si="92"/>
        <v>1</v>
      </c>
      <c r="F1507" s="158">
        <f t="shared" si="93"/>
        <v>1102</v>
      </c>
      <c r="G1507" s="165" t="e">
        <f t="shared" si="94"/>
        <v>#N/A</v>
      </c>
      <c r="H1507" s="167">
        <v>-539980</v>
      </c>
      <c r="I1507" s="165" t="e">
        <f t="shared" si="95"/>
        <v>#N/A</v>
      </c>
      <c r="J1507" s="158" t="e">
        <f>IF(OR($A1507="",$K1507),"",VLOOKUP($A1507,ContractInfo!$C:$L,10,FALSE))</f>
        <v>#N/A</v>
      </c>
      <c r="K1507" s="158" t="b">
        <f>IF($A1507="","",VLOOKUP($A1507,ContractInfo!$C$2:$H$904,6,FALSE))</f>
        <v>0</v>
      </c>
      <c r="L1507" s="158">
        <f>IF(OR($A1507="",$K1507),"",VLOOKUP($A1507,ContractInfo!$C:$L,5,FALSE))</f>
        <v>100</v>
      </c>
    </row>
    <row r="1508" spans="1:12" x14ac:dyDescent="0.2">
      <c r="A1508" s="141" t="s">
        <v>2653</v>
      </c>
      <c r="B1508" s="167">
        <v>410</v>
      </c>
      <c r="C1508" s="167">
        <v>410</v>
      </c>
      <c r="D1508" s="167">
        <v>0</v>
      </c>
      <c r="E1508" s="158">
        <f t="shared" si="92"/>
        <v>1</v>
      </c>
      <c r="F1508" s="158">
        <f t="shared" si="93"/>
        <v>410</v>
      </c>
      <c r="G1508" s="165" t="e">
        <f t="shared" si="94"/>
        <v>#N/A</v>
      </c>
      <c r="H1508" s="167">
        <v>-1565831</v>
      </c>
      <c r="I1508" s="165" t="e">
        <f t="shared" si="95"/>
        <v>#N/A</v>
      </c>
      <c r="J1508" s="158" t="e">
        <f>IF(OR($A1508="",$K1508),"",VLOOKUP($A1508,ContractInfo!$C:$L,10,FALSE))</f>
        <v>#N/A</v>
      </c>
      <c r="K1508" s="158" t="b">
        <f>IF($A1508="","",VLOOKUP($A1508,ContractInfo!$C$2:$H$904,6,FALSE))</f>
        <v>0</v>
      </c>
      <c r="L1508" s="158">
        <f>IF(OR($A1508="",$K1508),"",VLOOKUP($A1508,ContractInfo!$C:$L,5,FALSE))</f>
        <v>100</v>
      </c>
    </row>
    <row r="1509" spans="1:12" x14ac:dyDescent="0.2">
      <c r="A1509" s="141" t="s">
        <v>1396</v>
      </c>
      <c r="B1509" s="167">
        <v>30</v>
      </c>
      <c r="C1509" s="167">
        <v>30</v>
      </c>
      <c r="D1509" s="167">
        <v>0</v>
      </c>
      <c r="E1509" s="158">
        <f t="shared" si="92"/>
        <v>1</v>
      </c>
      <c r="F1509" s="158">
        <f t="shared" si="93"/>
        <v>30</v>
      </c>
      <c r="G1509" s="165" t="e">
        <f t="shared" si="94"/>
        <v>#N/A</v>
      </c>
      <c r="H1509" s="167">
        <v>-47340</v>
      </c>
      <c r="I1509" s="165" t="e">
        <f t="shared" si="95"/>
        <v>#N/A</v>
      </c>
      <c r="J1509" s="158" t="e">
        <f>IF(OR($A1509="",$K1509),"",VLOOKUP($A1509,ContractInfo!$C:$L,10,FALSE))</f>
        <v>#N/A</v>
      </c>
      <c r="K1509" s="158" t="b">
        <f>IF($A1509="","",VLOOKUP($A1509,ContractInfo!$C$2:$H$904,6,FALSE))</f>
        <v>0</v>
      </c>
      <c r="L1509" s="158">
        <f>IF(OR($A1509="",$K1509),"",VLOOKUP($A1509,ContractInfo!$C:$L,5,FALSE))</f>
        <v>100</v>
      </c>
    </row>
    <row r="1510" spans="1:12" x14ac:dyDescent="0.2">
      <c r="A1510" s="141" t="s">
        <v>1875</v>
      </c>
      <c r="B1510" s="167">
        <v>300</v>
      </c>
      <c r="C1510" s="167">
        <v>300</v>
      </c>
      <c r="D1510" s="167">
        <v>0</v>
      </c>
      <c r="E1510" s="158">
        <f t="shared" si="92"/>
        <v>1</v>
      </c>
      <c r="F1510" s="158">
        <f t="shared" si="93"/>
        <v>300</v>
      </c>
      <c r="G1510" s="165" t="e">
        <f t="shared" si="94"/>
        <v>#N/A</v>
      </c>
      <c r="H1510" s="167">
        <v>-383370</v>
      </c>
      <c r="I1510" s="165" t="e">
        <f t="shared" si="95"/>
        <v>#N/A</v>
      </c>
      <c r="J1510" s="158" t="e">
        <f>IF(OR($A1510="",$K1510),"",VLOOKUP($A1510,ContractInfo!$C:$L,10,FALSE))</f>
        <v>#N/A</v>
      </c>
      <c r="K1510" s="158" t="b">
        <f>IF($A1510="","",VLOOKUP($A1510,ContractInfo!$C$2:$H$904,6,FALSE))</f>
        <v>0</v>
      </c>
      <c r="L1510" s="158">
        <f>IF(OR($A1510="",$K1510),"",VLOOKUP($A1510,ContractInfo!$C:$L,5,FALSE))</f>
        <v>100</v>
      </c>
    </row>
    <row r="1511" spans="1:12" x14ac:dyDescent="0.2">
      <c r="A1511" s="141" t="s">
        <v>1882</v>
      </c>
      <c r="B1511" s="167">
        <v>100</v>
      </c>
      <c r="C1511" s="167">
        <v>100</v>
      </c>
      <c r="D1511" s="167">
        <v>0</v>
      </c>
      <c r="E1511" s="158">
        <f t="shared" si="92"/>
        <v>1</v>
      </c>
      <c r="F1511" s="158">
        <f t="shared" si="93"/>
        <v>100</v>
      </c>
      <c r="G1511" s="165" t="e">
        <f t="shared" si="94"/>
        <v>#N/A</v>
      </c>
      <c r="H1511" s="167">
        <v>-123900</v>
      </c>
      <c r="I1511" s="165" t="e">
        <f t="shared" si="95"/>
        <v>#N/A</v>
      </c>
      <c r="J1511" s="158" t="e">
        <f>IF(OR($A1511="",$K1511),"",VLOOKUP($A1511,ContractInfo!$C:$L,10,FALSE))</f>
        <v>#N/A</v>
      </c>
      <c r="K1511" s="158" t="b">
        <f>IF($A1511="","",VLOOKUP($A1511,ContractInfo!$C$2:$H$904,6,FALSE))</f>
        <v>0</v>
      </c>
      <c r="L1511" s="158">
        <f>IF(OR($A1511="",$K1511),"",VLOOKUP($A1511,ContractInfo!$C:$L,5,FALSE))</f>
        <v>100</v>
      </c>
    </row>
    <row r="1512" spans="1:12" x14ac:dyDescent="0.2">
      <c r="A1512" s="141" t="s">
        <v>2016</v>
      </c>
      <c r="B1512" s="167">
        <v>100</v>
      </c>
      <c r="C1512" s="167">
        <v>100</v>
      </c>
      <c r="D1512" s="167">
        <v>0</v>
      </c>
      <c r="E1512" s="158">
        <f t="shared" si="92"/>
        <v>1</v>
      </c>
      <c r="F1512" s="158">
        <f t="shared" si="93"/>
        <v>100</v>
      </c>
      <c r="G1512" s="165" t="e">
        <f t="shared" si="94"/>
        <v>#N/A</v>
      </c>
      <c r="H1512" s="167">
        <v>-267000</v>
      </c>
      <c r="I1512" s="165" t="e">
        <f t="shared" si="95"/>
        <v>#N/A</v>
      </c>
      <c r="J1512" s="158" t="e">
        <f>IF(OR($A1512="",$K1512),"",VLOOKUP($A1512,ContractInfo!$C:$L,10,FALSE))</f>
        <v>#N/A</v>
      </c>
      <c r="K1512" s="158" t="b">
        <f>IF($A1512="","",VLOOKUP($A1512,ContractInfo!$C$2:$H$904,6,FALSE))</f>
        <v>0</v>
      </c>
      <c r="L1512" s="158">
        <f>IF(OR($A1512="",$K1512),"",VLOOKUP($A1512,ContractInfo!$C:$L,5,FALSE))</f>
        <v>100</v>
      </c>
    </row>
    <row r="1513" spans="1:12" x14ac:dyDescent="0.2">
      <c r="A1513" s="141" t="s">
        <v>2560</v>
      </c>
      <c r="B1513" s="167">
        <v>-250</v>
      </c>
      <c r="C1513" s="167">
        <v>-250</v>
      </c>
      <c r="D1513" s="167">
        <v>0</v>
      </c>
      <c r="E1513" s="158">
        <f t="shared" si="92"/>
        <v>1</v>
      </c>
      <c r="F1513" s="158">
        <f t="shared" si="93"/>
        <v>-250</v>
      </c>
      <c r="G1513" s="165" t="e">
        <f t="shared" si="94"/>
        <v>#N/A</v>
      </c>
      <c r="H1513" s="167">
        <v>205750</v>
      </c>
      <c r="I1513" s="165" t="e">
        <f t="shared" si="95"/>
        <v>#N/A</v>
      </c>
      <c r="J1513" s="158" t="e">
        <f>IF(OR($A1513="",$K1513),"",VLOOKUP($A1513,ContractInfo!$C:$L,10,FALSE))</f>
        <v>#N/A</v>
      </c>
      <c r="K1513" s="158" t="b">
        <f>IF($A1513="","",VLOOKUP($A1513,ContractInfo!$C$2:$H$904,6,FALSE))</f>
        <v>0</v>
      </c>
      <c r="L1513" s="158">
        <f>IF(OR($A1513="",$K1513),"",VLOOKUP($A1513,ContractInfo!$C:$L,5,FALSE))</f>
        <v>100</v>
      </c>
    </row>
    <row r="1514" spans="1:12" x14ac:dyDescent="0.2">
      <c r="A1514" s="141" t="s">
        <v>2590</v>
      </c>
      <c r="B1514" s="167">
        <v>-130</v>
      </c>
      <c r="C1514" s="167">
        <v>-130</v>
      </c>
      <c r="D1514" s="167">
        <v>0</v>
      </c>
      <c r="E1514" s="158">
        <f t="shared" si="92"/>
        <v>1</v>
      </c>
      <c r="F1514" s="158">
        <f t="shared" si="93"/>
        <v>-130</v>
      </c>
      <c r="G1514" s="165" t="e">
        <f t="shared" si="94"/>
        <v>#N/A</v>
      </c>
      <c r="H1514" s="167">
        <v>252434</v>
      </c>
      <c r="I1514" s="165" t="e">
        <f t="shared" si="95"/>
        <v>#N/A</v>
      </c>
      <c r="J1514" s="158" t="e">
        <f>IF(OR($A1514="",$K1514),"",VLOOKUP($A1514,ContractInfo!$C:$L,10,FALSE))</f>
        <v>#N/A</v>
      </c>
      <c r="K1514" s="158" t="b">
        <f>IF($A1514="","",VLOOKUP($A1514,ContractInfo!$C$2:$H$904,6,FALSE))</f>
        <v>0</v>
      </c>
      <c r="L1514" s="158">
        <f>IF(OR($A1514="",$K1514),"",VLOOKUP($A1514,ContractInfo!$C:$L,5,FALSE))</f>
        <v>100</v>
      </c>
    </row>
    <row r="1515" spans="1:12" x14ac:dyDescent="0.2">
      <c r="A1515" s="141" t="s">
        <v>2580</v>
      </c>
      <c r="B1515" s="167">
        <v>6</v>
      </c>
      <c r="C1515" s="167">
        <v>0</v>
      </c>
      <c r="D1515" s="167">
        <v>-6</v>
      </c>
      <c r="E1515" s="158">
        <f t="shared" si="92"/>
        <v>1</v>
      </c>
      <c r="F1515" s="158">
        <f t="shared" si="93"/>
        <v>6</v>
      </c>
      <c r="G1515" s="165" t="e">
        <f t="shared" si="94"/>
        <v>#N/A</v>
      </c>
      <c r="H1515" s="167">
        <v>-319320</v>
      </c>
      <c r="I1515" s="165" t="e">
        <f t="shared" si="95"/>
        <v>#N/A</v>
      </c>
      <c r="J1515" s="158" t="e">
        <f>IF(OR($A1515="",$K1515),"",VLOOKUP($A1515,ContractInfo!$C:$L,10,FALSE))</f>
        <v>#N/A</v>
      </c>
      <c r="K1515" s="158" t="b">
        <f>IF($A1515="","",VLOOKUP($A1515,ContractInfo!$C$2:$H$904,6,FALSE))</f>
        <v>0</v>
      </c>
      <c r="L1515" s="158">
        <f>IF(OR($A1515="",$K1515),"",VLOOKUP($A1515,ContractInfo!$C:$L,5,FALSE))</f>
        <v>10</v>
      </c>
    </row>
    <row r="1516" spans="1:12" x14ac:dyDescent="0.2">
      <c r="A1516" s="141" t="s">
        <v>1597</v>
      </c>
      <c r="B1516" s="167">
        <v>-15</v>
      </c>
      <c r="C1516" s="167">
        <v>-15</v>
      </c>
      <c r="D1516" s="167">
        <v>0</v>
      </c>
      <c r="E1516" s="158">
        <f t="shared" si="92"/>
        <v>1</v>
      </c>
      <c r="F1516" s="158">
        <f t="shared" si="93"/>
        <v>-15</v>
      </c>
      <c r="G1516" s="165" t="e">
        <f t="shared" si="94"/>
        <v>#N/A</v>
      </c>
      <c r="H1516" s="167">
        <v>837499.99999999953</v>
      </c>
      <c r="I1516" s="165" t="e">
        <f t="shared" si="95"/>
        <v>#N/A</v>
      </c>
      <c r="J1516" s="158" t="e">
        <f>IF(OR($A1516="",$K1516),"",VLOOKUP($A1516,ContractInfo!$C:$L,10,FALSE))</f>
        <v>#N/A</v>
      </c>
      <c r="K1516" s="158" t="b">
        <f>IF($A1516="","",VLOOKUP($A1516,ContractInfo!$C$2:$H$904,6,FALSE))</f>
        <v>0</v>
      </c>
      <c r="L1516" s="158">
        <f>IF(OR($A1516="",$K1516),"",VLOOKUP($A1516,ContractInfo!$C:$L,5,FALSE))</f>
        <v>100</v>
      </c>
    </row>
    <row r="1517" spans="1:12" x14ac:dyDescent="0.2">
      <c r="A1517" s="141" t="s">
        <v>1597</v>
      </c>
      <c r="B1517" s="167">
        <v>13</v>
      </c>
      <c r="C1517" s="167">
        <v>13</v>
      </c>
      <c r="D1517" s="167">
        <v>0</v>
      </c>
      <c r="E1517" s="158">
        <f t="shared" si="92"/>
        <v>1</v>
      </c>
      <c r="F1517" s="158">
        <f t="shared" si="93"/>
        <v>13</v>
      </c>
      <c r="G1517" s="165" t="e">
        <f t="shared" si="94"/>
        <v>#N/A</v>
      </c>
      <c r="H1517" s="167">
        <v>-723700.00000000035</v>
      </c>
      <c r="I1517" s="165" t="e">
        <f t="shared" si="95"/>
        <v>#N/A</v>
      </c>
      <c r="J1517" s="158" t="e">
        <f>IF(OR($A1517="",$K1517),"",VLOOKUP($A1517,ContractInfo!$C:$L,10,FALSE))</f>
        <v>#N/A</v>
      </c>
      <c r="K1517" s="158" t="b">
        <f>IF($A1517="","",VLOOKUP($A1517,ContractInfo!$C$2:$H$904,6,FALSE))</f>
        <v>0</v>
      </c>
      <c r="L1517" s="158">
        <f>IF(OR($A1517="",$K1517),"",VLOOKUP($A1517,ContractInfo!$C:$L,5,FALSE))</f>
        <v>100</v>
      </c>
    </row>
    <row r="1518" spans="1:12" x14ac:dyDescent="0.2">
      <c r="A1518" s="141" t="s">
        <v>2722</v>
      </c>
      <c r="B1518" s="167">
        <v>1375</v>
      </c>
      <c r="C1518" s="167">
        <v>1375</v>
      </c>
      <c r="D1518" s="167">
        <v>0</v>
      </c>
      <c r="E1518" s="158">
        <f t="shared" si="92"/>
        <v>1</v>
      </c>
      <c r="F1518" s="158">
        <f t="shared" si="93"/>
        <v>1375</v>
      </c>
      <c r="G1518" s="165" t="e">
        <f t="shared" si="94"/>
        <v>#N/A</v>
      </c>
      <c r="H1518" s="167">
        <v>-629750</v>
      </c>
      <c r="I1518" s="165" t="e">
        <f t="shared" si="95"/>
        <v>#N/A</v>
      </c>
      <c r="J1518" s="158" t="e">
        <f>IF(OR($A1518="",$K1518),"",VLOOKUP($A1518,ContractInfo!$C:$L,10,FALSE))</f>
        <v>#N/A</v>
      </c>
      <c r="K1518" s="158" t="b">
        <f>IF($A1518="","",VLOOKUP($A1518,ContractInfo!$C$2:$H$904,6,FALSE))</f>
        <v>0</v>
      </c>
      <c r="L1518" s="158">
        <f>IF(OR($A1518="",$K1518),"",VLOOKUP($A1518,ContractInfo!$C:$L,5,FALSE))</f>
        <v>100</v>
      </c>
    </row>
    <row r="1519" spans="1:12" x14ac:dyDescent="0.2">
      <c r="A1519" s="141" t="s">
        <v>2377</v>
      </c>
      <c r="B1519" s="167">
        <v>-12510</v>
      </c>
      <c r="C1519" s="167">
        <v>-12510</v>
      </c>
      <c r="D1519" s="167">
        <v>0</v>
      </c>
      <c r="E1519" s="158">
        <f t="shared" si="92"/>
        <v>1</v>
      </c>
      <c r="F1519" s="158">
        <f t="shared" si="93"/>
        <v>-12510</v>
      </c>
      <c r="G1519" s="165" t="e">
        <f t="shared" si="94"/>
        <v>#N/A</v>
      </c>
      <c r="H1519" s="167">
        <v>15925230</v>
      </c>
      <c r="I1519" s="165" t="e">
        <f t="shared" si="95"/>
        <v>#N/A</v>
      </c>
      <c r="J1519" s="158" t="e">
        <f>IF(OR($A1519="",$K1519),"",VLOOKUP($A1519,ContractInfo!$C:$L,10,FALSE))</f>
        <v>#N/A</v>
      </c>
      <c r="K1519" s="158" t="b">
        <f>IF($A1519="","",VLOOKUP($A1519,ContractInfo!$C$2:$H$904,6,FALSE))</f>
        <v>0</v>
      </c>
      <c r="L1519" s="158">
        <f>IF(OR($A1519="",$K1519),"",VLOOKUP($A1519,ContractInfo!$C:$L,5,FALSE))</f>
        <v>100</v>
      </c>
    </row>
    <row r="1520" spans="1:12" x14ac:dyDescent="0.2">
      <c r="A1520" s="141" t="s">
        <v>2706</v>
      </c>
      <c r="B1520" s="167">
        <v>705</v>
      </c>
      <c r="C1520" s="167">
        <v>705</v>
      </c>
      <c r="D1520" s="167">
        <v>0</v>
      </c>
      <c r="E1520" s="158">
        <f t="shared" si="92"/>
        <v>1</v>
      </c>
      <c r="F1520" s="158">
        <f t="shared" si="93"/>
        <v>705</v>
      </c>
      <c r="G1520" s="165" t="e">
        <f t="shared" si="94"/>
        <v>#N/A</v>
      </c>
      <c r="H1520" s="167">
        <v>-868066.5</v>
      </c>
      <c r="I1520" s="165" t="e">
        <f t="shared" si="95"/>
        <v>#N/A</v>
      </c>
      <c r="J1520" s="158" t="e">
        <f>IF(OR($A1520="",$K1520),"",VLOOKUP($A1520,ContractInfo!$C:$L,10,FALSE))</f>
        <v>#N/A</v>
      </c>
      <c r="K1520" s="158" t="b">
        <f>IF($A1520="","",VLOOKUP($A1520,ContractInfo!$C$2:$H$904,6,FALSE))</f>
        <v>0</v>
      </c>
      <c r="L1520" s="158">
        <f>IF(OR($A1520="",$K1520),"",VLOOKUP($A1520,ContractInfo!$C:$L,5,FALSE))</f>
        <v>100</v>
      </c>
    </row>
    <row r="1521" spans="1:12" x14ac:dyDescent="0.2">
      <c r="A1521" s="141" t="s">
        <v>1962</v>
      </c>
      <c r="B1521" s="167">
        <v>500</v>
      </c>
      <c r="C1521" s="167">
        <v>500</v>
      </c>
      <c r="D1521" s="167">
        <v>0</v>
      </c>
      <c r="E1521" s="158">
        <f t="shared" si="92"/>
        <v>1</v>
      </c>
      <c r="F1521" s="158">
        <f t="shared" si="93"/>
        <v>500</v>
      </c>
      <c r="G1521" s="165" t="e">
        <f t="shared" si="94"/>
        <v>#N/A</v>
      </c>
      <c r="H1521" s="167">
        <v>-1566350</v>
      </c>
      <c r="I1521" s="165" t="e">
        <f t="shared" si="95"/>
        <v>#N/A</v>
      </c>
      <c r="J1521" s="158" t="e">
        <f>IF(OR($A1521="",$K1521),"",VLOOKUP($A1521,ContractInfo!$C:$L,10,FALSE))</f>
        <v>#N/A</v>
      </c>
      <c r="K1521" s="158" t="b">
        <f>IF($A1521="","",VLOOKUP($A1521,ContractInfo!$C$2:$H$904,6,FALSE))</f>
        <v>0</v>
      </c>
      <c r="L1521" s="158">
        <f>IF(OR($A1521="",$K1521),"",VLOOKUP($A1521,ContractInfo!$C:$L,5,FALSE))</f>
        <v>100</v>
      </c>
    </row>
    <row r="1522" spans="1:12" x14ac:dyDescent="0.2">
      <c r="A1522" s="141" t="s">
        <v>1081</v>
      </c>
      <c r="B1522" s="167">
        <v>-2000</v>
      </c>
      <c r="C1522" s="167">
        <v>-2000</v>
      </c>
      <c r="D1522" s="167">
        <v>0</v>
      </c>
      <c r="E1522" s="158">
        <f t="shared" si="92"/>
        <v>1</v>
      </c>
      <c r="F1522" s="158">
        <f t="shared" si="93"/>
        <v>-2000</v>
      </c>
      <c r="G1522" s="165" t="e">
        <f t="shared" si="94"/>
        <v>#N/A</v>
      </c>
      <c r="H1522" s="167">
        <v>498000.00000000006</v>
      </c>
      <c r="I1522" s="165" t="e">
        <f t="shared" si="95"/>
        <v>#N/A</v>
      </c>
      <c r="J1522" s="158" t="e">
        <f>IF(OR($A1522="",$K1522),"",VLOOKUP($A1522,ContractInfo!$C:$L,10,FALSE))</f>
        <v>#N/A</v>
      </c>
      <c r="K1522" s="158" t="b">
        <f>IF($A1522="","",VLOOKUP($A1522,ContractInfo!$C$2:$H$904,6,FALSE))</f>
        <v>0</v>
      </c>
      <c r="L1522" s="158">
        <f>IF(OR($A1522="",$K1522),"",VLOOKUP($A1522,ContractInfo!$C:$L,5,FALSE))</f>
        <v>100</v>
      </c>
    </row>
    <row r="1523" spans="1:12" x14ac:dyDescent="0.2">
      <c r="A1523" s="141" t="s">
        <v>1845</v>
      </c>
      <c r="B1523" s="167">
        <v>-100</v>
      </c>
      <c r="C1523" s="167">
        <v>-100</v>
      </c>
      <c r="D1523" s="167">
        <v>0</v>
      </c>
      <c r="E1523" s="158">
        <f t="shared" si="92"/>
        <v>1</v>
      </c>
      <c r="F1523" s="158">
        <f t="shared" si="93"/>
        <v>-100</v>
      </c>
      <c r="G1523" s="165" t="e">
        <f t="shared" si="94"/>
        <v>#N/A</v>
      </c>
      <c r="H1523" s="167">
        <v>360500</v>
      </c>
      <c r="I1523" s="165" t="e">
        <f t="shared" si="95"/>
        <v>#N/A</v>
      </c>
      <c r="J1523" s="158" t="e">
        <f>IF(OR($A1523="",$K1523),"",VLOOKUP($A1523,ContractInfo!$C:$L,10,FALSE))</f>
        <v>#N/A</v>
      </c>
      <c r="K1523" s="158" t="b">
        <f>IF($A1523="","",VLOOKUP($A1523,ContractInfo!$C$2:$H$904,6,FALSE))</f>
        <v>0</v>
      </c>
      <c r="L1523" s="158">
        <f>IF(OR($A1523="",$K1523),"",VLOOKUP($A1523,ContractInfo!$C:$L,5,FALSE))</f>
        <v>100</v>
      </c>
    </row>
    <row r="1524" spans="1:12" x14ac:dyDescent="0.2">
      <c r="A1524" s="141" t="s">
        <v>2656</v>
      </c>
      <c r="B1524" s="167">
        <v>-50</v>
      </c>
      <c r="C1524" s="167">
        <v>-50</v>
      </c>
      <c r="D1524" s="167">
        <v>0</v>
      </c>
      <c r="E1524" s="158">
        <f t="shared" si="92"/>
        <v>1</v>
      </c>
      <c r="F1524" s="158">
        <f t="shared" si="93"/>
        <v>-50</v>
      </c>
      <c r="G1524" s="165" t="e">
        <f t="shared" si="94"/>
        <v>#N/A</v>
      </c>
      <c r="H1524" s="167">
        <v>81050</v>
      </c>
      <c r="I1524" s="165" t="e">
        <f t="shared" si="95"/>
        <v>#N/A</v>
      </c>
      <c r="J1524" s="158" t="e">
        <f>IF(OR($A1524="",$K1524),"",VLOOKUP($A1524,ContractInfo!$C:$L,10,FALSE))</f>
        <v>#N/A</v>
      </c>
      <c r="K1524" s="158" t="b">
        <f>IF($A1524="","",VLOOKUP($A1524,ContractInfo!$C$2:$H$904,6,FALSE))</f>
        <v>0</v>
      </c>
      <c r="L1524" s="158">
        <f>IF(OR($A1524="",$K1524),"",VLOOKUP($A1524,ContractInfo!$C:$L,5,FALSE))</f>
        <v>100</v>
      </c>
    </row>
    <row r="1525" spans="1:12" x14ac:dyDescent="0.2">
      <c r="A1525" s="141" t="s">
        <v>2328</v>
      </c>
      <c r="B1525" s="167">
        <v>-80</v>
      </c>
      <c r="C1525" s="167">
        <v>-80</v>
      </c>
      <c r="D1525" s="167">
        <v>0</v>
      </c>
      <c r="E1525" s="158">
        <f t="shared" si="92"/>
        <v>1</v>
      </c>
      <c r="F1525" s="158">
        <f t="shared" si="93"/>
        <v>-80</v>
      </c>
      <c r="G1525" s="165" t="e">
        <f t="shared" si="94"/>
        <v>#N/A</v>
      </c>
      <c r="H1525" s="167">
        <v>74320</v>
      </c>
      <c r="I1525" s="165" t="e">
        <f t="shared" si="95"/>
        <v>#N/A</v>
      </c>
      <c r="J1525" s="158" t="e">
        <f>IF(OR($A1525="",$K1525),"",VLOOKUP($A1525,ContractInfo!$C:$L,10,FALSE))</f>
        <v>#N/A</v>
      </c>
      <c r="K1525" s="158" t="b">
        <f>IF($A1525="","",VLOOKUP($A1525,ContractInfo!$C$2:$H$904,6,FALSE))</f>
        <v>0</v>
      </c>
      <c r="L1525" s="158">
        <f>IF(OR($A1525="",$K1525),"",VLOOKUP($A1525,ContractInfo!$C:$L,5,FALSE))</f>
        <v>100</v>
      </c>
    </row>
    <row r="1526" spans="1:12" x14ac:dyDescent="0.2">
      <c r="A1526" s="141" t="s">
        <v>2238</v>
      </c>
      <c r="B1526" s="167">
        <v>1380</v>
      </c>
      <c r="C1526" s="167">
        <v>1380</v>
      </c>
      <c r="D1526" s="167">
        <v>0</v>
      </c>
      <c r="E1526" s="158">
        <f t="shared" si="92"/>
        <v>1</v>
      </c>
      <c r="F1526" s="158">
        <f t="shared" si="93"/>
        <v>1380</v>
      </c>
      <c r="G1526" s="165" t="e">
        <f t="shared" si="94"/>
        <v>#N/A</v>
      </c>
      <c r="H1526" s="167">
        <v>-683928</v>
      </c>
      <c r="I1526" s="165" t="e">
        <f t="shared" si="95"/>
        <v>#N/A</v>
      </c>
      <c r="J1526" s="158" t="e">
        <f>IF(OR($A1526="",$K1526),"",VLOOKUP($A1526,ContractInfo!$C:$L,10,FALSE))</f>
        <v>#N/A</v>
      </c>
      <c r="K1526" s="158" t="b">
        <f>IF($A1526="","",VLOOKUP($A1526,ContractInfo!$C$2:$H$904,6,FALSE))</f>
        <v>0</v>
      </c>
      <c r="L1526" s="158">
        <f>IF(OR($A1526="",$K1526),"",VLOOKUP($A1526,ContractInfo!$C:$L,5,FALSE))</f>
        <v>100</v>
      </c>
    </row>
    <row r="1527" spans="1:12" x14ac:dyDescent="0.2">
      <c r="A1527" s="141" t="s">
        <v>1882</v>
      </c>
      <c r="B1527" s="167">
        <v>-2871</v>
      </c>
      <c r="C1527" s="167">
        <v>-2871</v>
      </c>
      <c r="D1527" s="167">
        <v>0</v>
      </c>
      <c r="E1527" s="158">
        <f t="shared" si="92"/>
        <v>1</v>
      </c>
      <c r="F1527" s="158">
        <f t="shared" si="93"/>
        <v>-2871</v>
      </c>
      <c r="G1527" s="165" t="e">
        <f t="shared" si="94"/>
        <v>#N/A</v>
      </c>
      <c r="H1527" s="167">
        <v>3588462.9000000004</v>
      </c>
      <c r="I1527" s="165" t="e">
        <f t="shared" si="95"/>
        <v>#N/A</v>
      </c>
      <c r="J1527" s="158" t="e">
        <f>IF(OR($A1527="",$K1527),"",VLOOKUP($A1527,ContractInfo!$C:$L,10,FALSE))</f>
        <v>#N/A</v>
      </c>
      <c r="K1527" s="158" t="b">
        <f>IF($A1527="","",VLOOKUP($A1527,ContractInfo!$C$2:$H$904,6,FALSE))</f>
        <v>0</v>
      </c>
      <c r="L1527" s="158">
        <f>IF(OR($A1527="",$K1527),"",VLOOKUP($A1527,ContractInfo!$C:$L,5,FALSE))</f>
        <v>100</v>
      </c>
    </row>
    <row r="1528" spans="1:12" x14ac:dyDescent="0.2">
      <c r="A1528" s="141" t="s">
        <v>2238</v>
      </c>
      <c r="B1528" s="167">
        <v>-300</v>
      </c>
      <c r="C1528" s="167">
        <v>-300</v>
      </c>
      <c r="D1528" s="167">
        <v>0</v>
      </c>
      <c r="E1528" s="158">
        <f t="shared" si="92"/>
        <v>1</v>
      </c>
      <c r="F1528" s="158">
        <f t="shared" si="93"/>
        <v>-300</v>
      </c>
      <c r="G1528" s="165" t="e">
        <f t="shared" si="94"/>
        <v>#N/A</v>
      </c>
      <c r="H1528" s="167">
        <v>148050</v>
      </c>
      <c r="I1528" s="165" t="e">
        <f t="shared" si="95"/>
        <v>#N/A</v>
      </c>
      <c r="J1528" s="158" t="e">
        <f>IF(OR($A1528="",$K1528),"",VLOOKUP($A1528,ContractInfo!$C:$L,10,FALSE))</f>
        <v>#N/A</v>
      </c>
      <c r="K1528" s="158" t="b">
        <f>IF($A1528="","",VLOOKUP($A1528,ContractInfo!$C$2:$H$904,6,FALSE))</f>
        <v>0</v>
      </c>
      <c r="L1528" s="158">
        <f>IF(OR($A1528="",$K1528),"",VLOOKUP($A1528,ContractInfo!$C:$L,5,FALSE))</f>
        <v>100</v>
      </c>
    </row>
    <row r="1529" spans="1:12" x14ac:dyDescent="0.2">
      <c r="A1529" s="141" t="s">
        <v>2751</v>
      </c>
      <c r="B1529" s="167">
        <v>2740</v>
      </c>
      <c r="C1529" s="167">
        <v>2740</v>
      </c>
      <c r="D1529" s="167">
        <v>0</v>
      </c>
      <c r="E1529" s="158">
        <f t="shared" si="92"/>
        <v>1</v>
      </c>
      <c r="F1529" s="158">
        <f t="shared" si="93"/>
        <v>2740</v>
      </c>
      <c r="G1529" s="165" t="e">
        <f t="shared" si="94"/>
        <v>#N/A</v>
      </c>
      <c r="H1529" s="167">
        <v>-3609128</v>
      </c>
      <c r="I1529" s="165" t="e">
        <f t="shared" si="95"/>
        <v>#N/A</v>
      </c>
      <c r="J1529" s="158" t="e">
        <f>IF(OR($A1529="",$K1529),"",VLOOKUP($A1529,ContractInfo!$C:$L,10,FALSE))</f>
        <v>#N/A</v>
      </c>
      <c r="K1529" s="158" t="b">
        <f>IF($A1529="","",VLOOKUP($A1529,ContractInfo!$C$2:$H$904,6,FALSE))</f>
        <v>0</v>
      </c>
      <c r="L1529" s="158">
        <f>IF(OR($A1529="",$K1529),"",VLOOKUP($A1529,ContractInfo!$C:$L,5,FALSE))</f>
        <v>100</v>
      </c>
    </row>
    <row r="1530" spans="1:12" x14ac:dyDescent="0.2">
      <c r="A1530" s="141" t="s">
        <v>2753</v>
      </c>
      <c r="B1530" s="167">
        <v>84</v>
      </c>
      <c r="C1530" s="167">
        <v>84</v>
      </c>
      <c r="D1530" s="167">
        <v>0</v>
      </c>
      <c r="E1530" s="158">
        <f t="shared" si="92"/>
        <v>1</v>
      </c>
      <c r="F1530" s="158">
        <f t="shared" si="93"/>
        <v>84</v>
      </c>
      <c r="G1530" s="165" t="e">
        <f t="shared" si="94"/>
        <v>#N/A</v>
      </c>
      <c r="H1530" s="167">
        <v>-536592</v>
      </c>
      <c r="I1530" s="165" t="e">
        <f t="shared" si="95"/>
        <v>#N/A</v>
      </c>
      <c r="J1530" s="158" t="e">
        <f>IF(OR($A1530="",$K1530),"",VLOOKUP($A1530,ContractInfo!$C:$L,10,FALSE))</f>
        <v>#N/A</v>
      </c>
      <c r="K1530" s="158" t="b">
        <f>IF($A1530="","",VLOOKUP($A1530,ContractInfo!$C$2:$H$904,6,FALSE))</f>
        <v>0</v>
      </c>
      <c r="L1530" s="158">
        <f>IF(OR($A1530="",$K1530),"",VLOOKUP($A1530,ContractInfo!$C:$L,5,FALSE))</f>
        <v>100</v>
      </c>
    </row>
    <row r="1531" spans="1:12" x14ac:dyDescent="0.2">
      <c r="A1531" s="141" t="s">
        <v>2710</v>
      </c>
      <c r="B1531" s="167">
        <v>254</v>
      </c>
      <c r="C1531" s="167">
        <v>254</v>
      </c>
      <c r="D1531" s="167">
        <v>0</v>
      </c>
      <c r="E1531" s="158">
        <f t="shared" si="92"/>
        <v>1</v>
      </c>
      <c r="F1531" s="158">
        <f t="shared" si="93"/>
        <v>254</v>
      </c>
      <c r="G1531" s="165" t="e">
        <f t="shared" si="94"/>
        <v>#N/A</v>
      </c>
      <c r="H1531" s="167">
        <v>-537514.79999999993</v>
      </c>
      <c r="I1531" s="165" t="e">
        <f t="shared" si="95"/>
        <v>#N/A</v>
      </c>
      <c r="J1531" s="158" t="e">
        <f>IF(OR($A1531="",$K1531),"",VLOOKUP($A1531,ContractInfo!$C:$L,10,FALSE))</f>
        <v>#N/A</v>
      </c>
      <c r="K1531" s="158" t="b">
        <f>IF($A1531="","",VLOOKUP($A1531,ContractInfo!$C$2:$H$904,6,FALSE))</f>
        <v>0</v>
      </c>
      <c r="L1531" s="158">
        <f>IF(OR($A1531="",$K1531),"",VLOOKUP($A1531,ContractInfo!$C:$L,5,FALSE))</f>
        <v>100</v>
      </c>
    </row>
    <row r="1532" spans="1:12" x14ac:dyDescent="0.2">
      <c r="A1532" s="141" t="s">
        <v>2718</v>
      </c>
      <c r="B1532" s="167">
        <v>398</v>
      </c>
      <c r="C1532" s="167">
        <v>398</v>
      </c>
      <c r="D1532" s="167">
        <v>0</v>
      </c>
      <c r="E1532" s="158">
        <f t="shared" si="92"/>
        <v>1</v>
      </c>
      <c r="F1532" s="158">
        <f t="shared" si="93"/>
        <v>398</v>
      </c>
      <c r="G1532" s="165" t="e">
        <f t="shared" si="94"/>
        <v>#N/A</v>
      </c>
      <c r="H1532" s="167">
        <v>-446158.00000000006</v>
      </c>
      <c r="I1532" s="165" t="e">
        <f t="shared" si="95"/>
        <v>#N/A</v>
      </c>
      <c r="J1532" s="158" t="e">
        <f>IF(OR($A1532="",$K1532),"",VLOOKUP($A1532,ContractInfo!$C:$L,10,FALSE))</f>
        <v>#N/A</v>
      </c>
      <c r="K1532" s="158" t="b">
        <f>IF($A1532="","",VLOOKUP($A1532,ContractInfo!$C$2:$H$904,6,FALSE))</f>
        <v>0</v>
      </c>
      <c r="L1532" s="158">
        <f>IF(OR($A1532="",$K1532),"",VLOOKUP($A1532,ContractInfo!$C:$L,5,FALSE))</f>
        <v>100</v>
      </c>
    </row>
    <row r="1533" spans="1:12" x14ac:dyDescent="0.2">
      <c r="A1533" s="141" t="s">
        <v>1427</v>
      </c>
      <c r="B1533" s="167">
        <v>500</v>
      </c>
      <c r="C1533" s="167">
        <v>500</v>
      </c>
      <c r="D1533" s="167">
        <v>0</v>
      </c>
      <c r="E1533" s="158">
        <f t="shared" si="92"/>
        <v>1</v>
      </c>
      <c r="F1533" s="158">
        <f t="shared" si="93"/>
        <v>500</v>
      </c>
      <c r="G1533" s="165" t="e">
        <f t="shared" si="94"/>
        <v>#N/A</v>
      </c>
      <c r="H1533" s="167">
        <v>-295000</v>
      </c>
      <c r="I1533" s="165" t="e">
        <f t="shared" si="95"/>
        <v>#N/A</v>
      </c>
      <c r="J1533" s="158" t="e">
        <f>IF(OR($A1533="",$K1533),"",VLOOKUP($A1533,ContractInfo!$C:$L,10,FALSE))</f>
        <v>#N/A</v>
      </c>
      <c r="K1533" s="158" t="b">
        <f>IF($A1533="","",VLOOKUP($A1533,ContractInfo!$C$2:$H$904,6,FALSE))</f>
        <v>0</v>
      </c>
      <c r="L1533" s="158">
        <f>IF(OR($A1533="",$K1533),"",VLOOKUP($A1533,ContractInfo!$C:$L,5,FALSE))</f>
        <v>100</v>
      </c>
    </row>
    <row r="1534" spans="1:12" x14ac:dyDescent="0.2">
      <c r="A1534" s="141" t="s">
        <v>1875</v>
      </c>
      <c r="B1534" s="167">
        <v>150</v>
      </c>
      <c r="C1534" s="167">
        <v>150</v>
      </c>
      <c r="D1534" s="167">
        <v>0</v>
      </c>
      <c r="E1534" s="158">
        <f t="shared" si="92"/>
        <v>1</v>
      </c>
      <c r="F1534" s="158">
        <f t="shared" si="93"/>
        <v>150</v>
      </c>
      <c r="G1534" s="165" t="e">
        <f t="shared" si="94"/>
        <v>#N/A</v>
      </c>
      <c r="H1534" s="167">
        <v>-198000</v>
      </c>
      <c r="I1534" s="165" t="e">
        <f t="shared" si="95"/>
        <v>#N/A</v>
      </c>
      <c r="J1534" s="158" t="e">
        <f>IF(OR($A1534="",$K1534),"",VLOOKUP($A1534,ContractInfo!$C:$L,10,FALSE))</f>
        <v>#N/A</v>
      </c>
      <c r="K1534" s="158" t="b">
        <f>IF($A1534="","",VLOOKUP($A1534,ContractInfo!$C$2:$H$904,6,FALSE))</f>
        <v>0</v>
      </c>
      <c r="L1534" s="158">
        <f>IF(OR($A1534="",$K1534),"",VLOOKUP($A1534,ContractInfo!$C:$L,5,FALSE))</f>
        <v>100</v>
      </c>
    </row>
    <row r="1535" spans="1:12" x14ac:dyDescent="0.2">
      <c r="A1535" s="141" t="s">
        <v>2172</v>
      </c>
      <c r="B1535" s="167">
        <v>20</v>
      </c>
      <c r="C1535" s="167">
        <v>20</v>
      </c>
      <c r="D1535" s="167">
        <v>0</v>
      </c>
      <c r="E1535" s="158">
        <f t="shared" si="92"/>
        <v>1</v>
      </c>
      <c r="F1535" s="158">
        <f t="shared" si="93"/>
        <v>20</v>
      </c>
      <c r="G1535" s="165" t="e">
        <f t="shared" si="94"/>
        <v>#N/A</v>
      </c>
      <c r="H1535" s="167">
        <v>-19820</v>
      </c>
      <c r="I1535" s="165" t="e">
        <f t="shared" si="95"/>
        <v>#N/A</v>
      </c>
      <c r="J1535" s="158" t="e">
        <f>IF(OR($A1535="",$K1535),"",VLOOKUP($A1535,ContractInfo!$C:$L,10,FALSE))</f>
        <v>#N/A</v>
      </c>
      <c r="K1535" s="158" t="b">
        <f>IF($A1535="","",VLOOKUP($A1535,ContractInfo!$C$2:$H$904,6,FALSE))</f>
        <v>0</v>
      </c>
      <c r="L1535" s="158">
        <f>IF(OR($A1535="",$K1535),"",VLOOKUP($A1535,ContractInfo!$C:$L,5,FALSE))</f>
        <v>100</v>
      </c>
    </row>
    <row r="1536" spans="1:12" x14ac:dyDescent="0.2">
      <c r="A1536" s="141" t="s">
        <v>1806</v>
      </c>
      <c r="B1536" s="167">
        <v>-2</v>
      </c>
      <c r="C1536" s="167">
        <v>0</v>
      </c>
      <c r="D1536" s="167">
        <v>2</v>
      </c>
      <c r="E1536" s="158">
        <f t="shared" si="92"/>
        <v>1</v>
      </c>
      <c r="F1536" s="158">
        <f t="shared" si="93"/>
        <v>-2</v>
      </c>
      <c r="G1536" s="165" t="e">
        <f t="shared" si="94"/>
        <v>#N/A</v>
      </c>
      <c r="H1536" s="167">
        <v>152750</v>
      </c>
      <c r="I1536" s="165" t="e">
        <f t="shared" si="95"/>
        <v>#N/A</v>
      </c>
      <c r="J1536" s="158" t="e">
        <f>IF(OR($A1536="",$K1536),"",VLOOKUP($A1536,ContractInfo!$C:$L,10,FALSE))</f>
        <v>#N/A</v>
      </c>
      <c r="K1536" s="158" t="b">
        <f>IF($A1536="","",VLOOKUP($A1536,ContractInfo!$C$2:$H$904,6,FALSE))</f>
        <v>0</v>
      </c>
      <c r="L1536" s="158">
        <f>IF(OR($A1536="",$K1536),"",VLOOKUP($A1536,ContractInfo!$C:$L,5,FALSE))</f>
        <v>5</v>
      </c>
    </row>
    <row r="1537" spans="1:12" x14ac:dyDescent="0.2">
      <c r="A1537" s="141" t="s">
        <v>2746</v>
      </c>
      <c r="B1537" s="167">
        <v>2</v>
      </c>
      <c r="C1537" s="167">
        <v>0</v>
      </c>
      <c r="D1537" s="167">
        <v>-2</v>
      </c>
      <c r="E1537" s="158">
        <f t="shared" si="92"/>
        <v>1</v>
      </c>
      <c r="F1537" s="158">
        <f t="shared" si="93"/>
        <v>2</v>
      </c>
      <c r="G1537" s="165" t="e">
        <f t="shared" si="94"/>
        <v>#N/A</v>
      </c>
      <c r="H1537" s="167">
        <v>-67500</v>
      </c>
      <c r="I1537" s="165" t="e">
        <f t="shared" si="95"/>
        <v>#N/A</v>
      </c>
      <c r="J1537" s="158" t="e">
        <f>IF(OR($A1537="",$K1537),"",VLOOKUP($A1537,ContractInfo!$C:$L,10,FALSE))</f>
        <v>#N/A</v>
      </c>
      <c r="K1537" s="158" t="b">
        <f>IF($A1537="","",VLOOKUP($A1537,ContractInfo!$C$2:$H$904,6,FALSE))</f>
        <v>0</v>
      </c>
      <c r="L1537" s="158">
        <f>IF(OR($A1537="",$K1537),"",VLOOKUP($A1537,ContractInfo!$C:$L,5,FALSE))</f>
        <v>5</v>
      </c>
    </row>
    <row r="1538" spans="1:12" x14ac:dyDescent="0.2">
      <c r="A1538" s="141" t="s">
        <v>2746</v>
      </c>
      <c r="B1538" s="167">
        <v>-5</v>
      </c>
      <c r="C1538" s="167">
        <v>0</v>
      </c>
      <c r="D1538" s="167">
        <v>5</v>
      </c>
      <c r="E1538" s="158">
        <f t="shared" ref="E1538:E1601" si="96">IF(OR($A1538="",$K1538),"",1)</f>
        <v>1</v>
      </c>
      <c r="F1538" s="158">
        <f t="shared" ref="F1538:F1601" si="97">IF(OR($A1538="",$K1538),"",$E1538*$B1538)</f>
        <v>-5</v>
      </c>
      <c r="G1538" s="165" t="e">
        <f t="shared" ref="G1538:G1601" si="98">IF(OR($A1538="",$K1538),"",$J1538*$B1538*$L1538)</f>
        <v>#N/A</v>
      </c>
      <c r="H1538" s="167">
        <v>168750</v>
      </c>
      <c r="I1538" s="165" t="e">
        <f t="shared" ref="I1538:I1601" si="99">IF(OR($A1538="",$K1538),"",$G1538+$H1538)</f>
        <v>#N/A</v>
      </c>
      <c r="J1538" s="158" t="e">
        <f>IF(OR($A1538="",$K1538),"",VLOOKUP($A1538,ContractInfo!$C:$L,10,FALSE))</f>
        <v>#N/A</v>
      </c>
      <c r="K1538" s="158" t="b">
        <f>IF($A1538="","",VLOOKUP($A1538,ContractInfo!$C$2:$H$904,6,FALSE))</f>
        <v>0</v>
      </c>
      <c r="L1538" s="158">
        <f>IF(OR($A1538="",$K1538),"",VLOOKUP($A1538,ContractInfo!$C:$L,5,FALSE))</f>
        <v>5</v>
      </c>
    </row>
    <row r="1539" spans="1:12" x14ac:dyDescent="0.2">
      <c r="A1539" s="141" t="s">
        <v>2366</v>
      </c>
      <c r="B1539" s="167">
        <v>-3</v>
      </c>
      <c r="C1539" s="167">
        <v>-3</v>
      </c>
      <c r="D1539" s="167">
        <v>0</v>
      </c>
      <c r="E1539" s="158">
        <f t="shared" si="96"/>
        <v>1</v>
      </c>
      <c r="F1539" s="158">
        <f t="shared" si="97"/>
        <v>-3</v>
      </c>
      <c r="G1539" s="165" t="e">
        <f t="shared" si="98"/>
        <v>#N/A</v>
      </c>
      <c r="H1539" s="167">
        <v>82590</v>
      </c>
      <c r="I1539" s="165" t="e">
        <f t="shared" si="99"/>
        <v>#N/A</v>
      </c>
      <c r="J1539" s="158" t="e">
        <f>IF(OR($A1539="",$K1539),"",VLOOKUP($A1539,ContractInfo!$C:$L,10,FALSE))</f>
        <v>#N/A</v>
      </c>
      <c r="K1539" s="158" t="b">
        <f>IF($A1539="","",VLOOKUP($A1539,ContractInfo!$C$2:$H$904,6,FALSE))</f>
        <v>0</v>
      </c>
      <c r="L1539" s="158">
        <f>IF(OR($A1539="",$K1539),"",VLOOKUP($A1539,ContractInfo!$C:$L,5,FALSE))</f>
        <v>10</v>
      </c>
    </row>
    <row r="1540" spans="1:12" x14ac:dyDescent="0.2">
      <c r="A1540" s="141" t="s">
        <v>999</v>
      </c>
      <c r="B1540" s="167">
        <v>-2</v>
      </c>
      <c r="C1540" s="167">
        <v>-2</v>
      </c>
      <c r="D1540" s="167">
        <v>0</v>
      </c>
      <c r="E1540" s="158">
        <f t="shared" si="96"/>
        <v>1</v>
      </c>
      <c r="F1540" s="158">
        <f t="shared" si="97"/>
        <v>-2</v>
      </c>
      <c r="G1540" s="165" t="e">
        <f t="shared" si="98"/>
        <v>#N/A</v>
      </c>
      <c r="H1540" s="167">
        <v>74400</v>
      </c>
      <c r="I1540" s="165" t="e">
        <f t="shared" si="99"/>
        <v>#N/A</v>
      </c>
      <c r="J1540" s="158" t="e">
        <f>IF(OR($A1540="",$K1540),"",VLOOKUP($A1540,ContractInfo!$C:$L,10,FALSE))</f>
        <v>#N/A</v>
      </c>
      <c r="K1540" s="158" t="b">
        <f>IF($A1540="","",VLOOKUP($A1540,ContractInfo!$C$2:$H$904,6,FALSE))</f>
        <v>0</v>
      </c>
      <c r="L1540" s="158">
        <f>IF(OR($A1540="",$K1540),"",VLOOKUP($A1540,ContractInfo!$C:$L,5,FALSE))</f>
        <v>10</v>
      </c>
    </row>
    <row r="1541" spans="1:12" x14ac:dyDescent="0.2">
      <c r="A1541" s="141" t="s">
        <v>1597</v>
      </c>
      <c r="B1541" s="167">
        <v>-9</v>
      </c>
      <c r="C1541" s="167">
        <v>-9</v>
      </c>
      <c r="D1541" s="167">
        <v>0</v>
      </c>
      <c r="E1541" s="158">
        <f t="shared" si="96"/>
        <v>1</v>
      </c>
      <c r="F1541" s="158">
        <f t="shared" si="97"/>
        <v>-9</v>
      </c>
      <c r="G1541" s="165" t="e">
        <f t="shared" si="98"/>
        <v>#N/A</v>
      </c>
      <c r="H1541" s="167">
        <v>501750</v>
      </c>
      <c r="I1541" s="165" t="e">
        <f t="shared" si="99"/>
        <v>#N/A</v>
      </c>
      <c r="J1541" s="158" t="e">
        <f>IF(OR($A1541="",$K1541),"",VLOOKUP($A1541,ContractInfo!$C:$L,10,FALSE))</f>
        <v>#N/A</v>
      </c>
      <c r="K1541" s="158" t="b">
        <f>IF($A1541="","",VLOOKUP($A1541,ContractInfo!$C$2:$H$904,6,FALSE))</f>
        <v>0</v>
      </c>
      <c r="L1541" s="158">
        <f>IF(OR($A1541="",$K1541),"",VLOOKUP($A1541,ContractInfo!$C:$L,5,FALSE))</f>
        <v>100</v>
      </c>
    </row>
    <row r="1542" spans="1:12" x14ac:dyDescent="0.2">
      <c r="A1542" s="141" t="s">
        <v>2744</v>
      </c>
      <c r="B1542" s="167">
        <v>24</v>
      </c>
      <c r="C1542" s="167">
        <v>24</v>
      </c>
      <c r="D1542" s="167">
        <v>0</v>
      </c>
      <c r="E1542" s="158">
        <f t="shared" si="96"/>
        <v>1</v>
      </c>
      <c r="F1542" s="158">
        <f t="shared" si="97"/>
        <v>24</v>
      </c>
      <c r="G1542" s="165" t="e">
        <f t="shared" si="98"/>
        <v>#N/A</v>
      </c>
      <c r="H1542" s="167">
        <v>-3394800</v>
      </c>
      <c r="I1542" s="165" t="e">
        <f t="shared" si="99"/>
        <v>#N/A</v>
      </c>
      <c r="J1542" s="158" t="e">
        <f>IF(OR($A1542="",$K1542),"",VLOOKUP($A1542,ContractInfo!$C:$L,10,FALSE))</f>
        <v>#N/A</v>
      </c>
      <c r="K1542" s="158" t="b">
        <f>IF($A1542="","",VLOOKUP($A1542,ContractInfo!$C$2:$H$904,6,FALSE))</f>
        <v>0</v>
      </c>
      <c r="L1542" s="158">
        <f>IF(OR($A1542="",$K1542),"",VLOOKUP($A1542,ContractInfo!$C:$L,5,FALSE))</f>
        <v>10</v>
      </c>
    </row>
    <row r="1543" spans="1:12" x14ac:dyDescent="0.2">
      <c r="A1543" s="141" t="s">
        <v>2411</v>
      </c>
      <c r="B1543" s="167">
        <v>1</v>
      </c>
      <c r="C1543" s="167">
        <v>0</v>
      </c>
      <c r="D1543" s="167">
        <v>-1</v>
      </c>
      <c r="E1543" s="158">
        <f t="shared" si="96"/>
        <v>1</v>
      </c>
      <c r="F1543" s="158">
        <f t="shared" si="97"/>
        <v>1</v>
      </c>
      <c r="G1543" s="165" t="e">
        <f t="shared" si="98"/>
        <v>#N/A</v>
      </c>
      <c r="H1543" s="167">
        <v>-281600</v>
      </c>
      <c r="I1543" s="165" t="e">
        <f t="shared" si="99"/>
        <v>#N/A</v>
      </c>
      <c r="J1543" s="158" t="e">
        <f>IF(OR($A1543="",$K1543),"",VLOOKUP($A1543,ContractInfo!$C:$L,10,FALSE))</f>
        <v>#N/A</v>
      </c>
      <c r="K1543" s="158" t="b">
        <f>IF($A1543="","",VLOOKUP($A1543,ContractInfo!$C$2:$H$904,6,FALSE))</f>
        <v>0</v>
      </c>
      <c r="L1543" s="158">
        <f>IF(OR($A1543="",$K1543),"",VLOOKUP($A1543,ContractInfo!$C:$L,5,FALSE))</f>
        <v>1000</v>
      </c>
    </row>
    <row r="1544" spans="1:12" x14ac:dyDescent="0.2">
      <c r="A1544" s="141" t="s">
        <v>678</v>
      </c>
      <c r="B1544" s="167">
        <v>-500</v>
      </c>
      <c r="C1544" s="167">
        <v>-500</v>
      </c>
      <c r="D1544" s="167">
        <v>0</v>
      </c>
      <c r="E1544" s="158">
        <f t="shared" si="96"/>
        <v>1</v>
      </c>
      <c r="F1544" s="158">
        <f t="shared" si="97"/>
        <v>-500</v>
      </c>
      <c r="G1544" s="165" t="e">
        <f t="shared" si="98"/>
        <v>#N/A</v>
      </c>
      <c r="H1544" s="167">
        <v>787000</v>
      </c>
      <c r="I1544" s="165" t="e">
        <f t="shared" si="99"/>
        <v>#N/A</v>
      </c>
      <c r="J1544" s="158" t="e">
        <f>IF(OR($A1544="",$K1544),"",VLOOKUP($A1544,ContractInfo!$C:$L,10,FALSE))</f>
        <v>#N/A</v>
      </c>
      <c r="K1544" s="158" t="b">
        <f>IF($A1544="","",VLOOKUP($A1544,ContractInfo!$C$2:$H$904,6,FALSE))</f>
        <v>0</v>
      </c>
      <c r="L1544" s="158">
        <f>IF(OR($A1544="",$K1544),"",VLOOKUP($A1544,ContractInfo!$C:$L,5,FALSE))</f>
        <v>100</v>
      </c>
    </row>
    <row r="1545" spans="1:12" x14ac:dyDescent="0.2">
      <c r="A1545" s="141" t="s">
        <v>1597</v>
      </c>
      <c r="B1545" s="167">
        <v>160</v>
      </c>
      <c r="C1545" s="167">
        <v>160</v>
      </c>
      <c r="D1545" s="167">
        <v>0</v>
      </c>
      <c r="E1545" s="158">
        <f t="shared" si="96"/>
        <v>1</v>
      </c>
      <c r="F1545" s="158">
        <f t="shared" si="97"/>
        <v>160</v>
      </c>
      <c r="G1545" s="165" t="e">
        <f t="shared" si="98"/>
        <v>#N/A</v>
      </c>
      <c r="H1545" s="167">
        <v>-8704000</v>
      </c>
      <c r="I1545" s="165" t="e">
        <f t="shared" si="99"/>
        <v>#N/A</v>
      </c>
      <c r="J1545" s="158" t="e">
        <f>IF(OR($A1545="",$K1545),"",VLOOKUP($A1545,ContractInfo!$C:$L,10,FALSE))</f>
        <v>#N/A</v>
      </c>
      <c r="K1545" s="158" t="b">
        <f>IF($A1545="","",VLOOKUP($A1545,ContractInfo!$C$2:$H$904,6,FALSE))</f>
        <v>0</v>
      </c>
      <c r="L1545" s="158">
        <f>IF(OR($A1545="",$K1545),"",VLOOKUP($A1545,ContractInfo!$C:$L,5,FALSE))</f>
        <v>100</v>
      </c>
    </row>
    <row r="1546" spans="1:12" x14ac:dyDescent="0.2">
      <c r="A1546" s="141" t="s">
        <v>1597</v>
      </c>
      <c r="B1546" s="167">
        <v>70</v>
      </c>
      <c r="C1546" s="167">
        <v>0</v>
      </c>
      <c r="D1546" s="167">
        <v>-70</v>
      </c>
      <c r="E1546" s="158">
        <f t="shared" si="96"/>
        <v>1</v>
      </c>
      <c r="F1546" s="158">
        <f t="shared" si="97"/>
        <v>70</v>
      </c>
      <c r="G1546" s="165" t="e">
        <f t="shared" si="98"/>
        <v>#N/A</v>
      </c>
      <c r="H1546" s="167">
        <v>-3808000</v>
      </c>
      <c r="I1546" s="165" t="e">
        <f t="shared" si="99"/>
        <v>#N/A</v>
      </c>
      <c r="J1546" s="158" t="e">
        <f>IF(OR($A1546="",$K1546),"",VLOOKUP($A1546,ContractInfo!$C:$L,10,FALSE))</f>
        <v>#N/A</v>
      </c>
      <c r="K1546" s="158" t="b">
        <f>IF($A1546="","",VLOOKUP($A1546,ContractInfo!$C$2:$H$904,6,FALSE))</f>
        <v>0</v>
      </c>
      <c r="L1546" s="158">
        <f>IF(OR($A1546="",$K1546),"",VLOOKUP($A1546,ContractInfo!$C:$L,5,FALSE))</f>
        <v>100</v>
      </c>
    </row>
    <row r="1547" spans="1:12" x14ac:dyDescent="0.2">
      <c r="A1547" s="141" t="s">
        <v>2744</v>
      </c>
      <c r="B1547" s="167">
        <v>-2</v>
      </c>
      <c r="C1547" s="167">
        <v>-2</v>
      </c>
      <c r="D1547" s="167">
        <v>0</v>
      </c>
      <c r="E1547" s="158">
        <f t="shared" si="96"/>
        <v>1</v>
      </c>
      <c r="F1547" s="158">
        <f t="shared" si="97"/>
        <v>-2</v>
      </c>
      <c r="G1547" s="165" t="e">
        <f t="shared" si="98"/>
        <v>#N/A</v>
      </c>
      <c r="H1547" s="167">
        <v>285900</v>
      </c>
      <c r="I1547" s="165" t="e">
        <f t="shared" si="99"/>
        <v>#N/A</v>
      </c>
      <c r="J1547" s="158" t="e">
        <f>IF(OR($A1547="",$K1547),"",VLOOKUP($A1547,ContractInfo!$C:$L,10,FALSE))</f>
        <v>#N/A</v>
      </c>
      <c r="K1547" s="158" t="b">
        <f>IF($A1547="","",VLOOKUP($A1547,ContractInfo!$C$2:$H$904,6,FALSE))</f>
        <v>0</v>
      </c>
      <c r="L1547" s="158">
        <f>IF(OR($A1547="",$K1547),"",VLOOKUP($A1547,ContractInfo!$C:$L,5,FALSE))</f>
        <v>10</v>
      </c>
    </row>
    <row r="1548" spans="1:12" x14ac:dyDescent="0.2">
      <c r="A1548" s="141" t="s">
        <v>2366</v>
      </c>
      <c r="B1548" s="167">
        <v>-3</v>
      </c>
      <c r="C1548" s="167">
        <v>-3</v>
      </c>
      <c r="D1548" s="167">
        <v>0</v>
      </c>
      <c r="E1548" s="158">
        <f t="shared" si="96"/>
        <v>1</v>
      </c>
      <c r="F1548" s="158">
        <f t="shared" si="97"/>
        <v>-3</v>
      </c>
      <c r="G1548" s="165" t="e">
        <f t="shared" si="98"/>
        <v>#N/A</v>
      </c>
      <c r="H1548" s="167">
        <v>81900</v>
      </c>
      <c r="I1548" s="165" t="e">
        <f t="shared" si="99"/>
        <v>#N/A</v>
      </c>
      <c r="J1548" s="158" t="e">
        <f>IF(OR($A1548="",$K1548),"",VLOOKUP($A1548,ContractInfo!$C:$L,10,FALSE))</f>
        <v>#N/A</v>
      </c>
      <c r="K1548" s="158" t="b">
        <f>IF($A1548="","",VLOOKUP($A1548,ContractInfo!$C$2:$H$904,6,FALSE))</f>
        <v>0</v>
      </c>
      <c r="L1548" s="158">
        <f>IF(OR($A1548="",$K1548),"",VLOOKUP($A1548,ContractInfo!$C:$L,5,FALSE))</f>
        <v>10</v>
      </c>
    </row>
    <row r="1549" spans="1:12" x14ac:dyDescent="0.2">
      <c r="A1549" s="141" t="s">
        <v>1937</v>
      </c>
      <c r="B1549" s="167">
        <v>-2</v>
      </c>
      <c r="C1549" s="167">
        <v>-2</v>
      </c>
      <c r="D1549" s="167">
        <v>0</v>
      </c>
      <c r="E1549" s="158">
        <f t="shared" si="96"/>
        <v>1</v>
      </c>
      <c r="F1549" s="158">
        <f t="shared" si="97"/>
        <v>-2</v>
      </c>
      <c r="G1549" s="165" t="e">
        <f t="shared" si="98"/>
        <v>#N/A</v>
      </c>
      <c r="H1549" s="167">
        <v>117240</v>
      </c>
      <c r="I1549" s="165" t="e">
        <f t="shared" si="99"/>
        <v>#N/A</v>
      </c>
      <c r="J1549" s="158" t="e">
        <f>IF(OR($A1549="",$K1549),"",VLOOKUP($A1549,ContractInfo!$C:$L,10,FALSE))</f>
        <v>#N/A</v>
      </c>
      <c r="K1549" s="158" t="b">
        <f>IF($A1549="","",VLOOKUP($A1549,ContractInfo!$C$2:$H$904,6,FALSE))</f>
        <v>0</v>
      </c>
      <c r="L1549" s="158">
        <f>IF(OR($A1549="",$K1549),"",VLOOKUP($A1549,ContractInfo!$C:$L,5,FALSE))</f>
        <v>10</v>
      </c>
    </row>
    <row r="1550" spans="1:12" x14ac:dyDescent="0.2">
      <c r="A1550" s="141" t="s">
        <v>1597</v>
      </c>
      <c r="B1550" s="167">
        <v>-70</v>
      </c>
      <c r="C1550" s="167">
        <v>0</v>
      </c>
      <c r="D1550" s="167">
        <v>70</v>
      </c>
      <c r="E1550" s="158">
        <f t="shared" si="96"/>
        <v>1</v>
      </c>
      <c r="F1550" s="158">
        <f t="shared" si="97"/>
        <v>-70</v>
      </c>
      <c r="G1550" s="165" t="e">
        <f t="shared" si="98"/>
        <v>#N/A</v>
      </c>
      <c r="H1550" s="167">
        <v>3797500</v>
      </c>
      <c r="I1550" s="165" t="e">
        <f t="shared" si="99"/>
        <v>#N/A</v>
      </c>
      <c r="J1550" s="158" t="e">
        <f>IF(OR($A1550="",$K1550),"",VLOOKUP($A1550,ContractInfo!$C:$L,10,FALSE))</f>
        <v>#N/A</v>
      </c>
      <c r="K1550" s="158" t="b">
        <f>IF($A1550="","",VLOOKUP($A1550,ContractInfo!$C$2:$H$904,6,FALSE))</f>
        <v>0</v>
      </c>
      <c r="L1550" s="158">
        <f>IF(OR($A1550="",$K1550),"",VLOOKUP($A1550,ContractInfo!$C:$L,5,FALSE))</f>
        <v>100</v>
      </c>
    </row>
    <row r="1551" spans="1:12" x14ac:dyDescent="0.2">
      <c r="A1551" s="141" t="s">
        <v>2746</v>
      </c>
      <c r="B1551" s="167">
        <v>-6</v>
      </c>
      <c r="C1551" s="167">
        <v>0</v>
      </c>
      <c r="D1551" s="167">
        <v>6</v>
      </c>
      <c r="E1551" s="158">
        <f t="shared" si="96"/>
        <v>1</v>
      </c>
      <c r="F1551" s="158">
        <f t="shared" si="97"/>
        <v>-6</v>
      </c>
      <c r="G1551" s="165" t="e">
        <f t="shared" si="98"/>
        <v>#N/A</v>
      </c>
      <c r="H1551" s="167">
        <v>204600</v>
      </c>
      <c r="I1551" s="165" t="e">
        <f t="shared" si="99"/>
        <v>#N/A</v>
      </c>
      <c r="J1551" s="158" t="e">
        <f>IF(OR($A1551="",$K1551),"",VLOOKUP($A1551,ContractInfo!$C:$L,10,FALSE))</f>
        <v>#N/A</v>
      </c>
      <c r="K1551" s="158" t="b">
        <f>IF($A1551="","",VLOOKUP($A1551,ContractInfo!$C$2:$H$904,6,FALSE))</f>
        <v>0</v>
      </c>
      <c r="L1551" s="158">
        <f>IF(OR($A1551="",$K1551),"",VLOOKUP($A1551,ContractInfo!$C:$L,5,FALSE))</f>
        <v>5</v>
      </c>
    </row>
    <row r="1552" spans="1:12" x14ac:dyDescent="0.2">
      <c r="A1552" s="141" t="s">
        <v>1806</v>
      </c>
      <c r="B1552" s="167">
        <v>72</v>
      </c>
      <c r="C1552" s="167">
        <v>0</v>
      </c>
      <c r="D1552" s="167">
        <v>-72</v>
      </c>
      <c r="E1552" s="158">
        <f t="shared" si="96"/>
        <v>1</v>
      </c>
      <c r="F1552" s="158">
        <f t="shared" si="97"/>
        <v>72</v>
      </c>
      <c r="G1552" s="165" t="e">
        <f t="shared" si="98"/>
        <v>#N/A</v>
      </c>
      <c r="H1552" s="167">
        <v>-5536800</v>
      </c>
      <c r="I1552" s="165" t="e">
        <f t="shared" si="99"/>
        <v>#N/A</v>
      </c>
      <c r="J1552" s="158" t="e">
        <f>IF(OR($A1552="",$K1552),"",VLOOKUP($A1552,ContractInfo!$C:$L,10,FALSE))</f>
        <v>#N/A</v>
      </c>
      <c r="K1552" s="158" t="b">
        <f>IF($A1552="","",VLOOKUP($A1552,ContractInfo!$C$2:$H$904,6,FALSE))</f>
        <v>0</v>
      </c>
      <c r="L1552" s="158">
        <f>IF(OR($A1552="",$K1552),"",VLOOKUP($A1552,ContractInfo!$C:$L,5,FALSE))</f>
        <v>5</v>
      </c>
    </row>
    <row r="1553" spans="1:12" x14ac:dyDescent="0.2">
      <c r="A1553" s="141" t="s">
        <v>1220</v>
      </c>
      <c r="B1553" s="167">
        <v>-1</v>
      </c>
      <c r="C1553" s="167">
        <v>-1</v>
      </c>
      <c r="D1553" s="167">
        <v>0</v>
      </c>
      <c r="E1553" s="158">
        <f t="shared" si="96"/>
        <v>1</v>
      </c>
      <c r="F1553" s="158">
        <f t="shared" si="97"/>
        <v>-1</v>
      </c>
      <c r="G1553" s="165" t="e">
        <f t="shared" si="98"/>
        <v>#N/A</v>
      </c>
      <c r="H1553" s="167">
        <v>99310</v>
      </c>
      <c r="I1553" s="165" t="e">
        <f t="shared" si="99"/>
        <v>#N/A</v>
      </c>
      <c r="J1553" s="158" t="e">
        <f>IF(OR($A1553="",$K1553),"",VLOOKUP($A1553,ContractInfo!$C:$L,10,FALSE))</f>
        <v>#N/A</v>
      </c>
      <c r="K1553" s="158" t="b">
        <f>IF($A1553="","",VLOOKUP($A1553,ContractInfo!$C$2:$H$904,6,FALSE))</f>
        <v>0</v>
      </c>
      <c r="L1553" s="158">
        <f>IF(OR($A1553="",$K1553),"",VLOOKUP($A1553,ContractInfo!$C:$L,5,FALSE))</f>
        <v>1</v>
      </c>
    </row>
    <row r="1554" spans="1:12" x14ac:dyDescent="0.2">
      <c r="A1554" s="141" t="s">
        <v>2580</v>
      </c>
      <c r="B1554" s="167">
        <v>10</v>
      </c>
      <c r="C1554" s="167">
        <v>0</v>
      </c>
      <c r="D1554" s="167">
        <v>-10</v>
      </c>
      <c r="E1554" s="158">
        <f t="shared" si="96"/>
        <v>1</v>
      </c>
      <c r="F1554" s="158">
        <f t="shared" si="97"/>
        <v>10</v>
      </c>
      <c r="G1554" s="165" t="e">
        <f t="shared" si="98"/>
        <v>#N/A</v>
      </c>
      <c r="H1554" s="167">
        <v>-526960</v>
      </c>
      <c r="I1554" s="165" t="e">
        <f t="shared" si="99"/>
        <v>#N/A</v>
      </c>
      <c r="J1554" s="158" t="e">
        <f>IF(OR($A1554="",$K1554),"",VLOOKUP($A1554,ContractInfo!$C:$L,10,FALSE))</f>
        <v>#N/A</v>
      </c>
      <c r="K1554" s="158" t="b">
        <f>IF($A1554="","",VLOOKUP($A1554,ContractInfo!$C$2:$H$904,6,FALSE))</f>
        <v>0</v>
      </c>
      <c r="L1554" s="158">
        <f>IF(OR($A1554="",$K1554),"",VLOOKUP($A1554,ContractInfo!$C:$L,5,FALSE))</f>
        <v>10</v>
      </c>
    </row>
    <row r="1555" spans="1:12" x14ac:dyDescent="0.2">
      <c r="A1555" s="141" t="s">
        <v>1806</v>
      </c>
      <c r="B1555" s="167">
        <v>-18</v>
      </c>
      <c r="C1555" s="167">
        <v>0</v>
      </c>
      <c r="D1555" s="167">
        <v>18</v>
      </c>
      <c r="E1555" s="158">
        <f t="shared" si="96"/>
        <v>1</v>
      </c>
      <c r="F1555" s="158">
        <f t="shared" si="97"/>
        <v>-18</v>
      </c>
      <c r="G1555" s="165" t="e">
        <f t="shared" si="98"/>
        <v>#N/A</v>
      </c>
      <c r="H1555" s="167">
        <v>1386900</v>
      </c>
      <c r="I1555" s="165" t="e">
        <f t="shared" si="99"/>
        <v>#N/A</v>
      </c>
      <c r="J1555" s="158" t="e">
        <f>IF(OR($A1555="",$K1555),"",VLOOKUP($A1555,ContractInfo!$C:$L,10,FALSE))</f>
        <v>#N/A</v>
      </c>
      <c r="K1555" s="158" t="b">
        <f>IF($A1555="","",VLOOKUP($A1555,ContractInfo!$C$2:$H$904,6,FALSE))</f>
        <v>0</v>
      </c>
      <c r="L1555" s="158">
        <f>IF(OR($A1555="",$K1555),"",VLOOKUP($A1555,ContractInfo!$C:$L,5,FALSE))</f>
        <v>5</v>
      </c>
    </row>
    <row r="1556" spans="1:12" x14ac:dyDescent="0.2">
      <c r="A1556" s="141" t="s">
        <v>2659</v>
      </c>
      <c r="B1556" s="167">
        <v>100</v>
      </c>
      <c r="C1556" s="167">
        <v>100</v>
      </c>
      <c r="D1556" s="167">
        <v>0</v>
      </c>
      <c r="E1556" s="158">
        <f t="shared" si="96"/>
        <v>1</v>
      </c>
      <c r="F1556" s="158">
        <f t="shared" si="97"/>
        <v>100</v>
      </c>
      <c r="G1556" s="165" t="e">
        <f t="shared" si="98"/>
        <v>#N/A</v>
      </c>
      <c r="H1556" s="167">
        <v>-53400</v>
      </c>
      <c r="I1556" s="165" t="e">
        <f t="shared" si="99"/>
        <v>#N/A</v>
      </c>
      <c r="J1556" s="158" t="e">
        <f>IF(OR($A1556="",$K1556),"",VLOOKUP($A1556,ContractInfo!$C:$L,10,FALSE))</f>
        <v>#N/A</v>
      </c>
      <c r="K1556" s="158" t="b">
        <f>IF($A1556="","",VLOOKUP($A1556,ContractInfo!$C$2:$H$904,6,FALSE))</f>
        <v>0</v>
      </c>
      <c r="L1556" s="158">
        <f>IF(OR($A1556="",$K1556),"",VLOOKUP($A1556,ContractInfo!$C:$L,5,FALSE))</f>
        <v>100</v>
      </c>
    </row>
    <row r="1557" spans="1:12" x14ac:dyDescent="0.2">
      <c r="A1557" s="141" t="s">
        <v>1616</v>
      </c>
      <c r="B1557" s="167">
        <v>-800</v>
      </c>
      <c r="C1557" s="167">
        <v>-800</v>
      </c>
      <c r="D1557" s="167">
        <v>0</v>
      </c>
      <c r="E1557" s="158">
        <f t="shared" si="96"/>
        <v>1</v>
      </c>
      <c r="F1557" s="158">
        <f t="shared" si="97"/>
        <v>-800</v>
      </c>
      <c r="G1557" s="165" t="e">
        <f t="shared" si="98"/>
        <v>#N/A</v>
      </c>
      <c r="H1557" s="167">
        <v>961600</v>
      </c>
      <c r="I1557" s="165" t="e">
        <f t="shared" si="99"/>
        <v>#N/A</v>
      </c>
      <c r="J1557" s="158" t="e">
        <f>IF(OR($A1557="",$K1557),"",VLOOKUP($A1557,ContractInfo!$C:$L,10,FALSE))</f>
        <v>#N/A</v>
      </c>
      <c r="K1557" s="158" t="b">
        <f>IF($A1557="","",VLOOKUP($A1557,ContractInfo!$C$2:$H$904,6,FALSE))</f>
        <v>0</v>
      </c>
      <c r="L1557" s="158">
        <f>IF(OR($A1557="",$K1557),"",VLOOKUP($A1557,ContractInfo!$C:$L,5,FALSE))</f>
        <v>100</v>
      </c>
    </row>
    <row r="1558" spans="1:12" x14ac:dyDescent="0.2">
      <c r="A1558" s="141" t="s">
        <v>1706</v>
      </c>
      <c r="B1558" s="167">
        <v>-97</v>
      </c>
      <c r="C1558" s="167">
        <v>-97</v>
      </c>
      <c r="D1558" s="167">
        <v>0</v>
      </c>
      <c r="E1558" s="158">
        <f t="shared" si="96"/>
        <v>1</v>
      </c>
      <c r="F1558" s="158">
        <f t="shared" si="97"/>
        <v>-97</v>
      </c>
      <c r="G1558" s="165" t="e">
        <f t="shared" si="98"/>
        <v>#N/A</v>
      </c>
      <c r="H1558" s="167">
        <v>145112</v>
      </c>
      <c r="I1558" s="165" t="e">
        <f t="shared" si="99"/>
        <v>#N/A</v>
      </c>
      <c r="J1558" s="158" t="e">
        <f>IF(OR($A1558="",$K1558),"",VLOOKUP($A1558,ContractInfo!$C:$L,10,FALSE))</f>
        <v>#N/A</v>
      </c>
      <c r="K1558" s="158" t="b">
        <f>IF($A1558="","",VLOOKUP($A1558,ContractInfo!$C$2:$H$904,6,FALSE))</f>
        <v>0</v>
      </c>
      <c r="L1558" s="158">
        <f>IF(OR($A1558="",$K1558),"",VLOOKUP($A1558,ContractInfo!$C:$L,5,FALSE))</f>
        <v>100</v>
      </c>
    </row>
    <row r="1559" spans="1:12" x14ac:dyDescent="0.2">
      <c r="A1559" s="141" t="s">
        <v>2521</v>
      </c>
      <c r="B1559" s="167">
        <v>-60</v>
      </c>
      <c r="C1559" s="167">
        <v>-60</v>
      </c>
      <c r="D1559" s="167">
        <v>0</v>
      </c>
      <c r="E1559" s="158">
        <f t="shared" si="96"/>
        <v>1</v>
      </c>
      <c r="F1559" s="158">
        <f t="shared" si="97"/>
        <v>-60</v>
      </c>
      <c r="G1559" s="165" t="e">
        <f t="shared" si="98"/>
        <v>#N/A</v>
      </c>
      <c r="H1559" s="167">
        <v>105660</v>
      </c>
      <c r="I1559" s="165" t="e">
        <f t="shared" si="99"/>
        <v>#N/A</v>
      </c>
      <c r="J1559" s="158" t="e">
        <f>IF(OR($A1559="",$K1559),"",VLOOKUP($A1559,ContractInfo!$C:$L,10,FALSE))</f>
        <v>#N/A</v>
      </c>
      <c r="K1559" s="158" t="b">
        <f>IF($A1559="","",VLOOKUP($A1559,ContractInfo!$C$2:$H$904,6,FALSE))</f>
        <v>0</v>
      </c>
      <c r="L1559" s="158">
        <f>IF(OR($A1559="",$K1559),"",VLOOKUP($A1559,ContractInfo!$C:$L,5,FALSE))</f>
        <v>100</v>
      </c>
    </row>
    <row r="1560" spans="1:12" x14ac:dyDescent="0.2">
      <c r="A1560" s="141" t="s">
        <v>2656</v>
      </c>
      <c r="B1560" s="167">
        <v>-80</v>
      </c>
      <c r="C1560" s="167">
        <v>-80</v>
      </c>
      <c r="D1560" s="167">
        <v>0</v>
      </c>
      <c r="E1560" s="158">
        <f t="shared" si="96"/>
        <v>1</v>
      </c>
      <c r="F1560" s="158">
        <f t="shared" si="97"/>
        <v>-80</v>
      </c>
      <c r="G1560" s="165" t="e">
        <f t="shared" si="98"/>
        <v>#N/A</v>
      </c>
      <c r="H1560" s="167">
        <v>125200</v>
      </c>
      <c r="I1560" s="165" t="e">
        <f t="shared" si="99"/>
        <v>#N/A</v>
      </c>
      <c r="J1560" s="158" t="e">
        <f>IF(OR($A1560="",$K1560),"",VLOOKUP($A1560,ContractInfo!$C:$L,10,FALSE))</f>
        <v>#N/A</v>
      </c>
      <c r="K1560" s="158" t="b">
        <f>IF($A1560="","",VLOOKUP($A1560,ContractInfo!$C$2:$H$904,6,FALSE))</f>
        <v>0</v>
      </c>
      <c r="L1560" s="158">
        <f>IF(OR($A1560="",$K1560),"",VLOOKUP($A1560,ContractInfo!$C:$L,5,FALSE))</f>
        <v>100</v>
      </c>
    </row>
    <row r="1561" spans="1:12" x14ac:dyDescent="0.2">
      <c r="A1561" s="141" t="s">
        <v>2706</v>
      </c>
      <c r="B1561" s="167">
        <v>-54</v>
      </c>
      <c r="C1561" s="167">
        <v>-54</v>
      </c>
      <c r="D1561" s="167">
        <v>0</v>
      </c>
      <c r="E1561" s="158">
        <f t="shared" si="96"/>
        <v>1</v>
      </c>
      <c r="F1561" s="158">
        <f t="shared" si="97"/>
        <v>-54</v>
      </c>
      <c r="G1561" s="165" t="e">
        <f t="shared" si="98"/>
        <v>#N/A</v>
      </c>
      <c r="H1561" s="167">
        <v>65772</v>
      </c>
      <c r="I1561" s="165" t="e">
        <f t="shared" si="99"/>
        <v>#N/A</v>
      </c>
      <c r="J1561" s="158" t="e">
        <f>IF(OR($A1561="",$K1561),"",VLOOKUP($A1561,ContractInfo!$C:$L,10,FALSE))</f>
        <v>#N/A</v>
      </c>
      <c r="K1561" s="158" t="b">
        <f>IF($A1561="","",VLOOKUP($A1561,ContractInfo!$C$2:$H$904,6,FALSE))</f>
        <v>0</v>
      </c>
      <c r="L1561" s="158">
        <f>IF(OR($A1561="",$K1561),"",VLOOKUP($A1561,ContractInfo!$C:$L,5,FALSE))</f>
        <v>100</v>
      </c>
    </row>
    <row r="1562" spans="1:12" x14ac:dyDescent="0.2">
      <c r="A1562" s="141" t="s">
        <v>2807</v>
      </c>
      <c r="B1562" s="167">
        <v>2510</v>
      </c>
      <c r="C1562" s="167">
        <v>2510</v>
      </c>
      <c r="D1562" s="167">
        <v>0</v>
      </c>
      <c r="E1562" s="158">
        <f t="shared" si="96"/>
        <v>1</v>
      </c>
      <c r="F1562" s="158">
        <f t="shared" si="97"/>
        <v>2510</v>
      </c>
      <c r="G1562" s="165" t="e">
        <f t="shared" si="98"/>
        <v>#N/A</v>
      </c>
      <c r="H1562" s="167">
        <v>-3952246</v>
      </c>
      <c r="I1562" s="165" t="e">
        <f t="shared" si="99"/>
        <v>#N/A</v>
      </c>
      <c r="J1562" s="158" t="e">
        <f>IF(OR($A1562="",$K1562),"",VLOOKUP($A1562,ContractInfo!$C:$L,10,FALSE))</f>
        <v>#N/A</v>
      </c>
      <c r="K1562" s="158" t="b">
        <f>IF($A1562="","",VLOOKUP($A1562,ContractInfo!$C$2:$H$904,6,FALSE))</f>
        <v>0</v>
      </c>
      <c r="L1562" s="158">
        <f>IF(OR($A1562="",$K1562),"",VLOOKUP($A1562,ContractInfo!$C:$L,5,FALSE))</f>
        <v>100</v>
      </c>
    </row>
    <row r="1563" spans="1:12" x14ac:dyDescent="0.2">
      <c r="A1563" s="141" t="s">
        <v>2806</v>
      </c>
      <c r="B1563" s="167">
        <v>308</v>
      </c>
      <c r="C1563" s="167">
        <v>308</v>
      </c>
      <c r="D1563" s="167">
        <v>0</v>
      </c>
      <c r="E1563" s="158">
        <f t="shared" si="96"/>
        <v>1</v>
      </c>
      <c r="F1563" s="158">
        <f t="shared" si="97"/>
        <v>308</v>
      </c>
      <c r="G1563" s="165" t="e">
        <f t="shared" si="98"/>
        <v>#N/A</v>
      </c>
      <c r="H1563" s="167">
        <v>-4167240.0000000005</v>
      </c>
      <c r="I1563" s="165" t="e">
        <f t="shared" si="99"/>
        <v>#N/A</v>
      </c>
      <c r="J1563" s="158" t="e">
        <f>IF(OR($A1563="",$K1563),"",VLOOKUP($A1563,ContractInfo!$C:$L,10,FALSE))</f>
        <v>#N/A</v>
      </c>
      <c r="K1563" s="158" t="b">
        <f>IF($A1563="","",VLOOKUP($A1563,ContractInfo!$C$2:$H$904,6,FALSE))</f>
        <v>0</v>
      </c>
      <c r="L1563" s="158">
        <f>IF(OR($A1563="",$K1563),"",VLOOKUP($A1563,ContractInfo!$C:$L,5,FALSE))</f>
        <v>100</v>
      </c>
    </row>
    <row r="1564" spans="1:12" x14ac:dyDescent="0.2">
      <c r="A1564" s="141" t="s">
        <v>2808</v>
      </c>
      <c r="B1564" s="167">
        <v>2318</v>
      </c>
      <c r="C1564" s="167">
        <v>2318</v>
      </c>
      <c r="D1564" s="167">
        <v>0</v>
      </c>
      <c r="E1564" s="158">
        <f t="shared" si="96"/>
        <v>1</v>
      </c>
      <c r="F1564" s="158">
        <f t="shared" si="97"/>
        <v>2318</v>
      </c>
      <c r="G1564" s="165" t="e">
        <f t="shared" si="98"/>
        <v>#N/A</v>
      </c>
      <c r="H1564" s="167">
        <v>-2367605.2000000002</v>
      </c>
      <c r="I1564" s="165" t="e">
        <f t="shared" si="99"/>
        <v>#N/A</v>
      </c>
      <c r="J1564" s="158" t="e">
        <f>IF(OR($A1564="",$K1564),"",VLOOKUP($A1564,ContractInfo!$C:$L,10,FALSE))</f>
        <v>#N/A</v>
      </c>
      <c r="K1564" s="158" t="b">
        <f>IF($A1564="","",VLOOKUP($A1564,ContractInfo!$C$2:$H$904,6,FALSE))</f>
        <v>0</v>
      </c>
      <c r="L1564" s="158">
        <f>IF(OR($A1564="",$K1564),"",VLOOKUP($A1564,ContractInfo!$C:$L,5,FALSE))</f>
        <v>100</v>
      </c>
    </row>
    <row r="1565" spans="1:12" x14ac:dyDescent="0.2">
      <c r="A1565" s="141" t="s">
        <v>1323</v>
      </c>
      <c r="B1565" s="167">
        <v>-81</v>
      </c>
      <c r="C1565" s="167">
        <v>-81</v>
      </c>
      <c r="D1565" s="167">
        <v>0</v>
      </c>
      <c r="E1565" s="158">
        <f t="shared" si="96"/>
        <v>1</v>
      </c>
      <c r="F1565" s="158">
        <f t="shared" si="97"/>
        <v>-81</v>
      </c>
      <c r="G1565" s="165" t="e">
        <f t="shared" si="98"/>
        <v>#N/A</v>
      </c>
      <c r="H1565" s="167">
        <v>99873</v>
      </c>
      <c r="I1565" s="165" t="e">
        <f t="shared" si="99"/>
        <v>#N/A</v>
      </c>
      <c r="J1565" s="158" t="e">
        <f>IF(OR($A1565="",$K1565),"",VLOOKUP($A1565,ContractInfo!$C:$L,10,FALSE))</f>
        <v>#N/A</v>
      </c>
      <c r="K1565" s="158" t="b">
        <f>IF($A1565="","",VLOOKUP($A1565,ContractInfo!$C$2:$H$904,6,FALSE))</f>
        <v>0</v>
      </c>
      <c r="L1565" s="158">
        <f>IF(OR($A1565="",$K1565),"",VLOOKUP($A1565,ContractInfo!$C:$L,5,FALSE))</f>
        <v>100</v>
      </c>
    </row>
    <row r="1566" spans="1:12" x14ac:dyDescent="0.2">
      <c r="A1566" s="141" t="s">
        <v>1873</v>
      </c>
      <c r="B1566" s="167">
        <v>-250</v>
      </c>
      <c r="C1566" s="167">
        <v>-250</v>
      </c>
      <c r="D1566" s="167">
        <v>0</v>
      </c>
      <c r="E1566" s="158">
        <f t="shared" si="96"/>
        <v>1</v>
      </c>
      <c r="F1566" s="158">
        <f t="shared" si="97"/>
        <v>-250</v>
      </c>
      <c r="G1566" s="165" t="e">
        <f t="shared" si="98"/>
        <v>#N/A</v>
      </c>
      <c r="H1566" s="167">
        <v>227250</v>
      </c>
      <c r="I1566" s="165" t="e">
        <f t="shared" si="99"/>
        <v>#N/A</v>
      </c>
      <c r="J1566" s="158" t="e">
        <f>IF(OR($A1566="",$K1566),"",VLOOKUP($A1566,ContractInfo!$C:$L,10,FALSE))</f>
        <v>#N/A</v>
      </c>
      <c r="K1566" s="158" t="b">
        <f>IF($A1566="","",VLOOKUP($A1566,ContractInfo!$C$2:$H$904,6,FALSE))</f>
        <v>0</v>
      </c>
      <c r="L1566" s="158">
        <f>IF(OR($A1566="",$K1566),"",VLOOKUP($A1566,ContractInfo!$C:$L,5,FALSE))</f>
        <v>100</v>
      </c>
    </row>
    <row r="1567" spans="1:12" x14ac:dyDescent="0.2">
      <c r="A1567" s="141" t="s">
        <v>1875</v>
      </c>
      <c r="B1567" s="167">
        <v>-100</v>
      </c>
      <c r="C1567" s="167">
        <v>-100</v>
      </c>
      <c r="D1567" s="167">
        <v>0</v>
      </c>
      <c r="E1567" s="158">
        <f t="shared" si="96"/>
        <v>1</v>
      </c>
      <c r="F1567" s="158">
        <f t="shared" si="97"/>
        <v>-100</v>
      </c>
      <c r="G1567" s="165" t="e">
        <f t="shared" si="98"/>
        <v>#N/A</v>
      </c>
      <c r="H1567" s="167">
        <v>126600</v>
      </c>
      <c r="I1567" s="165" t="e">
        <f t="shared" si="99"/>
        <v>#N/A</v>
      </c>
      <c r="J1567" s="158" t="e">
        <f>IF(OR($A1567="",$K1567),"",VLOOKUP($A1567,ContractInfo!$C:$L,10,FALSE))</f>
        <v>#N/A</v>
      </c>
      <c r="K1567" s="158" t="b">
        <f>IF($A1567="","",VLOOKUP($A1567,ContractInfo!$C$2:$H$904,6,FALSE))</f>
        <v>0</v>
      </c>
      <c r="L1567" s="158">
        <f>IF(OR($A1567="",$K1567),"",VLOOKUP($A1567,ContractInfo!$C:$L,5,FALSE))</f>
        <v>100</v>
      </c>
    </row>
    <row r="1568" spans="1:12" x14ac:dyDescent="0.2">
      <c r="A1568" s="141" t="s">
        <v>2137</v>
      </c>
      <c r="B1568" s="167">
        <v>-50</v>
      </c>
      <c r="C1568" s="167">
        <v>-50</v>
      </c>
      <c r="D1568" s="167">
        <v>0</v>
      </c>
      <c r="E1568" s="158">
        <f t="shared" si="96"/>
        <v>1</v>
      </c>
      <c r="F1568" s="158">
        <f t="shared" si="97"/>
        <v>-50</v>
      </c>
      <c r="G1568" s="165" t="e">
        <f t="shared" si="98"/>
        <v>#N/A</v>
      </c>
      <c r="H1568" s="167">
        <v>95850.000000000015</v>
      </c>
      <c r="I1568" s="165" t="e">
        <f t="shared" si="99"/>
        <v>#N/A</v>
      </c>
      <c r="J1568" s="158" t="e">
        <f>IF(OR($A1568="",$K1568),"",VLOOKUP($A1568,ContractInfo!$C:$L,10,FALSE))</f>
        <v>#N/A</v>
      </c>
      <c r="K1568" s="158" t="b">
        <f>IF($A1568="","",VLOOKUP($A1568,ContractInfo!$C$2:$H$904,6,FALSE))</f>
        <v>0</v>
      </c>
      <c r="L1568" s="158">
        <f>IF(OR($A1568="",$K1568),"",VLOOKUP($A1568,ContractInfo!$C:$L,5,FALSE))</f>
        <v>100</v>
      </c>
    </row>
    <row r="1569" spans="1:12" x14ac:dyDescent="0.2">
      <c r="A1569" s="141" t="s">
        <v>2256</v>
      </c>
      <c r="B1569" s="167">
        <v>-50</v>
      </c>
      <c r="C1569" s="167">
        <v>-50</v>
      </c>
      <c r="D1569" s="167">
        <v>0</v>
      </c>
      <c r="E1569" s="158">
        <f t="shared" si="96"/>
        <v>1</v>
      </c>
      <c r="F1569" s="158">
        <f t="shared" si="97"/>
        <v>-50</v>
      </c>
      <c r="G1569" s="165" t="e">
        <f t="shared" si="98"/>
        <v>#N/A</v>
      </c>
      <c r="H1569" s="167">
        <v>98200</v>
      </c>
      <c r="I1569" s="165" t="e">
        <f t="shared" si="99"/>
        <v>#N/A</v>
      </c>
      <c r="J1569" s="158" t="e">
        <f>IF(OR($A1569="",$K1569),"",VLOOKUP($A1569,ContractInfo!$C:$L,10,FALSE))</f>
        <v>#N/A</v>
      </c>
      <c r="K1569" s="158" t="b">
        <f>IF($A1569="","",VLOOKUP($A1569,ContractInfo!$C$2:$H$904,6,FALSE))</f>
        <v>0</v>
      </c>
      <c r="L1569" s="158">
        <f>IF(OR($A1569="",$K1569),"",VLOOKUP($A1569,ContractInfo!$C:$L,5,FALSE))</f>
        <v>100</v>
      </c>
    </row>
    <row r="1570" spans="1:12" x14ac:dyDescent="0.2">
      <c r="A1570" s="141" t="s">
        <v>2494</v>
      </c>
      <c r="B1570" s="167">
        <v>50</v>
      </c>
      <c r="C1570" s="167">
        <v>50</v>
      </c>
      <c r="D1570" s="167">
        <v>0</v>
      </c>
      <c r="E1570" s="158">
        <f t="shared" si="96"/>
        <v>1</v>
      </c>
      <c r="F1570" s="158">
        <f t="shared" si="97"/>
        <v>50</v>
      </c>
      <c r="G1570" s="165" t="e">
        <f t="shared" si="98"/>
        <v>#N/A</v>
      </c>
      <c r="H1570" s="167">
        <v>-64955</v>
      </c>
      <c r="I1570" s="165" t="e">
        <f t="shared" si="99"/>
        <v>#N/A</v>
      </c>
      <c r="J1570" s="158" t="e">
        <f>IF(OR($A1570="",$K1570),"",VLOOKUP($A1570,ContractInfo!$C:$L,10,FALSE))</f>
        <v>#N/A</v>
      </c>
      <c r="K1570" s="158" t="b">
        <f>IF($A1570="","",VLOOKUP($A1570,ContractInfo!$C$2:$H$904,6,FALSE))</f>
        <v>0</v>
      </c>
      <c r="L1570" s="158">
        <f>IF(OR($A1570="",$K1570),"",VLOOKUP($A1570,ContractInfo!$C:$L,5,FALSE))</f>
        <v>100</v>
      </c>
    </row>
    <row r="1571" spans="1:12" x14ac:dyDescent="0.2">
      <c r="A1571" s="141" t="s">
        <v>2751</v>
      </c>
      <c r="B1571" s="167">
        <v>-400</v>
      </c>
      <c r="C1571" s="167">
        <v>-400</v>
      </c>
      <c r="D1571" s="167">
        <v>0</v>
      </c>
      <c r="E1571" s="158">
        <f t="shared" si="96"/>
        <v>1</v>
      </c>
      <c r="F1571" s="158">
        <f t="shared" si="97"/>
        <v>-400</v>
      </c>
      <c r="G1571" s="165" t="e">
        <f t="shared" si="98"/>
        <v>#N/A</v>
      </c>
      <c r="H1571" s="167">
        <v>516000</v>
      </c>
      <c r="I1571" s="165" t="e">
        <f t="shared" si="99"/>
        <v>#N/A</v>
      </c>
      <c r="J1571" s="158" t="e">
        <f>IF(OR($A1571="",$K1571),"",VLOOKUP($A1571,ContractInfo!$C:$L,10,FALSE))</f>
        <v>#N/A</v>
      </c>
      <c r="K1571" s="158" t="b">
        <f>IF($A1571="","",VLOOKUP($A1571,ContractInfo!$C$2:$H$904,6,FALSE))</f>
        <v>0</v>
      </c>
      <c r="L1571" s="158">
        <f>IF(OR($A1571="",$K1571),"",VLOOKUP($A1571,ContractInfo!$C:$L,5,FALSE))</f>
        <v>100</v>
      </c>
    </row>
    <row r="1572" spans="1:12" x14ac:dyDescent="0.2">
      <c r="A1572" s="141" t="s">
        <v>2710</v>
      </c>
      <c r="B1572" s="167">
        <v>30</v>
      </c>
      <c r="C1572" s="167">
        <v>30</v>
      </c>
      <c r="D1572" s="167">
        <v>0</v>
      </c>
      <c r="E1572" s="158">
        <f t="shared" si="96"/>
        <v>1</v>
      </c>
      <c r="F1572" s="158">
        <f t="shared" si="97"/>
        <v>30</v>
      </c>
      <c r="G1572" s="165" t="e">
        <f t="shared" si="98"/>
        <v>#N/A</v>
      </c>
      <c r="H1572" s="167">
        <v>-64800.000000000007</v>
      </c>
      <c r="I1572" s="165" t="e">
        <f t="shared" si="99"/>
        <v>#N/A</v>
      </c>
      <c r="J1572" s="158" t="e">
        <f>IF(OR($A1572="",$K1572),"",VLOOKUP($A1572,ContractInfo!$C:$L,10,FALSE))</f>
        <v>#N/A</v>
      </c>
      <c r="K1572" s="158" t="b">
        <f>IF($A1572="","",VLOOKUP($A1572,ContractInfo!$C$2:$H$904,6,FALSE))</f>
        <v>0</v>
      </c>
      <c r="L1572" s="158">
        <f>IF(OR($A1572="",$K1572),"",VLOOKUP($A1572,ContractInfo!$C:$L,5,FALSE))</f>
        <v>100</v>
      </c>
    </row>
    <row r="1573" spans="1:12" x14ac:dyDescent="0.2">
      <c r="A1573" s="141" t="s">
        <v>2366</v>
      </c>
      <c r="B1573" s="167">
        <v>2</v>
      </c>
      <c r="C1573" s="167">
        <v>2</v>
      </c>
      <c r="D1573" s="167">
        <v>0</v>
      </c>
      <c r="E1573" s="158">
        <f t="shared" si="96"/>
        <v>1</v>
      </c>
      <c r="F1573" s="158">
        <f t="shared" si="97"/>
        <v>2</v>
      </c>
      <c r="G1573" s="165" t="e">
        <f>IF(OR($A1573="",$K1573),"",$J1573*$B1573*$L1573)</f>
        <v>#N/A</v>
      </c>
      <c r="H1573" s="167">
        <v>-55100</v>
      </c>
      <c r="I1573" s="165" t="e">
        <f t="shared" si="99"/>
        <v>#N/A</v>
      </c>
      <c r="J1573" s="158" t="e">
        <f>IF(OR($A1573="",$K1573),"",VLOOKUP($A1573,ContractInfo!$C:$L,10,FALSE))</f>
        <v>#N/A</v>
      </c>
      <c r="K1573" s="158" t="b">
        <f>IF($A1573="","",VLOOKUP($A1573,ContractInfo!$C$2:$H$904,6,FALSE))</f>
        <v>0</v>
      </c>
      <c r="L1573" s="158">
        <f>IF(OR($A1573="",$K1573),"",VLOOKUP($A1573,ContractInfo!$C:$L,5,FALSE))</f>
        <v>10</v>
      </c>
    </row>
    <row r="1574" spans="1:12" x14ac:dyDescent="0.2">
      <c r="A1574" s="141" t="s">
        <v>2580</v>
      </c>
      <c r="B1574" s="167">
        <v>1</v>
      </c>
      <c r="C1574" s="167">
        <v>0</v>
      </c>
      <c r="D1574" s="167">
        <v>-1</v>
      </c>
      <c r="E1574" s="158">
        <f t="shared" si="96"/>
        <v>1</v>
      </c>
      <c r="F1574" s="158">
        <f t="shared" si="97"/>
        <v>1</v>
      </c>
      <c r="G1574" s="165" t="e">
        <f>IF(OR($A1574="",$K1574),"",$J1574*$B1574*$L1574)</f>
        <v>#N/A</v>
      </c>
      <c r="H1574" s="167">
        <v>-52580</v>
      </c>
      <c r="I1574" s="165" t="e">
        <f t="shared" si="99"/>
        <v>#N/A</v>
      </c>
      <c r="J1574" s="158" t="e">
        <f>IF(OR($A1574="",$K1574),"",VLOOKUP($A1574,ContractInfo!$C:$L,10,FALSE))</f>
        <v>#N/A</v>
      </c>
      <c r="K1574" s="158" t="b">
        <f>IF($A1574="","",VLOOKUP($A1574,ContractInfo!$C$2:$H$904,6,FALSE))</f>
        <v>0</v>
      </c>
      <c r="L1574" s="158">
        <f>IF(OR($A1574="",$K1574),"",VLOOKUP($A1574,ContractInfo!$C:$L,5,FALSE))</f>
        <v>10</v>
      </c>
    </row>
    <row r="1575" spans="1:12" x14ac:dyDescent="0.2">
      <c r="A1575" s="141" t="s">
        <v>1597</v>
      </c>
      <c r="B1575" s="167">
        <v>-4</v>
      </c>
      <c r="C1575" s="167">
        <v>-4</v>
      </c>
      <c r="D1575" s="167">
        <v>0</v>
      </c>
      <c r="E1575" s="158">
        <f t="shared" si="96"/>
        <v>1</v>
      </c>
      <c r="F1575" s="158">
        <f t="shared" si="97"/>
        <v>-4</v>
      </c>
      <c r="G1575" s="165" t="e">
        <f t="shared" si="98"/>
        <v>#N/A</v>
      </c>
      <c r="H1575" s="167">
        <v>214950</v>
      </c>
      <c r="I1575" s="165" t="e">
        <f t="shared" si="99"/>
        <v>#N/A</v>
      </c>
      <c r="J1575" s="158" t="e">
        <f>IF(OR($A1575="",$K1575),"",VLOOKUP($A1575,ContractInfo!$C:$L,10,FALSE))</f>
        <v>#N/A</v>
      </c>
      <c r="K1575" s="158" t="b">
        <f>IF($A1575="","",VLOOKUP($A1575,ContractInfo!$C$2:$H$904,6,FALSE))</f>
        <v>0</v>
      </c>
      <c r="L1575" s="158">
        <f>IF(OR($A1575="",$K1575),"",VLOOKUP($A1575,ContractInfo!$C:$L,5,FALSE))</f>
        <v>100</v>
      </c>
    </row>
    <row r="1576" spans="1:12" x14ac:dyDescent="0.2">
      <c r="A1576" s="141" t="s">
        <v>2744</v>
      </c>
      <c r="B1576" s="167">
        <v>-3</v>
      </c>
      <c r="C1576" s="167">
        <v>-3</v>
      </c>
      <c r="D1576" s="167">
        <v>0</v>
      </c>
      <c r="E1576" s="158">
        <f t="shared" si="96"/>
        <v>1</v>
      </c>
      <c r="F1576" s="158">
        <f t="shared" si="97"/>
        <v>-3</v>
      </c>
      <c r="G1576" s="165" t="e">
        <f t="shared" si="98"/>
        <v>#N/A</v>
      </c>
      <c r="H1576" s="167">
        <v>434250</v>
      </c>
      <c r="I1576" s="165" t="e">
        <f t="shared" si="99"/>
        <v>#N/A</v>
      </c>
      <c r="J1576" s="158" t="e">
        <f>IF(OR($A1576="",$K1576),"",VLOOKUP($A1576,ContractInfo!$C:$L,10,FALSE))</f>
        <v>#N/A</v>
      </c>
      <c r="K1576" s="158" t="b">
        <f>IF($A1576="","",VLOOKUP($A1576,ContractInfo!$C$2:$H$904,6,FALSE))</f>
        <v>0</v>
      </c>
      <c r="L1576" s="158">
        <f>IF(OR($A1576="",$K1576),"",VLOOKUP($A1576,ContractInfo!$C:$L,5,FALSE))</f>
        <v>10</v>
      </c>
    </row>
    <row r="1577" spans="1:12" x14ac:dyDescent="0.2">
      <c r="A1577" s="141" t="s">
        <v>2830</v>
      </c>
      <c r="B1577" s="167">
        <v>1906</v>
      </c>
      <c r="C1577" s="167">
        <v>1906</v>
      </c>
      <c r="D1577" s="167">
        <v>0</v>
      </c>
      <c r="E1577" s="158">
        <f t="shared" si="96"/>
        <v>1</v>
      </c>
      <c r="F1577" s="158">
        <f t="shared" si="97"/>
        <v>1906</v>
      </c>
      <c r="G1577" s="165" t="e">
        <f t="shared" si="98"/>
        <v>#N/A</v>
      </c>
      <c r="H1577" s="167">
        <v>-1906000</v>
      </c>
      <c r="I1577" s="165" t="e">
        <f t="shared" si="99"/>
        <v>#N/A</v>
      </c>
      <c r="J1577" s="158" t="e">
        <f>IF(OR($A1577="",$K1577),"",VLOOKUP($A1577,ContractInfo!$C:$L,10,FALSE))</f>
        <v>#N/A</v>
      </c>
      <c r="K1577" s="158" t="b">
        <f>IF($A1577="","",VLOOKUP($A1577,ContractInfo!$C$2:$H$904,6,FALSE))</f>
        <v>0</v>
      </c>
      <c r="L1577" s="158">
        <f>IF(OR($A1577="",$K1577),"",VLOOKUP($A1577,ContractInfo!$C:$L,5,FALSE))</f>
        <v>100</v>
      </c>
    </row>
    <row r="1578" spans="1:12" x14ac:dyDescent="0.2">
      <c r="A1578" s="141" t="s">
        <v>1081</v>
      </c>
      <c r="B1578" s="167">
        <v>-5000</v>
      </c>
      <c r="C1578" s="167">
        <v>-5000</v>
      </c>
      <c r="D1578" s="167">
        <v>0</v>
      </c>
      <c r="E1578" s="158">
        <f t="shared" si="96"/>
        <v>1</v>
      </c>
      <c r="F1578" s="158">
        <f t="shared" si="97"/>
        <v>-5000</v>
      </c>
      <c r="G1578" s="165" t="e">
        <f t="shared" si="98"/>
        <v>#N/A</v>
      </c>
      <c r="H1578" s="167">
        <v>1215000</v>
      </c>
      <c r="I1578" s="165" t="e">
        <f t="shared" si="99"/>
        <v>#N/A</v>
      </c>
      <c r="J1578" s="158" t="e">
        <f>IF(OR($A1578="",$K1578),"",VLOOKUP($A1578,ContractInfo!$C:$L,10,FALSE))</f>
        <v>#N/A</v>
      </c>
      <c r="K1578" s="158" t="b">
        <f>IF($A1578="","",VLOOKUP($A1578,ContractInfo!$C$2:$H$904,6,FALSE))</f>
        <v>0</v>
      </c>
      <c r="L1578" s="158">
        <f>IF(OR($A1578="",$K1578),"",VLOOKUP($A1578,ContractInfo!$C:$L,5,FALSE))</f>
        <v>100</v>
      </c>
    </row>
    <row r="1579" spans="1:12" x14ac:dyDescent="0.2">
      <c r="A1579" s="141" t="s">
        <v>978</v>
      </c>
      <c r="B1579" s="167">
        <v>-36.14</v>
      </c>
      <c r="C1579" s="167">
        <v>-36.14</v>
      </c>
      <c r="D1579" s="167">
        <v>0</v>
      </c>
      <c r="E1579" s="158">
        <f t="shared" si="96"/>
        <v>1</v>
      </c>
      <c r="F1579" s="158">
        <f t="shared" si="97"/>
        <v>-36.14</v>
      </c>
      <c r="G1579" s="165" t="e">
        <f t="shared" si="98"/>
        <v>#N/A</v>
      </c>
      <c r="H1579" s="167">
        <v>87856.34</v>
      </c>
      <c r="I1579" s="165" t="e">
        <f t="shared" si="99"/>
        <v>#N/A</v>
      </c>
      <c r="J1579" s="158" t="e">
        <f>IF(OR($A1579="",$K1579),"",VLOOKUP($A1579,ContractInfo!$C:$L,10,FALSE))</f>
        <v>#N/A</v>
      </c>
      <c r="K1579" s="158" t="b">
        <f>IF($A1579="","",VLOOKUP($A1579,ContractInfo!$C$2:$H$904,6,FALSE))</f>
        <v>0</v>
      </c>
      <c r="L1579" s="158">
        <f>IF(OR($A1579="",$K1579),"",VLOOKUP($A1579,ContractInfo!$C:$L,5,FALSE))</f>
        <v>100</v>
      </c>
    </row>
    <row r="1580" spans="1:12" x14ac:dyDescent="0.2">
      <c r="A1580" s="141" t="s">
        <v>1616</v>
      </c>
      <c r="B1580" s="167">
        <v>-1200</v>
      </c>
      <c r="C1580" s="167">
        <v>-1200</v>
      </c>
      <c r="D1580" s="167">
        <v>0</v>
      </c>
      <c r="E1580" s="158">
        <f t="shared" si="96"/>
        <v>1</v>
      </c>
      <c r="F1580" s="158">
        <f t="shared" si="97"/>
        <v>-1200</v>
      </c>
      <c r="G1580" s="165" t="e">
        <f t="shared" si="98"/>
        <v>#N/A</v>
      </c>
      <c r="H1580" s="167">
        <v>1389720</v>
      </c>
      <c r="I1580" s="165" t="e">
        <f t="shared" si="99"/>
        <v>#N/A</v>
      </c>
      <c r="J1580" s="158" t="e">
        <f>IF(OR($A1580="",$K1580),"",VLOOKUP($A1580,ContractInfo!$C:$L,10,FALSE))</f>
        <v>#N/A</v>
      </c>
      <c r="K1580" s="158" t="b">
        <f>IF($A1580="","",VLOOKUP($A1580,ContractInfo!$C$2:$H$904,6,FALSE))</f>
        <v>0</v>
      </c>
      <c r="L1580" s="158">
        <f>IF(OR($A1580="",$K1580),"",VLOOKUP($A1580,ContractInfo!$C:$L,5,FALSE))</f>
        <v>100</v>
      </c>
    </row>
    <row r="1581" spans="1:12" x14ac:dyDescent="0.2">
      <c r="A1581" s="141" t="s">
        <v>1706</v>
      </c>
      <c r="B1581" s="167">
        <v>-250</v>
      </c>
      <c r="C1581" s="167">
        <v>-250</v>
      </c>
      <c r="D1581" s="167">
        <v>0</v>
      </c>
      <c r="E1581" s="158">
        <f t="shared" si="96"/>
        <v>1</v>
      </c>
      <c r="F1581" s="158">
        <f t="shared" si="97"/>
        <v>-250</v>
      </c>
      <c r="G1581" s="165" t="e">
        <f t="shared" si="98"/>
        <v>#N/A</v>
      </c>
      <c r="H1581" s="167">
        <v>347000</v>
      </c>
      <c r="I1581" s="165" t="e">
        <f t="shared" si="99"/>
        <v>#N/A</v>
      </c>
      <c r="J1581" s="158" t="e">
        <f>IF(OR($A1581="",$K1581),"",VLOOKUP($A1581,ContractInfo!$C:$L,10,FALSE))</f>
        <v>#N/A</v>
      </c>
      <c r="K1581" s="158" t="b">
        <f>IF($A1581="","",VLOOKUP($A1581,ContractInfo!$C$2:$H$904,6,FALSE))</f>
        <v>0</v>
      </c>
      <c r="L1581" s="158">
        <f>IF(OR($A1581="",$K1581),"",VLOOKUP($A1581,ContractInfo!$C:$L,5,FALSE))</f>
        <v>100</v>
      </c>
    </row>
    <row r="1582" spans="1:12" x14ac:dyDescent="0.2">
      <c r="A1582" s="141" t="s">
        <v>1845</v>
      </c>
      <c r="B1582" s="167">
        <v>-200</v>
      </c>
      <c r="C1582" s="167">
        <v>-200</v>
      </c>
      <c r="D1582" s="167">
        <v>0</v>
      </c>
      <c r="E1582" s="158">
        <f t="shared" si="96"/>
        <v>1</v>
      </c>
      <c r="F1582" s="158">
        <f t="shared" si="97"/>
        <v>-200</v>
      </c>
      <c r="G1582" s="165" t="e">
        <f t="shared" si="98"/>
        <v>#N/A</v>
      </c>
      <c r="H1582" s="167">
        <v>683000</v>
      </c>
      <c r="I1582" s="165" t="e">
        <f t="shared" si="99"/>
        <v>#N/A</v>
      </c>
      <c r="J1582" s="158" t="e">
        <f>IF(OR($A1582="",$K1582),"",VLOOKUP($A1582,ContractInfo!$C:$L,10,FALSE))</f>
        <v>#N/A</v>
      </c>
      <c r="K1582" s="158" t="b">
        <f>IF($A1582="","",VLOOKUP($A1582,ContractInfo!$C$2:$H$904,6,FALSE))</f>
        <v>0</v>
      </c>
      <c r="L1582" s="158">
        <f>IF(OR($A1582="",$K1582),"",VLOOKUP($A1582,ContractInfo!$C:$L,5,FALSE))</f>
        <v>100</v>
      </c>
    </row>
    <row r="1583" spans="1:12" x14ac:dyDescent="0.2">
      <c r="A1583" s="141" t="s">
        <v>1879</v>
      </c>
      <c r="B1583" s="167">
        <v>-350</v>
      </c>
      <c r="C1583" s="167">
        <v>-350</v>
      </c>
      <c r="D1583" s="167">
        <v>0</v>
      </c>
      <c r="E1583" s="158">
        <f t="shared" si="96"/>
        <v>1</v>
      </c>
      <c r="F1583" s="158">
        <f t="shared" si="97"/>
        <v>-350</v>
      </c>
      <c r="G1583" s="165" t="e">
        <f t="shared" si="98"/>
        <v>#N/A</v>
      </c>
      <c r="H1583" s="167">
        <v>220500</v>
      </c>
      <c r="I1583" s="165" t="e">
        <f t="shared" si="99"/>
        <v>#N/A</v>
      </c>
      <c r="J1583" s="158" t="e">
        <f>IF(OR($A1583="",$K1583),"",VLOOKUP($A1583,ContractInfo!$C:$L,10,FALSE))</f>
        <v>#N/A</v>
      </c>
      <c r="K1583" s="158" t="b">
        <f>IF($A1583="","",VLOOKUP($A1583,ContractInfo!$C$2:$H$904,6,FALSE))</f>
        <v>0</v>
      </c>
      <c r="L1583" s="158">
        <f>IF(OR($A1583="",$K1583),"",VLOOKUP($A1583,ContractInfo!$C:$L,5,FALSE))</f>
        <v>100</v>
      </c>
    </row>
    <row r="1584" spans="1:12" x14ac:dyDescent="0.2">
      <c r="A1584" s="141" t="s">
        <v>1962</v>
      </c>
      <c r="B1584" s="167">
        <v>-600</v>
      </c>
      <c r="C1584" s="167">
        <v>-600</v>
      </c>
      <c r="D1584" s="167">
        <v>0</v>
      </c>
      <c r="E1584" s="158">
        <f t="shared" si="96"/>
        <v>1</v>
      </c>
      <c r="F1584" s="158">
        <f t="shared" si="97"/>
        <v>-600</v>
      </c>
      <c r="G1584" s="165" t="e">
        <f t="shared" si="98"/>
        <v>#N/A</v>
      </c>
      <c r="H1584" s="167">
        <v>1762800</v>
      </c>
      <c r="I1584" s="165" t="e">
        <f t="shared" si="99"/>
        <v>#N/A</v>
      </c>
      <c r="J1584" s="158" t="e">
        <f>IF(OR($A1584="",$K1584),"",VLOOKUP($A1584,ContractInfo!$C:$L,10,FALSE))</f>
        <v>#N/A</v>
      </c>
      <c r="K1584" s="158" t="b">
        <f>IF($A1584="","",VLOOKUP($A1584,ContractInfo!$C$2:$H$904,6,FALSE))</f>
        <v>0</v>
      </c>
      <c r="L1584" s="158">
        <f>IF(OR($A1584="",$K1584),"",VLOOKUP($A1584,ContractInfo!$C:$L,5,FALSE))</f>
        <v>100</v>
      </c>
    </row>
    <row r="1585" spans="1:12" x14ac:dyDescent="0.2">
      <c r="A1585" s="141" t="s">
        <v>2200</v>
      </c>
      <c r="B1585" s="167">
        <v>-1300</v>
      </c>
      <c r="C1585" s="167">
        <v>-1300</v>
      </c>
      <c r="D1585" s="167">
        <v>0</v>
      </c>
      <c r="E1585" s="158">
        <f t="shared" si="96"/>
        <v>1</v>
      </c>
      <c r="F1585" s="158">
        <f t="shared" si="97"/>
        <v>-1300</v>
      </c>
      <c r="G1585" s="165" t="e">
        <f t="shared" si="98"/>
        <v>#N/A</v>
      </c>
      <c r="H1585" s="167">
        <v>696800</v>
      </c>
      <c r="I1585" s="165" t="e">
        <f t="shared" si="99"/>
        <v>#N/A</v>
      </c>
      <c r="J1585" s="158" t="e">
        <f>IF(OR($A1585="",$K1585),"",VLOOKUP($A1585,ContractInfo!$C:$L,10,FALSE))</f>
        <v>#N/A</v>
      </c>
      <c r="K1585" s="158" t="b">
        <f>IF($A1585="","",VLOOKUP($A1585,ContractInfo!$C$2:$H$904,6,FALSE))</f>
        <v>0</v>
      </c>
      <c r="L1585" s="158">
        <f>IF(OR($A1585="",$K1585),"",VLOOKUP($A1585,ContractInfo!$C:$L,5,FALSE))</f>
        <v>100</v>
      </c>
    </row>
    <row r="1586" spans="1:12" x14ac:dyDescent="0.2">
      <c r="A1586" s="141" t="s">
        <v>2706</v>
      </c>
      <c r="B1586" s="167">
        <v>-120</v>
      </c>
      <c r="C1586" s="167">
        <v>-120</v>
      </c>
      <c r="D1586" s="167">
        <v>0</v>
      </c>
      <c r="E1586" s="158">
        <f t="shared" si="96"/>
        <v>1</v>
      </c>
      <c r="F1586" s="158">
        <f t="shared" si="97"/>
        <v>-120</v>
      </c>
      <c r="G1586" s="165" t="e">
        <f t="shared" si="98"/>
        <v>#N/A</v>
      </c>
      <c r="H1586" s="167">
        <v>142680</v>
      </c>
      <c r="I1586" s="165" t="e">
        <f t="shared" si="99"/>
        <v>#N/A</v>
      </c>
      <c r="J1586" s="158" t="e">
        <f>IF(OR($A1586="",$K1586),"",VLOOKUP($A1586,ContractInfo!$C:$L,10,FALSE))</f>
        <v>#N/A</v>
      </c>
      <c r="K1586" s="158" t="b">
        <f>IF($A1586="","",VLOOKUP($A1586,ContractInfo!$C$2:$H$904,6,FALSE))</f>
        <v>0</v>
      </c>
      <c r="L1586" s="158">
        <f>IF(OR($A1586="",$K1586),"",VLOOKUP($A1586,ContractInfo!$C:$L,5,FALSE))</f>
        <v>100</v>
      </c>
    </row>
    <row r="1587" spans="1:12" x14ac:dyDescent="0.2">
      <c r="A1587" s="141" t="s">
        <v>2521</v>
      </c>
      <c r="B1587" s="167">
        <v>-180</v>
      </c>
      <c r="C1587" s="167">
        <v>-180</v>
      </c>
      <c r="D1587" s="167">
        <v>0</v>
      </c>
      <c r="E1587" s="158">
        <f t="shared" si="96"/>
        <v>1</v>
      </c>
      <c r="F1587" s="158">
        <f t="shared" si="97"/>
        <v>-180</v>
      </c>
      <c r="G1587" s="165" t="e">
        <f t="shared" si="98"/>
        <v>#N/A</v>
      </c>
      <c r="H1587" s="167">
        <v>300600</v>
      </c>
      <c r="I1587" s="165" t="e">
        <f t="shared" si="99"/>
        <v>#N/A</v>
      </c>
      <c r="J1587" s="158" t="e">
        <f>IF(OR($A1587="",$K1587),"",VLOOKUP($A1587,ContractInfo!$C:$L,10,FALSE))</f>
        <v>#N/A</v>
      </c>
      <c r="K1587" s="158" t="b">
        <f>IF($A1587="","",VLOOKUP($A1587,ContractInfo!$C$2:$H$904,6,FALSE))</f>
        <v>0</v>
      </c>
      <c r="L1587" s="158">
        <f>IF(OR($A1587="",$K1587),"",VLOOKUP($A1587,ContractInfo!$C:$L,5,FALSE))</f>
        <v>100</v>
      </c>
    </row>
    <row r="1588" spans="1:12" x14ac:dyDescent="0.2">
      <c r="A1588" s="141" t="s">
        <v>1323</v>
      </c>
      <c r="B1588" s="167">
        <v>-1500</v>
      </c>
      <c r="C1588" s="167">
        <v>-1500</v>
      </c>
      <c r="D1588" s="167">
        <v>0</v>
      </c>
      <c r="E1588" s="158">
        <f t="shared" si="96"/>
        <v>1</v>
      </c>
      <c r="F1588" s="158">
        <f t="shared" si="97"/>
        <v>-1500</v>
      </c>
      <c r="G1588" s="165" t="e">
        <f t="shared" si="98"/>
        <v>#N/A</v>
      </c>
      <c r="H1588" s="167">
        <v>1741650</v>
      </c>
      <c r="I1588" s="165" t="e">
        <f t="shared" si="99"/>
        <v>#N/A</v>
      </c>
      <c r="J1588" s="158" t="e">
        <f>IF(OR($A1588="",$K1588),"",VLOOKUP($A1588,ContractInfo!$C:$L,10,FALSE))</f>
        <v>#N/A</v>
      </c>
      <c r="K1588" s="158" t="b">
        <f>IF($A1588="","",VLOOKUP($A1588,ContractInfo!$C$2:$H$904,6,FALSE))</f>
        <v>0</v>
      </c>
      <c r="L1588" s="158">
        <f>IF(OR($A1588="",$K1588),"",VLOOKUP($A1588,ContractInfo!$C:$L,5,FALSE))</f>
        <v>100</v>
      </c>
    </row>
    <row r="1589" spans="1:12" x14ac:dyDescent="0.2">
      <c r="A1589" s="141" t="s">
        <v>1427</v>
      </c>
      <c r="B1589" s="167">
        <v>-556.20000000000005</v>
      </c>
      <c r="C1589" s="167">
        <v>-556.20000000000005</v>
      </c>
      <c r="D1589" s="167">
        <v>0</v>
      </c>
      <c r="E1589" s="158">
        <f t="shared" si="96"/>
        <v>1</v>
      </c>
      <c r="F1589" s="158">
        <f t="shared" si="97"/>
        <v>-556.20000000000005</v>
      </c>
      <c r="G1589" s="165" t="e">
        <f t="shared" si="98"/>
        <v>#N/A</v>
      </c>
      <c r="H1589" s="167">
        <v>316533.42000000004</v>
      </c>
      <c r="I1589" s="165" t="e">
        <f t="shared" si="99"/>
        <v>#N/A</v>
      </c>
      <c r="J1589" s="158" t="e">
        <f>IF(OR($A1589="",$K1589),"",VLOOKUP($A1589,ContractInfo!$C:$L,10,FALSE))</f>
        <v>#N/A</v>
      </c>
      <c r="K1589" s="158" t="b">
        <f>IF($A1589="","",VLOOKUP($A1589,ContractInfo!$C$2:$H$904,6,FALSE))</f>
        <v>0</v>
      </c>
      <c r="L1589" s="158">
        <f>IF(OR($A1589="",$K1589),"",VLOOKUP($A1589,ContractInfo!$C:$L,5,FALSE))</f>
        <v>100</v>
      </c>
    </row>
    <row r="1590" spans="1:12" x14ac:dyDescent="0.2">
      <c r="A1590" s="141" t="s">
        <v>1873</v>
      </c>
      <c r="B1590" s="167">
        <v>-400</v>
      </c>
      <c r="C1590" s="167">
        <v>-400</v>
      </c>
      <c r="D1590" s="167">
        <v>0</v>
      </c>
      <c r="E1590" s="158">
        <f t="shared" si="96"/>
        <v>1</v>
      </c>
      <c r="F1590" s="158">
        <f t="shared" si="97"/>
        <v>-400</v>
      </c>
      <c r="G1590" s="165" t="e">
        <f t="shared" si="98"/>
        <v>#N/A</v>
      </c>
      <c r="H1590" s="167">
        <v>343200</v>
      </c>
      <c r="I1590" s="165" t="e">
        <f t="shared" si="99"/>
        <v>#N/A</v>
      </c>
      <c r="J1590" s="158" t="e">
        <f>IF(OR($A1590="",$K1590),"",VLOOKUP($A1590,ContractInfo!$C:$L,10,FALSE))</f>
        <v>#N/A</v>
      </c>
      <c r="K1590" s="158" t="b">
        <f>IF($A1590="","",VLOOKUP($A1590,ContractInfo!$C$2:$H$904,6,FALSE))</f>
        <v>0</v>
      </c>
      <c r="L1590" s="158">
        <f>IF(OR($A1590="",$K1590),"",VLOOKUP($A1590,ContractInfo!$C:$L,5,FALSE))</f>
        <v>100</v>
      </c>
    </row>
    <row r="1591" spans="1:12" x14ac:dyDescent="0.2">
      <c r="A1591" s="141" t="s">
        <v>1875</v>
      </c>
      <c r="B1591" s="167">
        <v>-200</v>
      </c>
      <c r="C1591" s="167">
        <v>-200</v>
      </c>
      <c r="D1591" s="167">
        <v>0</v>
      </c>
      <c r="E1591" s="158">
        <f t="shared" si="96"/>
        <v>1</v>
      </c>
      <c r="F1591" s="158">
        <f t="shared" si="97"/>
        <v>-200</v>
      </c>
      <c r="G1591" s="165" t="e">
        <f t="shared" si="98"/>
        <v>#N/A</v>
      </c>
      <c r="H1591" s="167">
        <v>239600</v>
      </c>
      <c r="I1591" s="165" t="e">
        <f t="shared" si="99"/>
        <v>#N/A</v>
      </c>
      <c r="J1591" s="158" t="e">
        <f>IF(OR($A1591="",$K1591),"",VLOOKUP($A1591,ContractInfo!$C:$L,10,FALSE))</f>
        <v>#N/A</v>
      </c>
      <c r="K1591" s="158" t="b">
        <f>IF($A1591="","",VLOOKUP($A1591,ContractInfo!$C$2:$H$904,6,FALSE))</f>
        <v>0</v>
      </c>
      <c r="L1591" s="158">
        <f>IF(OR($A1591="",$K1591),"",VLOOKUP($A1591,ContractInfo!$C:$L,5,FALSE))</f>
        <v>100</v>
      </c>
    </row>
    <row r="1592" spans="1:12" x14ac:dyDescent="0.2">
      <c r="A1592" s="141" t="s">
        <v>2013</v>
      </c>
      <c r="B1592" s="167">
        <v>-60</v>
      </c>
      <c r="C1592" s="167">
        <v>-60</v>
      </c>
      <c r="D1592" s="167">
        <v>0</v>
      </c>
      <c r="E1592" s="158">
        <f t="shared" si="96"/>
        <v>1</v>
      </c>
      <c r="F1592" s="158">
        <f t="shared" si="97"/>
        <v>-60</v>
      </c>
      <c r="G1592" s="165" t="e">
        <f t="shared" si="98"/>
        <v>#N/A</v>
      </c>
      <c r="H1592" s="167">
        <v>155304</v>
      </c>
      <c r="I1592" s="165" t="e">
        <f t="shared" si="99"/>
        <v>#N/A</v>
      </c>
      <c r="J1592" s="158" t="e">
        <f>IF(OR($A1592="",$K1592),"",VLOOKUP($A1592,ContractInfo!$C:$L,10,FALSE))</f>
        <v>#N/A</v>
      </c>
      <c r="K1592" s="158" t="b">
        <f>IF($A1592="","",VLOOKUP($A1592,ContractInfo!$C$2:$H$904,6,FALSE))</f>
        <v>0</v>
      </c>
      <c r="L1592" s="158">
        <f>IF(OR($A1592="",$K1592),"",VLOOKUP($A1592,ContractInfo!$C:$L,5,FALSE))</f>
        <v>100</v>
      </c>
    </row>
    <row r="1593" spans="1:12" x14ac:dyDescent="0.2">
      <c r="A1593" s="141" t="s">
        <v>2256</v>
      </c>
      <c r="B1593" s="167">
        <v>-80</v>
      </c>
      <c r="C1593" s="167">
        <v>-80</v>
      </c>
      <c r="D1593" s="167">
        <v>0</v>
      </c>
      <c r="E1593" s="158">
        <f t="shared" si="96"/>
        <v>1</v>
      </c>
      <c r="F1593" s="158">
        <f t="shared" si="97"/>
        <v>-80</v>
      </c>
      <c r="G1593" s="165" t="e">
        <f t="shared" si="98"/>
        <v>#N/A</v>
      </c>
      <c r="H1593" s="167">
        <v>151520</v>
      </c>
      <c r="I1593" s="165" t="e">
        <f t="shared" si="99"/>
        <v>#N/A</v>
      </c>
      <c r="J1593" s="158" t="e">
        <f>IF(OR($A1593="",$K1593),"",VLOOKUP($A1593,ContractInfo!$C:$L,10,FALSE))</f>
        <v>#N/A</v>
      </c>
      <c r="K1593" s="158" t="b">
        <f>IF($A1593="","",VLOOKUP($A1593,ContractInfo!$C$2:$H$904,6,FALSE))</f>
        <v>0</v>
      </c>
      <c r="L1593" s="158">
        <f>IF(OR($A1593="",$K1593),"",VLOOKUP($A1593,ContractInfo!$C:$L,5,FALSE))</f>
        <v>100</v>
      </c>
    </row>
    <row r="1594" spans="1:12" x14ac:dyDescent="0.2">
      <c r="A1594" s="141" t="s">
        <v>2324</v>
      </c>
      <c r="B1594" s="167">
        <v>-200</v>
      </c>
      <c r="C1594" s="167">
        <v>-200</v>
      </c>
      <c r="D1594" s="167">
        <v>0</v>
      </c>
      <c r="E1594" s="158">
        <f t="shared" si="96"/>
        <v>1</v>
      </c>
      <c r="F1594" s="158">
        <f t="shared" si="97"/>
        <v>-200</v>
      </c>
      <c r="G1594" s="165" t="e">
        <f t="shared" si="98"/>
        <v>#N/A</v>
      </c>
      <c r="H1594" s="167">
        <v>1009200</v>
      </c>
      <c r="I1594" s="165" t="e">
        <f t="shared" si="99"/>
        <v>#N/A</v>
      </c>
      <c r="J1594" s="158" t="e">
        <f>IF(OR($A1594="",$K1594),"",VLOOKUP($A1594,ContractInfo!$C:$L,10,FALSE))</f>
        <v>#N/A</v>
      </c>
      <c r="K1594" s="158" t="b">
        <f>IF($A1594="","",VLOOKUP($A1594,ContractInfo!$C$2:$H$904,6,FALSE))</f>
        <v>0</v>
      </c>
      <c r="L1594" s="158">
        <f>IF(OR($A1594="",$K1594),"",VLOOKUP($A1594,ContractInfo!$C:$L,5,FALSE))</f>
        <v>100</v>
      </c>
    </row>
    <row r="1595" spans="1:12" x14ac:dyDescent="0.2">
      <c r="A1595" s="141" t="s">
        <v>2808</v>
      </c>
      <c r="B1595" s="167">
        <v>-419.74</v>
      </c>
      <c r="C1595" s="167">
        <v>-419.74</v>
      </c>
      <c r="D1595" s="167">
        <v>0</v>
      </c>
      <c r="E1595" s="158">
        <f t="shared" si="96"/>
        <v>1</v>
      </c>
      <c r="F1595" s="158">
        <f t="shared" si="97"/>
        <v>-419.74</v>
      </c>
      <c r="G1595" s="165" t="e">
        <f t="shared" si="98"/>
        <v>#N/A</v>
      </c>
      <c r="H1595" s="167">
        <v>400431.95999999996</v>
      </c>
      <c r="I1595" s="165" t="e">
        <f t="shared" si="99"/>
        <v>#N/A</v>
      </c>
      <c r="J1595" s="158" t="e">
        <f>IF(OR($A1595="",$K1595),"",VLOOKUP($A1595,ContractInfo!$C:$L,10,FALSE))</f>
        <v>#N/A</v>
      </c>
      <c r="K1595" s="158" t="b">
        <f>IF($A1595="","",VLOOKUP($A1595,ContractInfo!$C$2:$H$904,6,FALSE))</f>
        <v>0</v>
      </c>
      <c r="L1595" s="158">
        <f>IF(OR($A1595="",$K1595),"",VLOOKUP($A1595,ContractInfo!$C:$L,5,FALSE))</f>
        <v>100</v>
      </c>
    </row>
    <row r="1596" spans="1:12" x14ac:dyDescent="0.2">
      <c r="A1596" s="141" t="s">
        <v>2650</v>
      </c>
      <c r="B1596" s="167">
        <v>-800</v>
      </c>
      <c r="C1596" s="167">
        <v>-800</v>
      </c>
      <c r="D1596" s="167">
        <v>0</v>
      </c>
      <c r="E1596" s="158">
        <f t="shared" si="96"/>
        <v>1</v>
      </c>
      <c r="F1596" s="158">
        <f t="shared" si="97"/>
        <v>-800</v>
      </c>
      <c r="G1596" s="165" t="e">
        <f t="shared" si="98"/>
        <v>#N/A</v>
      </c>
      <c r="H1596" s="167">
        <v>359200</v>
      </c>
      <c r="I1596" s="165" t="e">
        <f t="shared" si="99"/>
        <v>#N/A</v>
      </c>
      <c r="J1596" s="158" t="e">
        <f>IF(OR($A1596="",$K1596),"",VLOOKUP($A1596,ContractInfo!$C:$L,10,FALSE))</f>
        <v>#N/A</v>
      </c>
      <c r="K1596" s="158" t="b">
        <f>IF($A1596="","",VLOOKUP($A1596,ContractInfo!$C$2:$H$904,6,FALSE))</f>
        <v>0</v>
      </c>
      <c r="L1596" s="158">
        <f>IF(OR($A1596="",$K1596),"",VLOOKUP($A1596,ContractInfo!$C:$L,5,FALSE))</f>
        <v>100</v>
      </c>
    </row>
    <row r="1597" spans="1:12" x14ac:dyDescent="0.2">
      <c r="A1597" s="141" t="s">
        <v>2590</v>
      </c>
      <c r="B1597" s="167">
        <v>-350</v>
      </c>
      <c r="C1597" s="167">
        <v>-350</v>
      </c>
      <c r="D1597" s="167">
        <v>0</v>
      </c>
      <c r="E1597" s="158">
        <f t="shared" si="96"/>
        <v>1</v>
      </c>
      <c r="F1597" s="158">
        <f t="shared" si="97"/>
        <v>-350</v>
      </c>
      <c r="G1597" s="165" t="e">
        <f t="shared" si="98"/>
        <v>#N/A</v>
      </c>
      <c r="H1597" s="167">
        <v>624049.99999999988</v>
      </c>
      <c r="I1597" s="165" t="e">
        <f t="shared" si="99"/>
        <v>#N/A</v>
      </c>
      <c r="J1597" s="158" t="e">
        <f>IF(OR($A1597="",$K1597),"",VLOOKUP($A1597,ContractInfo!$C:$L,10,FALSE))</f>
        <v>#N/A</v>
      </c>
      <c r="K1597" s="158" t="b">
        <f>IF($A1597="","",VLOOKUP($A1597,ContractInfo!$C$2:$H$904,6,FALSE))</f>
        <v>0</v>
      </c>
      <c r="L1597" s="158">
        <f>IF(OR($A1597="",$K1597),"",VLOOKUP($A1597,ContractInfo!$C:$L,5,FALSE))</f>
        <v>100</v>
      </c>
    </row>
    <row r="1598" spans="1:12" x14ac:dyDescent="0.2">
      <c r="A1598" s="141" t="s">
        <v>2016</v>
      </c>
      <c r="B1598" s="167">
        <v>-200</v>
      </c>
      <c r="C1598" s="167">
        <v>-200</v>
      </c>
      <c r="D1598" s="167">
        <v>0</v>
      </c>
      <c r="E1598" s="158">
        <f t="shared" si="96"/>
        <v>1</v>
      </c>
      <c r="F1598" s="158">
        <f t="shared" si="97"/>
        <v>-200</v>
      </c>
      <c r="G1598" s="165" t="e">
        <f t="shared" si="98"/>
        <v>#N/A</v>
      </c>
      <c r="H1598" s="167">
        <v>479799.99999999994</v>
      </c>
      <c r="I1598" s="165" t="e">
        <f t="shared" si="99"/>
        <v>#N/A</v>
      </c>
      <c r="J1598" s="158" t="e">
        <f>IF(OR($A1598="",$K1598),"",VLOOKUP($A1598,ContractInfo!$C:$L,10,FALSE))</f>
        <v>#N/A</v>
      </c>
      <c r="K1598" s="158" t="b">
        <f>IF($A1598="","",VLOOKUP($A1598,ContractInfo!$C$2:$H$904,6,FALSE))</f>
        <v>0</v>
      </c>
      <c r="L1598" s="158">
        <f>IF(OR($A1598="",$K1598),"",VLOOKUP($A1598,ContractInfo!$C:$L,5,FALSE))</f>
        <v>100</v>
      </c>
    </row>
    <row r="1599" spans="1:12" x14ac:dyDescent="0.2">
      <c r="A1599" s="141" t="s">
        <v>999</v>
      </c>
      <c r="B1599" s="167">
        <v>-6</v>
      </c>
      <c r="C1599" s="167">
        <v>-6</v>
      </c>
      <c r="D1599" s="167">
        <v>0</v>
      </c>
      <c r="E1599" s="158">
        <f t="shared" si="96"/>
        <v>1</v>
      </c>
      <c r="F1599" s="158">
        <f t="shared" si="97"/>
        <v>-6</v>
      </c>
      <c r="G1599" s="165" t="e">
        <f t="shared" si="98"/>
        <v>#N/A</v>
      </c>
      <c r="H1599" s="167">
        <v>220680</v>
      </c>
      <c r="I1599" s="165" t="e">
        <f t="shared" si="99"/>
        <v>#N/A</v>
      </c>
      <c r="J1599" s="158" t="e">
        <f>IF(OR($A1599="",$K1599),"",VLOOKUP($A1599,ContractInfo!$C:$L,10,FALSE))</f>
        <v>#N/A</v>
      </c>
      <c r="K1599" s="158" t="b">
        <f>IF($A1599="","",VLOOKUP($A1599,ContractInfo!$C$2:$H$904,6,FALSE))</f>
        <v>0</v>
      </c>
      <c r="L1599" s="158">
        <f>IF(OR($A1599="",$K1599),"",VLOOKUP($A1599,ContractInfo!$C:$L,5,FALSE))</f>
        <v>10</v>
      </c>
    </row>
    <row r="1600" spans="1:12" x14ac:dyDescent="0.2">
      <c r="A1600" s="141" t="s">
        <v>1937</v>
      </c>
      <c r="B1600" s="167">
        <v>-1</v>
      </c>
      <c r="C1600" s="167">
        <v>-1</v>
      </c>
      <c r="D1600" s="167">
        <v>0</v>
      </c>
      <c r="E1600" s="158">
        <f t="shared" si="96"/>
        <v>1</v>
      </c>
      <c r="F1600" s="158">
        <f t="shared" si="97"/>
        <v>-1</v>
      </c>
      <c r="G1600" s="165" t="e">
        <f t="shared" si="98"/>
        <v>#N/A</v>
      </c>
      <c r="H1600" s="167">
        <v>58170</v>
      </c>
      <c r="I1600" s="165" t="e">
        <f t="shared" si="99"/>
        <v>#N/A</v>
      </c>
      <c r="J1600" s="158" t="e">
        <f>IF(OR($A1600="",$K1600),"",VLOOKUP($A1600,ContractInfo!$C:$L,10,FALSE))</f>
        <v>#N/A</v>
      </c>
      <c r="K1600" s="158" t="b">
        <f>IF($A1600="","",VLOOKUP($A1600,ContractInfo!$C$2:$H$904,6,FALSE))</f>
        <v>0</v>
      </c>
      <c r="L1600" s="158">
        <f>IF(OR($A1600="",$K1600),"",VLOOKUP($A1600,ContractInfo!$C:$L,5,FALSE))</f>
        <v>10</v>
      </c>
    </row>
    <row r="1601" spans="1:12" x14ac:dyDescent="0.2">
      <c r="A1601" s="141" t="s">
        <v>2366</v>
      </c>
      <c r="B1601" s="167">
        <v>-1</v>
      </c>
      <c r="C1601" s="167">
        <v>-1</v>
      </c>
      <c r="D1601" s="167">
        <v>0</v>
      </c>
      <c r="E1601" s="158">
        <f t="shared" si="96"/>
        <v>1</v>
      </c>
      <c r="F1601" s="158">
        <f t="shared" si="97"/>
        <v>-1</v>
      </c>
      <c r="G1601" s="165" t="e">
        <f t="shared" si="98"/>
        <v>#N/A</v>
      </c>
      <c r="H1601" s="167">
        <v>27520</v>
      </c>
      <c r="I1601" s="165" t="e">
        <f t="shared" si="99"/>
        <v>#N/A</v>
      </c>
      <c r="J1601" s="158" t="e">
        <f>IF(OR($A1601="",$K1601),"",VLOOKUP($A1601,ContractInfo!$C:$L,10,FALSE))</f>
        <v>#N/A</v>
      </c>
      <c r="K1601" s="158" t="b">
        <f>IF($A1601="","",VLOOKUP($A1601,ContractInfo!$C$2:$H$904,6,FALSE))</f>
        <v>0</v>
      </c>
      <c r="L1601" s="158">
        <f>IF(OR($A1601="",$K1601),"",VLOOKUP($A1601,ContractInfo!$C:$L,5,FALSE))</f>
        <v>10</v>
      </c>
    </row>
    <row r="1602" spans="1:12" x14ac:dyDescent="0.2">
      <c r="A1602" s="141" t="s">
        <v>2580</v>
      </c>
      <c r="B1602" s="167">
        <v>-2</v>
      </c>
      <c r="C1602" s="167">
        <v>0</v>
      </c>
      <c r="D1602" s="167">
        <v>2</v>
      </c>
      <c r="E1602" s="158">
        <f t="shared" ref="E1602:E1665" si="100">IF(OR($A1602="",$K1602),"",1)</f>
        <v>1</v>
      </c>
      <c r="F1602" s="158">
        <f t="shared" ref="F1602:F1665" si="101">IF(OR($A1602="",$K1602),"",$E1602*$B1602)</f>
        <v>-2</v>
      </c>
      <c r="G1602" s="165" t="e">
        <f t="shared" ref="G1602:G1665" si="102">IF(OR($A1602="",$K1602),"",$J1602*$B1602*$L1602)</f>
        <v>#N/A</v>
      </c>
      <c r="H1602" s="167">
        <v>104520</v>
      </c>
      <c r="I1602" s="165" t="e">
        <f t="shared" ref="I1602:I1665" si="103">IF(OR($A1602="",$K1602),"",$G1602+$H1602)</f>
        <v>#N/A</v>
      </c>
      <c r="J1602" s="158" t="e">
        <f>IF(OR($A1602="",$K1602),"",VLOOKUP($A1602,ContractInfo!$C:$L,10,FALSE))</f>
        <v>#N/A</v>
      </c>
      <c r="K1602" s="158" t="b">
        <f>IF($A1602="","",VLOOKUP($A1602,ContractInfo!$C$2:$H$904,6,FALSE))</f>
        <v>0</v>
      </c>
      <c r="L1602" s="158">
        <f>IF(OR($A1602="",$K1602),"",VLOOKUP($A1602,ContractInfo!$C:$L,5,FALSE))</f>
        <v>10</v>
      </c>
    </row>
    <row r="1603" spans="1:12" x14ac:dyDescent="0.2">
      <c r="A1603" s="141" t="s">
        <v>1597</v>
      </c>
      <c r="B1603" s="167">
        <v>-4</v>
      </c>
      <c r="C1603" s="167">
        <v>-4</v>
      </c>
      <c r="D1603" s="167">
        <v>0</v>
      </c>
      <c r="E1603" s="158">
        <f t="shared" si="100"/>
        <v>1</v>
      </c>
      <c r="F1603" s="158">
        <f t="shared" si="101"/>
        <v>-4</v>
      </c>
      <c r="G1603" s="165" t="e">
        <f t="shared" si="102"/>
        <v>#N/A</v>
      </c>
      <c r="H1603" s="167">
        <v>211600</v>
      </c>
      <c r="I1603" s="165" t="e">
        <f t="shared" si="103"/>
        <v>#N/A</v>
      </c>
      <c r="J1603" s="158" t="e">
        <f>IF(OR($A1603="",$K1603),"",VLOOKUP($A1603,ContractInfo!$C:$L,10,FALSE))</f>
        <v>#N/A</v>
      </c>
      <c r="K1603" s="158" t="b">
        <f>IF($A1603="","",VLOOKUP($A1603,ContractInfo!$C$2:$H$904,6,FALSE))</f>
        <v>0</v>
      </c>
      <c r="L1603" s="158">
        <f>IF(OR($A1603="",$K1603),"",VLOOKUP($A1603,ContractInfo!$C:$L,5,FALSE))</f>
        <v>100</v>
      </c>
    </row>
    <row r="1604" spans="1:12" x14ac:dyDescent="0.2">
      <c r="A1604" s="141" t="s">
        <v>2887</v>
      </c>
      <c r="B1604" s="167">
        <v>-6</v>
      </c>
      <c r="C1604" s="167">
        <v>-6</v>
      </c>
      <c r="D1604" s="167">
        <v>0</v>
      </c>
      <c r="E1604" s="158">
        <f t="shared" si="100"/>
        <v>1</v>
      </c>
      <c r="F1604" s="158">
        <f t="shared" si="101"/>
        <v>-6</v>
      </c>
      <c r="G1604" s="165" t="e">
        <f t="shared" si="102"/>
        <v>#N/A</v>
      </c>
      <c r="H1604" s="167">
        <v>168360</v>
      </c>
      <c r="I1604" s="165" t="e">
        <f t="shared" si="103"/>
        <v>#N/A</v>
      </c>
      <c r="J1604" s="158" t="e">
        <f>IF(OR($A1604="",$K1604),"",VLOOKUP($A1604,ContractInfo!$C:$L,10,FALSE))</f>
        <v>#N/A</v>
      </c>
      <c r="K1604" s="158" t="b">
        <f>IF($A1604="","",VLOOKUP($A1604,ContractInfo!$C$2:$H$904,6,FALSE))</f>
        <v>0</v>
      </c>
      <c r="L1604" s="158">
        <f>IF(OR($A1604="",$K1604),"",VLOOKUP($A1604,ContractInfo!$C:$L,5,FALSE))</f>
        <v>5</v>
      </c>
    </row>
    <row r="1605" spans="1:12" x14ac:dyDescent="0.2">
      <c r="A1605" s="141" t="s">
        <v>2744</v>
      </c>
      <c r="B1605" s="167">
        <v>4</v>
      </c>
      <c r="C1605" s="167">
        <v>4</v>
      </c>
      <c r="D1605" s="167">
        <v>0</v>
      </c>
      <c r="E1605" s="158">
        <f t="shared" si="100"/>
        <v>1</v>
      </c>
      <c r="F1605" s="158">
        <f t="shared" si="101"/>
        <v>4</v>
      </c>
      <c r="G1605" s="165" t="e">
        <f t="shared" si="102"/>
        <v>#N/A</v>
      </c>
      <c r="H1605" s="167">
        <v>-568750</v>
      </c>
      <c r="I1605" s="165" t="e">
        <f t="shared" si="103"/>
        <v>#N/A</v>
      </c>
      <c r="J1605" s="158" t="e">
        <f>IF(OR($A1605="",$K1605),"",VLOOKUP($A1605,ContractInfo!$C:$L,10,FALSE))</f>
        <v>#N/A</v>
      </c>
      <c r="K1605" s="158" t="b">
        <f>IF($A1605="","",VLOOKUP($A1605,ContractInfo!$C$2:$H$904,6,FALSE))</f>
        <v>0</v>
      </c>
      <c r="L1605" s="158">
        <f>IF(OR($A1605="",$K1605),"",VLOOKUP($A1605,ContractInfo!$C:$L,5,FALSE))</f>
        <v>10</v>
      </c>
    </row>
    <row r="1606" spans="1:12" x14ac:dyDescent="0.2">
      <c r="A1606" s="141" t="s">
        <v>2580</v>
      </c>
      <c r="B1606" s="167">
        <v>8</v>
      </c>
      <c r="C1606" s="167">
        <v>0</v>
      </c>
      <c r="D1606" s="167">
        <v>-8</v>
      </c>
      <c r="E1606" s="158">
        <f t="shared" si="100"/>
        <v>1</v>
      </c>
      <c r="F1606" s="158">
        <f t="shared" si="101"/>
        <v>8</v>
      </c>
      <c r="G1606" s="165" t="e">
        <f t="shared" si="102"/>
        <v>#N/A</v>
      </c>
      <c r="H1606" s="167">
        <v>-416640</v>
      </c>
      <c r="I1606" s="165" t="e">
        <f t="shared" si="103"/>
        <v>#N/A</v>
      </c>
      <c r="J1606" s="158" t="e">
        <f>IF(OR($A1606="",$K1606),"",VLOOKUP($A1606,ContractInfo!$C:$L,10,FALSE))</f>
        <v>#N/A</v>
      </c>
      <c r="K1606" s="158" t="b">
        <f>IF($A1606="","",VLOOKUP($A1606,ContractInfo!$C$2:$H$904,6,FALSE))</f>
        <v>0</v>
      </c>
      <c r="L1606" s="158">
        <f>IF(OR($A1606="",$K1606),"",VLOOKUP($A1606,ContractInfo!$C:$L,5,FALSE))</f>
        <v>10</v>
      </c>
    </row>
    <row r="1607" spans="1:12" x14ac:dyDescent="0.2">
      <c r="A1607" s="141" t="s">
        <v>2746</v>
      </c>
      <c r="B1607" s="167">
        <v>6</v>
      </c>
      <c r="C1607" s="167">
        <v>6</v>
      </c>
      <c r="D1607" s="167">
        <v>0</v>
      </c>
      <c r="E1607" s="158">
        <f t="shared" si="100"/>
        <v>1</v>
      </c>
      <c r="F1607" s="158">
        <f t="shared" si="101"/>
        <v>6</v>
      </c>
      <c r="G1607" s="165" t="e">
        <f t="shared" si="102"/>
        <v>#N/A</v>
      </c>
      <c r="H1607" s="167">
        <v>-199550.00000000009</v>
      </c>
      <c r="I1607" s="165" t="e">
        <f t="shared" si="103"/>
        <v>#N/A</v>
      </c>
      <c r="J1607" s="158" t="e">
        <f>IF(OR($A1607="",$K1607),"",VLOOKUP($A1607,ContractInfo!$C:$L,10,FALSE))</f>
        <v>#N/A</v>
      </c>
      <c r="K1607" s="158" t="b">
        <f>IF($A1607="","",VLOOKUP($A1607,ContractInfo!$C$2:$H$904,6,FALSE))</f>
        <v>0</v>
      </c>
      <c r="L1607" s="158">
        <f>IF(OR($A1607="",$K1607),"",VLOOKUP($A1607,ContractInfo!$C:$L,5,FALSE))</f>
        <v>5</v>
      </c>
    </row>
    <row r="1608" spans="1:12" x14ac:dyDescent="0.2">
      <c r="A1608" s="141" t="s">
        <v>2746</v>
      </c>
      <c r="B1608" s="167">
        <v>9</v>
      </c>
      <c r="C1608" s="167">
        <v>0</v>
      </c>
      <c r="D1608" s="167">
        <v>-9</v>
      </c>
      <c r="E1608" s="158">
        <f t="shared" si="100"/>
        <v>1</v>
      </c>
      <c r="F1608" s="158">
        <f t="shared" si="101"/>
        <v>9</v>
      </c>
      <c r="G1608" s="165" t="e">
        <f t="shared" si="102"/>
        <v>#N/A</v>
      </c>
      <c r="H1608" s="167">
        <v>-301874.99999999988</v>
      </c>
      <c r="I1608" s="165" t="e">
        <f t="shared" si="103"/>
        <v>#N/A</v>
      </c>
      <c r="J1608" s="158" t="e">
        <f>IF(OR($A1608="",$K1608),"",VLOOKUP($A1608,ContractInfo!$C:$L,10,FALSE))</f>
        <v>#N/A</v>
      </c>
      <c r="K1608" s="158" t="b">
        <f>IF($A1608="","",VLOOKUP($A1608,ContractInfo!$C$2:$H$904,6,FALSE))</f>
        <v>0</v>
      </c>
      <c r="L1608" s="158">
        <f>IF(OR($A1608="",$K1608),"",VLOOKUP($A1608,ContractInfo!$C:$L,5,FALSE))</f>
        <v>5</v>
      </c>
    </row>
    <row r="1609" spans="1:12" x14ac:dyDescent="0.2">
      <c r="A1609" s="141" t="s">
        <v>2887</v>
      </c>
      <c r="B1609" s="167">
        <v>20</v>
      </c>
      <c r="C1609" s="167">
        <v>20</v>
      </c>
      <c r="D1609" s="167">
        <v>0</v>
      </c>
      <c r="E1609" s="158">
        <f t="shared" si="100"/>
        <v>1</v>
      </c>
      <c r="F1609" s="158">
        <f t="shared" si="101"/>
        <v>20</v>
      </c>
      <c r="G1609" s="165" t="e">
        <f t="shared" si="102"/>
        <v>#N/A</v>
      </c>
      <c r="H1609" s="167">
        <v>-567600</v>
      </c>
      <c r="I1609" s="165" t="e">
        <f t="shared" si="103"/>
        <v>#N/A</v>
      </c>
      <c r="J1609" s="158" t="e">
        <f>IF(OR($A1609="",$K1609),"",VLOOKUP($A1609,ContractInfo!$C:$L,10,FALSE))</f>
        <v>#N/A</v>
      </c>
      <c r="K1609" s="158" t="b">
        <f>IF($A1609="","",VLOOKUP($A1609,ContractInfo!$C$2:$H$904,6,FALSE))</f>
        <v>0</v>
      </c>
      <c r="L1609" s="158">
        <f>IF(OR($A1609="",$K1609),"",VLOOKUP($A1609,ContractInfo!$C:$L,5,FALSE))</f>
        <v>5</v>
      </c>
    </row>
    <row r="1610" spans="1:12" x14ac:dyDescent="0.2">
      <c r="A1610" s="141" t="s">
        <v>2241</v>
      </c>
      <c r="B1610" s="167">
        <v>80</v>
      </c>
      <c r="C1610" s="167">
        <v>80</v>
      </c>
      <c r="D1610" s="167">
        <v>0</v>
      </c>
      <c r="E1610" s="158">
        <f t="shared" si="100"/>
        <v>1</v>
      </c>
      <c r="F1610" s="158">
        <f t="shared" si="101"/>
        <v>80</v>
      </c>
      <c r="G1610" s="165" t="e">
        <f t="shared" si="102"/>
        <v>#N/A</v>
      </c>
      <c r="H1610" s="167">
        <v>-115680</v>
      </c>
      <c r="I1610" s="165" t="e">
        <f t="shared" si="103"/>
        <v>#N/A</v>
      </c>
      <c r="J1610" s="158" t="e">
        <f>IF(OR($A1610="",$K1610),"",VLOOKUP($A1610,ContractInfo!$C:$L,10,FALSE))</f>
        <v>#N/A</v>
      </c>
      <c r="K1610" s="158" t="b">
        <f>IF($A1610="","",VLOOKUP($A1610,ContractInfo!$C$2:$H$904,6,FALSE))</f>
        <v>0</v>
      </c>
      <c r="L1610" s="158">
        <f>IF(OR($A1610="",$K1610),"",VLOOKUP($A1610,ContractInfo!$C:$L,5,FALSE))</f>
        <v>100</v>
      </c>
    </row>
    <row r="1611" spans="1:12" x14ac:dyDescent="0.2">
      <c r="A1611" s="141" t="s">
        <v>1468</v>
      </c>
      <c r="B1611" s="167">
        <v>-346</v>
      </c>
      <c r="C1611" s="167">
        <v>-346</v>
      </c>
      <c r="D1611" s="167">
        <v>0</v>
      </c>
      <c r="E1611" s="158">
        <f t="shared" si="100"/>
        <v>1</v>
      </c>
      <c r="F1611" s="158">
        <f t="shared" si="101"/>
        <v>-346</v>
      </c>
      <c r="G1611" s="165" t="e">
        <f t="shared" si="102"/>
        <v>#N/A</v>
      </c>
      <c r="H1611" s="167">
        <v>690270</v>
      </c>
      <c r="I1611" s="165" t="e">
        <f t="shared" si="103"/>
        <v>#N/A</v>
      </c>
      <c r="J1611" s="158" t="e">
        <f>IF(OR($A1611="",$K1611),"",VLOOKUP($A1611,ContractInfo!$C:$L,10,FALSE))</f>
        <v>#N/A</v>
      </c>
      <c r="K1611" s="158" t="b">
        <f>IF($A1611="","",VLOOKUP($A1611,ContractInfo!$C$2:$H$904,6,FALSE))</f>
        <v>0</v>
      </c>
      <c r="L1611" s="158">
        <f>IF(OR($A1611="",$K1611),"",VLOOKUP($A1611,ContractInfo!$C:$L,5,FALSE))</f>
        <v>100</v>
      </c>
    </row>
    <row r="1612" spans="1:12" x14ac:dyDescent="0.2">
      <c r="A1612" s="141" t="s">
        <v>2830</v>
      </c>
      <c r="B1612" s="167">
        <v>300</v>
      </c>
      <c r="C1612" s="167">
        <v>300</v>
      </c>
      <c r="D1612" s="167">
        <v>0</v>
      </c>
      <c r="E1612" s="158">
        <f t="shared" si="100"/>
        <v>1</v>
      </c>
      <c r="F1612" s="158">
        <f t="shared" si="101"/>
        <v>300</v>
      </c>
      <c r="G1612" s="165" t="e">
        <f t="shared" si="102"/>
        <v>#N/A</v>
      </c>
      <c r="H1612" s="167">
        <v>-310800</v>
      </c>
      <c r="I1612" s="165" t="e">
        <f t="shared" si="103"/>
        <v>#N/A</v>
      </c>
      <c r="J1612" s="158" t="e">
        <f>IF(OR($A1612="",$K1612),"",VLOOKUP($A1612,ContractInfo!$C:$L,10,FALSE))</f>
        <v>#N/A</v>
      </c>
      <c r="K1612" s="158" t="b">
        <f>IF($A1612="","",VLOOKUP($A1612,ContractInfo!$C$2:$H$904,6,FALSE))</f>
        <v>0</v>
      </c>
      <c r="L1612" s="158">
        <f>IF(OR($A1612="",$K1612),"",VLOOKUP($A1612,ContractInfo!$C:$L,5,FALSE))</f>
        <v>100</v>
      </c>
    </row>
    <row r="1613" spans="1:12" x14ac:dyDescent="0.2">
      <c r="A1613" s="141" t="s">
        <v>2706</v>
      </c>
      <c r="B1613" s="167">
        <v>-31</v>
      </c>
      <c r="C1613" s="167">
        <v>-31</v>
      </c>
      <c r="D1613" s="167">
        <v>0</v>
      </c>
      <c r="E1613" s="158">
        <f t="shared" si="100"/>
        <v>1</v>
      </c>
      <c r="F1613" s="158">
        <f t="shared" si="101"/>
        <v>-31</v>
      </c>
      <c r="G1613" s="165" t="e">
        <f t="shared" si="102"/>
        <v>#N/A</v>
      </c>
      <c r="H1613" s="167">
        <v>35774</v>
      </c>
      <c r="I1613" s="165" t="e">
        <f t="shared" si="103"/>
        <v>#N/A</v>
      </c>
      <c r="J1613" s="158" t="e">
        <f>IF(OR($A1613="",$K1613),"",VLOOKUP($A1613,ContractInfo!$C:$L,10,FALSE))</f>
        <v>#N/A</v>
      </c>
      <c r="K1613" s="158" t="b">
        <f>IF($A1613="","",VLOOKUP($A1613,ContractInfo!$C$2:$H$904,6,FALSE))</f>
        <v>0</v>
      </c>
      <c r="L1613" s="158">
        <f>IF(OR($A1613="",$K1613),"",VLOOKUP($A1613,ContractInfo!$C:$L,5,FALSE))</f>
        <v>100</v>
      </c>
    </row>
    <row r="1614" spans="1:12" x14ac:dyDescent="0.2">
      <c r="A1614" s="141" t="s">
        <v>1285</v>
      </c>
      <c r="B1614" s="167">
        <v>500</v>
      </c>
      <c r="C1614" s="167">
        <v>500</v>
      </c>
      <c r="D1614" s="167">
        <v>0</v>
      </c>
      <c r="E1614" s="158">
        <f t="shared" si="100"/>
        <v>1</v>
      </c>
      <c r="F1614" s="158">
        <f t="shared" si="101"/>
        <v>500</v>
      </c>
      <c r="G1614" s="165" t="e">
        <f t="shared" si="102"/>
        <v>#N/A</v>
      </c>
      <c r="H1614" s="167">
        <v>-397500</v>
      </c>
      <c r="I1614" s="165" t="e">
        <f t="shared" si="103"/>
        <v>#N/A</v>
      </c>
      <c r="J1614" s="158" t="e">
        <f>IF(OR($A1614="",$K1614),"",VLOOKUP($A1614,ContractInfo!$C:$L,10,FALSE))</f>
        <v>#N/A</v>
      </c>
      <c r="K1614" s="158" t="b">
        <f>IF($A1614="","",VLOOKUP($A1614,ContractInfo!$C$2:$H$904,6,FALSE))</f>
        <v>0</v>
      </c>
      <c r="L1614" s="158">
        <f>IF(OR($A1614="",$K1614),"",VLOOKUP($A1614,ContractInfo!$C:$L,5,FALSE))</f>
        <v>100</v>
      </c>
    </row>
    <row r="1615" spans="1:12" x14ac:dyDescent="0.2">
      <c r="A1615" s="141" t="s">
        <v>2894</v>
      </c>
      <c r="B1615" s="167">
        <v>210</v>
      </c>
      <c r="C1615" s="167">
        <v>210</v>
      </c>
      <c r="D1615" s="167">
        <v>0</v>
      </c>
      <c r="E1615" s="158">
        <f t="shared" si="100"/>
        <v>1</v>
      </c>
      <c r="F1615" s="158">
        <f t="shared" si="101"/>
        <v>210</v>
      </c>
      <c r="G1615" s="165" t="e">
        <f t="shared" si="102"/>
        <v>#N/A</v>
      </c>
      <c r="H1615" s="167">
        <v>-532980</v>
      </c>
      <c r="I1615" s="165" t="e">
        <f t="shared" si="103"/>
        <v>#N/A</v>
      </c>
      <c r="J1615" s="158" t="e">
        <f>IF(OR($A1615="",$K1615),"",VLOOKUP($A1615,ContractInfo!$C:$L,10,FALSE))</f>
        <v>#N/A</v>
      </c>
      <c r="K1615" s="158" t="b">
        <f>IF($A1615="","",VLOOKUP($A1615,ContractInfo!$C$2:$H$904,6,FALSE))</f>
        <v>0</v>
      </c>
      <c r="L1615" s="158">
        <f>IF(OR($A1615="",$K1615),"",VLOOKUP($A1615,ContractInfo!$C:$L,5,FALSE))</f>
        <v>100</v>
      </c>
    </row>
    <row r="1616" spans="1:12" x14ac:dyDescent="0.2">
      <c r="A1616" s="141" t="s">
        <v>2897</v>
      </c>
      <c r="B1616" s="167">
        <v>1459.29</v>
      </c>
      <c r="C1616" s="167">
        <v>1459.29</v>
      </c>
      <c r="D1616" s="167">
        <v>0</v>
      </c>
      <c r="E1616" s="158">
        <f t="shared" si="100"/>
        <v>1</v>
      </c>
      <c r="F1616" s="158">
        <f t="shared" si="101"/>
        <v>1459.29</v>
      </c>
      <c r="G1616" s="165" t="e">
        <f t="shared" si="102"/>
        <v>#N/A</v>
      </c>
      <c r="H1616" s="167">
        <v>-1473153.2550000001</v>
      </c>
      <c r="I1616" s="165" t="e">
        <f t="shared" si="103"/>
        <v>#N/A</v>
      </c>
      <c r="J1616" s="158" t="e">
        <f>IF(OR($A1616="",$K1616),"",VLOOKUP($A1616,ContractInfo!$C:$L,10,FALSE))</f>
        <v>#N/A</v>
      </c>
      <c r="K1616" s="158" t="b">
        <f>IF($A1616="","",VLOOKUP($A1616,ContractInfo!$C$2:$H$904,6,FALSE))</f>
        <v>0</v>
      </c>
      <c r="L1616" s="158">
        <f>IF(OR($A1616="",$K1616),"",VLOOKUP($A1616,ContractInfo!$C:$L,5,FALSE))</f>
        <v>100</v>
      </c>
    </row>
    <row r="1617" spans="1:12" x14ac:dyDescent="0.2">
      <c r="A1617" s="141" t="s">
        <v>1285</v>
      </c>
      <c r="B1617" s="167">
        <v>-2970.89</v>
      </c>
      <c r="C1617" s="167">
        <v>-2970.89</v>
      </c>
      <c r="D1617" s="167">
        <v>0</v>
      </c>
      <c r="E1617" s="158">
        <f t="shared" si="100"/>
        <v>1</v>
      </c>
      <c r="F1617" s="158">
        <f t="shared" si="101"/>
        <v>-2970.89</v>
      </c>
      <c r="G1617" s="165" t="e">
        <f t="shared" si="102"/>
        <v>#N/A</v>
      </c>
      <c r="H1617" s="167">
        <v>2275701.7399999998</v>
      </c>
      <c r="I1617" s="165" t="e">
        <f t="shared" si="103"/>
        <v>#N/A</v>
      </c>
      <c r="J1617" s="158" t="e">
        <f>IF(OR($A1617="",$K1617),"",VLOOKUP($A1617,ContractInfo!$C:$L,10,FALSE))</f>
        <v>#N/A</v>
      </c>
      <c r="K1617" s="158" t="b">
        <f>IF($A1617="","",VLOOKUP($A1617,ContractInfo!$C$2:$H$904,6,FALSE))</f>
        <v>0</v>
      </c>
      <c r="L1617" s="158">
        <f>IF(OR($A1617="",$K1617),"",VLOOKUP($A1617,ContractInfo!$C:$L,5,FALSE))</f>
        <v>100</v>
      </c>
    </row>
    <row r="1618" spans="1:12" x14ac:dyDescent="0.2">
      <c r="A1618" s="141" t="s">
        <v>2900</v>
      </c>
      <c r="B1618" s="167">
        <v>467</v>
      </c>
      <c r="C1618" s="167">
        <v>467</v>
      </c>
      <c r="D1618" s="167">
        <v>0</v>
      </c>
      <c r="E1618" s="158">
        <f t="shared" si="100"/>
        <v>1</v>
      </c>
      <c r="F1618" s="158">
        <f t="shared" si="101"/>
        <v>467</v>
      </c>
      <c r="G1618" s="165" t="e">
        <f t="shared" si="102"/>
        <v>#N/A</v>
      </c>
      <c r="H1618" s="167">
        <v>-537050</v>
      </c>
      <c r="I1618" s="165" t="e">
        <f t="shared" si="103"/>
        <v>#N/A</v>
      </c>
      <c r="J1618" s="158" t="e">
        <f>IF(OR($A1618="",$K1618),"",VLOOKUP($A1618,ContractInfo!$C:$L,10,FALSE))</f>
        <v>#N/A</v>
      </c>
      <c r="K1618" s="158" t="b">
        <f>IF($A1618="","",VLOOKUP($A1618,ContractInfo!$C$2:$H$904,6,FALSE))</f>
        <v>0</v>
      </c>
      <c r="L1618" s="158">
        <f>IF(OR($A1618="",$K1618),"",VLOOKUP($A1618,ContractInfo!$C:$L,5,FALSE))</f>
        <v>100</v>
      </c>
    </row>
    <row r="1619" spans="1:12" x14ac:dyDescent="0.2">
      <c r="A1619" s="141" t="s">
        <v>2925</v>
      </c>
      <c r="B1619" s="167">
        <v>141</v>
      </c>
      <c r="C1619" s="167">
        <v>141</v>
      </c>
      <c r="D1619" s="167">
        <v>0</v>
      </c>
      <c r="E1619" s="158">
        <f t="shared" si="100"/>
        <v>1</v>
      </c>
      <c r="F1619" s="158">
        <f t="shared" si="101"/>
        <v>141</v>
      </c>
      <c r="G1619" s="165" t="e">
        <f t="shared" si="102"/>
        <v>#N/A</v>
      </c>
      <c r="H1619" s="167">
        <v>-534813</v>
      </c>
      <c r="I1619" s="165" t="e">
        <f t="shared" si="103"/>
        <v>#N/A</v>
      </c>
      <c r="J1619" s="158" t="e">
        <f>IF(OR($A1619="",$K1619),"",VLOOKUP($A1619,ContractInfo!$C:$L,10,FALSE))</f>
        <v>#N/A</v>
      </c>
      <c r="K1619" s="158" t="b">
        <f>IF($A1619="","",VLOOKUP($A1619,ContractInfo!$C$2:$H$904,6,FALSE))</f>
        <v>0</v>
      </c>
      <c r="L1619" s="158">
        <f>IF(OR($A1619="",$K1619),"",VLOOKUP($A1619,ContractInfo!$C:$L,5,FALSE))</f>
        <v>100</v>
      </c>
    </row>
    <row r="1620" spans="1:12" x14ac:dyDescent="0.2">
      <c r="A1620" s="141" t="s">
        <v>2904</v>
      </c>
      <c r="B1620" s="167">
        <v>843</v>
      </c>
      <c r="C1620" s="167">
        <v>843</v>
      </c>
      <c r="D1620" s="167">
        <v>0</v>
      </c>
      <c r="E1620" s="158">
        <f t="shared" si="100"/>
        <v>1</v>
      </c>
      <c r="F1620" s="158">
        <f t="shared" si="101"/>
        <v>843</v>
      </c>
      <c r="G1620" s="165" t="e">
        <f t="shared" si="102"/>
        <v>#N/A</v>
      </c>
      <c r="H1620" s="167">
        <v>-536991</v>
      </c>
      <c r="I1620" s="165" t="e">
        <f t="shared" si="103"/>
        <v>#N/A</v>
      </c>
      <c r="J1620" s="158" t="e">
        <f>IF(OR($A1620="",$K1620),"",VLOOKUP($A1620,ContractInfo!$C:$L,10,FALSE))</f>
        <v>#N/A</v>
      </c>
      <c r="K1620" s="158" t="b">
        <f>IF($A1620="","",VLOOKUP($A1620,ContractInfo!$C$2:$H$904,6,FALSE))</f>
        <v>0</v>
      </c>
      <c r="L1620" s="158">
        <f>IF(OR($A1620="",$K1620),"",VLOOKUP($A1620,ContractInfo!$C:$L,5,FALSE))</f>
        <v>100</v>
      </c>
    </row>
    <row r="1621" spans="1:12" x14ac:dyDescent="0.2">
      <c r="A1621" s="141" t="s">
        <v>2907</v>
      </c>
      <c r="B1621" s="167">
        <v>1873</v>
      </c>
      <c r="C1621" s="167">
        <v>1873</v>
      </c>
      <c r="D1621" s="167">
        <v>0</v>
      </c>
      <c r="E1621" s="158">
        <f t="shared" si="100"/>
        <v>1</v>
      </c>
      <c r="F1621" s="158">
        <f t="shared" si="101"/>
        <v>1873</v>
      </c>
      <c r="G1621" s="165" t="e">
        <f t="shared" si="102"/>
        <v>#N/A</v>
      </c>
      <c r="H1621" s="167">
        <v>-1692630.1</v>
      </c>
      <c r="I1621" s="165" t="e">
        <f t="shared" si="103"/>
        <v>#N/A</v>
      </c>
      <c r="J1621" s="158" t="e">
        <f>IF(OR($A1621="",$K1621),"",VLOOKUP($A1621,ContractInfo!$C:$L,10,FALSE))</f>
        <v>#N/A</v>
      </c>
      <c r="K1621" s="158" t="b">
        <f>IF($A1621="","",VLOOKUP($A1621,ContractInfo!$C$2:$H$904,6,FALSE))</f>
        <v>0</v>
      </c>
      <c r="L1621" s="158">
        <f>IF(OR($A1621="",$K1621),"",VLOOKUP($A1621,ContractInfo!$C:$L,5,FALSE))</f>
        <v>100</v>
      </c>
    </row>
    <row r="1622" spans="1:12" x14ac:dyDescent="0.2">
      <c r="A1622" s="141" t="s">
        <v>1851</v>
      </c>
      <c r="B1622" s="167">
        <v>-5</v>
      </c>
      <c r="C1622" s="167">
        <v>-5</v>
      </c>
      <c r="D1622" s="167">
        <v>0</v>
      </c>
      <c r="E1622" s="158">
        <f t="shared" si="100"/>
        <v>1</v>
      </c>
      <c r="F1622" s="158">
        <f t="shared" si="101"/>
        <v>-5</v>
      </c>
      <c r="G1622" s="165" t="e">
        <f t="shared" si="102"/>
        <v>#N/A</v>
      </c>
      <c r="H1622" s="167">
        <v>3250</v>
      </c>
      <c r="I1622" s="165" t="e">
        <f t="shared" si="103"/>
        <v>#N/A</v>
      </c>
      <c r="J1622" s="158" t="e">
        <f>IF(OR($A1622="",$K1622),"",VLOOKUP($A1622,ContractInfo!$C:$L,10,FALSE))</f>
        <v>#N/A</v>
      </c>
      <c r="K1622" s="158" t="b">
        <f>IF($A1622="","",VLOOKUP($A1622,ContractInfo!$C$2:$H$904,6,FALSE))</f>
        <v>0</v>
      </c>
      <c r="L1622" s="158">
        <f>IF(OR($A1622="",$K1622),"",VLOOKUP($A1622,ContractInfo!$C:$L,5,FALSE))</f>
        <v>100</v>
      </c>
    </row>
    <row r="1623" spans="1:12" x14ac:dyDescent="0.2">
      <c r="A1623" s="141" t="s">
        <v>2016</v>
      </c>
      <c r="B1623" s="167">
        <v>-35</v>
      </c>
      <c r="C1623" s="167">
        <v>-35</v>
      </c>
      <c r="D1623" s="167">
        <v>0</v>
      </c>
      <c r="E1623" s="158">
        <f t="shared" si="100"/>
        <v>1</v>
      </c>
      <c r="F1623" s="158">
        <f t="shared" si="101"/>
        <v>-35</v>
      </c>
      <c r="G1623" s="165" t="e">
        <f t="shared" si="102"/>
        <v>#N/A</v>
      </c>
      <c r="H1623" s="167">
        <v>84630</v>
      </c>
      <c r="I1623" s="165" t="e">
        <f t="shared" si="103"/>
        <v>#N/A</v>
      </c>
      <c r="J1623" s="158" t="e">
        <f>IF(OR($A1623="",$K1623),"",VLOOKUP($A1623,ContractInfo!$C:$L,10,FALSE))</f>
        <v>#N/A</v>
      </c>
      <c r="K1623" s="158" t="b">
        <f>IF($A1623="","",VLOOKUP($A1623,ContractInfo!$C$2:$H$904,6,FALSE))</f>
        <v>0</v>
      </c>
      <c r="L1623" s="158">
        <f>IF(OR($A1623="",$K1623),"",VLOOKUP($A1623,ContractInfo!$C:$L,5,FALSE))</f>
        <v>100</v>
      </c>
    </row>
    <row r="1624" spans="1:12" x14ac:dyDescent="0.2">
      <c r="A1624" s="141" t="s">
        <v>2019</v>
      </c>
      <c r="B1624" s="167">
        <v>300</v>
      </c>
      <c r="C1624" s="167">
        <v>300</v>
      </c>
      <c r="D1624" s="167">
        <v>0</v>
      </c>
      <c r="E1624" s="158">
        <f t="shared" si="100"/>
        <v>1</v>
      </c>
      <c r="F1624" s="158">
        <f t="shared" si="101"/>
        <v>300</v>
      </c>
      <c r="G1624" s="165" t="e">
        <f t="shared" si="102"/>
        <v>#N/A</v>
      </c>
      <c r="H1624" s="167">
        <v>-352500</v>
      </c>
      <c r="I1624" s="165" t="e">
        <f t="shared" si="103"/>
        <v>#N/A</v>
      </c>
      <c r="J1624" s="158" t="e">
        <f>IF(OR($A1624="",$K1624),"",VLOOKUP($A1624,ContractInfo!$C:$L,10,FALSE))</f>
        <v>#N/A</v>
      </c>
      <c r="K1624" s="158" t="b">
        <f>IF($A1624="","",VLOOKUP($A1624,ContractInfo!$C$2:$H$904,6,FALSE))</f>
        <v>0</v>
      </c>
      <c r="L1624" s="158">
        <f>IF(OR($A1624="",$K1624),"",VLOOKUP($A1624,ContractInfo!$C:$L,5,FALSE))</f>
        <v>100</v>
      </c>
    </row>
    <row r="1625" spans="1:12" x14ac:dyDescent="0.2">
      <c r="A1625" s="141" t="s">
        <v>2137</v>
      </c>
      <c r="B1625" s="167">
        <v>50</v>
      </c>
      <c r="C1625" s="167">
        <v>50</v>
      </c>
      <c r="D1625" s="167">
        <v>0</v>
      </c>
      <c r="E1625" s="158">
        <f t="shared" si="100"/>
        <v>1</v>
      </c>
      <c r="F1625" s="158">
        <f t="shared" si="101"/>
        <v>50</v>
      </c>
      <c r="G1625" s="165" t="e">
        <f t="shared" si="102"/>
        <v>#N/A</v>
      </c>
      <c r="H1625" s="167">
        <v>-99000</v>
      </c>
      <c r="I1625" s="165" t="e">
        <f t="shared" si="103"/>
        <v>#N/A</v>
      </c>
      <c r="J1625" s="158" t="e">
        <f>IF(OR($A1625="",$K1625),"",VLOOKUP($A1625,ContractInfo!$C:$L,10,FALSE))</f>
        <v>#N/A</v>
      </c>
      <c r="K1625" s="158" t="b">
        <f>IF($A1625="","",VLOOKUP($A1625,ContractInfo!$C$2:$H$904,6,FALSE))</f>
        <v>0</v>
      </c>
      <c r="L1625" s="158">
        <f>IF(OR($A1625="",$K1625),"",VLOOKUP($A1625,ContractInfo!$C:$L,5,FALSE))</f>
        <v>100</v>
      </c>
    </row>
    <row r="1626" spans="1:12" x14ac:dyDescent="0.2">
      <c r="A1626" s="141" t="s">
        <v>2256</v>
      </c>
      <c r="B1626" s="167">
        <v>-90</v>
      </c>
      <c r="C1626" s="167">
        <v>-90</v>
      </c>
      <c r="D1626" s="167">
        <v>0</v>
      </c>
      <c r="E1626" s="158">
        <f t="shared" si="100"/>
        <v>1</v>
      </c>
      <c r="F1626" s="158">
        <f t="shared" si="101"/>
        <v>-90</v>
      </c>
      <c r="G1626" s="165" t="e">
        <f t="shared" si="102"/>
        <v>#N/A</v>
      </c>
      <c r="H1626" s="167">
        <v>163620</v>
      </c>
      <c r="I1626" s="165" t="e">
        <f t="shared" si="103"/>
        <v>#N/A</v>
      </c>
      <c r="J1626" s="158" t="e">
        <f>IF(OR($A1626="",$K1626),"",VLOOKUP($A1626,ContractInfo!$C:$L,10,FALSE))</f>
        <v>#N/A</v>
      </c>
      <c r="K1626" s="158" t="b">
        <f>IF($A1626="","",VLOOKUP($A1626,ContractInfo!$C$2:$H$904,6,FALSE))</f>
        <v>0</v>
      </c>
      <c r="L1626" s="158">
        <f>IF(OR($A1626="",$K1626),"",VLOOKUP($A1626,ContractInfo!$C:$L,5,FALSE))</f>
        <v>100</v>
      </c>
    </row>
    <row r="1627" spans="1:12" x14ac:dyDescent="0.2">
      <c r="A1627" s="141" t="s">
        <v>2560</v>
      </c>
      <c r="B1627" s="167">
        <v>600</v>
      </c>
      <c r="C1627" s="167">
        <v>600</v>
      </c>
      <c r="D1627" s="167">
        <v>0</v>
      </c>
      <c r="E1627" s="158">
        <f t="shared" si="100"/>
        <v>1</v>
      </c>
      <c r="F1627" s="158">
        <f t="shared" si="101"/>
        <v>600</v>
      </c>
      <c r="G1627" s="165" t="e">
        <f t="shared" si="102"/>
        <v>#N/A</v>
      </c>
      <c r="H1627" s="167">
        <v>-520200</v>
      </c>
      <c r="I1627" s="165" t="e">
        <f t="shared" si="103"/>
        <v>#N/A</v>
      </c>
      <c r="J1627" s="158" t="e">
        <f>IF(OR($A1627="",$K1627),"",VLOOKUP($A1627,ContractInfo!$C:$L,10,FALSE))</f>
        <v>#N/A</v>
      </c>
      <c r="K1627" s="158" t="b">
        <f>IF($A1627="","",VLOOKUP($A1627,ContractInfo!$C$2:$H$904,6,FALSE))</f>
        <v>0</v>
      </c>
      <c r="L1627" s="158">
        <f>IF(OR($A1627="",$K1627),"",VLOOKUP($A1627,ContractInfo!$C:$L,5,FALSE))</f>
        <v>100</v>
      </c>
    </row>
    <row r="1628" spans="1:12" x14ac:dyDescent="0.2">
      <c r="A1628" s="141" t="s">
        <v>2808</v>
      </c>
      <c r="B1628" s="167">
        <v>-400</v>
      </c>
      <c r="C1628" s="167">
        <v>-400</v>
      </c>
      <c r="D1628" s="167">
        <v>0</v>
      </c>
      <c r="E1628" s="158">
        <f t="shared" si="100"/>
        <v>1</v>
      </c>
      <c r="F1628" s="158">
        <f t="shared" si="101"/>
        <v>-400</v>
      </c>
      <c r="G1628" s="165" t="e">
        <f t="shared" si="102"/>
        <v>#N/A</v>
      </c>
      <c r="H1628" s="167">
        <v>386800</v>
      </c>
      <c r="I1628" s="165" t="e">
        <f t="shared" si="103"/>
        <v>#N/A</v>
      </c>
      <c r="J1628" s="158" t="e">
        <f>IF(OR($A1628="",$K1628),"",VLOOKUP($A1628,ContractInfo!$C:$L,10,FALSE))</f>
        <v>#N/A</v>
      </c>
      <c r="K1628" s="158" t="b">
        <f>IF($A1628="","",VLOOKUP($A1628,ContractInfo!$C$2:$H$904,6,FALSE))</f>
        <v>0</v>
      </c>
      <c r="L1628" s="158">
        <f>IF(OR($A1628="",$K1628),"",VLOOKUP($A1628,ContractInfo!$C:$L,5,FALSE))</f>
        <v>100</v>
      </c>
    </row>
    <row r="1629" spans="1:12" x14ac:dyDescent="0.2">
      <c r="A1629" s="141" t="s">
        <v>2718</v>
      </c>
      <c r="B1629" s="167">
        <v>-60</v>
      </c>
      <c r="C1629" s="167">
        <v>-60</v>
      </c>
      <c r="D1629" s="167">
        <v>0</v>
      </c>
      <c r="E1629" s="158">
        <f t="shared" si="100"/>
        <v>1</v>
      </c>
      <c r="F1629" s="158">
        <f t="shared" si="101"/>
        <v>-60</v>
      </c>
      <c r="G1629" s="165" t="e">
        <f t="shared" si="102"/>
        <v>#N/A</v>
      </c>
      <c r="H1629" s="167">
        <v>62940</v>
      </c>
      <c r="I1629" s="165" t="e">
        <f t="shared" si="103"/>
        <v>#N/A</v>
      </c>
      <c r="J1629" s="158" t="e">
        <f>IF(OR($A1629="",$K1629),"",VLOOKUP($A1629,ContractInfo!$C:$L,10,FALSE))</f>
        <v>#N/A</v>
      </c>
      <c r="K1629" s="158" t="b">
        <f>IF($A1629="","",VLOOKUP($A1629,ContractInfo!$C$2:$H$904,6,FALSE))</f>
        <v>0</v>
      </c>
      <c r="L1629" s="158">
        <f>IF(OR($A1629="",$K1629),"",VLOOKUP($A1629,ContractInfo!$C:$L,5,FALSE))</f>
        <v>100</v>
      </c>
    </row>
    <row r="1630" spans="1:12" x14ac:dyDescent="0.2">
      <c r="A1630" s="141" t="s">
        <v>678</v>
      </c>
      <c r="B1630" s="167">
        <v>-1000</v>
      </c>
      <c r="C1630" s="167">
        <v>-1000</v>
      </c>
      <c r="D1630" s="167">
        <v>0</v>
      </c>
      <c r="E1630" s="158">
        <f t="shared" si="100"/>
        <v>1</v>
      </c>
      <c r="F1630" s="158">
        <f t="shared" si="101"/>
        <v>-1000</v>
      </c>
      <c r="G1630" s="165" t="e">
        <f t="shared" si="102"/>
        <v>#N/A</v>
      </c>
      <c r="H1630" s="167">
        <v>1463200</v>
      </c>
      <c r="I1630" s="165" t="e">
        <f t="shared" si="103"/>
        <v>#N/A</v>
      </c>
      <c r="J1630" s="158" t="e">
        <f>IF(OR($A1630="",$K1630),"",VLOOKUP($A1630,ContractInfo!$C:$L,10,FALSE))</f>
        <v>#N/A</v>
      </c>
      <c r="K1630" s="158" t="b">
        <f>IF($A1630="","",VLOOKUP($A1630,ContractInfo!$C$2:$H$904,6,FALSE))</f>
        <v>0</v>
      </c>
      <c r="L1630" s="158">
        <f>IF(OR($A1630="",$K1630),"",VLOOKUP($A1630,ContractInfo!$C:$L,5,FALSE))</f>
        <v>100</v>
      </c>
    </row>
    <row r="1631" spans="1:12" x14ac:dyDescent="0.2">
      <c r="A1631" s="141" t="s">
        <v>2870</v>
      </c>
      <c r="B1631" s="167">
        <v>-28</v>
      </c>
      <c r="C1631" s="167">
        <v>-28</v>
      </c>
      <c r="D1631" s="167">
        <v>0</v>
      </c>
      <c r="E1631" s="158">
        <f t="shared" si="100"/>
        <v>1</v>
      </c>
      <c r="F1631" s="158">
        <f t="shared" si="101"/>
        <v>-28</v>
      </c>
      <c r="G1631" s="165" t="e">
        <f t="shared" si="102"/>
        <v>#N/A</v>
      </c>
      <c r="H1631" s="167">
        <v>1011519.88</v>
      </c>
      <c r="I1631" s="165" t="e">
        <f t="shared" si="103"/>
        <v>#N/A</v>
      </c>
      <c r="J1631" s="158" t="e">
        <f>IF(OR($A1631="",$K1631),"",VLOOKUP($A1631,ContractInfo!$C:$L,10,FALSE))</f>
        <v>#N/A</v>
      </c>
      <c r="K1631" s="158" t="b">
        <f>IF($A1631="","",VLOOKUP($A1631,ContractInfo!$C$2:$H$904,6,FALSE))</f>
        <v>0</v>
      </c>
      <c r="L1631" s="158">
        <f>IF(OR($A1631="",$K1631),"",VLOOKUP($A1631,ContractInfo!$C:$L,5,FALSE))</f>
        <v>10</v>
      </c>
    </row>
    <row r="1632" spans="1:12" x14ac:dyDescent="0.2">
      <c r="A1632" s="141" t="s">
        <v>2870</v>
      </c>
      <c r="B1632" s="167">
        <v>38</v>
      </c>
      <c r="C1632" s="167">
        <v>38</v>
      </c>
      <c r="D1632" s="167">
        <v>0</v>
      </c>
      <c r="E1632" s="158">
        <f t="shared" si="100"/>
        <v>1</v>
      </c>
      <c r="F1632" s="158">
        <f t="shared" si="101"/>
        <v>38</v>
      </c>
      <c r="G1632" s="165" t="e">
        <f t="shared" si="102"/>
        <v>#N/A</v>
      </c>
      <c r="H1632" s="167">
        <v>-1391940</v>
      </c>
      <c r="I1632" s="165" t="e">
        <f t="shared" si="103"/>
        <v>#N/A</v>
      </c>
      <c r="J1632" s="158" t="e">
        <f>IF(OR($A1632="",$K1632),"",VLOOKUP($A1632,ContractInfo!$C:$L,10,FALSE))</f>
        <v>#N/A</v>
      </c>
      <c r="K1632" s="158" t="b">
        <f>IF($A1632="","",VLOOKUP($A1632,ContractInfo!$C$2:$H$904,6,FALSE))</f>
        <v>0</v>
      </c>
      <c r="L1632" s="158">
        <f>IF(OR($A1632="",$K1632),"",VLOOKUP($A1632,ContractInfo!$C:$L,5,FALSE))</f>
        <v>10</v>
      </c>
    </row>
    <row r="1633" spans="1:12" x14ac:dyDescent="0.2">
      <c r="A1633" s="141" t="s">
        <v>2628</v>
      </c>
      <c r="B1633" s="167">
        <v>2731</v>
      </c>
      <c r="C1633" s="167">
        <v>2731</v>
      </c>
      <c r="D1633" s="167">
        <v>0</v>
      </c>
      <c r="E1633" s="158">
        <f t="shared" si="100"/>
        <v>1</v>
      </c>
      <c r="F1633" s="158">
        <f t="shared" si="101"/>
        <v>2731</v>
      </c>
      <c r="G1633" s="165" t="e">
        <f t="shared" si="102"/>
        <v>#N/A</v>
      </c>
      <c r="H1633" s="167">
        <v>-3346840.5</v>
      </c>
      <c r="I1633" s="165" t="e">
        <f t="shared" si="103"/>
        <v>#N/A</v>
      </c>
      <c r="J1633" s="158" t="e">
        <f>IF(OR($A1633="",$K1633),"",VLOOKUP($A1633,ContractInfo!$C:$L,10,FALSE))</f>
        <v>#N/A</v>
      </c>
      <c r="K1633" s="158" t="b">
        <f>IF($A1633="","",VLOOKUP($A1633,ContractInfo!$C$2:$H$904,6,FALSE))</f>
        <v>0</v>
      </c>
      <c r="L1633" s="158">
        <f>IF(OR($A1633="",$K1633),"",VLOOKUP($A1633,ContractInfo!$C:$L,5,FALSE))</f>
        <v>100</v>
      </c>
    </row>
    <row r="1634" spans="1:12" x14ac:dyDescent="0.2">
      <c r="A1634" s="141" t="s">
        <v>2974</v>
      </c>
      <c r="B1634" s="167">
        <v>3079</v>
      </c>
      <c r="C1634" s="167">
        <v>3079</v>
      </c>
      <c r="D1634" s="167">
        <v>0</v>
      </c>
      <c r="E1634" s="158">
        <f t="shared" si="100"/>
        <v>1</v>
      </c>
      <c r="F1634" s="158">
        <f t="shared" si="101"/>
        <v>3079</v>
      </c>
      <c r="G1634" s="165" t="e">
        <f t="shared" si="102"/>
        <v>#N/A</v>
      </c>
      <c r="H1634" s="167">
        <v>-2287389.1</v>
      </c>
      <c r="I1634" s="165" t="e">
        <f t="shared" si="103"/>
        <v>#N/A</v>
      </c>
      <c r="J1634" s="158" t="e">
        <f>IF(OR($A1634="",$K1634),"",VLOOKUP($A1634,ContractInfo!$C:$L,10,FALSE))</f>
        <v>#N/A</v>
      </c>
      <c r="K1634" s="158" t="b">
        <f>IF($A1634="","",VLOOKUP($A1634,ContractInfo!$C$2:$H$904,6,FALSE))</f>
        <v>0</v>
      </c>
      <c r="L1634" s="158">
        <f>IF(OR($A1634="",$K1634),"",VLOOKUP($A1634,ContractInfo!$C:$L,5,FALSE))</f>
        <v>100</v>
      </c>
    </row>
    <row r="1635" spans="1:12" x14ac:dyDescent="0.2">
      <c r="A1635" s="141" t="s">
        <v>2981</v>
      </c>
      <c r="B1635" s="167">
        <v>973</v>
      </c>
      <c r="C1635" s="167">
        <v>973</v>
      </c>
      <c r="D1635" s="167">
        <v>0</v>
      </c>
      <c r="E1635" s="158">
        <f t="shared" si="100"/>
        <v>1</v>
      </c>
      <c r="F1635" s="158">
        <f t="shared" si="101"/>
        <v>973</v>
      </c>
      <c r="G1635" s="165" t="e">
        <f t="shared" si="102"/>
        <v>#N/A</v>
      </c>
      <c r="H1635" s="167">
        <v>-1181513.9000000001</v>
      </c>
      <c r="I1635" s="165" t="e">
        <f t="shared" si="103"/>
        <v>#N/A</v>
      </c>
      <c r="J1635" s="158" t="e">
        <f>IF(OR($A1635="",$K1635),"",VLOOKUP($A1635,ContractInfo!$C:$L,10,FALSE))</f>
        <v>#N/A</v>
      </c>
      <c r="K1635" s="158" t="b">
        <f>IF($A1635="","",VLOOKUP($A1635,ContractInfo!$C$2:$H$904,6,FALSE))</f>
        <v>0</v>
      </c>
      <c r="L1635" s="158">
        <f>IF(OR($A1635="",$K1635),"",VLOOKUP($A1635,ContractInfo!$C:$L,5,FALSE))</f>
        <v>100</v>
      </c>
    </row>
    <row r="1636" spans="1:12" x14ac:dyDescent="0.2">
      <c r="A1636" s="141" t="s">
        <v>2295</v>
      </c>
      <c r="B1636" s="167">
        <v>600</v>
      </c>
      <c r="C1636" s="167">
        <v>600</v>
      </c>
      <c r="D1636" s="167">
        <v>0</v>
      </c>
      <c r="E1636" s="158">
        <f t="shared" si="100"/>
        <v>1</v>
      </c>
      <c r="F1636" s="158">
        <f t="shared" si="101"/>
        <v>600</v>
      </c>
      <c r="G1636" s="165" t="e">
        <f t="shared" si="102"/>
        <v>#N/A</v>
      </c>
      <c r="H1636" s="167">
        <v>-1076400</v>
      </c>
      <c r="I1636" s="165" t="e">
        <f t="shared" si="103"/>
        <v>#N/A</v>
      </c>
      <c r="J1636" s="158" t="e">
        <f>IF(OR($A1636="",$K1636),"",VLOOKUP($A1636,ContractInfo!$C:$L,10,FALSE))</f>
        <v>#N/A</v>
      </c>
      <c r="K1636" s="158" t="b">
        <f>IF($A1636="","",VLOOKUP($A1636,ContractInfo!$C$2:$H$904,6,FALSE))</f>
        <v>0</v>
      </c>
      <c r="L1636" s="158">
        <f>IF(OR($A1636="",$K1636),"",VLOOKUP($A1636,ContractInfo!$C:$L,5,FALSE))</f>
        <v>100</v>
      </c>
    </row>
    <row r="1637" spans="1:12" x14ac:dyDescent="0.2">
      <c r="A1637" s="141" t="s">
        <v>1845</v>
      </c>
      <c r="B1637" s="167">
        <v>-200</v>
      </c>
      <c r="C1637" s="167">
        <v>-200</v>
      </c>
      <c r="D1637" s="167">
        <v>0</v>
      </c>
      <c r="E1637" s="158">
        <f t="shared" si="100"/>
        <v>1</v>
      </c>
      <c r="F1637" s="158">
        <f t="shared" si="101"/>
        <v>-200</v>
      </c>
      <c r="G1637" s="165" t="e">
        <f t="shared" si="102"/>
        <v>#N/A</v>
      </c>
      <c r="H1637" s="167">
        <v>669060.00000000012</v>
      </c>
      <c r="I1637" s="165" t="e">
        <f t="shared" si="103"/>
        <v>#N/A</v>
      </c>
      <c r="J1637" s="158" t="e">
        <f>IF(OR($A1637="",$K1637),"",VLOOKUP($A1637,ContractInfo!$C:$L,10,FALSE))</f>
        <v>#N/A</v>
      </c>
      <c r="K1637" s="158" t="b">
        <f>IF($A1637="","",VLOOKUP($A1637,ContractInfo!$C$2:$H$904,6,FALSE))</f>
        <v>0</v>
      </c>
      <c r="L1637" s="158">
        <f>IF(OR($A1637="",$K1637),"",VLOOKUP($A1637,ContractInfo!$C:$L,5,FALSE))</f>
        <v>100</v>
      </c>
    </row>
    <row r="1638" spans="1:12" x14ac:dyDescent="0.2">
      <c r="A1638" s="141" t="s">
        <v>2293</v>
      </c>
      <c r="B1638" s="167">
        <v>100</v>
      </c>
      <c r="C1638" s="167">
        <v>100</v>
      </c>
      <c r="D1638" s="167">
        <v>0</v>
      </c>
      <c r="E1638" s="158">
        <f t="shared" si="100"/>
        <v>1</v>
      </c>
      <c r="F1638" s="158">
        <f t="shared" si="101"/>
        <v>100</v>
      </c>
      <c r="G1638" s="165" t="e">
        <f t="shared" si="102"/>
        <v>#N/A</v>
      </c>
      <c r="H1638" s="167">
        <v>-258500</v>
      </c>
      <c r="I1638" s="165" t="e">
        <f t="shared" si="103"/>
        <v>#N/A</v>
      </c>
      <c r="J1638" s="158" t="e">
        <f>IF(OR($A1638="",$K1638),"",VLOOKUP($A1638,ContractInfo!$C:$L,10,FALSE))</f>
        <v>#N/A</v>
      </c>
      <c r="K1638" s="158" t="b">
        <f>IF($A1638="","",VLOOKUP($A1638,ContractInfo!$C$2:$H$904,6,FALSE))</f>
        <v>0</v>
      </c>
      <c r="L1638" s="158">
        <f>IF(OR($A1638="",$K1638),"",VLOOKUP($A1638,ContractInfo!$C:$L,5,FALSE))</f>
        <v>100</v>
      </c>
    </row>
    <row r="1639" spans="1:12" x14ac:dyDescent="0.2">
      <c r="A1639" s="141" t="s">
        <v>2200</v>
      </c>
      <c r="B1639" s="167">
        <v>-1000</v>
      </c>
      <c r="C1639" s="167">
        <v>-1000</v>
      </c>
      <c r="D1639" s="167">
        <v>0</v>
      </c>
      <c r="E1639" s="158">
        <f t="shared" si="100"/>
        <v>1</v>
      </c>
      <c r="F1639" s="158">
        <f t="shared" si="101"/>
        <v>-1000</v>
      </c>
      <c r="G1639" s="165" t="e">
        <f t="shared" si="102"/>
        <v>#N/A</v>
      </c>
      <c r="H1639" s="167">
        <v>529000</v>
      </c>
      <c r="I1639" s="165" t="e">
        <f t="shared" si="103"/>
        <v>#N/A</v>
      </c>
      <c r="J1639" s="158" t="e">
        <f>IF(OR($A1639="",$K1639),"",VLOOKUP($A1639,ContractInfo!$C:$L,10,FALSE))</f>
        <v>#N/A</v>
      </c>
      <c r="K1639" s="158" t="b">
        <f>IF($A1639="","",VLOOKUP($A1639,ContractInfo!$C$2:$H$904,6,FALSE))</f>
        <v>0</v>
      </c>
      <c r="L1639" s="158">
        <f>IF(OR($A1639="",$K1639),"",VLOOKUP($A1639,ContractInfo!$C:$L,5,FALSE))</f>
        <v>100</v>
      </c>
    </row>
    <row r="1640" spans="1:12" x14ac:dyDescent="0.2">
      <c r="A1640" s="141" t="s">
        <v>1285</v>
      </c>
      <c r="B1640" s="167">
        <v>5792</v>
      </c>
      <c r="C1640" s="167">
        <v>5792</v>
      </c>
      <c r="D1640" s="167">
        <v>0</v>
      </c>
      <c r="E1640" s="158">
        <f t="shared" si="100"/>
        <v>1</v>
      </c>
      <c r="F1640" s="158">
        <f t="shared" si="101"/>
        <v>5792</v>
      </c>
      <c r="G1640" s="165" t="e">
        <f t="shared" si="102"/>
        <v>#N/A</v>
      </c>
      <c r="H1640" s="167">
        <v>-4273916.8</v>
      </c>
      <c r="I1640" s="165" t="e">
        <f t="shared" si="103"/>
        <v>#N/A</v>
      </c>
      <c r="J1640" s="158" t="e">
        <f>IF(OR($A1640="",$K1640),"",VLOOKUP($A1640,ContractInfo!$C:$L,10,FALSE))</f>
        <v>#N/A</v>
      </c>
      <c r="K1640" s="158" t="b">
        <f>IF($A1640="","",VLOOKUP($A1640,ContractInfo!$C$2:$H$904,6,FALSE))</f>
        <v>0</v>
      </c>
      <c r="L1640" s="158">
        <f>IF(OR($A1640="",$K1640),"",VLOOKUP($A1640,ContractInfo!$C:$L,5,FALSE))</f>
        <v>100</v>
      </c>
    </row>
    <row r="1641" spans="1:12" x14ac:dyDescent="0.2">
      <c r="A1641" s="141" t="s">
        <v>2967</v>
      </c>
      <c r="B1641" s="167">
        <v>751</v>
      </c>
      <c r="C1641" s="167">
        <v>751</v>
      </c>
      <c r="D1641" s="167">
        <v>0</v>
      </c>
      <c r="E1641" s="158">
        <f t="shared" si="100"/>
        <v>1</v>
      </c>
      <c r="F1641" s="158">
        <f t="shared" si="101"/>
        <v>751</v>
      </c>
      <c r="G1641" s="165" t="e">
        <f t="shared" si="102"/>
        <v>#N/A</v>
      </c>
      <c r="H1641" s="167">
        <v>-1460094.2</v>
      </c>
      <c r="I1641" s="165" t="e">
        <f t="shared" si="103"/>
        <v>#N/A</v>
      </c>
      <c r="J1641" s="158" t="e">
        <f>IF(OR($A1641="",$K1641),"",VLOOKUP($A1641,ContractInfo!$C:$L,10,FALSE))</f>
        <v>#N/A</v>
      </c>
      <c r="K1641" s="158" t="b">
        <f>IF($A1641="","",VLOOKUP($A1641,ContractInfo!$C$2:$H$904,6,FALSE))</f>
        <v>0</v>
      </c>
      <c r="L1641" s="158">
        <f>IF(OR($A1641="",$K1641),"",VLOOKUP($A1641,ContractInfo!$C:$L,5,FALSE))</f>
        <v>100</v>
      </c>
    </row>
    <row r="1642" spans="1:12" x14ac:dyDescent="0.2">
      <c r="A1642" s="141" t="s">
        <v>2897</v>
      </c>
      <c r="B1642" s="167">
        <v>1202</v>
      </c>
      <c r="C1642" s="167">
        <v>1202</v>
      </c>
      <c r="D1642" s="167">
        <v>0</v>
      </c>
      <c r="E1642" s="158">
        <f t="shared" si="100"/>
        <v>1</v>
      </c>
      <c r="F1642" s="158">
        <f t="shared" si="101"/>
        <v>1202</v>
      </c>
      <c r="G1642" s="165" t="e">
        <f t="shared" si="102"/>
        <v>#N/A</v>
      </c>
      <c r="H1642" s="167">
        <v>-1212096.8</v>
      </c>
      <c r="I1642" s="165" t="e">
        <f t="shared" si="103"/>
        <v>#N/A</v>
      </c>
      <c r="J1642" s="158" t="e">
        <f>IF(OR($A1642="",$K1642),"",VLOOKUP($A1642,ContractInfo!$C:$L,10,FALSE))</f>
        <v>#N/A</v>
      </c>
      <c r="K1642" s="158" t="b">
        <f>IF($A1642="","",VLOOKUP($A1642,ContractInfo!$C$2:$H$904,6,FALSE))</f>
        <v>0</v>
      </c>
      <c r="L1642" s="158">
        <f>IF(OR($A1642="",$K1642),"",VLOOKUP($A1642,ContractInfo!$C:$L,5,FALSE))</f>
        <v>100</v>
      </c>
    </row>
    <row r="1643" spans="1:12" x14ac:dyDescent="0.2">
      <c r="A1643" s="141" t="s">
        <v>2984</v>
      </c>
      <c r="B1643" s="167">
        <v>256.89</v>
      </c>
      <c r="C1643" s="167">
        <v>256.89</v>
      </c>
      <c r="D1643" s="167">
        <v>0</v>
      </c>
      <c r="E1643" s="158">
        <f t="shared" si="100"/>
        <v>1</v>
      </c>
      <c r="F1643" s="158">
        <f t="shared" si="101"/>
        <v>256.89</v>
      </c>
      <c r="G1643" s="165" t="e">
        <f t="shared" si="102"/>
        <v>#N/A</v>
      </c>
      <c r="H1643" s="167">
        <v>-1079194.8899999999</v>
      </c>
      <c r="I1643" s="165" t="e">
        <f t="shared" si="103"/>
        <v>#N/A</v>
      </c>
      <c r="J1643" s="158" t="e">
        <f>IF(OR($A1643="",$K1643),"",VLOOKUP($A1643,ContractInfo!$C:$L,10,FALSE))</f>
        <v>#N/A</v>
      </c>
      <c r="K1643" s="158" t="b">
        <f>IF($A1643="","",VLOOKUP($A1643,ContractInfo!$C$2:$H$904,6,FALSE))</f>
        <v>0</v>
      </c>
      <c r="L1643" s="158">
        <f>IF(OR($A1643="",$K1643),"",VLOOKUP($A1643,ContractInfo!$C:$L,5,FALSE))</f>
        <v>100</v>
      </c>
    </row>
    <row r="1644" spans="1:12" x14ac:dyDescent="0.2">
      <c r="A1644" s="141" t="s">
        <v>1875</v>
      </c>
      <c r="B1644" s="167">
        <v>-200</v>
      </c>
      <c r="C1644" s="167">
        <v>-200</v>
      </c>
      <c r="D1644" s="167">
        <v>0</v>
      </c>
      <c r="E1644" s="158">
        <f t="shared" si="100"/>
        <v>1</v>
      </c>
      <c r="F1644" s="158">
        <f t="shared" si="101"/>
        <v>-200</v>
      </c>
      <c r="G1644" s="165" t="e">
        <f t="shared" si="102"/>
        <v>#N/A</v>
      </c>
      <c r="H1644" s="167">
        <v>231060.00000000003</v>
      </c>
      <c r="I1644" s="165" t="e">
        <f t="shared" si="103"/>
        <v>#N/A</v>
      </c>
      <c r="J1644" s="158" t="e">
        <f>IF(OR($A1644="",$K1644),"",VLOOKUP($A1644,ContractInfo!$C:$L,10,FALSE))</f>
        <v>#N/A</v>
      </c>
      <c r="K1644" s="158" t="b">
        <f>IF($A1644="","",VLOOKUP($A1644,ContractInfo!$C$2:$H$904,6,FALSE))</f>
        <v>0</v>
      </c>
      <c r="L1644" s="158">
        <f>IF(OR($A1644="",$K1644),"",VLOOKUP($A1644,ContractInfo!$C:$L,5,FALSE))</f>
        <v>100</v>
      </c>
    </row>
    <row r="1645" spans="1:12" x14ac:dyDescent="0.2">
      <c r="A1645" s="141" t="s">
        <v>2019</v>
      </c>
      <c r="B1645" s="167">
        <v>500</v>
      </c>
      <c r="C1645" s="167">
        <v>500</v>
      </c>
      <c r="D1645" s="167">
        <v>0</v>
      </c>
      <c r="E1645" s="158">
        <f t="shared" si="100"/>
        <v>1</v>
      </c>
      <c r="F1645" s="158">
        <f t="shared" si="101"/>
        <v>500</v>
      </c>
      <c r="G1645" s="165" t="e">
        <f t="shared" si="102"/>
        <v>#N/A</v>
      </c>
      <c r="H1645" s="167">
        <v>-607500</v>
      </c>
      <c r="I1645" s="165" t="e">
        <f t="shared" si="103"/>
        <v>#N/A</v>
      </c>
      <c r="J1645" s="158" t="e">
        <f>IF(OR($A1645="",$K1645),"",VLOOKUP($A1645,ContractInfo!$C:$L,10,FALSE))</f>
        <v>#N/A</v>
      </c>
      <c r="K1645" s="158" t="b">
        <f>IF($A1645="","",VLOOKUP($A1645,ContractInfo!$C$2:$H$904,6,FALSE))</f>
        <v>0</v>
      </c>
      <c r="L1645" s="158">
        <f>IF(OR($A1645="",$K1645),"",VLOOKUP($A1645,ContractInfo!$C:$L,5,FALSE))</f>
        <v>100</v>
      </c>
    </row>
    <row r="1646" spans="1:12" x14ac:dyDescent="0.2">
      <c r="A1646" s="141" t="s">
        <v>2494</v>
      </c>
      <c r="B1646" s="167">
        <v>100</v>
      </c>
      <c r="C1646" s="167">
        <v>100</v>
      </c>
      <c r="D1646" s="167">
        <v>0</v>
      </c>
      <c r="E1646" s="158">
        <f t="shared" si="100"/>
        <v>1</v>
      </c>
      <c r="F1646" s="158">
        <f t="shared" si="101"/>
        <v>100</v>
      </c>
      <c r="G1646" s="165" t="e">
        <f t="shared" si="102"/>
        <v>#N/A</v>
      </c>
      <c r="H1646" s="167">
        <v>-136700</v>
      </c>
      <c r="I1646" s="165" t="e">
        <f t="shared" si="103"/>
        <v>#N/A</v>
      </c>
      <c r="J1646" s="158" t="e">
        <f>IF(OR($A1646="",$K1646),"",VLOOKUP($A1646,ContractInfo!$C:$L,10,FALSE))</f>
        <v>#N/A</v>
      </c>
      <c r="K1646" s="158" t="b">
        <f>IF($A1646="","",VLOOKUP($A1646,ContractInfo!$C$2:$H$904,6,FALSE))</f>
        <v>0</v>
      </c>
      <c r="L1646" s="158">
        <f>IF(OR($A1646="",$K1646),"",VLOOKUP($A1646,ContractInfo!$C:$L,5,FALSE))</f>
        <v>100</v>
      </c>
    </row>
    <row r="1647" spans="1:12" x14ac:dyDescent="0.2">
      <c r="A1647" s="141" t="s">
        <v>2331</v>
      </c>
      <c r="B1647" s="167">
        <v>-2.59</v>
      </c>
      <c r="C1647" s="167">
        <v>-2.59</v>
      </c>
      <c r="D1647" s="167">
        <v>0</v>
      </c>
      <c r="E1647" s="158">
        <f t="shared" si="100"/>
        <v>1</v>
      </c>
      <c r="F1647" s="158">
        <f t="shared" si="101"/>
        <v>-2.59</v>
      </c>
      <c r="G1647" s="165" t="e">
        <f t="shared" si="102"/>
        <v>#N/A</v>
      </c>
      <c r="H1647" s="167">
        <v>9862.7199999999993</v>
      </c>
      <c r="I1647" s="165" t="e">
        <f t="shared" si="103"/>
        <v>#N/A</v>
      </c>
      <c r="J1647" s="158" t="e">
        <f>IF(OR($A1647="",$K1647),"",VLOOKUP($A1647,ContractInfo!$C:$L,10,FALSE))</f>
        <v>#N/A</v>
      </c>
      <c r="K1647" s="158" t="b">
        <f>IF($A1647="","",VLOOKUP($A1647,ContractInfo!$C$2:$H$904,6,FALSE))</f>
        <v>0</v>
      </c>
      <c r="L1647" s="158">
        <f>IF(OR($A1647="",$K1647),"",VLOOKUP($A1647,ContractInfo!$C:$L,5,FALSE))</f>
        <v>100</v>
      </c>
    </row>
    <row r="1648" spans="1:12" x14ac:dyDescent="0.2">
      <c r="A1648" s="141" t="s">
        <v>2751</v>
      </c>
      <c r="B1648" s="167">
        <v>-1000</v>
      </c>
      <c r="C1648" s="167">
        <v>-1000</v>
      </c>
      <c r="D1648" s="167">
        <v>0</v>
      </c>
      <c r="E1648" s="158">
        <f t="shared" si="100"/>
        <v>1</v>
      </c>
      <c r="F1648" s="158">
        <f t="shared" si="101"/>
        <v>-1000</v>
      </c>
      <c r="G1648" s="165" t="e">
        <f t="shared" si="102"/>
        <v>#N/A</v>
      </c>
      <c r="H1648" s="167">
        <v>1226000</v>
      </c>
      <c r="I1648" s="165" t="e">
        <f t="shared" si="103"/>
        <v>#N/A</v>
      </c>
      <c r="J1648" s="158" t="e">
        <f>IF(OR($A1648="",$K1648),"",VLOOKUP($A1648,ContractInfo!$C:$L,10,FALSE))</f>
        <v>#N/A</v>
      </c>
      <c r="K1648" s="158" t="b">
        <f>IF($A1648="","",VLOOKUP($A1648,ContractInfo!$C$2:$H$904,6,FALSE))</f>
        <v>0</v>
      </c>
      <c r="L1648" s="158">
        <f>IF(OR($A1648="",$K1648),"",VLOOKUP($A1648,ContractInfo!$C:$L,5,FALSE))</f>
        <v>100</v>
      </c>
    </row>
    <row r="1649" spans="1:12" x14ac:dyDescent="0.2">
      <c r="A1649" s="141" t="s">
        <v>2806</v>
      </c>
      <c r="B1649" s="167">
        <v>-120</v>
      </c>
      <c r="C1649" s="167">
        <v>-120</v>
      </c>
      <c r="D1649" s="167">
        <v>0</v>
      </c>
      <c r="E1649" s="158">
        <f t="shared" si="100"/>
        <v>1</v>
      </c>
      <c r="F1649" s="158">
        <f t="shared" si="101"/>
        <v>-120</v>
      </c>
      <c r="G1649" s="165" t="e">
        <f t="shared" si="102"/>
        <v>#N/A</v>
      </c>
      <c r="H1649" s="167">
        <v>1546920</v>
      </c>
      <c r="I1649" s="165" t="e">
        <f t="shared" si="103"/>
        <v>#N/A</v>
      </c>
      <c r="J1649" s="158" t="e">
        <f>IF(OR($A1649="",$K1649),"",VLOOKUP($A1649,ContractInfo!$C:$L,10,FALSE))</f>
        <v>#N/A</v>
      </c>
      <c r="K1649" s="158" t="b">
        <f>IF($A1649="","",VLOOKUP($A1649,ContractInfo!$C$2:$H$904,6,FALSE))</f>
        <v>0</v>
      </c>
      <c r="L1649" s="158">
        <f>IF(OR($A1649="",$K1649),"",VLOOKUP($A1649,ContractInfo!$C:$L,5,FALSE))</f>
        <v>100</v>
      </c>
    </row>
    <row r="1650" spans="1:12" x14ac:dyDescent="0.2">
      <c r="A1650" s="141" t="s">
        <v>1081</v>
      </c>
      <c r="B1650" s="167">
        <v>-1000</v>
      </c>
      <c r="C1650" s="167">
        <v>-1000</v>
      </c>
      <c r="D1650" s="167">
        <v>0</v>
      </c>
      <c r="E1650" s="158">
        <f t="shared" si="100"/>
        <v>1</v>
      </c>
      <c r="F1650" s="158">
        <f t="shared" si="101"/>
        <v>-1000</v>
      </c>
      <c r="G1650" s="165" t="e">
        <f t="shared" si="102"/>
        <v>#N/A</v>
      </c>
      <c r="H1650" s="167">
        <v>245000.00000000003</v>
      </c>
      <c r="I1650" s="165" t="e">
        <f t="shared" si="103"/>
        <v>#N/A</v>
      </c>
      <c r="J1650" s="158" t="e">
        <f>IF(OR($A1650="",$K1650),"",VLOOKUP($A1650,ContractInfo!$C:$L,10,FALSE))</f>
        <v>#N/A</v>
      </c>
      <c r="K1650" s="158" t="b">
        <f>IF($A1650="","",VLOOKUP($A1650,ContractInfo!$C$2:$H$904,6,FALSE))</f>
        <v>0</v>
      </c>
      <c r="L1650" s="158">
        <f>IF(OR($A1650="",$K1650),"",VLOOKUP($A1650,ContractInfo!$C:$L,5,FALSE))</f>
        <v>100</v>
      </c>
    </row>
    <row r="1651" spans="1:12" x14ac:dyDescent="0.2">
      <c r="A1651" s="141" t="s">
        <v>678</v>
      </c>
      <c r="B1651" s="167">
        <v>-300</v>
      </c>
      <c r="C1651" s="167">
        <v>-300</v>
      </c>
      <c r="D1651" s="167">
        <v>0</v>
      </c>
      <c r="E1651" s="158">
        <f t="shared" si="100"/>
        <v>1</v>
      </c>
      <c r="F1651" s="158">
        <f t="shared" si="101"/>
        <v>-300</v>
      </c>
      <c r="G1651" s="165" t="e">
        <f t="shared" si="102"/>
        <v>#N/A</v>
      </c>
      <c r="H1651" s="167">
        <v>442200</v>
      </c>
      <c r="I1651" s="165" t="e">
        <f t="shared" si="103"/>
        <v>#N/A</v>
      </c>
      <c r="J1651" s="158" t="e">
        <f>IF(OR($A1651="",$K1651),"",VLOOKUP($A1651,ContractInfo!$C:$L,10,FALSE))</f>
        <v>#N/A</v>
      </c>
      <c r="K1651" s="158" t="b">
        <f>IF($A1651="","",VLOOKUP($A1651,ContractInfo!$C$2:$H$904,6,FALSE))</f>
        <v>0</v>
      </c>
      <c r="L1651" s="158">
        <f>IF(OR($A1651="",$K1651),"",VLOOKUP($A1651,ContractInfo!$C:$L,5,FALSE))</f>
        <v>100</v>
      </c>
    </row>
    <row r="1652" spans="1:12" x14ac:dyDescent="0.2">
      <c r="A1652" s="141" t="s">
        <v>2887</v>
      </c>
      <c r="B1652" s="167">
        <v>-3</v>
      </c>
      <c r="C1652" s="167">
        <v>-3</v>
      </c>
      <c r="D1652" s="167">
        <v>0</v>
      </c>
      <c r="E1652" s="158">
        <f t="shared" si="100"/>
        <v>1</v>
      </c>
      <c r="F1652" s="158">
        <f t="shared" si="101"/>
        <v>-3</v>
      </c>
      <c r="G1652" s="165" t="e">
        <f t="shared" si="102"/>
        <v>#N/A</v>
      </c>
      <c r="H1652" s="167">
        <v>83820</v>
      </c>
      <c r="I1652" s="165" t="e">
        <f t="shared" si="103"/>
        <v>#N/A</v>
      </c>
      <c r="J1652" s="158" t="e">
        <f>IF(OR($A1652="",$K1652),"",VLOOKUP($A1652,ContractInfo!$C:$L,10,FALSE))</f>
        <v>#N/A</v>
      </c>
      <c r="K1652" s="158" t="b">
        <f>IF($A1652="","",VLOOKUP($A1652,ContractInfo!$C$2:$H$904,6,FALSE))</f>
        <v>0</v>
      </c>
      <c r="L1652" s="158">
        <f>IF(OR($A1652="",$K1652),"",VLOOKUP($A1652,ContractInfo!$C:$L,5,FALSE))</f>
        <v>5</v>
      </c>
    </row>
    <row r="1653" spans="1:12" x14ac:dyDescent="0.2">
      <c r="A1653" s="141" t="s">
        <v>2580</v>
      </c>
      <c r="B1653" s="167">
        <v>5</v>
      </c>
      <c r="C1653" s="167">
        <v>0</v>
      </c>
      <c r="D1653" s="167">
        <v>-5</v>
      </c>
      <c r="E1653" s="158">
        <f t="shared" si="100"/>
        <v>1</v>
      </c>
      <c r="F1653" s="158">
        <f t="shared" si="101"/>
        <v>5</v>
      </c>
      <c r="G1653" s="165" t="e">
        <f t="shared" si="102"/>
        <v>#N/A</v>
      </c>
      <c r="H1653" s="167">
        <v>-259500</v>
      </c>
      <c r="I1653" s="165" t="e">
        <f t="shared" si="103"/>
        <v>#N/A</v>
      </c>
      <c r="J1653" s="158" t="e">
        <f>IF(OR($A1653="",$K1653),"",VLOOKUP($A1653,ContractInfo!$C:$L,10,FALSE))</f>
        <v>#N/A</v>
      </c>
      <c r="K1653" s="158" t="b">
        <f>IF($A1653="","",VLOOKUP($A1653,ContractInfo!$C$2:$H$904,6,FALSE))</f>
        <v>0</v>
      </c>
      <c r="L1653" s="158">
        <f>IF(OR($A1653="",$K1653),"",VLOOKUP($A1653,ContractInfo!$C:$L,5,FALSE))</f>
        <v>10</v>
      </c>
    </row>
    <row r="1654" spans="1:12" x14ac:dyDescent="0.2">
      <c r="A1654" s="141" t="s">
        <v>2580</v>
      </c>
      <c r="B1654" s="167">
        <v>1</v>
      </c>
      <c r="C1654" s="167">
        <v>0</v>
      </c>
      <c r="D1654" s="167">
        <v>-1</v>
      </c>
      <c r="E1654" s="158">
        <f t="shared" si="100"/>
        <v>1</v>
      </c>
      <c r="F1654" s="158">
        <f t="shared" si="101"/>
        <v>1</v>
      </c>
      <c r="G1654" s="165" t="e">
        <f t="shared" si="102"/>
        <v>#N/A</v>
      </c>
      <c r="H1654" s="167">
        <v>-51800</v>
      </c>
      <c r="I1654" s="165" t="e">
        <f t="shared" si="103"/>
        <v>#N/A</v>
      </c>
      <c r="J1654" s="158" t="e">
        <f>IF(OR($A1654="",$K1654),"",VLOOKUP($A1654,ContractInfo!$C:$L,10,FALSE))</f>
        <v>#N/A</v>
      </c>
      <c r="K1654" s="158" t="b">
        <f>IF($A1654="","",VLOOKUP($A1654,ContractInfo!$C$2:$H$904,6,FALSE))</f>
        <v>0</v>
      </c>
      <c r="L1654" s="158">
        <f>IF(OR($A1654="",$K1654),"",VLOOKUP($A1654,ContractInfo!$C:$L,5,FALSE))</f>
        <v>10</v>
      </c>
    </row>
    <row r="1655" spans="1:12" x14ac:dyDescent="0.2">
      <c r="A1655" s="141" t="s">
        <v>2870</v>
      </c>
      <c r="B1655" s="167">
        <v>4</v>
      </c>
      <c r="C1655" s="167">
        <v>0</v>
      </c>
      <c r="D1655" s="167">
        <v>-4</v>
      </c>
      <c r="E1655" s="158">
        <f t="shared" si="100"/>
        <v>1</v>
      </c>
      <c r="F1655" s="158">
        <f t="shared" si="101"/>
        <v>4</v>
      </c>
      <c r="G1655" s="165" t="e">
        <f t="shared" si="102"/>
        <v>#N/A</v>
      </c>
      <c r="H1655" s="167">
        <v>-144000</v>
      </c>
      <c r="I1655" s="165" t="e">
        <f t="shared" si="103"/>
        <v>#N/A</v>
      </c>
      <c r="J1655" s="158" t="e">
        <f>IF(OR($A1655="",$K1655),"",VLOOKUP($A1655,ContractInfo!$C:$L,10,FALSE))</f>
        <v>#N/A</v>
      </c>
      <c r="K1655" s="158" t="b">
        <f>IF($A1655="","",VLOOKUP($A1655,ContractInfo!$C$2:$H$904,6,FALSE))</f>
        <v>0</v>
      </c>
      <c r="L1655" s="158">
        <f>IF(OR($A1655="",$K1655),"",VLOOKUP($A1655,ContractInfo!$C:$L,5,FALSE))</f>
        <v>10</v>
      </c>
    </row>
    <row r="1656" spans="1:12" x14ac:dyDescent="0.2">
      <c r="A1656" s="141" t="s">
        <v>2746</v>
      </c>
      <c r="B1656" s="167">
        <v>6</v>
      </c>
      <c r="C1656" s="167">
        <v>6</v>
      </c>
      <c r="D1656" s="167">
        <v>0</v>
      </c>
      <c r="E1656" s="158">
        <f t="shared" si="100"/>
        <v>1</v>
      </c>
      <c r="F1656" s="158">
        <f t="shared" si="101"/>
        <v>6</v>
      </c>
      <c r="G1656" s="165" t="e">
        <f t="shared" si="102"/>
        <v>#N/A</v>
      </c>
      <c r="H1656" s="167">
        <v>-197550</v>
      </c>
      <c r="I1656" s="165" t="e">
        <f t="shared" si="103"/>
        <v>#N/A</v>
      </c>
      <c r="J1656" s="158" t="e">
        <f>IF(OR($A1656="",$K1656),"",VLOOKUP($A1656,ContractInfo!$C:$L,10,FALSE))</f>
        <v>#N/A</v>
      </c>
      <c r="K1656" s="158" t="b">
        <f>IF($A1656="","",VLOOKUP($A1656,ContractInfo!$C$2:$H$904,6,FALSE))</f>
        <v>0</v>
      </c>
      <c r="L1656" s="158">
        <f>IF(OR($A1656="",$K1656),"",VLOOKUP($A1656,ContractInfo!$C:$L,5,FALSE))</f>
        <v>5</v>
      </c>
    </row>
    <row r="1657" spans="1:12" x14ac:dyDescent="0.2">
      <c r="A1657" s="141" t="s">
        <v>2746</v>
      </c>
      <c r="B1657" s="167">
        <v>2</v>
      </c>
      <c r="C1657" s="167">
        <v>2</v>
      </c>
      <c r="D1657" s="167">
        <v>0</v>
      </c>
      <c r="E1657" s="158">
        <f t="shared" si="100"/>
        <v>1</v>
      </c>
      <c r="F1657" s="158">
        <f t="shared" si="101"/>
        <v>2</v>
      </c>
      <c r="G1657" s="165" t="e">
        <f t="shared" si="102"/>
        <v>#N/A</v>
      </c>
      <c r="H1657" s="167">
        <v>-65700</v>
      </c>
      <c r="I1657" s="165" t="e">
        <f t="shared" si="103"/>
        <v>#N/A</v>
      </c>
      <c r="J1657" s="158" t="e">
        <f>IF(OR($A1657="",$K1657),"",VLOOKUP($A1657,ContractInfo!$C:$L,10,FALSE))</f>
        <v>#N/A</v>
      </c>
      <c r="K1657" s="158" t="b">
        <f>IF($A1657="","",VLOOKUP($A1657,ContractInfo!$C$2:$H$904,6,FALSE))</f>
        <v>0</v>
      </c>
      <c r="L1657" s="158">
        <f>IF(OR($A1657="",$K1657),"",VLOOKUP($A1657,ContractInfo!$C:$L,5,FALSE))</f>
        <v>5</v>
      </c>
    </row>
    <row r="1658" spans="1:12" x14ac:dyDescent="0.2">
      <c r="A1658" s="141" t="s">
        <v>2746</v>
      </c>
      <c r="B1658" s="167">
        <v>2</v>
      </c>
      <c r="C1658" s="167">
        <v>2</v>
      </c>
      <c r="D1658" s="167">
        <v>0</v>
      </c>
      <c r="E1658" s="158">
        <f t="shared" si="100"/>
        <v>1</v>
      </c>
      <c r="F1658" s="158">
        <f t="shared" si="101"/>
        <v>2</v>
      </c>
      <c r="G1658" s="165" t="e">
        <f t="shared" si="102"/>
        <v>#N/A</v>
      </c>
      <c r="H1658" s="167">
        <v>-65650</v>
      </c>
      <c r="I1658" s="165" t="e">
        <f t="shared" si="103"/>
        <v>#N/A</v>
      </c>
      <c r="J1658" s="158" t="e">
        <f>IF(OR($A1658="",$K1658),"",VLOOKUP($A1658,ContractInfo!$C:$L,10,FALSE))</f>
        <v>#N/A</v>
      </c>
      <c r="K1658" s="158" t="b">
        <f>IF($A1658="","",VLOOKUP($A1658,ContractInfo!$C$2:$H$904,6,FALSE))</f>
        <v>0</v>
      </c>
      <c r="L1658" s="158">
        <f>IF(OR($A1658="",$K1658),"",VLOOKUP($A1658,ContractInfo!$C:$L,5,FALSE))</f>
        <v>5</v>
      </c>
    </row>
    <row r="1659" spans="1:12" x14ac:dyDescent="0.2">
      <c r="A1659" s="141" t="s">
        <v>1597</v>
      </c>
      <c r="B1659" s="167">
        <v>-2</v>
      </c>
      <c r="C1659" s="167">
        <v>-2</v>
      </c>
      <c r="D1659" s="167">
        <v>0</v>
      </c>
      <c r="E1659" s="158">
        <f t="shared" si="100"/>
        <v>1</v>
      </c>
      <c r="F1659" s="158">
        <f t="shared" si="101"/>
        <v>-2</v>
      </c>
      <c r="G1659" s="165" t="e">
        <f t="shared" si="102"/>
        <v>#N/A</v>
      </c>
      <c r="H1659" s="167">
        <v>106100</v>
      </c>
      <c r="I1659" s="165" t="e">
        <f t="shared" si="103"/>
        <v>#N/A</v>
      </c>
      <c r="J1659" s="158" t="e">
        <f>IF(OR($A1659="",$K1659),"",VLOOKUP($A1659,ContractInfo!$C:$L,10,FALSE))</f>
        <v>#N/A</v>
      </c>
      <c r="K1659" s="158" t="b">
        <f>IF($A1659="","",VLOOKUP($A1659,ContractInfo!$C$2:$H$904,6,FALSE))</f>
        <v>0</v>
      </c>
      <c r="L1659" s="158">
        <f>IF(OR($A1659="",$K1659),"",VLOOKUP($A1659,ContractInfo!$C:$L,5,FALSE))</f>
        <v>100</v>
      </c>
    </row>
    <row r="1660" spans="1:12" x14ac:dyDescent="0.2">
      <c r="A1660" s="141" t="s">
        <v>1597</v>
      </c>
      <c r="B1660" s="167">
        <v>1</v>
      </c>
      <c r="C1660" s="167">
        <v>1</v>
      </c>
      <c r="D1660" s="167">
        <v>0</v>
      </c>
      <c r="E1660" s="158">
        <f t="shared" si="100"/>
        <v>1</v>
      </c>
      <c r="F1660" s="158">
        <f t="shared" si="101"/>
        <v>1</v>
      </c>
      <c r="G1660" s="165" t="e">
        <f t="shared" si="102"/>
        <v>#N/A</v>
      </c>
      <c r="H1660" s="167">
        <v>-53700</v>
      </c>
      <c r="I1660" s="165" t="e">
        <f t="shared" si="103"/>
        <v>#N/A</v>
      </c>
      <c r="J1660" s="158" t="e">
        <f>IF(OR($A1660="",$K1660),"",VLOOKUP($A1660,ContractInfo!$C:$L,10,FALSE))</f>
        <v>#N/A</v>
      </c>
      <c r="K1660" s="158" t="b">
        <f>IF($A1660="","",VLOOKUP($A1660,ContractInfo!$C$2:$H$904,6,FALSE))</f>
        <v>0</v>
      </c>
      <c r="L1660" s="158">
        <f>IF(OR($A1660="",$K1660),"",VLOOKUP($A1660,ContractInfo!$C:$L,5,FALSE))</f>
        <v>100</v>
      </c>
    </row>
    <row r="1661" spans="1:12" x14ac:dyDescent="0.2">
      <c r="A1661" s="141" t="s">
        <v>2746</v>
      </c>
      <c r="B1661" s="167">
        <v>1</v>
      </c>
      <c r="C1661" s="167">
        <v>1</v>
      </c>
      <c r="D1661" s="167">
        <v>0</v>
      </c>
      <c r="E1661" s="158">
        <f t="shared" si="100"/>
        <v>1</v>
      </c>
      <c r="F1661" s="158">
        <f t="shared" si="101"/>
        <v>1</v>
      </c>
      <c r="G1661" s="165" t="e">
        <f t="shared" si="102"/>
        <v>#N/A</v>
      </c>
      <c r="H1661" s="167">
        <v>-33075</v>
      </c>
      <c r="I1661" s="165" t="e">
        <f t="shared" si="103"/>
        <v>#N/A</v>
      </c>
      <c r="J1661" s="158" t="e">
        <f>IF(OR($A1661="",$K1661),"",VLOOKUP($A1661,ContractInfo!$C:$L,10,FALSE))</f>
        <v>#N/A</v>
      </c>
      <c r="K1661" s="158" t="b">
        <f>IF($A1661="","",VLOOKUP($A1661,ContractInfo!$C$2:$H$904,6,FALSE))</f>
        <v>0</v>
      </c>
      <c r="L1661" s="158">
        <f>IF(OR($A1661="",$K1661),"",VLOOKUP($A1661,ContractInfo!$C:$L,5,FALSE))</f>
        <v>5</v>
      </c>
    </row>
    <row r="1662" spans="1:12" x14ac:dyDescent="0.2">
      <c r="A1662" s="141" t="s">
        <v>2580</v>
      </c>
      <c r="B1662" s="167">
        <v>-3</v>
      </c>
      <c r="C1662" s="167">
        <v>0</v>
      </c>
      <c r="D1662" s="167">
        <v>3</v>
      </c>
      <c r="E1662" s="158">
        <f t="shared" si="100"/>
        <v>1</v>
      </c>
      <c r="F1662" s="158">
        <f t="shared" si="101"/>
        <v>-3</v>
      </c>
      <c r="G1662" s="165" t="e">
        <f t="shared" si="102"/>
        <v>#N/A</v>
      </c>
      <c r="H1662" s="167">
        <v>156360</v>
      </c>
      <c r="I1662" s="165" t="e">
        <f t="shared" si="103"/>
        <v>#N/A</v>
      </c>
      <c r="J1662" s="158" t="e">
        <f>IF(OR($A1662="",$K1662),"",VLOOKUP($A1662,ContractInfo!$C:$L,10,FALSE))</f>
        <v>#N/A</v>
      </c>
      <c r="K1662" s="158" t="b">
        <f>IF($A1662="","",VLOOKUP($A1662,ContractInfo!$C$2:$H$904,6,FALSE))</f>
        <v>0</v>
      </c>
      <c r="L1662" s="158">
        <f>IF(OR($A1662="",$K1662),"",VLOOKUP($A1662,ContractInfo!$C:$L,5,FALSE))</f>
        <v>10</v>
      </c>
    </row>
    <row r="1663" spans="1:12" x14ac:dyDescent="0.2">
      <c r="A1663" s="141" t="s">
        <v>1416</v>
      </c>
      <c r="B1663" s="167">
        <v>2</v>
      </c>
      <c r="C1663" s="167">
        <v>0</v>
      </c>
      <c r="D1663" s="167">
        <v>-2</v>
      </c>
      <c r="E1663" s="158">
        <f t="shared" si="100"/>
        <v>1</v>
      </c>
      <c r="F1663" s="158">
        <f t="shared" si="101"/>
        <v>2</v>
      </c>
      <c r="G1663" s="165" t="e">
        <f t="shared" si="102"/>
        <v>#N/A</v>
      </c>
      <c r="H1663" s="167">
        <v>-77080</v>
      </c>
      <c r="I1663" s="165" t="e">
        <f t="shared" si="103"/>
        <v>#N/A</v>
      </c>
      <c r="J1663" s="158" t="e">
        <f>IF(OR($A1663="",$K1663),"",VLOOKUP($A1663,ContractInfo!$C:$L,10,FALSE))</f>
        <v>#N/A</v>
      </c>
      <c r="K1663" s="158" t="b">
        <f>IF($A1663="","",VLOOKUP($A1663,ContractInfo!$C$2:$H$904,6,FALSE))</f>
        <v>0</v>
      </c>
      <c r="L1663" s="158">
        <f>IF(OR($A1663="",$K1663),"",VLOOKUP($A1663,ContractInfo!$C:$L,5,FALSE))</f>
        <v>10</v>
      </c>
    </row>
    <row r="1664" spans="1:12" x14ac:dyDescent="0.2">
      <c r="A1664" s="141" t="s">
        <v>999</v>
      </c>
      <c r="B1664" s="167">
        <v>1</v>
      </c>
      <c r="C1664" s="167">
        <v>1</v>
      </c>
      <c r="D1664" s="167">
        <v>0</v>
      </c>
      <c r="E1664" s="158">
        <f t="shared" si="100"/>
        <v>1</v>
      </c>
      <c r="F1664" s="158">
        <f t="shared" si="101"/>
        <v>1</v>
      </c>
      <c r="G1664" s="165" t="e">
        <f t="shared" si="102"/>
        <v>#N/A</v>
      </c>
      <c r="H1664" s="167">
        <v>-36890</v>
      </c>
      <c r="I1664" s="165" t="e">
        <f t="shared" si="103"/>
        <v>#N/A</v>
      </c>
      <c r="J1664" s="158" t="e">
        <f>IF(OR($A1664="",$K1664),"",VLOOKUP($A1664,ContractInfo!$C:$L,10,FALSE))</f>
        <v>#N/A</v>
      </c>
      <c r="K1664" s="158" t="b">
        <f>IF($A1664="","",VLOOKUP($A1664,ContractInfo!$C$2:$H$904,6,FALSE))</f>
        <v>0</v>
      </c>
      <c r="L1664" s="158">
        <f>IF(OR($A1664="",$K1664),"",VLOOKUP($A1664,ContractInfo!$C:$L,5,FALSE))</f>
        <v>10</v>
      </c>
    </row>
    <row r="1665" spans="1:12" x14ac:dyDescent="0.2">
      <c r="A1665" s="141" t="s">
        <v>2746</v>
      </c>
      <c r="B1665" s="167">
        <v>-7</v>
      </c>
      <c r="C1665" s="167">
        <v>-7</v>
      </c>
      <c r="D1665" s="167">
        <v>0</v>
      </c>
      <c r="E1665" s="158">
        <f t="shared" si="100"/>
        <v>1</v>
      </c>
      <c r="F1665" s="158">
        <f t="shared" si="101"/>
        <v>-7</v>
      </c>
      <c r="G1665" s="165" t="e">
        <f t="shared" si="102"/>
        <v>#N/A</v>
      </c>
      <c r="H1665" s="167">
        <v>231875</v>
      </c>
      <c r="I1665" s="165" t="e">
        <f t="shared" si="103"/>
        <v>#N/A</v>
      </c>
      <c r="J1665" s="158" t="e">
        <f>IF(OR($A1665="",$K1665),"",VLOOKUP($A1665,ContractInfo!$C:$L,10,FALSE))</f>
        <v>#N/A</v>
      </c>
      <c r="K1665" s="158" t="b">
        <f>IF($A1665="","",VLOOKUP($A1665,ContractInfo!$C$2:$H$904,6,FALSE))</f>
        <v>0</v>
      </c>
      <c r="L1665" s="158">
        <f>IF(OR($A1665="",$K1665),"",VLOOKUP($A1665,ContractInfo!$C:$L,5,FALSE))</f>
        <v>5</v>
      </c>
    </row>
    <row r="1666" spans="1:12" x14ac:dyDescent="0.2">
      <c r="A1666" s="141" t="s">
        <v>1416</v>
      </c>
      <c r="B1666" s="167">
        <v>-23</v>
      </c>
      <c r="C1666" s="167">
        <v>0</v>
      </c>
      <c r="D1666" s="167">
        <v>23</v>
      </c>
      <c r="E1666" s="158">
        <f t="shared" ref="E1666:E1729" si="104">IF(OR($A1666="",$K1666),"",1)</f>
        <v>1</v>
      </c>
      <c r="F1666" s="158">
        <f t="shared" ref="F1666:F1729" si="105">IF(OR($A1666="",$K1666),"",$E1666*$B1666)</f>
        <v>-23</v>
      </c>
      <c r="G1666" s="165" t="e">
        <f t="shared" ref="G1666:G1729" si="106">IF(OR($A1666="",$K1666),"",$J1666*$B1666*$L1666)</f>
        <v>#N/A</v>
      </c>
      <c r="H1666" s="167">
        <v>888639.96</v>
      </c>
      <c r="I1666" s="165" t="e">
        <f t="shared" ref="I1666:I1729" si="107">IF(OR($A1666="",$K1666),"",$G1666+$H1666)</f>
        <v>#N/A</v>
      </c>
      <c r="J1666" s="158" t="e">
        <f>IF(OR($A1666="",$K1666),"",VLOOKUP($A1666,ContractInfo!$C:$L,10,FALSE))</f>
        <v>#N/A</v>
      </c>
      <c r="K1666" s="158" t="b">
        <f>IF($A1666="","",VLOOKUP($A1666,ContractInfo!$C$2:$H$904,6,FALSE))</f>
        <v>0</v>
      </c>
      <c r="L1666" s="158">
        <f>IF(OR($A1666="",$K1666),"",VLOOKUP($A1666,ContractInfo!$C:$L,5,FALSE))</f>
        <v>10</v>
      </c>
    </row>
    <row r="1667" spans="1:12" x14ac:dyDescent="0.2">
      <c r="A1667" s="141" t="s">
        <v>1806</v>
      </c>
      <c r="B1667" s="167">
        <v>-81</v>
      </c>
      <c r="C1667" s="167">
        <v>0</v>
      </c>
      <c r="D1667" s="167">
        <v>81</v>
      </c>
      <c r="E1667" s="158">
        <f t="shared" si="104"/>
        <v>1</v>
      </c>
      <c r="F1667" s="158">
        <f t="shared" si="105"/>
        <v>-81</v>
      </c>
      <c r="G1667" s="165" t="e">
        <f t="shared" si="106"/>
        <v>#N/A</v>
      </c>
      <c r="H1667" s="167">
        <v>6262851.1500000004</v>
      </c>
      <c r="I1667" s="165" t="e">
        <f t="shared" si="107"/>
        <v>#N/A</v>
      </c>
      <c r="J1667" s="158" t="e">
        <f>IF(OR($A1667="",$K1667),"",VLOOKUP($A1667,ContractInfo!$C:$L,10,FALSE))</f>
        <v>#N/A</v>
      </c>
      <c r="K1667" s="158" t="b">
        <f>IF($A1667="","",VLOOKUP($A1667,ContractInfo!$C$2:$H$904,6,FALSE))</f>
        <v>0</v>
      </c>
      <c r="L1667" s="158">
        <f>IF(OR($A1667="",$K1667),"",VLOOKUP($A1667,ContractInfo!$C:$L,5,FALSE))</f>
        <v>5</v>
      </c>
    </row>
    <row r="1668" spans="1:12" x14ac:dyDescent="0.2">
      <c r="A1668" s="141" t="s">
        <v>3049</v>
      </c>
      <c r="B1668" s="167">
        <v>491</v>
      </c>
      <c r="C1668" s="167">
        <v>491</v>
      </c>
      <c r="D1668" s="167">
        <v>0</v>
      </c>
      <c r="E1668" s="158">
        <f t="shared" si="104"/>
        <v>1</v>
      </c>
      <c r="F1668" s="158">
        <f t="shared" si="105"/>
        <v>491</v>
      </c>
      <c r="G1668" s="165" t="e">
        <f t="shared" si="106"/>
        <v>#N/A</v>
      </c>
      <c r="H1668" s="167">
        <v>-549920</v>
      </c>
      <c r="I1668" s="165" t="e">
        <f t="shared" si="107"/>
        <v>#N/A</v>
      </c>
      <c r="J1668" s="158" t="e">
        <f>IF(OR($A1668="",$K1668),"",VLOOKUP($A1668,ContractInfo!$C:$L,10,FALSE))</f>
        <v>#N/A</v>
      </c>
      <c r="K1668" s="158" t="b">
        <f>IF($A1668="","",VLOOKUP($A1668,ContractInfo!$C$2:$H$904,6,FALSE))</f>
        <v>0</v>
      </c>
      <c r="L1668" s="158">
        <f>IF(OR($A1668="",$K1668),"",VLOOKUP($A1668,ContractInfo!$C:$L,5,FALSE))</f>
        <v>100</v>
      </c>
    </row>
    <row r="1669" spans="1:12" x14ac:dyDescent="0.2">
      <c r="A1669" s="141" t="s">
        <v>2830</v>
      </c>
      <c r="B1669" s="167">
        <v>3666</v>
      </c>
      <c r="C1669" s="167">
        <v>3666</v>
      </c>
      <c r="D1669" s="167">
        <v>0</v>
      </c>
      <c r="E1669" s="158">
        <f t="shared" si="104"/>
        <v>1</v>
      </c>
      <c r="F1669" s="158">
        <f t="shared" si="105"/>
        <v>3666</v>
      </c>
      <c r="G1669" s="165" t="e">
        <f t="shared" si="106"/>
        <v>#N/A</v>
      </c>
      <c r="H1669" s="167">
        <v>-3787344.5999999996</v>
      </c>
      <c r="I1669" s="165" t="e">
        <f t="shared" si="107"/>
        <v>#N/A</v>
      </c>
      <c r="J1669" s="158" t="e">
        <f>IF(OR($A1669="",$K1669),"",VLOOKUP($A1669,ContractInfo!$C:$L,10,FALSE))</f>
        <v>#N/A</v>
      </c>
      <c r="K1669" s="158" t="b">
        <f>IF($A1669="","",VLOOKUP($A1669,ContractInfo!$C$2:$H$904,6,FALSE))</f>
        <v>0</v>
      </c>
      <c r="L1669" s="158">
        <f>IF(OR($A1669="",$K1669),"",VLOOKUP($A1669,ContractInfo!$C:$L,5,FALSE))</f>
        <v>100</v>
      </c>
    </row>
    <row r="1670" spans="1:12" x14ac:dyDescent="0.2">
      <c r="A1670" s="141" t="s">
        <v>3052</v>
      </c>
      <c r="B1670" s="167">
        <v>485</v>
      </c>
      <c r="C1670" s="167">
        <v>485</v>
      </c>
      <c r="D1670" s="167">
        <v>0</v>
      </c>
      <c r="E1670" s="158">
        <f t="shared" si="104"/>
        <v>1</v>
      </c>
      <c r="F1670" s="158">
        <f t="shared" si="105"/>
        <v>485</v>
      </c>
      <c r="G1670" s="165" t="e">
        <f t="shared" si="106"/>
        <v>#N/A</v>
      </c>
      <c r="H1670" s="167">
        <v>-477725</v>
      </c>
      <c r="I1670" s="165" t="e">
        <f t="shared" si="107"/>
        <v>#N/A</v>
      </c>
      <c r="J1670" s="158" t="e">
        <f>IF(OR($A1670="",$K1670),"",VLOOKUP($A1670,ContractInfo!$C:$L,10,FALSE))</f>
        <v>#N/A</v>
      </c>
      <c r="K1670" s="158" t="b">
        <f>IF($A1670="","",VLOOKUP($A1670,ContractInfo!$C$2:$H$904,6,FALSE))</f>
        <v>0</v>
      </c>
      <c r="L1670" s="158">
        <f>IF(OR($A1670="",$K1670),"",VLOOKUP($A1670,ContractInfo!$C:$L,5,FALSE))</f>
        <v>100</v>
      </c>
    </row>
    <row r="1671" spans="1:12" x14ac:dyDescent="0.2">
      <c r="A1671" s="141" t="s">
        <v>2295</v>
      </c>
      <c r="B1671" s="167">
        <v>-50</v>
      </c>
      <c r="C1671" s="167">
        <v>-50</v>
      </c>
      <c r="D1671" s="167">
        <v>0</v>
      </c>
      <c r="E1671" s="158">
        <f t="shared" si="104"/>
        <v>1</v>
      </c>
      <c r="F1671" s="158">
        <f t="shared" si="105"/>
        <v>-50</v>
      </c>
      <c r="G1671" s="165" t="e">
        <f t="shared" si="106"/>
        <v>#N/A</v>
      </c>
      <c r="H1671" s="167">
        <v>87100.000000000015</v>
      </c>
      <c r="I1671" s="165" t="e">
        <f t="shared" si="107"/>
        <v>#N/A</v>
      </c>
      <c r="J1671" s="158" t="e">
        <f>IF(OR($A1671="",$K1671),"",VLOOKUP($A1671,ContractInfo!$C:$L,10,FALSE))</f>
        <v>#N/A</v>
      </c>
      <c r="K1671" s="158" t="b">
        <f>IF($A1671="","",VLOOKUP($A1671,ContractInfo!$C$2:$H$904,6,FALSE))</f>
        <v>0</v>
      </c>
      <c r="L1671" s="158">
        <f>IF(OR($A1671="",$K1671),"",VLOOKUP($A1671,ContractInfo!$C:$L,5,FALSE))</f>
        <v>100</v>
      </c>
    </row>
    <row r="1672" spans="1:12" x14ac:dyDescent="0.2">
      <c r="A1672" s="141" t="s">
        <v>2981</v>
      </c>
      <c r="B1672" s="167">
        <v>-200</v>
      </c>
      <c r="C1672" s="167">
        <v>-200</v>
      </c>
      <c r="D1672" s="167">
        <v>0</v>
      </c>
      <c r="E1672" s="158">
        <f t="shared" si="104"/>
        <v>1</v>
      </c>
      <c r="F1672" s="158">
        <f t="shared" si="105"/>
        <v>-200</v>
      </c>
      <c r="G1672" s="165" t="e">
        <f t="shared" si="106"/>
        <v>#N/A</v>
      </c>
      <c r="H1672" s="167">
        <v>236060.00000000003</v>
      </c>
      <c r="I1672" s="165" t="e">
        <f t="shared" si="107"/>
        <v>#N/A</v>
      </c>
      <c r="J1672" s="158" t="e">
        <f>IF(OR($A1672="",$K1672),"",VLOOKUP($A1672,ContractInfo!$C:$L,10,FALSE))</f>
        <v>#N/A</v>
      </c>
      <c r="K1672" s="158" t="b">
        <f>IF($A1672="","",VLOOKUP($A1672,ContractInfo!$C$2:$H$904,6,FALSE))</f>
        <v>0</v>
      </c>
      <c r="L1672" s="158">
        <f>IF(OR($A1672="",$K1672),"",VLOOKUP($A1672,ContractInfo!$C:$L,5,FALSE))</f>
        <v>100</v>
      </c>
    </row>
    <row r="1673" spans="1:12" x14ac:dyDescent="0.2">
      <c r="A1673" s="141" t="s">
        <v>2974</v>
      </c>
      <c r="B1673" s="167">
        <v>400</v>
      </c>
      <c r="C1673" s="167">
        <v>400</v>
      </c>
      <c r="D1673" s="167">
        <v>0</v>
      </c>
      <c r="E1673" s="158">
        <f t="shared" si="104"/>
        <v>1</v>
      </c>
      <c r="F1673" s="158">
        <f t="shared" si="105"/>
        <v>400</v>
      </c>
      <c r="G1673" s="165" t="e">
        <f t="shared" si="106"/>
        <v>#N/A</v>
      </c>
      <c r="H1673" s="167">
        <v>-302400</v>
      </c>
      <c r="I1673" s="165" t="e">
        <f t="shared" si="107"/>
        <v>#N/A</v>
      </c>
      <c r="J1673" s="158" t="e">
        <f>IF(OR($A1673="",$K1673),"",VLOOKUP($A1673,ContractInfo!$C:$L,10,FALSE))</f>
        <v>#N/A</v>
      </c>
      <c r="K1673" s="158" t="b">
        <f>IF($A1673="","",VLOOKUP($A1673,ContractInfo!$C$2:$H$904,6,FALSE))</f>
        <v>0</v>
      </c>
      <c r="L1673" s="158">
        <f>IF(OR($A1673="",$K1673),"",VLOOKUP($A1673,ContractInfo!$C:$L,5,FALSE))</f>
        <v>100</v>
      </c>
    </row>
    <row r="1674" spans="1:12" x14ac:dyDescent="0.2">
      <c r="A1674" s="141" t="s">
        <v>2656</v>
      </c>
      <c r="B1674" s="167">
        <v>-80</v>
      </c>
      <c r="C1674" s="167">
        <v>-80</v>
      </c>
      <c r="D1674" s="167">
        <v>0</v>
      </c>
      <c r="E1674" s="158">
        <f t="shared" si="104"/>
        <v>1</v>
      </c>
      <c r="F1674" s="158">
        <f t="shared" si="105"/>
        <v>-80</v>
      </c>
      <c r="G1674" s="165" t="e">
        <f t="shared" si="106"/>
        <v>#N/A</v>
      </c>
      <c r="H1674" s="167">
        <v>121040</v>
      </c>
      <c r="I1674" s="165" t="e">
        <f t="shared" si="107"/>
        <v>#N/A</v>
      </c>
      <c r="J1674" s="158" t="e">
        <f>IF(OR($A1674="",$K1674),"",VLOOKUP($A1674,ContractInfo!$C:$L,10,FALSE))</f>
        <v>#N/A</v>
      </c>
      <c r="K1674" s="158" t="b">
        <f>IF($A1674="","",VLOOKUP($A1674,ContractInfo!$C$2:$H$904,6,FALSE))</f>
        <v>0</v>
      </c>
      <c r="L1674" s="158">
        <f>IF(OR($A1674="",$K1674),"",VLOOKUP($A1674,ContractInfo!$C:$L,5,FALSE))</f>
        <v>100</v>
      </c>
    </row>
    <row r="1675" spans="1:12" x14ac:dyDescent="0.2">
      <c r="A1675" s="141" t="s">
        <v>2328</v>
      </c>
      <c r="B1675" s="167">
        <v>-120</v>
      </c>
      <c r="C1675" s="167">
        <v>-120</v>
      </c>
      <c r="D1675" s="167">
        <v>0</v>
      </c>
      <c r="E1675" s="158">
        <f t="shared" si="104"/>
        <v>1</v>
      </c>
      <c r="F1675" s="158">
        <f t="shared" si="105"/>
        <v>-120</v>
      </c>
      <c r="G1675" s="165" t="e">
        <f t="shared" si="106"/>
        <v>#N/A</v>
      </c>
      <c r="H1675" s="167">
        <v>106439.99999999999</v>
      </c>
      <c r="I1675" s="165" t="e">
        <f t="shared" si="107"/>
        <v>#N/A</v>
      </c>
      <c r="J1675" s="158" t="e">
        <f>IF(OR($A1675="",$K1675),"",VLOOKUP($A1675,ContractInfo!$C:$L,10,FALSE))</f>
        <v>#N/A</v>
      </c>
      <c r="K1675" s="158" t="b">
        <f>IF($A1675="","",VLOOKUP($A1675,ContractInfo!$C$2:$H$904,6,FALSE))</f>
        <v>0</v>
      </c>
      <c r="L1675" s="158">
        <f>IF(OR($A1675="",$K1675),"",VLOOKUP($A1675,ContractInfo!$C:$L,5,FALSE))</f>
        <v>100</v>
      </c>
    </row>
    <row r="1676" spans="1:12" x14ac:dyDescent="0.2">
      <c r="A1676" s="141" t="s">
        <v>2200</v>
      </c>
      <c r="B1676" s="167">
        <v>500</v>
      </c>
      <c r="C1676" s="167">
        <v>500</v>
      </c>
      <c r="D1676" s="167">
        <v>0</v>
      </c>
      <c r="E1676" s="158">
        <f t="shared" si="104"/>
        <v>1</v>
      </c>
      <c r="F1676" s="158">
        <f t="shared" si="105"/>
        <v>500</v>
      </c>
      <c r="G1676" s="165" t="e">
        <f t="shared" si="106"/>
        <v>#N/A</v>
      </c>
      <c r="H1676" s="167">
        <v>-270500</v>
      </c>
      <c r="I1676" s="165" t="e">
        <f t="shared" si="107"/>
        <v>#N/A</v>
      </c>
      <c r="J1676" s="158" t="e">
        <f>IF(OR($A1676="",$K1676),"",VLOOKUP($A1676,ContractInfo!$C:$L,10,FALSE))</f>
        <v>#N/A</v>
      </c>
      <c r="K1676" s="158" t="b">
        <f>IF($A1676="","",VLOOKUP($A1676,ContractInfo!$C$2:$H$904,6,FALSE))</f>
        <v>0</v>
      </c>
      <c r="L1676" s="158">
        <f>IF(OR($A1676="",$K1676),"",VLOOKUP($A1676,ContractInfo!$C:$L,5,FALSE))</f>
        <v>100</v>
      </c>
    </row>
    <row r="1677" spans="1:12" x14ac:dyDescent="0.2">
      <c r="A1677" s="141" t="s">
        <v>2900</v>
      </c>
      <c r="B1677" s="167">
        <v>80</v>
      </c>
      <c r="C1677" s="167">
        <v>80</v>
      </c>
      <c r="D1677" s="167">
        <v>0</v>
      </c>
      <c r="E1677" s="158">
        <f t="shared" si="104"/>
        <v>1</v>
      </c>
      <c r="F1677" s="158">
        <f t="shared" si="105"/>
        <v>80</v>
      </c>
      <c r="G1677" s="165" t="e">
        <f t="shared" si="106"/>
        <v>#N/A</v>
      </c>
      <c r="H1677" s="167">
        <v>-95840</v>
      </c>
      <c r="I1677" s="165" t="e">
        <f t="shared" si="107"/>
        <v>#N/A</v>
      </c>
      <c r="J1677" s="158" t="e">
        <f>IF(OR($A1677="",$K1677),"",VLOOKUP($A1677,ContractInfo!$C:$L,10,FALSE))</f>
        <v>#N/A</v>
      </c>
      <c r="K1677" s="158" t="b">
        <f>IF($A1677="","",VLOOKUP($A1677,ContractInfo!$C$2:$H$904,6,FALSE))</f>
        <v>0</v>
      </c>
      <c r="L1677" s="158">
        <f>IF(OR($A1677="",$K1677),"",VLOOKUP($A1677,ContractInfo!$C:$L,5,FALSE))</f>
        <v>100</v>
      </c>
    </row>
    <row r="1678" spans="1:12" x14ac:dyDescent="0.2">
      <c r="A1678" s="141" t="s">
        <v>2894</v>
      </c>
      <c r="B1678" s="167">
        <v>-40</v>
      </c>
      <c r="C1678" s="167">
        <v>-40</v>
      </c>
      <c r="D1678" s="167">
        <v>0</v>
      </c>
      <c r="E1678" s="158">
        <f t="shared" si="104"/>
        <v>1</v>
      </c>
      <c r="F1678" s="158">
        <f t="shared" si="105"/>
        <v>-40</v>
      </c>
      <c r="G1678" s="165" t="e">
        <f t="shared" si="106"/>
        <v>#N/A</v>
      </c>
      <c r="H1678" s="167">
        <v>96096</v>
      </c>
      <c r="I1678" s="165" t="e">
        <f t="shared" si="107"/>
        <v>#N/A</v>
      </c>
      <c r="J1678" s="158" t="e">
        <f>IF(OR($A1678="",$K1678),"",VLOOKUP($A1678,ContractInfo!$C:$L,10,FALSE))</f>
        <v>#N/A</v>
      </c>
      <c r="K1678" s="158" t="b">
        <f>IF($A1678="","",VLOOKUP($A1678,ContractInfo!$C$2:$H$904,6,FALSE))</f>
        <v>0</v>
      </c>
      <c r="L1678" s="158">
        <f>IF(OR($A1678="",$K1678),"",VLOOKUP($A1678,ContractInfo!$C:$L,5,FALSE))</f>
        <v>100</v>
      </c>
    </row>
    <row r="1679" spans="1:12" x14ac:dyDescent="0.2">
      <c r="A1679" s="141" t="s">
        <v>2753</v>
      </c>
      <c r="B1679" s="167">
        <v>15</v>
      </c>
      <c r="C1679" s="167">
        <v>15</v>
      </c>
      <c r="D1679" s="167">
        <v>0</v>
      </c>
      <c r="E1679" s="158">
        <f t="shared" si="104"/>
        <v>1</v>
      </c>
      <c r="F1679" s="158">
        <f t="shared" si="105"/>
        <v>15</v>
      </c>
      <c r="G1679" s="165" t="e">
        <f t="shared" si="106"/>
        <v>#N/A</v>
      </c>
      <c r="H1679" s="167">
        <v>-97814.999999999985</v>
      </c>
      <c r="I1679" s="165" t="e">
        <f t="shared" si="107"/>
        <v>#N/A</v>
      </c>
      <c r="J1679" s="158" t="e">
        <f>IF(OR($A1679="",$K1679),"",VLOOKUP($A1679,ContractInfo!$C:$L,10,FALSE))</f>
        <v>#N/A</v>
      </c>
      <c r="K1679" s="158" t="b">
        <f>IF($A1679="","",VLOOKUP($A1679,ContractInfo!$C$2:$H$904,6,FALSE))</f>
        <v>0</v>
      </c>
      <c r="L1679" s="158">
        <f>IF(OR($A1679="",$K1679),"",VLOOKUP($A1679,ContractInfo!$C:$L,5,FALSE))</f>
        <v>100</v>
      </c>
    </row>
    <row r="1680" spans="1:12" x14ac:dyDescent="0.2">
      <c r="A1680" s="141" t="s">
        <v>2710</v>
      </c>
      <c r="B1680" s="167">
        <v>-100</v>
      </c>
      <c r="C1680" s="167">
        <v>-100</v>
      </c>
      <c r="D1680" s="167">
        <v>0</v>
      </c>
      <c r="E1680" s="158">
        <f t="shared" si="104"/>
        <v>1</v>
      </c>
      <c r="F1680" s="158">
        <f t="shared" si="105"/>
        <v>-100</v>
      </c>
      <c r="G1680" s="165" t="e">
        <f t="shared" si="106"/>
        <v>#N/A</v>
      </c>
      <c r="H1680" s="167">
        <v>201000</v>
      </c>
      <c r="I1680" s="165" t="e">
        <f t="shared" si="107"/>
        <v>#N/A</v>
      </c>
      <c r="J1680" s="158" t="e">
        <f>IF(OR($A1680="",$K1680),"",VLOOKUP($A1680,ContractInfo!$C:$L,10,FALSE))</f>
        <v>#N/A</v>
      </c>
      <c r="K1680" s="158" t="b">
        <f>IF($A1680="","",VLOOKUP($A1680,ContractInfo!$C$2:$H$904,6,FALSE))</f>
        <v>0</v>
      </c>
      <c r="L1680" s="158">
        <f>IF(OR($A1680="",$K1680),"",VLOOKUP($A1680,ContractInfo!$C:$L,5,FALSE))</f>
        <v>100</v>
      </c>
    </row>
    <row r="1681" spans="1:12" x14ac:dyDescent="0.2">
      <c r="A1681" s="141" t="s">
        <v>2256</v>
      </c>
      <c r="B1681" s="167">
        <v>30</v>
      </c>
      <c r="C1681" s="167">
        <v>30</v>
      </c>
      <c r="D1681" s="167">
        <v>0</v>
      </c>
      <c r="E1681" s="158">
        <f t="shared" si="104"/>
        <v>1</v>
      </c>
      <c r="F1681" s="158">
        <f t="shared" si="105"/>
        <v>30</v>
      </c>
      <c r="G1681" s="165" t="e">
        <f t="shared" si="106"/>
        <v>#N/A</v>
      </c>
      <c r="H1681" s="167">
        <v>-57780.000000000007</v>
      </c>
      <c r="I1681" s="165" t="e">
        <f t="shared" si="107"/>
        <v>#N/A</v>
      </c>
      <c r="J1681" s="158" t="e">
        <f>IF(OR($A1681="",$K1681),"",VLOOKUP($A1681,ContractInfo!$C:$L,10,FALSE))</f>
        <v>#N/A</v>
      </c>
      <c r="K1681" s="158" t="b">
        <f>IF($A1681="","",VLOOKUP($A1681,ContractInfo!$C$2:$H$904,6,FALSE))</f>
        <v>0</v>
      </c>
      <c r="L1681" s="158">
        <f>IF(OR($A1681="",$K1681),"",VLOOKUP($A1681,ContractInfo!$C:$L,5,FALSE))</f>
        <v>100</v>
      </c>
    </row>
    <row r="1682" spans="1:12" x14ac:dyDescent="0.2">
      <c r="A1682" s="141" t="s">
        <v>2249</v>
      </c>
      <c r="B1682" s="167">
        <v>-1</v>
      </c>
      <c r="C1682" s="167">
        <v>-1</v>
      </c>
      <c r="D1682" s="167">
        <v>0</v>
      </c>
      <c r="E1682" s="158">
        <f t="shared" si="104"/>
        <v>1</v>
      </c>
      <c r="F1682" s="158">
        <f t="shared" si="105"/>
        <v>-1</v>
      </c>
      <c r="G1682" s="165" t="e">
        <f t="shared" si="106"/>
        <v>#N/A</v>
      </c>
      <c r="H1682" s="167">
        <v>2186</v>
      </c>
      <c r="I1682" s="165" t="e">
        <f t="shared" si="107"/>
        <v>#N/A</v>
      </c>
      <c r="J1682" s="158" t="e">
        <f>IF(OR($A1682="",$K1682),"",VLOOKUP($A1682,ContractInfo!$C:$L,10,FALSE))</f>
        <v>#N/A</v>
      </c>
      <c r="K1682" s="158" t="b">
        <f>IF($A1682="","",VLOOKUP($A1682,ContractInfo!$C$2:$H$904,6,FALSE))</f>
        <v>0</v>
      </c>
      <c r="L1682" s="158">
        <f>IF(OR($A1682="",$K1682),"",VLOOKUP($A1682,ContractInfo!$C:$L,5,FALSE))</f>
        <v>100</v>
      </c>
    </row>
    <row r="1683" spans="1:12" x14ac:dyDescent="0.2">
      <c r="A1683" s="141" t="s">
        <v>2137</v>
      </c>
      <c r="B1683" s="167">
        <v>80</v>
      </c>
      <c r="C1683" s="167">
        <v>80</v>
      </c>
      <c r="D1683" s="167">
        <v>0</v>
      </c>
      <c r="E1683" s="158">
        <f t="shared" si="104"/>
        <v>1</v>
      </c>
      <c r="F1683" s="158">
        <f t="shared" si="105"/>
        <v>80</v>
      </c>
      <c r="G1683" s="165" t="e">
        <f t="shared" si="106"/>
        <v>#N/A</v>
      </c>
      <c r="H1683" s="167">
        <v>-162000</v>
      </c>
      <c r="I1683" s="165" t="e">
        <f t="shared" si="107"/>
        <v>#N/A</v>
      </c>
      <c r="J1683" s="158" t="e">
        <f>IF(OR($A1683="",$K1683),"",VLOOKUP($A1683,ContractInfo!$C:$L,10,FALSE))</f>
        <v>#N/A</v>
      </c>
      <c r="K1683" s="158" t="b">
        <f>IF($A1683="","",VLOOKUP($A1683,ContractInfo!$C$2:$H$904,6,FALSE))</f>
        <v>0</v>
      </c>
      <c r="L1683" s="158">
        <f>IF(OR($A1683="",$K1683),"",VLOOKUP($A1683,ContractInfo!$C:$L,5,FALSE))</f>
        <v>100</v>
      </c>
    </row>
    <row r="1684" spans="1:12" x14ac:dyDescent="0.2">
      <c r="A1684" s="141" t="s">
        <v>1979</v>
      </c>
      <c r="B1684" s="167">
        <v>-80</v>
      </c>
      <c r="C1684" s="167">
        <v>-80</v>
      </c>
      <c r="D1684" s="167">
        <v>0</v>
      </c>
      <c r="E1684" s="158">
        <f t="shared" si="104"/>
        <v>1</v>
      </c>
      <c r="F1684" s="158">
        <f t="shared" si="105"/>
        <v>-80</v>
      </c>
      <c r="G1684" s="165" t="e">
        <f t="shared" si="106"/>
        <v>#N/A</v>
      </c>
      <c r="H1684" s="167">
        <v>505360</v>
      </c>
      <c r="I1684" s="165" t="e">
        <f t="shared" si="107"/>
        <v>#N/A</v>
      </c>
      <c r="J1684" s="158" t="e">
        <f>IF(OR($A1684="",$K1684),"",VLOOKUP($A1684,ContractInfo!$C:$L,10,FALSE))</f>
        <v>#N/A</v>
      </c>
      <c r="K1684" s="158" t="b">
        <f>IF($A1684="","",VLOOKUP($A1684,ContractInfo!$C$2:$H$904,6,FALSE))</f>
        <v>0</v>
      </c>
      <c r="L1684" s="158">
        <f>IF(OR($A1684="",$K1684),"",VLOOKUP($A1684,ContractInfo!$C:$L,5,FALSE))</f>
        <v>100</v>
      </c>
    </row>
    <row r="1685" spans="1:12" x14ac:dyDescent="0.2">
      <c r="A1685" s="141" t="s">
        <v>1081</v>
      </c>
      <c r="B1685" s="167">
        <v>-3000</v>
      </c>
      <c r="C1685" s="167">
        <v>-3000</v>
      </c>
      <c r="D1685" s="167">
        <v>0</v>
      </c>
      <c r="E1685" s="158">
        <f t="shared" si="104"/>
        <v>1</v>
      </c>
      <c r="F1685" s="158">
        <f t="shared" si="105"/>
        <v>-3000</v>
      </c>
      <c r="G1685" s="165" t="e">
        <f t="shared" si="106"/>
        <v>#N/A</v>
      </c>
      <c r="H1685" s="167">
        <v>741000.00000000012</v>
      </c>
      <c r="I1685" s="165" t="e">
        <f t="shared" si="107"/>
        <v>#N/A</v>
      </c>
      <c r="J1685" s="158" t="e">
        <f>IF(OR($A1685="",$K1685),"",VLOOKUP($A1685,ContractInfo!$C:$L,10,FALSE))</f>
        <v>#N/A</v>
      </c>
      <c r="K1685" s="158" t="b">
        <f>IF($A1685="","",VLOOKUP($A1685,ContractInfo!$C$2:$H$904,6,FALSE))</f>
        <v>0</v>
      </c>
      <c r="L1685" s="158">
        <f>IF(OR($A1685="",$K1685),"",VLOOKUP($A1685,ContractInfo!$C:$L,5,FALSE))</f>
        <v>100</v>
      </c>
    </row>
    <row r="1686" spans="1:12" x14ac:dyDescent="0.2">
      <c r="A1686" s="141" t="s">
        <v>678</v>
      </c>
      <c r="B1686" s="167">
        <v>-500</v>
      </c>
      <c r="C1686" s="167">
        <v>-500</v>
      </c>
      <c r="D1686" s="167">
        <v>0</v>
      </c>
      <c r="E1686" s="158">
        <f t="shared" si="104"/>
        <v>1</v>
      </c>
      <c r="F1686" s="158">
        <f t="shared" si="105"/>
        <v>-500</v>
      </c>
      <c r="G1686" s="165" t="e">
        <f t="shared" si="106"/>
        <v>#N/A</v>
      </c>
      <c r="H1686" s="167">
        <v>727000</v>
      </c>
      <c r="I1686" s="165" t="e">
        <f t="shared" si="107"/>
        <v>#N/A</v>
      </c>
      <c r="J1686" s="158" t="e">
        <f>IF(OR($A1686="",$K1686),"",VLOOKUP($A1686,ContractInfo!$C:$L,10,FALSE))</f>
        <v>#N/A</v>
      </c>
      <c r="K1686" s="158" t="b">
        <f>IF($A1686="","",VLOOKUP($A1686,ContractInfo!$C$2:$H$904,6,FALSE))</f>
        <v>0</v>
      </c>
      <c r="L1686" s="158">
        <f>IF(OR($A1686="",$K1686),"",VLOOKUP($A1686,ContractInfo!$C:$L,5,FALSE))</f>
        <v>100</v>
      </c>
    </row>
    <row r="1687" spans="1:12" x14ac:dyDescent="0.2">
      <c r="A1687" s="141" t="s">
        <v>2830</v>
      </c>
      <c r="B1687" s="167">
        <v>-1300</v>
      </c>
      <c r="C1687" s="167">
        <v>-1300</v>
      </c>
      <c r="D1687" s="167">
        <v>0</v>
      </c>
      <c r="E1687" s="158">
        <f t="shared" si="104"/>
        <v>1</v>
      </c>
      <c r="F1687" s="158">
        <f t="shared" si="105"/>
        <v>-1300</v>
      </c>
      <c r="G1687" s="165" t="e">
        <f t="shared" si="106"/>
        <v>#N/A</v>
      </c>
      <c r="H1687" s="167">
        <v>1339000</v>
      </c>
      <c r="I1687" s="165" t="e">
        <f t="shared" si="107"/>
        <v>#N/A</v>
      </c>
      <c r="J1687" s="158" t="e">
        <f>IF(OR($A1687="",$K1687),"",VLOOKUP($A1687,ContractInfo!$C:$L,10,FALSE))</f>
        <v>#N/A</v>
      </c>
      <c r="K1687" s="158" t="b">
        <f>IF($A1687="","",VLOOKUP($A1687,ContractInfo!$C$2:$H$904,6,FALSE))</f>
        <v>0</v>
      </c>
      <c r="L1687" s="158">
        <f>IF(OR($A1687="",$K1687),"",VLOOKUP($A1687,ContractInfo!$C:$L,5,FALSE))</f>
        <v>100</v>
      </c>
    </row>
    <row r="1688" spans="1:12" x14ac:dyDescent="0.2">
      <c r="A1688" s="141" t="s">
        <v>3049</v>
      </c>
      <c r="B1688" s="167">
        <v>100</v>
      </c>
      <c r="C1688" s="167">
        <v>100</v>
      </c>
      <c r="D1688" s="167">
        <v>0</v>
      </c>
      <c r="E1688" s="158">
        <f t="shared" si="104"/>
        <v>1</v>
      </c>
      <c r="F1688" s="158">
        <f t="shared" si="105"/>
        <v>100</v>
      </c>
      <c r="G1688" s="165" t="e">
        <f t="shared" si="106"/>
        <v>#N/A</v>
      </c>
      <c r="H1688" s="167">
        <v>-120900</v>
      </c>
      <c r="I1688" s="165" t="e">
        <f t="shared" si="107"/>
        <v>#N/A</v>
      </c>
      <c r="J1688" s="158" t="e">
        <f>IF(OR($A1688="",$K1688),"",VLOOKUP($A1688,ContractInfo!$C:$L,10,FALSE))</f>
        <v>#N/A</v>
      </c>
      <c r="K1688" s="158" t="b">
        <f>IF($A1688="","",VLOOKUP($A1688,ContractInfo!$C$2:$H$904,6,FALSE))</f>
        <v>0</v>
      </c>
      <c r="L1688" s="158">
        <f>IF(OR($A1688="",$K1688),"",VLOOKUP($A1688,ContractInfo!$C:$L,5,FALSE))</f>
        <v>100</v>
      </c>
    </row>
    <row r="1689" spans="1:12" x14ac:dyDescent="0.2">
      <c r="A1689" s="141" t="s">
        <v>1845</v>
      </c>
      <c r="B1689" s="167">
        <v>2</v>
      </c>
      <c r="C1689" s="167">
        <v>2</v>
      </c>
      <c r="D1689" s="167">
        <v>0</v>
      </c>
      <c r="E1689" s="158">
        <f t="shared" si="104"/>
        <v>1</v>
      </c>
      <c r="F1689" s="158">
        <f t="shared" si="105"/>
        <v>2</v>
      </c>
      <c r="G1689" s="165" t="e">
        <f t="shared" si="106"/>
        <v>#N/A</v>
      </c>
      <c r="H1689" s="167">
        <v>-7175</v>
      </c>
      <c r="I1689" s="165" t="e">
        <f t="shared" si="107"/>
        <v>#N/A</v>
      </c>
      <c r="J1689" s="158" t="e">
        <f>IF(OR($A1689="",$K1689),"",VLOOKUP($A1689,ContractInfo!$C:$L,10,FALSE))</f>
        <v>#N/A</v>
      </c>
      <c r="K1689" s="158" t="b">
        <f>IF($A1689="","",VLOOKUP($A1689,ContractInfo!$C$2:$H$904,6,FALSE))</f>
        <v>0</v>
      </c>
      <c r="L1689" s="158">
        <f>IF(OR($A1689="",$K1689),"",VLOOKUP($A1689,ContractInfo!$C:$L,5,FALSE))</f>
        <v>100</v>
      </c>
    </row>
    <row r="1690" spans="1:12" x14ac:dyDescent="0.2">
      <c r="A1690" s="141" t="s">
        <v>1081</v>
      </c>
      <c r="B1690" s="167">
        <v>-140</v>
      </c>
      <c r="C1690" s="167">
        <v>-140</v>
      </c>
      <c r="D1690" s="167">
        <v>0</v>
      </c>
      <c r="E1690" s="158">
        <f t="shared" si="104"/>
        <v>1</v>
      </c>
      <c r="F1690" s="158">
        <f t="shared" si="105"/>
        <v>-140</v>
      </c>
      <c r="G1690" s="165" t="e">
        <f t="shared" si="106"/>
        <v>#N/A</v>
      </c>
      <c r="H1690" s="167">
        <v>34720</v>
      </c>
      <c r="I1690" s="165" t="e">
        <f t="shared" si="107"/>
        <v>#N/A</v>
      </c>
      <c r="J1690" s="158" t="e">
        <f>IF(OR($A1690="",$K1690),"",VLOOKUP($A1690,ContractInfo!$C:$L,10,FALSE))</f>
        <v>#N/A</v>
      </c>
      <c r="K1690" s="158" t="b">
        <f>IF($A1690="","",VLOOKUP($A1690,ContractInfo!$C$2:$H$904,6,FALSE))</f>
        <v>0</v>
      </c>
      <c r="L1690" s="158">
        <f>IF(OR($A1690="",$K1690),"",VLOOKUP($A1690,ContractInfo!$C:$L,5,FALSE))</f>
        <v>100</v>
      </c>
    </row>
    <row r="1691" spans="1:12" x14ac:dyDescent="0.2">
      <c r="A1691" s="141" t="s">
        <v>3084</v>
      </c>
      <c r="B1691" s="167">
        <v>1376</v>
      </c>
      <c r="C1691" s="167">
        <v>1376</v>
      </c>
      <c r="D1691" s="167">
        <v>0</v>
      </c>
      <c r="E1691" s="158">
        <f t="shared" si="104"/>
        <v>1</v>
      </c>
      <c r="F1691" s="158">
        <f t="shared" si="105"/>
        <v>1376</v>
      </c>
      <c r="G1691" s="165" t="e">
        <f t="shared" si="106"/>
        <v>#N/A</v>
      </c>
      <c r="H1691" s="167">
        <v>-1306512</v>
      </c>
      <c r="I1691" s="165" t="e">
        <f t="shared" si="107"/>
        <v>#N/A</v>
      </c>
      <c r="J1691" s="158" t="e">
        <f>IF(OR($A1691="",$K1691),"",VLOOKUP($A1691,ContractInfo!$C:$L,10,FALSE))</f>
        <v>#N/A</v>
      </c>
      <c r="K1691" s="158" t="b">
        <f>IF($A1691="","",VLOOKUP($A1691,ContractInfo!$C$2:$H$904,6,FALSE))</f>
        <v>0</v>
      </c>
      <c r="L1691" s="158">
        <f>IF(OR($A1691="",$K1691),"",VLOOKUP($A1691,ContractInfo!$C:$L,5,FALSE))</f>
        <v>100</v>
      </c>
    </row>
    <row r="1692" spans="1:12" x14ac:dyDescent="0.2">
      <c r="A1692" s="141" t="s">
        <v>3087</v>
      </c>
      <c r="B1692" s="167">
        <v>1974</v>
      </c>
      <c r="C1692" s="167">
        <v>1974</v>
      </c>
      <c r="D1692" s="167">
        <v>0</v>
      </c>
      <c r="E1692" s="158">
        <f t="shared" si="104"/>
        <v>1</v>
      </c>
      <c r="F1692" s="158">
        <f t="shared" si="105"/>
        <v>1974</v>
      </c>
      <c r="G1692" s="165" t="e">
        <f t="shared" si="106"/>
        <v>#N/A</v>
      </c>
      <c r="H1692" s="167">
        <v>-1239474.6000000001</v>
      </c>
      <c r="I1692" s="165" t="e">
        <f t="shared" si="107"/>
        <v>#N/A</v>
      </c>
      <c r="J1692" s="158" t="e">
        <f>IF(OR($A1692="",$K1692),"",VLOOKUP($A1692,ContractInfo!$C:$L,10,FALSE))</f>
        <v>#N/A</v>
      </c>
      <c r="K1692" s="158" t="b">
        <f>IF($A1692="","",VLOOKUP($A1692,ContractInfo!$C$2:$H$904,6,FALSE))</f>
        <v>0</v>
      </c>
      <c r="L1692" s="158">
        <f>IF(OR($A1692="",$K1692),"",VLOOKUP($A1692,ContractInfo!$C:$L,5,FALSE))</f>
        <v>100</v>
      </c>
    </row>
    <row r="1693" spans="1:12" x14ac:dyDescent="0.2">
      <c r="A1693" s="141" t="s">
        <v>2722</v>
      </c>
      <c r="B1693" s="167">
        <v>1200</v>
      </c>
      <c r="C1693" s="167">
        <v>1200</v>
      </c>
      <c r="D1693" s="167">
        <v>0</v>
      </c>
      <c r="E1693" s="158">
        <f t="shared" si="104"/>
        <v>1</v>
      </c>
      <c r="F1693" s="158">
        <f t="shared" si="105"/>
        <v>1200</v>
      </c>
      <c r="G1693" s="165" t="e">
        <f t="shared" si="106"/>
        <v>#N/A</v>
      </c>
      <c r="H1693" s="167">
        <v>-561600</v>
      </c>
      <c r="I1693" s="165" t="e">
        <f t="shared" si="107"/>
        <v>#N/A</v>
      </c>
      <c r="J1693" s="158" t="e">
        <f>IF(OR($A1693="",$K1693),"",VLOOKUP($A1693,ContractInfo!$C:$L,10,FALSE))</f>
        <v>#N/A</v>
      </c>
      <c r="K1693" s="158" t="b">
        <f>IF($A1693="","",VLOOKUP($A1693,ContractInfo!$C$2:$H$904,6,FALSE))</f>
        <v>0</v>
      </c>
      <c r="L1693" s="158">
        <f>IF(OR($A1693="",$K1693),"",VLOOKUP($A1693,ContractInfo!$C:$L,5,FALSE))</f>
        <v>100</v>
      </c>
    </row>
    <row r="1694" spans="1:12" x14ac:dyDescent="0.2">
      <c r="A1694" s="141" t="s">
        <v>1616</v>
      </c>
      <c r="B1694" s="167">
        <v>-500</v>
      </c>
      <c r="C1694" s="167">
        <v>-500</v>
      </c>
      <c r="D1694" s="167">
        <v>0</v>
      </c>
      <c r="E1694" s="158">
        <f t="shared" si="104"/>
        <v>1</v>
      </c>
      <c r="F1694" s="158">
        <f t="shared" si="105"/>
        <v>-500</v>
      </c>
      <c r="G1694" s="165" t="e">
        <f t="shared" si="106"/>
        <v>#N/A</v>
      </c>
      <c r="H1694" s="167">
        <v>581500</v>
      </c>
      <c r="I1694" s="165" t="e">
        <f t="shared" si="107"/>
        <v>#N/A</v>
      </c>
      <c r="J1694" s="158" t="e">
        <f>IF(OR($A1694="",$K1694),"",VLOOKUP($A1694,ContractInfo!$C:$L,10,FALSE))</f>
        <v>#N/A</v>
      </c>
      <c r="K1694" s="158" t="b">
        <f>IF($A1694="","",VLOOKUP($A1694,ContractInfo!$C$2:$H$904,6,FALSE))</f>
        <v>0</v>
      </c>
      <c r="L1694" s="158">
        <f>IF(OR($A1694="",$K1694),"",VLOOKUP($A1694,ContractInfo!$C:$L,5,FALSE))</f>
        <v>100</v>
      </c>
    </row>
    <row r="1695" spans="1:12" x14ac:dyDescent="0.2">
      <c r="A1695" s="141" t="s">
        <v>1706</v>
      </c>
      <c r="B1695" s="167">
        <v>-50</v>
      </c>
      <c r="C1695" s="167">
        <v>-50</v>
      </c>
      <c r="D1695" s="167">
        <v>0</v>
      </c>
      <c r="E1695" s="158">
        <f t="shared" si="104"/>
        <v>1</v>
      </c>
      <c r="F1695" s="158">
        <f t="shared" si="105"/>
        <v>-50</v>
      </c>
      <c r="G1695" s="165" t="e">
        <f t="shared" si="106"/>
        <v>#N/A</v>
      </c>
      <c r="H1695" s="167">
        <v>70750</v>
      </c>
      <c r="I1695" s="165" t="e">
        <f t="shared" si="107"/>
        <v>#N/A</v>
      </c>
      <c r="J1695" s="158" t="e">
        <f>IF(OR($A1695="",$K1695),"",VLOOKUP($A1695,ContractInfo!$C:$L,10,FALSE))</f>
        <v>#N/A</v>
      </c>
      <c r="K1695" s="158" t="b">
        <f>IF($A1695="","",VLOOKUP($A1695,ContractInfo!$C$2:$H$904,6,FALSE))</f>
        <v>0</v>
      </c>
      <c r="L1695" s="158">
        <f>IF(OR($A1695="",$K1695),"",VLOOKUP($A1695,ContractInfo!$C:$L,5,FALSE))</f>
        <v>100</v>
      </c>
    </row>
    <row r="1696" spans="1:12" x14ac:dyDescent="0.2">
      <c r="A1696" s="141" t="s">
        <v>2293</v>
      </c>
      <c r="B1696" s="167">
        <v>50</v>
      </c>
      <c r="C1696" s="167">
        <v>50</v>
      </c>
      <c r="D1696" s="167">
        <v>0</v>
      </c>
      <c r="E1696" s="158">
        <f t="shared" si="104"/>
        <v>1</v>
      </c>
      <c r="F1696" s="158">
        <f t="shared" si="105"/>
        <v>50</v>
      </c>
      <c r="G1696" s="165" t="e">
        <f t="shared" si="106"/>
        <v>#N/A</v>
      </c>
      <c r="H1696" s="167">
        <v>-131900</v>
      </c>
      <c r="I1696" s="165" t="e">
        <f t="shared" si="107"/>
        <v>#N/A</v>
      </c>
      <c r="J1696" s="158" t="e">
        <f>IF(OR($A1696="",$K1696),"",VLOOKUP($A1696,ContractInfo!$C:$L,10,FALSE))</f>
        <v>#N/A</v>
      </c>
      <c r="K1696" s="158" t="b">
        <f>IF($A1696="","",VLOOKUP($A1696,ContractInfo!$C$2:$H$904,6,FALSE))</f>
        <v>0</v>
      </c>
      <c r="L1696" s="158">
        <f>IF(OR($A1696="",$K1696),"",VLOOKUP($A1696,ContractInfo!$C:$L,5,FALSE))</f>
        <v>100</v>
      </c>
    </row>
    <row r="1697" spans="1:12" x14ac:dyDescent="0.2">
      <c r="A1697" s="141" t="s">
        <v>2328</v>
      </c>
      <c r="B1697" s="167">
        <v>-100</v>
      </c>
      <c r="C1697" s="167">
        <v>-100</v>
      </c>
      <c r="D1697" s="167">
        <v>0</v>
      </c>
      <c r="E1697" s="158">
        <f t="shared" si="104"/>
        <v>1</v>
      </c>
      <c r="F1697" s="158">
        <f t="shared" si="105"/>
        <v>-100</v>
      </c>
      <c r="G1697" s="165" t="e">
        <f t="shared" si="106"/>
        <v>#N/A</v>
      </c>
      <c r="H1697" s="167">
        <v>86900</v>
      </c>
      <c r="I1697" s="165" t="e">
        <f t="shared" si="107"/>
        <v>#N/A</v>
      </c>
      <c r="J1697" s="158" t="e">
        <f>IF(OR($A1697="",$K1697),"",VLOOKUP($A1697,ContractInfo!$C:$L,10,FALSE))</f>
        <v>#N/A</v>
      </c>
      <c r="K1697" s="158" t="b">
        <f>IF($A1697="","",VLOOKUP($A1697,ContractInfo!$C$2:$H$904,6,FALSE))</f>
        <v>0</v>
      </c>
      <c r="L1697" s="158">
        <f>IF(OR($A1697="",$K1697),"",VLOOKUP($A1697,ContractInfo!$C:$L,5,FALSE))</f>
        <v>100</v>
      </c>
    </row>
    <row r="1698" spans="1:12" x14ac:dyDescent="0.2">
      <c r="A1698" s="141" t="s">
        <v>2521</v>
      </c>
      <c r="B1698" s="167">
        <v>100</v>
      </c>
      <c r="C1698" s="167">
        <v>100</v>
      </c>
      <c r="D1698" s="167">
        <v>0</v>
      </c>
      <c r="E1698" s="158">
        <f t="shared" si="104"/>
        <v>1</v>
      </c>
      <c r="F1698" s="158">
        <f t="shared" si="105"/>
        <v>100</v>
      </c>
      <c r="G1698" s="165" t="e">
        <f t="shared" si="106"/>
        <v>#N/A</v>
      </c>
      <c r="H1698" s="167">
        <v>-176420</v>
      </c>
      <c r="I1698" s="165" t="e">
        <f t="shared" si="107"/>
        <v>#N/A</v>
      </c>
      <c r="J1698" s="158" t="e">
        <f>IF(OR($A1698="",$K1698),"",VLOOKUP($A1698,ContractInfo!$C:$L,10,FALSE))</f>
        <v>#N/A</v>
      </c>
      <c r="K1698" s="158" t="b">
        <f>IF($A1698="","",VLOOKUP($A1698,ContractInfo!$C$2:$H$904,6,FALSE))</f>
        <v>0</v>
      </c>
      <c r="L1698" s="158">
        <f>IF(OR($A1698="",$K1698),"",VLOOKUP($A1698,ContractInfo!$C:$L,5,FALSE))</f>
        <v>100</v>
      </c>
    </row>
    <row r="1699" spans="1:12" x14ac:dyDescent="0.2">
      <c r="A1699" s="141" t="s">
        <v>3081</v>
      </c>
      <c r="B1699" s="167">
        <v>1369</v>
      </c>
      <c r="C1699" s="167">
        <v>1369</v>
      </c>
      <c r="D1699" s="167">
        <v>0</v>
      </c>
      <c r="E1699" s="158">
        <f t="shared" si="104"/>
        <v>1</v>
      </c>
      <c r="F1699" s="158">
        <f t="shared" si="105"/>
        <v>1369</v>
      </c>
      <c r="G1699" s="165" t="e">
        <f t="shared" si="106"/>
        <v>#N/A</v>
      </c>
      <c r="H1699" s="167">
        <v>-2479122.1</v>
      </c>
      <c r="I1699" s="165" t="e">
        <f t="shared" si="107"/>
        <v>#N/A</v>
      </c>
      <c r="J1699" s="158" t="e">
        <f>IF(OR($A1699="",$K1699),"",VLOOKUP($A1699,ContractInfo!$C:$L,10,FALSE))</f>
        <v>#N/A</v>
      </c>
      <c r="K1699" s="158" t="b">
        <f>IF($A1699="","",VLOOKUP($A1699,ContractInfo!$C$2:$H$904,6,FALSE))</f>
        <v>0</v>
      </c>
      <c r="L1699" s="158">
        <f>IF(OR($A1699="",$K1699),"",VLOOKUP($A1699,ContractInfo!$C:$L,5,FALSE))</f>
        <v>100</v>
      </c>
    </row>
    <row r="1700" spans="1:12" x14ac:dyDescent="0.2">
      <c r="A1700" s="141" t="s">
        <v>1875</v>
      </c>
      <c r="B1700" s="167">
        <v>-100</v>
      </c>
      <c r="C1700" s="167">
        <v>-100</v>
      </c>
      <c r="D1700" s="167">
        <v>0</v>
      </c>
      <c r="E1700" s="158">
        <f t="shared" si="104"/>
        <v>1</v>
      </c>
      <c r="F1700" s="158">
        <f t="shared" si="105"/>
        <v>-100</v>
      </c>
      <c r="G1700" s="165" t="e">
        <f t="shared" si="106"/>
        <v>#N/A</v>
      </c>
      <c r="H1700" s="167">
        <v>113400</v>
      </c>
      <c r="I1700" s="165" t="e">
        <f t="shared" si="107"/>
        <v>#N/A</v>
      </c>
      <c r="J1700" s="158" t="e">
        <f>IF(OR($A1700="",$K1700),"",VLOOKUP($A1700,ContractInfo!$C:$L,10,FALSE))</f>
        <v>#N/A</v>
      </c>
      <c r="K1700" s="158" t="b">
        <f>IF($A1700="","",VLOOKUP($A1700,ContractInfo!$C$2:$H$904,6,FALSE))</f>
        <v>0</v>
      </c>
      <c r="L1700" s="158">
        <f>IF(OR($A1700="",$K1700),"",VLOOKUP($A1700,ContractInfo!$C:$L,5,FALSE))</f>
        <v>100</v>
      </c>
    </row>
    <row r="1701" spans="1:12" x14ac:dyDescent="0.2">
      <c r="A1701" s="141" t="s">
        <v>2238</v>
      </c>
      <c r="B1701" s="167">
        <v>-800</v>
      </c>
      <c r="C1701" s="167">
        <v>-800</v>
      </c>
      <c r="D1701" s="167">
        <v>0</v>
      </c>
      <c r="E1701" s="158">
        <f t="shared" si="104"/>
        <v>1</v>
      </c>
      <c r="F1701" s="158">
        <f t="shared" si="105"/>
        <v>-800</v>
      </c>
      <c r="G1701" s="165" t="e">
        <f t="shared" si="106"/>
        <v>#N/A</v>
      </c>
      <c r="H1701" s="167">
        <v>380800</v>
      </c>
      <c r="I1701" s="165" t="e">
        <f t="shared" si="107"/>
        <v>#N/A</v>
      </c>
      <c r="J1701" s="158" t="e">
        <f>IF(OR($A1701="",$K1701),"",VLOOKUP($A1701,ContractInfo!$C:$L,10,FALSE))</f>
        <v>#N/A</v>
      </c>
      <c r="K1701" s="158" t="b">
        <f>IF($A1701="","",VLOOKUP($A1701,ContractInfo!$C$2:$H$904,6,FALSE))</f>
        <v>0</v>
      </c>
      <c r="L1701" s="158">
        <f>IF(OR($A1701="",$K1701),"",VLOOKUP($A1701,ContractInfo!$C:$L,5,FALSE))</f>
        <v>100</v>
      </c>
    </row>
    <row r="1702" spans="1:12" x14ac:dyDescent="0.2">
      <c r="A1702" s="141" t="s">
        <v>2653</v>
      </c>
      <c r="B1702" s="167">
        <v>-150</v>
      </c>
      <c r="C1702" s="167">
        <v>-150</v>
      </c>
      <c r="D1702" s="167">
        <v>0</v>
      </c>
      <c r="E1702" s="158">
        <f t="shared" si="104"/>
        <v>1</v>
      </c>
      <c r="F1702" s="158">
        <f t="shared" si="105"/>
        <v>-150</v>
      </c>
      <c r="G1702" s="165" t="e">
        <f t="shared" si="106"/>
        <v>#N/A</v>
      </c>
      <c r="H1702" s="167">
        <v>552000</v>
      </c>
      <c r="I1702" s="165" t="e">
        <f t="shared" si="107"/>
        <v>#N/A</v>
      </c>
      <c r="J1702" s="158" t="e">
        <f>IF(OR($A1702="",$K1702),"",VLOOKUP($A1702,ContractInfo!$C:$L,10,FALSE))</f>
        <v>#N/A</v>
      </c>
      <c r="K1702" s="158" t="b">
        <f>IF($A1702="","",VLOOKUP($A1702,ContractInfo!$C$2:$H$904,6,FALSE))</f>
        <v>0</v>
      </c>
      <c r="L1702" s="158">
        <f>IF(OR($A1702="",$K1702),"",VLOOKUP($A1702,ContractInfo!$C:$L,5,FALSE))</f>
        <v>100</v>
      </c>
    </row>
    <row r="1703" spans="1:12" x14ac:dyDescent="0.2">
      <c r="A1703" s="141" t="s">
        <v>2808</v>
      </c>
      <c r="B1703" s="167">
        <v>-600</v>
      </c>
      <c r="C1703" s="167">
        <v>-600</v>
      </c>
      <c r="D1703" s="167">
        <v>0</v>
      </c>
      <c r="E1703" s="158">
        <f t="shared" si="104"/>
        <v>1</v>
      </c>
      <c r="F1703" s="158">
        <f t="shared" si="105"/>
        <v>-600</v>
      </c>
      <c r="G1703" s="165" t="e">
        <f t="shared" si="106"/>
        <v>#N/A</v>
      </c>
      <c r="H1703" s="167">
        <v>558600</v>
      </c>
      <c r="I1703" s="165" t="e">
        <f t="shared" si="107"/>
        <v>#N/A</v>
      </c>
      <c r="J1703" s="158" t="e">
        <f>IF(OR($A1703="",$K1703),"",VLOOKUP($A1703,ContractInfo!$C:$L,10,FALSE))</f>
        <v>#N/A</v>
      </c>
      <c r="K1703" s="158" t="b">
        <f>IF($A1703="","",VLOOKUP($A1703,ContractInfo!$C$2:$H$904,6,FALSE))</f>
        <v>0</v>
      </c>
      <c r="L1703" s="158">
        <f>IF(OR($A1703="",$K1703),"",VLOOKUP($A1703,ContractInfo!$C:$L,5,FALSE))</f>
        <v>100</v>
      </c>
    </row>
    <row r="1704" spans="1:12" x14ac:dyDescent="0.2">
      <c r="A1704" s="141" t="s">
        <v>2897</v>
      </c>
      <c r="B1704" s="167">
        <v>-500</v>
      </c>
      <c r="C1704" s="167">
        <v>-500</v>
      </c>
      <c r="D1704" s="167">
        <v>0</v>
      </c>
      <c r="E1704" s="158">
        <f t="shared" si="104"/>
        <v>1</v>
      </c>
      <c r="F1704" s="158">
        <f t="shared" si="105"/>
        <v>-500</v>
      </c>
      <c r="G1704" s="165" t="e">
        <f t="shared" si="106"/>
        <v>#N/A</v>
      </c>
      <c r="H1704" s="167">
        <v>491500</v>
      </c>
      <c r="I1704" s="165" t="e">
        <f t="shared" si="107"/>
        <v>#N/A</v>
      </c>
      <c r="J1704" s="158" t="e">
        <f>IF(OR($A1704="",$K1704),"",VLOOKUP($A1704,ContractInfo!$C:$L,10,FALSE))</f>
        <v>#N/A</v>
      </c>
      <c r="K1704" s="158" t="b">
        <f>IF($A1704="","",VLOOKUP($A1704,ContractInfo!$C$2:$H$904,6,FALSE))</f>
        <v>0</v>
      </c>
      <c r="L1704" s="158">
        <f>IF(OR($A1704="",$K1704),"",VLOOKUP($A1704,ContractInfo!$C:$L,5,FALSE))</f>
        <v>100</v>
      </c>
    </row>
    <row r="1705" spans="1:12" x14ac:dyDescent="0.2">
      <c r="A1705" s="141" t="s">
        <v>1285</v>
      </c>
      <c r="B1705" s="167">
        <v>354</v>
      </c>
      <c r="C1705" s="167">
        <v>354</v>
      </c>
      <c r="D1705" s="167">
        <v>0</v>
      </c>
      <c r="E1705" s="158">
        <f t="shared" si="104"/>
        <v>1</v>
      </c>
      <c r="F1705" s="158">
        <f t="shared" si="105"/>
        <v>354</v>
      </c>
      <c r="G1705" s="165" t="e">
        <f t="shared" si="106"/>
        <v>#N/A</v>
      </c>
      <c r="H1705" s="167">
        <v>-278810.40000000002</v>
      </c>
      <c r="I1705" s="165" t="e">
        <f t="shared" si="107"/>
        <v>#N/A</v>
      </c>
      <c r="J1705" s="158" t="e">
        <f>IF(OR($A1705="",$K1705),"",VLOOKUP($A1705,ContractInfo!$C:$L,10,FALSE))</f>
        <v>#N/A</v>
      </c>
      <c r="K1705" s="158" t="b">
        <f>IF($A1705="","",VLOOKUP($A1705,ContractInfo!$C$2:$H$904,6,FALSE))</f>
        <v>0</v>
      </c>
      <c r="L1705" s="158">
        <f>IF(OR($A1705="",$K1705),"",VLOOKUP($A1705,ContractInfo!$C:$L,5,FALSE))</f>
        <v>100</v>
      </c>
    </row>
    <row r="1706" spans="1:12" x14ac:dyDescent="0.2">
      <c r="A1706" s="141" t="s">
        <v>2904</v>
      </c>
      <c r="B1706" s="167">
        <v>200</v>
      </c>
      <c r="C1706" s="167">
        <v>200</v>
      </c>
      <c r="D1706" s="167">
        <v>0</v>
      </c>
      <c r="E1706" s="158">
        <f t="shared" si="104"/>
        <v>1</v>
      </c>
      <c r="F1706" s="158">
        <f t="shared" si="105"/>
        <v>200</v>
      </c>
      <c r="G1706" s="165" t="e">
        <f t="shared" si="106"/>
        <v>#N/A</v>
      </c>
      <c r="H1706" s="167">
        <v>-133000</v>
      </c>
      <c r="I1706" s="165" t="e">
        <f t="shared" si="107"/>
        <v>#N/A</v>
      </c>
      <c r="J1706" s="158" t="e">
        <f>IF(OR($A1706="",$K1706),"",VLOOKUP($A1706,ContractInfo!$C:$L,10,FALSE))</f>
        <v>#N/A</v>
      </c>
      <c r="K1706" s="158" t="b">
        <f>IF($A1706="","",VLOOKUP($A1706,ContractInfo!$C$2:$H$904,6,FALSE))</f>
        <v>0</v>
      </c>
      <c r="L1706" s="158">
        <f>IF(OR($A1706="",$K1706),"",VLOOKUP($A1706,ContractInfo!$C:$L,5,FALSE))</f>
        <v>100</v>
      </c>
    </row>
    <row r="1707" spans="1:12" x14ac:dyDescent="0.2">
      <c r="A1707" s="141" t="s">
        <v>1458</v>
      </c>
      <c r="B1707" s="167">
        <v>25</v>
      </c>
      <c r="C1707" s="167">
        <v>0</v>
      </c>
      <c r="D1707" s="167">
        <v>-25</v>
      </c>
      <c r="E1707" s="158">
        <f t="shared" si="104"/>
        <v>1</v>
      </c>
      <c r="F1707" s="158">
        <f t="shared" si="105"/>
        <v>25</v>
      </c>
      <c r="G1707" s="165" t="e">
        <f t="shared" si="106"/>
        <v>#N/A</v>
      </c>
      <c r="H1707" s="167">
        <v>-974750</v>
      </c>
      <c r="I1707" s="165" t="e">
        <f t="shared" si="107"/>
        <v>#N/A</v>
      </c>
      <c r="J1707" s="158" t="e">
        <f>IF(OR($A1707="",$K1707),"",VLOOKUP($A1707,ContractInfo!$C:$L,10,FALSE))</f>
        <v>#N/A</v>
      </c>
      <c r="K1707" s="158" t="b">
        <f>IF($A1707="","",VLOOKUP($A1707,ContractInfo!$C$2:$H$904,6,FALSE))</f>
        <v>0</v>
      </c>
      <c r="L1707" s="158">
        <f>IF(OR($A1707="",$K1707),"",VLOOKUP($A1707,ContractInfo!$C:$L,5,FALSE))</f>
        <v>10</v>
      </c>
    </row>
    <row r="1708" spans="1:12" x14ac:dyDescent="0.2">
      <c r="A1708" s="141" t="s">
        <v>1416</v>
      </c>
      <c r="B1708" s="167">
        <v>4</v>
      </c>
      <c r="C1708" s="167">
        <v>0</v>
      </c>
      <c r="D1708" s="167">
        <v>-4</v>
      </c>
      <c r="E1708" s="158">
        <f t="shared" si="104"/>
        <v>1</v>
      </c>
      <c r="F1708" s="158">
        <f t="shared" si="105"/>
        <v>4</v>
      </c>
      <c r="G1708" s="165" t="e">
        <f t="shared" si="106"/>
        <v>#N/A</v>
      </c>
      <c r="H1708" s="167">
        <v>-156800</v>
      </c>
      <c r="I1708" s="165" t="e">
        <f t="shared" si="107"/>
        <v>#N/A</v>
      </c>
      <c r="J1708" s="158" t="e">
        <f>IF(OR($A1708="",$K1708),"",VLOOKUP($A1708,ContractInfo!$C:$L,10,FALSE))</f>
        <v>#N/A</v>
      </c>
      <c r="K1708" s="158" t="b">
        <f>IF($A1708="","",VLOOKUP($A1708,ContractInfo!$C$2:$H$904,6,FALSE))</f>
        <v>0</v>
      </c>
      <c r="L1708" s="158">
        <f>IF(OR($A1708="",$K1708),"",VLOOKUP($A1708,ContractInfo!$C:$L,5,FALSE))</f>
        <v>10</v>
      </c>
    </row>
    <row r="1709" spans="1:12" x14ac:dyDescent="0.2">
      <c r="A1709" s="141" t="s">
        <v>2746</v>
      </c>
      <c r="B1709" s="167">
        <v>-5</v>
      </c>
      <c r="C1709" s="167">
        <v>-5</v>
      </c>
      <c r="D1709" s="167">
        <v>0</v>
      </c>
      <c r="E1709" s="158">
        <f t="shared" si="104"/>
        <v>1</v>
      </c>
      <c r="F1709" s="158">
        <f t="shared" si="105"/>
        <v>-5</v>
      </c>
      <c r="G1709" s="165" t="e">
        <f t="shared" si="106"/>
        <v>#N/A</v>
      </c>
      <c r="H1709" s="167">
        <v>166750</v>
      </c>
      <c r="I1709" s="165" t="e">
        <f t="shared" si="107"/>
        <v>#N/A</v>
      </c>
      <c r="J1709" s="158" t="e">
        <f>IF(OR($A1709="",$K1709),"",VLOOKUP($A1709,ContractInfo!$C:$L,10,FALSE))</f>
        <v>#N/A</v>
      </c>
      <c r="K1709" s="158" t="b">
        <f>IF($A1709="","",VLOOKUP($A1709,ContractInfo!$C$2:$H$904,6,FALSE))</f>
        <v>0</v>
      </c>
      <c r="L1709" s="158">
        <f>IF(OR($A1709="",$K1709),"",VLOOKUP($A1709,ContractInfo!$C:$L,5,FALSE))</f>
        <v>5</v>
      </c>
    </row>
    <row r="1710" spans="1:12" x14ac:dyDescent="0.2">
      <c r="A1710" s="141" t="s">
        <v>1458</v>
      </c>
      <c r="B1710" s="167">
        <v>-44</v>
      </c>
      <c r="C1710" s="167">
        <v>0</v>
      </c>
      <c r="D1710" s="167">
        <v>44</v>
      </c>
      <c r="E1710" s="158">
        <f t="shared" si="104"/>
        <v>1</v>
      </c>
      <c r="F1710" s="158">
        <f t="shared" si="105"/>
        <v>-44</v>
      </c>
      <c r="G1710" s="165" t="e">
        <f t="shared" si="106"/>
        <v>#N/A</v>
      </c>
      <c r="H1710" s="167">
        <v>1710779.9999999984</v>
      </c>
      <c r="I1710" s="165" t="e">
        <f t="shared" si="107"/>
        <v>#N/A</v>
      </c>
      <c r="J1710" s="158" t="e">
        <f>IF(OR($A1710="",$K1710),"",VLOOKUP($A1710,ContractInfo!$C:$L,10,FALSE))</f>
        <v>#N/A</v>
      </c>
      <c r="K1710" s="158" t="b">
        <f>IF($A1710="","",VLOOKUP($A1710,ContractInfo!$C$2:$H$904,6,FALSE))</f>
        <v>0</v>
      </c>
      <c r="L1710" s="158">
        <f>IF(OR($A1710="",$K1710),"",VLOOKUP($A1710,ContractInfo!$C:$L,5,FALSE))</f>
        <v>10</v>
      </c>
    </row>
    <row r="1711" spans="1:12" x14ac:dyDescent="0.2">
      <c r="A1711" s="141" t="s">
        <v>1806</v>
      </c>
      <c r="B1711" s="167">
        <v>49</v>
      </c>
      <c r="C1711" s="167">
        <v>0</v>
      </c>
      <c r="D1711" s="167">
        <v>-49</v>
      </c>
      <c r="E1711" s="158">
        <f t="shared" si="104"/>
        <v>1</v>
      </c>
      <c r="F1711" s="158">
        <f t="shared" si="105"/>
        <v>49</v>
      </c>
      <c r="G1711" s="165" t="e">
        <f t="shared" si="106"/>
        <v>#N/A</v>
      </c>
      <c r="H1711" s="167">
        <v>-3760199.9999999958</v>
      </c>
      <c r="I1711" s="165" t="e">
        <f t="shared" si="107"/>
        <v>#N/A</v>
      </c>
      <c r="J1711" s="158" t="e">
        <f>IF(OR($A1711="",$K1711),"",VLOOKUP($A1711,ContractInfo!$C:$L,10,FALSE))</f>
        <v>#N/A</v>
      </c>
      <c r="K1711" s="158" t="b">
        <f>IF($A1711="","",VLOOKUP($A1711,ContractInfo!$C$2:$H$904,6,FALSE))</f>
        <v>0</v>
      </c>
      <c r="L1711" s="158">
        <f>IF(OR($A1711="",$K1711),"",VLOOKUP($A1711,ContractInfo!$C:$L,5,FALSE))</f>
        <v>5</v>
      </c>
    </row>
    <row r="1712" spans="1:12" x14ac:dyDescent="0.2">
      <c r="A1712" s="141" t="s">
        <v>2870</v>
      </c>
      <c r="B1712" s="167">
        <v>-8</v>
      </c>
      <c r="C1712" s="167">
        <v>0</v>
      </c>
      <c r="D1712" s="167">
        <v>8</v>
      </c>
      <c r="E1712" s="158">
        <f t="shared" si="104"/>
        <v>1</v>
      </c>
      <c r="F1712" s="158">
        <f t="shared" si="105"/>
        <v>-8</v>
      </c>
      <c r="G1712" s="165" t="e">
        <f t="shared" si="106"/>
        <v>#N/A</v>
      </c>
      <c r="H1712" s="167">
        <v>285040</v>
      </c>
      <c r="I1712" s="165" t="e">
        <f t="shared" si="107"/>
        <v>#N/A</v>
      </c>
      <c r="J1712" s="158" t="e">
        <f>IF(OR($A1712="",$K1712),"",VLOOKUP($A1712,ContractInfo!$C:$L,10,FALSE))</f>
        <v>#N/A</v>
      </c>
      <c r="K1712" s="158" t="b">
        <f>IF($A1712="","",VLOOKUP($A1712,ContractInfo!$C$2:$H$904,6,FALSE))</f>
        <v>0</v>
      </c>
      <c r="L1712" s="158">
        <f>IF(OR($A1712="",$K1712),"",VLOOKUP($A1712,ContractInfo!$C:$L,5,FALSE))</f>
        <v>10</v>
      </c>
    </row>
    <row r="1713" spans="1:12" x14ac:dyDescent="0.2">
      <c r="A1713" s="141" t="s">
        <v>2870</v>
      </c>
      <c r="B1713" s="167">
        <v>-6</v>
      </c>
      <c r="C1713" s="167">
        <v>-6</v>
      </c>
      <c r="D1713" s="167">
        <v>0</v>
      </c>
      <c r="E1713" s="158">
        <f t="shared" si="104"/>
        <v>1</v>
      </c>
      <c r="F1713" s="158">
        <f t="shared" si="105"/>
        <v>-6</v>
      </c>
      <c r="G1713" s="165" t="e">
        <f t="shared" si="106"/>
        <v>#N/A</v>
      </c>
      <c r="H1713" s="167">
        <v>213780</v>
      </c>
      <c r="I1713" s="165" t="e">
        <f t="shared" si="107"/>
        <v>#N/A</v>
      </c>
      <c r="J1713" s="158" t="e">
        <f>IF(OR($A1713="",$K1713),"",VLOOKUP($A1713,ContractInfo!$C:$L,10,FALSE))</f>
        <v>#N/A</v>
      </c>
      <c r="K1713" s="158" t="b">
        <f>IF($A1713="","",VLOOKUP($A1713,ContractInfo!$C$2:$H$904,6,FALSE))</f>
        <v>0</v>
      </c>
      <c r="L1713" s="158">
        <f>IF(OR($A1713="",$K1713),"",VLOOKUP($A1713,ContractInfo!$C:$L,5,FALSE))</f>
        <v>10</v>
      </c>
    </row>
    <row r="1714" spans="1:12" x14ac:dyDescent="0.2">
      <c r="A1714" s="141" t="s">
        <v>2580</v>
      </c>
      <c r="B1714" s="167">
        <v>6</v>
      </c>
      <c r="C1714" s="167">
        <v>0</v>
      </c>
      <c r="D1714" s="167">
        <v>-6</v>
      </c>
      <c r="E1714" s="158">
        <f t="shared" si="104"/>
        <v>1</v>
      </c>
      <c r="F1714" s="158">
        <f t="shared" si="105"/>
        <v>6</v>
      </c>
      <c r="G1714" s="165" t="e">
        <f t="shared" si="106"/>
        <v>#N/A</v>
      </c>
      <c r="H1714" s="167">
        <v>-309720</v>
      </c>
      <c r="I1714" s="165" t="e">
        <f t="shared" si="107"/>
        <v>#N/A</v>
      </c>
      <c r="J1714" s="158" t="e">
        <f>IF(OR($A1714="",$K1714),"",VLOOKUP($A1714,ContractInfo!$C:$L,10,FALSE))</f>
        <v>#N/A</v>
      </c>
      <c r="K1714" s="158" t="b">
        <f>IF($A1714="","",VLOOKUP($A1714,ContractInfo!$C$2:$H$904,6,FALSE))</f>
        <v>0</v>
      </c>
      <c r="L1714" s="158">
        <f>IF(OR($A1714="",$K1714),"",VLOOKUP($A1714,ContractInfo!$C:$L,5,FALSE))</f>
        <v>10</v>
      </c>
    </row>
    <row r="1715" spans="1:12" x14ac:dyDescent="0.2">
      <c r="A1715" s="141" t="s">
        <v>1416</v>
      </c>
      <c r="B1715" s="167">
        <v>-177</v>
      </c>
      <c r="C1715" s="167">
        <v>0</v>
      </c>
      <c r="D1715" s="167">
        <v>177</v>
      </c>
      <c r="E1715" s="158">
        <f t="shared" si="104"/>
        <v>1</v>
      </c>
      <c r="F1715" s="158">
        <f t="shared" si="105"/>
        <v>-177</v>
      </c>
      <c r="G1715" s="165" t="e">
        <f t="shared" si="106"/>
        <v>#N/A</v>
      </c>
      <c r="H1715" s="167">
        <v>6866060.0000000093</v>
      </c>
      <c r="I1715" s="165" t="e">
        <f t="shared" si="107"/>
        <v>#N/A</v>
      </c>
      <c r="J1715" s="158" t="e">
        <f>IF(OR($A1715="",$K1715),"",VLOOKUP($A1715,ContractInfo!$C:$L,10,FALSE))</f>
        <v>#N/A</v>
      </c>
      <c r="K1715" s="158" t="b">
        <f>IF($A1715="","",VLOOKUP($A1715,ContractInfo!$C$2:$H$904,6,FALSE))</f>
        <v>0</v>
      </c>
      <c r="L1715" s="158">
        <f>IF(OR($A1715="",$K1715),"",VLOOKUP($A1715,ContractInfo!$C:$L,5,FALSE))</f>
        <v>10</v>
      </c>
    </row>
    <row r="1716" spans="1:12" x14ac:dyDescent="0.2">
      <c r="A1716" s="141" t="s">
        <v>3156</v>
      </c>
      <c r="B1716" s="167">
        <v>845</v>
      </c>
      <c r="C1716" s="167">
        <v>845</v>
      </c>
      <c r="D1716" s="167">
        <v>0</v>
      </c>
      <c r="E1716" s="158">
        <f t="shared" si="104"/>
        <v>1</v>
      </c>
      <c r="F1716" s="158">
        <f t="shared" si="105"/>
        <v>845</v>
      </c>
      <c r="G1716" s="165" t="e">
        <f t="shared" si="106"/>
        <v>#N/A</v>
      </c>
      <c r="H1716" s="167">
        <v>-570375</v>
      </c>
      <c r="I1716" s="165" t="e">
        <f t="shared" si="107"/>
        <v>#N/A</v>
      </c>
      <c r="J1716" s="158" t="e">
        <f>IF(OR($A1716="",$K1716),"",VLOOKUP($A1716,ContractInfo!$C:$L,10,FALSE))</f>
        <v>#N/A</v>
      </c>
      <c r="K1716" s="158" t="b">
        <f>IF($A1716="","",VLOOKUP($A1716,ContractInfo!$C$2:$H$904,6,FALSE))</f>
        <v>0</v>
      </c>
      <c r="L1716" s="158">
        <f>IF(OR($A1716="",$K1716),"",VLOOKUP($A1716,ContractInfo!$C:$L,5,FALSE))</f>
        <v>100</v>
      </c>
    </row>
    <row r="1717" spans="1:12" x14ac:dyDescent="0.2">
      <c r="A1717" s="141" t="s">
        <v>3152</v>
      </c>
      <c r="B1717" s="167">
        <v>190</v>
      </c>
      <c r="C1717" s="167">
        <v>190</v>
      </c>
      <c r="D1717" s="167">
        <v>0</v>
      </c>
      <c r="E1717" s="158">
        <f t="shared" si="104"/>
        <v>1</v>
      </c>
      <c r="F1717" s="158">
        <f t="shared" si="105"/>
        <v>190</v>
      </c>
      <c r="G1717" s="165" t="e">
        <f t="shared" si="106"/>
        <v>#N/A</v>
      </c>
      <c r="H1717" s="167">
        <v>-587100</v>
      </c>
      <c r="I1717" s="165" t="e">
        <f t="shared" si="107"/>
        <v>#N/A</v>
      </c>
      <c r="J1717" s="158" t="e">
        <f>IF(OR($A1717="",$K1717),"",VLOOKUP($A1717,ContractInfo!$C:$L,10,FALSE))</f>
        <v>#N/A</v>
      </c>
      <c r="K1717" s="158" t="b">
        <f>IF($A1717="","",VLOOKUP($A1717,ContractInfo!$C$2:$H$904,6,FALSE))</f>
        <v>0</v>
      </c>
      <c r="L1717" s="158">
        <f>IF(OR($A1717="",$K1717),"",VLOOKUP($A1717,ContractInfo!$C:$L,5,FALSE))</f>
        <v>100</v>
      </c>
    </row>
    <row r="1718" spans="1:12" x14ac:dyDescent="0.2">
      <c r="A1718" s="141" t="s">
        <v>2628</v>
      </c>
      <c r="B1718" s="167">
        <v>494</v>
      </c>
      <c r="C1718" s="167">
        <v>494</v>
      </c>
      <c r="D1718" s="167">
        <v>0</v>
      </c>
      <c r="E1718" s="158">
        <f t="shared" si="104"/>
        <v>1</v>
      </c>
      <c r="F1718" s="158">
        <f t="shared" si="105"/>
        <v>494</v>
      </c>
      <c r="G1718" s="165" t="e">
        <f t="shared" si="106"/>
        <v>#N/A</v>
      </c>
      <c r="H1718" s="167">
        <v>-595270</v>
      </c>
      <c r="I1718" s="165" t="e">
        <f t="shared" si="107"/>
        <v>#N/A</v>
      </c>
      <c r="J1718" s="158" t="e">
        <f>IF(OR($A1718="",$K1718),"",VLOOKUP($A1718,ContractInfo!$C:$L,10,FALSE))</f>
        <v>#N/A</v>
      </c>
      <c r="K1718" s="158" t="b">
        <f>IF($A1718="","",VLOOKUP($A1718,ContractInfo!$C$2:$H$904,6,FALSE))</f>
        <v>0</v>
      </c>
      <c r="L1718" s="158">
        <f>IF(OR($A1718="",$K1718),"",VLOOKUP($A1718,ContractInfo!$C:$L,5,FALSE))</f>
        <v>100</v>
      </c>
    </row>
    <row r="1719" spans="1:12" x14ac:dyDescent="0.2">
      <c r="A1719" s="141" t="s">
        <v>3049</v>
      </c>
      <c r="B1719" s="167">
        <v>80</v>
      </c>
      <c r="C1719" s="167">
        <v>80</v>
      </c>
      <c r="D1719" s="167">
        <v>0</v>
      </c>
      <c r="E1719" s="158">
        <f t="shared" si="104"/>
        <v>1</v>
      </c>
      <c r="F1719" s="158">
        <f t="shared" si="105"/>
        <v>80</v>
      </c>
      <c r="G1719" s="165" t="e">
        <f t="shared" si="106"/>
        <v>#N/A</v>
      </c>
      <c r="H1719" s="167">
        <v>-98240</v>
      </c>
      <c r="I1719" s="165" t="e">
        <f t="shared" si="107"/>
        <v>#N/A</v>
      </c>
      <c r="J1719" s="158" t="e">
        <f>IF(OR($A1719="",$K1719),"",VLOOKUP($A1719,ContractInfo!$C:$L,10,FALSE))</f>
        <v>#N/A</v>
      </c>
      <c r="K1719" s="158" t="b">
        <f>IF($A1719="","",VLOOKUP($A1719,ContractInfo!$C$2:$H$904,6,FALSE))</f>
        <v>0</v>
      </c>
      <c r="L1719" s="158">
        <f>IF(OR($A1719="",$K1719),"",VLOOKUP($A1719,ContractInfo!$C:$L,5,FALSE))</f>
        <v>100</v>
      </c>
    </row>
    <row r="1720" spans="1:12" x14ac:dyDescent="0.2">
      <c r="A1720" s="141" t="s">
        <v>1879</v>
      </c>
      <c r="B1720" s="167">
        <v>300</v>
      </c>
      <c r="C1720" s="167">
        <v>300</v>
      </c>
      <c r="D1720" s="167">
        <v>0</v>
      </c>
      <c r="E1720" s="158">
        <f t="shared" si="104"/>
        <v>1</v>
      </c>
      <c r="F1720" s="158">
        <f t="shared" si="105"/>
        <v>300</v>
      </c>
      <c r="G1720" s="165" t="e">
        <f t="shared" si="106"/>
        <v>#N/A</v>
      </c>
      <c r="H1720" s="167">
        <v>-204600</v>
      </c>
      <c r="I1720" s="165" t="e">
        <f t="shared" si="107"/>
        <v>#N/A</v>
      </c>
      <c r="J1720" s="158" t="e">
        <f>IF(OR($A1720="",$K1720),"",VLOOKUP($A1720,ContractInfo!$C:$L,10,FALSE))</f>
        <v>#N/A</v>
      </c>
      <c r="K1720" s="158" t="b">
        <f>IF($A1720="","",VLOOKUP($A1720,ContractInfo!$C$2:$H$904,6,FALSE))</f>
        <v>0</v>
      </c>
      <c r="L1720" s="158">
        <f>IF(OR($A1720="",$K1720),"",VLOOKUP($A1720,ContractInfo!$C:$L,5,FALSE))</f>
        <v>100</v>
      </c>
    </row>
    <row r="1721" spans="1:12" x14ac:dyDescent="0.2">
      <c r="A1721" s="141" t="s">
        <v>2200</v>
      </c>
      <c r="B1721" s="167">
        <v>800</v>
      </c>
      <c r="C1721" s="167">
        <v>800</v>
      </c>
      <c r="D1721" s="167">
        <v>0</v>
      </c>
      <c r="E1721" s="158">
        <f t="shared" si="104"/>
        <v>1</v>
      </c>
      <c r="F1721" s="158">
        <f t="shared" si="105"/>
        <v>800</v>
      </c>
      <c r="G1721" s="165" t="e">
        <f t="shared" si="106"/>
        <v>#N/A</v>
      </c>
      <c r="H1721" s="167">
        <v>-439200</v>
      </c>
      <c r="I1721" s="165" t="e">
        <f t="shared" si="107"/>
        <v>#N/A</v>
      </c>
      <c r="J1721" s="158" t="e">
        <f>IF(OR($A1721="",$K1721),"",VLOOKUP($A1721,ContractInfo!$C:$L,10,FALSE))</f>
        <v>#N/A</v>
      </c>
      <c r="K1721" s="158" t="b">
        <f>IF($A1721="","",VLOOKUP($A1721,ContractInfo!$C$2:$H$904,6,FALSE))</f>
        <v>0</v>
      </c>
      <c r="L1721" s="158">
        <f>IF(OR($A1721="",$K1721),"",VLOOKUP($A1721,ContractInfo!$C:$L,5,FALSE))</f>
        <v>100</v>
      </c>
    </row>
    <row r="1722" spans="1:12" x14ac:dyDescent="0.2">
      <c r="A1722" s="141" t="s">
        <v>1285</v>
      </c>
      <c r="B1722" s="167">
        <v>2400</v>
      </c>
      <c r="C1722" s="167">
        <v>2400</v>
      </c>
      <c r="D1722" s="167">
        <v>0</v>
      </c>
      <c r="E1722" s="158">
        <f t="shared" si="104"/>
        <v>1</v>
      </c>
      <c r="F1722" s="158">
        <f t="shared" si="105"/>
        <v>2400</v>
      </c>
      <c r="G1722" s="165" t="e">
        <f t="shared" si="106"/>
        <v>#N/A</v>
      </c>
      <c r="H1722" s="167">
        <v>-1918320</v>
      </c>
      <c r="I1722" s="165" t="e">
        <f t="shared" si="107"/>
        <v>#N/A</v>
      </c>
      <c r="J1722" s="158" t="e">
        <f>IF(OR($A1722="",$K1722),"",VLOOKUP($A1722,ContractInfo!$C:$L,10,FALSE))</f>
        <v>#N/A</v>
      </c>
      <c r="K1722" s="158" t="b">
        <f>IF($A1722="","",VLOOKUP($A1722,ContractInfo!$C$2:$H$904,6,FALSE))</f>
        <v>0</v>
      </c>
      <c r="L1722" s="158">
        <f>IF(OR($A1722="",$K1722),"",VLOOKUP($A1722,ContractInfo!$C:$L,5,FALSE))</f>
        <v>100</v>
      </c>
    </row>
    <row r="1723" spans="1:12" x14ac:dyDescent="0.2">
      <c r="A1723" s="141" t="s">
        <v>2560</v>
      </c>
      <c r="B1723" s="167">
        <v>660</v>
      </c>
      <c r="C1723" s="167">
        <v>660</v>
      </c>
      <c r="D1723" s="167">
        <v>0</v>
      </c>
      <c r="E1723" s="158">
        <f t="shared" si="104"/>
        <v>1</v>
      </c>
      <c r="F1723" s="158">
        <f t="shared" si="105"/>
        <v>660</v>
      </c>
      <c r="G1723" s="165" t="e">
        <f t="shared" si="106"/>
        <v>#N/A</v>
      </c>
      <c r="H1723" s="167">
        <v>-544500</v>
      </c>
      <c r="I1723" s="165" t="e">
        <f t="shared" si="107"/>
        <v>#N/A</v>
      </c>
      <c r="J1723" s="158" t="e">
        <f>IF(OR($A1723="",$K1723),"",VLOOKUP($A1723,ContractInfo!$C:$L,10,FALSE))</f>
        <v>#N/A</v>
      </c>
      <c r="K1723" s="158" t="b">
        <f>IF($A1723="","",VLOOKUP($A1723,ContractInfo!$C$2:$H$904,6,FALSE))</f>
        <v>0</v>
      </c>
      <c r="L1723" s="158">
        <f>IF(OR($A1723="",$K1723),"",VLOOKUP($A1723,ContractInfo!$C:$L,5,FALSE))</f>
        <v>100</v>
      </c>
    </row>
    <row r="1724" spans="1:12" x14ac:dyDescent="0.2">
      <c r="A1724" s="141" t="s">
        <v>3159</v>
      </c>
      <c r="B1724" s="167">
        <v>428</v>
      </c>
      <c r="C1724" s="167">
        <v>428</v>
      </c>
      <c r="D1724" s="167">
        <v>0</v>
      </c>
      <c r="E1724" s="158">
        <f t="shared" si="104"/>
        <v>1</v>
      </c>
      <c r="F1724" s="158">
        <f t="shared" si="105"/>
        <v>428</v>
      </c>
      <c r="G1724" s="165" t="e">
        <f t="shared" si="106"/>
        <v>#N/A</v>
      </c>
      <c r="H1724" s="167">
        <v>-555800.80000000005</v>
      </c>
      <c r="I1724" s="165" t="e">
        <f t="shared" si="107"/>
        <v>#N/A</v>
      </c>
      <c r="J1724" s="158" t="e">
        <f>IF(OR($A1724="",$K1724),"",VLOOKUP($A1724,ContractInfo!$C:$L,10,FALSE))</f>
        <v>#N/A</v>
      </c>
      <c r="K1724" s="158" t="b">
        <f>IF($A1724="","",VLOOKUP($A1724,ContractInfo!$C$2:$H$904,6,FALSE))</f>
        <v>0</v>
      </c>
      <c r="L1724" s="158">
        <f>IF(OR($A1724="",$K1724),"",VLOOKUP($A1724,ContractInfo!$C:$L,5,FALSE))</f>
        <v>100</v>
      </c>
    </row>
    <row r="1725" spans="1:12" x14ac:dyDescent="0.2">
      <c r="A1725" s="141" t="s">
        <v>2172</v>
      </c>
      <c r="B1725" s="167">
        <v>-50</v>
      </c>
      <c r="C1725" s="167">
        <v>-50</v>
      </c>
      <c r="D1725" s="167">
        <v>0</v>
      </c>
      <c r="E1725" s="158">
        <f t="shared" si="104"/>
        <v>1</v>
      </c>
      <c r="F1725" s="158">
        <f t="shared" si="105"/>
        <v>-50</v>
      </c>
      <c r="G1725" s="165" t="e">
        <f t="shared" si="106"/>
        <v>#N/A</v>
      </c>
      <c r="H1725" s="167">
        <v>46300</v>
      </c>
      <c r="I1725" s="165" t="e">
        <f t="shared" si="107"/>
        <v>#N/A</v>
      </c>
      <c r="J1725" s="158" t="e">
        <f>IF(OR($A1725="",$K1725),"",VLOOKUP($A1725,ContractInfo!$C:$L,10,FALSE))</f>
        <v>#N/A</v>
      </c>
      <c r="K1725" s="158" t="b">
        <f>IF($A1725="","",VLOOKUP($A1725,ContractInfo!$C$2:$H$904,6,FALSE))</f>
        <v>0</v>
      </c>
      <c r="L1725" s="158">
        <f>IF(OR($A1725="",$K1725),"",VLOOKUP($A1725,ContractInfo!$C:$L,5,FALSE))</f>
        <v>100</v>
      </c>
    </row>
    <row r="1726" spans="1:12" x14ac:dyDescent="0.2">
      <c r="A1726" s="141" t="s">
        <v>1396</v>
      </c>
      <c r="B1726" s="167">
        <v>40</v>
      </c>
      <c r="C1726" s="167">
        <v>40</v>
      </c>
      <c r="D1726" s="167">
        <v>0</v>
      </c>
      <c r="E1726" s="158">
        <f t="shared" si="104"/>
        <v>1</v>
      </c>
      <c r="F1726" s="158">
        <f t="shared" si="105"/>
        <v>40</v>
      </c>
      <c r="G1726" s="165" t="e">
        <f t="shared" si="106"/>
        <v>#N/A</v>
      </c>
      <c r="H1726" s="167">
        <v>-67560</v>
      </c>
      <c r="I1726" s="165" t="e">
        <f t="shared" si="107"/>
        <v>#N/A</v>
      </c>
      <c r="J1726" s="158" t="e">
        <f>IF(OR($A1726="",$K1726),"",VLOOKUP($A1726,ContractInfo!$C:$L,10,FALSE))</f>
        <v>#N/A</v>
      </c>
      <c r="K1726" s="158" t="b">
        <f>IF($A1726="","",VLOOKUP($A1726,ContractInfo!$C$2:$H$904,6,FALSE))</f>
        <v>0</v>
      </c>
      <c r="L1726" s="158">
        <f>IF(OR($A1726="",$K1726),"",VLOOKUP($A1726,ContractInfo!$C:$L,5,FALSE))</f>
        <v>100</v>
      </c>
    </row>
    <row r="1727" spans="1:12" x14ac:dyDescent="0.2">
      <c r="A1727" s="141" t="s">
        <v>1979</v>
      </c>
      <c r="B1727" s="167">
        <v>50</v>
      </c>
      <c r="C1727" s="167">
        <v>50</v>
      </c>
      <c r="D1727" s="167">
        <v>0</v>
      </c>
      <c r="E1727" s="158">
        <f t="shared" si="104"/>
        <v>1</v>
      </c>
      <c r="F1727" s="158">
        <f t="shared" si="105"/>
        <v>50</v>
      </c>
      <c r="G1727" s="165" t="e">
        <f t="shared" si="106"/>
        <v>#N/A</v>
      </c>
      <c r="H1727" s="167">
        <v>-332400</v>
      </c>
      <c r="I1727" s="165" t="e">
        <f t="shared" si="107"/>
        <v>#N/A</v>
      </c>
      <c r="J1727" s="158" t="e">
        <f>IF(OR($A1727="",$K1727),"",VLOOKUP($A1727,ContractInfo!$C:$L,10,FALSE))</f>
        <v>#N/A</v>
      </c>
      <c r="K1727" s="158" t="b">
        <f>IF($A1727="","",VLOOKUP($A1727,ContractInfo!$C$2:$H$904,6,FALSE))</f>
        <v>0</v>
      </c>
      <c r="L1727" s="158">
        <f>IF(OR($A1727="",$K1727),"",VLOOKUP($A1727,ContractInfo!$C:$L,5,FALSE))</f>
        <v>100</v>
      </c>
    </row>
    <row r="1728" spans="1:12" x14ac:dyDescent="0.2">
      <c r="A1728" s="141" t="s">
        <v>2650</v>
      </c>
      <c r="B1728" s="167">
        <v>1000</v>
      </c>
      <c r="C1728" s="167">
        <v>1000</v>
      </c>
      <c r="D1728" s="167">
        <v>0</v>
      </c>
      <c r="E1728" s="158">
        <f t="shared" si="104"/>
        <v>1</v>
      </c>
      <c r="F1728" s="158">
        <f t="shared" si="105"/>
        <v>1000</v>
      </c>
      <c r="G1728" s="165" t="e">
        <f t="shared" si="106"/>
        <v>#N/A</v>
      </c>
      <c r="H1728" s="167">
        <v>-465000.00000000006</v>
      </c>
      <c r="I1728" s="165" t="e">
        <f t="shared" si="107"/>
        <v>#N/A</v>
      </c>
      <c r="J1728" s="158" t="e">
        <f>IF(OR($A1728="",$K1728),"",VLOOKUP($A1728,ContractInfo!$C:$L,10,FALSE))</f>
        <v>#N/A</v>
      </c>
      <c r="K1728" s="158" t="b">
        <f>IF($A1728="","",VLOOKUP($A1728,ContractInfo!$C$2:$H$904,6,FALSE))</f>
        <v>0</v>
      </c>
      <c r="L1728" s="158">
        <f>IF(OR($A1728="",$K1728),"",VLOOKUP($A1728,ContractInfo!$C:$L,5,FALSE))</f>
        <v>100</v>
      </c>
    </row>
    <row r="1729" spans="1:12" x14ac:dyDescent="0.2">
      <c r="A1729" s="141" t="s">
        <v>2753</v>
      </c>
      <c r="B1729" s="167">
        <v>25</v>
      </c>
      <c r="C1729" s="167">
        <v>25</v>
      </c>
      <c r="D1729" s="167">
        <v>0</v>
      </c>
      <c r="E1729" s="158">
        <f t="shared" si="104"/>
        <v>1</v>
      </c>
      <c r="F1729" s="158">
        <f t="shared" si="105"/>
        <v>25</v>
      </c>
      <c r="G1729" s="165" t="e">
        <f t="shared" si="106"/>
        <v>#N/A</v>
      </c>
      <c r="H1729" s="167">
        <v>-169575</v>
      </c>
      <c r="I1729" s="165" t="e">
        <f t="shared" si="107"/>
        <v>#N/A</v>
      </c>
      <c r="J1729" s="158" t="e">
        <f>IF(OR($A1729="",$K1729),"",VLOOKUP($A1729,ContractInfo!$C:$L,10,FALSE))</f>
        <v>#N/A</v>
      </c>
      <c r="K1729" s="158" t="b">
        <f>IF($A1729="","",VLOOKUP($A1729,ContractInfo!$C$2:$H$904,6,FALSE))</f>
        <v>0</v>
      </c>
      <c r="L1729" s="158">
        <f>IF(OR($A1729="",$K1729),"",VLOOKUP($A1729,ContractInfo!$C:$L,5,FALSE))</f>
        <v>100</v>
      </c>
    </row>
    <row r="1730" spans="1:12" x14ac:dyDescent="0.2">
      <c r="A1730" s="141" t="s">
        <v>2718</v>
      </c>
      <c r="B1730" s="167">
        <v>-100</v>
      </c>
      <c r="C1730" s="167">
        <v>-100</v>
      </c>
      <c r="D1730" s="167">
        <v>0</v>
      </c>
      <c r="E1730" s="158">
        <f t="shared" ref="E1730:E1744" si="108">IF(OR($A1730="",$K1730),"",1)</f>
        <v>1</v>
      </c>
      <c r="F1730" s="158">
        <f t="shared" ref="F1730:F1744" si="109">IF(OR($A1730="",$K1730),"",$E1730*$B1730)</f>
        <v>-100</v>
      </c>
      <c r="G1730" s="165" t="e">
        <f t="shared" ref="G1730:G1744" si="110">IF(OR($A1730="",$K1730),"",$J1730*$B1730*$L1730)</f>
        <v>#N/A</v>
      </c>
      <c r="H1730" s="167">
        <v>99400</v>
      </c>
      <c r="I1730" s="165" t="e">
        <f t="shared" ref="I1730:I1744" si="111">IF(OR($A1730="",$K1730),"",$G1730+$H1730)</f>
        <v>#N/A</v>
      </c>
      <c r="J1730" s="158" t="e">
        <f>IF(OR($A1730="",$K1730),"",VLOOKUP($A1730,ContractInfo!$C:$L,10,FALSE))</f>
        <v>#N/A</v>
      </c>
      <c r="K1730" s="158" t="b">
        <f>IF($A1730="","",VLOOKUP($A1730,ContractInfo!$C$2:$H$904,6,FALSE))</f>
        <v>0</v>
      </c>
      <c r="L1730" s="158">
        <f>IF(OR($A1730="",$K1730),"",VLOOKUP($A1730,ContractInfo!$C:$L,5,FALSE))</f>
        <v>100</v>
      </c>
    </row>
    <row r="1731" spans="1:12" x14ac:dyDescent="0.2">
      <c r="A1731" s="141" t="s">
        <v>2807</v>
      </c>
      <c r="B1731" s="167">
        <v>-198</v>
      </c>
      <c r="C1731" s="167">
        <v>-198</v>
      </c>
      <c r="D1731" s="167">
        <v>0</v>
      </c>
      <c r="E1731" s="158">
        <f t="shared" si="108"/>
        <v>1</v>
      </c>
      <c r="F1731" s="158">
        <f t="shared" si="109"/>
        <v>-198</v>
      </c>
      <c r="G1731" s="165" t="e">
        <f t="shared" si="110"/>
        <v>#N/A</v>
      </c>
      <c r="H1731" s="167">
        <v>305910</v>
      </c>
      <c r="I1731" s="165" t="e">
        <f t="shared" si="111"/>
        <v>#N/A</v>
      </c>
      <c r="J1731" s="158" t="e">
        <f>IF(OR($A1731="",$K1731),"",VLOOKUP($A1731,ContractInfo!$C:$L,10,FALSE))</f>
        <v>#N/A</v>
      </c>
      <c r="K1731" s="158" t="b">
        <f>IF($A1731="","",VLOOKUP($A1731,ContractInfo!$C$2:$H$904,6,FALSE))</f>
        <v>0</v>
      </c>
      <c r="L1731" s="158">
        <f>IF(OR($A1731="",$K1731),"",VLOOKUP($A1731,ContractInfo!$C:$L,5,FALSE))</f>
        <v>100</v>
      </c>
    </row>
    <row r="1732" spans="1:12" x14ac:dyDescent="0.2">
      <c r="A1732" s="141" t="s">
        <v>2900</v>
      </c>
      <c r="B1732" s="167">
        <v>150</v>
      </c>
      <c r="C1732" s="167">
        <v>150</v>
      </c>
      <c r="D1732" s="167">
        <v>0</v>
      </c>
      <c r="E1732" s="158">
        <f t="shared" si="108"/>
        <v>1</v>
      </c>
      <c r="F1732" s="158">
        <f t="shared" si="109"/>
        <v>150</v>
      </c>
      <c r="G1732" s="165" t="e">
        <f t="shared" si="110"/>
        <v>#N/A</v>
      </c>
      <c r="H1732" s="167">
        <v>-188850</v>
      </c>
      <c r="I1732" s="165" t="e">
        <f t="shared" si="111"/>
        <v>#N/A</v>
      </c>
      <c r="J1732" s="158" t="e">
        <f>IF(OR($A1732="",$K1732),"",VLOOKUP($A1732,ContractInfo!$C:$L,10,FALSE))</f>
        <v>#N/A</v>
      </c>
      <c r="K1732" s="158" t="b">
        <f>IF($A1732="","",VLOOKUP($A1732,ContractInfo!$C$2:$H$904,6,FALSE))</f>
        <v>0</v>
      </c>
      <c r="L1732" s="158">
        <f>IF(OR($A1732="",$K1732),"",VLOOKUP($A1732,ContractInfo!$C:$L,5,FALSE))</f>
        <v>100</v>
      </c>
    </row>
    <row r="1733" spans="1:12" x14ac:dyDescent="0.2">
      <c r="A1733" s="141" t="s">
        <v>2925</v>
      </c>
      <c r="B1733" s="167">
        <v>-30</v>
      </c>
      <c r="C1733" s="167">
        <v>-30</v>
      </c>
      <c r="D1733" s="167">
        <v>0</v>
      </c>
      <c r="E1733" s="158">
        <f t="shared" si="108"/>
        <v>1</v>
      </c>
      <c r="F1733" s="158">
        <f t="shared" si="109"/>
        <v>-30</v>
      </c>
      <c r="G1733" s="165" t="e">
        <f t="shared" si="110"/>
        <v>#N/A</v>
      </c>
      <c r="H1733" s="167">
        <v>108720</v>
      </c>
      <c r="I1733" s="165" t="e">
        <f t="shared" si="111"/>
        <v>#N/A</v>
      </c>
      <c r="J1733" s="158" t="e">
        <f>IF(OR($A1733="",$K1733),"",VLOOKUP($A1733,ContractInfo!$C:$L,10,FALSE))</f>
        <v>#N/A</v>
      </c>
      <c r="K1733" s="158" t="b">
        <f>IF($A1733="","",VLOOKUP($A1733,ContractInfo!$C$2:$H$904,6,FALSE))</f>
        <v>0</v>
      </c>
      <c r="L1733" s="158">
        <f>IF(OR($A1733="",$K1733),"",VLOOKUP($A1733,ContractInfo!$C:$L,5,FALSE))</f>
        <v>100</v>
      </c>
    </row>
    <row r="1734" spans="1:12" x14ac:dyDescent="0.2">
      <c r="A1734" s="141" t="s">
        <v>2907</v>
      </c>
      <c r="B1734" s="167">
        <v>350</v>
      </c>
      <c r="C1734" s="167">
        <v>350</v>
      </c>
      <c r="D1734" s="167">
        <v>0</v>
      </c>
      <c r="E1734" s="158">
        <f t="shared" si="108"/>
        <v>1</v>
      </c>
      <c r="F1734" s="158">
        <f t="shared" si="109"/>
        <v>350</v>
      </c>
      <c r="G1734" s="165" t="e">
        <f t="shared" si="110"/>
        <v>#N/A</v>
      </c>
      <c r="H1734" s="167">
        <v>-336350</v>
      </c>
      <c r="I1734" s="165" t="e">
        <f t="shared" si="111"/>
        <v>#N/A</v>
      </c>
      <c r="J1734" s="158" t="e">
        <f>IF(OR($A1734="",$K1734),"",VLOOKUP($A1734,ContractInfo!$C:$L,10,FALSE))</f>
        <v>#N/A</v>
      </c>
      <c r="K1734" s="158" t="b">
        <f>IF($A1734="","",VLOOKUP($A1734,ContractInfo!$C$2:$H$904,6,FALSE))</f>
        <v>0</v>
      </c>
      <c r="L1734" s="158">
        <f>IF(OR($A1734="",$K1734),"",VLOOKUP($A1734,ContractInfo!$C:$L,5,FALSE))</f>
        <v>100</v>
      </c>
    </row>
    <row r="1735" spans="1:12" x14ac:dyDescent="0.2">
      <c r="A1735" s="141" t="s">
        <v>2984</v>
      </c>
      <c r="B1735" s="167">
        <v>40</v>
      </c>
      <c r="C1735" s="167">
        <v>40</v>
      </c>
      <c r="D1735" s="167">
        <v>0</v>
      </c>
      <c r="E1735" s="158">
        <f t="shared" si="108"/>
        <v>1</v>
      </c>
      <c r="F1735" s="158">
        <f t="shared" si="109"/>
        <v>40</v>
      </c>
      <c r="G1735" s="165" t="e">
        <f t="shared" si="110"/>
        <v>#N/A</v>
      </c>
      <c r="H1735" s="167">
        <v>-174520</v>
      </c>
      <c r="I1735" s="165" t="e">
        <f t="shared" si="111"/>
        <v>#N/A</v>
      </c>
      <c r="J1735" s="158" t="e">
        <f>IF(OR($A1735="",$K1735),"",VLOOKUP($A1735,ContractInfo!$C:$L,10,FALSE))</f>
        <v>#N/A</v>
      </c>
      <c r="K1735" s="158" t="b">
        <f>IF($A1735="","",VLOOKUP($A1735,ContractInfo!$C$2:$H$904,6,FALSE))</f>
        <v>0</v>
      </c>
      <c r="L1735" s="158">
        <f>IF(OR($A1735="",$K1735),"",VLOOKUP($A1735,ContractInfo!$C:$L,5,FALSE))</f>
        <v>100</v>
      </c>
    </row>
    <row r="1736" spans="1:12" x14ac:dyDescent="0.2">
      <c r="A1736" s="141" t="s">
        <v>1458</v>
      </c>
      <c r="B1736" s="167">
        <v>-17</v>
      </c>
      <c r="C1736" s="167">
        <v>-17</v>
      </c>
      <c r="D1736" s="167">
        <v>0</v>
      </c>
      <c r="E1736" s="158">
        <f t="shared" si="108"/>
        <v>1</v>
      </c>
      <c r="F1736" s="158">
        <f t="shared" si="109"/>
        <v>-17</v>
      </c>
      <c r="G1736" s="165" t="e">
        <f t="shared" si="110"/>
        <v>#N/A</v>
      </c>
      <c r="H1736" s="167">
        <v>662390.00004999992</v>
      </c>
      <c r="I1736" s="165" t="e">
        <f t="shared" si="111"/>
        <v>#N/A</v>
      </c>
      <c r="J1736" s="158" t="e">
        <f>IF(OR($A1736="",$K1736),"",VLOOKUP($A1736,ContractInfo!$C:$L,10,FALSE))</f>
        <v>#N/A</v>
      </c>
      <c r="K1736" s="158" t="b">
        <f>IF($A1736="","",VLOOKUP($A1736,ContractInfo!$C$2:$H$904,6,FALSE))</f>
        <v>0</v>
      </c>
      <c r="L1736" s="158">
        <f>IF(OR($A1736="",$K1736),"",VLOOKUP($A1736,ContractInfo!$C:$L,5,FALSE))</f>
        <v>10</v>
      </c>
    </row>
    <row r="1737" spans="1:12" x14ac:dyDescent="0.2">
      <c r="A1737" s="141" t="s">
        <v>2870</v>
      </c>
      <c r="B1737" s="167">
        <v>4</v>
      </c>
      <c r="C1737" s="167">
        <v>0</v>
      </c>
      <c r="D1737" s="167">
        <v>-4</v>
      </c>
      <c r="E1737" s="158">
        <f t="shared" si="108"/>
        <v>1</v>
      </c>
      <c r="F1737" s="158">
        <f t="shared" si="109"/>
        <v>4</v>
      </c>
      <c r="G1737" s="165" t="e">
        <f t="shared" si="110"/>
        <v>#N/A</v>
      </c>
      <c r="H1737" s="167">
        <v>-140880</v>
      </c>
      <c r="I1737" s="165" t="e">
        <f t="shared" si="111"/>
        <v>#N/A</v>
      </c>
      <c r="J1737" s="158" t="e">
        <f>IF(OR($A1737="",$K1737),"",VLOOKUP($A1737,ContractInfo!$C:$L,10,FALSE))</f>
        <v>#N/A</v>
      </c>
      <c r="K1737" s="158" t="b">
        <f>IF($A1737="","",VLOOKUP($A1737,ContractInfo!$C$2:$H$904,6,FALSE))</f>
        <v>0</v>
      </c>
      <c r="L1737" s="158">
        <f>IF(OR($A1737="",$K1737),"",VLOOKUP($A1737,ContractInfo!$C:$L,5,FALSE))</f>
        <v>10</v>
      </c>
    </row>
    <row r="1738" spans="1:12" x14ac:dyDescent="0.2">
      <c r="A1738" s="141" t="s">
        <v>2887</v>
      </c>
      <c r="B1738" s="167">
        <v>6</v>
      </c>
      <c r="C1738" s="167">
        <v>6</v>
      </c>
      <c r="D1738" s="167">
        <v>0</v>
      </c>
      <c r="E1738" s="158">
        <f t="shared" si="108"/>
        <v>1</v>
      </c>
      <c r="F1738" s="158">
        <f t="shared" si="109"/>
        <v>6</v>
      </c>
      <c r="G1738" s="165" t="e">
        <f t="shared" si="110"/>
        <v>#N/A</v>
      </c>
      <c r="H1738" s="167">
        <v>-170040</v>
      </c>
      <c r="I1738" s="165" t="e">
        <f t="shared" si="111"/>
        <v>#N/A</v>
      </c>
      <c r="J1738" s="158" t="e">
        <f>IF(OR($A1738="",$K1738),"",VLOOKUP($A1738,ContractInfo!$C:$L,10,FALSE))</f>
        <v>#N/A</v>
      </c>
      <c r="K1738" s="158" t="b">
        <f>IF($A1738="","",VLOOKUP($A1738,ContractInfo!$C$2:$H$904,6,FALSE))</f>
        <v>0</v>
      </c>
      <c r="L1738" s="158">
        <f>IF(OR($A1738="",$K1738),"",VLOOKUP($A1738,ContractInfo!$C:$L,5,FALSE))</f>
        <v>5</v>
      </c>
    </row>
    <row r="1739" spans="1:12" x14ac:dyDescent="0.2">
      <c r="A1739" s="141" t="s">
        <v>1806</v>
      </c>
      <c r="B1739" s="167">
        <v>-53</v>
      </c>
      <c r="C1739" s="167">
        <v>0</v>
      </c>
      <c r="D1739" s="167">
        <v>53</v>
      </c>
      <c r="E1739" s="158">
        <f t="shared" si="108"/>
        <v>1</v>
      </c>
      <c r="F1739" s="158">
        <f t="shared" si="109"/>
        <v>-53</v>
      </c>
      <c r="G1739" s="165" t="e">
        <f t="shared" si="110"/>
        <v>#N/A</v>
      </c>
      <c r="H1739" s="167">
        <v>4097974.9989999998</v>
      </c>
      <c r="I1739" s="165" t="e">
        <f t="shared" si="111"/>
        <v>#N/A</v>
      </c>
      <c r="J1739" s="158" t="e">
        <f>IF(OR($A1739="",$K1739),"",VLOOKUP($A1739,ContractInfo!$C:$L,10,FALSE))</f>
        <v>#N/A</v>
      </c>
      <c r="K1739" s="158" t="b">
        <f>IF($A1739="","",VLOOKUP($A1739,ContractInfo!$C$2:$H$904,6,FALSE))</f>
        <v>0</v>
      </c>
      <c r="L1739" s="158">
        <f>IF(OR($A1739="",$K1739),"",VLOOKUP($A1739,ContractInfo!$C:$L,5,FALSE))</f>
        <v>5</v>
      </c>
    </row>
    <row r="1740" spans="1:12" x14ac:dyDescent="0.2">
      <c r="A1740" s="141" t="s">
        <v>2870</v>
      </c>
      <c r="B1740" s="167">
        <v>-19</v>
      </c>
      <c r="C1740" s="167">
        <v>0</v>
      </c>
      <c r="D1740" s="167">
        <v>19</v>
      </c>
      <c r="E1740" s="158">
        <f t="shared" si="108"/>
        <v>1</v>
      </c>
      <c r="F1740" s="158">
        <f t="shared" si="109"/>
        <v>-19</v>
      </c>
      <c r="G1740" s="165" t="e">
        <f t="shared" si="110"/>
        <v>#N/A</v>
      </c>
      <c r="H1740" s="167">
        <v>670529.99997</v>
      </c>
      <c r="I1740" s="165" t="e">
        <f t="shared" si="111"/>
        <v>#N/A</v>
      </c>
      <c r="J1740" s="158" t="e">
        <f>IF(OR($A1740="",$K1740),"",VLOOKUP($A1740,ContractInfo!$C:$L,10,FALSE))</f>
        <v>#N/A</v>
      </c>
      <c r="K1740" s="158" t="b">
        <f>IF($A1740="","",VLOOKUP($A1740,ContractInfo!$C$2:$H$904,6,FALSE))</f>
        <v>0</v>
      </c>
      <c r="L1740" s="158">
        <f>IF(OR($A1740="",$K1740),"",VLOOKUP($A1740,ContractInfo!$C:$L,5,FALSE))</f>
        <v>10</v>
      </c>
    </row>
    <row r="1741" spans="1:12" x14ac:dyDescent="0.2">
      <c r="A1741" s="141" t="s">
        <v>1416</v>
      </c>
      <c r="B1741" s="167">
        <v>10</v>
      </c>
      <c r="C1741" s="167">
        <v>0</v>
      </c>
      <c r="D1741" s="167">
        <v>-10</v>
      </c>
      <c r="E1741" s="158">
        <f t="shared" si="108"/>
        <v>1</v>
      </c>
      <c r="F1741" s="158">
        <f t="shared" si="109"/>
        <v>10</v>
      </c>
      <c r="G1741" s="165" t="e">
        <f t="shared" si="110"/>
        <v>#N/A</v>
      </c>
      <c r="H1741" s="167">
        <v>-393900</v>
      </c>
      <c r="I1741" s="165" t="e">
        <f t="shared" si="111"/>
        <v>#N/A</v>
      </c>
      <c r="J1741" s="158" t="e">
        <f>IF(OR($A1741="",$K1741),"",VLOOKUP($A1741,ContractInfo!$C:$L,10,FALSE))</f>
        <v>#N/A</v>
      </c>
      <c r="K1741" s="158" t="b">
        <f>IF($A1741="","",VLOOKUP($A1741,ContractInfo!$C$2:$H$904,6,FALSE))</f>
        <v>0</v>
      </c>
      <c r="L1741" s="158">
        <f>IF(OR($A1741="",$K1741),"",VLOOKUP($A1741,ContractInfo!$C:$L,5,FALSE))</f>
        <v>10</v>
      </c>
    </row>
    <row r="1742" spans="1:12" x14ac:dyDescent="0.2">
      <c r="A1742" s="141" t="s">
        <v>1458</v>
      </c>
      <c r="B1742" s="167">
        <v>53</v>
      </c>
      <c r="C1742" s="167">
        <v>53</v>
      </c>
      <c r="D1742" s="167">
        <v>0</v>
      </c>
      <c r="E1742" s="158">
        <f t="shared" si="108"/>
        <v>1</v>
      </c>
      <c r="F1742" s="158">
        <f t="shared" si="109"/>
        <v>53</v>
      </c>
      <c r="G1742" s="165" t="e">
        <f t="shared" si="110"/>
        <v>#N/A</v>
      </c>
      <c r="H1742" s="167">
        <v>-2069469.9998100002</v>
      </c>
      <c r="I1742" s="165" t="e">
        <f t="shared" si="111"/>
        <v>#N/A</v>
      </c>
      <c r="J1742" s="158" t="e">
        <f>IF(OR($A1742="",$K1742),"",VLOOKUP($A1742,ContractInfo!$C:$L,10,FALSE))</f>
        <v>#N/A</v>
      </c>
      <c r="K1742" s="158" t="b">
        <f>IF($A1742="","",VLOOKUP($A1742,ContractInfo!$C$2:$H$904,6,FALSE))</f>
        <v>0</v>
      </c>
      <c r="L1742" s="158">
        <f>IF(OR($A1742="",$K1742),"",VLOOKUP($A1742,ContractInfo!$C:$L,5,FALSE))</f>
        <v>10</v>
      </c>
    </row>
    <row r="1743" spans="1:12" x14ac:dyDescent="0.2">
      <c r="A1743" s="141" t="s">
        <v>1416</v>
      </c>
      <c r="B1743" s="167">
        <v>-68</v>
      </c>
      <c r="C1743" s="167">
        <v>0</v>
      </c>
      <c r="D1743" s="167">
        <v>68</v>
      </c>
      <c r="E1743" s="158">
        <f t="shared" si="108"/>
        <v>1</v>
      </c>
      <c r="F1743" s="158">
        <f t="shared" si="109"/>
        <v>-68</v>
      </c>
      <c r="G1743" s="165" t="e">
        <f t="shared" si="110"/>
        <v>#N/A</v>
      </c>
      <c r="H1743" s="167">
        <v>2680580.0001599998</v>
      </c>
      <c r="I1743" s="165" t="e">
        <f t="shared" si="111"/>
        <v>#N/A</v>
      </c>
      <c r="J1743" s="158" t="e">
        <f>IF(OR($A1743="",$K1743),"",VLOOKUP($A1743,ContractInfo!$C:$L,10,FALSE))</f>
        <v>#N/A</v>
      </c>
      <c r="K1743" s="158" t="b">
        <f>IF($A1743="","",VLOOKUP($A1743,ContractInfo!$C$2:$H$904,6,FALSE))</f>
        <v>0</v>
      </c>
      <c r="L1743" s="158">
        <f>IF(OR($A1743="",$K1743),"",VLOOKUP($A1743,ContractInfo!$C:$L,5,FALSE))</f>
        <v>10</v>
      </c>
    </row>
    <row r="1744" spans="1:12" x14ac:dyDescent="0.2">
      <c r="A1744" s="141" t="s">
        <v>1458</v>
      </c>
      <c r="B1744" s="167">
        <v>19</v>
      </c>
      <c r="C1744" s="167">
        <v>0</v>
      </c>
      <c r="D1744" s="167">
        <v>-19</v>
      </c>
      <c r="E1744" s="158">
        <f t="shared" si="108"/>
        <v>1</v>
      </c>
      <c r="F1744" s="158">
        <f t="shared" si="109"/>
        <v>19</v>
      </c>
      <c r="G1744" s="165" t="e">
        <f t="shared" si="110"/>
        <v>#N/A</v>
      </c>
      <c r="H1744" s="167">
        <v>-743009.99993000005</v>
      </c>
      <c r="I1744" s="165" t="e">
        <f t="shared" si="111"/>
        <v>#N/A</v>
      </c>
      <c r="J1744" s="158" t="e">
        <f>IF(OR($A1744="",$K1744),"",VLOOKUP($A1744,ContractInfo!$C:$L,10,FALSE))</f>
        <v>#N/A</v>
      </c>
      <c r="K1744" s="158" t="b">
        <f>IF($A1744="","",VLOOKUP($A1744,ContractInfo!$C$2:$H$904,6,FALSE))</f>
        <v>0</v>
      </c>
      <c r="L1744" s="158">
        <f>IF(OR($A1744="",$K1744),"",VLOOKUP($A1744,ContractInfo!$C:$L,5,FALSE))</f>
        <v>10</v>
      </c>
    </row>
  </sheetData>
  <autoFilter ref="A1:L1081"/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S13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39" sqref="A39:XFD39"/>
    </sheetView>
  </sheetViews>
  <sheetFormatPr defaultRowHeight="14.25" x14ac:dyDescent="0.2"/>
  <cols>
    <col min="1" max="1" width="11.25" style="92" customWidth="1"/>
    <col min="2" max="2" width="15" style="102" customWidth="1"/>
    <col min="3" max="3" width="13.25" style="102" customWidth="1"/>
    <col min="4" max="4" width="9.125" style="102" customWidth="1"/>
    <col min="5" max="5" width="10.75" style="102" customWidth="1"/>
    <col min="6" max="6" width="12.75" style="102" customWidth="1"/>
    <col min="7" max="7" width="15.875" style="102" customWidth="1"/>
    <col min="8" max="8" width="13.25" style="102" customWidth="1"/>
    <col min="9" max="9" width="11.625" style="102" customWidth="1"/>
    <col min="10" max="10" width="12.125" style="102" customWidth="1"/>
    <col min="11" max="11" width="17.875" style="130" customWidth="1"/>
    <col min="12" max="12" width="15.375" style="130" customWidth="1"/>
    <col min="13" max="13" width="15" style="93" customWidth="1"/>
    <col min="14" max="14" width="14.5" style="93" bestFit="1" customWidth="1"/>
    <col min="15" max="15" width="15" style="93" bestFit="1" customWidth="1"/>
    <col min="16" max="16" width="17.25" style="93" bestFit="1" customWidth="1"/>
    <col min="17" max="17" width="16.125" style="93" bestFit="1" customWidth="1"/>
    <col min="18" max="18" width="15" style="93" bestFit="1" customWidth="1"/>
    <col min="19" max="19" width="16.125" style="93" bestFit="1" customWidth="1"/>
    <col min="20" max="16384" width="9" style="92"/>
  </cols>
  <sheetData>
    <row r="1" spans="1:19" x14ac:dyDescent="0.2">
      <c r="A1" s="90" t="s">
        <v>463</v>
      </c>
      <c r="B1" s="90" t="s">
        <v>463</v>
      </c>
      <c r="C1" s="91" t="e">
        <f ca="1">ABS((NOW()-(TODAY()+ServerTime)))</f>
        <v>#REF!</v>
      </c>
      <c r="D1" s="92" t="s">
        <v>62</v>
      </c>
      <c r="E1" s="180" t="b">
        <f>IF(Booking!$A$7="",TRUE,FALSE)</f>
        <v>1</v>
      </c>
      <c r="F1" s="180" t="s">
        <v>94</v>
      </c>
      <c r="G1" s="181">
        <v>200000000</v>
      </c>
      <c r="H1" s="181" t="s">
        <v>65</v>
      </c>
      <c r="I1" s="181"/>
      <c r="J1" s="181"/>
      <c r="K1" s="181"/>
    </row>
    <row r="2" spans="1:19" x14ac:dyDescent="0.2">
      <c r="B2" s="92"/>
      <c r="C2" s="92"/>
      <c r="D2" s="92" t="s">
        <v>583</v>
      </c>
      <c r="E2" s="182">
        <v>5</v>
      </c>
      <c r="F2" s="180" t="s">
        <v>85</v>
      </c>
      <c r="G2" s="181">
        <v>50000</v>
      </c>
      <c r="H2" s="181" t="s">
        <v>3213</v>
      </c>
      <c r="I2" s="181"/>
      <c r="J2" s="181"/>
      <c r="K2" s="181"/>
      <c r="L2" s="102"/>
    </row>
    <row r="3" spans="1:19" x14ac:dyDescent="0.2">
      <c r="B3" s="92"/>
      <c r="C3" s="92"/>
      <c r="D3" s="94" t="s">
        <v>58</v>
      </c>
      <c r="E3" s="95">
        <v>20000000</v>
      </c>
      <c r="F3" s="96" t="s">
        <v>86</v>
      </c>
      <c r="G3" s="95">
        <v>50000</v>
      </c>
      <c r="R3" s="93" t="s">
        <v>109</v>
      </c>
      <c r="S3" s="97">
        <f>SUM($S$5:$S$1255)</f>
        <v>10970822.173611078</v>
      </c>
    </row>
    <row r="4" spans="1:19" x14ac:dyDescent="0.2">
      <c r="A4" s="98" t="s">
        <v>36</v>
      </c>
      <c r="B4" s="98" t="s">
        <v>40</v>
      </c>
      <c r="C4" s="98" t="s">
        <v>42</v>
      </c>
      <c r="D4" s="98" t="s">
        <v>43</v>
      </c>
      <c r="E4" s="99" t="s">
        <v>44</v>
      </c>
      <c r="F4" s="99" t="s">
        <v>45</v>
      </c>
      <c r="G4" s="131" t="s">
        <v>41</v>
      </c>
      <c r="H4" s="132" t="s">
        <v>89</v>
      </c>
      <c r="I4" s="132" t="s">
        <v>33</v>
      </c>
      <c r="J4" s="132" t="s">
        <v>66</v>
      </c>
      <c r="K4" s="133" t="s">
        <v>51</v>
      </c>
      <c r="L4" s="133" t="s">
        <v>52</v>
      </c>
      <c r="M4" s="100" t="s">
        <v>92</v>
      </c>
      <c r="N4" s="99" t="s">
        <v>53</v>
      </c>
      <c r="O4" s="99" t="s">
        <v>54</v>
      </c>
      <c r="P4" s="101" t="s">
        <v>49</v>
      </c>
      <c r="Q4" s="99" t="s">
        <v>55</v>
      </c>
      <c r="R4" s="99" t="s">
        <v>56</v>
      </c>
      <c r="S4" s="101" t="s">
        <v>50</v>
      </c>
    </row>
    <row r="5" spans="1:19" x14ac:dyDescent="0.2">
      <c r="A5" s="92" t="s">
        <v>3214</v>
      </c>
      <c r="B5" s="102">
        <v>0</v>
      </c>
      <c r="C5" s="102">
        <v>0</v>
      </c>
      <c r="D5" s="102">
        <v>0</v>
      </c>
      <c r="E5" s="102">
        <v>0</v>
      </c>
      <c r="F5" s="102">
        <v>0</v>
      </c>
      <c r="G5" s="102">
        <f t="shared" ref="G5:G36" si="0">IF($A5="","",$E5+$F5)</f>
        <v>0</v>
      </c>
      <c r="H5" s="102">
        <v>0</v>
      </c>
      <c r="I5" s="130">
        <v>0</v>
      </c>
      <c r="J5" s="130">
        <v>0</v>
      </c>
      <c r="K5" s="130">
        <v>0</v>
      </c>
      <c r="L5" s="130">
        <v>0</v>
      </c>
      <c r="M5" s="97">
        <f t="shared" ref="M5:M36" si="1">IF($A5="","",$K5+$L5)</f>
        <v>0</v>
      </c>
      <c r="N5" s="97">
        <v>0</v>
      </c>
      <c r="O5" s="97">
        <v>158</v>
      </c>
      <c r="P5" s="97">
        <f t="shared" ref="P5:P36" si="2">IF($A5="","",$N5+$O5)</f>
        <v>158</v>
      </c>
      <c r="Q5" s="97">
        <v>0</v>
      </c>
      <c r="R5" s="97">
        <v>158</v>
      </c>
      <c r="S5" s="97">
        <f t="shared" ref="S5:S36" si="3">IF($A5="","",$Q5+$R5)</f>
        <v>158</v>
      </c>
    </row>
    <row r="6" spans="1:19" x14ac:dyDescent="0.2">
      <c r="A6" s="92" t="s">
        <v>3215</v>
      </c>
      <c r="B6" s="102">
        <v>0</v>
      </c>
      <c r="C6" s="102">
        <v>0</v>
      </c>
      <c r="D6" s="102">
        <v>0</v>
      </c>
      <c r="E6" s="102">
        <v>0</v>
      </c>
      <c r="F6" s="102">
        <v>0</v>
      </c>
      <c r="G6" s="102">
        <f t="shared" si="0"/>
        <v>0</v>
      </c>
      <c r="H6" s="102">
        <v>0</v>
      </c>
      <c r="I6" s="130">
        <v>0</v>
      </c>
      <c r="J6" s="130">
        <v>0</v>
      </c>
      <c r="K6" s="130">
        <v>0</v>
      </c>
      <c r="L6" s="130">
        <v>0</v>
      </c>
      <c r="M6" s="97">
        <f t="shared" si="1"/>
        <v>0</v>
      </c>
      <c r="N6" s="97">
        <v>-4880</v>
      </c>
      <c r="O6" s="97">
        <v>342.27999999999884</v>
      </c>
      <c r="P6" s="97">
        <f t="shared" si="2"/>
        <v>-4537.7200000000012</v>
      </c>
      <c r="Q6" s="97">
        <v>-4880</v>
      </c>
      <c r="R6" s="97">
        <v>342.27999999999884</v>
      </c>
      <c r="S6" s="97">
        <f t="shared" si="3"/>
        <v>-4537.7200000000012</v>
      </c>
    </row>
    <row r="7" spans="1:19" x14ac:dyDescent="0.2">
      <c r="A7" s="92" t="s">
        <v>3216</v>
      </c>
      <c r="B7" s="102">
        <v>0</v>
      </c>
      <c r="C7" s="102">
        <v>0</v>
      </c>
      <c r="D7" s="102">
        <v>0</v>
      </c>
      <c r="E7" s="102">
        <v>0</v>
      </c>
      <c r="F7" s="102">
        <v>0</v>
      </c>
      <c r="G7" s="102">
        <f t="shared" si="0"/>
        <v>0</v>
      </c>
      <c r="H7" s="102">
        <v>0</v>
      </c>
      <c r="I7" s="130">
        <v>0</v>
      </c>
      <c r="J7" s="130">
        <v>0</v>
      </c>
      <c r="K7" s="130">
        <v>0</v>
      </c>
      <c r="L7" s="130">
        <v>0</v>
      </c>
      <c r="M7" s="97">
        <f t="shared" si="1"/>
        <v>0</v>
      </c>
      <c r="N7" s="97">
        <v>6720</v>
      </c>
      <c r="O7" s="97">
        <v>-107193</v>
      </c>
      <c r="P7" s="97">
        <f t="shared" si="2"/>
        <v>-100473</v>
      </c>
      <c r="Q7" s="97">
        <v>6720</v>
      </c>
      <c r="R7" s="97">
        <v>-107193</v>
      </c>
      <c r="S7" s="97">
        <f t="shared" si="3"/>
        <v>-100473</v>
      </c>
    </row>
    <row r="8" spans="1:19" x14ac:dyDescent="0.2">
      <c r="A8" s="92" t="s">
        <v>3217</v>
      </c>
      <c r="B8" s="102">
        <v>0</v>
      </c>
      <c r="C8" s="102">
        <v>0</v>
      </c>
      <c r="D8" s="102">
        <v>0</v>
      </c>
      <c r="E8" s="102">
        <v>0</v>
      </c>
      <c r="F8" s="102">
        <v>0</v>
      </c>
      <c r="G8" s="102">
        <f t="shared" si="0"/>
        <v>0</v>
      </c>
      <c r="H8" s="102">
        <v>0</v>
      </c>
      <c r="I8" s="130">
        <v>0</v>
      </c>
      <c r="J8" s="130">
        <v>0</v>
      </c>
      <c r="K8" s="130">
        <v>0</v>
      </c>
      <c r="L8" s="130">
        <v>0</v>
      </c>
      <c r="M8" s="97">
        <f t="shared" si="1"/>
        <v>0</v>
      </c>
      <c r="N8" s="97">
        <v>21025</v>
      </c>
      <c r="O8" s="97">
        <v>66550</v>
      </c>
      <c r="P8" s="97">
        <f t="shared" si="2"/>
        <v>87575</v>
      </c>
      <c r="Q8" s="97">
        <v>21025</v>
      </c>
      <c r="R8" s="97">
        <v>66550</v>
      </c>
      <c r="S8" s="97">
        <f t="shared" si="3"/>
        <v>87575</v>
      </c>
    </row>
    <row r="9" spans="1:19" x14ac:dyDescent="0.2">
      <c r="A9" s="92" t="s">
        <v>3218</v>
      </c>
      <c r="B9" s="102">
        <v>0</v>
      </c>
      <c r="C9" s="102">
        <v>0</v>
      </c>
      <c r="D9" s="102">
        <v>0</v>
      </c>
      <c r="E9" s="102">
        <v>0</v>
      </c>
      <c r="F9" s="102">
        <v>0</v>
      </c>
      <c r="G9" s="102">
        <f t="shared" si="0"/>
        <v>0</v>
      </c>
      <c r="H9" s="102">
        <v>0</v>
      </c>
      <c r="I9" s="130">
        <v>0</v>
      </c>
      <c r="J9" s="130">
        <v>0</v>
      </c>
      <c r="K9" s="130">
        <v>0</v>
      </c>
      <c r="L9" s="130">
        <v>0</v>
      </c>
      <c r="M9" s="97">
        <f t="shared" si="1"/>
        <v>0</v>
      </c>
      <c r="N9" s="97">
        <v>-33500</v>
      </c>
      <c r="O9" s="97">
        <v>74986.600000000006</v>
      </c>
      <c r="P9" s="97">
        <f t="shared" si="2"/>
        <v>41486.600000000006</v>
      </c>
      <c r="Q9" s="97">
        <v>-33500</v>
      </c>
      <c r="R9" s="97">
        <v>74986.600000000006</v>
      </c>
      <c r="S9" s="97">
        <f t="shared" si="3"/>
        <v>41486.600000000006</v>
      </c>
    </row>
    <row r="10" spans="1:19" x14ac:dyDescent="0.2">
      <c r="A10" s="92" t="s">
        <v>3219</v>
      </c>
      <c r="B10" s="102">
        <v>0</v>
      </c>
      <c r="C10" s="102">
        <v>0</v>
      </c>
      <c r="D10" s="102">
        <v>0</v>
      </c>
      <c r="E10" s="102">
        <v>0</v>
      </c>
      <c r="F10" s="102">
        <v>0</v>
      </c>
      <c r="G10" s="102">
        <f t="shared" si="0"/>
        <v>0</v>
      </c>
      <c r="H10" s="102">
        <v>0</v>
      </c>
      <c r="I10" s="130">
        <v>0</v>
      </c>
      <c r="J10" s="130">
        <v>0</v>
      </c>
      <c r="K10" s="130">
        <v>0</v>
      </c>
      <c r="L10" s="130">
        <v>0</v>
      </c>
      <c r="M10" s="97">
        <f t="shared" si="1"/>
        <v>0</v>
      </c>
      <c r="N10" s="97">
        <v>-35200</v>
      </c>
      <c r="O10" s="97">
        <v>130000</v>
      </c>
      <c r="P10" s="97">
        <f t="shared" si="2"/>
        <v>94800</v>
      </c>
      <c r="Q10" s="97">
        <v>-35200</v>
      </c>
      <c r="R10" s="97">
        <v>130000</v>
      </c>
      <c r="S10" s="97">
        <f t="shared" si="3"/>
        <v>94800</v>
      </c>
    </row>
    <row r="11" spans="1:19" x14ac:dyDescent="0.2">
      <c r="A11" s="92" t="s">
        <v>3220</v>
      </c>
      <c r="B11" s="102">
        <v>0</v>
      </c>
      <c r="C11" s="102">
        <v>0</v>
      </c>
      <c r="D11" s="102">
        <v>0</v>
      </c>
      <c r="E11" s="102">
        <v>0</v>
      </c>
      <c r="F11" s="102">
        <v>0</v>
      </c>
      <c r="G11" s="102">
        <f t="shared" si="0"/>
        <v>0</v>
      </c>
      <c r="H11" s="102">
        <v>0</v>
      </c>
      <c r="I11" s="130">
        <v>0</v>
      </c>
      <c r="J11" s="130">
        <v>0</v>
      </c>
      <c r="K11" s="130">
        <v>0</v>
      </c>
      <c r="L11" s="130">
        <v>0</v>
      </c>
      <c r="M11" s="97">
        <f t="shared" si="1"/>
        <v>0</v>
      </c>
      <c r="N11" s="97">
        <v>-1986240</v>
      </c>
      <c r="O11" s="97">
        <v>2264138.4</v>
      </c>
      <c r="P11" s="97">
        <f t="shared" si="2"/>
        <v>277898.39999999991</v>
      </c>
      <c r="Q11" s="97">
        <v>-1986240</v>
      </c>
      <c r="R11" s="97">
        <v>2264138.4</v>
      </c>
      <c r="S11" s="97">
        <f t="shared" si="3"/>
        <v>277898.39999999991</v>
      </c>
    </row>
    <row r="12" spans="1:19" x14ac:dyDescent="0.2">
      <c r="A12" s="92" t="s">
        <v>3221</v>
      </c>
      <c r="B12" s="102">
        <v>0</v>
      </c>
      <c r="C12" s="102">
        <v>0</v>
      </c>
      <c r="D12" s="102">
        <v>0</v>
      </c>
      <c r="E12" s="102">
        <v>0</v>
      </c>
      <c r="F12" s="102">
        <v>0</v>
      </c>
      <c r="G12" s="102">
        <f t="shared" si="0"/>
        <v>0</v>
      </c>
      <c r="H12" s="102">
        <v>0</v>
      </c>
      <c r="I12" s="130">
        <v>0</v>
      </c>
      <c r="J12" s="130">
        <v>0</v>
      </c>
      <c r="K12" s="130">
        <v>0</v>
      </c>
      <c r="L12" s="130">
        <v>0</v>
      </c>
      <c r="M12" s="97">
        <f t="shared" si="1"/>
        <v>0</v>
      </c>
      <c r="N12" s="97">
        <v>-2808669.1999999993</v>
      </c>
      <c r="O12" s="97">
        <v>2777362.5</v>
      </c>
      <c r="P12" s="97">
        <f t="shared" si="2"/>
        <v>-31306.699999999255</v>
      </c>
      <c r="Q12" s="97">
        <v>-2808669.1999999993</v>
      </c>
      <c r="R12" s="97">
        <v>2777362.5</v>
      </c>
      <c r="S12" s="97">
        <f t="shared" si="3"/>
        <v>-31306.699999999255</v>
      </c>
    </row>
    <row r="13" spans="1:19" x14ac:dyDescent="0.2">
      <c r="A13" s="92" t="s">
        <v>3222</v>
      </c>
      <c r="B13" s="102">
        <v>0</v>
      </c>
      <c r="C13" s="102">
        <v>0</v>
      </c>
      <c r="D13" s="102">
        <v>0</v>
      </c>
      <c r="E13" s="102">
        <v>0</v>
      </c>
      <c r="F13" s="102">
        <v>0</v>
      </c>
      <c r="G13" s="102">
        <f t="shared" si="0"/>
        <v>0</v>
      </c>
      <c r="H13" s="102">
        <v>0</v>
      </c>
      <c r="I13" s="130">
        <v>0</v>
      </c>
      <c r="J13" s="130">
        <v>0</v>
      </c>
      <c r="K13" s="130">
        <v>0</v>
      </c>
      <c r="L13" s="130">
        <v>0</v>
      </c>
      <c r="M13" s="97">
        <f t="shared" si="1"/>
        <v>0</v>
      </c>
      <c r="N13" s="97">
        <v>-16040</v>
      </c>
      <c r="O13" s="97">
        <v>18600</v>
      </c>
      <c r="P13" s="97">
        <f t="shared" si="2"/>
        <v>2560</v>
      </c>
      <c r="Q13" s="97">
        <v>-16040</v>
      </c>
      <c r="R13" s="97">
        <v>18600</v>
      </c>
      <c r="S13" s="97">
        <f t="shared" si="3"/>
        <v>2560</v>
      </c>
    </row>
    <row r="14" spans="1:19" x14ac:dyDescent="0.2">
      <c r="A14" s="92" t="s">
        <v>3223</v>
      </c>
      <c r="B14" s="102">
        <v>0</v>
      </c>
      <c r="C14" s="102">
        <v>0</v>
      </c>
      <c r="D14" s="102">
        <v>0</v>
      </c>
      <c r="E14" s="102">
        <v>0</v>
      </c>
      <c r="F14" s="102">
        <v>0</v>
      </c>
      <c r="G14" s="102">
        <f t="shared" si="0"/>
        <v>0</v>
      </c>
      <c r="H14" s="102">
        <v>0</v>
      </c>
      <c r="I14" s="130">
        <v>0</v>
      </c>
      <c r="J14" s="130">
        <v>0</v>
      </c>
      <c r="K14" s="130">
        <v>0</v>
      </c>
      <c r="L14" s="130">
        <v>0</v>
      </c>
      <c r="M14" s="97">
        <f t="shared" si="1"/>
        <v>0</v>
      </c>
      <c r="N14" s="97">
        <v>-1094210</v>
      </c>
      <c r="O14" s="97">
        <v>1113844.3999999999</v>
      </c>
      <c r="P14" s="97">
        <f t="shared" si="2"/>
        <v>19634.399999999907</v>
      </c>
      <c r="Q14" s="97">
        <v>-1094210</v>
      </c>
      <c r="R14" s="97">
        <v>1113844.3999999999</v>
      </c>
      <c r="S14" s="97">
        <f t="shared" si="3"/>
        <v>19634.399999999907</v>
      </c>
    </row>
    <row r="15" spans="1:19" x14ac:dyDescent="0.2">
      <c r="A15" s="92" t="s">
        <v>3224</v>
      </c>
      <c r="B15" s="102">
        <v>0</v>
      </c>
      <c r="C15" s="102">
        <v>0</v>
      </c>
      <c r="D15" s="102">
        <v>0</v>
      </c>
      <c r="E15" s="102">
        <v>0</v>
      </c>
      <c r="F15" s="102">
        <v>0</v>
      </c>
      <c r="G15" s="102">
        <f t="shared" si="0"/>
        <v>0</v>
      </c>
      <c r="H15" s="102">
        <v>0</v>
      </c>
      <c r="I15" s="130">
        <v>0</v>
      </c>
      <c r="J15" s="130">
        <v>0</v>
      </c>
      <c r="K15" s="130">
        <v>0</v>
      </c>
      <c r="L15" s="130">
        <v>0</v>
      </c>
      <c r="M15" s="97">
        <f t="shared" si="1"/>
        <v>0</v>
      </c>
      <c r="N15" s="97">
        <v>213750</v>
      </c>
      <c r="O15" s="97">
        <v>-310800</v>
      </c>
      <c r="P15" s="97">
        <f t="shared" si="2"/>
        <v>-97050</v>
      </c>
      <c r="Q15" s="97">
        <v>213750</v>
      </c>
      <c r="R15" s="97">
        <v>-310800</v>
      </c>
      <c r="S15" s="97">
        <f t="shared" si="3"/>
        <v>-97050</v>
      </c>
    </row>
    <row r="16" spans="1:19" x14ac:dyDescent="0.2">
      <c r="A16" s="92" t="s">
        <v>3225</v>
      </c>
      <c r="B16" s="102">
        <v>0</v>
      </c>
      <c r="C16" s="102">
        <v>0</v>
      </c>
      <c r="D16" s="102">
        <v>0</v>
      </c>
      <c r="E16" s="102">
        <v>0</v>
      </c>
      <c r="F16" s="102">
        <v>0</v>
      </c>
      <c r="G16" s="102">
        <f t="shared" si="0"/>
        <v>0</v>
      </c>
      <c r="H16" s="102">
        <v>0</v>
      </c>
      <c r="I16" s="130">
        <v>0</v>
      </c>
      <c r="J16" s="130">
        <v>0</v>
      </c>
      <c r="K16" s="130">
        <v>0</v>
      </c>
      <c r="L16" s="130">
        <v>0</v>
      </c>
      <c r="M16" s="97">
        <f t="shared" si="1"/>
        <v>0</v>
      </c>
      <c r="N16" s="97">
        <v>53370</v>
      </c>
      <c r="O16" s="97">
        <v>1029836.5</v>
      </c>
      <c r="P16" s="97">
        <f t="shared" si="2"/>
        <v>1083206.5</v>
      </c>
      <c r="Q16" s="97">
        <v>53370</v>
      </c>
      <c r="R16" s="97">
        <v>1029836.5</v>
      </c>
      <c r="S16" s="97">
        <f t="shared" si="3"/>
        <v>1083206.5</v>
      </c>
    </row>
    <row r="17" spans="1:19" x14ac:dyDescent="0.2">
      <c r="A17" s="92" t="s">
        <v>3226</v>
      </c>
      <c r="B17" s="102">
        <v>0</v>
      </c>
      <c r="C17" s="102">
        <v>0</v>
      </c>
      <c r="D17" s="102">
        <v>0</v>
      </c>
      <c r="E17" s="102">
        <v>0</v>
      </c>
      <c r="F17" s="102">
        <v>0</v>
      </c>
      <c r="G17" s="102">
        <f t="shared" si="0"/>
        <v>0</v>
      </c>
      <c r="H17" s="102">
        <v>0</v>
      </c>
      <c r="I17" s="130">
        <v>0</v>
      </c>
      <c r="J17" s="130">
        <v>0</v>
      </c>
      <c r="K17" s="130">
        <v>0</v>
      </c>
      <c r="L17" s="130">
        <v>0</v>
      </c>
      <c r="M17" s="97">
        <f t="shared" si="1"/>
        <v>0</v>
      </c>
      <c r="N17" s="97">
        <v>-1579800</v>
      </c>
      <c r="O17" s="97">
        <v>2183693.1</v>
      </c>
      <c r="P17" s="97">
        <f t="shared" si="2"/>
        <v>603893.10000000009</v>
      </c>
      <c r="Q17" s="97">
        <v>-1579800</v>
      </c>
      <c r="R17" s="97">
        <v>2183693.1</v>
      </c>
      <c r="S17" s="97">
        <f t="shared" si="3"/>
        <v>603893.10000000009</v>
      </c>
    </row>
    <row r="18" spans="1:19" x14ac:dyDescent="0.2">
      <c r="A18" s="92" t="s">
        <v>3227</v>
      </c>
      <c r="B18" s="128">
        <v>323.13000000000011</v>
      </c>
      <c r="C18" s="102">
        <v>323.13000000000011</v>
      </c>
      <c r="D18" s="102">
        <v>0</v>
      </c>
      <c r="E18" s="102">
        <v>323.13000000000011</v>
      </c>
      <c r="F18" s="102">
        <v>-39.950732663167969</v>
      </c>
      <c r="G18" s="102">
        <f t="shared" si="0"/>
        <v>283.17926733683214</v>
      </c>
      <c r="H18" s="102">
        <v>-28.777190466040718</v>
      </c>
      <c r="I18" s="130">
        <v>-175.48906222192045</v>
      </c>
      <c r="J18" s="130">
        <v>622.81265301878557</v>
      </c>
      <c r="K18" s="130">
        <v>470800.41000000015</v>
      </c>
      <c r="L18" s="130">
        <v>-722.87090396301937</v>
      </c>
      <c r="M18" s="97">
        <f t="shared" si="1"/>
        <v>470077.53909603716</v>
      </c>
      <c r="N18" s="97">
        <v>-1046199.095999999</v>
      </c>
      <c r="O18" s="97">
        <v>852725</v>
      </c>
      <c r="P18" s="97">
        <f t="shared" si="2"/>
        <v>-193474.09599999897</v>
      </c>
      <c r="Q18" s="97">
        <v>-575398.68599999987</v>
      </c>
      <c r="R18" s="97">
        <v>852002.12909603701</v>
      </c>
      <c r="S18" s="97">
        <f t="shared" si="3"/>
        <v>276603.44309603714</v>
      </c>
    </row>
    <row r="19" spans="1:19" x14ac:dyDescent="0.2">
      <c r="A19" s="92" t="s">
        <v>3228</v>
      </c>
      <c r="B19" s="102">
        <v>0</v>
      </c>
      <c r="C19" s="102">
        <v>0</v>
      </c>
      <c r="D19" s="102">
        <v>0</v>
      </c>
      <c r="E19" s="102">
        <v>0</v>
      </c>
      <c r="F19" s="102">
        <v>0</v>
      </c>
      <c r="G19" s="102">
        <f t="shared" si="0"/>
        <v>0</v>
      </c>
      <c r="H19" s="102">
        <v>0</v>
      </c>
      <c r="I19" s="130">
        <v>0</v>
      </c>
      <c r="J19" s="130">
        <v>0</v>
      </c>
      <c r="K19" s="130">
        <v>-2.9103830456733704E-11</v>
      </c>
      <c r="L19" s="130">
        <v>0</v>
      </c>
      <c r="M19" s="97">
        <f t="shared" si="1"/>
        <v>-2.9103830456733704E-11</v>
      </c>
      <c r="N19" s="97">
        <v>-686005.40000000037</v>
      </c>
      <c r="O19" s="97">
        <v>912620</v>
      </c>
      <c r="P19" s="97">
        <f t="shared" si="2"/>
        <v>226614.59999999963</v>
      </c>
      <c r="Q19" s="97">
        <v>-686005.4</v>
      </c>
      <c r="R19" s="97">
        <v>912620</v>
      </c>
      <c r="S19" s="97">
        <f t="shared" si="3"/>
        <v>226614.59999999998</v>
      </c>
    </row>
    <row r="20" spans="1:19" x14ac:dyDescent="0.2">
      <c r="A20" s="92" t="s">
        <v>3229</v>
      </c>
      <c r="B20" s="102">
        <v>0</v>
      </c>
      <c r="C20" s="102">
        <v>0</v>
      </c>
      <c r="D20" s="102">
        <v>0</v>
      </c>
      <c r="E20" s="102">
        <v>0</v>
      </c>
      <c r="F20" s="102">
        <v>0</v>
      </c>
      <c r="G20" s="102">
        <f t="shared" si="0"/>
        <v>0</v>
      </c>
      <c r="H20" s="102">
        <v>0</v>
      </c>
      <c r="I20" s="130">
        <v>0</v>
      </c>
      <c r="J20" s="130">
        <v>0</v>
      </c>
      <c r="K20" s="130">
        <v>0</v>
      </c>
      <c r="L20" s="130">
        <v>0</v>
      </c>
      <c r="M20" s="97">
        <f t="shared" si="1"/>
        <v>0</v>
      </c>
      <c r="N20" s="97">
        <v>-99470</v>
      </c>
      <c r="O20" s="97">
        <v>108128.16</v>
      </c>
      <c r="P20" s="97">
        <f t="shared" si="2"/>
        <v>8658.1600000000035</v>
      </c>
      <c r="Q20" s="97">
        <v>-99470</v>
      </c>
      <c r="R20" s="97">
        <v>108128.16</v>
      </c>
      <c r="S20" s="97">
        <f t="shared" si="3"/>
        <v>8658.1600000000035</v>
      </c>
    </row>
    <row r="21" spans="1:19" x14ac:dyDescent="0.2">
      <c r="A21" s="92" t="s">
        <v>3230</v>
      </c>
      <c r="B21" s="102">
        <v>0</v>
      </c>
      <c r="C21" s="102">
        <v>0</v>
      </c>
      <c r="D21" s="102">
        <v>0</v>
      </c>
      <c r="E21" s="102">
        <v>0</v>
      </c>
      <c r="F21" s="102">
        <v>0</v>
      </c>
      <c r="G21" s="102">
        <f t="shared" si="0"/>
        <v>0</v>
      </c>
      <c r="H21" s="102">
        <v>0</v>
      </c>
      <c r="I21" s="130">
        <v>0</v>
      </c>
      <c r="J21" s="130">
        <v>0</v>
      </c>
      <c r="K21" s="130">
        <v>-5.4569682106375694E-12</v>
      </c>
      <c r="L21" s="130">
        <v>0</v>
      </c>
      <c r="M21" s="97">
        <f t="shared" si="1"/>
        <v>-5.4569682106375694E-12</v>
      </c>
      <c r="N21" s="97">
        <v>-23916</v>
      </c>
      <c r="O21" s="97">
        <v>39870</v>
      </c>
      <c r="P21" s="97">
        <f t="shared" si="2"/>
        <v>15954</v>
      </c>
      <c r="Q21" s="97">
        <v>-23916.000000000004</v>
      </c>
      <c r="R21" s="97">
        <v>39870</v>
      </c>
      <c r="S21" s="97">
        <f t="shared" si="3"/>
        <v>15953.999999999996</v>
      </c>
    </row>
    <row r="22" spans="1:19" x14ac:dyDescent="0.2">
      <c r="A22" s="92" t="s">
        <v>3231</v>
      </c>
      <c r="B22" s="102">
        <v>0</v>
      </c>
      <c r="C22" s="102">
        <v>0</v>
      </c>
      <c r="D22" s="102">
        <v>0</v>
      </c>
      <c r="E22" s="102">
        <v>0</v>
      </c>
      <c r="F22" s="102">
        <v>0</v>
      </c>
      <c r="G22" s="102">
        <f t="shared" si="0"/>
        <v>0</v>
      </c>
      <c r="H22" s="102">
        <v>0</v>
      </c>
      <c r="I22" s="130">
        <v>0</v>
      </c>
      <c r="J22" s="130">
        <v>0</v>
      </c>
      <c r="K22" s="130">
        <v>0</v>
      </c>
      <c r="L22" s="130">
        <v>0</v>
      </c>
      <c r="M22" s="97">
        <f t="shared" si="1"/>
        <v>0</v>
      </c>
      <c r="N22" s="97">
        <v>238430.39999999991</v>
      </c>
      <c r="O22" s="97">
        <v>-137144.20000000007</v>
      </c>
      <c r="P22" s="97">
        <f t="shared" si="2"/>
        <v>101286.19999999984</v>
      </c>
      <c r="Q22" s="97">
        <v>238430.40000000002</v>
      </c>
      <c r="R22" s="97">
        <v>-137144.20000000007</v>
      </c>
      <c r="S22" s="97">
        <f t="shared" si="3"/>
        <v>101286.19999999995</v>
      </c>
    </row>
    <row r="23" spans="1:19" x14ac:dyDescent="0.2">
      <c r="A23" s="92" t="s">
        <v>3232</v>
      </c>
      <c r="B23" s="102">
        <v>0</v>
      </c>
      <c r="C23" s="102">
        <v>0</v>
      </c>
      <c r="D23" s="102">
        <v>0</v>
      </c>
      <c r="E23" s="102">
        <v>0</v>
      </c>
      <c r="F23" s="102">
        <v>0</v>
      </c>
      <c r="G23" s="102">
        <f t="shared" si="0"/>
        <v>0</v>
      </c>
      <c r="H23" s="102">
        <v>0</v>
      </c>
      <c r="I23" s="130">
        <v>0</v>
      </c>
      <c r="J23" s="130">
        <v>0</v>
      </c>
      <c r="K23" s="130">
        <v>0</v>
      </c>
      <c r="L23" s="130">
        <v>0</v>
      </c>
      <c r="M23" s="97">
        <f t="shared" si="1"/>
        <v>0</v>
      </c>
      <c r="N23" s="97">
        <v>-41260</v>
      </c>
      <c r="O23" s="97">
        <v>54658.042500000003</v>
      </c>
      <c r="P23" s="97">
        <f t="shared" si="2"/>
        <v>13398.042500000003</v>
      </c>
      <c r="Q23" s="97">
        <v>-41260.000000000022</v>
      </c>
      <c r="R23" s="97">
        <v>54658.042500000003</v>
      </c>
      <c r="S23" s="97">
        <f t="shared" si="3"/>
        <v>13398.042499999981</v>
      </c>
    </row>
    <row r="24" spans="1:19" x14ac:dyDescent="0.2">
      <c r="A24" s="92" t="s">
        <v>3233</v>
      </c>
      <c r="B24" s="102">
        <v>961.86</v>
      </c>
      <c r="C24" s="102">
        <v>961.86</v>
      </c>
      <c r="D24" s="102">
        <v>0</v>
      </c>
      <c r="E24" s="102">
        <v>961.86</v>
      </c>
      <c r="F24" s="102">
        <v>-395.32905121259313</v>
      </c>
      <c r="G24" s="102">
        <f t="shared" si="0"/>
        <v>566.53094878740694</v>
      </c>
      <c r="H24" s="102">
        <v>-74.281503942311161</v>
      </c>
      <c r="I24" s="130">
        <v>-7841.041304761352</v>
      </c>
      <c r="J24" s="130">
        <v>1631.9942399859226</v>
      </c>
      <c r="K24" s="130">
        <v>2343090.96</v>
      </c>
      <c r="L24" s="130">
        <v>-41040.112963063439</v>
      </c>
      <c r="M24" s="97">
        <f t="shared" si="1"/>
        <v>2302050.8470369363</v>
      </c>
      <c r="N24" s="97">
        <v>-4477398.459999999</v>
      </c>
      <c r="O24" s="97">
        <v>2497864.1290000002</v>
      </c>
      <c r="P24" s="97">
        <f t="shared" si="2"/>
        <v>-1979534.3309999988</v>
      </c>
      <c r="Q24" s="97">
        <v>-2134307.4999999991</v>
      </c>
      <c r="R24" s="97">
        <v>2456824.016036937</v>
      </c>
      <c r="S24" s="97">
        <f t="shared" si="3"/>
        <v>322516.51603693794</v>
      </c>
    </row>
    <row r="25" spans="1:19" x14ac:dyDescent="0.2">
      <c r="A25" s="103" t="s">
        <v>3234</v>
      </c>
      <c r="B25" s="102">
        <v>0</v>
      </c>
      <c r="C25" s="102">
        <v>0</v>
      </c>
      <c r="D25" s="102">
        <v>0</v>
      </c>
      <c r="E25" s="102">
        <v>0</v>
      </c>
      <c r="F25" s="102">
        <v>0</v>
      </c>
      <c r="G25" s="102">
        <f t="shared" si="0"/>
        <v>0</v>
      </c>
      <c r="H25" s="102">
        <v>0</v>
      </c>
      <c r="I25" s="130">
        <v>0</v>
      </c>
      <c r="J25" s="130">
        <v>0</v>
      </c>
      <c r="K25" s="130">
        <v>0</v>
      </c>
      <c r="L25" s="130">
        <v>0</v>
      </c>
      <c r="M25" s="97">
        <f t="shared" si="1"/>
        <v>0</v>
      </c>
      <c r="N25" s="97">
        <v>-43225</v>
      </c>
      <c r="O25" s="97">
        <v>352840</v>
      </c>
      <c r="P25" s="97">
        <f t="shared" si="2"/>
        <v>309615</v>
      </c>
      <c r="Q25" s="97">
        <v>-43225</v>
      </c>
      <c r="R25" s="97">
        <v>352840</v>
      </c>
      <c r="S25" s="97">
        <f t="shared" si="3"/>
        <v>309615</v>
      </c>
    </row>
    <row r="26" spans="1:19" x14ac:dyDescent="0.2">
      <c r="A26" s="92" t="s">
        <v>3235</v>
      </c>
      <c r="B26" s="102">
        <v>22</v>
      </c>
      <c r="C26" s="102">
        <v>22</v>
      </c>
      <c r="D26" s="102">
        <v>0</v>
      </c>
      <c r="E26" s="102">
        <v>22</v>
      </c>
      <c r="F26" s="102">
        <v>-23.732441913387348</v>
      </c>
      <c r="G26" s="102">
        <f t="shared" si="0"/>
        <v>-1.7324419133873477</v>
      </c>
      <c r="H26" s="102">
        <v>-3.9738701049728511</v>
      </c>
      <c r="I26" s="130">
        <v>-5170.990526355713</v>
      </c>
      <c r="J26" s="130">
        <v>840.65690203530721</v>
      </c>
      <c r="K26" s="130">
        <v>809600</v>
      </c>
      <c r="L26" s="130">
        <v>-38343.039773651537</v>
      </c>
      <c r="M26" s="97">
        <f t="shared" si="1"/>
        <v>771256.96022634848</v>
      </c>
      <c r="N26" s="97">
        <v>-926430.00000000047</v>
      </c>
      <c r="O26" s="97">
        <v>240240</v>
      </c>
      <c r="P26" s="97">
        <f t="shared" si="2"/>
        <v>-686190.00000000047</v>
      </c>
      <c r="Q26" s="97">
        <v>-116830.00000000047</v>
      </c>
      <c r="R26" s="97">
        <v>201896.96022634846</v>
      </c>
      <c r="S26" s="97">
        <f t="shared" si="3"/>
        <v>85066.96022634799</v>
      </c>
    </row>
    <row r="27" spans="1:19" x14ac:dyDescent="0.2">
      <c r="A27" s="103" t="s">
        <v>3236</v>
      </c>
      <c r="B27" s="102">
        <v>0</v>
      </c>
      <c r="C27" s="102">
        <v>0</v>
      </c>
      <c r="D27" s="102">
        <v>0</v>
      </c>
      <c r="E27" s="102">
        <v>0</v>
      </c>
      <c r="F27" s="102">
        <v>0</v>
      </c>
      <c r="G27" s="102">
        <f t="shared" si="0"/>
        <v>0</v>
      </c>
      <c r="H27" s="102">
        <v>0</v>
      </c>
      <c r="I27" s="130">
        <v>0</v>
      </c>
      <c r="J27" s="130">
        <v>0</v>
      </c>
      <c r="K27" s="130">
        <v>0</v>
      </c>
      <c r="L27" s="130">
        <v>0</v>
      </c>
      <c r="M27" s="97">
        <f t="shared" si="1"/>
        <v>0</v>
      </c>
      <c r="N27" s="97">
        <v>56900</v>
      </c>
      <c r="O27" s="97">
        <v>-81152</v>
      </c>
      <c r="P27" s="97">
        <f t="shared" si="2"/>
        <v>-24252</v>
      </c>
      <c r="Q27" s="97">
        <v>56900</v>
      </c>
      <c r="R27" s="97">
        <v>-81152</v>
      </c>
      <c r="S27" s="97">
        <f t="shared" si="3"/>
        <v>-24252</v>
      </c>
    </row>
    <row r="28" spans="1:19" x14ac:dyDescent="0.2">
      <c r="A28" s="103" t="s">
        <v>3237</v>
      </c>
      <c r="B28" s="102">
        <v>0</v>
      </c>
      <c r="C28" s="102">
        <v>0</v>
      </c>
      <c r="D28" s="102">
        <v>0</v>
      </c>
      <c r="E28" s="102">
        <v>0</v>
      </c>
      <c r="F28" s="102">
        <v>0</v>
      </c>
      <c r="G28" s="102">
        <f t="shared" si="0"/>
        <v>0</v>
      </c>
      <c r="H28" s="102">
        <v>0</v>
      </c>
      <c r="I28" s="130">
        <v>0</v>
      </c>
      <c r="J28" s="130">
        <v>0</v>
      </c>
      <c r="K28" s="130">
        <v>0</v>
      </c>
      <c r="L28" s="130">
        <v>0</v>
      </c>
      <c r="M28" s="97">
        <f t="shared" si="1"/>
        <v>0</v>
      </c>
      <c r="N28" s="97">
        <v>-49913.800000000017</v>
      </c>
      <c r="O28" s="97">
        <v>74594.524400000009</v>
      </c>
      <c r="P28" s="97">
        <f t="shared" si="2"/>
        <v>24680.724399999992</v>
      </c>
      <c r="Q28" s="97">
        <v>-49913.800000000017</v>
      </c>
      <c r="R28" s="97">
        <v>74594.524400000009</v>
      </c>
      <c r="S28" s="97">
        <f t="shared" si="3"/>
        <v>24680.724399999992</v>
      </c>
    </row>
    <row r="29" spans="1:19" x14ac:dyDescent="0.2">
      <c r="A29" s="92" t="s">
        <v>3238</v>
      </c>
      <c r="B29" s="129">
        <v>6000</v>
      </c>
      <c r="C29" s="102">
        <v>6000</v>
      </c>
      <c r="D29" s="102">
        <v>0</v>
      </c>
      <c r="E29" s="102">
        <v>6000</v>
      </c>
      <c r="F29" s="102">
        <v>-5286.1511067048177</v>
      </c>
      <c r="G29" s="102">
        <f t="shared" si="0"/>
        <v>713.84889329518228</v>
      </c>
      <c r="H29" s="102">
        <v>-351.85582888756835</v>
      </c>
      <c r="I29" s="130">
        <v>-5615.6190290455925</v>
      </c>
      <c r="J29" s="130">
        <v>1619.1023296143599</v>
      </c>
      <c r="K29" s="130">
        <v>1500000</v>
      </c>
      <c r="L29" s="130">
        <v>-122400.37480074589</v>
      </c>
      <c r="M29" s="97">
        <f t="shared" si="1"/>
        <v>1377599.6251992541</v>
      </c>
      <c r="N29" s="97">
        <v>-1914082</v>
      </c>
      <c r="O29" s="97">
        <v>1210191.852</v>
      </c>
      <c r="P29" s="97">
        <f t="shared" si="2"/>
        <v>-703890.14800000004</v>
      </c>
      <c r="Q29" s="97">
        <v>-414082.00000000012</v>
      </c>
      <c r="R29" s="97">
        <v>1087791.4771992541</v>
      </c>
      <c r="S29" s="97">
        <f t="shared" si="3"/>
        <v>673709.47719925398</v>
      </c>
    </row>
    <row r="30" spans="1:19" x14ac:dyDescent="0.2">
      <c r="A30" s="92" t="s">
        <v>3239</v>
      </c>
      <c r="B30" s="102">
        <v>0</v>
      </c>
      <c r="C30" s="102">
        <v>0</v>
      </c>
      <c r="D30" s="102">
        <v>0</v>
      </c>
      <c r="E30" s="102">
        <v>0</v>
      </c>
      <c r="F30" s="102">
        <v>0</v>
      </c>
      <c r="G30" s="102">
        <f t="shared" si="0"/>
        <v>0</v>
      </c>
      <c r="H30" s="102">
        <v>0</v>
      </c>
      <c r="I30" s="130">
        <v>0</v>
      </c>
      <c r="J30" s="130">
        <v>0</v>
      </c>
      <c r="K30" s="130">
        <v>0</v>
      </c>
      <c r="L30" s="130">
        <v>0</v>
      </c>
      <c r="M30" s="97">
        <f t="shared" si="1"/>
        <v>0</v>
      </c>
      <c r="N30" s="97">
        <v>-4940</v>
      </c>
      <c r="O30" s="97">
        <v>24570</v>
      </c>
      <c r="P30" s="97">
        <f t="shared" si="2"/>
        <v>19630</v>
      </c>
      <c r="Q30" s="97">
        <v>-4940</v>
      </c>
      <c r="R30" s="97">
        <v>24570</v>
      </c>
      <c r="S30" s="97">
        <f t="shared" si="3"/>
        <v>19630</v>
      </c>
    </row>
    <row r="31" spans="1:19" x14ac:dyDescent="0.2">
      <c r="A31" s="92" t="s">
        <v>3240</v>
      </c>
      <c r="B31" s="102">
        <v>0</v>
      </c>
      <c r="C31" s="102">
        <v>0</v>
      </c>
      <c r="D31" s="102">
        <v>0</v>
      </c>
      <c r="E31" s="102">
        <v>0</v>
      </c>
      <c r="F31" s="102">
        <v>-5.0080080863427461E-2</v>
      </c>
      <c r="G31" s="102">
        <f t="shared" si="0"/>
        <v>-5.0080080863427461E-2</v>
      </c>
      <c r="H31" s="102">
        <v>-2.8962361217050859E-2</v>
      </c>
      <c r="I31" s="130">
        <v>-27.464659593794728</v>
      </c>
      <c r="J31" s="130">
        <v>51.486902211228198</v>
      </c>
      <c r="K31" s="130">
        <v>0</v>
      </c>
      <c r="L31" s="130">
        <v>-77.787726140881347</v>
      </c>
      <c r="M31" s="97">
        <f t="shared" si="1"/>
        <v>-77.787726140881347</v>
      </c>
      <c r="N31" s="97">
        <v>-29830</v>
      </c>
      <c r="O31" s="97">
        <v>52400</v>
      </c>
      <c r="P31" s="97">
        <f t="shared" si="2"/>
        <v>22570</v>
      </c>
      <c r="Q31" s="97">
        <v>-29830</v>
      </c>
      <c r="R31" s="97">
        <v>52322.212273859121</v>
      </c>
      <c r="S31" s="97">
        <f t="shared" si="3"/>
        <v>22492.212273859121</v>
      </c>
    </row>
    <row r="32" spans="1:19" x14ac:dyDescent="0.2">
      <c r="A32" s="92" t="s">
        <v>3241</v>
      </c>
      <c r="B32" s="102">
        <v>0</v>
      </c>
      <c r="C32" s="102">
        <v>0</v>
      </c>
      <c r="D32" s="102">
        <v>0</v>
      </c>
      <c r="E32" s="102">
        <v>0</v>
      </c>
      <c r="F32" s="102">
        <v>0</v>
      </c>
      <c r="G32" s="102">
        <f t="shared" si="0"/>
        <v>0</v>
      </c>
      <c r="H32" s="102">
        <v>0</v>
      </c>
      <c r="I32" s="130">
        <v>0</v>
      </c>
      <c r="J32" s="130">
        <v>0</v>
      </c>
      <c r="K32" s="130">
        <v>0</v>
      </c>
      <c r="L32" s="130">
        <v>0</v>
      </c>
      <c r="M32" s="97">
        <f t="shared" si="1"/>
        <v>0</v>
      </c>
      <c r="N32" s="97">
        <v>51490</v>
      </c>
      <c r="O32" s="97">
        <v>15555</v>
      </c>
      <c r="P32" s="97">
        <f t="shared" si="2"/>
        <v>67045</v>
      </c>
      <c r="Q32" s="97">
        <v>51490</v>
      </c>
      <c r="R32" s="97">
        <v>15555</v>
      </c>
      <c r="S32" s="97">
        <f t="shared" si="3"/>
        <v>67045</v>
      </c>
    </row>
    <row r="33" spans="1:19" x14ac:dyDescent="0.2">
      <c r="A33" s="92" t="s">
        <v>3242</v>
      </c>
      <c r="B33" s="102">
        <v>13149.630000000001</v>
      </c>
      <c r="C33" s="102">
        <v>13149.630000000001</v>
      </c>
      <c r="D33" s="102">
        <v>0</v>
      </c>
      <c r="E33" s="102">
        <v>13149.630000000001</v>
      </c>
      <c r="F33" s="102">
        <v>-13821.29923745988</v>
      </c>
      <c r="G33" s="102">
        <f t="shared" si="0"/>
        <v>-671.66923745987879</v>
      </c>
      <c r="H33" s="102">
        <v>-889.68381424482664</v>
      </c>
      <c r="I33" s="130">
        <v>-12233.320760460727</v>
      </c>
      <c r="J33" s="130">
        <v>16996.741452079445</v>
      </c>
      <c r="K33" s="130">
        <v>10217262.51</v>
      </c>
      <c r="L33" s="130">
        <v>-906148.6407440484</v>
      </c>
      <c r="M33" s="97">
        <f t="shared" si="1"/>
        <v>9311113.8692559507</v>
      </c>
      <c r="N33" s="97">
        <v>-10514477.096000001</v>
      </c>
      <c r="O33" s="97">
        <v>1536574.3088420001</v>
      </c>
      <c r="P33" s="97">
        <f t="shared" si="2"/>
        <v>-8977902.7871580012</v>
      </c>
      <c r="Q33" s="97">
        <v>-297214.58599999972</v>
      </c>
      <c r="R33" s="97">
        <v>630425.66809795168</v>
      </c>
      <c r="S33" s="97">
        <f t="shared" si="3"/>
        <v>333211.08209795196</v>
      </c>
    </row>
    <row r="34" spans="1:19" x14ac:dyDescent="0.2">
      <c r="A34" s="92" t="s">
        <v>3243</v>
      </c>
      <c r="B34" s="102">
        <v>3660</v>
      </c>
      <c r="C34" s="102">
        <v>3660</v>
      </c>
      <c r="D34" s="102">
        <v>0</v>
      </c>
      <c r="E34" s="102">
        <v>3660</v>
      </c>
      <c r="F34" s="102">
        <v>-1656.1456730223781</v>
      </c>
      <c r="G34" s="102">
        <f t="shared" si="0"/>
        <v>2003.8543269776219</v>
      </c>
      <c r="H34" s="102">
        <v>-201.25278852854976</v>
      </c>
      <c r="I34" s="130">
        <v>-21571.022466719012</v>
      </c>
      <c r="J34" s="130">
        <v>5281.5185356737893</v>
      </c>
      <c r="K34" s="130">
        <v>4362720</v>
      </c>
      <c r="L34" s="130">
        <v>-131609.33389933221</v>
      </c>
      <c r="M34" s="97">
        <f t="shared" si="1"/>
        <v>4231110.6661006678</v>
      </c>
      <c r="N34" s="97">
        <v>-5303678.5999999996</v>
      </c>
      <c r="O34" s="97">
        <v>1990123.99</v>
      </c>
      <c r="P34" s="97">
        <f t="shared" si="2"/>
        <v>-3313554.6099999994</v>
      </c>
      <c r="Q34" s="97">
        <v>-940958.60000000009</v>
      </c>
      <c r="R34" s="97">
        <v>1858514.6561006675</v>
      </c>
      <c r="S34" s="97">
        <f t="shared" si="3"/>
        <v>917556.05610066745</v>
      </c>
    </row>
    <row r="35" spans="1:19" x14ac:dyDescent="0.2">
      <c r="A35" s="92" t="s">
        <v>3244</v>
      </c>
      <c r="B35" s="102">
        <v>2</v>
      </c>
      <c r="C35" s="102">
        <v>2</v>
      </c>
      <c r="D35" s="102">
        <v>0</v>
      </c>
      <c r="E35" s="102">
        <v>2</v>
      </c>
      <c r="F35" s="102">
        <v>-0.14586121309132663</v>
      </c>
      <c r="G35" s="102">
        <f t="shared" si="0"/>
        <v>1.8541387869086734</v>
      </c>
      <c r="H35" s="102">
        <v>-0.11121059817098827</v>
      </c>
      <c r="I35" s="130">
        <v>-2.9893408788361646</v>
      </c>
      <c r="J35" s="130">
        <v>2.2044043290953641</v>
      </c>
      <c r="K35" s="130">
        <v>4800</v>
      </c>
      <c r="L35" s="130">
        <v>-4.2626903572370045</v>
      </c>
      <c r="M35" s="97">
        <f t="shared" si="1"/>
        <v>4795.7373096427627</v>
      </c>
      <c r="N35" s="97">
        <v>-28832.800000000003</v>
      </c>
      <c r="O35" s="97">
        <v>34673.905599999998</v>
      </c>
      <c r="P35" s="97">
        <f t="shared" si="2"/>
        <v>5841.1055999999953</v>
      </c>
      <c r="Q35" s="97">
        <v>-24032.800000000003</v>
      </c>
      <c r="R35" s="97">
        <v>34669.64290964276</v>
      </c>
      <c r="S35" s="97">
        <f t="shared" si="3"/>
        <v>10636.842909642757</v>
      </c>
    </row>
    <row r="36" spans="1:19" x14ac:dyDescent="0.2">
      <c r="A36" s="92" t="s">
        <v>3245</v>
      </c>
      <c r="B36" s="102">
        <v>545</v>
      </c>
      <c r="C36" s="102">
        <v>545</v>
      </c>
      <c r="D36" s="102">
        <v>0</v>
      </c>
      <c r="E36" s="102">
        <v>545</v>
      </c>
      <c r="F36" s="102">
        <v>-624.05118188237816</v>
      </c>
      <c r="G36" s="102">
        <f t="shared" si="0"/>
        <v>-79.05118188237816</v>
      </c>
      <c r="H36" s="102">
        <v>-8.7029614117217999</v>
      </c>
      <c r="I36" s="130">
        <v>-1001.3209658179341</v>
      </c>
      <c r="J36" s="130">
        <v>330.77526535668642</v>
      </c>
      <c r="K36" s="130">
        <v>921049.99999999988</v>
      </c>
      <c r="L36" s="130">
        <v>-178823.6237671274</v>
      </c>
      <c r="M36" s="97">
        <f t="shared" si="1"/>
        <v>742226.37623287248</v>
      </c>
      <c r="N36" s="97">
        <v>-824627</v>
      </c>
      <c r="O36" s="97">
        <v>106681.4964</v>
      </c>
      <c r="P36" s="97">
        <f t="shared" si="2"/>
        <v>-717945.50359999994</v>
      </c>
      <c r="Q36" s="97">
        <v>96422.999999999825</v>
      </c>
      <c r="R36" s="97">
        <v>-72142.127367127396</v>
      </c>
      <c r="S36" s="97">
        <f t="shared" si="3"/>
        <v>24280.87263287243</v>
      </c>
    </row>
    <row r="37" spans="1:19" x14ac:dyDescent="0.2">
      <c r="A37" s="92" t="s">
        <v>3246</v>
      </c>
      <c r="B37" s="102">
        <v>-252</v>
      </c>
      <c r="C37" s="102">
        <v>0</v>
      </c>
      <c r="D37" s="102">
        <v>252</v>
      </c>
      <c r="E37" s="102">
        <v>-252</v>
      </c>
      <c r="F37" s="102">
        <v>308.52454032219725</v>
      </c>
      <c r="G37" s="102">
        <f t="shared" ref="G37:G68" si="4">IF($A37="","",$E37+$F37)</f>
        <v>56.524540322197254</v>
      </c>
      <c r="H37" s="102">
        <v>51.698900026878292</v>
      </c>
      <c r="I37" s="130">
        <v>40284.144185580059</v>
      </c>
      <c r="J37" s="130">
        <v>-31624.461402430614</v>
      </c>
      <c r="K37" s="130">
        <v>-9868320</v>
      </c>
      <c r="L37" s="130">
        <v>1001267.8532786744</v>
      </c>
      <c r="M37" s="97">
        <f t="shared" ref="M37:M68" si="5">IF($A37="","",$K37+$L37)</f>
        <v>-8867052.1467213258</v>
      </c>
      <c r="N37" s="97">
        <v>10525504.977230003</v>
      </c>
      <c r="O37" s="97">
        <v>-1640571.7</v>
      </c>
      <c r="P37" s="97">
        <f t="shared" ref="P37:P68" si="6">IF($A37="","",$N37+$O37)</f>
        <v>8884933.2772300038</v>
      </c>
      <c r="Q37" s="97">
        <v>657184.97723000147</v>
      </c>
      <c r="R37" s="97">
        <v>-639303.84672132554</v>
      </c>
      <c r="S37" s="97">
        <f t="shared" ref="S37:S68" si="7">IF($A37="","",$Q37+$R37)</f>
        <v>17881.130508675938</v>
      </c>
    </row>
    <row r="38" spans="1:19" x14ac:dyDescent="0.2">
      <c r="A38" s="92" t="s">
        <v>3247</v>
      </c>
      <c r="B38" s="102">
        <v>5475.5000000000009</v>
      </c>
      <c r="C38" s="102">
        <v>5475.5000000000009</v>
      </c>
      <c r="D38" s="102">
        <v>0</v>
      </c>
      <c r="E38" s="102">
        <v>5475.5000000000009</v>
      </c>
      <c r="F38" s="102">
        <v>-4478.9854837233197</v>
      </c>
      <c r="G38" s="102">
        <f t="shared" si="4"/>
        <v>996.51451627668121</v>
      </c>
      <c r="H38" s="102">
        <v>-458.51095365771801</v>
      </c>
      <c r="I38" s="130">
        <v>-16952.481157271879</v>
      </c>
      <c r="J38" s="130">
        <v>2927.2985314964362</v>
      </c>
      <c r="K38" s="130">
        <v>3159363.5000000014</v>
      </c>
      <c r="L38" s="130">
        <v>-177205.88316794153</v>
      </c>
      <c r="M38" s="97">
        <f t="shared" si="5"/>
        <v>2982157.6168320598</v>
      </c>
      <c r="N38" s="97">
        <v>-3639875.870000001</v>
      </c>
      <c r="O38" s="97">
        <v>1071024</v>
      </c>
      <c r="P38" s="97">
        <f t="shared" si="6"/>
        <v>-2568851.870000001</v>
      </c>
      <c r="Q38" s="97">
        <v>-480512.36999999982</v>
      </c>
      <c r="R38" s="97">
        <v>893818.11683205841</v>
      </c>
      <c r="S38" s="97">
        <f t="shared" si="7"/>
        <v>413305.74683205859</v>
      </c>
    </row>
    <row r="39" spans="1:19" x14ac:dyDescent="0.2">
      <c r="A39" s="103" t="s">
        <v>3248</v>
      </c>
      <c r="B39" s="102">
        <v>36</v>
      </c>
      <c r="C39" s="102">
        <v>36</v>
      </c>
      <c r="D39" s="102">
        <v>0</v>
      </c>
      <c r="E39" s="102">
        <v>36</v>
      </c>
      <c r="F39" s="102">
        <v>86.550311847214005</v>
      </c>
      <c r="G39" s="102">
        <f t="shared" si="4"/>
        <v>122.550311847214</v>
      </c>
      <c r="H39" s="102">
        <v>18.740909769084336</v>
      </c>
      <c r="I39" s="130">
        <v>11215.040173110156</v>
      </c>
      <c r="J39" s="130">
        <v>-8372.3905511525718</v>
      </c>
      <c r="K39" s="130">
        <v>1402560</v>
      </c>
      <c r="L39" s="130">
        <v>324079.82233369839</v>
      </c>
      <c r="M39" s="97">
        <f t="shared" si="5"/>
        <v>1726639.8223336984</v>
      </c>
      <c r="N39" s="97">
        <v>-1035651.4996899964</v>
      </c>
      <c r="O39" s="97">
        <v>-728340.00000000047</v>
      </c>
      <c r="P39" s="97">
        <f t="shared" si="6"/>
        <v>-1763991.4996899967</v>
      </c>
      <c r="Q39" s="97">
        <v>366908.50031000463</v>
      </c>
      <c r="R39" s="97">
        <v>-404260.17766630207</v>
      </c>
      <c r="S39" s="97">
        <f t="shared" si="7"/>
        <v>-37351.677356297441</v>
      </c>
    </row>
    <row r="40" spans="1:19" x14ac:dyDescent="0.2">
      <c r="A40" s="92" t="s">
        <v>3249</v>
      </c>
      <c r="B40" s="102">
        <v>0</v>
      </c>
      <c r="C40" s="102">
        <v>0</v>
      </c>
      <c r="D40" s="102">
        <v>0</v>
      </c>
      <c r="E40" s="102">
        <v>0</v>
      </c>
      <c r="F40" s="102">
        <v>0</v>
      </c>
      <c r="G40" s="102">
        <f t="shared" si="4"/>
        <v>0</v>
      </c>
      <c r="H40" s="102">
        <v>0</v>
      </c>
      <c r="I40" s="130">
        <v>0</v>
      </c>
      <c r="J40" s="130">
        <v>0</v>
      </c>
      <c r="K40" s="130">
        <v>0</v>
      </c>
      <c r="L40" s="130">
        <v>0</v>
      </c>
      <c r="M40" s="97">
        <f t="shared" si="5"/>
        <v>0</v>
      </c>
      <c r="N40" s="97">
        <v>15686.600000000093</v>
      </c>
      <c r="O40" s="97">
        <v>20238.851999999999</v>
      </c>
      <c r="P40" s="97">
        <f t="shared" si="6"/>
        <v>35925.452000000092</v>
      </c>
      <c r="Q40" s="97">
        <v>15686.599999999984</v>
      </c>
      <c r="R40" s="97">
        <v>20238.851999999999</v>
      </c>
      <c r="S40" s="97">
        <f t="shared" si="7"/>
        <v>35925.451999999983</v>
      </c>
    </row>
    <row r="41" spans="1:19" x14ac:dyDescent="0.2">
      <c r="A41" s="92" t="s">
        <v>3250</v>
      </c>
      <c r="B41" s="102">
        <v>0</v>
      </c>
      <c r="C41" s="102">
        <v>0</v>
      </c>
      <c r="D41" s="102">
        <v>0</v>
      </c>
      <c r="E41" s="102">
        <v>0</v>
      </c>
      <c r="F41" s="102">
        <v>0</v>
      </c>
      <c r="G41" s="102">
        <f t="shared" si="4"/>
        <v>0</v>
      </c>
      <c r="H41" s="102">
        <v>0</v>
      </c>
      <c r="I41" s="130">
        <v>0</v>
      </c>
      <c r="J41" s="130">
        <v>0</v>
      </c>
      <c r="K41" s="130">
        <v>0</v>
      </c>
      <c r="L41" s="130">
        <v>0</v>
      </c>
      <c r="M41" s="97">
        <f t="shared" si="5"/>
        <v>0</v>
      </c>
      <c r="N41" s="97">
        <v>-29430</v>
      </c>
      <c r="O41" s="97">
        <v>45035.892000000007</v>
      </c>
      <c r="P41" s="97">
        <f t="shared" si="6"/>
        <v>15605.892000000007</v>
      </c>
      <c r="Q41" s="97">
        <v>-29429.999999999971</v>
      </c>
      <c r="R41" s="97">
        <v>45035.892000000007</v>
      </c>
      <c r="S41" s="97">
        <f t="shared" si="7"/>
        <v>15605.892000000036</v>
      </c>
    </row>
    <row r="42" spans="1:19" x14ac:dyDescent="0.2">
      <c r="A42" s="92" t="s">
        <v>3251</v>
      </c>
      <c r="B42" s="102">
        <v>0</v>
      </c>
      <c r="C42" s="102">
        <v>0</v>
      </c>
      <c r="D42" s="102">
        <v>0</v>
      </c>
      <c r="E42" s="102">
        <v>0</v>
      </c>
      <c r="F42" s="102">
        <v>0</v>
      </c>
      <c r="G42" s="102">
        <f t="shared" si="4"/>
        <v>0</v>
      </c>
      <c r="H42" s="102">
        <v>0</v>
      </c>
      <c r="I42" s="130">
        <v>0</v>
      </c>
      <c r="J42" s="130">
        <v>0</v>
      </c>
      <c r="K42" s="130">
        <v>-1.1641532182693481E-10</v>
      </c>
      <c r="L42" s="130">
        <v>0</v>
      </c>
      <c r="M42" s="97">
        <f t="shared" si="5"/>
        <v>-1.1641532182693481E-10</v>
      </c>
      <c r="N42" s="97">
        <v>-56862</v>
      </c>
      <c r="O42" s="97">
        <v>88550.280000000013</v>
      </c>
      <c r="P42" s="97">
        <f t="shared" si="6"/>
        <v>31688.280000000013</v>
      </c>
      <c r="Q42" s="97">
        <v>-56862.000000000262</v>
      </c>
      <c r="R42" s="97">
        <v>88550.280000000013</v>
      </c>
      <c r="S42" s="97">
        <f t="shared" si="7"/>
        <v>31688.279999999751</v>
      </c>
    </row>
    <row r="43" spans="1:19" x14ac:dyDescent="0.2">
      <c r="A43" s="92" t="s">
        <v>3252</v>
      </c>
      <c r="B43" s="102">
        <v>0</v>
      </c>
      <c r="C43" s="102">
        <v>0</v>
      </c>
      <c r="D43" s="102">
        <v>0</v>
      </c>
      <c r="E43" s="102">
        <v>0</v>
      </c>
      <c r="F43" s="102">
        <v>0</v>
      </c>
      <c r="G43" s="102">
        <f t="shared" si="4"/>
        <v>0</v>
      </c>
      <c r="H43" s="102">
        <v>0</v>
      </c>
      <c r="I43" s="130">
        <v>0</v>
      </c>
      <c r="J43" s="130">
        <v>0</v>
      </c>
      <c r="K43" s="130">
        <v>0</v>
      </c>
      <c r="L43" s="130">
        <v>0</v>
      </c>
      <c r="M43" s="97">
        <f t="shared" si="5"/>
        <v>0</v>
      </c>
      <c r="N43" s="97">
        <v>-36765.29999999993</v>
      </c>
      <c r="O43" s="97">
        <v>49726.409309999995</v>
      </c>
      <c r="P43" s="97">
        <f t="shared" si="6"/>
        <v>12961.109310000065</v>
      </c>
      <c r="Q43" s="97">
        <v>-36765.29999999993</v>
      </c>
      <c r="R43" s="97">
        <v>49726.409309999995</v>
      </c>
      <c r="S43" s="97">
        <f t="shared" si="7"/>
        <v>12961.109310000065</v>
      </c>
    </row>
    <row r="44" spans="1:19" x14ac:dyDescent="0.2">
      <c r="A44" s="92" t="s">
        <v>3253</v>
      </c>
      <c r="B44" s="102">
        <v>0</v>
      </c>
      <c r="C44" s="102">
        <v>0</v>
      </c>
      <c r="D44" s="102">
        <v>0</v>
      </c>
      <c r="E44" s="102">
        <v>0</v>
      </c>
      <c r="F44" s="102">
        <v>0</v>
      </c>
      <c r="G44" s="102">
        <f t="shared" si="4"/>
        <v>0</v>
      </c>
      <c r="H44" s="102">
        <v>0</v>
      </c>
      <c r="I44" s="130">
        <v>0</v>
      </c>
      <c r="J44" s="130">
        <v>0</v>
      </c>
      <c r="K44" s="130">
        <v>0</v>
      </c>
      <c r="L44" s="130">
        <v>0</v>
      </c>
      <c r="M44" s="97">
        <f t="shared" si="5"/>
        <v>0</v>
      </c>
      <c r="N44" s="97">
        <v>-40397</v>
      </c>
      <c r="O44" s="97">
        <v>44714.46</v>
      </c>
      <c r="P44" s="97">
        <f t="shared" si="6"/>
        <v>4317.4599999999991</v>
      </c>
      <c r="Q44" s="97">
        <v>-40397.000000000007</v>
      </c>
      <c r="R44" s="97">
        <v>44714.46</v>
      </c>
      <c r="S44" s="97">
        <f t="shared" si="7"/>
        <v>4317.4599999999919</v>
      </c>
    </row>
    <row r="45" spans="1:19" x14ac:dyDescent="0.2">
      <c r="A45" s="92" t="s">
        <v>3254</v>
      </c>
      <c r="B45" s="102">
        <v>0</v>
      </c>
      <c r="C45" s="102">
        <v>0</v>
      </c>
      <c r="D45" s="102">
        <v>0</v>
      </c>
      <c r="E45" s="102">
        <v>0</v>
      </c>
      <c r="F45" s="102">
        <v>0</v>
      </c>
      <c r="G45" s="102">
        <f t="shared" si="4"/>
        <v>0</v>
      </c>
      <c r="H45" s="102">
        <v>0</v>
      </c>
      <c r="I45" s="130">
        <v>0</v>
      </c>
      <c r="J45" s="130">
        <v>0</v>
      </c>
      <c r="K45" s="130">
        <v>0</v>
      </c>
      <c r="L45" s="130">
        <v>0</v>
      </c>
      <c r="M45" s="97">
        <f t="shared" si="5"/>
        <v>0</v>
      </c>
      <c r="N45" s="97">
        <v>-78046.000000000029</v>
      </c>
      <c r="O45" s="97">
        <v>50109.840000000004</v>
      </c>
      <c r="P45" s="97">
        <f t="shared" si="6"/>
        <v>-27936.160000000025</v>
      </c>
      <c r="Q45" s="97">
        <v>-78046</v>
      </c>
      <c r="R45" s="97">
        <v>50109.840000000004</v>
      </c>
      <c r="S45" s="97">
        <f t="shared" si="7"/>
        <v>-27936.159999999996</v>
      </c>
    </row>
    <row r="46" spans="1:19" x14ac:dyDescent="0.2">
      <c r="A46" s="92" t="s">
        <v>3255</v>
      </c>
      <c r="B46" s="102">
        <v>0</v>
      </c>
      <c r="C46" s="102">
        <v>0</v>
      </c>
      <c r="D46" s="102">
        <v>0</v>
      </c>
      <c r="E46" s="102">
        <v>0</v>
      </c>
      <c r="F46" s="102">
        <v>0</v>
      </c>
      <c r="G46" s="102">
        <f t="shared" si="4"/>
        <v>0</v>
      </c>
      <c r="H46" s="102">
        <v>0</v>
      </c>
      <c r="I46" s="130">
        <v>0</v>
      </c>
      <c r="J46" s="130">
        <v>0</v>
      </c>
      <c r="K46" s="130">
        <v>0</v>
      </c>
      <c r="L46" s="130">
        <v>0</v>
      </c>
      <c r="M46" s="97">
        <f t="shared" si="5"/>
        <v>0</v>
      </c>
      <c r="N46" s="97">
        <v>47150</v>
      </c>
      <c r="O46" s="97">
        <v>2854.0679999999847</v>
      </c>
      <c r="P46" s="97">
        <f t="shared" si="6"/>
        <v>50004.067999999985</v>
      </c>
      <c r="Q46" s="97">
        <v>47150</v>
      </c>
      <c r="R46" s="97">
        <v>2854.067999999992</v>
      </c>
      <c r="S46" s="97">
        <f t="shared" si="7"/>
        <v>50004.067999999992</v>
      </c>
    </row>
    <row r="47" spans="1:19" x14ac:dyDescent="0.2">
      <c r="A47" s="92" t="s">
        <v>3256</v>
      </c>
      <c r="B47" s="102">
        <v>151</v>
      </c>
      <c r="C47" s="102">
        <v>151</v>
      </c>
      <c r="D47" s="102">
        <v>0</v>
      </c>
      <c r="E47" s="102">
        <v>151</v>
      </c>
      <c r="F47" s="102">
        <v>-147.61070533295617</v>
      </c>
      <c r="G47" s="102">
        <f t="shared" si="4"/>
        <v>3.3892946670438278</v>
      </c>
      <c r="H47" s="102">
        <v>-4.1351337511314687</v>
      </c>
      <c r="I47" s="130">
        <v>-2805.7296014802105</v>
      </c>
      <c r="J47" s="130">
        <v>8978.0687264448716</v>
      </c>
      <c r="K47" s="130">
        <v>8131350</v>
      </c>
      <c r="L47" s="130">
        <v>-336232.08117938152</v>
      </c>
      <c r="M47" s="97">
        <f t="shared" si="5"/>
        <v>7795117.9188206187</v>
      </c>
      <c r="N47" s="97">
        <v>-8609050.0000000019</v>
      </c>
      <c r="O47" s="97">
        <v>657991.99999999756</v>
      </c>
      <c r="P47" s="97">
        <f t="shared" si="6"/>
        <v>-7951058.0000000047</v>
      </c>
      <c r="Q47" s="97">
        <v>-477700.00000000151</v>
      </c>
      <c r="R47" s="97">
        <v>321759.91882061609</v>
      </c>
      <c r="S47" s="97">
        <f t="shared" si="7"/>
        <v>-155940.08117938542</v>
      </c>
    </row>
    <row r="48" spans="1:19" x14ac:dyDescent="0.2">
      <c r="A48" s="92" t="s">
        <v>3257</v>
      </c>
      <c r="B48" s="102">
        <v>0</v>
      </c>
      <c r="C48" s="102">
        <v>0</v>
      </c>
      <c r="D48" s="102">
        <v>0</v>
      </c>
      <c r="E48" s="102">
        <v>0</v>
      </c>
      <c r="F48" s="102">
        <v>0</v>
      </c>
      <c r="G48" s="102">
        <f t="shared" si="4"/>
        <v>0</v>
      </c>
      <c r="H48" s="102">
        <v>0</v>
      </c>
      <c r="I48" s="130">
        <v>0</v>
      </c>
      <c r="J48" s="130">
        <v>0</v>
      </c>
      <c r="K48" s="130">
        <v>0</v>
      </c>
      <c r="L48" s="130">
        <v>0</v>
      </c>
      <c r="M48" s="97">
        <f t="shared" si="5"/>
        <v>0</v>
      </c>
      <c r="N48" s="97">
        <v>424458</v>
      </c>
      <c r="O48" s="97">
        <v>-385152.80870000133</v>
      </c>
      <c r="P48" s="97">
        <f t="shared" si="6"/>
        <v>39305.191299998667</v>
      </c>
      <c r="Q48" s="97">
        <v>424458</v>
      </c>
      <c r="R48" s="97">
        <v>-385152.80870000133</v>
      </c>
      <c r="S48" s="97">
        <f t="shared" si="7"/>
        <v>39305.191299998667</v>
      </c>
    </row>
    <row r="49" spans="1:19" x14ac:dyDescent="0.2">
      <c r="A49" s="92" t="s">
        <v>3258</v>
      </c>
      <c r="B49" s="102">
        <v>2145</v>
      </c>
      <c r="C49" s="102">
        <v>2145</v>
      </c>
      <c r="D49" s="102">
        <v>0</v>
      </c>
      <c r="E49" s="102">
        <v>2145</v>
      </c>
      <c r="F49" s="102">
        <v>-1929.1938341305959</v>
      </c>
      <c r="G49" s="102">
        <f t="shared" si="4"/>
        <v>215.80616586940414</v>
      </c>
      <c r="H49" s="102">
        <v>-646.70829147447319</v>
      </c>
      <c r="I49" s="130">
        <v>-4987.3298097442621</v>
      </c>
      <c r="J49" s="130">
        <v>9983.9065633674509</v>
      </c>
      <c r="K49" s="130">
        <v>2531100</v>
      </c>
      <c r="L49" s="130">
        <v>-51652.40367925146</v>
      </c>
      <c r="M49" s="97">
        <f t="shared" si="5"/>
        <v>2479447.5963207483</v>
      </c>
      <c r="N49" s="97">
        <v>-2830451</v>
      </c>
      <c r="O49" s="97">
        <v>722375.19479999994</v>
      </c>
      <c r="P49" s="97">
        <f t="shared" si="6"/>
        <v>-2108075.8052000003</v>
      </c>
      <c r="Q49" s="97">
        <v>-299351</v>
      </c>
      <c r="R49" s="97">
        <v>670722.7911207485</v>
      </c>
      <c r="S49" s="97">
        <f t="shared" si="7"/>
        <v>371371.7911207485</v>
      </c>
    </row>
    <row r="50" spans="1:19" x14ac:dyDescent="0.2">
      <c r="A50" s="92" t="s">
        <v>3259</v>
      </c>
      <c r="B50" s="102">
        <v>0</v>
      </c>
      <c r="C50" s="102">
        <v>0</v>
      </c>
      <c r="D50" s="102">
        <v>0</v>
      </c>
      <c r="E50" s="102">
        <v>0</v>
      </c>
      <c r="F50" s="102">
        <v>0</v>
      </c>
      <c r="G50" s="102">
        <f t="shared" si="4"/>
        <v>0</v>
      </c>
      <c r="H50" s="102">
        <v>0</v>
      </c>
      <c r="I50" s="130">
        <v>0</v>
      </c>
      <c r="J50" s="130">
        <v>0</v>
      </c>
      <c r="K50" s="130">
        <v>0</v>
      </c>
      <c r="L50" s="130">
        <v>0</v>
      </c>
      <c r="M50" s="97">
        <f t="shared" si="5"/>
        <v>0</v>
      </c>
      <c r="N50" s="97">
        <v>73280.200000013923</v>
      </c>
      <c r="O50" s="97">
        <v>-117280.79999999999</v>
      </c>
      <c r="P50" s="97">
        <f>IF($A50="","",$N50+$O50)</f>
        <v>-44000.599999986065</v>
      </c>
      <c r="Q50" s="97">
        <v>73280.200000013458</v>
      </c>
      <c r="R50" s="97">
        <v>-117280.79999999999</v>
      </c>
      <c r="S50" s="97">
        <f t="shared" si="7"/>
        <v>-44000.599999986531</v>
      </c>
    </row>
    <row r="51" spans="1:19" x14ac:dyDescent="0.2">
      <c r="A51" s="92" t="s">
        <v>3260</v>
      </c>
      <c r="B51" s="102">
        <v>0</v>
      </c>
      <c r="C51" s="102">
        <v>0</v>
      </c>
      <c r="D51" s="102">
        <v>0</v>
      </c>
      <c r="E51" s="102">
        <v>0</v>
      </c>
      <c r="F51" s="102">
        <v>0</v>
      </c>
      <c r="G51" s="102">
        <f t="shared" si="4"/>
        <v>0</v>
      </c>
      <c r="H51" s="102">
        <v>0</v>
      </c>
      <c r="I51" s="130">
        <v>0</v>
      </c>
      <c r="J51" s="130">
        <v>0</v>
      </c>
      <c r="K51" s="130">
        <v>7.2759576141834259E-12</v>
      </c>
      <c r="L51" s="130">
        <v>0</v>
      </c>
      <c r="M51" s="97">
        <f t="shared" si="5"/>
        <v>7.2759576141834259E-12</v>
      </c>
      <c r="N51" s="97">
        <v>-41806</v>
      </c>
      <c r="O51" s="97">
        <v>54933.055</v>
      </c>
      <c r="P51" s="97">
        <f t="shared" si="6"/>
        <v>13127.055</v>
      </c>
      <c r="Q51" s="97">
        <v>-41805.999999999993</v>
      </c>
      <c r="R51" s="97">
        <v>54933.055</v>
      </c>
      <c r="S51" s="97">
        <f t="shared" si="7"/>
        <v>13127.055000000008</v>
      </c>
    </row>
    <row r="52" spans="1:19" x14ac:dyDescent="0.2">
      <c r="A52" s="92" t="s">
        <v>3261</v>
      </c>
      <c r="B52" s="102">
        <v>0</v>
      </c>
      <c r="C52" s="102">
        <v>0</v>
      </c>
      <c r="D52" s="102">
        <v>0</v>
      </c>
      <c r="E52" s="102">
        <v>0</v>
      </c>
      <c r="F52" s="102">
        <v>0</v>
      </c>
      <c r="G52" s="102">
        <f t="shared" si="4"/>
        <v>0</v>
      </c>
      <c r="H52" s="102">
        <v>0</v>
      </c>
      <c r="I52" s="130">
        <v>0</v>
      </c>
      <c r="J52" s="130">
        <v>0</v>
      </c>
      <c r="K52" s="130">
        <v>1.4551915228366852E-11</v>
      </c>
      <c r="L52" s="130">
        <v>0</v>
      </c>
      <c r="M52" s="97">
        <f t="shared" si="5"/>
        <v>1.4551915228366852E-11</v>
      </c>
      <c r="N52" s="97">
        <v>-126832.99999999999</v>
      </c>
      <c r="O52" s="97">
        <v>193479.231</v>
      </c>
      <c r="P52" s="97">
        <f t="shared" si="6"/>
        <v>66646.231000000014</v>
      </c>
      <c r="Q52" s="97">
        <v>-126832.99999999997</v>
      </c>
      <c r="R52" s="97">
        <v>193479.231</v>
      </c>
      <c r="S52" s="97">
        <f t="shared" si="7"/>
        <v>66646.231000000029</v>
      </c>
    </row>
    <row r="53" spans="1:19" x14ac:dyDescent="0.2">
      <c r="A53" s="92" t="s">
        <v>3262</v>
      </c>
      <c r="B53" s="102">
        <v>0</v>
      </c>
      <c r="C53" s="102">
        <v>0</v>
      </c>
      <c r="D53" s="102">
        <v>0</v>
      </c>
      <c r="E53" s="102">
        <v>0</v>
      </c>
      <c r="F53" s="102">
        <v>0</v>
      </c>
      <c r="G53" s="102">
        <f t="shared" si="4"/>
        <v>0</v>
      </c>
      <c r="H53" s="102">
        <v>0</v>
      </c>
      <c r="I53" s="130">
        <v>0</v>
      </c>
      <c r="J53" s="130">
        <v>0</v>
      </c>
      <c r="K53" s="130">
        <v>4.3655745685100555E-11</v>
      </c>
      <c r="L53" s="130">
        <v>0</v>
      </c>
      <c r="M53" s="97">
        <f t="shared" si="5"/>
        <v>4.3655745685100555E-11</v>
      </c>
      <c r="N53" s="97">
        <v>-67073</v>
      </c>
      <c r="O53" s="97">
        <v>57702.690500000004</v>
      </c>
      <c r="P53" s="97">
        <f t="shared" si="6"/>
        <v>-9370.3094999999958</v>
      </c>
      <c r="Q53" s="97">
        <v>-67072.999999999927</v>
      </c>
      <c r="R53" s="97">
        <v>57702.690500000004</v>
      </c>
      <c r="S53" s="97">
        <f t="shared" si="7"/>
        <v>-9370.309499999923</v>
      </c>
    </row>
    <row r="54" spans="1:19" x14ac:dyDescent="0.2">
      <c r="A54" s="92" t="s">
        <v>3263</v>
      </c>
      <c r="B54" s="102">
        <v>61.110000000000014</v>
      </c>
      <c r="C54" s="102">
        <v>61.110000000000014</v>
      </c>
      <c r="D54" s="102">
        <v>0</v>
      </c>
      <c r="E54" s="102">
        <v>61.110000000000014</v>
      </c>
      <c r="F54" s="102">
        <v>-29.000431253225191</v>
      </c>
      <c r="G54" s="102">
        <f t="shared" si="4"/>
        <v>32.109568746774826</v>
      </c>
      <c r="H54" s="102">
        <v>-9.4416258331609413</v>
      </c>
      <c r="I54" s="130">
        <v>-251.42747461680926</v>
      </c>
      <c r="J54" s="130">
        <v>488.1273777335287</v>
      </c>
      <c r="K54" s="130">
        <v>88059.510000000009</v>
      </c>
      <c r="L54" s="130">
        <v>-1142.2632014330484</v>
      </c>
      <c r="M54" s="97">
        <f t="shared" si="5"/>
        <v>86917.246798566965</v>
      </c>
      <c r="N54" s="97">
        <v>-718901.12999999989</v>
      </c>
      <c r="O54" s="97">
        <v>680382.91000000015</v>
      </c>
      <c r="P54" s="97">
        <f t="shared" si="6"/>
        <v>-38518.219999999739</v>
      </c>
      <c r="Q54" s="97">
        <v>-630841.62</v>
      </c>
      <c r="R54" s="97">
        <v>679240.64679856715</v>
      </c>
      <c r="S54" s="97">
        <f t="shared" si="7"/>
        <v>48399.026798567153</v>
      </c>
    </row>
    <row r="55" spans="1:19" x14ac:dyDescent="0.2">
      <c r="A55" s="92" t="s">
        <v>3264</v>
      </c>
      <c r="B55" s="102">
        <v>0</v>
      </c>
      <c r="C55" s="102">
        <v>0</v>
      </c>
      <c r="D55" s="102">
        <v>0</v>
      </c>
      <c r="E55" s="102">
        <v>0</v>
      </c>
      <c r="F55" s="102">
        <v>0</v>
      </c>
      <c r="G55" s="102">
        <f t="shared" si="4"/>
        <v>0</v>
      </c>
      <c r="H55" s="102">
        <v>0</v>
      </c>
      <c r="I55" s="130">
        <v>0</v>
      </c>
      <c r="J55" s="130">
        <v>0</v>
      </c>
      <c r="K55" s="130">
        <v>0</v>
      </c>
      <c r="L55" s="130">
        <v>0</v>
      </c>
      <c r="M55" s="97">
        <f t="shared" si="5"/>
        <v>0</v>
      </c>
      <c r="N55" s="97">
        <v>-35631</v>
      </c>
      <c r="O55" s="97">
        <v>56572.727999999996</v>
      </c>
      <c r="P55" s="97">
        <f t="shared" si="6"/>
        <v>20941.727999999996</v>
      </c>
      <c r="Q55" s="97">
        <v>-35631</v>
      </c>
      <c r="R55" s="97">
        <v>56572.727999999996</v>
      </c>
      <c r="S55" s="97">
        <f t="shared" si="7"/>
        <v>20941.727999999996</v>
      </c>
    </row>
    <row r="56" spans="1:19" x14ac:dyDescent="0.2">
      <c r="A56" s="92" t="s">
        <v>3265</v>
      </c>
      <c r="B56" s="102">
        <v>-85</v>
      </c>
      <c r="C56" s="102">
        <v>0</v>
      </c>
      <c r="D56" s="102">
        <v>85</v>
      </c>
      <c r="E56" s="102">
        <v>-85</v>
      </c>
      <c r="F56" s="102">
        <v>71.849997976355738</v>
      </c>
      <c r="G56" s="102">
        <f t="shared" si="4"/>
        <v>-13.150002023644262</v>
      </c>
      <c r="H56" s="102">
        <v>36.164722912964692</v>
      </c>
      <c r="I56" s="130">
        <v>18435.369833064804</v>
      </c>
      <c r="J56" s="130">
        <v>-7723.345199504317</v>
      </c>
      <c r="K56" s="130">
        <v>-6587500</v>
      </c>
      <c r="L56" s="130">
        <v>113025.89898032302</v>
      </c>
      <c r="M56" s="97">
        <f t="shared" si="5"/>
        <v>-6474474.1010196768</v>
      </c>
      <c r="N56" s="97">
        <v>6567151.3445000015</v>
      </c>
      <c r="O56" s="97">
        <v>-26730</v>
      </c>
      <c r="P56" s="97">
        <f t="shared" si="6"/>
        <v>6540421.3445000015</v>
      </c>
      <c r="Q56" s="97">
        <v>-20348.655499997549</v>
      </c>
      <c r="R56" s="97">
        <v>86295.898980323022</v>
      </c>
      <c r="S56" s="97">
        <f t="shared" si="7"/>
        <v>65947.243480325473</v>
      </c>
    </row>
    <row r="57" spans="1:19" x14ac:dyDescent="0.2">
      <c r="A57" s="92" t="s">
        <v>3266</v>
      </c>
      <c r="B57" s="102">
        <v>212</v>
      </c>
      <c r="C57" s="102">
        <v>212</v>
      </c>
      <c r="D57" s="102">
        <v>0</v>
      </c>
      <c r="E57" s="102">
        <v>212</v>
      </c>
      <c r="F57" s="102">
        <v>-536.10939891419275</v>
      </c>
      <c r="G57" s="102">
        <f t="shared" si="4"/>
        <v>-324.10939891419275</v>
      </c>
      <c r="H57" s="102">
        <v>-31.459870129100434</v>
      </c>
      <c r="I57" s="130">
        <v>-2853.2466293847378</v>
      </c>
      <c r="J57" s="130">
        <v>4346.1114989627167</v>
      </c>
      <c r="K57" s="130">
        <v>762988</v>
      </c>
      <c r="L57" s="130">
        <v>-171626.63757176016</v>
      </c>
      <c r="M57" s="97">
        <f t="shared" si="5"/>
        <v>591361.36242823978</v>
      </c>
      <c r="N57" s="97">
        <v>-906134.99999999988</v>
      </c>
      <c r="O57" s="97">
        <v>298304.37000000005</v>
      </c>
      <c r="P57" s="97">
        <f t="shared" si="6"/>
        <v>-607830.62999999989</v>
      </c>
      <c r="Q57" s="97">
        <v>-143146.99999999988</v>
      </c>
      <c r="R57" s="97">
        <v>126677.73242823989</v>
      </c>
      <c r="S57" s="97">
        <f t="shared" si="7"/>
        <v>-16469.267571759992</v>
      </c>
    </row>
    <row r="58" spans="1:19" x14ac:dyDescent="0.2">
      <c r="A58" s="92" t="s">
        <v>3267</v>
      </c>
      <c r="B58" s="102">
        <v>0</v>
      </c>
      <c r="C58" s="102">
        <v>0</v>
      </c>
      <c r="D58" s="102">
        <v>0</v>
      </c>
      <c r="E58" s="102">
        <v>0</v>
      </c>
      <c r="F58" s="102">
        <v>-4.6443665011877698E-25</v>
      </c>
      <c r="G58" s="102">
        <f t="shared" si="4"/>
        <v>-4.6443665011877698E-25</v>
      </c>
      <c r="H58" s="102">
        <v>-1.888283492669126E-24</v>
      </c>
      <c r="I58" s="130">
        <v>-3.7388013154848702E-24</v>
      </c>
      <c r="J58" s="130">
        <v>1.5639495207209357E-23</v>
      </c>
      <c r="K58" s="130">
        <v>0</v>
      </c>
      <c r="L58" s="130">
        <v>-7.4622563306335206E-25</v>
      </c>
      <c r="M58" s="97">
        <f t="shared" si="5"/>
        <v>-7.4622563306335206E-25</v>
      </c>
      <c r="N58" s="97">
        <v>-15530</v>
      </c>
      <c r="O58" s="97">
        <v>29993.699999999997</v>
      </c>
      <c r="P58" s="97">
        <f t="shared" si="6"/>
        <v>14463.699999999997</v>
      </c>
      <c r="Q58" s="97">
        <v>-15530</v>
      </c>
      <c r="R58" s="97">
        <v>29993.699999999997</v>
      </c>
      <c r="S58" s="97">
        <f t="shared" si="7"/>
        <v>14463.699999999997</v>
      </c>
    </row>
    <row r="59" spans="1:19" x14ac:dyDescent="0.2">
      <c r="A59" s="92" t="s">
        <v>3268</v>
      </c>
      <c r="B59" s="102">
        <v>1580</v>
      </c>
      <c r="C59" s="102">
        <v>1580</v>
      </c>
      <c r="D59" s="102">
        <v>0</v>
      </c>
      <c r="E59" s="102">
        <v>1580</v>
      </c>
      <c r="F59" s="102">
        <v>-1530.7838174538763</v>
      </c>
      <c r="G59" s="102">
        <f t="shared" si="4"/>
        <v>49.216182546123719</v>
      </c>
      <c r="H59" s="102">
        <v>-80.441215057693128</v>
      </c>
      <c r="I59" s="130">
        <v>-3960.7001940386476</v>
      </c>
      <c r="J59" s="130">
        <v>3339.5180771455621</v>
      </c>
      <c r="K59" s="130">
        <v>1379340.0000000002</v>
      </c>
      <c r="L59" s="130">
        <v>-151526.31356079385</v>
      </c>
      <c r="M59" s="97">
        <f t="shared" si="5"/>
        <v>1227813.6864392064</v>
      </c>
      <c r="N59" s="97">
        <v>-1471789.9999999998</v>
      </c>
      <c r="O59" s="97">
        <v>394358.16</v>
      </c>
      <c r="P59" s="97">
        <f t="shared" si="6"/>
        <v>-1077431.8399999999</v>
      </c>
      <c r="Q59" s="97">
        <v>-92449.999999999505</v>
      </c>
      <c r="R59" s="97">
        <v>242831.84643920613</v>
      </c>
      <c r="S59" s="97">
        <f t="shared" si="7"/>
        <v>150381.84643920662</v>
      </c>
    </row>
    <row r="60" spans="1:19" x14ac:dyDescent="0.2">
      <c r="A60" s="92" t="s">
        <v>3269</v>
      </c>
      <c r="B60" s="102">
        <v>650</v>
      </c>
      <c r="C60" s="102">
        <v>650</v>
      </c>
      <c r="D60" s="102">
        <v>0</v>
      </c>
      <c r="E60" s="102">
        <v>650</v>
      </c>
      <c r="F60" s="102">
        <v>-531.12479185012228</v>
      </c>
      <c r="G60" s="102">
        <f t="shared" si="4"/>
        <v>118.87520814987772</v>
      </c>
      <c r="H60" s="102">
        <v>-53.28503450527537</v>
      </c>
      <c r="I60" s="130">
        <v>-2322.3749438779214</v>
      </c>
      <c r="J60" s="130">
        <v>1350.9458161911027</v>
      </c>
      <c r="K60" s="130">
        <v>737750</v>
      </c>
      <c r="L60" s="130">
        <v>-41097.408135498241</v>
      </c>
      <c r="M60" s="97">
        <f t="shared" si="5"/>
        <v>696652.59186450171</v>
      </c>
      <c r="N60" s="97">
        <v>-885427</v>
      </c>
      <c r="O60" s="97">
        <v>192235.3524</v>
      </c>
      <c r="P60" s="97">
        <f t="shared" si="6"/>
        <v>-693191.64760000003</v>
      </c>
      <c r="Q60" s="97">
        <v>-147676.99999999997</v>
      </c>
      <c r="R60" s="97">
        <v>151137.94426450177</v>
      </c>
      <c r="S60" s="97">
        <f t="shared" si="7"/>
        <v>3460.9442645017989</v>
      </c>
    </row>
    <row r="61" spans="1:19" x14ac:dyDescent="0.2">
      <c r="A61" s="92" t="s">
        <v>3270</v>
      </c>
      <c r="B61" s="102">
        <v>3090</v>
      </c>
      <c r="C61" s="102">
        <v>3090</v>
      </c>
      <c r="D61" s="102">
        <v>0</v>
      </c>
      <c r="E61" s="102">
        <v>3090</v>
      </c>
      <c r="F61" s="102">
        <v>-3153.6329340191769</v>
      </c>
      <c r="G61" s="102">
        <f t="shared" si="4"/>
        <v>-63.632934019176901</v>
      </c>
      <c r="H61" s="102">
        <v>-41.44832773211111</v>
      </c>
      <c r="I61" s="130">
        <v>-1071.654803179279</v>
      </c>
      <c r="J61" s="130">
        <v>925.63562366321594</v>
      </c>
      <c r="K61" s="130">
        <v>2113560</v>
      </c>
      <c r="L61" s="130">
        <v>-342000.66689864564</v>
      </c>
      <c r="M61" s="97">
        <f t="shared" si="5"/>
        <v>1771559.3331013543</v>
      </c>
      <c r="N61" s="97">
        <v>-1923720</v>
      </c>
      <c r="O61" s="97">
        <v>196817.53059999997</v>
      </c>
      <c r="P61" s="97">
        <f t="shared" si="6"/>
        <v>-1726902.4694000001</v>
      </c>
      <c r="Q61" s="97">
        <v>189840</v>
      </c>
      <c r="R61" s="97">
        <v>-145183.13629864567</v>
      </c>
      <c r="S61" s="97">
        <f t="shared" si="7"/>
        <v>44656.863701354334</v>
      </c>
    </row>
    <row r="62" spans="1:19" x14ac:dyDescent="0.2">
      <c r="A62" s="92" t="s">
        <v>3271</v>
      </c>
      <c r="B62" s="102">
        <v>1450</v>
      </c>
      <c r="C62" s="102">
        <v>1450</v>
      </c>
      <c r="D62" s="102">
        <v>0</v>
      </c>
      <c r="E62" s="102">
        <v>1450</v>
      </c>
      <c r="F62" s="102">
        <v>0</v>
      </c>
      <c r="G62" s="102">
        <f t="shared" si="4"/>
        <v>1450</v>
      </c>
      <c r="H62" s="102">
        <v>0</v>
      </c>
      <c r="I62" s="130">
        <v>0</v>
      </c>
      <c r="J62" s="130">
        <v>0</v>
      </c>
      <c r="K62" s="130">
        <v>1857450</v>
      </c>
      <c r="L62" s="130">
        <v>0</v>
      </c>
      <c r="M62" s="97">
        <f t="shared" si="5"/>
        <v>1857450</v>
      </c>
      <c r="N62" s="97">
        <v>-1439706.0999999996</v>
      </c>
      <c r="O62" s="97">
        <v>-273982.74399999995</v>
      </c>
      <c r="P62" s="97">
        <f t="shared" si="6"/>
        <v>-1713688.8439999996</v>
      </c>
      <c r="Q62" s="97">
        <v>417743.90000000084</v>
      </c>
      <c r="R62" s="97">
        <v>-273982.74399999995</v>
      </c>
      <c r="S62" s="97">
        <f t="shared" si="7"/>
        <v>143761.15600000089</v>
      </c>
    </row>
    <row r="63" spans="1:19" x14ac:dyDescent="0.2">
      <c r="A63" s="92" t="s">
        <v>3272</v>
      </c>
      <c r="B63" s="102">
        <v>0</v>
      </c>
      <c r="C63" s="102">
        <v>0</v>
      </c>
      <c r="D63" s="102">
        <v>0</v>
      </c>
      <c r="E63" s="102">
        <v>0</v>
      </c>
      <c r="F63" s="102">
        <v>-5.5511901978436324E-4</v>
      </c>
      <c r="G63" s="102">
        <f t="shared" si="4"/>
        <v>-5.5511901978436324E-4</v>
      </c>
      <c r="H63" s="102">
        <v>-1.6461349963843904E-3</v>
      </c>
      <c r="I63" s="130">
        <v>-0.20896037644103449</v>
      </c>
      <c r="J63" s="130">
        <v>0.22984401152828426</v>
      </c>
      <c r="K63" s="130">
        <v>0</v>
      </c>
      <c r="L63" s="130">
        <v>-0.10335464044727841</v>
      </c>
      <c r="M63" s="97">
        <f t="shared" si="5"/>
        <v>-0.10335464044727841</v>
      </c>
      <c r="N63" s="97">
        <v>-9500</v>
      </c>
      <c r="O63" s="97">
        <v>22001.200000000001</v>
      </c>
      <c r="P63" s="97">
        <f t="shared" si="6"/>
        <v>12501.2</v>
      </c>
      <c r="Q63" s="97">
        <v>-9500</v>
      </c>
      <c r="R63" s="97">
        <v>22001.096645359554</v>
      </c>
      <c r="S63" s="97">
        <f t="shared" si="7"/>
        <v>12501.096645359554</v>
      </c>
    </row>
    <row r="64" spans="1:19" x14ac:dyDescent="0.2">
      <c r="A64" s="92" t="s">
        <v>3273</v>
      </c>
      <c r="B64" s="102">
        <v>6379</v>
      </c>
      <c r="C64" s="102">
        <v>6379</v>
      </c>
      <c r="D64" s="102">
        <v>0</v>
      </c>
      <c r="E64" s="102">
        <v>6379</v>
      </c>
      <c r="F64" s="102">
        <v>-6332.0290363628656</v>
      </c>
      <c r="G64" s="102">
        <f t="shared" si="4"/>
        <v>46.970963637134446</v>
      </c>
      <c r="H64" s="102">
        <v>-172.36407105671151</v>
      </c>
      <c r="I64" s="130">
        <v>-71670.722820034018</v>
      </c>
      <c r="J64" s="130">
        <v>17259.507378260387</v>
      </c>
      <c r="K64" s="130">
        <v>19117862.999999996</v>
      </c>
      <c r="L64" s="130">
        <v>-3398688.1896860078</v>
      </c>
      <c r="M64" s="97">
        <f t="shared" si="5"/>
        <v>15719174.810313988</v>
      </c>
      <c r="N64" s="97">
        <v>-18940829.300000001</v>
      </c>
      <c r="O64" s="97">
        <v>4424996.9423249997</v>
      </c>
      <c r="P64" s="97">
        <f t="shared" si="6"/>
        <v>-14515832.357675001</v>
      </c>
      <c r="Q64" s="97">
        <v>177033.69999999739</v>
      </c>
      <c r="R64" s="97">
        <v>1026308.7526389919</v>
      </c>
      <c r="S64" s="97">
        <f t="shared" si="7"/>
        <v>1203342.4526389893</v>
      </c>
    </row>
    <row r="65" spans="1:19" x14ac:dyDescent="0.2">
      <c r="A65" s="92" t="s">
        <v>3274</v>
      </c>
      <c r="B65" s="102">
        <v>732</v>
      </c>
      <c r="C65" s="102">
        <v>732</v>
      </c>
      <c r="D65" s="102">
        <v>0</v>
      </c>
      <c r="E65" s="102">
        <v>732</v>
      </c>
      <c r="F65" s="102">
        <v>-670.81896523974876</v>
      </c>
      <c r="G65" s="102">
        <f t="shared" si="4"/>
        <v>61.181034760251237</v>
      </c>
      <c r="H65" s="102">
        <v>-127.06800744597048</v>
      </c>
      <c r="I65" s="130">
        <v>-1845.8102070413588</v>
      </c>
      <c r="J65" s="130">
        <v>1319.8257493979531</v>
      </c>
      <c r="K65" s="130">
        <v>710772.00000000023</v>
      </c>
      <c r="L65" s="130">
        <v>-23975.373391837045</v>
      </c>
      <c r="M65" s="97">
        <f t="shared" si="5"/>
        <v>686796.62660816323</v>
      </c>
      <c r="N65" s="97">
        <v>-752660</v>
      </c>
      <c r="O65" s="97">
        <v>114799.99999999999</v>
      </c>
      <c r="P65" s="97">
        <f t="shared" si="6"/>
        <v>-637860</v>
      </c>
      <c r="Q65" s="97">
        <v>-41887.999999999796</v>
      </c>
      <c r="R65" s="97">
        <v>90824.626608162944</v>
      </c>
      <c r="S65" s="97">
        <f t="shared" si="7"/>
        <v>48936.626608163147</v>
      </c>
    </row>
    <row r="66" spans="1:19" x14ac:dyDescent="0.2">
      <c r="A66" s="92" t="s">
        <v>3275</v>
      </c>
      <c r="B66" s="102">
        <v>435.01</v>
      </c>
      <c r="C66" s="102">
        <v>435.01</v>
      </c>
      <c r="D66" s="102">
        <v>0</v>
      </c>
      <c r="E66" s="102">
        <v>435.01</v>
      </c>
      <c r="F66" s="102">
        <v>-489.70948965258151</v>
      </c>
      <c r="G66" s="102">
        <f t="shared" si="4"/>
        <v>-54.699489652581519</v>
      </c>
      <c r="H66" s="102">
        <v>-28.790789180611455</v>
      </c>
      <c r="I66" s="130">
        <v>-25836.001994947779</v>
      </c>
      <c r="J66" s="130">
        <v>5523.3981518225955</v>
      </c>
      <c r="K66" s="130">
        <v>2897166.5999999996</v>
      </c>
      <c r="L66" s="130">
        <v>-375938.34574372589</v>
      </c>
      <c r="M66" s="97">
        <f t="shared" si="5"/>
        <v>2521228.2542562736</v>
      </c>
      <c r="N66" s="97">
        <v>-2766156.2629999998</v>
      </c>
      <c r="O66" s="97">
        <v>815000.82749000017</v>
      </c>
      <c r="P66" s="97">
        <f t="shared" si="6"/>
        <v>-1951155.4355099997</v>
      </c>
      <c r="Q66" s="97">
        <v>131010.337</v>
      </c>
      <c r="R66" s="97">
        <v>439062.48174627416</v>
      </c>
      <c r="S66" s="97">
        <f t="shared" si="7"/>
        <v>570072.8187462741</v>
      </c>
    </row>
    <row r="67" spans="1:19" x14ac:dyDescent="0.2">
      <c r="A67" s="92" t="s">
        <v>3276</v>
      </c>
      <c r="B67" s="102">
        <v>0</v>
      </c>
      <c r="C67" s="102">
        <v>0</v>
      </c>
      <c r="D67" s="102">
        <v>0</v>
      </c>
      <c r="E67" s="102">
        <v>0</v>
      </c>
      <c r="F67" s="102">
        <v>0</v>
      </c>
      <c r="G67" s="102">
        <f t="shared" si="4"/>
        <v>0</v>
      </c>
      <c r="H67" s="102">
        <v>0</v>
      </c>
      <c r="I67" s="130">
        <v>0</v>
      </c>
      <c r="J67" s="130">
        <v>0</v>
      </c>
      <c r="K67" s="130">
        <v>0</v>
      </c>
      <c r="L67" s="130">
        <v>0</v>
      </c>
      <c r="M67" s="97">
        <f t="shared" si="5"/>
        <v>0</v>
      </c>
      <c r="N67" s="97">
        <v>-44998</v>
      </c>
      <c r="O67" s="97">
        <v>62690.921999999999</v>
      </c>
      <c r="P67" s="97">
        <f t="shared" si="6"/>
        <v>17692.921999999999</v>
      </c>
      <c r="Q67" s="97">
        <v>-44998</v>
      </c>
      <c r="R67" s="97">
        <v>62690.921999999999</v>
      </c>
      <c r="S67" s="97">
        <f t="shared" si="7"/>
        <v>17692.921999999999</v>
      </c>
    </row>
    <row r="68" spans="1:19" x14ac:dyDescent="0.2">
      <c r="A68" s="92" t="s">
        <v>3277</v>
      </c>
      <c r="B68" s="102">
        <v>0.40000000000000568</v>
      </c>
      <c r="C68" s="102">
        <v>0.40000000000000568</v>
      </c>
      <c r="D68" s="102">
        <v>0</v>
      </c>
      <c r="E68" s="102">
        <v>0.40000000000000568</v>
      </c>
      <c r="F68" s="102">
        <v>0</v>
      </c>
      <c r="G68" s="102">
        <f t="shared" si="4"/>
        <v>0.40000000000000568</v>
      </c>
      <c r="H68" s="102">
        <v>0</v>
      </c>
      <c r="I68" s="130">
        <v>0</v>
      </c>
      <c r="J68" s="130">
        <v>0</v>
      </c>
      <c r="K68" s="130">
        <v>897.60000000007858</v>
      </c>
      <c r="L68" s="130">
        <v>0</v>
      </c>
      <c r="M68" s="97">
        <f t="shared" si="5"/>
        <v>897.60000000007858</v>
      </c>
      <c r="N68" s="97">
        <v>-111567.62000000017</v>
      </c>
      <c r="O68" s="97">
        <v>64671.360000000001</v>
      </c>
      <c r="P68" s="97">
        <f t="shared" si="6"/>
        <v>-46896.260000000169</v>
      </c>
      <c r="Q68" s="97">
        <v>-110670.02000000009</v>
      </c>
      <c r="R68" s="97">
        <v>64671.360000000001</v>
      </c>
      <c r="S68" s="97">
        <f t="shared" si="7"/>
        <v>-45998.660000000091</v>
      </c>
    </row>
    <row r="69" spans="1:19" x14ac:dyDescent="0.2">
      <c r="A69" s="92" t="s">
        <v>3278</v>
      </c>
      <c r="B69" s="102">
        <v>2420</v>
      </c>
      <c r="C69" s="102">
        <v>2420</v>
      </c>
      <c r="D69" s="102">
        <v>0</v>
      </c>
      <c r="E69" s="102">
        <v>2420</v>
      </c>
      <c r="F69" s="102">
        <v>-2722.3900929954261</v>
      </c>
      <c r="G69" s="102">
        <f t="shared" ref="G69:G100" si="8">IF($A69="","",$E69+$F69)</f>
        <v>-302.39009299542613</v>
      </c>
      <c r="H69" s="102">
        <v>-146.74851351116052</v>
      </c>
      <c r="I69" s="130">
        <v>-3154.9286821548199</v>
      </c>
      <c r="J69" s="130">
        <v>3024.9676415543117</v>
      </c>
      <c r="K69" s="130">
        <v>2942720</v>
      </c>
      <c r="L69" s="130">
        <v>-248550.75354989359</v>
      </c>
      <c r="M69" s="97">
        <f t="shared" ref="M69:M100" si="9">IF($A69="","",$K69+$L69)</f>
        <v>2694169.2464501066</v>
      </c>
      <c r="N69" s="97">
        <v>-2844010</v>
      </c>
      <c r="O69" s="97">
        <v>245556.21599999999</v>
      </c>
      <c r="P69" s="97">
        <f t="shared" ref="P69:P100" si="10">IF($A69="","",$N69+$O69)</f>
        <v>-2598453.784</v>
      </c>
      <c r="Q69" s="97">
        <v>98710</v>
      </c>
      <c r="R69" s="97">
        <v>-2994.5375498936046</v>
      </c>
      <c r="S69" s="97">
        <f t="shared" ref="S69:S100" si="11">IF($A69="","",$Q69+$R69)</f>
        <v>95715.462450106395</v>
      </c>
    </row>
    <row r="70" spans="1:19" x14ac:dyDescent="0.2">
      <c r="A70" s="92" t="s">
        <v>3279</v>
      </c>
      <c r="B70" s="102">
        <v>0</v>
      </c>
      <c r="C70" s="102">
        <v>0</v>
      </c>
      <c r="D70" s="102">
        <v>0</v>
      </c>
      <c r="E70" s="102">
        <v>0</v>
      </c>
      <c r="F70" s="102">
        <v>0</v>
      </c>
      <c r="G70" s="102">
        <f t="shared" si="8"/>
        <v>0</v>
      </c>
      <c r="H70" s="102">
        <v>0</v>
      </c>
      <c r="I70" s="130">
        <v>0</v>
      </c>
      <c r="J70" s="130">
        <v>0</v>
      </c>
      <c r="K70" s="130">
        <v>-1.1641532182693481E-10</v>
      </c>
      <c r="L70" s="130">
        <v>0</v>
      </c>
      <c r="M70" s="97">
        <f t="shared" si="9"/>
        <v>-1.1641532182693481E-10</v>
      </c>
      <c r="N70" s="97">
        <v>83150.000000000116</v>
      </c>
      <c r="O70" s="97">
        <v>-66185.094400000002</v>
      </c>
      <c r="P70" s="97">
        <f t="shared" si="10"/>
        <v>16964.905600000115</v>
      </c>
      <c r="Q70" s="97">
        <v>83150</v>
      </c>
      <c r="R70" s="97">
        <v>-66185.094400000002</v>
      </c>
      <c r="S70" s="97">
        <f t="shared" si="11"/>
        <v>16964.905599999998</v>
      </c>
    </row>
    <row r="71" spans="1:19" x14ac:dyDescent="0.2">
      <c r="A71" s="92" t="s">
        <v>3280</v>
      </c>
      <c r="B71" s="102">
        <v>825</v>
      </c>
      <c r="C71" s="102">
        <v>825</v>
      </c>
      <c r="D71" s="102">
        <v>0</v>
      </c>
      <c r="E71" s="102">
        <v>825</v>
      </c>
      <c r="F71" s="102">
        <v>-940.47750722946807</v>
      </c>
      <c r="G71" s="102">
        <f t="shared" si="8"/>
        <v>-115.47750722946807</v>
      </c>
      <c r="H71" s="102">
        <v>-24.488757995634273</v>
      </c>
      <c r="I71" s="130">
        <v>-1550.3915123907332</v>
      </c>
      <c r="J71" s="130">
        <v>746.28775938169599</v>
      </c>
      <c r="K71" s="130">
        <v>1692075</v>
      </c>
      <c r="L71" s="130">
        <v>-206538.27638099497</v>
      </c>
      <c r="M71" s="97">
        <f t="shared" si="9"/>
        <v>1485536.7236190049</v>
      </c>
      <c r="N71" s="97">
        <v>-1572980</v>
      </c>
      <c r="O71" s="97">
        <v>130975.47600000002</v>
      </c>
      <c r="P71" s="97">
        <f t="shared" si="10"/>
        <v>-1442004.524</v>
      </c>
      <c r="Q71" s="97">
        <v>119095.00000000007</v>
      </c>
      <c r="R71" s="97">
        <v>-75562.800380994944</v>
      </c>
      <c r="S71" s="97">
        <f t="shared" si="11"/>
        <v>43532.199619005129</v>
      </c>
    </row>
    <row r="72" spans="1:19" x14ac:dyDescent="0.2">
      <c r="A72" s="92" t="s">
        <v>3281</v>
      </c>
      <c r="B72" s="102">
        <v>88</v>
      </c>
      <c r="C72" s="102">
        <v>88</v>
      </c>
      <c r="D72" s="102">
        <v>0</v>
      </c>
      <c r="E72" s="102">
        <v>88</v>
      </c>
      <c r="F72" s="102">
        <v>-95.060429846106416</v>
      </c>
      <c r="G72" s="102">
        <f t="shared" si="8"/>
        <v>-7.0604298461064161</v>
      </c>
      <c r="H72" s="102">
        <v>-7.4169262515034244</v>
      </c>
      <c r="I72" s="130">
        <v>-351.58047102695184</v>
      </c>
      <c r="J72" s="130">
        <v>173.38348695014611</v>
      </c>
      <c r="K72" s="130">
        <v>83600</v>
      </c>
      <c r="L72" s="130">
        <v>-7524.3682090196189</v>
      </c>
      <c r="M72" s="97">
        <f t="shared" si="9"/>
        <v>76075.631790980377</v>
      </c>
      <c r="N72" s="97">
        <v>-105418</v>
      </c>
      <c r="O72" s="97">
        <v>39696.347600000008</v>
      </c>
      <c r="P72" s="97">
        <f t="shared" si="10"/>
        <v>-65721.652399999992</v>
      </c>
      <c r="Q72" s="97">
        <v>-21817.999999999993</v>
      </c>
      <c r="R72" s="97">
        <v>32171.979390980385</v>
      </c>
      <c r="S72" s="97">
        <f t="shared" si="11"/>
        <v>10353.979390980392</v>
      </c>
    </row>
    <row r="73" spans="1:19" x14ac:dyDescent="0.2">
      <c r="A73" s="92" t="s">
        <v>3282</v>
      </c>
      <c r="B73" s="102">
        <v>37</v>
      </c>
      <c r="C73" s="102">
        <v>37</v>
      </c>
      <c r="D73" s="102">
        <v>0</v>
      </c>
      <c r="E73" s="102">
        <v>37</v>
      </c>
      <c r="F73" s="102">
        <v>-36.943799935164058</v>
      </c>
      <c r="G73" s="102">
        <f t="shared" si="8"/>
        <v>5.6200064835941532E-2</v>
      </c>
      <c r="H73" s="102">
        <v>-3.43285854636175E-2</v>
      </c>
      <c r="I73" s="130">
        <v>204.14534404432266</v>
      </c>
      <c r="J73" s="130">
        <v>-107.57475970619078</v>
      </c>
      <c r="K73" s="130">
        <v>291338</v>
      </c>
      <c r="L73" s="130">
        <v>-35243.78089920558</v>
      </c>
      <c r="M73" s="97">
        <f t="shared" si="9"/>
        <v>256094.21910079441</v>
      </c>
      <c r="N73" s="97">
        <v>-273540</v>
      </c>
      <c r="O73" s="97">
        <v>36563.399999999994</v>
      </c>
      <c r="P73" s="97">
        <f t="shared" si="10"/>
        <v>-236976.6</v>
      </c>
      <c r="Q73" s="97">
        <v>17797.999999999975</v>
      </c>
      <c r="R73" s="97">
        <v>1319.619100794418</v>
      </c>
      <c r="S73" s="97">
        <f t="shared" si="11"/>
        <v>19117.619100794393</v>
      </c>
    </row>
    <row r="74" spans="1:19" x14ac:dyDescent="0.2">
      <c r="A74" s="92" t="s">
        <v>3283</v>
      </c>
      <c r="B74" s="102">
        <v>13546</v>
      </c>
      <c r="C74" s="102">
        <v>13546</v>
      </c>
      <c r="D74" s="102">
        <v>0</v>
      </c>
      <c r="E74" s="102">
        <v>13546</v>
      </c>
      <c r="F74" s="102">
        <v>-14375.531131032449</v>
      </c>
      <c r="G74" s="102">
        <f t="shared" si="8"/>
        <v>-829.53113103244868</v>
      </c>
      <c r="H74" s="102">
        <v>-604.08264338147058</v>
      </c>
      <c r="I74" s="130">
        <v>-13402.370832507186</v>
      </c>
      <c r="J74" s="130">
        <v>5877.5644867251531</v>
      </c>
      <c r="K74" s="130">
        <v>7409662</v>
      </c>
      <c r="L74" s="130">
        <v>-812877.81589429488</v>
      </c>
      <c r="M74" s="97">
        <f t="shared" si="9"/>
        <v>6596784.1841057055</v>
      </c>
      <c r="N74" s="97">
        <v>-7131864</v>
      </c>
      <c r="O74" s="97">
        <v>826999.17299999984</v>
      </c>
      <c r="P74" s="97">
        <f t="shared" si="10"/>
        <v>-6304864.8270000005</v>
      </c>
      <c r="Q74" s="97">
        <v>277798</v>
      </c>
      <c r="R74" s="97">
        <v>14121.357105704956</v>
      </c>
      <c r="S74" s="97">
        <f t="shared" si="11"/>
        <v>291919.35710570496</v>
      </c>
    </row>
    <row r="75" spans="1:19" x14ac:dyDescent="0.2">
      <c r="A75" s="92" t="s">
        <v>3284</v>
      </c>
      <c r="B75" s="102">
        <v>4432</v>
      </c>
      <c r="C75" s="102">
        <v>4432</v>
      </c>
      <c r="D75" s="102">
        <v>0</v>
      </c>
      <c r="E75" s="102">
        <v>4432</v>
      </c>
      <c r="F75" s="102">
        <v>-5259.7869691148671</v>
      </c>
      <c r="G75" s="102">
        <f t="shared" si="8"/>
        <v>-827.78696911486713</v>
      </c>
      <c r="H75" s="102">
        <v>-317.07818179389932</v>
      </c>
      <c r="I75" s="130">
        <v>-4577.0656588220218</v>
      </c>
      <c r="J75" s="130">
        <v>3519.5479355434595</v>
      </c>
      <c r="K75" s="130">
        <v>2189408</v>
      </c>
      <c r="L75" s="130">
        <v>-271931.42184192844</v>
      </c>
      <c r="M75" s="97">
        <f t="shared" si="9"/>
        <v>1917476.5781580715</v>
      </c>
      <c r="N75" s="97">
        <v>-2135823</v>
      </c>
      <c r="O75" s="97">
        <v>304406.27541000006</v>
      </c>
      <c r="P75" s="97">
        <f t="shared" si="10"/>
        <v>-1831416.72459</v>
      </c>
      <c r="Q75" s="97">
        <v>53585.00000000016</v>
      </c>
      <c r="R75" s="97">
        <v>32474.853568071601</v>
      </c>
      <c r="S75" s="97">
        <f t="shared" si="11"/>
        <v>86059.853568071761</v>
      </c>
    </row>
    <row r="76" spans="1:19" x14ac:dyDescent="0.2">
      <c r="A76" s="92" t="s">
        <v>3285</v>
      </c>
      <c r="B76" s="102">
        <v>674</v>
      </c>
      <c r="C76" s="102">
        <v>674</v>
      </c>
      <c r="D76" s="102">
        <v>0</v>
      </c>
      <c r="E76" s="102">
        <v>674</v>
      </c>
      <c r="F76" s="102">
        <v>-635.10659318935552</v>
      </c>
      <c r="G76" s="102">
        <f t="shared" si="8"/>
        <v>38.893406810644478</v>
      </c>
      <c r="H76" s="102">
        <v>-18.51997673782995</v>
      </c>
      <c r="I76" s="130">
        <v>-1141.6454460267896</v>
      </c>
      <c r="J76" s="130">
        <v>548.36469481072731</v>
      </c>
      <c r="K76" s="130">
        <v>944274</v>
      </c>
      <c r="L76" s="130">
        <v>-110163.97336319514</v>
      </c>
      <c r="M76" s="97">
        <f t="shared" si="9"/>
        <v>834110.02663680492</v>
      </c>
      <c r="N76" s="97">
        <v>-889666.4</v>
      </c>
      <c r="O76" s="97">
        <v>82159.6875</v>
      </c>
      <c r="P76" s="97">
        <f t="shared" si="10"/>
        <v>-807506.71250000002</v>
      </c>
      <c r="Q76" s="97">
        <v>54607.599999999977</v>
      </c>
      <c r="R76" s="97">
        <v>-28004.285863195139</v>
      </c>
      <c r="S76" s="97">
        <f t="shared" si="11"/>
        <v>26603.314136804838</v>
      </c>
    </row>
    <row r="77" spans="1:19" x14ac:dyDescent="0.2">
      <c r="A77" s="92" t="s">
        <v>3286</v>
      </c>
      <c r="B77" s="102">
        <v>192</v>
      </c>
      <c r="C77" s="102">
        <v>192</v>
      </c>
      <c r="D77" s="102">
        <v>0</v>
      </c>
      <c r="E77" s="102">
        <v>192</v>
      </c>
      <c r="F77" s="102">
        <v>-189.21046089488422</v>
      </c>
      <c r="G77" s="102">
        <f t="shared" si="8"/>
        <v>2.7895391051157787</v>
      </c>
      <c r="H77" s="102">
        <v>-15.477884040592432</v>
      </c>
      <c r="I77" s="130">
        <v>-1524.8192241430045</v>
      </c>
      <c r="J77" s="130">
        <v>602.38212542097153</v>
      </c>
      <c r="K77" s="130">
        <v>429888</v>
      </c>
      <c r="L77" s="130">
        <v>-32514.636334576524</v>
      </c>
      <c r="M77" s="97">
        <f t="shared" si="9"/>
        <v>397373.36366542347</v>
      </c>
      <c r="N77" s="97">
        <v>-447444</v>
      </c>
      <c r="O77" s="97">
        <v>78835.680000000008</v>
      </c>
      <c r="P77" s="97">
        <f t="shared" si="10"/>
        <v>-368608.32</v>
      </c>
      <c r="Q77" s="97">
        <v>-17556</v>
      </c>
      <c r="R77" s="97">
        <v>46321.04366542348</v>
      </c>
      <c r="S77" s="97">
        <f t="shared" si="11"/>
        <v>28765.04366542348</v>
      </c>
    </row>
    <row r="78" spans="1:19" x14ac:dyDescent="0.2">
      <c r="A78" s="92" t="s">
        <v>3287</v>
      </c>
      <c r="B78" s="102">
        <v>55</v>
      </c>
      <c r="C78" s="102">
        <v>55</v>
      </c>
      <c r="D78" s="102">
        <v>0</v>
      </c>
      <c r="E78" s="102">
        <v>55</v>
      </c>
      <c r="F78" s="102">
        <v>-35.100223648844818</v>
      </c>
      <c r="G78" s="102">
        <f t="shared" si="8"/>
        <v>19.899776351155182</v>
      </c>
      <c r="H78" s="102">
        <v>-15.878596264029209</v>
      </c>
      <c r="I78" s="130">
        <v>-139.38231800564839</v>
      </c>
      <c r="J78" s="130">
        <v>907.46219695629657</v>
      </c>
      <c r="K78" s="130">
        <v>104500</v>
      </c>
      <c r="L78" s="130">
        <v>-1228.8094992081983</v>
      </c>
      <c r="M78" s="97">
        <f t="shared" si="9"/>
        <v>103271.1905007918</v>
      </c>
      <c r="N78" s="97">
        <v>-148200</v>
      </c>
      <c r="O78" s="97">
        <v>60199.831999999995</v>
      </c>
      <c r="P78" s="97">
        <f t="shared" si="10"/>
        <v>-88000.168000000005</v>
      </c>
      <c r="Q78" s="97">
        <v>-43700.000000000007</v>
      </c>
      <c r="R78" s="97">
        <v>58971.022500791798</v>
      </c>
      <c r="S78" s="97">
        <f t="shared" si="11"/>
        <v>15271.022500791791</v>
      </c>
    </row>
    <row r="79" spans="1:19" x14ac:dyDescent="0.2">
      <c r="A79" s="92" t="s">
        <v>3288</v>
      </c>
      <c r="B79" s="102">
        <v>726</v>
      </c>
      <c r="C79" s="102">
        <v>726</v>
      </c>
      <c r="D79" s="102">
        <v>0</v>
      </c>
      <c r="E79" s="102">
        <v>726</v>
      </c>
      <c r="F79" s="102">
        <v>-721.34549329790184</v>
      </c>
      <c r="G79" s="102">
        <f t="shared" si="8"/>
        <v>4.6545067020981605</v>
      </c>
      <c r="H79" s="102">
        <v>-17.602825220956817</v>
      </c>
      <c r="I79" s="130">
        <v>-1360.567072503814</v>
      </c>
      <c r="J79" s="130">
        <v>2067.0843573502448</v>
      </c>
      <c r="K79" s="130">
        <v>1897038</v>
      </c>
      <c r="L79" s="130">
        <v>-253081.58340029686</v>
      </c>
      <c r="M79" s="97">
        <f t="shared" si="9"/>
        <v>1643956.416599703</v>
      </c>
      <c r="N79" s="97">
        <v>-1753922.9</v>
      </c>
      <c r="O79" s="97">
        <v>170109.21239999999</v>
      </c>
      <c r="P79" s="97">
        <f t="shared" si="10"/>
        <v>-1583813.6875999998</v>
      </c>
      <c r="Q79" s="97">
        <v>143115.09999999998</v>
      </c>
      <c r="R79" s="97">
        <v>-82972.371000296887</v>
      </c>
      <c r="S79" s="97">
        <f t="shared" si="11"/>
        <v>60142.728999703089</v>
      </c>
    </row>
    <row r="80" spans="1:19" x14ac:dyDescent="0.2">
      <c r="A80" s="92" t="s">
        <v>3333</v>
      </c>
      <c r="B80" s="102">
        <v>550</v>
      </c>
      <c r="C80" s="102">
        <v>550</v>
      </c>
      <c r="D80" s="102">
        <v>0</v>
      </c>
      <c r="E80" s="102">
        <v>550</v>
      </c>
      <c r="F80" s="102">
        <v>-542.03154949813847</v>
      </c>
      <c r="G80" s="102">
        <f t="shared" si="8"/>
        <v>7.9684505018615255</v>
      </c>
      <c r="H80" s="102">
        <v>-29.75984118945388</v>
      </c>
      <c r="I80" s="130">
        <v>-2873.4686084096047</v>
      </c>
      <c r="J80" s="130">
        <v>1881.0573148548847</v>
      </c>
      <c r="K80" s="130">
        <v>964150</v>
      </c>
      <c r="L80" s="130">
        <v>-101915.22027441702</v>
      </c>
      <c r="M80" s="97">
        <f t="shared" si="9"/>
        <v>862234.77972558304</v>
      </c>
      <c r="N80" s="97">
        <v>-949280</v>
      </c>
      <c r="O80" s="97">
        <v>111880.05532</v>
      </c>
      <c r="P80" s="97">
        <f t="shared" si="10"/>
        <v>-837399.94467999996</v>
      </c>
      <c r="Q80" s="97">
        <v>14869.999999999956</v>
      </c>
      <c r="R80" s="97">
        <v>9964.8350455829786</v>
      </c>
      <c r="S80" s="97">
        <f t="shared" si="11"/>
        <v>24834.835045582935</v>
      </c>
    </row>
    <row r="81" spans="1:19" x14ac:dyDescent="0.2">
      <c r="A81" s="92" t="s">
        <v>3289</v>
      </c>
      <c r="B81" s="102">
        <v>730</v>
      </c>
      <c r="C81" s="102">
        <v>730</v>
      </c>
      <c r="D81" s="102">
        <v>0</v>
      </c>
      <c r="E81" s="102">
        <v>730</v>
      </c>
      <c r="F81" s="102">
        <v>-542.35389206888817</v>
      </c>
      <c r="G81" s="102">
        <f t="shared" si="8"/>
        <v>187.64610793111183</v>
      </c>
      <c r="H81" s="102">
        <v>-9.8628483754926144</v>
      </c>
      <c r="I81" s="130">
        <v>-6470.9650447118438</v>
      </c>
      <c r="J81" s="130">
        <v>1328.3267100969415</v>
      </c>
      <c r="K81" s="130">
        <v>3717890</v>
      </c>
      <c r="L81" s="130">
        <v>-560084.37855604896</v>
      </c>
      <c r="M81" s="97">
        <f t="shared" si="9"/>
        <v>3157805.621443951</v>
      </c>
      <c r="N81" s="97">
        <v>-3965210</v>
      </c>
      <c r="O81" s="97">
        <v>989997.86270000006</v>
      </c>
      <c r="P81" s="97">
        <f t="shared" si="10"/>
        <v>-2975212.1373000001</v>
      </c>
      <c r="Q81" s="97">
        <v>-247320</v>
      </c>
      <c r="R81" s="97">
        <v>429913.48414395103</v>
      </c>
      <c r="S81" s="97">
        <f t="shared" si="11"/>
        <v>182593.48414395103</v>
      </c>
    </row>
    <row r="82" spans="1:19" x14ac:dyDescent="0.2">
      <c r="A82" s="92" t="s">
        <v>3290</v>
      </c>
      <c r="B82" s="102">
        <v>325</v>
      </c>
      <c r="C82" s="102">
        <v>325</v>
      </c>
      <c r="D82" s="102">
        <v>0</v>
      </c>
      <c r="E82" s="102">
        <v>325</v>
      </c>
      <c r="F82" s="102">
        <v>-250.42450313905255</v>
      </c>
      <c r="G82" s="102">
        <f t="shared" si="8"/>
        <v>74.575496860947453</v>
      </c>
      <c r="H82" s="102">
        <v>-33.914352593933067</v>
      </c>
      <c r="I82" s="130">
        <v>-843.85692124224272</v>
      </c>
      <c r="J82" s="130">
        <v>664.52871020493853</v>
      </c>
      <c r="K82" s="130">
        <v>282750.00000000012</v>
      </c>
      <c r="L82" s="130">
        <v>-11742.805385019956</v>
      </c>
      <c r="M82" s="97">
        <f t="shared" si="9"/>
        <v>271007.19461498014</v>
      </c>
      <c r="N82" s="97">
        <v>-323265</v>
      </c>
      <c r="O82" s="97">
        <v>77548.939200000008</v>
      </c>
      <c r="P82" s="97">
        <f t="shared" si="10"/>
        <v>-245716.06079999998</v>
      </c>
      <c r="Q82" s="97">
        <v>-40514.999999999949</v>
      </c>
      <c r="R82" s="97">
        <v>65806.133814980058</v>
      </c>
      <c r="S82" s="97">
        <f t="shared" si="11"/>
        <v>25291.133814980109</v>
      </c>
    </row>
    <row r="83" spans="1:19" x14ac:dyDescent="0.2">
      <c r="A83" s="92" t="s">
        <v>3291</v>
      </c>
      <c r="B83" s="102">
        <v>88.41</v>
      </c>
      <c r="C83" s="102">
        <v>88.41</v>
      </c>
      <c r="D83" s="102">
        <v>0</v>
      </c>
      <c r="E83" s="102">
        <v>88.41</v>
      </c>
      <c r="F83" s="102">
        <v>-56.595285766372513</v>
      </c>
      <c r="G83" s="102">
        <f t="shared" si="8"/>
        <v>31.814714233627484</v>
      </c>
      <c r="H83" s="102">
        <v>-8.0530617360600107</v>
      </c>
      <c r="I83" s="130">
        <v>-1196.4570723313877</v>
      </c>
      <c r="J83" s="130">
        <v>384.25478158153948</v>
      </c>
      <c r="K83" s="130">
        <v>340820.55</v>
      </c>
      <c r="L83" s="130">
        <v>-11336.357733107729</v>
      </c>
      <c r="M83" s="97">
        <f t="shared" si="9"/>
        <v>329484.19226689223</v>
      </c>
      <c r="N83" s="97">
        <v>-348071.28</v>
      </c>
      <c r="O83" s="97">
        <v>31838.241600000001</v>
      </c>
      <c r="P83" s="97">
        <f t="shared" si="10"/>
        <v>-316233.03840000002</v>
      </c>
      <c r="Q83" s="97">
        <v>-7250.7299999999505</v>
      </c>
      <c r="R83" s="97">
        <v>20501.883866892273</v>
      </c>
      <c r="S83" s="97">
        <f t="shared" si="11"/>
        <v>13251.153866892322</v>
      </c>
    </row>
    <row r="84" spans="1:19" x14ac:dyDescent="0.2">
      <c r="A84" s="92" t="s">
        <v>3292</v>
      </c>
      <c r="B84" s="102">
        <v>3</v>
      </c>
      <c r="C84" s="102">
        <v>3</v>
      </c>
      <c r="D84" s="102">
        <v>0</v>
      </c>
      <c r="E84" s="102">
        <v>3</v>
      </c>
      <c r="F84" s="102">
        <v>-4.3160979950695939</v>
      </c>
      <c r="G84" s="102">
        <f t="shared" si="8"/>
        <v>-1.3160979950695939</v>
      </c>
      <c r="H84" s="102">
        <v>-4.3434750255162076</v>
      </c>
      <c r="I84" s="130">
        <v>-261.75517893770871</v>
      </c>
      <c r="J84" s="130">
        <v>441.59402627137831</v>
      </c>
      <c r="K84" s="130">
        <v>83700</v>
      </c>
      <c r="L84" s="130">
        <v>-981.98488337671711</v>
      </c>
      <c r="M84" s="97">
        <f t="shared" si="9"/>
        <v>82718.015116623283</v>
      </c>
      <c r="N84" s="97">
        <v>-90410</v>
      </c>
      <c r="O84" s="97">
        <v>12176</v>
      </c>
      <c r="P84" s="97">
        <f t="shared" si="10"/>
        <v>-78234</v>
      </c>
      <c r="Q84" s="97">
        <v>-6710</v>
      </c>
      <c r="R84" s="97">
        <v>11194.015116623283</v>
      </c>
      <c r="S84" s="97">
        <f t="shared" si="11"/>
        <v>4484.0151166232827</v>
      </c>
    </row>
    <row r="85" spans="1:19" x14ac:dyDescent="0.2">
      <c r="A85" s="92" t="s">
        <v>3293</v>
      </c>
      <c r="B85" s="102">
        <v>0</v>
      </c>
      <c r="C85" s="102">
        <v>0</v>
      </c>
      <c r="D85" s="102">
        <v>0</v>
      </c>
      <c r="E85" s="102">
        <v>0</v>
      </c>
      <c r="F85" s="102">
        <v>0</v>
      </c>
      <c r="G85" s="102">
        <f t="shared" si="8"/>
        <v>0</v>
      </c>
      <c r="H85" s="102">
        <v>0</v>
      </c>
      <c r="I85" s="130">
        <v>0</v>
      </c>
      <c r="J85" s="130">
        <v>0</v>
      </c>
      <c r="K85" s="130">
        <v>0</v>
      </c>
      <c r="L85" s="130">
        <v>0</v>
      </c>
      <c r="M85" s="97">
        <f t="shared" si="9"/>
        <v>0</v>
      </c>
      <c r="N85" s="97">
        <v>1031839</v>
      </c>
      <c r="O85" s="97">
        <v>-969073.08115269989</v>
      </c>
      <c r="P85" s="97">
        <f t="shared" si="10"/>
        <v>62765.918847300112</v>
      </c>
      <c r="Q85" s="97">
        <v>1031838.9999999991</v>
      </c>
      <c r="R85" s="97">
        <v>-969073.08115269989</v>
      </c>
      <c r="S85" s="97">
        <f t="shared" si="11"/>
        <v>62765.918847299181</v>
      </c>
    </row>
    <row r="86" spans="1:19" x14ac:dyDescent="0.2">
      <c r="A86" s="92" t="s">
        <v>3294</v>
      </c>
      <c r="B86" s="102">
        <v>0</v>
      </c>
      <c r="C86" s="102">
        <v>0</v>
      </c>
      <c r="D86" s="102">
        <v>0</v>
      </c>
      <c r="E86" s="102">
        <v>0</v>
      </c>
      <c r="F86" s="102">
        <v>2.3665502759701047E-2</v>
      </c>
      <c r="G86" s="102">
        <f t="shared" si="8"/>
        <v>2.3665502759701047E-2</v>
      </c>
      <c r="H86" s="102">
        <v>-5.3076629643223829E-2</v>
      </c>
      <c r="I86" s="130">
        <v>-26.067418963417229</v>
      </c>
      <c r="J86" s="130">
        <v>35.83942858402046</v>
      </c>
      <c r="K86" s="130">
        <v>-1.1641532182693481E-10</v>
      </c>
      <c r="L86" s="130">
        <v>-27.270755651933541</v>
      </c>
      <c r="M86" s="97">
        <f t="shared" si="9"/>
        <v>-27.270755652049957</v>
      </c>
      <c r="N86" s="97">
        <v>-8300.0000000009313</v>
      </c>
      <c r="O86" s="97">
        <v>20561.720000000005</v>
      </c>
      <c r="P86" s="97">
        <f t="shared" si="10"/>
        <v>12261.719999999073</v>
      </c>
      <c r="Q86" s="97">
        <v>-8300.0000000010477</v>
      </c>
      <c r="R86" s="97">
        <v>20534.44924434807</v>
      </c>
      <c r="S86" s="97">
        <f t="shared" si="11"/>
        <v>12234.449244347023</v>
      </c>
    </row>
    <row r="87" spans="1:19" x14ac:dyDescent="0.2">
      <c r="A87" s="92" t="s">
        <v>3295</v>
      </c>
      <c r="B87" s="102">
        <v>600</v>
      </c>
      <c r="C87" s="102">
        <v>600</v>
      </c>
      <c r="D87" s="102">
        <v>0</v>
      </c>
      <c r="E87" s="102">
        <v>600</v>
      </c>
      <c r="F87" s="102">
        <v>-652.27084901017884</v>
      </c>
      <c r="G87" s="102">
        <f t="shared" si="8"/>
        <v>-52.270849010178836</v>
      </c>
      <c r="H87" s="102">
        <v>-17.05663258557864</v>
      </c>
      <c r="I87" s="130">
        <v>-1168.5157851728213</v>
      </c>
      <c r="J87" s="130">
        <v>513.57796575996429</v>
      </c>
      <c r="K87" s="130">
        <v>830400</v>
      </c>
      <c r="L87" s="130">
        <v>-120085.47579985448</v>
      </c>
      <c r="M87" s="97">
        <f t="shared" si="9"/>
        <v>710314.5242001455</v>
      </c>
      <c r="N87" s="97">
        <v>-767530</v>
      </c>
      <c r="O87" s="97">
        <v>81772.767599999992</v>
      </c>
      <c r="P87" s="97">
        <f t="shared" si="10"/>
        <v>-685757.23239999998</v>
      </c>
      <c r="Q87" s="97">
        <v>62870</v>
      </c>
      <c r="R87" s="97">
        <v>-38312.708199854489</v>
      </c>
      <c r="S87" s="97">
        <f t="shared" si="11"/>
        <v>24557.291800145511</v>
      </c>
    </row>
    <row r="88" spans="1:19" x14ac:dyDescent="0.2">
      <c r="A88" s="92" t="s">
        <v>3296</v>
      </c>
      <c r="B88" s="102">
        <v>375</v>
      </c>
      <c r="C88" s="102">
        <v>375</v>
      </c>
      <c r="D88" s="102">
        <v>0</v>
      </c>
      <c r="E88" s="102">
        <v>375</v>
      </c>
      <c r="F88" s="102">
        <v>-397.89936797175454</v>
      </c>
      <c r="G88" s="102">
        <f t="shared" si="8"/>
        <v>-22.899367971754543</v>
      </c>
      <c r="H88" s="102">
        <v>-18.288759353165229</v>
      </c>
      <c r="I88" s="130">
        <v>-5031.9674195539446</v>
      </c>
      <c r="J88" s="130">
        <v>790.43612673904261</v>
      </c>
      <c r="K88" s="130">
        <v>963375</v>
      </c>
      <c r="L88" s="130">
        <v>-125145.91878197688</v>
      </c>
      <c r="M88" s="97">
        <f t="shared" si="9"/>
        <v>838229.08121802309</v>
      </c>
      <c r="N88" s="97">
        <v>-992672</v>
      </c>
      <c r="O88" s="97">
        <v>224425.59809999997</v>
      </c>
      <c r="P88" s="97">
        <f t="shared" si="10"/>
        <v>-768246.40190000006</v>
      </c>
      <c r="Q88" s="97">
        <v>-29297</v>
      </c>
      <c r="R88" s="97">
        <v>99279.679318023089</v>
      </c>
      <c r="S88" s="97">
        <f t="shared" si="11"/>
        <v>69982.679318023089</v>
      </c>
    </row>
    <row r="89" spans="1:19" x14ac:dyDescent="0.2">
      <c r="A89" s="92" t="s">
        <v>3297</v>
      </c>
      <c r="B89" s="102">
        <v>310</v>
      </c>
      <c r="C89" s="102">
        <v>310</v>
      </c>
      <c r="D89" s="102">
        <v>0</v>
      </c>
      <c r="E89" s="102">
        <v>310</v>
      </c>
      <c r="F89" s="102">
        <v>-388.5814150160748</v>
      </c>
      <c r="G89" s="102">
        <f t="shared" si="8"/>
        <v>-78.5814150160748</v>
      </c>
      <c r="H89" s="102">
        <v>-31.630801043608209</v>
      </c>
      <c r="I89" s="130">
        <v>-3033.7974291033438</v>
      </c>
      <c r="J89" s="130">
        <v>1099.0133890107236</v>
      </c>
      <c r="K89" s="130">
        <v>547770.00000000023</v>
      </c>
      <c r="L89" s="130">
        <v>-55525.119548733543</v>
      </c>
      <c r="M89" s="97">
        <f t="shared" si="9"/>
        <v>492244.88045126671</v>
      </c>
      <c r="N89" s="97">
        <v>-626147.60000000009</v>
      </c>
      <c r="O89" s="97">
        <v>165005.77500000002</v>
      </c>
      <c r="P89" s="97">
        <f t="shared" si="10"/>
        <v>-461141.82500000007</v>
      </c>
      <c r="Q89" s="97">
        <v>-78377.599999999933</v>
      </c>
      <c r="R89" s="97">
        <v>109480.65545126647</v>
      </c>
      <c r="S89" s="97">
        <f t="shared" si="11"/>
        <v>31103.05545126654</v>
      </c>
    </row>
    <row r="90" spans="1:19" x14ac:dyDescent="0.2">
      <c r="A90" s="92" t="s">
        <v>3298</v>
      </c>
      <c r="B90" s="102">
        <v>0</v>
      </c>
      <c r="C90" s="102">
        <v>0</v>
      </c>
      <c r="D90" s="102">
        <v>0</v>
      </c>
      <c r="E90" s="102">
        <v>0</v>
      </c>
      <c r="F90" s="102">
        <v>0</v>
      </c>
      <c r="G90" s="102">
        <f t="shared" si="8"/>
        <v>0</v>
      </c>
      <c r="H90" s="102">
        <v>0</v>
      </c>
      <c r="I90" s="130">
        <v>0</v>
      </c>
      <c r="J90" s="130">
        <v>0</v>
      </c>
      <c r="K90" s="130">
        <v>-1.1641532182693481E-10</v>
      </c>
      <c r="L90" s="130">
        <v>0</v>
      </c>
      <c r="M90" s="97">
        <f t="shared" si="9"/>
        <v>-1.1641532182693481E-10</v>
      </c>
      <c r="N90" s="97">
        <v>83080</v>
      </c>
      <c r="O90" s="97">
        <v>-94617.837619999991</v>
      </c>
      <c r="P90" s="97">
        <f t="shared" si="10"/>
        <v>-11537.837619999991</v>
      </c>
      <c r="Q90" s="97">
        <v>83079.999999999985</v>
      </c>
      <c r="R90" s="97">
        <v>-94617.837619999991</v>
      </c>
      <c r="S90" s="97">
        <f t="shared" si="11"/>
        <v>-11537.837620000006</v>
      </c>
    </row>
    <row r="91" spans="1:19" x14ac:dyDescent="0.2">
      <c r="A91" s="92" t="s">
        <v>3299</v>
      </c>
      <c r="B91" s="102">
        <v>2325</v>
      </c>
      <c r="C91" s="102">
        <v>2325</v>
      </c>
      <c r="D91" s="102">
        <v>0</v>
      </c>
      <c r="E91" s="102">
        <v>2325</v>
      </c>
      <c r="F91" s="102">
        <v>-2230.2793600798632</v>
      </c>
      <c r="G91" s="102">
        <f t="shared" si="8"/>
        <v>94.720639920136819</v>
      </c>
      <c r="H91" s="102">
        <v>-177.56944236481382</v>
      </c>
      <c r="I91" s="130">
        <v>-3392.6756937046807</v>
      </c>
      <c r="J91" s="130">
        <v>3242.6616154822059</v>
      </c>
      <c r="K91" s="130">
        <v>1971600</v>
      </c>
      <c r="L91" s="130">
        <v>-148599.87268399529</v>
      </c>
      <c r="M91" s="97">
        <f t="shared" si="9"/>
        <v>1823000.1273160046</v>
      </c>
      <c r="N91" s="97">
        <v>-1958290</v>
      </c>
      <c r="O91" s="97">
        <v>166795.28249999997</v>
      </c>
      <c r="P91" s="97">
        <f t="shared" si="10"/>
        <v>-1791494.7175</v>
      </c>
      <c r="Q91" s="97">
        <v>13310</v>
      </c>
      <c r="R91" s="97">
        <v>18195.409816004685</v>
      </c>
      <c r="S91" s="97">
        <f t="shared" si="11"/>
        <v>31505.409816004685</v>
      </c>
    </row>
    <row r="92" spans="1:19" x14ac:dyDescent="0.2">
      <c r="A92" s="92" t="s">
        <v>3300</v>
      </c>
      <c r="B92" s="102">
        <v>-16</v>
      </c>
      <c r="C92" s="102">
        <v>0</v>
      </c>
      <c r="D92" s="102">
        <v>16</v>
      </c>
      <c r="E92" s="102">
        <v>-16</v>
      </c>
      <c r="F92" s="102">
        <v>41.466468476712613</v>
      </c>
      <c r="G92" s="102">
        <f t="shared" si="8"/>
        <v>25.466468476712613</v>
      </c>
      <c r="H92" s="102">
        <v>10.711556735767132</v>
      </c>
      <c r="I92" s="130">
        <v>4911.80576429949</v>
      </c>
      <c r="J92" s="130">
        <v>-2624.6353342227935</v>
      </c>
      <c r="K92" s="130">
        <v>-833280</v>
      </c>
      <c r="L92" s="130">
        <v>55743.186385153938</v>
      </c>
      <c r="M92" s="97">
        <f t="shared" si="9"/>
        <v>-777536.81361484609</v>
      </c>
      <c r="N92" s="97">
        <v>910660</v>
      </c>
      <c r="O92" s="97">
        <v>-99460</v>
      </c>
      <c r="P92" s="97">
        <f t="shared" si="10"/>
        <v>811200</v>
      </c>
      <c r="Q92" s="97">
        <v>77380</v>
      </c>
      <c r="R92" s="97">
        <v>-43716.813614846062</v>
      </c>
      <c r="S92" s="97">
        <f t="shared" si="11"/>
        <v>33663.186385153938</v>
      </c>
    </row>
    <row r="93" spans="1:19" x14ac:dyDescent="0.2">
      <c r="A93" s="92" t="s">
        <v>3301</v>
      </c>
      <c r="B93" s="102">
        <v>410</v>
      </c>
      <c r="C93" s="102">
        <v>410</v>
      </c>
      <c r="D93" s="102">
        <v>0</v>
      </c>
      <c r="E93" s="102">
        <v>410</v>
      </c>
      <c r="F93" s="102">
        <v>-377.15492586355458</v>
      </c>
      <c r="G93" s="102">
        <f t="shared" si="8"/>
        <v>32.845074136445419</v>
      </c>
      <c r="H93" s="102">
        <v>-48.131799226834872</v>
      </c>
      <c r="I93" s="130">
        <v>-1970.8239038616712</v>
      </c>
      <c r="J93" s="130">
        <v>3988.6139845899697</v>
      </c>
      <c r="K93" s="130">
        <v>744150.00000000012</v>
      </c>
      <c r="L93" s="130">
        <v>-39116.992804699817</v>
      </c>
      <c r="M93" s="97">
        <f t="shared" si="9"/>
        <v>705033.00719530031</v>
      </c>
      <c r="N93" s="97">
        <v>-877350.00000000012</v>
      </c>
      <c r="O93" s="97">
        <v>220478.905868</v>
      </c>
      <c r="P93" s="97">
        <f t="shared" si="10"/>
        <v>-656871.09413200011</v>
      </c>
      <c r="Q93" s="97">
        <v>-133200.00000000006</v>
      </c>
      <c r="R93" s="97">
        <v>181361.91306330019</v>
      </c>
      <c r="S93" s="97">
        <f t="shared" si="11"/>
        <v>48161.913063300133</v>
      </c>
    </row>
    <row r="94" spans="1:19" x14ac:dyDescent="0.2">
      <c r="A94" s="92" t="s">
        <v>3302</v>
      </c>
      <c r="B94" s="102">
        <v>1101</v>
      </c>
      <c r="C94" s="102">
        <v>1101</v>
      </c>
      <c r="D94" s="102">
        <v>0</v>
      </c>
      <c r="E94" s="102">
        <v>1101</v>
      </c>
      <c r="F94" s="102">
        <v>-871.21484784513632</v>
      </c>
      <c r="G94" s="102">
        <f t="shared" si="8"/>
        <v>229.78515215486368</v>
      </c>
      <c r="H94" s="102">
        <v>-111.61793549132103</v>
      </c>
      <c r="I94" s="130">
        <v>-877.58485600696224</v>
      </c>
      <c r="J94" s="130">
        <v>1142.6357909965657</v>
      </c>
      <c r="K94" s="130">
        <v>528480</v>
      </c>
      <c r="L94" s="130">
        <v>-21143.203563474326</v>
      </c>
      <c r="M94" s="97">
        <f t="shared" si="9"/>
        <v>507336.79643652565</v>
      </c>
      <c r="N94" s="97">
        <v>-537618.30000000005</v>
      </c>
      <c r="O94" s="97">
        <v>58499.720370000003</v>
      </c>
      <c r="P94" s="97">
        <f t="shared" si="10"/>
        <v>-479118.57963000005</v>
      </c>
      <c r="Q94" s="97">
        <v>-9138.3000000000466</v>
      </c>
      <c r="R94" s="97">
        <v>37356.516806525673</v>
      </c>
      <c r="S94" s="97">
        <f t="shared" si="11"/>
        <v>28218.216806525626</v>
      </c>
    </row>
    <row r="95" spans="1:19" x14ac:dyDescent="0.2">
      <c r="A95" s="92" t="s">
        <v>3303</v>
      </c>
      <c r="B95" s="102">
        <v>3695</v>
      </c>
      <c r="C95" s="102">
        <v>3695</v>
      </c>
      <c r="D95" s="102">
        <v>0</v>
      </c>
      <c r="E95" s="102">
        <v>3695</v>
      </c>
      <c r="F95" s="102">
        <v>-3642.4856740514651</v>
      </c>
      <c r="G95" s="102">
        <f t="shared" si="8"/>
        <v>52.514325948534861</v>
      </c>
      <c r="H95" s="102">
        <v>-143.30503148079657</v>
      </c>
      <c r="I95" s="130">
        <v>-20258.942615082968</v>
      </c>
      <c r="J95" s="130">
        <v>3549.6261753598037</v>
      </c>
      <c r="K95" s="130">
        <v>4456170</v>
      </c>
      <c r="L95" s="130">
        <v>-617730.55975510064</v>
      </c>
      <c r="M95" s="97">
        <f t="shared" si="9"/>
        <v>3838439.4402448991</v>
      </c>
      <c r="N95" s="97">
        <v>-4511750.5</v>
      </c>
      <c r="O95" s="97">
        <v>827597.83567099995</v>
      </c>
      <c r="P95" s="97">
        <f t="shared" si="10"/>
        <v>-3684152.6643289998</v>
      </c>
      <c r="Q95" s="97">
        <v>-55580.5</v>
      </c>
      <c r="R95" s="97">
        <v>209867.27591589937</v>
      </c>
      <c r="S95" s="97">
        <f t="shared" si="11"/>
        <v>154286.77591589937</v>
      </c>
    </row>
    <row r="96" spans="1:19" x14ac:dyDescent="0.2">
      <c r="A96" s="92" t="s">
        <v>3304</v>
      </c>
      <c r="B96" s="102">
        <v>3455</v>
      </c>
      <c r="C96" s="102">
        <v>3455</v>
      </c>
      <c r="D96" s="102">
        <v>0</v>
      </c>
      <c r="E96" s="102">
        <v>3455</v>
      </c>
      <c r="F96" s="102">
        <v>-3749.0236533438037</v>
      </c>
      <c r="G96" s="102">
        <f t="shared" si="8"/>
        <v>-294.02365334380374</v>
      </c>
      <c r="H96" s="102">
        <v>-466.37533856631705</v>
      </c>
      <c r="I96" s="130">
        <v>-2555.8114753975879</v>
      </c>
      <c r="J96" s="130">
        <v>2250.8880886934221</v>
      </c>
      <c r="K96" s="130">
        <v>1610030</v>
      </c>
      <c r="L96" s="130">
        <v>-76897.611732053687</v>
      </c>
      <c r="M96" s="97">
        <f t="shared" si="9"/>
        <v>1533132.3882679464</v>
      </c>
      <c r="N96" s="97">
        <v>-1605704</v>
      </c>
      <c r="O96" s="97">
        <v>96599.956875000018</v>
      </c>
      <c r="P96" s="97">
        <f t="shared" si="10"/>
        <v>-1509104.0431250001</v>
      </c>
      <c r="Q96" s="97">
        <v>4325.9999999999418</v>
      </c>
      <c r="R96" s="97">
        <v>19702.345142946331</v>
      </c>
      <c r="S96" s="97">
        <f t="shared" si="11"/>
        <v>24028.345142946273</v>
      </c>
    </row>
    <row r="97" spans="1:19" x14ac:dyDescent="0.2">
      <c r="A97" s="92" t="s">
        <v>3305</v>
      </c>
      <c r="B97" s="102">
        <v>260</v>
      </c>
      <c r="C97" s="102">
        <v>260</v>
      </c>
      <c r="D97" s="102">
        <v>0</v>
      </c>
      <c r="E97" s="102">
        <v>260</v>
      </c>
      <c r="F97" s="102">
        <v>-257.8226264770675</v>
      </c>
      <c r="G97" s="102">
        <f t="shared" si="8"/>
        <v>2.1773735229324984</v>
      </c>
      <c r="H97" s="102">
        <v>-40.522046142433638</v>
      </c>
      <c r="I97" s="130">
        <v>-2430.2821624010808</v>
      </c>
      <c r="J97" s="130">
        <v>2699.1320465030317</v>
      </c>
      <c r="K97" s="130">
        <v>960180</v>
      </c>
      <c r="L97" s="130">
        <v>-41868.496641677259</v>
      </c>
      <c r="M97" s="97">
        <f t="shared" si="9"/>
        <v>918311.50335832278</v>
      </c>
      <c r="N97" s="97">
        <v>-1013831</v>
      </c>
      <c r="O97" s="97">
        <v>127889.81654399999</v>
      </c>
      <c r="P97" s="97">
        <f t="shared" si="10"/>
        <v>-885941.18345600006</v>
      </c>
      <c r="Q97" s="97">
        <v>-53651</v>
      </c>
      <c r="R97" s="97">
        <v>86021.319902322721</v>
      </c>
      <c r="S97" s="97">
        <f t="shared" si="11"/>
        <v>32370.319902322721</v>
      </c>
    </row>
    <row r="98" spans="1:19" x14ac:dyDescent="0.2">
      <c r="A98" s="92" t="s">
        <v>3306</v>
      </c>
      <c r="B98" s="102">
        <v>111</v>
      </c>
      <c r="C98" s="102">
        <v>111</v>
      </c>
      <c r="D98" s="102">
        <v>0</v>
      </c>
      <c r="E98" s="102">
        <v>111</v>
      </c>
      <c r="F98" s="102">
        <v>-108.23299571114187</v>
      </c>
      <c r="G98" s="102">
        <f t="shared" si="8"/>
        <v>2.7670042888581321</v>
      </c>
      <c r="H98" s="102">
        <v>-15.109435670200023</v>
      </c>
      <c r="I98" s="130">
        <v>-562.91230030955774</v>
      </c>
      <c r="J98" s="130">
        <v>915.53977760672024</v>
      </c>
      <c r="K98" s="130">
        <v>167832.00000000006</v>
      </c>
      <c r="L98" s="130">
        <v>-8831.7610567408028</v>
      </c>
      <c r="M98" s="97">
        <f t="shared" si="9"/>
        <v>159000.23894325926</v>
      </c>
      <c r="N98" s="97">
        <v>-210545.5</v>
      </c>
      <c r="O98" s="97">
        <v>62099.093339999999</v>
      </c>
      <c r="P98" s="97">
        <f t="shared" si="10"/>
        <v>-148446.40666000001</v>
      </c>
      <c r="Q98" s="97">
        <v>-42713.499999999971</v>
      </c>
      <c r="R98" s="97">
        <v>53267.332283259195</v>
      </c>
      <c r="S98" s="97">
        <f t="shared" si="11"/>
        <v>10553.832283259224</v>
      </c>
    </row>
    <row r="99" spans="1:19" x14ac:dyDescent="0.2">
      <c r="A99" s="92" t="s">
        <v>3307</v>
      </c>
      <c r="B99" s="102">
        <v>1220</v>
      </c>
      <c r="C99" s="102">
        <v>1220</v>
      </c>
      <c r="D99" s="102">
        <v>0</v>
      </c>
      <c r="E99" s="102">
        <v>1220</v>
      </c>
      <c r="F99" s="102">
        <v>-1334.4291975713656</v>
      </c>
      <c r="G99" s="102">
        <f t="shared" si="8"/>
        <v>-114.42919757136565</v>
      </c>
      <c r="H99" s="102">
        <v>-32.286662887760031</v>
      </c>
      <c r="I99" s="130">
        <v>-1691.4078660336627</v>
      </c>
      <c r="J99" s="130">
        <v>1014.5521950957045</v>
      </c>
      <c r="K99" s="130">
        <v>652700.00000000012</v>
      </c>
      <c r="L99" s="130">
        <v>-133960.78937407443</v>
      </c>
      <c r="M99" s="97">
        <f t="shared" si="9"/>
        <v>518739.21062592568</v>
      </c>
      <c r="N99" s="97">
        <v>-613400</v>
      </c>
      <c r="O99" s="97">
        <v>120899.88635399999</v>
      </c>
      <c r="P99" s="97">
        <f t="shared" si="10"/>
        <v>-492500.11364600004</v>
      </c>
      <c r="Q99" s="97">
        <v>39300.000000000116</v>
      </c>
      <c r="R99" s="97">
        <v>-13060.903020074446</v>
      </c>
      <c r="S99" s="97">
        <f t="shared" si="11"/>
        <v>26239.096979925671</v>
      </c>
    </row>
    <row r="100" spans="1:19" x14ac:dyDescent="0.2">
      <c r="A100" s="92" t="s">
        <v>3308</v>
      </c>
      <c r="B100" s="102">
        <v>1340</v>
      </c>
      <c r="C100" s="102">
        <v>1340</v>
      </c>
      <c r="D100" s="102">
        <v>0</v>
      </c>
      <c r="E100" s="102">
        <v>1340</v>
      </c>
      <c r="F100" s="102">
        <v>-1291.2897504134719</v>
      </c>
      <c r="G100" s="102">
        <f t="shared" si="8"/>
        <v>48.710249586528107</v>
      </c>
      <c r="H100" s="102">
        <v>-198.55326934798902</v>
      </c>
      <c r="I100" s="130">
        <v>-4948.741685229279</v>
      </c>
      <c r="J100" s="130">
        <v>5831.2052752421105</v>
      </c>
      <c r="K100" s="130">
        <v>1661600</v>
      </c>
      <c r="L100" s="130">
        <v>-75647.323498964528</v>
      </c>
      <c r="M100" s="97">
        <f t="shared" si="9"/>
        <v>1585952.6765010355</v>
      </c>
      <c r="N100" s="97">
        <v>-1867128</v>
      </c>
      <c r="O100" s="97">
        <v>327629.80439999996</v>
      </c>
      <c r="P100" s="97">
        <f t="shared" si="10"/>
        <v>-1539498.1956</v>
      </c>
      <c r="Q100" s="97">
        <v>-205528</v>
      </c>
      <c r="R100" s="97">
        <v>251982.48090103542</v>
      </c>
      <c r="S100" s="97">
        <f t="shared" si="11"/>
        <v>46454.480901035422</v>
      </c>
    </row>
    <row r="101" spans="1:19" x14ac:dyDescent="0.2">
      <c r="A101" s="92" t="s">
        <v>3309</v>
      </c>
      <c r="B101" s="102">
        <v>0</v>
      </c>
      <c r="C101" s="102">
        <v>0</v>
      </c>
      <c r="D101" s="102">
        <v>0</v>
      </c>
      <c r="E101" s="102">
        <v>0</v>
      </c>
      <c r="F101" s="102">
        <v>10.799691695749061</v>
      </c>
      <c r="G101" s="102">
        <f t="shared" ref="G101:G129" si="12">IF($A101="","",$E101+$F101)</f>
        <v>10.799691695749061</v>
      </c>
      <c r="H101" s="102">
        <v>1.7936402678411127</v>
      </c>
      <c r="I101" s="130">
        <v>161.58881511004984</v>
      </c>
      <c r="J101" s="130">
        <v>86.077036077911544</v>
      </c>
      <c r="K101" s="130">
        <v>0</v>
      </c>
      <c r="L101" s="130">
        <v>-5174.46699211339</v>
      </c>
      <c r="M101" s="97">
        <f t="shared" ref="M101:M129" si="13">IF($A101="","",$K101+$L101)</f>
        <v>-5174.46699211339</v>
      </c>
      <c r="N101" s="97">
        <v>0</v>
      </c>
      <c r="O101" s="97">
        <v>51999.525640000007</v>
      </c>
      <c r="P101" s="97">
        <f t="shared" ref="P101:P129" si="14">IF($A101="","",$N101+$O101)</f>
        <v>51999.525640000007</v>
      </c>
      <c r="Q101" s="97">
        <v>0</v>
      </c>
      <c r="R101" s="97">
        <v>46825.058647886617</v>
      </c>
      <c r="S101" s="97">
        <f t="shared" ref="S101:S129" si="15">IF($A101="","",$Q101+$R101)</f>
        <v>46825.058647886617</v>
      </c>
    </row>
    <row r="102" spans="1:19" x14ac:dyDescent="0.2">
      <c r="A102" s="92" t="s">
        <v>3310</v>
      </c>
      <c r="B102" s="102">
        <v>500</v>
      </c>
      <c r="C102" s="102">
        <v>500</v>
      </c>
      <c r="D102" s="102">
        <v>0</v>
      </c>
      <c r="E102" s="102">
        <v>500</v>
      </c>
      <c r="F102" s="102">
        <v>-570.12613291298408</v>
      </c>
      <c r="G102" s="102">
        <f t="shared" si="12"/>
        <v>-70.126132912984076</v>
      </c>
      <c r="H102" s="102">
        <v>-22.218601014967767</v>
      </c>
      <c r="I102" s="130">
        <v>-5074.117015918705</v>
      </c>
      <c r="J102" s="130">
        <v>338.15771493507896</v>
      </c>
      <c r="K102" s="130">
        <v>576000</v>
      </c>
      <c r="L102" s="130">
        <v>-94772.761523973037</v>
      </c>
      <c r="M102" s="97">
        <f t="shared" si="13"/>
        <v>481227.23847602698</v>
      </c>
      <c r="N102" s="97">
        <v>-623840.5</v>
      </c>
      <c r="O102" s="97">
        <v>198799.36384000001</v>
      </c>
      <c r="P102" s="97">
        <f t="shared" si="14"/>
        <v>-425041.13615999999</v>
      </c>
      <c r="Q102" s="97">
        <v>-47840.499999999993</v>
      </c>
      <c r="R102" s="97">
        <v>104026.60231602697</v>
      </c>
      <c r="S102" s="97">
        <f t="shared" si="15"/>
        <v>56186.102316026976</v>
      </c>
    </row>
    <row r="103" spans="1:19" x14ac:dyDescent="0.2">
      <c r="A103" s="92" t="s">
        <v>3311</v>
      </c>
      <c r="B103" s="102">
        <v>184</v>
      </c>
      <c r="C103" s="102">
        <v>184</v>
      </c>
      <c r="D103" s="102">
        <v>0</v>
      </c>
      <c r="E103" s="102">
        <v>184</v>
      </c>
      <c r="F103" s="102">
        <v>-142.79046660520737</v>
      </c>
      <c r="G103" s="102">
        <f t="shared" si="12"/>
        <v>41.209533394792629</v>
      </c>
      <c r="H103" s="102">
        <v>-26.791791419208582</v>
      </c>
      <c r="I103" s="130">
        <v>-795.78050544990128</v>
      </c>
      <c r="J103" s="130">
        <v>794.98893471107772</v>
      </c>
      <c r="K103" s="130">
        <v>375360.00000000012</v>
      </c>
      <c r="L103" s="130">
        <v>-11043.082193775488</v>
      </c>
      <c r="M103" s="97">
        <f t="shared" si="13"/>
        <v>364316.91780622461</v>
      </c>
      <c r="N103" s="97">
        <v>-401314.79999999993</v>
      </c>
      <c r="O103" s="97">
        <v>55998.839679999997</v>
      </c>
      <c r="P103" s="97">
        <f t="shared" si="14"/>
        <v>-345315.96031999995</v>
      </c>
      <c r="Q103" s="97">
        <v>-25954.799999999894</v>
      </c>
      <c r="R103" s="97">
        <v>44955.757486224509</v>
      </c>
      <c r="S103" s="97">
        <f t="shared" si="15"/>
        <v>19000.957486224615</v>
      </c>
    </row>
    <row r="104" spans="1:19" x14ac:dyDescent="0.2">
      <c r="A104" s="92" t="s">
        <v>3312</v>
      </c>
      <c r="B104" s="102">
        <v>238</v>
      </c>
      <c r="C104" s="102">
        <v>238</v>
      </c>
      <c r="D104" s="102">
        <v>0</v>
      </c>
      <c r="E104" s="102">
        <v>238</v>
      </c>
      <c r="F104" s="102">
        <v>-234.58587350964993</v>
      </c>
      <c r="G104" s="102">
        <f t="shared" si="12"/>
        <v>3.4141264903500712</v>
      </c>
      <c r="H104" s="102">
        <v>-13.554768432122009</v>
      </c>
      <c r="I104" s="130">
        <v>-1280.7851894345731</v>
      </c>
      <c r="J104" s="130">
        <v>675.02407202283791</v>
      </c>
      <c r="K104" s="130">
        <v>236572</v>
      </c>
      <c r="L104" s="130">
        <v>-27347.880173626538</v>
      </c>
      <c r="M104" s="97">
        <f t="shared" si="13"/>
        <v>209224.11982637347</v>
      </c>
      <c r="N104" s="97">
        <v>-283818.00000000006</v>
      </c>
      <c r="O104" s="97">
        <v>97899.927553999994</v>
      </c>
      <c r="P104" s="97">
        <f t="shared" si="14"/>
        <v>-185918.07244600006</v>
      </c>
      <c r="Q104" s="97">
        <v>-47246.000000000058</v>
      </c>
      <c r="R104" s="97">
        <v>70552.047380373464</v>
      </c>
      <c r="S104" s="97">
        <f t="shared" si="15"/>
        <v>23306.047380373406</v>
      </c>
    </row>
    <row r="105" spans="1:19" x14ac:dyDescent="0.2">
      <c r="A105" s="92" t="s">
        <v>3313</v>
      </c>
      <c r="B105" s="102">
        <v>2575</v>
      </c>
      <c r="C105" s="102">
        <v>2575</v>
      </c>
      <c r="D105" s="102">
        <v>0</v>
      </c>
      <c r="E105" s="102">
        <v>2575</v>
      </c>
      <c r="F105" s="102">
        <v>-2836.4839617647863</v>
      </c>
      <c r="G105" s="102">
        <f t="shared" si="12"/>
        <v>-261.48396176478627</v>
      </c>
      <c r="H105" s="102">
        <v>-137.17878787050307</v>
      </c>
      <c r="I105" s="130">
        <v>-4560.6926980263606</v>
      </c>
      <c r="J105" s="130">
        <v>1770.1668782549268</v>
      </c>
      <c r="K105" s="130">
        <v>1210250</v>
      </c>
      <c r="L105" s="130">
        <v>-156334.52710953099</v>
      </c>
      <c r="M105" s="97">
        <f t="shared" si="13"/>
        <v>1053915.472890469</v>
      </c>
      <c r="N105" s="97">
        <v>-1191350</v>
      </c>
      <c r="O105" s="97">
        <v>172749.21516000002</v>
      </c>
      <c r="P105" s="97">
        <f t="shared" si="14"/>
        <v>-1018600.78484</v>
      </c>
      <c r="Q105" s="97">
        <v>18900</v>
      </c>
      <c r="R105" s="97">
        <v>16414.688050469005</v>
      </c>
      <c r="S105" s="97">
        <f t="shared" si="15"/>
        <v>35314.688050469005</v>
      </c>
    </row>
    <row r="106" spans="1:19" x14ac:dyDescent="0.2">
      <c r="A106" s="92" t="s">
        <v>3314</v>
      </c>
      <c r="B106" s="102">
        <v>124</v>
      </c>
      <c r="C106" s="102">
        <v>124</v>
      </c>
      <c r="D106" s="102">
        <v>0</v>
      </c>
      <c r="E106" s="102">
        <v>124</v>
      </c>
      <c r="F106" s="102">
        <v>-132.74896487848309</v>
      </c>
      <c r="G106" s="102">
        <f t="shared" si="12"/>
        <v>-8.7489648784830933</v>
      </c>
      <c r="H106" s="102">
        <v>-5.7812185631415201</v>
      </c>
      <c r="I106" s="130">
        <v>-612.00904704386221</v>
      </c>
      <c r="J106" s="130">
        <v>696.41523768158595</v>
      </c>
      <c r="K106" s="130">
        <v>841464</v>
      </c>
      <c r="L106" s="130">
        <v>-70797.491114193486</v>
      </c>
      <c r="M106" s="97">
        <f t="shared" si="13"/>
        <v>770666.50888580654</v>
      </c>
      <c r="N106" s="97">
        <v>-803982</v>
      </c>
      <c r="O106" s="97">
        <v>42899.035607999998</v>
      </c>
      <c r="P106" s="97">
        <f t="shared" si="14"/>
        <v>-761082.96439199999</v>
      </c>
      <c r="Q106" s="97">
        <v>37482.000000000015</v>
      </c>
      <c r="R106" s="97">
        <v>-27898.455506193488</v>
      </c>
      <c r="S106" s="97">
        <f t="shared" si="15"/>
        <v>9583.5444938065266</v>
      </c>
    </row>
    <row r="107" spans="1:19" x14ac:dyDescent="0.2">
      <c r="A107" s="92" t="s">
        <v>3315</v>
      </c>
      <c r="B107" s="102">
        <v>23</v>
      </c>
      <c r="C107" s="102">
        <v>23</v>
      </c>
      <c r="D107" s="102">
        <v>0</v>
      </c>
      <c r="E107" s="102">
        <v>23</v>
      </c>
      <c r="F107" s="102">
        <v>-25.362494673793673</v>
      </c>
      <c r="G107" s="102">
        <f t="shared" si="12"/>
        <v>-2.3624946737936732</v>
      </c>
      <c r="H107" s="102">
        <v>3.0047532934034287</v>
      </c>
      <c r="I107" s="130">
        <v>6640.7932347377437</v>
      </c>
      <c r="J107" s="130">
        <v>-6616.9106870673968</v>
      </c>
      <c r="K107" s="130">
        <v>3241850</v>
      </c>
      <c r="L107" s="130">
        <v>199021.23058623474</v>
      </c>
      <c r="M107" s="97">
        <f t="shared" si="13"/>
        <v>3440871.2305862349</v>
      </c>
      <c r="N107" s="97">
        <v>-3243400</v>
      </c>
      <c r="O107" s="97">
        <v>-227735</v>
      </c>
      <c r="P107" s="97">
        <f t="shared" si="14"/>
        <v>-3471135</v>
      </c>
      <c r="Q107" s="97">
        <v>-1550</v>
      </c>
      <c r="R107" s="97">
        <v>-28713.769413765258</v>
      </c>
      <c r="S107" s="97">
        <f>IF($A107="","",$Q107+$R107)</f>
        <v>-30263.769413765258</v>
      </c>
    </row>
    <row r="108" spans="1:19" x14ac:dyDescent="0.2">
      <c r="A108" s="92" t="s">
        <v>3316</v>
      </c>
      <c r="B108" s="102">
        <v>5</v>
      </c>
      <c r="C108" s="102">
        <v>5</v>
      </c>
      <c r="D108" s="102">
        <v>0</v>
      </c>
      <c r="E108" s="102">
        <v>5</v>
      </c>
      <c r="F108" s="102">
        <v>-2.5836538218775473</v>
      </c>
      <c r="G108" s="102">
        <f t="shared" si="12"/>
        <v>2.4163461781224527</v>
      </c>
      <c r="H108" s="102">
        <v>15.850814205362907</v>
      </c>
      <c r="I108" s="130">
        <v>7768.1775898041878</v>
      </c>
      <c r="J108" s="130">
        <v>-6337.7822629480006</v>
      </c>
      <c r="K108" s="130">
        <v>167000</v>
      </c>
      <c r="L108" s="130">
        <v>193004.27798291604</v>
      </c>
      <c r="M108" s="97">
        <f t="shared" si="13"/>
        <v>360004.27798291604</v>
      </c>
      <c r="N108" s="97">
        <v>-158925</v>
      </c>
      <c r="O108" s="97">
        <v>-207576</v>
      </c>
      <c r="P108" s="97">
        <f t="shared" si="14"/>
        <v>-366501</v>
      </c>
      <c r="Q108" s="97">
        <v>8075.0000000000291</v>
      </c>
      <c r="R108" s="97">
        <v>-14571.72201708395</v>
      </c>
      <c r="S108" s="97">
        <f t="shared" si="15"/>
        <v>-6496.7220170839209</v>
      </c>
    </row>
    <row r="109" spans="1:19" x14ac:dyDescent="0.2">
      <c r="A109" s="92" t="s">
        <v>3317</v>
      </c>
      <c r="B109" s="102">
        <v>188</v>
      </c>
      <c r="C109" s="102">
        <v>188</v>
      </c>
      <c r="D109" s="102">
        <v>0</v>
      </c>
      <c r="E109" s="102">
        <v>188</v>
      </c>
      <c r="F109" s="102">
        <v>-248.3652744949469</v>
      </c>
      <c r="G109" s="102">
        <f t="shared" si="12"/>
        <v>-60.365274494946902</v>
      </c>
      <c r="H109" s="102">
        <v>-52.748729349779147</v>
      </c>
      <c r="I109" s="130">
        <v>-3390.2663327690052</v>
      </c>
      <c r="J109" s="130">
        <v>23246.189016568951</v>
      </c>
      <c r="K109" s="130">
        <v>2517320.0000000005</v>
      </c>
      <c r="L109" s="130">
        <v>-103543.70160943124</v>
      </c>
      <c r="M109" s="97">
        <f t="shared" si="13"/>
        <v>2413776.2983905692</v>
      </c>
      <c r="N109" s="97">
        <v>-2620320.0000000005</v>
      </c>
      <c r="O109" s="97">
        <v>296000.68079999997</v>
      </c>
      <c r="P109" s="97">
        <f t="shared" si="14"/>
        <v>-2324319.3192000007</v>
      </c>
      <c r="Q109" s="97">
        <v>-103000</v>
      </c>
      <c r="R109" s="97">
        <v>192456.97919056873</v>
      </c>
      <c r="S109" s="97">
        <f t="shared" si="15"/>
        <v>89456.979190568731</v>
      </c>
    </row>
    <row r="110" spans="1:19" x14ac:dyDescent="0.2">
      <c r="A110" s="92" t="s">
        <v>3318</v>
      </c>
      <c r="B110" s="102">
        <v>2312</v>
      </c>
      <c r="C110" s="102">
        <v>2312</v>
      </c>
      <c r="D110" s="102">
        <v>0</v>
      </c>
      <c r="E110" s="102">
        <v>2312</v>
      </c>
      <c r="F110" s="102">
        <v>-1986.0993281715366</v>
      </c>
      <c r="G110" s="102">
        <f t="shared" si="12"/>
        <v>325.90067182846337</v>
      </c>
      <c r="H110" s="102">
        <v>-235.78540085260366</v>
      </c>
      <c r="I110" s="130">
        <v>-6880.5952535203369</v>
      </c>
      <c r="J110" s="130">
        <v>7804.6349118896442</v>
      </c>
      <c r="K110" s="130">
        <v>3569728</v>
      </c>
      <c r="L110" s="130">
        <v>-166487.88423041071</v>
      </c>
      <c r="M110" s="97">
        <f t="shared" si="13"/>
        <v>3403240.1157695893</v>
      </c>
      <c r="N110" s="97">
        <v>-3646336</v>
      </c>
      <c r="O110" s="97">
        <v>339449.9535</v>
      </c>
      <c r="P110" s="97">
        <f t="shared" si="14"/>
        <v>-3306886.0465000002</v>
      </c>
      <c r="Q110" s="97">
        <v>-76608</v>
      </c>
      <c r="R110" s="97">
        <v>172962.06926958929</v>
      </c>
      <c r="S110" s="97">
        <f t="shared" si="15"/>
        <v>96354.069269589294</v>
      </c>
    </row>
    <row r="111" spans="1:19" x14ac:dyDescent="0.2">
      <c r="A111" s="92" t="s">
        <v>3319</v>
      </c>
      <c r="B111" s="102">
        <v>898.26</v>
      </c>
      <c r="C111" s="102">
        <v>898.26</v>
      </c>
      <c r="D111" s="102">
        <v>0</v>
      </c>
      <c r="E111" s="102">
        <v>898.26</v>
      </c>
      <c r="F111" s="102">
        <v>-813.99681633728039</v>
      </c>
      <c r="G111" s="102">
        <f t="shared" si="12"/>
        <v>84.263183662719598</v>
      </c>
      <c r="H111" s="102">
        <v>-130.32825274390564</v>
      </c>
      <c r="I111" s="130">
        <v>-2674.374844780767</v>
      </c>
      <c r="J111" s="130">
        <v>3399.1748821470392</v>
      </c>
      <c r="K111" s="130">
        <v>841669.62000000023</v>
      </c>
      <c r="L111" s="130">
        <v>-35954.245255832226</v>
      </c>
      <c r="M111" s="97">
        <f t="shared" si="13"/>
        <v>805715.37474416802</v>
      </c>
      <c r="N111" s="97">
        <v>-1021773.2400000002</v>
      </c>
      <c r="O111" s="97">
        <v>230999.97374999998</v>
      </c>
      <c r="P111" s="97">
        <f t="shared" si="14"/>
        <v>-790773.26625000022</v>
      </c>
      <c r="Q111" s="97">
        <v>-180103.62</v>
      </c>
      <c r="R111" s="97">
        <v>195045.72849416774</v>
      </c>
      <c r="S111" s="97">
        <f t="shared" si="15"/>
        <v>14942.10849416774</v>
      </c>
    </row>
    <row r="112" spans="1:19" x14ac:dyDescent="0.2">
      <c r="A112" s="92" t="s">
        <v>3320</v>
      </c>
      <c r="B112" s="102">
        <v>4572</v>
      </c>
      <c r="C112" s="102">
        <v>4572</v>
      </c>
      <c r="D112" s="102">
        <v>0</v>
      </c>
      <c r="E112" s="102">
        <v>4572</v>
      </c>
      <c r="F112" s="102">
        <v>-1977.1292114876574</v>
      </c>
      <c r="G112" s="102">
        <f t="shared" si="12"/>
        <v>2594.8707885123426</v>
      </c>
      <c r="H112" s="102">
        <v>-84.464903484684584</v>
      </c>
      <c r="I112" s="130">
        <v>-8942.8688278339232</v>
      </c>
      <c r="J112" s="130">
        <v>1217.2868469068967</v>
      </c>
      <c r="K112" s="130">
        <v>4777740</v>
      </c>
      <c r="L112" s="130">
        <v>-591574.49228015519</v>
      </c>
      <c r="M112" s="97">
        <f t="shared" si="13"/>
        <v>4186165.5077198446</v>
      </c>
      <c r="N112" s="97">
        <v>-4665144.5999999996</v>
      </c>
      <c r="O112" s="97">
        <v>645299.64593</v>
      </c>
      <c r="P112" s="97">
        <f t="shared" si="14"/>
        <v>-4019844.9540699995</v>
      </c>
      <c r="Q112" s="97">
        <v>112595.40000000066</v>
      </c>
      <c r="R112" s="97">
        <v>53725.153649844811</v>
      </c>
      <c r="S112" s="97">
        <f t="shared" si="15"/>
        <v>166320.55364984547</v>
      </c>
    </row>
    <row r="113" spans="1:19" x14ac:dyDescent="0.2">
      <c r="A113" s="92" t="s">
        <v>3321</v>
      </c>
      <c r="B113" s="102">
        <v>-15</v>
      </c>
      <c r="C113" s="102">
        <v>4</v>
      </c>
      <c r="D113" s="102">
        <v>19</v>
      </c>
      <c r="E113" s="102">
        <v>-15</v>
      </c>
      <c r="F113" s="102">
        <v>19.496767824028773</v>
      </c>
      <c r="G113" s="102">
        <f t="shared" si="12"/>
        <v>4.4967678240287725</v>
      </c>
      <c r="H113" s="102">
        <v>-4.3622790819944921</v>
      </c>
      <c r="I113" s="130">
        <v>-2168.1059135806636</v>
      </c>
      <c r="J113" s="130">
        <v>1240.5220457664186</v>
      </c>
      <c r="K113" s="130">
        <v>-529200</v>
      </c>
      <c r="L113" s="130">
        <v>-96478.823400492256</v>
      </c>
      <c r="M113" s="97">
        <f t="shared" si="13"/>
        <v>-625678.82340049231</v>
      </c>
      <c r="N113" s="97">
        <v>504049.87997000001</v>
      </c>
      <c r="O113" s="97">
        <v>122974.23599999999</v>
      </c>
      <c r="P113" s="97">
        <f t="shared" si="14"/>
        <v>627024.11597000004</v>
      </c>
      <c r="Q113" s="97">
        <v>-25150.120029999991</v>
      </c>
      <c r="R113" s="97">
        <v>26495.412599507734</v>
      </c>
      <c r="S113" s="97">
        <f t="shared" si="15"/>
        <v>1345.2925695077429</v>
      </c>
    </row>
    <row r="114" spans="1:19" x14ac:dyDescent="0.2">
      <c r="A114" s="92" t="s">
        <v>3322</v>
      </c>
      <c r="B114" s="102">
        <v>170</v>
      </c>
      <c r="C114" s="102">
        <v>170</v>
      </c>
      <c r="D114" s="102">
        <v>0</v>
      </c>
      <c r="E114" s="102">
        <v>170</v>
      </c>
      <c r="F114" s="102">
        <v>-209.51666443711019</v>
      </c>
      <c r="G114" s="102">
        <f t="shared" si="12"/>
        <v>-39.516664437110194</v>
      </c>
      <c r="H114" s="102">
        <v>-13.119667936527856</v>
      </c>
      <c r="I114" s="130">
        <v>-1156.2289882321554</v>
      </c>
      <c r="J114" s="130">
        <v>1668.4652307698375</v>
      </c>
      <c r="K114" s="130">
        <v>424660</v>
      </c>
      <c r="L114" s="130">
        <v>-49827.088272437366</v>
      </c>
      <c r="M114" s="97">
        <f t="shared" si="13"/>
        <v>374832.91172756266</v>
      </c>
      <c r="N114" s="97">
        <v>-436884</v>
      </c>
      <c r="O114" s="97">
        <v>74799.976880000002</v>
      </c>
      <c r="P114" s="97">
        <f t="shared" si="14"/>
        <v>-362084.02312000003</v>
      </c>
      <c r="Q114" s="97">
        <v>-12224</v>
      </c>
      <c r="R114" s="97">
        <v>24972.888607562636</v>
      </c>
      <c r="S114" s="97">
        <f t="shared" si="15"/>
        <v>12748.888607562636</v>
      </c>
    </row>
    <row r="115" spans="1:19" x14ac:dyDescent="0.2">
      <c r="A115" s="92" t="s">
        <v>3323</v>
      </c>
      <c r="B115" s="102">
        <v>2161.29</v>
      </c>
      <c r="C115" s="102">
        <v>2161.29</v>
      </c>
      <c r="D115" s="102">
        <v>0</v>
      </c>
      <c r="E115" s="102">
        <v>2161.29</v>
      </c>
      <c r="F115" s="102">
        <v>-2172.9002214980737</v>
      </c>
      <c r="G115" s="102">
        <f t="shared" si="12"/>
        <v>-11.61022149807377</v>
      </c>
      <c r="H115" s="102">
        <v>-184.98067780794554</v>
      </c>
      <c r="I115" s="130">
        <v>-5152.7033733843346</v>
      </c>
      <c r="J115" s="130">
        <v>5981.4117236198872</v>
      </c>
      <c r="K115" s="130">
        <v>2143999.6799999997</v>
      </c>
      <c r="L115" s="130">
        <v>-158935.00745845825</v>
      </c>
      <c r="M115" s="97">
        <f t="shared" si="13"/>
        <v>1985064.6725415415</v>
      </c>
      <c r="N115" s="97">
        <v>-2193750.0550000002</v>
      </c>
      <c r="O115" s="97">
        <v>274499.17430399999</v>
      </c>
      <c r="P115" s="97">
        <f t="shared" si="14"/>
        <v>-1919250.8806960001</v>
      </c>
      <c r="Q115" s="97">
        <v>-49750.375000000233</v>
      </c>
      <c r="R115" s="97">
        <v>115564.16684554175</v>
      </c>
      <c r="S115" s="97">
        <f t="shared" si="15"/>
        <v>65813.79184554152</v>
      </c>
    </row>
    <row r="116" spans="1:19" x14ac:dyDescent="0.2">
      <c r="A116" s="92" t="s">
        <v>3324</v>
      </c>
      <c r="B116" s="102">
        <v>697</v>
      </c>
      <c r="C116" s="102">
        <v>697</v>
      </c>
      <c r="D116" s="102">
        <v>0</v>
      </c>
      <c r="E116" s="102">
        <v>697</v>
      </c>
      <c r="F116" s="102">
        <v>-685.74198440568978</v>
      </c>
      <c r="G116" s="102">
        <f t="shared" si="12"/>
        <v>11.258015594310223</v>
      </c>
      <c r="H116" s="102">
        <v>-19.533101345360453</v>
      </c>
      <c r="I116" s="130">
        <v>-850.58061794452817</v>
      </c>
      <c r="J116" s="130">
        <v>1283.4606995596189</v>
      </c>
      <c r="K116" s="130">
        <v>878220</v>
      </c>
      <c r="L116" s="130">
        <v>-117268.85551659389</v>
      </c>
      <c r="M116" s="97">
        <f t="shared" si="13"/>
        <v>760951.1444834061</v>
      </c>
      <c r="N116" s="97">
        <v>-821740</v>
      </c>
      <c r="O116" s="97">
        <v>68099.59139999999</v>
      </c>
      <c r="P116" s="97">
        <f t="shared" si="14"/>
        <v>-753640.40859999997</v>
      </c>
      <c r="Q116" s="97">
        <v>56480</v>
      </c>
      <c r="R116" s="97">
        <v>-49169.264116593899</v>
      </c>
      <c r="S116" s="97">
        <f t="shared" si="15"/>
        <v>7310.7358834061015</v>
      </c>
    </row>
    <row r="117" spans="1:19" x14ac:dyDescent="0.2">
      <c r="A117" s="92" t="s">
        <v>3325</v>
      </c>
      <c r="B117" s="102">
        <v>111</v>
      </c>
      <c r="C117" s="102">
        <v>111</v>
      </c>
      <c r="D117" s="102">
        <v>0</v>
      </c>
      <c r="E117" s="102">
        <v>111</v>
      </c>
      <c r="F117" s="102">
        <v>-109.05120746022611</v>
      </c>
      <c r="G117" s="102">
        <f t="shared" si="12"/>
        <v>1.9487925397738906</v>
      </c>
      <c r="H117" s="102">
        <v>-7.8769538025877734</v>
      </c>
      <c r="I117" s="130">
        <v>-975.65525189612697</v>
      </c>
      <c r="J117" s="130">
        <v>1507.2794532146154</v>
      </c>
      <c r="K117" s="130">
        <v>404373</v>
      </c>
      <c r="L117" s="130">
        <v>-34811.958411341155</v>
      </c>
      <c r="M117" s="97">
        <f t="shared" si="13"/>
        <v>369561.04158865882</v>
      </c>
      <c r="N117" s="97">
        <v>-426093</v>
      </c>
      <c r="O117" s="97">
        <v>69999.056400000001</v>
      </c>
      <c r="P117" s="97">
        <f t="shared" si="14"/>
        <v>-356093.9436</v>
      </c>
      <c r="Q117" s="97">
        <v>-21720.000000000015</v>
      </c>
      <c r="R117" s="97">
        <v>35187.097988658847</v>
      </c>
      <c r="S117" s="97">
        <f t="shared" si="15"/>
        <v>13467.097988658832</v>
      </c>
    </row>
    <row r="118" spans="1:19" x14ac:dyDescent="0.2">
      <c r="A118" s="92" t="s">
        <v>3326</v>
      </c>
      <c r="B118" s="102">
        <v>1043</v>
      </c>
      <c r="C118" s="102">
        <v>1043</v>
      </c>
      <c r="D118" s="102">
        <v>0</v>
      </c>
      <c r="E118" s="102">
        <v>1043</v>
      </c>
      <c r="F118" s="102">
        <v>-1057.8263530347729</v>
      </c>
      <c r="G118" s="102">
        <f t="shared" si="12"/>
        <v>-14.826353034772865</v>
      </c>
      <c r="H118" s="102">
        <v>-47.689704055822375</v>
      </c>
      <c r="I118" s="130">
        <v>-981.22042991895125</v>
      </c>
      <c r="J118" s="130">
        <v>1438.6781728848262</v>
      </c>
      <c r="K118" s="130">
        <v>693595.00000000012</v>
      </c>
      <c r="L118" s="130">
        <v>-75582.713478151083</v>
      </c>
      <c r="M118" s="97">
        <f t="shared" si="13"/>
        <v>618012.28652184899</v>
      </c>
      <c r="N118" s="97">
        <v>-669991</v>
      </c>
      <c r="O118" s="97">
        <v>63999.644799999995</v>
      </c>
      <c r="P118" s="97">
        <f t="shared" si="14"/>
        <v>-605991.35519999999</v>
      </c>
      <c r="Q118" s="97">
        <v>23604.000000000116</v>
      </c>
      <c r="R118" s="97">
        <v>-11583.068678151089</v>
      </c>
      <c r="S118" s="97">
        <f t="shared" si="15"/>
        <v>12020.931321849028</v>
      </c>
    </row>
    <row r="119" spans="1:19" x14ac:dyDescent="0.2">
      <c r="A119" s="92" t="s">
        <v>3327</v>
      </c>
      <c r="B119" s="102">
        <v>2223</v>
      </c>
      <c r="C119" s="102">
        <v>2223</v>
      </c>
      <c r="D119" s="102">
        <v>0</v>
      </c>
      <c r="E119" s="102">
        <v>2223</v>
      </c>
      <c r="F119" s="102">
        <v>-2270.1891745854859</v>
      </c>
      <c r="G119" s="102">
        <f t="shared" si="12"/>
        <v>-47.189174585485944</v>
      </c>
      <c r="H119" s="102">
        <v>-63.952217162445407</v>
      </c>
      <c r="I119" s="130">
        <v>-5217.068390791107</v>
      </c>
      <c r="J119" s="130">
        <v>2334.8868538991487</v>
      </c>
      <c r="K119" s="130">
        <v>2138526.0000000005</v>
      </c>
      <c r="L119" s="130">
        <v>-353012.98209909513</v>
      </c>
      <c r="M119" s="97">
        <f t="shared" si="13"/>
        <v>1785513.0179009053</v>
      </c>
      <c r="N119" s="97">
        <v>-2028980.1</v>
      </c>
      <c r="O119" s="97">
        <v>288299.38015499996</v>
      </c>
      <c r="P119" s="97">
        <f t="shared" si="14"/>
        <v>-1740680.7198450002</v>
      </c>
      <c r="Q119" s="97">
        <v>109545.9000000002</v>
      </c>
      <c r="R119" s="97">
        <v>-64713.601944095164</v>
      </c>
      <c r="S119" s="97">
        <f t="shared" si="15"/>
        <v>44832.298055905034</v>
      </c>
    </row>
    <row r="120" spans="1:19" x14ac:dyDescent="0.2">
      <c r="A120" s="92" t="s">
        <v>3328</v>
      </c>
      <c r="B120" s="102">
        <v>17</v>
      </c>
      <c r="C120" s="102">
        <v>17</v>
      </c>
      <c r="D120" s="102">
        <v>0</v>
      </c>
      <c r="E120" s="102">
        <v>17</v>
      </c>
      <c r="F120" s="102">
        <v>-10.421345854611976</v>
      </c>
      <c r="G120" s="102">
        <f t="shared" si="12"/>
        <v>6.5786541453880236</v>
      </c>
      <c r="H120" s="102">
        <v>-7.1943573502408791</v>
      </c>
      <c r="I120" s="130">
        <v>-1176.8817527818037</v>
      </c>
      <c r="J120" s="130">
        <v>330.58669758196226</v>
      </c>
      <c r="K120" s="130">
        <v>482800</v>
      </c>
      <c r="L120" s="130">
        <v>-3427.4615659999708</v>
      </c>
      <c r="M120" s="97">
        <f t="shared" si="13"/>
        <v>479372.53843400005</v>
      </c>
      <c r="N120" s="97">
        <v>-485460</v>
      </c>
      <c r="O120" s="97">
        <v>18396</v>
      </c>
      <c r="P120" s="97">
        <f t="shared" si="14"/>
        <v>-467064</v>
      </c>
      <c r="Q120" s="97">
        <v>-2660</v>
      </c>
      <c r="R120" s="97">
        <v>14968.538434000029</v>
      </c>
      <c r="S120" s="97">
        <f t="shared" si="15"/>
        <v>12308.538434000029</v>
      </c>
    </row>
    <row r="121" spans="1:19" x14ac:dyDescent="0.2">
      <c r="A121" s="92" t="s">
        <v>3329</v>
      </c>
      <c r="B121" s="102">
        <v>751</v>
      </c>
      <c r="C121" s="102">
        <v>751</v>
      </c>
      <c r="D121" s="102">
        <v>0</v>
      </c>
      <c r="E121" s="102">
        <v>751</v>
      </c>
      <c r="F121" s="102">
        <v>-669.28358582130068</v>
      </c>
      <c r="G121" s="102">
        <f t="shared" si="12"/>
        <v>81.716414178699324</v>
      </c>
      <c r="H121" s="102">
        <v>-45.336628959632812</v>
      </c>
      <c r="I121" s="102">
        <v>-2839.7558685399958</v>
      </c>
      <c r="J121" s="102">
        <v>3822.3754632953014</v>
      </c>
      <c r="K121" s="130">
        <v>1435912</v>
      </c>
      <c r="L121" s="130">
        <v>-113472.34663739939</v>
      </c>
      <c r="M121" s="97">
        <f t="shared" si="13"/>
        <v>1322439.6533626006</v>
      </c>
      <c r="N121" s="93">
        <v>-1460094.2</v>
      </c>
      <c r="O121" s="93">
        <v>167668.92691200002</v>
      </c>
      <c r="P121" s="97">
        <f t="shared" si="14"/>
        <v>-1292425.273088</v>
      </c>
      <c r="Q121" s="93">
        <v>-24182.199999999953</v>
      </c>
      <c r="R121" s="93">
        <v>54196.580274600637</v>
      </c>
      <c r="S121" s="97">
        <f t="shared" si="15"/>
        <v>30014.380274600684</v>
      </c>
    </row>
    <row r="122" spans="1:19" x14ac:dyDescent="0.2">
      <c r="A122" s="92" t="s">
        <v>3330</v>
      </c>
      <c r="B122" s="102">
        <v>3479</v>
      </c>
      <c r="C122" s="102">
        <v>3479</v>
      </c>
      <c r="D122" s="102">
        <v>0</v>
      </c>
      <c r="E122" s="102">
        <v>3479</v>
      </c>
      <c r="F122" s="102">
        <v>-3228.5696916424499</v>
      </c>
      <c r="G122" s="102">
        <f t="shared" si="12"/>
        <v>250.43030835755008</v>
      </c>
      <c r="H122" s="102">
        <v>-257.99286752137806</v>
      </c>
      <c r="I122" s="102">
        <v>-4579.0431676340331</v>
      </c>
      <c r="J122" s="102">
        <v>4645.3914185155227</v>
      </c>
      <c r="K122" s="130">
        <v>2598813</v>
      </c>
      <c r="L122" s="130">
        <v>-172065.65206861464</v>
      </c>
      <c r="M122" s="97">
        <f t="shared" si="13"/>
        <v>2426747.3479313855</v>
      </c>
      <c r="N122" s="93">
        <v>-2589789.1</v>
      </c>
      <c r="O122" s="93">
        <v>199949.70332999999</v>
      </c>
      <c r="P122" s="97">
        <f t="shared" si="14"/>
        <v>-2389839.3966700002</v>
      </c>
      <c r="Q122" s="93">
        <v>9023.8999999999069</v>
      </c>
      <c r="R122" s="93">
        <v>27884.05126138535</v>
      </c>
      <c r="S122" s="97">
        <f t="shared" si="15"/>
        <v>36907.951261385257</v>
      </c>
    </row>
    <row r="123" spans="1:19" x14ac:dyDescent="0.2">
      <c r="A123" s="92" t="s">
        <v>3331</v>
      </c>
      <c r="B123" s="102">
        <v>773</v>
      </c>
      <c r="C123" s="102">
        <v>773</v>
      </c>
      <c r="D123" s="102">
        <v>0</v>
      </c>
      <c r="E123" s="102">
        <v>773</v>
      </c>
      <c r="F123" s="102">
        <v>-703.13299749586974</v>
      </c>
      <c r="G123" s="102">
        <f t="shared" si="12"/>
        <v>69.867002504130255</v>
      </c>
      <c r="H123" s="102">
        <v>-56.482071197105171</v>
      </c>
      <c r="I123" s="102">
        <v>-2795.627558840526</v>
      </c>
      <c r="J123" s="102">
        <v>1426.5878605920561</v>
      </c>
      <c r="K123" s="130">
        <v>907502</v>
      </c>
      <c r="L123" s="130">
        <v>-64925.183456952946</v>
      </c>
      <c r="M123" s="97">
        <f t="shared" si="13"/>
        <v>842576.81654304708</v>
      </c>
      <c r="N123" s="93">
        <v>-945453.90000000014</v>
      </c>
      <c r="O123" s="93">
        <v>122999.96002499999</v>
      </c>
      <c r="P123" s="97">
        <f t="shared" si="14"/>
        <v>-822453.9399750001</v>
      </c>
      <c r="Q123" s="93">
        <v>-37951.900000000111</v>
      </c>
      <c r="R123" s="93">
        <v>58074.776568047047</v>
      </c>
      <c r="S123" s="97">
        <f t="shared" si="15"/>
        <v>20122.876568046937</v>
      </c>
    </row>
    <row r="124" spans="1:19" x14ac:dyDescent="0.2">
      <c r="A124" s="92" t="s">
        <v>3332</v>
      </c>
      <c r="B124" s="102">
        <v>296.89</v>
      </c>
      <c r="C124" s="102">
        <v>296.89</v>
      </c>
      <c r="D124" s="102">
        <v>0</v>
      </c>
      <c r="E124" s="102">
        <v>296.89</v>
      </c>
      <c r="F124" s="102">
        <v>-297.0798923002518</v>
      </c>
      <c r="G124" s="102">
        <f t="shared" si="12"/>
        <v>-0.18989230025181314</v>
      </c>
      <c r="H124" s="102">
        <v>-8.748431863096874</v>
      </c>
      <c r="I124" s="102">
        <v>-2904.9832882234768</v>
      </c>
      <c r="J124" s="102">
        <v>2608.3095601127661</v>
      </c>
      <c r="K124" s="130">
        <v>1294440.4000000001</v>
      </c>
      <c r="L124" s="130">
        <v>-215416.42255017415</v>
      </c>
      <c r="M124" s="97">
        <f t="shared" si="13"/>
        <v>1079023.977449826</v>
      </c>
      <c r="N124" s="93">
        <v>-1253714.8899999999</v>
      </c>
      <c r="O124" s="93">
        <v>204796.935168</v>
      </c>
      <c r="P124" s="97">
        <f t="shared" si="14"/>
        <v>-1048917.954832</v>
      </c>
      <c r="Q124" s="93">
        <v>40725.510000000242</v>
      </c>
      <c r="R124" s="93">
        <v>-10619.487382174149</v>
      </c>
      <c r="S124" s="97">
        <f t="shared" si="15"/>
        <v>30106.022617826093</v>
      </c>
    </row>
    <row r="125" spans="1:19" x14ac:dyDescent="0.2">
      <c r="A125" s="92" t="s">
        <v>3334</v>
      </c>
      <c r="B125" s="102">
        <v>671</v>
      </c>
      <c r="C125" s="102">
        <v>671</v>
      </c>
      <c r="D125" s="102">
        <v>0</v>
      </c>
      <c r="E125" s="102">
        <v>671</v>
      </c>
      <c r="F125" s="102">
        <v>-713.66001221827628</v>
      </c>
      <c r="G125" s="102">
        <f t="shared" si="12"/>
        <v>-42.660012218276279</v>
      </c>
      <c r="H125" s="102">
        <v>-17.874286717438114</v>
      </c>
      <c r="I125" s="102">
        <v>-1144.5177474333732</v>
      </c>
      <c r="J125" s="102">
        <v>790.10043028644134</v>
      </c>
      <c r="K125" s="130">
        <v>831369.00000000012</v>
      </c>
      <c r="L125" s="130">
        <v>-131639.83918183888</v>
      </c>
      <c r="M125" s="97">
        <f t="shared" si="13"/>
        <v>699729.16081816121</v>
      </c>
      <c r="N125" s="93">
        <v>-769060</v>
      </c>
      <c r="O125" s="93">
        <v>72999.415999999997</v>
      </c>
      <c r="P125" s="97">
        <f t="shared" si="14"/>
        <v>-696060.58400000003</v>
      </c>
      <c r="Q125" s="93">
        <v>62309.000000000116</v>
      </c>
      <c r="R125" s="93">
        <v>-58640.42318183888</v>
      </c>
      <c r="S125" s="97">
        <f t="shared" si="15"/>
        <v>3668.5768181612366</v>
      </c>
    </row>
    <row r="126" spans="1:19" x14ac:dyDescent="0.2">
      <c r="A126" s="92" t="s">
        <v>3335</v>
      </c>
      <c r="B126" s="102">
        <v>485</v>
      </c>
      <c r="C126" s="102">
        <v>485</v>
      </c>
      <c r="D126" s="102">
        <v>0</v>
      </c>
      <c r="E126" s="102">
        <v>485</v>
      </c>
      <c r="F126" s="102">
        <v>-557.9875437423467</v>
      </c>
      <c r="G126" s="102">
        <f t="shared" si="12"/>
        <v>-72.987543742346702</v>
      </c>
      <c r="H126" s="102">
        <v>-18.436743640981746</v>
      </c>
      <c r="I126" s="102">
        <v>-2775.8125235543516</v>
      </c>
      <c r="J126" s="102">
        <v>477.83831450735499</v>
      </c>
      <c r="K126" s="130">
        <v>491790.00000000006</v>
      </c>
      <c r="L126" s="130">
        <v>-90961.261338207289</v>
      </c>
      <c r="M126" s="97">
        <f t="shared" si="13"/>
        <v>400828.73866179277</v>
      </c>
      <c r="N126" s="93">
        <v>-477725</v>
      </c>
      <c r="O126" s="93">
        <v>91899.237229999999</v>
      </c>
      <c r="P126" s="97">
        <f t="shared" si="14"/>
        <v>-385825.76277000003</v>
      </c>
      <c r="Q126" s="93">
        <v>14065.000000000058</v>
      </c>
      <c r="R126" s="93">
        <v>937.97589179271017</v>
      </c>
      <c r="S126" s="97">
        <f t="shared" si="15"/>
        <v>15002.975891792768</v>
      </c>
    </row>
    <row r="127" spans="1:19" x14ac:dyDescent="0.2">
      <c r="A127" s="92" t="s">
        <v>3336</v>
      </c>
      <c r="B127" s="102">
        <v>1369</v>
      </c>
      <c r="C127" s="102">
        <v>1369</v>
      </c>
      <c r="D127" s="102">
        <v>0</v>
      </c>
      <c r="E127" s="102">
        <v>1369</v>
      </c>
      <c r="F127" s="102">
        <v>-1488.1012134199707</v>
      </c>
      <c r="G127" s="102">
        <f t="shared" si="12"/>
        <v>-119.10121341997069</v>
      </c>
      <c r="H127" s="102">
        <v>-125.03860996076621</v>
      </c>
      <c r="I127" s="102">
        <v>-4860.1507382870141</v>
      </c>
      <c r="J127" s="102">
        <v>4491.1874560454016</v>
      </c>
      <c r="K127" s="130">
        <v>2505270</v>
      </c>
      <c r="L127" s="130">
        <v>-180405.54859083425</v>
      </c>
      <c r="M127" s="97">
        <f t="shared" si="13"/>
        <v>2324864.4514091657</v>
      </c>
      <c r="N127" s="93">
        <v>-2479122.1</v>
      </c>
      <c r="O127" s="93">
        <v>188599.76753000001</v>
      </c>
      <c r="P127" s="97">
        <f t="shared" si="14"/>
        <v>-2290522.3324700003</v>
      </c>
      <c r="Q127" s="93">
        <v>26147.899999999907</v>
      </c>
      <c r="R127" s="93">
        <v>8194.2189391657594</v>
      </c>
      <c r="S127" s="97">
        <f t="shared" si="15"/>
        <v>34342.118939165666</v>
      </c>
    </row>
    <row r="128" spans="1:19" x14ac:dyDescent="0.2">
      <c r="A128" s="92" t="s">
        <v>3337</v>
      </c>
      <c r="B128" s="102">
        <v>1376</v>
      </c>
      <c r="C128" s="102">
        <v>1376</v>
      </c>
      <c r="D128" s="102">
        <v>0</v>
      </c>
      <c r="E128" s="102">
        <v>1376</v>
      </c>
      <c r="F128" s="102">
        <v>-1334.9922274344724</v>
      </c>
      <c r="G128" s="102">
        <f t="shared" si="12"/>
        <v>41.007772565527603</v>
      </c>
      <c r="H128" s="102">
        <v>-81.061401047262095</v>
      </c>
      <c r="I128" s="102">
        <v>-3067.185080546094</v>
      </c>
      <c r="J128" s="102">
        <v>2499.3278569142799</v>
      </c>
      <c r="K128" s="130">
        <v>1300320</v>
      </c>
      <c r="L128" s="130">
        <v>-119411.60122192846</v>
      </c>
      <c r="M128" s="97">
        <f t="shared" si="13"/>
        <v>1180908.3987780716</v>
      </c>
      <c r="N128" s="93">
        <v>-1306512</v>
      </c>
      <c r="O128" s="93">
        <v>158159.50772699999</v>
      </c>
      <c r="P128" s="97">
        <f t="shared" si="14"/>
        <v>-1148352.4922730001</v>
      </c>
      <c r="Q128" s="93">
        <v>-6192</v>
      </c>
      <c r="R128" s="93">
        <v>38747.906505071529</v>
      </c>
      <c r="S128" s="97">
        <f t="shared" si="15"/>
        <v>32555.906505071529</v>
      </c>
    </row>
    <row r="129" spans="1:19" x14ac:dyDescent="0.2">
      <c r="A129" s="92" t="s">
        <v>3338</v>
      </c>
      <c r="B129" s="102">
        <v>1974</v>
      </c>
      <c r="C129" s="102">
        <v>1974</v>
      </c>
      <c r="D129" s="102">
        <v>0</v>
      </c>
      <c r="E129" s="102">
        <v>1974</v>
      </c>
      <c r="F129" s="102">
        <v>-2036.8046461965396</v>
      </c>
      <c r="G129" s="102">
        <f t="shared" si="12"/>
        <v>-62.804646196539579</v>
      </c>
      <c r="H129" s="102">
        <v>-101.94846912320793</v>
      </c>
      <c r="I129" s="102">
        <v>-2943.7171886062156</v>
      </c>
      <c r="J129" s="102">
        <v>2719.51410754259</v>
      </c>
      <c r="K129" s="130">
        <v>1245594</v>
      </c>
      <c r="L129" s="130">
        <v>-141841.29967874766</v>
      </c>
      <c r="M129" s="97">
        <f t="shared" si="13"/>
        <v>1103752.7003212525</v>
      </c>
      <c r="N129" s="93">
        <v>-1239474.6000000001</v>
      </c>
      <c r="O129" s="93">
        <v>157779.98353600001</v>
      </c>
      <c r="P129" s="97">
        <f t="shared" si="14"/>
        <v>-1081694.6164640002</v>
      </c>
      <c r="Q129" s="93">
        <v>6119.3999999999069</v>
      </c>
      <c r="R129" s="93">
        <v>15938.683857252356</v>
      </c>
      <c r="S129" s="97">
        <f t="shared" si="15"/>
        <v>22058.083857252263</v>
      </c>
    </row>
    <row r="130" spans="1:19" x14ac:dyDescent="0.2">
      <c r="A130" s="92" t="s">
        <v>3152</v>
      </c>
      <c r="B130" s="102">
        <v>190</v>
      </c>
      <c r="C130" s="102">
        <v>190</v>
      </c>
      <c r="D130" s="102">
        <v>0</v>
      </c>
      <c r="E130" s="102">
        <v>190</v>
      </c>
      <c r="F130" s="102">
        <v>-190.52313218156721</v>
      </c>
      <c r="H130" s="102">
        <v>-5.8865220607739444</v>
      </c>
      <c r="I130" s="102">
        <v>-2687.4954142204633</v>
      </c>
      <c r="J130" s="102">
        <v>448.50799555467432</v>
      </c>
      <c r="K130" s="130">
        <v>587860</v>
      </c>
      <c r="L130" s="130">
        <v>-97198.211701321095</v>
      </c>
      <c r="N130" s="93">
        <v>-587100</v>
      </c>
      <c r="O130" s="93">
        <v>101498.55870000001</v>
      </c>
      <c r="Q130" s="93">
        <v>760</v>
      </c>
      <c r="R130" s="93">
        <v>4300.3469986789132</v>
      </c>
    </row>
    <row r="131" spans="1:19" x14ac:dyDescent="0.2">
      <c r="A131" s="92" t="s">
        <v>3156</v>
      </c>
      <c r="B131" s="102">
        <v>845</v>
      </c>
      <c r="C131" s="102">
        <v>845</v>
      </c>
      <c r="D131" s="102">
        <v>0</v>
      </c>
      <c r="E131" s="102">
        <v>845</v>
      </c>
      <c r="F131" s="102">
        <v>-768.83206811371929</v>
      </c>
      <c r="H131" s="102">
        <v>-56.198510408663218</v>
      </c>
      <c r="I131" s="102">
        <v>-1880.2178271597309</v>
      </c>
      <c r="J131" s="102">
        <v>457.18213514867665</v>
      </c>
      <c r="K131" s="130">
        <v>563615</v>
      </c>
      <c r="L131" s="130">
        <v>-41145.585509260476</v>
      </c>
      <c r="N131" s="93">
        <v>-570375</v>
      </c>
      <c r="O131" s="93">
        <v>50399.9496</v>
      </c>
      <c r="Q131" s="93">
        <v>-6760</v>
      </c>
      <c r="R131" s="93">
        <v>9254.3640907395238</v>
      </c>
    </row>
    <row r="132" spans="1:19" x14ac:dyDescent="0.2">
      <c r="A132" s="92" t="s">
        <v>3159</v>
      </c>
      <c r="B132" s="102">
        <v>428</v>
      </c>
      <c r="C132" s="102">
        <v>428</v>
      </c>
      <c r="D132" s="102">
        <v>0</v>
      </c>
      <c r="E132" s="102">
        <v>428</v>
      </c>
      <c r="F132" s="102">
        <v>-446.42230066300584</v>
      </c>
      <c r="H132" s="102">
        <v>-18.322428379233788</v>
      </c>
      <c r="I132" s="102">
        <v>-1882.2623345015525</v>
      </c>
      <c r="J132" s="102">
        <v>671.13946550130413</v>
      </c>
      <c r="K132" s="130">
        <v>558968</v>
      </c>
      <c r="L132" s="130">
        <v>-75490.30857618709</v>
      </c>
      <c r="N132" s="93">
        <v>-555800.80000000005</v>
      </c>
      <c r="O132" s="93">
        <v>75199.518720000007</v>
      </c>
      <c r="Q132" s="93">
        <v>3167.1999999999534</v>
      </c>
      <c r="R132" s="93">
        <v>-290.78985618708248</v>
      </c>
    </row>
    <row r="133" spans="1:19" x14ac:dyDescent="0.2">
      <c r="A133" s="92" t="s">
        <v>3206</v>
      </c>
      <c r="B133" s="102">
        <v>0</v>
      </c>
      <c r="C133" s="102">
        <v>0</v>
      </c>
      <c r="D133" s="102">
        <v>0</v>
      </c>
      <c r="E133" s="102">
        <v>0</v>
      </c>
      <c r="F133" s="102">
        <v>-5.4700811797374627E-3</v>
      </c>
      <c r="H133" s="102">
        <v>6.5128259204247527</v>
      </c>
      <c r="I133" s="102">
        <v>4434.713425735622</v>
      </c>
      <c r="J133" s="102">
        <v>-2001.7595924372963</v>
      </c>
      <c r="K133" s="130">
        <v>0</v>
      </c>
      <c r="L133" s="130">
        <v>64332.738326314895</v>
      </c>
      <c r="N133" s="93">
        <v>0</v>
      </c>
      <c r="O133" s="93">
        <v>-62123</v>
      </c>
      <c r="Q133" s="93">
        <v>0</v>
      </c>
      <c r="R133" s="93">
        <v>2209.7383263148877</v>
      </c>
    </row>
  </sheetData>
  <phoneticPr fontId="3" type="noConversion"/>
  <conditionalFormatting sqref="E1">
    <cfRule type="expression" dxfId="18" priority="19">
      <formula>AND($E$1&lt;&gt;"",$E$1=FALSE)</formula>
    </cfRule>
    <cfRule type="expression" dxfId="17" priority="20">
      <formula>AND($E$1&lt;&gt;"",$E$1=TRUE)</formula>
    </cfRule>
  </conditionalFormatting>
  <conditionalFormatting sqref="G5:G100">
    <cfRule type="expression" dxfId="16" priority="24">
      <formula>AND($G5&lt;&gt;"",OR($G5&gt;$E$3, G5&lt;-$E$3))</formula>
    </cfRule>
  </conditionalFormatting>
  <conditionalFormatting sqref="H5:H100">
    <cfRule type="expression" dxfId="15" priority="17">
      <formula>AND($H5&lt;&gt;"",OR($H5&gt;$G$1, $H5&lt;-$G$1))</formula>
    </cfRule>
  </conditionalFormatting>
  <conditionalFormatting sqref="I5:I100">
    <cfRule type="expression" dxfId="14" priority="16">
      <formula>AND($I5&lt;&gt;"",OR($I5&gt;$G$2, $I5&lt;-$G$2))</formula>
    </cfRule>
  </conditionalFormatting>
  <conditionalFormatting sqref="J5:J100">
    <cfRule type="expression" dxfId="13" priority="15">
      <formula>AND($J5&lt;&gt;"",OR($J5&gt;$G$3, $J5&lt;-$G$3))</formula>
    </cfRule>
  </conditionalFormatting>
  <conditionalFormatting sqref="I2">
    <cfRule type="expression" dxfId="12" priority="13">
      <formula>IF(OR($I$2="",$I$2=1),FALSE,TRUE)</formula>
    </cfRule>
  </conditionalFormatting>
  <conditionalFormatting sqref="J2">
    <cfRule type="expression" dxfId="11" priority="12">
      <formula>IF(OR($J$2="",$J$2=1),FALSE,TRUE)</formula>
    </cfRule>
  </conditionalFormatting>
  <conditionalFormatting sqref="K2">
    <cfRule type="expression" dxfId="10" priority="11">
      <formula>IF(OR($K$2="",$K$2=1),FALSE,TRUE)</formula>
    </cfRule>
  </conditionalFormatting>
  <conditionalFormatting sqref="L2">
    <cfRule type="expression" dxfId="9" priority="10">
      <formula>IF(OR($L$2="",$L$2=1),FALSE,TRUE)</formula>
    </cfRule>
  </conditionalFormatting>
  <conditionalFormatting sqref="C1">
    <cfRule type="expression" dxfId="8" priority="9">
      <formula>AND($C$1&lt;&gt;"",$C$1*3600*24&gt;60)</formula>
    </cfRule>
  </conditionalFormatting>
  <conditionalFormatting sqref="G101:G115">
    <cfRule type="expression" dxfId="7" priority="8">
      <formula>AND($G101&lt;&gt;"",OR($G101&gt;$E$3, G101&lt;-$E$3))</formula>
    </cfRule>
  </conditionalFormatting>
  <conditionalFormatting sqref="H101:H115">
    <cfRule type="expression" dxfId="6" priority="7">
      <formula>AND($H101&lt;&gt;"",OR($H101&gt;$G$1, $H101&lt;-$G$1))</formula>
    </cfRule>
  </conditionalFormatting>
  <conditionalFormatting sqref="I101:I115">
    <cfRule type="expression" dxfId="5" priority="6">
      <formula>AND($I101&lt;&gt;"",OR($I101&gt;$G$2, $I101&lt;-$G$2))</formula>
    </cfRule>
  </conditionalFormatting>
  <conditionalFormatting sqref="J101:J115">
    <cfRule type="expression" dxfId="4" priority="5">
      <formula>AND($J101&lt;&gt;"",OR($J101&gt;$G$3, $J101&lt;-$G$3))</formula>
    </cfRule>
  </conditionalFormatting>
  <conditionalFormatting sqref="G116:G129">
    <cfRule type="expression" dxfId="3" priority="4">
      <formula>AND($G116&lt;&gt;"",OR($G116&gt;$E$3, G116&lt;-$E$3))</formula>
    </cfRule>
  </conditionalFormatting>
  <conditionalFormatting sqref="H116:H120">
    <cfRule type="expression" dxfId="2" priority="3">
      <formula>AND($H116&lt;&gt;"",OR($H116&gt;$G$1, $H116&lt;-$G$1))</formula>
    </cfRule>
  </conditionalFormatting>
  <conditionalFormatting sqref="I116:I120">
    <cfRule type="expression" dxfId="1" priority="2">
      <formula>AND($I116&lt;&gt;"",OR($I116&gt;$G$2, $I116&lt;-$G$2))</formula>
    </cfRule>
  </conditionalFormatting>
  <conditionalFormatting sqref="J116:J120">
    <cfRule type="expression" dxfId="0" priority="1">
      <formula>AND($J116&lt;&gt;"",OR($J116&gt;$G$3, $J116&lt;-$G$3))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Button 1">
              <controlPr defaultSize="0" print="0" autoFill="0" autoPict="0" macro="[0]!updateMonitor">
                <anchor moveWithCells="1" sizeWithCells="1">
                  <from>
                    <xdr:col>0</xdr:col>
                    <xdr:colOff>95250</xdr:colOff>
                    <xdr:row>1</xdr:row>
                    <xdr:rowOff>19050</xdr:rowOff>
                  </from>
                  <to>
                    <xdr:col>1</xdr:col>
                    <xdr:colOff>0</xdr:colOff>
                    <xdr:row>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Button 2">
              <controlPr defaultSize="0" print="0" autoFill="0" autoPict="0" macro="[0]!startMonitor">
                <anchor moveWithCells="1" sizeWithCells="1">
                  <from>
                    <xdr:col>1</xdr:col>
                    <xdr:colOff>104775</xdr:colOff>
                    <xdr:row>1</xdr:row>
                    <xdr:rowOff>9525</xdr:rowOff>
                  </from>
                  <to>
                    <xdr:col>1</xdr:col>
                    <xdr:colOff>781050</xdr:colOff>
                    <xdr:row>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Button 3">
              <controlPr defaultSize="0" print="0" autoFill="0" autoPict="0" macro="[0]!stopMonitor">
                <anchor moveWithCells="1" sizeWithCells="1">
                  <from>
                    <xdr:col>2</xdr:col>
                    <xdr:colOff>0</xdr:colOff>
                    <xdr:row>1</xdr:row>
                    <xdr:rowOff>9525</xdr:rowOff>
                  </from>
                  <to>
                    <xdr:col>2</xdr:col>
                    <xdr:colOff>409575</xdr:colOff>
                    <xdr:row>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Button 4">
              <controlPr defaultSize="0" print="0" autoFill="0" autoPict="0" macro="[0]!refresh">
                <anchor moveWithCells="1" sizeWithCells="1">
                  <from>
                    <xdr:col>2</xdr:col>
                    <xdr:colOff>542925</xdr:colOff>
                    <xdr:row>1</xdr:row>
                    <xdr:rowOff>9525</xdr:rowOff>
                  </from>
                  <to>
                    <xdr:col>3</xdr:col>
                    <xdr:colOff>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2095"/>
  <sheetViews>
    <sheetView tabSelected="1" workbookViewId="0">
      <pane ySplit="1" topLeftCell="A2" activePane="bottomLeft" state="frozen"/>
      <selection pane="bottomLeft" activeCell="G1367" sqref="G1367"/>
    </sheetView>
  </sheetViews>
  <sheetFormatPr defaultRowHeight="14.25" x14ac:dyDescent="0.2"/>
  <cols>
    <col min="1" max="1" width="12.75" style="50" bestFit="1" customWidth="1"/>
    <col min="2" max="2" width="12.75" style="1" customWidth="1"/>
    <col min="3" max="3" width="23.625" style="1" customWidth="1"/>
    <col min="4" max="4" width="13.875" style="1" bestFit="1" customWidth="1"/>
    <col min="5" max="5" width="16" style="1" bestFit="1" customWidth="1"/>
    <col min="6" max="6" width="18.375" style="52" bestFit="1" customWidth="1"/>
    <col min="7" max="7" width="12.75" style="158" bestFit="1" customWidth="1"/>
    <col min="8" max="8" width="10.5" style="5" customWidth="1"/>
    <col min="9" max="9" width="16.125" style="1" bestFit="1" customWidth="1"/>
    <col min="10" max="10" width="15.625" style="69" bestFit="1" customWidth="1"/>
    <col min="11" max="11" width="9" style="158"/>
    <col min="12" max="16384" width="9" style="1"/>
  </cols>
  <sheetData>
    <row r="1" spans="1:10" x14ac:dyDescent="0.2">
      <c r="A1" s="66" t="s">
        <v>37</v>
      </c>
      <c r="B1" s="4" t="s">
        <v>22</v>
      </c>
      <c r="C1" s="4" t="s">
        <v>16</v>
      </c>
      <c r="D1" s="4" t="s">
        <v>17</v>
      </c>
      <c r="E1" s="4" t="s">
        <v>20</v>
      </c>
      <c r="F1" s="65" t="s">
        <v>21</v>
      </c>
      <c r="G1" s="159" t="s">
        <v>18</v>
      </c>
      <c r="H1" s="4" t="s">
        <v>69</v>
      </c>
      <c r="I1" s="4" t="s">
        <v>19</v>
      </c>
      <c r="J1" s="68" t="s">
        <v>46</v>
      </c>
    </row>
    <row r="2" spans="1:10" x14ac:dyDescent="0.2">
      <c r="A2" s="50">
        <v>42677</v>
      </c>
      <c r="B2" s="6">
        <v>0.46527777777777773</v>
      </c>
      <c r="C2" s="1" t="s">
        <v>112</v>
      </c>
      <c r="D2" s="1" t="s">
        <v>116</v>
      </c>
      <c r="E2" s="1" t="s">
        <v>117</v>
      </c>
      <c r="F2" s="52">
        <v>42677.465266203704</v>
      </c>
      <c r="G2" s="158">
        <v>2116</v>
      </c>
      <c r="H2" s="5" t="s">
        <v>118</v>
      </c>
      <c r="I2" s="1" t="s">
        <v>119</v>
      </c>
      <c r="J2" s="69">
        <v>0.39500000000000002</v>
      </c>
    </row>
    <row r="3" spans="1:10" x14ac:dyDescent="0.2">
      <c r="A3" s="50">
        <v>42682</v>
      </c>
      <c r="B3" s="6">
        <v>0.62342592592592594</v>
      </c>
      <c r="C3" s="1" t="s">
        <v>129</v>
      </c>
      <c r="D3" s="1" t="s">
        <v>116</v>
      </c>
      <c r="E3" s="1" t="s">
        <v>133</v>
      </c>
      <c r="F3" s="52">
        <v>42682.623402777775</v>
      </c>
      <c r="G3" s="158">
        <v>2117</v>
      </c>
      <c r="H3" s="5" t="s">
        <v>118</v>
      </c>
      <c r="I3" s="1" t="s">
        <v>119</v>
      </c>
      <c r="J3" s="69">
        <v>160.75139999999999</v>
      </c>
    </row>
    <row r="4" spans="1:10" x14ac:dyDescent="0.2">
      <c r="A4" s="50">
        <v>42682</v>
      </c>
      <c r="B4" s="6">
        <v>0.62342592592592594</v>
      </c>
      <c r="C4" s="1" t="s">
        <v>131</v>
      </c>
      <c r="D4" s="1" t="s">
        <v>116</v>
      </c>
      <c r="E4" s="1" t="s">
        <v>134</v>
      </c>
      <c r="F4" s="52">
        <v>42682.623425925929</v>
      </c>
      <c r="G4" s="158">
        <v>2118</v>
      </c>
      <c r="H4" s="5" t="s">
        <v>118</v>
      </c>
      <c r="I4" s="1" t="s">
        <v>119</v>
      </c>
      <c r="J4" s="69">
        <f>12680/288</f>
        <v>44.027777777777779</v>
      </c>
    </row>
    <row r="5" spans="1:10" x14ac:dyDescent="0.2">
      <c r="A5" s="50">
        <v>42682</v>
      </c>
      <c r="B5" s="6">
        <v>0.62342592592592594</v>
      </c>
      <c r="C5" s="1" t="s">
        <v>123</v>
      </c>
      <c r="D5" s="1" t="s">
        <v>135</v>
      </c>
      <c r="E5" s="1" t="s">
        <v>136</v>
      </c>
      <c r="F5" s="52">
        <v>42682.623437499999</v>
      </c>
      <c r="G5" s="158">
        <v>2119</v>
      </c>
      <c r="H5" s="5" t="s">
        <v>137</v>
      </c>
      <c r="I5" s="1" t="s">
        <v>119</v>
      </c>
      <c r="J5" s="69">
        <v>6738</v>
      </c>
    </row>
    <row r="6" spans="1:10" x14ac:dyDescent="0.2">
      <c r="A6" s="50">
        <v>42682</v>
      </c>
      <c r="B6" s="6">
        <v>0.62342592592592594</v>
      </c>
      <c r="C6" s="1" t="s">
        <v>126</v>
      </c>
      <c r="D6" s="1" t="s">
        <v>135</v>
      </c>
      <c r="E6" s="1" t="s">
        <v>138</v>
      </c>
      <c r="F6" s="52">
        <v>42682.623437499999</v>
      </c>
      <c r="G6" s="158">
        <v>2120</v>
      </c>
      <c r="H6" s="5" t="s">
        <v>137</v>
      </c>
      <c r="I6" s="1" t="s">
        <v>119</v>
      </c>
      <c r="J6" s="69">
        <v>6872</v>
      </c>
    </row>
    <row r="7" spans="1:10" x14ac:dyDescent="0.2">
      <c r="A7" s="50">
        <v>42682</v>
      </c>
      <c r="B7" s="6">
        <v>0.8771874999999999</v>
      </c>
      <c r="C7" s="1" t="s">
        <v>123</v>
      </c>
      <c r="D7" s="1" t="s">
        <v>135</v>
      </c>
      <c r="E7" s="1" t="s">
        <v>139</v>
      </c>
      <c r="F7" s="52">
        <v>42682.877175925925</v>
      </c>
      <c r="G7" s="158">
        <v>2121</v>
      </c>
      <c r="H7" s="5" t="s">
        <v>137</v>
      </c>
      <c r="I7" s="1" t="s">
        <v>119</v>
      </c>
      <c r="J7" s="69">
        <v>6748</v>
      </c>
    </row>
    <row r="8" spans="1:10" x14ac:dyDescent="0.2">
      <c r="A8" s="50">
        <v>42682</v>
      </c>
      <c r="B8" s="6">
        <v>0.8771874999999999</v>
      </c>
      <c r="C8" s="1" t="s">
        <v>126</v>
      </c>
      <c r="D8" s="1" t="s">
        <v>135</v>
      </c>
      <c r="E8" s="1" t="s">
        <v>140</v>
      </c>
      <c r="F8" s="52">
        <v>42682.877199074072</v>
      </c>
      <c r="G8" s="158">
        <v>2122</v>
      </c>
      <c r="H8" s="5" t="s">
        <v>137</v>
      </c>
      <c r="I8" s="1" t="s">
        <v>119</v>
      </c>
      <c r="J8" s="69">
        <v>6888</v>
      </c>
    </row>
    <row r="9" spans="1:10" x14ac:dyDescent="0.2">
      <c r="A9" s="50">
        <v>42683</v>
      </c>
      <c r="B9" s="6">
        <v>0.47822916666666665</v>
      </c>
      <c r="C9" s="1" t="s">
        <v>123</v>
      </c>
      <c r="D9" s="1" t="s">
        <v>135</v>
      </c>
      <c r="E9" s="1" t="s">
        <v>141</v>
      </c>
      <c r="F9" s="52">
        <v>42683.478217592594</v>
      </c>
      <c r="G9" s="158">
        <v>2123</v>
      </c>
      <c r="H9" s="5" t="s">
        <v>118</v>
      </c>
      <c r="I9" s="1" t="s">
        <v>143</v>
      </c>
      <c r="J9" s="69">
        <v>6680</v>
      </c>
    </row>
    <row r="10" spans="1:10" x14ac:dyDescent="0.2">
      <c r="A10" s="50">
        <v>42683</v>
      </c>
      <c r="B10" s="6">
        <v>0.47822916666666665</v>
      </c>
      <c r="C10" s="1" t="s">
        <v>126</v>
      </c>
      <c r="D10" s="1" t="s">
        <v>135</v>
      </c>
      <c r="E10" s="1" t="s">
        <v>142</v>
      </c>
      <c r="F10" s="52">
        <v>42683.47824074074</v>
      </c>
      <c r="G10" s="158">
        <v>2124</v>
      </c>
      <c r="H10" s="5" t="s">
        <v>118</v>
      </c>
      <c r="I10" s="1" t="s">
        <v>143</v>
      </c>
      <c r="J10" s="69">
        <v>6822</v>
      </c>
    </row>
    <row r="11" spans="1:10" x14ac:dyDescent="0.2">
      <c r="A11" s="50">
        <v>42683</v>
      </c>
      <c r="B11" s="6">
        <v>0.61703703703703705</v>
      </c>
      <c r="C11" s="1" t="s">
        <v>123</v>
      </c>
      <c r="D11" s="1" t="s">
        <v>135</v>
      </c>
      <c r="E11" s="1" t="s">
        <v>142</v>
      </c>
      <c r="F11" s="52">
        <v>42683.617025462961</v>
      </c>
      <c r="G11" s="158">
        <v>2125</v>
      </c>
      <c r="H11" s="5" t="s">
        <v>118</v>
      </c>
      <c r="I11" s="1" t="s">
        <v>143</v>
      </c>
      <c r="J11" s="69">
        <v>6650</v>
      </c>
    </row>
    <row r="12" spans="1:10" x14ac:dyDescent="0.2">
      <c r="A12" s="50">
        <v>42683</v>
      </c>
      <c r="B12" s="6">
        <v>0.61704861111111109</v>
      </c>
      <c r="C12" s="1" t="s">
        <v>126</v>
      </c>
      <c r="D12" s="1" t="s">
        <v>135</v>
      </c>
      <c r="E12" s="1" t="s">
        <v>144</v>
      </c>
      <c r="F12" s="52">
        <v>42683.617048611108</v>
      </c>
      <c r="G12" s="158">
        <v>2126</v>
      </c>
      <c r="H12" s="5" t="s">
        <v>118</v>
      </c>
      <c r="I12" s="1" t="s">
        <v>143</v>
      </c>
      <c r="J12" s="69">
        <v>6810</v>
      </c>
    </row>
    <row r="13" spans="1:10" x14ac:dyDescent="0.2">
      <c r="A13" s="50">
        <v>42683</v>
      </c>
      <c r="B13" s="6">
        <v>0.89914351851851848</v>
      </c>
      <c r="C13" s="1" t="s">
        <v>126</v>
      </c>
      <c r="D13" s="1" t="s">
        <v>135</v>
      </c>
      <c r="E13" s="1" t="s">
        <v>145</v>
      </c>
      <c r="F13" s="52">
        <v>42683.899131944447</v>
      </c>
      <c r="G13" s="158">
        <v>2127</v>
      </c>
      <c r="H13" s="5" t="s">
        <v>137</v>
      </c>
      <c r="I13" s="1" t="s">
        <v>119</v>
      </c>
      <c r="J13" s="69">
        <v>6894</v>
      </c>
    </row>
    <row r="14" spans="1:10" x14ac:dyDescent="0.2">
      <c r="A14" s="50">
        <v>42683</v>
      </c>
      <c r="B14" s="6">
        <v>0.90020833333333339</v>
      </c>
      <c r="C14" s="1" t="s">
        <v>123</v>
      </c>
      <c r="D14" s="1" t="s">
        <v>135</v>
      </c>
      <c r="E14" s="1" t="s">
        <v>146</v>
      </c>
      <c r="F14" s="52">
        <v>42683.900196759256</v>
      </c>
      <c r="G14" s="158">
        <v>2128</v>
      </c>
      <c r="H14" s="5" t="s">
        <v>137</v>
      </c>
      <c r="I14" s="1" t="s">
        <v>119</v>
      </c>
      <c r="J14" s="69">
        <v>6732</v>
      </c>
    </row>
    <row r="15" spans="1:10" x14ac:dyDescent="0.2">
      <c r="A15" s="50">
        <v>42683</v>
      </c>
      <c r="B15" s="6">
        <v>0.9019328703703704</v>
      </c>
      <c r="C15" s="1" t="s">
        <v>126</v>
      </c>
      <c r="D15" s="1" t="s">
        <v>135</v>
      </c>
      <c r="E15" s="1" t="s">
        <v>147</v>
      </c>
      <c r="F15" s="52">
        <v>42683.901921296296</v>
      </c>
      <c r="G15" s="158">
        <v>2129</v>
      </c>
      <c r="H15" s="5" t="s">
        <v>137</v>
      </c>
      <c r="I15" s="1" t="s">
        <v>119</v>
      </c>
      <c r="J15" s="69">
        <v>6900</v>
      </c>
    </row>
    <row r="16" spans="1:10" x14ac:dyDescent="0.2">
      <c r="A16" s="50">
        <v>42683</v>
      </c>
      <c r="B16" s="6">
        <v>0.91582175925925924</v>
      </c>
      <c r="C16" s="1" t="s">
        <v>123</v>
      </c>
      <c r="D16" s="1" t="s">
        <v>135</v>
      </c>
      <c r="E16" s="1" t="s">
        <v>148</v>
      </c>
      <c r="F16" s="52">
        <v>42683.915798611109</v>
      </c>
      <c r="G16" s="158">
        <v>2130</v>
      </c>
      <c r="H16" s="5" t="s">
        <v>137</v>
      </c>
      <c r="I16" s="1" t="s">
        <v>119</v>
      </c>
      <c r="J16" s="69">
        <v>6732</v>
      </c>
    </row>
    <row r="17" spans="1:10" x14ac:dyDescent="0.2">
      <c r="A17" s="50">
        <v>42683</v>
      </c>
      <c r="B17" s="6">
        <v>0.92497685185185186</v>
      </c>
      <c r="C17" s="1" t="s">
        <v>123</v>
      </c>
      <c r="D17" s="1" t="s">
        <v>135</v>
      </c>
      <c r="E17" s="1" t="s">
        <v>149</v>
      </c>
      <c r="F17" s="52">
        <v>42683.924976851849</v>
      </c>
      <c r="G17" s="158">
        <v>2131</v>
      </c>
      <c r="H17" s="5" t="s">
        <v>137</v>
      </c>
      <c r="I17" s="1" t="s">
        <v>119</v>
      </c>
      <c r="J17" s="69">
        <v>6788</v>
      </c>
    </row>
    <row r="18" spans="1:10" x14ac:dyDescent="0.2">
      <c r="A18" s="50">
        <v>42683</v>
      </c>
      <c r="B18" s="6">
        <v>0.92497685185185186</v>
      </c>
      <c r="C18" s="1" t="s">
        <v>126</v>
      </c>
      <c r="D18" s="1" t="s">
        <v>135</v>
      </c>
      <c r="E18" s="1" t="s">
        <v>150</v>
      </c>
      <c r="F18" s="52">
        <v>42683.924976851849</v>
      </c>
      <c r="G18" s="158">
        <v>2132</v>
      </c>
      <c r="H18" s="5" t="s">
        <v>137</v>
      </c>
      <c r="I18" s="1" t="s">
        <v>119</v>
      </c>
      <c r="J18" s="69">
        <v>6930</v>
      </c>
    </row>
    <row r="19" spans="1:10" x14ac:dyDescent="0.2">
      <c r="A19" s="50">
        <v>42683</v>
      </c>
      <c r="B19" s="6">
        <v>0.94883101851851848</v>
      </c>
      <c r="C19" s="1" t="s">
        <v>123</v>
      </c>
      <c r="D19" s="1" t="s">
        <v>135</v>
      </c>
      <c r="E19" s="1" t="s">
        <v>151</v>
      </c>
      <c r="F19" s="52">
        <v>42683.948819444442</v>
      </c>
      <c r="G19" s="158">
        <v>2133</v>
      </c>
      <c r="H19" s="5" t="s">
        <v>118</v>
      </c>
      <c r="I19" s="1" t="s">
        <v>143</v>
      </c>
      <c r="J19" s="69">
        <v>6688</v>
      </c>
    </row>
    <row r="20" spans="1:10" x14ac:dyDescent="0.2">
      <c r="A20" s="50">
        <v>42683</v>
      </c>
      <c r="B20" s="6">
        <v>0.95224537037037038</v>
      </c>
      <c r="C20" s="1" t="s">
        <v>126</v>
      </c>
      <c r="D20" s="1" t="s">
        <v>135</v>
      </c>
      <c r="E20" s="1" t="s">
        <v>152</v>
      </c>
      <c r="F20" s="52">
        <v>42683.952233796299</v>
      </c>
      <c r="G20" s="158">
        <v>2134</v>
      </c>
      <c r="H20" s="5" t="s">
        <v>118</v>
      </c>
      <c r="I20" s="1" t="s">
        <v>143</v>
      </c>
      <c r="J20" s="69">
        <v>6824</v>
      </c>
    </row>
    <row r="21" spans="1:10" x14ac:dyDescent="0.2">
      <c r="A21" s="50">
        <v>42684</v>
      </c>
      <c r="B21" s="6">
        <v>0.61569444444444443</v>
      </c>
      <c r="C21" s="1" t="s">
        <v>153</v>
      </c>
      <c r="D21" s="1" t="s">
        <v>116</v>
      </c>
      <c r="E21" s="1" t="s">
        <v>159</v>
      </c>
      <c r="F21" s="52">
        <v>42684.615694444445</v>
      </c>
      <c r="G21" s="158">
        <v>2135</v>
      </c>
      <c r="H21" s="5" t="s">
        <v>118</v>
      </c>
      <c r="I21" s="1" t="s">
        <v>119</v>
      </c>
      <c r="J21" s="69">
        <v>67.48</v>
      </c>
    </row>
    <row r="22" spans="1:10" x14ac:dyDescent="0.2">
      <c r="A22" s="50">
        <v>42684</v>
      </c>
      <c r="B22" s="6">
        <v>0.61570601851851847</v>
      </c>
      <c r="C22" s="1" t="s">
        <v>155</v>
      </c>
      <c r="D22" s="1" t="s">
        <v>116</v>
      </c>
      <c r="E22" s="1" t="s">
        <v>160</v>
      </c>
      <c r="F22" s="52">
        <v>42684.615706018521</v>
      </c>
      <c r="G22" s="158">
        <v>2136</v>
      </c>
      <c r="H22" s="5" t="s">
        <v>118</v>
      </c>
      <c r="I22" s="1" t="s">
        <v>119</v>
      </c>
      <c r="J22" s="69">
        <v>49.9375</v>
      </c>
    </row>
    <row r="23" spans="1:10" x14ac:dyDescent="0.2">
      <c r="A23" s="50">
        <v>42684</v>
      </c>
      <c r="B23" s="6">
        <v>0.62406249999999996</v>
      </c>
      <c r="C23" s="1" t="s">
        <v>123</v>
      </c>
      <c r="D23" s="1" t="s">
        <v>135</v>
      </c>
      <c r="E23" s="1" t="s">
        <v>161</v>
      </c>
      <c r="F23" s="52">
        <v>42684.624050925922</v>
      </c>
      <c r="G23" s="158">
        <v>2137</v>
      </c>
      <c r="H23" s="5" t="s">
        <v>137</v>
      </c>
      <c r="I23" s="1" t="s">
        <v>119</v>
      </c>
      <c r="J23" s="69">
        <v>6722</v>
      </c>
    </row>
    <row r="24" spans="1:10" x14ac:dyDescent="0.2">
      <c r="A24" s="50">
        <v>42684</v>
      </c>
      <c r="B24" s="6">
        <v>0.62406249999999996</v>
      </c>
      <c r="C24" s="1" t="s">
        <v>126</v>
      </c>
      <c r="D24" s="1" t="s">
        <v>135</v>
      </c>
      <c r="E24" s="1" t="s">
        <v>162</v>
      </c>
      <c r="F24" s="52">
        <v>42684.624074074076</v>
      </c>
      <c r="G24" s="158">
        <v>2138</v>
      </c>
      <c r="H24" s="5" t="s">
        <v>137</v>
      </c>
      <c r="I24" s="1" t="s">
        <v>119</v>
      </c>
      <c r="J24" s="69">
        <v>6910</v>
      </c>
    </row>
    <row r="25" spans="1:10" x14ac:dyDescent="0.2">
      <c r="A25" s="50">
        <v>42684</v>
      </c>
      <c r="B25" s="6">
        <v>0.62479166666666663</v>
      </c>
      <c r="C25" s="1" t="s">
        <v>126</v>
      </c>
      <c r="D25" s="1" t="s">
        <v>135</v>
      </c>
      <c r="E25" s="1" t="s">
        <v>163</v>
      </c>
      <c r="F25" s="52">
        <v>42684.624780092592</v>
      </c>
      <c r="G25" s="158">
        <v>2139</v>
      </c>
      <c r="H25" s="5" t="s">
        <v>137</v>
      </c>
      <c r="I25" s="1" t="s">
        <v>119</v>
      </c>
      <c r="J25" s="69">
        <v>6928</v>
      </c>
    </row>
    <row r="26" spans="1:10" x14ac:dyDescent="0.2">
      <c r="A26" s="50">
        <v>42685</v>
      </c>
      <c r="B26" s="6">
        <v>0.38747685185185188</v>
      </c>
      <c r="C26" s="1" t="s">
        <v>123</v>
      </c>
      <c r="D26" s="1" t="s">
        <v>135</v>
      </c>
      <c r="E26" s="1" t="s">
        <v>164</v>
      </c>
      <c r="F26" s="52">
        <v>42685.387465277781</v>
      </c>
      <c r="G26" s="158">
        <v>2140</v>
      </c>
      <c r="H26" s="5" t="s">
        <v>137</v>
      </c>
      <c r="I26" s="1" t="s">
        <v>119</v>
      </c>
      <c r="J26" s="69">
        <v>6824</v>
      </c>
    </row>
    <row r="27" spans="1:10" x14ac:dyDescent="0.2">
      <c r="A27" s="50">
        <v>42685</v>
      </c>
      <c r="B27" s="6">
        <v>0.38747685185185188</v>
      </c>
      <c r="C27" s="1" t="s">
        <v>126</v>
      </c>
      <c r="D27" s="1" t="s">
        <v>135</v>
      </c>
      <c r="E27" s="1" t="s">
        <v>165</v>
      </c>
      <c r="F27" s="52">
        <v>42685.387488425928</v>
      </c>
      <c r="G27" s="158">
        <v>2141</v>
      </c>
      <c r="H27" s="5" t="s">
        <v>137</v>
      </c>
      <c r="I27" s="1" t="s">
        <v>119</v>
      </c>
      <c r="J27" s="69">
        <v>6998</v>
      </c>
    </row>
    <row r="28" spans="1:10" x14ac:dyDescent="0.2">
      <c r="A28" s="50">
        <v>42685</v>
      </c>
      <c r="B28" s="6">
        <v>0.3956944444444444</v>
      </c>
      <c r="C28" s="1" t="s">
        <v>126</v>
      </c>
      <c r="D28" s="1" t="s">
        <v>135</v>
      </c>
      <c r="E28" s="1" t="s">
        <v>166</v>
      </c>
      <c r="F28" s="52">
        <v>42685.395682870374</v>
      </c>
      <c r="G28" s="158">
        <v>2142</v>
      </c>
      <c r="H28" s="5" t="s">
        <v>137</v>
      </c>
      <c r="I28" s="1" t="s">
        <v>119</v>
      </c>
      <c r="J28" s="69">
        <v>7058</v>
      </c>
    </row>
    <row r="29" spans="1:10" x14ac:dyDescent="0.2">
      <c r="A29" s="50">
        <v>42685</v>
      </c>
      <c r="B29" s="6">
        <v>0.41494212962962962</v>
      </c>
      <c r="C29" s="1" t="s">
        <v>123</v>
      </c>
      <c r="D29" s="1" t="s">
        <v>135</v>
      </c>
      <c r="E29" s="1" t="s">
        <v>167</v>
      </c>
      <c r="F29" s="52">
        <v>42685.414930555555</v>
      </c>
      <c r="G29" s="158">
        <v>2143</v>
      </c>
      <c r="H29" s="5" t="s">
        <v>137</v>
      </c>
      <c r="I29" s="1" t="s">
        <v>119</v>
      </c>
      <c r="J29" s="69">
        <v>6866</v>
      </c>
    </row>
    <row r="30" spans="1:10" x14ac:dyDescent="0.2">
      <c r="A30" s="50">
        <v>42685</v>
      </c>
      <c r="B30" s="6">
        <v>0.44289351851851855</v>
      </c>
      <c r="C30" s="1" t="s">
        <v>126</v>
      </c>
      <c r="D30" s="1" t="s">
        <v>135</v>
      </c>
      <c r="E30" s="1" t="s">
        <v>168</v>
      </c>
      <c r="F30" s="52">
        <v>42685.442893518521</v>
      </c>
      <c r="G30" s="158">
        <v>2144</v>
      </c>
      <c r="H30" s="5" t="s">
        <v>137</v>
      </c>
      <c r="I30" s="1" t="s">
        <v>119</v>
      </c>
      <c r="J30" s="69">
        <v>7082</v>
      </c>
    </row>
    <row r="31" spans="1:10" x14ac:dyDescent="0.2">
      <c r="A31" s="50">
        <v>42685</v>
      </c>
      <c r="B31" s="6">
        <v>0.44289351851851855</v>
      </c>
      <c r="C31" s="1" t="s">
        <v>123</v>
      </c>
      <c r="D31" s="1" t="s">
        <v>135</v>
      </c>
      <c r="E31" s="1" t="s">
        <v>169</v>
      </c>
      <c r="F31" s="52">
        <v>42685.442893518521</v>
      </c>
      <c r="G31" s="158">
        <v>2116</v>
      </c>
      <c r="H31" s="5" t="s">
        <v>137</v>
      </c>
      <c r="I31" s="1" t="s">
        <v>119</v>
      </c>
      <c r="J31" s="69">
        <v>6890</v>
      </c>
    </row>
    <row r="32" spans="1:10" x14ac:dyDescent="0.2">
      <c r="A32" s="50">
        <v>42685</v>
      </c>
      <c r="B32" s="6">
        <v>0.4672337962962963</v>
      </c>
      <c r="C32" s="1" t="s">
        <v>123</v>
      </c>
      <c r="D32" s="1" t="s">
        <v>135</v>
      </c>
      <c r="E32" s="1" t="s">
        <v>170</v>
      </c>
      <c r="F32" s="52">
        <v>42685.467222222222</v>
      </c>
      <c r="G32" s="158">
        <v>2117</v>
      </c>
      <c r="H32" s="5" t="s">
        <v>137</v>
      </c>
      <c r="I32" s="1" t="s">
        <v>119</v>
      </c>
      <c r="J32" s="69">
        <v>6926</v>
      </c>
    </row>
    <row r="33" spans="1:10" x14ac:dyDescent="0.2">
      <c r="A33" s="50">
        <v>42685</v>
      </c>
      <c r="B33" s="6">
        <v>0.4672337962962963</v>
      </c>
      <c r="C33" s="1" t="s">
        <v>126</v>
      </c>
      <c r="D33" s="1" t="s">
        <v>135</v>
      </c>
      <c r="E33" s="1" t="s">
        <v>171</v>
      </c>
      <c r="F33" s="52">
        <v>42685.467233796298</v>
      </c>
      <c r="G33" s="158">
        <v>2118</v>
      </c>
      <c r="H33" s="5" t="s">
        <v>137</v>
      </c>
      <c r="I33" s="1" t="s">
        <v>119</v>
      </c>
      <c r="J33" s="69">
        <v>7138</v>
      </c>
    </row>
    <row r="34" spans="1:10" x14ac:dyDescent="0.2">
      <c r="A34" s="50">
        <v>42685</v>
      </c>
      <c r="B34" s="6">
        <v>0.48115740740740742</v>
      </c>
      <c r="C34" s="1" t="s">
        <v>126</v>
      </c>
      <c r="D34" s="1" t="s">
        <v>135</v>
      </c>
      <c r="E34" s="1" t="s">
        <v>172</v>
      </c>
      <c r="F34" s="52">
        <v>42685.481145833335</v>
      </c>
      <c r="G34" s="158">
        <v>2119</v>
      </c>
      <c r="H34" s="5" t="s">
        <v>137</v>
      </c>
      <c r="I34" s="1" t="s">
        <v>119</v>
      </c>
      <c r="J34" s="69">
        <v>7139</v>
      </c>
    </row>
    <row r="35" spans="1:10" x14ac:dyDescent="0.2">
      <c r="A35" s="50">
        <v>42685</v>
      </c>
      <c r="B35" s="6">
        <v>0.57650462962962956</v>
      </c>
      <c r="C35" s="1" t="s">
        <v>123</v>
      </c>
      <c r="D35" s="1" t="s">
        <v>135</v>
      </c>
      <c r="E35" s="1" t="s">
        <v>173</v>
      </c>
      <c r="F35" s="52">
        <v>42685.576504629629</v>
      </c>
      <c r="G35" s="158">
        <v>2120</v>
      </c>
      <c r="H35" s="5" t="s">
        <v>118</v>
      </c>
      <c r="I35" s="1" t="s">
        <v>143</v>
      </c>
      <c r="J35" s="69">
        <v>6862</v>
      </c>
    </row>
    <row r="36" spans="1:10" x14ac:dyDescent="0.2">
      <c r="A36" s="50">
        <v>42685</v>
      </c>
      <c r="B36" s="6">
        <v>0.58296296296296302</v>
      </c>
      <c r="C36" s="1" t="s">
        <v>126</v>
      </c>
      <c r="D36" s="1" t="s">
        <v>135</v>
      </c>
      <c r="E36" s="1" t="s">
        <v>173</v>
      </c>
      <c r="F36" s="52">
        <v>42685.582939814813</v>
      </c>
      <c r="G36" s="158">
        <v>2121</v>
      </c>
      <c r="H36" s="5" t="s">
        <v>118</v>
      </c>
      <c r="I36" s="1" t="s">
        <v>143</v>
      </c>
      <c r="J36" s="69">
        <v>7104</v>
      </c>
    </row>
    <row r="37" spans="1:10" x14ac:dyDescent="0.2">
      <c r="A37" s="50">
        <v>42685</v>
      </c>
      <c r="B37" s="6">
        <v>0.62553240740740745</v>
      </c>
      <c r="C37" s="1" t="s">
        <v>123</v>
      </c>
      <c r="D37" s="1" t="s">
        <v>135</v>
      </c>
      <c r="E37" s="1" t="s">
        <v>174</v>
      </c>
      <c r="F37" s="52">
        <v>42685.625532407408</v>
      </c>
      <c r="G37" s="158">
        <v>2122</v>
      </c>
      <c r="H37" s="5" t="s">
        <v>118</v>
      </c>
      <c r="I37" s="1" t="s">
        <v>143</v>
      </c>
      <c r="J37" s="69">
        <v>6814</v>
      </c>
    </row>
    <row r="38" spans="1:10" x14ac:dyDescent="0.2">
      <c r="A38" s="50">
        <v>42685</v>
      </c>
      <c r="B38" s="6">
        <v>0.62554398148148149</v>
      </c>
      <c r="C38" s="1" t="s">
        <v>126</v>
      </c>
      <c r="D38" s="1" t="s">
        <v>135</v>
      </c>
      <c r="E38" s="1" t="s">
        <v>175</v>
      </c>
      <c r="F38" s="52">
        <v>42685.625543981485</v>
      </c>
      <c r="G38" s="158">
        <v>2123</v>
      </c>
      <c r="H38" s="5" t="s">
        <v>118</v>
      </c>
      <c r="I38" s="1" t="s">
        <v>143</v>
      </c>
      <c r="J38" s="69">
        <v>7064</v>
      </c>
    </row>
    <row r="39" spans="1:10" x14ac:dyDescent="0.2">
      <c r="A39" s="50">
        <v>42685</v>
      </c>
      <c r="B39" s="6">
        <v>0.88347222222222221</v>
      </c>
      <c r="C39" s="1" t="s">
        <v>126</v>
      </c>
      <c r="D39" s="1" t="s">
        <v>135</v>
      </c>
      <c r="E39" s="1" t="s">
        <v>176</v>
      </c>
      <c r="F39" s="52">
        <v>42685.883460648147</v>
      </c>
      <c r="G39" s="158">
        <v>2124</v>
      </c>
      <c r="H39" s="5" t="s">
        <v>137</v>
      </c>
      <c r="I39" s="1" t="s">
        <v>119</v>
      </c>
      <c r="J39" s="69">
        <v>7128</v>
      </c>
    </row>
    <row r="40" spans="1:10" x14ac:dyDescent="0.2">
      <c r="A40" s="50">
        <v>42685</v>
      </c>
      <c r="B40" s="6">
        <v>0.89295138888888881</v>
      </c>
      <c r="C40" s="1" t="s">
        <v>123</v>
      </c>
      <c r="D40" s="1" t="s">
        <v>135</v>
      </c>
      <c r="E40" s="1" t="s">
        <v>177</v>
      </c>
      <c r="F40" s="52">
        <v>42685.892939814818</v>
      </c>
      <c r="G40" s="158">
        <v>2125</v>
      </c>
      <c r="H40" s="5" t="s">
        <v>137</v>
      </c>
      <c r="I40" s="1" t="s">
        <v>119</v>
      </c>
      <c r="J40" s="69">
        <v>6858</v>
      </c>
    </row>
    <row r="41" spans="1:10" x14ac:dyDescent="0.2">
      <c r="A41" s="50">
        <v>42685</v>
      </c>
      <c r="B41" s="6">
        <v>0.89436342592592588</v>
      </c>
      <c r="C41" s="1" t="s">
        <v>126</v>
      </c>
      <c r="D41" s="1" t="s">
        <v>135</v>
      </c>
      <c r="E41" s="1" t="s">
        <v>178</v>
      </c>
      <c r="F41" s="52">
        <v>42685.89435185185</v>
      </c>
      <c r="G41" s="158">
        <v>2126</v>
      </c>
      <c r="H41" s="5" t="s">
        <v>137</v>
      </c>
      <c r="I41" s="1" t="s">
        <v>119</v>
      </c>
      <c r="J41" s="69">
        <v>7186</v>
      </c>
    </row>
    <row r="42" spans="1:10" x14ac:dyDescent="0.2">
      <c r="A42" s="50">
        <v>42685</v>
      </c>
      <c r="B42" s="6">
        <v>0.89553240740740747</v>
      </c>
      <c r="C42" s="1" t="s">
        <v>126</v>
      </c>
      <c r="D42" s="1" t="s">
        <v>135</v>
      </c>
      <c r="E42" s="1" t="s">
        <v>179</v>
      </c>
      <c r="F42" s="52">
        <v>42685.895520833335</v>
      </c>
      <c r="G42" s="158">
        <v>2127</v>
      </c>
      <c r="H42" s="5" t="s">
        <v>137</v>
      </c>
      <c r="I42" s="1" t="s">
        <v>119</v>
      </c>
      <c r="J42" s="69">
        <v>7232</v>
      </c>
    </row>
    <row r="43" spans="1:10" x14ac:dyDescent="0.2">
      <c r="A43" s="50">
        <v>42685</v>
      </c>
      <c r="B43" s="6">
        <v>0.90841435185185182</v>
      </c>
      <c r="C43" s="1" t="s">
        <v>123</v>
      </c>
      <c r="D43" s="1" t="s">
        <v>135</v>
      </c>
      <c r="E43" s="1" t="s">
        <v>180</v>
      </c>
      <c r="F43" s="52">
        <v>42685.908414351848</v>
      </c>
      <c r="G43" s="158">
        <v>2128</v>
      </c>
      <c r="H43" s="5" t="s">
        <v>118</v>
      </c>
      <c r="I43" s="1" t="s">
        <v>143</v>
      </c>
      <c r="J43" s="69">
        <v>6680</v>
      </c>
    </row>
    <row r="44" spans="1:10" x14ac:dyDescent="0.2">
      <c r="A44" s="50">
        <v>42685</v>
      </c>
      <c r="B44" s="6">
        <v>0.90841435185185182</v>
      </c>
      <c r="C44" s="1" t="s">
        <v>126</v>
      </c>
      <c r="D44" s="1" t="s">
        <v>135</v>
      </c>
      <c r="E44" s="1" t="s">
        <v>180</v>
      </c>
      <c r="F44" s="52">
        <v>42685.908425925925</v>
      </c>
      <c r="G44" s="158">
        <v>2129</v>
      </c>
      <c r="H44" s="5" t="s">
        <v>118</v>
      </c>
      <c r="I44" s="1" t="s">
        <v>143</v>
      </c>
      <c r="J44" s="69">
        <v>6916</v>
      </c>
    </row>
    <row r="45" spans="1:10" x14ac:dyDescent="0.2">
      <c r="A45" s="50">
        <v>42685</v>
      </c>
      <c r="B45" s="6">
        <v>0.90841435185185182</v>
      </c>
      <c r="C45" s="1" t="s">
        <v>126</v>
      </c>
      <c r="D45" s="1" t="s">
        <v>135</v>
      </c>
      <c r="E45" s="1" t="s">
        <v>180</v>
      </c>
      <c r="F45" s="52">
        <v>42685.908425925925</v>
      </c>
      <c r="G45" s="158">
        <v>2130</v>
      </c>
      <c r="H45" s="5" t="s">
        <v>118</v>
      </c>
      <c r="I45" s="1" t="s">
        <v>143</v>
      </c>
      <c r="J45" s="69">
        <v>7086</v>
      </c>
    </row>
    <row r="46" spans="1:10" x14ac:dyDescent="0.2">
      <c r="A46" s="50">
        <v>42685</v>
      </c>
      <c r="B46" s="6">
        <v>0.90841435185185182</v>
      </c>
      <c r="C46" s="1" t="s">
        <v>123</v>
      </c>
      <c r="D46" s="1" t="s">
        <v>135</v>
      </c>
      <c r="E46" s="1" t="s">
        <v>180</v>
      </c>
      <c r="F46" s="52">
        <v>42685.908425925925</v>
      </c>
      <c r="G46" s="158">
        <v>2131</v>
      </c>
      <c r="H46" s="5" t="s">
        <v>118</v>
      </c>
      <c r="I46" s="1" t="s">
        <v>143</v>
      </c>
      <c r="J46" s="69">
        <v>6800</v>
      </c>
    </row>
    <row r="47" spans="1:10" x14ac:dyDescent="0.2">
      <c r="A47" s="50">
        <v>42685</v>
      </c>
      <c r="B47" s="6">
        <v>0.91120370370370374</v>
      </c>
      <c r="C47" s="1" t="s">
        <v>123</v>
      </c>
      <c r="D47" s="1" t="s">
        <v>135</v>
      </c>
      <c r="E47" s="1" t="s">
        <v>181</v>
      </c>
      <c r="F47" s="52">
        <v>42685.911192129628</v>
      </c>
      <c r="G47" s="158">
        <v>2132</v>
      </c>
      <c r="H47" s="5" t="s">
        <v>118</v>
      </c>
      <c r="I47" s="1" t="s">
        <v>143</v>
      </c>
      <c r="J47" s="69">
        <v>6507</v>
      </c>
    </row>
    <row r="48" spans="1:10" x14ac:dyDescent="0.2">
      <c r="A48" s="50">
        <v>42685</v>
      </c>
      <c r="B48" s="6">
        <v>0.91318287037037038</v>
      </c>
      <c r="C48" s="1" t="s">
        <v>126</v>
      </c>
      <c r="D48" s="1" t="s">
        <v>135</v>
      </c>
      <c r="E48" s="1" t="s">
        <v>182</v>
      </c>
      <c r="F48" s="52">
        <v>42685.913171296299</v>
      </c>
      <c r="G48" s="158">
        <v>2133</v>
      </c>
      <c r="H48" s="5" t="s">
        <v>118</v>
      </c>
      <c r="I48" s="1" t="s">
        <v>143</v>
      </c>
      <c r="J48" s="69">
        <v>6750</v>
      </c>
    </row>
    <row r="49" spans="1:10" x14ac:dyDescent="0.2">
      <c r="A49" s="50">
        <v>42685</v>
      </c>
      <c r="B49" s="6">
        <v>0.91318287037037038</v>
      </c>
      <c r="C49" s="1" t="s">
        <v>126</v>
      </c>
      <c r="D49" s="1" t="s">
        <v>135</v>
      </c>
      <c r="E49" s="1" t="s">
        <v>183</v>
      </c>
      <c r="F49" s="52">
        <v>42685.913194444445</v>
      </c>
      <c r="G49" s="158">
        <v>2134</v>
      </c>
      <c r="H49" s="5" t="s">
        <v>118</v>
      </c>
      <c r="I49" s="1" t="s">
        <v>143</v>
      </c>
      <c r="J49" s="69">
        <v>6820</v>
      </c>
    </row>
    <row r="50" spans="1:10" x14ac:dyDescent="0.2">
      <c r="A50" s="50">
        <v>42685</v>
      </c>
      <c r="B50" s="6">
        <v>0.91398148148148151</v>
      </c>
      <c r="C50" s="1" t="s">
        <v>126</v>
      </c>
      <c r="D50" s="1" t="s">
        <v>135</v>
      </c>
      <c r="E50" s="1" t="s">
        <v>184</v>
      </c>
      <c r="F50" s="52">
        <v>42685.913958333331</v>
      </c>
      <c r="G50" s="158">
        <v>2135</v>
      </c>
      <c r="H50" s="5" t="s">
        <v>137</v>
      </c>
      <c r="I50" s="1" t="s">
        <v>119</v>
      </c>
      <c r="J50" s="69">
        <v>6816</v>
      </c>
    </row>
    <row r="51" spans="1:10" x14ac:dyDescent="0.2">
      <c r="A51" s="50">
        <v>42685</v>
      </c>
      <c r="B51" s="6">
        <v>0.91509259259259268</v>
      </c>
      <c r="C51" s="1" t="s">
        <v>123</v>
      </c>
      <c r="D51" s="1" t="s">
        <v>135</v>
      </c>
      <c r="E51" s="1" t="s">
        <v>185</v>
      </c>
      <c r="F51" s="52">
        <v>42685.915081018517</v>
      </c>
      <c r="G51" s="158">
        <v>2136</v>
      </c>
      <c r="H51" s="5" t="s">
        <v>137</v>
      </c>
      <c r="I51" s="1" t="s">
        <v>119</v>
      </c>
      <c r="J51" s="69">
        <v>6598</v>
      </c>
    </row>
    <row r="52" spans="1:10" x14ac:dyDescent="0.2">
      <c r="A52" s="50">
        <v>42685</v>
      </c>
      <c r="B52" s="6">
        <v>0.915949074074074</v>
      </c>
      <c r="C52" s="1" t="s">
        <v>123</v>
      </c>
      <c r="D52" s="1" t="s">
        <v>135</v>
      </c>
      <c r="E52" s="1" t="s">
        <v>186</v>
      </c>
      <c r="F52" s="52">
        <v>42685.915949074071</v>
      </c>
      <c r="G52" s="158">
        <v>2137</v>
      </c>
      <c r="H52" s="5" t="s">
        <v>118</v>
      </c>
      <c r="I52" s="1" t="s">
        <v>143</v>
      </c>
      <c r="J52" s="69">
        <v>6532</v>
      </c>
    </row>
    <row r="53" spans="1:10" x14ac:dyDescent="0.2">
      <c r="A53" s="50">
        <v>42685</v>
      </c>
      <c r="B53" s="6">
        <v>0.94287037037037036</v>
      </c>
      <c r="C53" s="1" t="s">
        <v>126</v>
      </c>
      <c r="D53" s="1" t="s">
        <v>135</v>
      </c>
      <c r="E53" s="1" t="s">
        <v>187</v>
      </c>
      <c r="F53" s="52">
        <v>42685.942870370367</v>
      </c>
      <c r="G53" s="158">
        <v>2138</v>
      </c>
      <c r="H53" s="5" t="s">
        <v>118</v>
      </c>
      <c r="I53" s="1" t="s">
        <v>143</v>
      </c>
      <c r="J53" s="69">
        <v>6846</v>
      </c>
    </row>
    <row r="54" spans="1:10" x14ac:dyDescent="0.2">
      <c r="A54" s="50">
        <v>42685</v>
      </c>
      <c r="B54" s="6">
        <v>0.97876157407407405</v>
      </c>
      <c r="C54" s="1" t="s">
        <v>126</v>
      </c>
      <c r="D54" s="1" t="s">
        <v>135</v>
      </c>
      <c r="E54" s="1" t="s">
        <v>188</v>
      </c>
      <c r="F54" s="52">
        <v>42685.978738425925</v>
      </c>
      <c r="G54" s="158">
        <v>2139</v>
      </c>
      <c r="H54" s="5" t="s">
        <v>118</v>
      </c>
      <c r="I54" s="1" t="s">
        <v>143</v>
      </c>
      <c r="J54" s="69">
        <v>6820</v>
      </c>
    </row>
    <row r="55" spans="1:10" x14ac:dyDescent="0.2">
      <c r="A55" s="50">
        <v>42688</v>
      </c>
      <c r="B55" s="6">
        <v>0.57769675925925923</v>
      </c>
      <c r="C55" s="1" t="s">
        <v>126</v>
      </c>
      <c r="D55" s="1" t="s">
        <v>135</v>
      </c>
      <c r="E55" s="1" t="s">
        <v>189</v>
      </c>
      <c r="F55" s="52">
        <v>42688.577685185184</v>
      </c>
      <c r="G55" s="158">
        <v>2140</v>
      </c>
      <c r="H55" s="5" t="s">
        <v>118</v>
      </c>
      <c r="I55" s="1" t="s">
        <v>143</v>
      </c>
      <c r="J55" s="69">
        <v>6764</v>
      </c>
    </row>
    <row r="56" spans="1:10" x14ac:dyDescent="0.2">
      <c r="A56" s="50">
        <v>42688</v>
      </c>
      <c r="B56" s="6">
        <v>0.58532407407407405</v>
      </c>
      <c r="C56" s="1" t="s">
        <v>123</v>
      </c>
      <c r="D56" s="1" t="s">
        <v>135</v>
      </c>
      <c r="E56" s="1" t="s">
        <v>189</v>
      </c>
      <c r="F56" s="52">
        <v>42688.585243055553</v>
      </c>
      <c r="G56" s="158">
        <v>2141</v>
      </c>
      <c r="H56" s="5" t="s">
        <v>118</v>
      </c>
      <c r="I56" s="1" t="s">
        <v>143</v>
      </c>
      <c r="J56" s="69">
        <v>6530</v>
      </c>
    </row>
    <row r="57" spans="1:10" x14ac:dyDescent="0.2">
      <c r="A57" s="50">
        <v>42688</v>
      </c>
      <c r="B57" s="6">
        <v>0.88481481481481483</v>
      </c>
      <c r="C57" s="1" t="s">
        <v>126</v>
      </c>
      <c r="D57" s="1" t="s">
        <v>135</v>
      </c>
      <c r="E57" s="1" t="s">
        <v>190</v>
      </c>
      <c r="F57" s="52">
        <v>42688.884814814817</v>
      </c>
      <c r="G57" s="158">
        <v>2142</v>
      </c>
      <c r="H57" s="5" t="s">
        <v>137</v>
      </c>
      <c r="I57" s="1" t="s">
        <v>119</v>
      </c>
      <c r="J57" s="69">
        <v>6832</v>
      </c>
    </row>
    <row r="58" spans="1:10" x14ac:dyDescent="0.2">
      <c r="A58" s="50">
        <v>42688</v>
      </c>
      <c r="B58" s="6">
        <v>0.88585648148148144</v>
      </c>
      <c r="C58" s="1" t="s">
        <v>126</v>
      </c>
      <c r="D58" s="1" t="s">
        <v>135</v>
      </c>
      <c r="E58" s="1" t="s">
        <v>191</v>
      </c>
      <c r="F58" s="52">
        <v>42688.88585648148</v>
      </c>
      <c r="G58" s="158">
        <v>2143</v>
      </c>
      <c r="H58" s="5" t="s">
        <v>137</v>
      </c>
      <c r="I58" s="1" t="s">
        <v>119</v>
      </c>
      <c r="J58" s="69">
        <v>6832</v>
      </c>
    </row>
    <row r="59" spans="1:10" x14ac:dyDescent="0.2">
      <c r="A59" s="50">
        <v>42689</v>
      </c>
      <c r="B59" s="6">
        <v>0.37956018518518514</v>
      </c>
      <c r="C59" s="1" t="s">
        <v>123</v>
      </c>
      <c r="D59" s="1" t="s">
        <v>135</v>
      </c>
      <c r="E59" s="1" t="s">
        <v>192</v>
      </c>
      <c r="F59" s="52">
        <v>42689.379571759258</v>
      </c>
      <c r="G59" s="158">
        <v>2144</v>
      </c>
      <c r="H59" s="5" t="s">
        <v>137</v>
      </c>
      <c r="I59" s="1" t="s">
        <v>119</v>
      </c>
      <c r="J59" s="69">
        <v>6604</v>
      </c>
    </row>
    <row r="60" spans="1:10" x14ac:dyDescent="0.2">
      <c r="A60" s="50">
        <v>42689</v>
      </c>
      <c r="B60" s="6">
        <v>0.58935185185185179</v>
      </c>
      <c r="C60" s="1" t="s">
        <v>126</v>
      </c>
      <c r="D60" s="1" t="s">
        <v>135</v>
      </c>
      <c r="E60" s="1" t="s">
        <v>194</v>
      </c>
      <c r="F60" s="52">
        <v>42689.58934027778</v>
      </c>
      <c r="G60" s="158">
        <v>2116</v>
      </c>
      <c r="H60" s="5" t="s">
        <v>118</v>
      </c>
      <c r="I60" s="1" t="s">
        <v>143</v>
      </c>
      <c r="J60" s="69">
        <v>6746</v>
      </c>
    </row>
    <row r="61" spans="1:10" x14ac:dyDescent="0.2">
      <c r="A61" s="50">
        <v>42689</v>
      </c>
      <c r="B61" s="6">
        <v>0.59017361111111111</v>
      </c>
      <c r="C61" s="1" t="s">
        <v>123</v>
      </c>
      <c r="D61" s="1" t="s">
        <v>135</v>
      </c>
      <c r="E61" s="1" t="s">
        <v>193</v>
      </c>
      <c r="F61" s="52">
        <v>42689.590173611112</v>
      </c>
      <c r="G61" s="158">
        <v>2117</v>
      </c>
      <c r="H61" s="5" t="s">
        <v>118</v>
      </c>
      <c r="I61" s="1" t="s">
        <v>143</v>
      </c>
      <c r="J61" s="69">
        <v>6546</v>
      </c>
    </row>
    <row r="62" spans="1:10" x14ac:dyDescent="0.2">
      <c r="A62" s="50">
        <v>42689</v>
      </c>
      <c r="B62" s="6">
        <v>0.61388888888888882</v>
      </c>
      <c r="C62" s="1" t="s">
        <v>126</v>
      </c>
      <c r="D62" s="1" t="s">
        <v>135</v>
      </c>
      <c r="E62" s="1" t="s">
        <v>195</v>
      </c>
      <c r="F62" s="52">
        <v>42689.613888888889</v>
      </c>
      <c r="G62" s="158">
        <v>2118</v>
      </c>
      <c r="H62" s="5" t="s">
        <v>118</v>
      </c>
      <c r="I62" s="1" t="s">
        <v>143</v>
      </c>
      <c r="J62" s="69">
        <v>6750</v>
      </c>
    </row>
    <row r="63" spans="1:10" x14ac:dyDescent="0.2">
      <c r="A63" s="50">
        <v>42690</v>
      </c>
      <c r="B63" s="6">
        <v>0.37687500000000002</v>
      </c>
      <c r="C63" s="1" t="s">
        <v>123</v>
      </c>
      <c r="D63" s="1" t="s">
        <v>135</v>
      </c>
      <c r="E63" s="1" t="s">
        <v>196</v>
      </c>
      <c r="F63" s="52">
        <v>42690.376875000002</v>
      </c>
      <c r="G63" s="158">
        <v>2119</v>
      </c>
      <c r="H63" s="5" t="s">
        <v>137</v>
      </c>
      <c r="I63" s="1" t="s">
        <v>119</v>
      </c>
      <c r="J63" s="69">
        <v>6640</v>
      </c>
    </row>
    <row r="64" spans="1:10" x14ac:dyDescent="0.2">
      <c r="A64" s="50">
        <v>42690</v>
      </c>
      <c r="B64" s="6">
        <v>0.41111111111111115</v>
      </c>
      <c r="C64" s="1" t="s">
        <v>126</v>
      </c>
      <c r="D64" s="1" t="s">
        <v>135</v>
      </c>
      <c r="E64" s="1" t="s">
        <v>197</v>
      </c>
      <c r="F64" s="52">
        <v>42690.411111111112</v>
      </c>
      <c r="G64" s="158">
        <v>2120</v>
      </c>
      <c r="H64" s="5" t="s">
        <v>137</v>
      </c>
      <c r="I64" s="1" t="s">
        <v>119</v>
      </c>
      <c r="J64" s="69">
        <v>6810</v>
      </c>
    </row>
    <row r="65" spans="1:10" x14ac:dyDescent="0.2">
      <c r="A65" s="50">
        <v>42695</v>
      </c>
      <c r="B65" s="6">
        <v>0.39245370370370369</v>
      </c>
      <c r="C65" s="1" t="s">
        <v>123</v>
      </c>
      <c r="D65" s="1" t="s">
        <v>135</v>
      </c>
      <c r="E65" s="1" t="s">
        <v>198</v>
      </c>
      <c r="F65" s="52">
        <v>42695.392453703702</v>
      </c>
      <c r="G65" s="158">
        <v>2121</v>
      </c>
      <c r="H65" s="5" t="s">
        <v>137</v>
      </c>
      <c r="I65" s="1" t="s">
        <v>119</v>
      </c>
      <c r="J65" s="69">
        <v>6706</v>
      </c>
    </row>
    <row r="66" spans="1:10" x14ac:dyDescent="0.2">
      <c r="A66" s="50">
        <v>42695</v>
      </c>
      <c r="B66" s="6">
        <v>0.44075231481481486</v>
      </c>
      <c r="C66" s="1" t="s">
        <v>126</v>
      </c>
      <c r="D66" s="1" t="s">
        <v>135</v>
      </c>
      <c r="E66" s="1" t="s">
        <v>199</v>
      </c>
      <c r="F66" s="52">
        <v>42695.440740740742</v>
      </c>
      <c r="G66" s="158">
        <v>2122</v>
      </c>
      <c r="H66" s="5" t="s">
        <v>137</v>
      </c>
      <c r="I66" s="1" t="s">
        <v>119</v>
      </c>
      <c r="J66" s="69">
        <v>6896</v>
      </c>
    </row>
    <row r="67" spans="1:10" x14ac:dyDescent="0.2">
      <c r="A67" s="50">
        <v>42696</v>
      </c>
      <c r="B67" s="6">
        <v>0.3895717592592593</v>
      </c>
      <c r="C67" s="1" t="s">
        <v>123</v>
      </c>
      <c r="D67" s="1" t="s">
        <v>135</v>
      </c>
      <c r="E67" s="1" t="s">
        <v>200</v>
      </c>
      <c r="F67" s="52">
        <v>42696.389560185184</v>
      </c>
      <c r="G67" s="158">
        <v>2123</v>
      </c>
      <c r="H67" s="5" t="s">
        <v>137</v>
      </c>
      <c r="I67" s="1" t="s">
        <v>119</v>
      </c>
      <c r="J67" s="69">
        <v>6778</v>
      </c>
    </row>
    <row r="68" spans="1:10" x14ac:dyDescent="0.2">
      <c r="A68" s="50">
        <v>42696</v>
      </c>
      <c r="B68" s="6">
        <v>0.3895717592592593</v>
      </c>
      <c r="C68" s="1" t="s">
        <v>123</v>
      </c>
      <c r="D68" s="1" t="s">
        <v>135</v>
      </c>
      <c r="E68" s="1" t="s">
        <v>201</v>
      </c>
      <c r="F68" s="52">
        <v>42696.38957175926</v>
      </c>
      <c r="G68" s="158">
        <v>2124</v>
      </c>
      <c r="H68" s="5" t="s">
        <v>137</v>
      </c>
      <c r="I68" s="1" t="s">
        <v>119</v>
      </c>
      <c r="J68" s="69">
        <v>6780</v>
      </c>
    </row>
    <row r="69" spans="1:10" x14ac:dyDescent="0.2">
      <c r="A69" s="50">
        <v>42697</v>
      </c>
      <c r="B69" s="6">
        <v>0.87834490740740734</v>
      </c>
      <c r="C69" s="1" t="s">
        <v>123</v>
      </c>
      <c r="D69" s="1" t="s">
        <v>135</v>
      </c>
      <c r="E69" s="1" t="s">
        <v>202</v>
      </c>
      <c r="F69" s="52">
        <v>42697.878344907411</v>
      </c>
      <c r="G69" s="158">
        <v>2125</v>
      </c>
      <c r="H69" s="5" t="s">
        <v>118</v>
      </c>
      <c r="I69" s="1" t="s">
        <v>143</v>
      </c>
      <c r="J69" s="69">
        <v>6700</v>
      </c>
    </row>
    <row r="70" spans="1:10" x14ac:dyDescent="0.2">
      <c r="A70" s="50">
        <v>42697</v>
      </c>
      <c r="B70" s="6">
        <v>0.91383101851851845</v>
      </c>
      <c r="C70" s="1" t="s">
        <v>126</v>
      </c>
      <c r="D70" s="1" t="s">
        <v>135</v>
      </c>
      <c r="E70" s="1" t="s">
        <v>203</v>
      </c>
      <c r="F70" s="52">
        <v>42697.913831018515</v>
      </c>
      <c r="G70" s="158">
        <v>2126</v>
      </c>
      <c r="H70" s="5" t="s">
        <v>118</v>
      </c>
      <c r="I70" s="1" t="s">
        <v>143</v>
      </c>
      <c r="J70" s="69">
        <v>6862</v>
      </c>
    </row>
    <row r="71" spans="1:10" x14ac:dyDescent="0.2">
      <c r="A71" s="50">
        <v>42697</v>
      </c>
      <c r="B71" s="6">
        <v>0.92659722222222218</v>
      </c>
      <c r="C71" s="1" t="s">
        <v>123</v>
      </c>
      <c r="D71" s="1" t="s">
        <v>135</v>
      </c>
      <c r="E71" s="1" t="s">
        <v>204</v>
      </c>
      <c r="F71" s="52">
        <v>42697.92659722222</v>
      </c>
      <c r="G71" s="158">
        <v>2127</v>
      </c>
      <c r="H71" s="5" t="s">
        <v>118</v>
      </c>
      <c r="I71" s="1" t="s">
        <v>143</v>
      </c>
      <c r="J71" s="69">
        <v>6660</v>
      </c>
    </row>
    <row r="72" spans="1:10" x14ac:dyDescent="0.2">
      <c r="A72" s="50">
        <v>42698</v>
      </c>
      <c r="B72" s="6">
        <v>0.37803240740740746</v>
      </c>
      <c r="C72" s="1" t="s">
        <v>123</v>
      </c>
      <c r="D72" s="1" t="s">
        <v>135</v>
      </c>
      <c r="E72" s="1" t="s">
        <v>205</v>
      </c>
      <c r="F72" s="52">
        <v>42698.378032407411</v>
      </c>
      <c r="G72" s="158">
        <v>2128</v>
      </c>
      <c r="H72" s="5" t="s">
        <v>137</v>
      </c>
      <c r="I72" s="1" t="s">
        <v>119</v>
      </c>
      <c r="J72" s="69">
        <v>7052</v>
      </c>
    </row>
    <row r="73" spans="1:10" x14ac:dyDescent="0.2">
      <c r="A73" s="50">
        <v>42698</v>
      </c>
      <c r="B73" s="6">
        <v>0.39451388888888889</v>
      </c>
      <c r="C73" s="1" t="s">
        <v>123</v>
      </c>
      <c r="D73" s="1" t="s">
        <v>135</v>
      </c>
      <c r="E73" s="1" t="s">
        <v>206</v>
      </c>
      <c r="F73" s="52">
        <v>42698.394513888888</v>
      </c>
      <c r="G73" s="158">
        <v>2129</v>
      </c>
      <c r="H73" s="5" t="s">
        <v>137</v>
      </c>
      <c r="I73" s="1" t="s">
        <v>119</v>
      </c>
      <c r="J73" s="69">
        <v>6964</v>
      </c>
    </row>
    <row r="74" spans="1:10" x14ac:dyDescent="0.2">
      <c r="A74" s="50">
        <v>42698</v>
      </c>
      <c r="B74" s="6">
        <v>0.39451388888888889</v>
      </c>
      <c r="C74" s="1" t="s">
        <v>123</v>
      </c>
      <c r="D74" s="1" t="s">
        <v>135</v>
      </c>
      <c r="E74" s="1" t="s">
        <v>206</v>
      </c>
      <c r="F74" s="52">
        <v>42698.394513888888</v>
      </c>
      <c r="G74" s="158">
        <v>2130</v>
      </c>
      <c r="H74" s="5" t="s">
        <v>137</v>
      </c>
      <c r="I74" s="1" t="s">
        <v>119</v>
      </c>
      <c r="J74" s="69">
        <v>6966</v>
      </c>
    </row>
    <row r="75" spans="1:10" x14ac:dyDescent="0.2">
      <c r="A75" s="50">
        <v>42698</v>
      </c>
      <c r="B75" s="6">
        <v>0.39451388888888889</v>
      </c>
      <c r="C75" s="1" t="s">
        <v>126</v>
      </c>
      <c r="D75" s="1" t="s">
        <v>135</v>
      </c>
      <c r="E75" s="1" t="s">
        <v>206</v>
      </c>
      <c r="F75" s="52">
        <v>42698.394513888888</v>
      </c>
      <c r="G75" s="158">
        <v>2131</v>
      </c>
      <c r="H75" s="5" t="s">
        <v>137</v>
      </c>
      <c r="I75" s="1" t="s">
        <v>119</v>
      </c>
      <c r="J75" s="69">
        <v>7120</v>
      </c>
    </row>
    <row r="76" spans="1:10" x14ac:dyDescent="0.2">
      <c r="A76" s="50">
        <v>42698</v>
      </c>
      <c r="B76" s="6">
        <v>0.39451388888888889</v>
      </c>
      <c r="C76" s="1" t="s">
        <v>126</v>
      </c>
      <c r="D76" s="1" t="s">
        <v>135</v>
      </c>
      <c r="E76" s="1" t="s">
        <v>206</v>
      </c>
      <c r="F76" s="52">
        <v>42698.394513888888</v>
      </c>
      <c r="G76" s="158">
        <v>2132</v>
      </c>
      <c r="H76" s="5" t="s">
        <v>137</v>
      </c>
      <c r="I76" s="1" t="s">
        <v>119</v>
      </c>
      <c r="J76" s="69">
        <v>7122</v>
      </c>
    </row>
    <row r="77" spans="1:10" x14ac:dyDescent="0.2">
      <c r="A77" s="50">
        <v>42698</v>
      </c>
      <c r="B77" s="6">
        <v>0.41578703703703707</v>
      </c>
      <c r="C77" s="1" t="s">
        <v>123</v>
      </c>
      <c r="D77" s="1" t="s">
        <v>135</v>
      </c>
      <c r="E77" s="1" t="s">
        <v>206</v>
      </c>
      <c r="F77" s="52">
        <v>42698.415775462963</v>
      </c>
      <c r="G77" s="158">
        <v>2133</v>
      </c>
      <c r="H77" s="5" t="s">
        <v>137</v>
      </c>
      <c r="I77" s="1" t="s">
        <v>119</v>
      </c>
      <c r="J77" s="69">
        <v>6986</v>
      </c>
    </row>
    <row r="78" spans="1:10" x14ac:dyDescent="0.2">
      <c r="A78" s="50">
        <v>42698</v>
      </c>
      <c r="B78" s="6">
        <v>0.41578703703703707</v>
      </c>
      <c r="C78" s="1" t="s">
        <v>126</v>
      </c>
      <c r="D78" s="1" t="s">
        <v>135</v>
      </c>
      <c r="E78" s="1" t="s">
        <v>206</v>
      </c>
      <c r="F78" s="52">
        <v>42698.41578703704</v>
      </c>
      <c r="G78" s="158">
        <v>2134</v>
      </c>
      <c r="H78" s="5" t="s">
        <v>137</v>
      </c>
      <c r="I78" s="1" t="s">
        <v>119</v>
      </c>
      <c r="J78" s="69">
        <v>7158</v>
      </c>
    </row>
    <row r="79" spans="1:10" x14ac:dyDescent="0.2">
      <c r="A79" s="50">
        <v>42699</v>
      </c>
      <c r="B79" s="6">
        <v>0.41614583333333338</v>
      </c>
      <c r="C79" s="1" t="s">
        <v>123</v>
      </c>
      <c r="D79" s="1" t="s">
        <v>135</v>
      </c>
      <c r="E79" s="1" t="s">
        <v>207</v>
      </c>
      <c r="F79" s="52">
        <v>42699.416134259256</v>
      </c>
      <c r="G79" s="158">
        <v>2135</v>
      </c>
      <c r="H79" s="5" t="s">
        <v>118</v>
      </c>
      <c r="I79" s="1" t="s">
        <v>143</v>
      </c>
      <c r="J79" s="69">
        <v>6896</v>
      </c>
    </row>
    <row r="80" spans="1:10" x14ac:dyDescent="0.2">
      <c r="A80" s="50">
        <v>42699</v>
      </c>
      <c r="B80" s="6">
        <v>0.56567129629629631</v>
      </c>
      <c r="C80" s="1" t="s">
        <v>126</v>
      </c>
      <c r="D80" s="1" t="s">
        <v>135</v>
      </c>
      <c r="E80" s="1" t="s">
        <v>208</v>
      </c>
      <c r="F80" s="52">
        <v>42699.565671296295</v>
      </c>
      <c r="G80" s="158">
        <v>2136</v>
      </c>
      <c r="H80" s="5" t="s">
        <v>137</v>
      </c>
      <c r="I80" s="1" t="s">
        <v>119</v>
      </c>
      <c r="J80" s="69">
        <v>7230</v>
      </c>
    </row>
    <row r="81" spans="1:10" x14ac:dyDescent="0.2">
      <c r="A81" s="50">
        <v>42699</v>
      </c>
      <c r="B81" s="6">
        <v>0.58712962962962967</v>
      </c>
      <c r="C81" s="1" t="s">
        <v>123</v>
      </c>
      <c r="D81" s="1" t="s">
        <v>135</v>
      </c>
      <c r="E81" s="1" t="s">
        <v>209</v>
      </c>
      <c r="F81" s="52">
        <v>42699.587129629632</v>
      </c>
      <c r="G81" s="158">
        <v>2137</v>
      </c>
      <c r="H81" s="5" t="s">
        <v>137</v>
      </c>
      <c r="I81" s="1" t="s">
        <v>119</v>
      </c>
      <c r="J81" s="69">
        <v>6970</v>
      </c>
    </row>
    <row r="82" spans="1:10" x14ac:dyDescent="0.2">
      <c r="A82" s="50">
        <v>42699</v>
      </c>
      <c r="B82" s="6">
        <v>0.60185185185185186</v>
      </c>
      <c r="C82" s="1" t="s">
        <v>126</v>
      </c>
      <c r="D82" s="1" t="s">
        <v>135</v>
      </c>
      <c r="E82" s="1" t="s">
        <v>210</v>
      </c>
      <c r="F82" s="52">
        <v>42699.601840277777</v>
      </c>
      <c r="G82" s="158">
        <v>2138</v>
      </c>
      <c r="H82" s="5" t="s">
        <v>137</v>
      </c>
      <c r="I82" s="1" t="s">
        <v>119</v>
      </c>
      <c r="J82" s="69">
        <v>7300</v>
      </c>
    </row>
    <row r="83" spans="1:10" x14ac:dyDescent="0.2">
      <c r="A83" s="50">
        <v>42702</v>
      </c>
      <c r="B83" s="6">
        <v>0.59269675925925924</v>
      </c>
      <c r="C83" s="1" t="s">
        <v>126</v>
      </c>
      <c r="D83" s="1" t="s">
        <v>135</v>
      </c>
      <c r="E83" s="1" t="s">
        <v>211</v>
      </c>
      <c r="F83" s="52">
        <v>42702.59269675926</v>
      </c>
      <c r="G83" s="158">
        <v>2139</v>
      </c>
      <c r="H83" s="5" t="s">
        <v>137</v>
      </c>
      <c r="I83" s="1" t="s">
        <v>119</v>
      </c>
      <c r="J83" s="69">
        <v>7400</v>
      </c>
    </row>
    <row r="84" spans="1:10" x14ac:dyDescent="0.2">
      <c r="A84" s="50">
        <v>42703</v>
      </c>
      <c r="B84" s="6">
        <v>0.47990740740740739</v>
      </c>
      <c r="C84" s="1" t="s">
        <v>126</v>
      </c>
      <c r="D84" s="1" t="s">
        <v>135</v>
      </c>
      <c r="E84" s="1" t="s">
        <v>212</v>
      </c>
      <c r="F84" s="52">
        <v>42703.479895833334</v>
      </c>
      <c r="G84" s="158">
        <v>2140</v>
      </c>
      <c r="H84" s="5" t="s">
        <v>118</v>
      </c>
      <c r="I84" s="1" t="s">
        <v>143</v>
      </c>
      <c r="J84" s="69">
        <v>7278</v>
      </c>
    </row>
    <row r="85" spans="1:10" x14ac:dyDescent="0.2">
      <c r="A85" s="50">
        <v>42703</v>
      </c>
      <c r="B85" s="6">
        <v>0.47990740740740739</v>
      </c>
      <c r="C85" s="1" t="s">
        <v>126</v>
      </c>
      <c r="D85" s="1" t="s">
        <v>135</v>
      </c>
      <c r="E85" s="1" t="s">
        <v>213</v>
      </c>
      <c r="F85" s="52">
        <v>42703.479907407411</v>
      </c>
      <c r="G85" s="158">
        <v>2141</v>
      </c>
      <c r="H85" s="5" t="s">
        <v>118</v>
      </c>
      <c r="I85" s="1" t="s">
        <v>143</v>
      </c>
      <c r="J85" s="69">
        <v>7276</v>
      </c>
    </row>
    <row r="86" spans="1:10" x14ac:dyDescent="0.2">
      <c r="A86" s="50">
        <v>42703</v>
      </c>
      <c r="B86" s="6">
        <v>0.88659722222222215</v>
      </c>
      <c r="C86" s="1" t="s">
        <v>126</v>
      </c>
      <c r="D86" s="1" t="s">
        <v>135</v>
      </c>
      <c r="E86" s="1" t="s">
        <v>214</v>
      </c>
      <c r="F86" s="52">
        <v>42703.88658564815</v>
      </c>
      <c r="G86" s="158">
        <v>2142</v>
      </c>
      <c r="H86" s="5" t="s">
        <v>118</v>
      </c>
      <c r="I86" s="1" t="s">
        <v>143</v>
      </c>
      <c r="J86" s="69">
        <v>7178</v>
      </c>
    </row>
    <row r="87" spans="1:10" x14ac:dyDescent="0.2">
      <c r="A87" s="50">
        <v>42703</v>
      </c>
      <c r="B87" s="6">
        <v>0.88659722222222215</v>
      </c>
      <c r="C87" s="1" t="s">
        <v>126</v>
      </c>
      <c r="D87" s="1" t="s">
        <v>135</v>
      </c>
      <c r="E87" s="1" t="s">
        <v>215</v>
      </c>
      <c r="F87" s="52">
        <v>42703.886597222219</v>
      </c>
      <c r="G87" s="158">
        <v>2143</v>
      </c>
      <c r="H87" s="5" t="s">
        <v>118</v>
      </c>
      <c r="I87" s="1" t="s">
        <v>143</v>
      </c>
      <c r="J87" s="69">
        <v>7180</v>
      </c>
    </row>
    <row r="88" spans="1:10" x14ac:dyDescent="0.2">
      <c r="A88" s="50">
        <v>42704</v>
      </c>
      <c r="B88" s="6">
        <v>0.39987268518518521</v>
      </c>
      <c r="C88" s="1" t="s">
        <v>126</v>
      </c>
      <c r="D88" s="1" t="s">
        <v>135</v>
      </c>
      <c r="E88" s="1" t="s">
        <v>216</v>
      </c>
      <c r="F88" s="52">
        <v>42704.399861111109</v>
      </c>
      <c r="G88" s="158">
        <v>2144</v>
      </c>
      <c r="H88" s="5" t="s">
        <v>137</v>
      </c>
      <c r="I88" s="1" t="s">
        <v>119</v>
      </c>
      <c r="J88" s="69">
        <v>7348</v>
      </c>
    </row>
    <row r="89" spans="1:10" x14ac:dyDescent="0.2">
      <c r="A89" s="50">
        <v>42704</v>
      </c>
      <c r="B89" s="6">
        <v>0.40511574074074069</v>
      </c>
      <c r="C89" s="1" t="s">
        <v>126</v>
      </c>
      <c r="D89" s="1" t="s">
        <v>135</v>
      </c>
      <c r="E89" s="1" t="s">
        <v>217</v>
      </c>
      <c r="F89" s="52">
        <v>42704.405092592591</v>
      </c>
      <c r="G89" s="158">
        <v>2116</v>
      </c>
      <c r="H89" s="5" t="s">
        <v>137</v>
      </c>
      <c r="I89" s="1" t="s">
        <v>119</v>
      </c>
      <c r="J89" s="69">
        <v>7444</v>
      </c>
    </row>
    <row r="90" spans="1:10" x14ac:dyDescent="0.2">
      <c r="A90" s="50">
        <v>42704</v>
      </c>
      <c r="B90" s="6">
        <v>0.47380787037037037</v>
      </c>
      <c r="C90" s="1" t="s">
        <v>126</v>
      </c>
      <c r="D90" s="1" t="s">
        <v>135</v>
      </c>
      <c r="E90" s="1" t="s">
        <v>218</v>
      </c>
      <c r="F90" s="52">
        <v>42704.473807870374</v>
      </c>
      <c r="G90" s="158">
        <v>2117</v>
      </c>
      <c r="H90" s="5" t="s">
        <v>118</v>
      </c>
      <c r="I90" s="1" t="s">
        <v>143</v>
      </c>
      <c r="J90" s="69">
        <v>7316</v>
      </c>
    </row>
    <row r="91" spans="1:10" x14ac:dyDescent="0.2">
      <c r="A91" s="50">
        <v>42704</v>
      </c>
      <c r="B91" s="6">
        <v>0.57240740740740736</v>
      </c>
      <c r="C91" s="1" t="s">
        <v>126</v>
      </c>
      <c r="D91" s="1" t="s">
        <v>135</v>
      </c>
      <c r="E91" s="1" t="s">
        <v>219</v>
      </c>
      <c r="F91" s="52">
        <v>42704.572418981479</v>
      </c>
      <c r="G91" s="158">
        <v>2118</v>
      </c>
      <c r="H91" s="5" t="s">
        <v>137</v>
      </c>
      <c r="I91" s="1" t="s">
        <v>119</v>
      </c>
      <c r="J91" s="69">
        <v>7430</v>
      </c>
    </row>
    <row r="92" spans="1:10" x14ac:dyDescent="0.2">
      <c r="A92" s="50">
        <v>42704</v>
      </c>
      <c r="B92" s="6">
        <v>0.62910879629629635</v>
      </c>
      <c r="C92" s="1" t="s">
        <v>112</v>
      </c>
      <c r="D92" s="1" t="s">
        <v>116</v>
      </c>
      <c r="E92" s="1" t="s">
        <v>220</v>
      </c>
      <c r="F92" s="52">
        <v>42704.62909722222</v>
      </c>
      <c r="G92" s="158">
        <v>2119</v>
      </c>
      <c r="H92" s="5" t="s">
        <v>137</v>
      </c>
      <c r="I92" s="1" t="s">
        <v>143</v>
      </c>
      <c r="J92" s="69">
        <v>0</v>
      </c>
    </row>
    <row r="93" spans="1:10" x14ac:dyDescent="0.2">
      <c r="A93" s="50">
        <v>42704</v>
      </c>
      <c r="B93" s="6">
        <v>0.94233796296296291</v>
      </c>
      <c r="C93" s="1" t="s">
        <v>126</v>
      </c>
      <c r="D93" s="1" t="s">
        <v>135</v>
      </c>
      <c r="E93" s="1" t="s">
        <v>221</v>
      </c>
      <c r="F93" s="52">
        <v>42704.942326388889</v>
      </c>
      <c r="G93" s="158">
        <v>2120</v>
      </c>
      <c r="H93" s="5" t="s">
        <v>137</v>
      </c>
      <c r="I93" s="1" t="s">
        <v>119</v>
      </c>
      <c r="J93" s="69">
        <v>7600</v>
      </c>
    </row>
    <row r="94" spans="1:10" x14ac:dyDescent="0.2">
      <c r="A94" s="50">
        <v>42704</v>
      </c>
      <c r="B94" s="6">
        <v>0.94233796296296291</v>
      </c>
      <c r="C94" s="1" t="s">
        <v>123</v>
      </c>
      <c r="D94" s="1" t="s">
        <v>135</v>
      </c>
      <c r="E94" s="1" t="s">
        <v>222</v>
      </c>
      <c r="F94" s="52">
        <v>42704.942337962966</v>
      </c>
      <c r="G94" s="158">
        <v>2121</v>
      </c>
      <c r="H94" s="5" t="s">
        <v>137</v>
      </c>
      <c r="I94" s="1" t="s">
        <v>119</v>
      </c>
      <c r="J94" s="69">
        <v>7080</v>
      </c>
    </row>
    <row r="95" spans="1:10" x14ac:dyDescent="0.2">
      <c r="A95" s="50">
        <v>42709</v>
      </c>
      <c r="B95" s="6">
        <v>0.38444444444444442</v>
      </c>
      <c r="C95" s="1" t="s">
        <v>123</v>
      </c>
      <c r="D95" s="1" t="s">
        <v>135</v>
      </c>
      <c r="E95" s="1" t="s">
        <v>225</v>
      </c>
      <c r="F95" s="52">
        <v>42709.384432870371</v>
      </c>
      <c r="G95" s="158">
        <v>2122</v>
      </c>
      <c r="H95" s="5" t="s">
        <v>118</v>
      </c>
      <c r="I95" s="1" t="s">
        <v>143</v>
      </c>
      <c r="J95" s="69">
        <v>6960</v>
      </c>
    </row>
    <row r="96" spans="1:10" x14ac:dyDescent="0.2">
      <c r="A96" s="50">
        <v>42709</v>
      </c>
      <c r="B96" s="6">
        <v>0.40631944444444446</v>
      </c>
      <c r="C96" s="1" t="s">
        <v>226</v>
      </c>
      <c r="D96" s="1" t="s">
        <v>116</v>
      </c>
      <c r="E96" s="1" t="s">
        <v>230</v>
      </c>
      <c r="F96" s="52">
        <v>42709.406307870369</v>
      </c>
      <c r="G96" s="158">
        <v>2123</v>
      </c>
      <c r="H96" s="5" t="s">
        <v>118</v>
      </c>
      <c r="I96" s="1" t="s">
        <v>119</v>
      </c>
      <c r="J96" s="69">
        <v>1280</v>
      </c>
    </row>
    <row r="97" spans="1:10" x14ac:dyDescent="0.2">
      <c r="A97" s="50">
        <v>42709</v>
      </c>
      <c r="B97" s="6">
        <v>0.47229166666666672</v>
      </c>
      <c r="C97" s="1" t="s">
        <v>228</v>
      </c>
      <c r="D97" s="1" t="s">
        <v>135</v>
      </c>
      <c r="E97" s="1" t="s">
        <v>231</v>
      </c>
      <c r="F97" s="52">
        <v>42709.472291666665</v>
      </c>
      <c r="G97" s="158">
        <v>2124</v>
      </c>
      <c r="H97" s="5" t="s">
        <v>118</v>
      </c>
      <c r="I97" s="1" t="s">
        <v>119</v>
      </c>
      <c r="J97" s="69">
        <v>15840</v>
      </c>
    </row>
    <row r="98" spans="1:10" x14ac:dyDescent="0.2">
      <c r="A98" s="50">
        <v>42709</v>
      </c>
      <c r="B98" s="6">
        <v>0.47778935185185184</v>
      </c>
      <c r="C98" s="1" t="s">
        <v>228</v>
      </c>
      <c r="D98" s="1" t="s">
        <v>135</v>
      </c>
      <c r="E98" s="1" t="s">
        <v>232</v>
      </c>
      <c r="F98" s="52">
        <v>42709.477789351855</v>
      </c>
      <c r="G98" s="158">
        <v>2125</v>
      </c>
      <c r="H98" s="5" t="s">
        <v>118</v>
      </c>
      <c r="I98" s="1" t="s">
        <v>119</v>
      </c>
      <c r="J98" s="69">
        <v>15830</v>
      </c>
    </row>
    <row r="99" spans="1:10" x14ac:dyDescent="0.2">
      <c r="A99" s="50">
        <v>42709</v>
      </c>
      <c r="B99" s="6">
        <v>0.62349537037037039</v>
      </c>
      <c r="C99" s="1" t="s">
        <v>228</v>
      </c>
      <c r="D99" s="1" t="s">
        <v>135</v>
      </c>
      <c r="E99" s="1" t="s">
        <v>233</v>
      </c>
      <c r="F99" s="52">
        <v>42709.623437499999</v>
      </c>
      <c r="G99" s="158">
        <v>2126</v>
      </c>
      <c r="H99" s="5" t="s">
        <v>118</v>
      </c>
      <c r="I99" s="1" t="s">
        <v>119</v>
      </c>
      <c r="J99" s="69">
        <v>15740</v>
      </c>
    </row>
    <row r="100" spans="1:10" x14ac:dyDescent="0.2">
      <c r="A100" s="50">
        <v>42711</v>
      </c>
      <c r="B100" s="6">
        <v>0.38863425925925926</v>
      </c>
      <c r="C100" s="1" t="s">
        <v>234</v>
      </c>
      <c r="D100" s="1" t="s">
        <v>116</v>
      </c>
      <c r="E100" s="1" t="s">
        <v>236</v>
      </c>
      <c r="F100" s="52">
        <v>42711.388622685183</v>
      </c>
      <c r="G100" s="158">
        <v>2127</v>
      </c>
      <c r="H100" s="5" t="s">
        <v>118</v>
      </c>
      <c r="I100" s="1" t="s">
        <v>119</v>
      </c>
      <c r="J100" s="69">
        <v>1255</v>
      </c>
    </row>
    <row r="101" spans="1:10" x14ac:dyDescent="0.2">
      <c r="A101" s="50">
        <v>42711</v>
      </c>
      <c r="B101" s="6">
        <v>0.38863425925925926</v>
      </c>
      <c r="C101" s="1" t="s">
        <v>237</v>
      </c>
      <c r="D101" s="1" t="s">
        <v>116</v>
      </c>
      <c r="E101" s="1" t="s">
        <v>239</v>
      </c>
      <c r="F101" s="52">
        <v>42711.388645833336</v>
      </c>
      <c r="G101" s="158">
        <v>2128</v>
      </c>
      <c r="H101" s="5" t="s">
        <v>118</v>
      </c>
      <c r="I101" s="1" t="s">
        <v>119</v>
      </c>
      <c r="J101" s="69">
        <v>1250</v>
      </c>
    </row>
    <row r="102" spans="1:10" x14ac:dyDescent="0.2">
      <c r="A102" s="50">
        <v>42711</v>
      </c>
      <c r="B102" s="6">
        <v>0.59767361111111106</v>
      </c>
      <c r="C102" s="1" t="s">
        <v>228</v>
      </c>
      <c r="D102" s="1" t="s">
        <v>135</v>
      </c>
      <c r="E102" s="1" t="s">
        <v>240</v>
      </c>
      <c r="F102" s="52">
        <v>42711.597650462965</v>
      </c>
      <c r="G102" s="158">
        <v>2129</v>
      </c>
      <c r="H102" s="5" t="s">
        <v>118</v>
      </c>
      <c r="I102" s="1" t="s">
        <v>119</v>
      </c>
      <c r="J102" s="69">
        <v>15850</v>
      </c>
    </row>
    <row r="103" spans="1:10" x14ac:dyDescent="0.2">
      <c r="A103" s="50">
        <v>42711</v>
      </c>
      <c r="B103" s="6">
        <v>0.62203703703703705</v>
      </c>
      <c r="C103" s="1" t="s">
        <v>228</v>
      </c>
      <c r="D103" s="1" t="s">
        <v>135</v>
      </c>
      <c r="E103" s="1" t="s">
        <v>241</v>
      </c>
      <c r="F103" s="52">
        <v>42711.622037037036</v>
      </c>
      <c r="G103" s="158">
        <v>2130</v>
      </c>
      <c r="H103" s="5" t="s">
        <v>118</v>
      </c>
      <c r="I103" s="1" t="s">
        <v>119</v>
      </c>
      <c r="J103" s="69">
        <v>15840</v>
      </c>
    </row>
    <row r="104" spans="1:10" x14ac:dyDescent="0.2">
      <c r="A104" s="50">
        <v>42711</v>
      </c>
      <c r="B104" s="6">
        <v>0.62203703703703705</v>
      </c>
      <c r="C104" s="1" t="s">
        <v>228</v>
      </c>
      <c r="D104" s="1" t="s">
        <v>135</v>
      </c>
      <c r="E104" s="1" t="s">
        <v>242</v>
      </c>
      <c r="F104" s="52">
        <v>42711.622048611112</v>
      </c>
      <c r="G104" s="158">
        <v>2131</v>
      </c>
      <c r="H104" s="5" t="s">
        <v>118</v>
      </c>
      <c r="I104" s="1" t="s">
        <v>119</v>
      </c>
      <c r="J104" s="69">
        <v>15840</v>
      </c>
    </row>
    <row r="105" spans="1:10" x14ac:dyDescent="0.2">
      <c r="A105" s="50">
        <v>42711</v>
      </c>
      <c r="B105" s="6">
        <v>0.62203703703703705</v>
      </c>
      <c r="C105" s="1" t="s">
        <v>228</v>
      </c>
      <c r="D105" s="1" t="s">
        <v>135</v>
      </c>
      <c r="E105" s="1" t="s">
        <v>243</v>
      </c>
      <c r="F105" s="52">
        <v>42711.622048611112</v>
      </c>
      <c r="G105" s="158">
        <v>2132</v>
      </c>
      <c r="H105" s="5" t="s">
        <v>118</v>
      </c>
      <c r="I105" s="1" t="s">
        <v>119</v>
      </c>
      <c r="J105" s="69">
        <v>15835</v>
      </c>
    </row>
    <row r="106" spans="1:10" x14ac:dyDescent="0.2">
      <c r="A106" s="50">
        <v>42712</v>
      </c>
      <c r="B106" s="6">
        <v>0.6269675925925926</v>
      </c>
      <c r="C106" s="1" t="s">
        <v>123</v>
      </c>
      <c r="D106" s="1" t="s">
        <v>135</v>
      </c>
      <c r="E106" s="1" t="s">
        <v>244</v>
      </c>
      <c r="F106" s="52">
        <v>42712.626574074071</v>
      </c>
      <c r="G106" s="158">
        <v>2133</v>
      </c>
      <c r="H106" s="5" t="s">
        <v>118</v>
      </c>
      <c r="I106" s="1" t="s">
        <v>143</v>
      </c>
      <c r="J106" s="69">
        <v>6988</v>
      </c>
    </row>
    <row r="107" spans="1:10" x14ac:dyDescent="0.2">
      <c r="A107" s="50">
        <v>42712</v>
      </c>
      <c r="B107" s="6">
        <v>0.6269675925925926</v>
      </c>
      <c r="C107" s="1" t="s">
        <v>123</v>
      </c>
      <c r="D107" s="1" t="s">
        <v>135</v>
      </c>
      <c r="E107" s="1" t="s">
        <v>245</v>
      </c>
      <c r="F107" s="52">
        <v>42712.626979166664</v>
      </c>
      <c r="G107" s="158">
        <v>2134</v>
      </c>
      <c r="H107" s="5" t="s">
        <v>118</v>
      </c>
      <c r="I107" s="1" t="s">
        <v>143</v>
      </c>
      <c r="J107" s="69">
        <v>6988</v>
      </c>
    </row>
    <row r="108" spans="1:10" x14ac:dyDescent="0.2">
      <c r="A108" s="50">
        <v>42712</v>
      </c>
      <c r="B108" s="6">
        <v>0.6269675925925926</v>
      </c>
      <c r="C108" s="1" t="s">
        <v>123</v>
      </c>
      <c r="D108" s="1" t="s">
        <v>135</v>
      </c>
      <c r="E108" s="1" t="s">
        <v>246</v>
      </c>
      <c r="F108" s="52">
        <v>42712.626979166664</v>
      </c>
      <c r="G108" s="158">
        <v>2135</v>
      </c>
      <c r="H108" s="5" t="s">
        <v>118</v>
      </c>
      <c r="I108" s="1" t="s">
        <v>143</v>
      </c>
      <c r="J108" s="69">
        <v>6990</v>
      </c>
    </row>
    <row r="109" spans="1:10" x14ac:dyDescent="0.2">
      <c r="A109" s="50">
        <v>42712</v>
      </c>
      <c r="B109" s="6">
        <v>0.6269675925925926</v>
      </c>
      <c r="C109" s="1" t="s">
        <v>126</v>
      </c>
      <c r="D109" s="1" t="s">
        <v>135</v>
      </c>
      <c r="E109" s="1" t="s">
        <v>247</v>
      </c>
      <c r="F109" s="52">
        <v>42712.626979166664</v>
      </c>
      <c r="G109" s="158">
        <v>2136</v>
      </c>
      <c r="H109" s="5" t="s">
        <v>118</v>
      </c>
      <c r="I109" s="1" t="s">
        <v>143</v>
      </c>
      <c r="J109" s="69">
        <v>7418</v>
      </c>
    </row>
    <row r="110" spans="1:10" x14ac:dyDescent="0.2">
      <c r="A110" s="50">
        <v>42712</v>
      </c>
      <c r="B110" s="6">
        <v>0.6269675925925926</v>
      </c>
      <c r="C110" s="1" t="s">
        <v>126</v>
      </c>
      <c r="D110" s="1" t="s">
        <v>135</v>
      </c>
      <c r="E110" s="1" t="s">
        <v>248</v>
      </c>
      <c r="F110" s="52">
        <v>42712.626979166664</v>
      </c>
      <c r="G110" s="158">
        <v>2137</v>
      </c>
      <c r="H110" s="5" t="s">
        <v>118</v>
      </c>
      <c r="I110" s="1" t="s">
        <v>143</v>
      </c>
      <c r="J110" s="69">
        <v>7416</v>
      </c>
    </row>
    <row r="111" spans="1:10" x14ac:dyDescent="0.2">
      <c r="A111" s="50">
        <v>42712</v>
      </c>
      <c r="B111" s="6">
        <v>0.62938657407407406</v>
      </c>
      <c r="C111" s="1" t="s">
        <v>129</v>
      </c>
      <c r="D111" s="1" t="s">
        <v>116</v>
      </c>
      <c r="E111" s="1" t="s">
        <v>249</v>
      </c>
      <c r="F111" s="52">
        <v>42712.629166666666</v>
      </c>
      <c r="G111" s="158">
        <v>2138</v>
      </c>
      <c r="H111" s="5" t="s">
        <v>137</v>
      </c>
      <c r="I111" s="1" t="s">
        <v>143</v>
      </c>
      <c r="J111" s="69">
        <v>264</v>
      </c>
    </row>
    <row r="112" spans="1:10" x14ac:dyDescent="0.2">
      <c r="A112" s="50">
        <v>42712</v>
      </c>
      <c r="B112" s="6">
        <v>0.62938657407407406</v>
      </c>
      <c r="C112" s="1" t="s">
        <v>131</v>
      </c>
      <c r="D112" s="1" t="s">
        <v>116</v>
      </c>
      <c r="E112" s="1" t="s">
        <v>250</v>
      </c>
      <c r="F112" s="52">
        <v>42712.62939814815</v>
      </c>
      <c r="G112" s="158">
        <v>2139</v>
      </c>
      <c r="H112" s="5" t="s">
        <v>137</v>
      </c>
      <c r="I112" s="1" t="s">
        <v>143</v>
      </c>
      <c r="J112" s="69">
        <v>212</v>
      </c>
    </row>
    <row r="113" spans="1:10" x14ac:dyDescent="0.2">
      <c r="A113" s="50">
        <v>42712</v>
      </c>
      <c r="B113" s="6">
        <v>0.89076388888888891</v>
      </c>
      <c r="C113" s="1" t="s">
        <v>126</v>
      </c>
      <c r="D113" s="1" t="s">
        <v>135</v>
      </c>
      <c r="E113" s="1" t="s">
        <v>251</v>
      </c>
      <c r="F113" s="52">
        <v>42712.890694444446</v>
      </c>
      <c r="G113" s="158">
        <v>2140</v>
      </c>
      <c r="H113" s="5" t="s">
        <v>118</v>
      </c>
      <c r="I113" s="1" t="s">
        <v>143</v>
      </c>
      <c r="J113" s="69">
        <v>7340</v>
      </c>
    </row>
    <row r="114" spans="1:10" x14ac:dyDescent="0.2">
      <c r="A114" s="50">
        <v>42712</v>
      </c>
      <c r="B114" s="6">
        <v>0.89077546296296306</v>
      </c>
      <c r="C114" s="1" t="s">
        <v>126</v>
      </c>
      <c r="D114" s="1" t="s">
        <v>135</v>
      </c>
      <c r="E114" s="1" t="s">
        <v>252</v>
      </c>
      <c r="F114" s="52">
        <v>42712.890775462962</v>
      </c>
      <c r="G114" s="158">
        <v>2141</v>
      </c>
      <c r="H114" s="5" t="s">
        <v>118</v>
      </c>
      <c r="I114" s="1" t="s">
        <v>143</v>
      </c>
      <c r="J114" s="69">
        <v>7334</v>
      </c>
    </row>
    <row r="115" spans="1:10" x14ac:dyDescent="0.2">
      <c r="A115" s="50">
        <v>42716</v>
      </c>
      <c r="B115" s="6">
        <v>0.59892361111111114</v>
      </c>
      <c r="C115" s="1" t="s">
        <v>126</v>
      </c>
      <c r="D115" s="1" t="s">
        <v>135</v>
      </c>
      <c r="E115" s="1" t="s">
        <v>253</v>
      </c>
      <c r="F115" s="52">
        <v>42716.598912037036</v>
      </c>
      <c r="G115" s="158">
        <v>2142</v>
      </c>
      <c r="H115" s="5" t="s">
        <v>118</v>
      </c>
      <c r="I115" s="1" t="s">
        <v>143</v>
      </c>
      <c r="J115" s="69">
        <v>7440</v>
      </c>
    </row>
    <row r="116" spans="1:10" x14ac:dyDescent="0.2">
      <c r="A116" s="50">
        <v>42716</v>
      </c>
      <c r="B116" s="6">
        <v>0.59892361111111114</v>
      </c>
      <c r="C116" s="1" t="s">
        <v>126</v>
      </c>
      <c r="D116" s="1" t="s">
        <v>135</v>
      </c>
      <c r="E116" s="1" t="s">
        <v>254</v>
      </c>
      <c r="F116" s="52">
        <v>42716.598935185182</v>
      </c>
      <c r="G116" s="158">
        <v>2143</v>
      </c>
      <c r="H116" s="5" t="s">
        <v>118</v>
      </c>
      <c r="I116" s="1" t="s">
        <v>143</v>
      </c>
      <c r="J116" s="69">
        <v>7430</v>
      </c>
    </row>
    <row r="117" spans="1:10" x14ac:dyDescent="0.2">
      <c r="A117" s="50">
        <v>42716</v>
      </c>
      <c r="B117" s="6">
        <v>0.59892361111111114</v>
      </c>
      <c r="C117" s="1" t="s">
        <v>126</v>
      </c>
      <c r="D117" s="1" t="s">
        <v>135</v>
      </c>
      <c r="E117" s="1" t="s">
        <v>255</v>
      </c>
      <c r="F117" s="52">
        <v>42716.598935185182</v>
      </c>
      <c r="G117" s="158">
        <v>2144</v>
      </c>
      <c r="H117" s="5" t="s">
        <v>118</v>
      </c>
      <c r="I117" s="1" t="s">
        <v>143</v>
      </c>
      <c r="J117" s="69">
        <v>7430</v>
      </c>
    </row>
    <row r="118" spans="1:10" x14ac:dyDescent="0.2">
      <c r="A118" s="50">
        <v>42716</v>
      </c>
      <c r="B118" s="6">
        <v>0.59892361111111114</v>
      </c>
      <c r="C118" s="1" t="s">
        <v>126</v>
      </c>
      <c r="D118" s="1" t="s">
        <v>135</v>
      </c>
      <c r="E118" s="1" t="s">
        <v>256</v>
      </c>
      <c r="F118" s="52">
        <v>42716.598935185182</v>
      </c>
      <c r="G118" s="158">
        <v>2116</v>
      </c>
      <c r="H118" s="5" t="s">
        <v>118</v>
      </c>
      <c r="I118" s="1" t="s">
        <v>143</v>
      </c>
      <c r="J118" s="69">
        <v>7430</v>
      </c>
    </row>
    <row r="119" spans="1:10" x14ac:dyDescent="0.2">
      <c r="A119" s="50">
        <v>42716</v>
      </c>
      <c r="B119" s="6">
        <v>0.59892361111111114</v>
      </c>
      <c r="C119" s="1" t="s">
        <v>126</v>
      </c>
      <c r="D119" s="1" t="s">
        <v>135</v>
      </c>
      <c r="E119" s="1" t="s">
        <v>257</v>
      </c>
      <c r="F119" s="52">
        <v>42716.598935185182</v>
      </c>
      <c r="G119" s="158">
        <v>2117</v>
      </c>
      <c r="H119" s="5" t="s">
        <v>118</v>
      </c>
      <c r="I119" s="1" t="s">
        <v>143</v>
      </c>
      <c r="J119" s="69">
        <v>7430</v>
      </c>
    </row>
    <row r="120" spans="1:10" x14ac:dyDescent="0.2">
      <c r="A120" s="50">
        <v>42716</v>
      </c>
      <c r="B120" s="6">
        <v>0.59892361111111114</v>
      </c>
      <c r="C120" s="1" t="s">
        <v>126</v>
      </c>
      <c r="D120" s="1" t="s">
        <v>135</v>
      </c>
      <c r="E120" s="1" t="s">
        <v>258</v>
      </c>
      <c r="F120" s="52">
        <v>42716.598935185182</v>
      </c>
      <c r="G120" s="158">
        <v>2118</v>
      </c>
      <c r="H120" s="5" t="s">
        <v>118</v>
      </c>
      <c r="I120" s="1" t="s">
        <v>143</v>
      </c>
      <c r="J120" s="69">
        <v>7432</v>
      </c>
    </row>
    <row r="121" spans="1:10" x14ac:dyDescent="0.2">
      <c r="A121" s="50">
        <v>42716</v>
      </c>
      <c r="B121" s="6">
        <v>0.60043981481481479</v>
      </c>
      <c r="C121" s="1" t="s">
        <v>155</v>
      </c>
      <c r="D121" s="1" t="s">
        <v>116</v>
      </c>
      <c r="E121" s="1" t="s">
        <v>259</v>
      </c>
      <c r="F121" s="52">
        <v>42716.600439814814</v>
      </c>
      <c r="G121" s="158">
        <v>2119</v>
      </c>
      <c r="H121" s="5" t="s">
        <v>137</v>
      </c>
      <c r="I121" s="1" t="s">
        <v>143</v>
      </c>
      <c r="J121" s="69">
        <f>87581/576</f>
        <v>152.05034722222223</v>
      </c>
    </row>
    <row r="122" spans="1:10" x14ac:dyDescent="0.2">
      <c r="A122" s="50">
        <v>42716</v>
      </c>
      <c r="B122" s="6">
        <v>0.62311342592592589</v>
      </c>
      <c r="C122" s="1" t="s">
        <v>123</v>
      </c>
      <c r="D122" s="1" t="s">
        <v>135</v>
      </c>
      <c r="E122" s="1" t="s">
        <v>260</v>
      </c>
      <c r="F122" s="52">
        <v>42716.623101851852</v>
      </c>
      <c r="G122" s="158">
        <v>2120</v>
      </c>
      <c r="H122" s="5" t="s">
        <v>118</v>
      </c>
      <c r="I122" s="1" t="s">
        <v>143</v>
      </c>
      <c r="J122" s="69">
        <v>7116</v>
      </c>
    </row>
    <row r="123" spans="1:10" x14ac:dyDescent="0.2">
      <c r="A123" s="50">
        <v>42716</v>
      </c>
      <c r="B123" s="6">
        <v>0.62604166666666672</v>
      </c>
      <c r="C123" s="1" t="s">
        <v>153</v>
      </c>
      <c r="D123" s="1" t="s">
        <v>116</v>
      </c>
      <c r="E123" s="1" t="s">
        <v>260</v>
      </c>
      <c r="F123" s="52">
        <v>42716.625902777778</v>
      </c>
      <c r="G123" s="158">
        <v>2121</v>
      </c>
      <c r="H123" s="5" t="s">
        <v>137</v>
      </c>
      <c r="I123" s="1" t="s">
        <v>143</v>
      </c>
      <c r="J123" s="69">
        <v>15</v>
      </c>
    </row>
    <row r="124" spans="1:10" x14ac:dyDescent="0.2">
      <c r="A124" s="50">
        <v>42717</v>
      </c>
      <c r="B124" s="6">
        <v>0.39697916666666666</v>
      </c>
      <c r="C124" s="1" t="s">
        <v>261</v>
      </c>
      <c r="D124" s="1" t="s">
        <v>116</v>
      </c>
      <c r="E124" s="1" t="s">
        <v>264</v>
      </c>
      <c r="F124" s="52">
        <v>42717.396967592591</v>
      </c>
      <c r="G124" s="158">
        <v>2122</v>
      </c>
      <c r="H124" s="5" t="s">
        <v>118</v>
      </c>
      <c r="I124" s="1" t="s">
        <v>119</v>
      </c>
      <c r="J124" s="69">
        <v>1100</v>
      </c>
    </row>
    <row r="125" spans="1:10" x14ac:dyDescent="0.2">
      <c r="A125" s="50">
        <v>42717</v>
      </c>
      <c r="B125" s="6">
        <v>0.41930555555555554</v>
      </c>
      <c r="C125" s="1" t="s">
        <v>265</v>
      </c>
      <c r="D125" s="1" t="s">
        <v>116</v>
      </c>
      <c r="E125" s="1" t="s">
        <v>267</v>
      </c>
      <c r="F125" s="52">
        <v>42717.419305555559</v>
      </c>
      <c r="G125" s="158">
        <v>2123</v>
      </c>
      <c r="H125" s="5" t="s">
        <v>118</v>
      </c>
      <c r="I125" s="1" t="s">
        <v>119</v>
      </c>
      <c r="J125" s="69">
        <v>1100</v>
      </c>
    </row>
    <row r="126" spans="1:10" x14ac:dyDescent="0.2">
      <c r="A126" s="50">
        <v>42717</v>
      </c>
      <c r="B126" s="6">
        <v>0.47045138888888888</v>
      </c>
      <c r="C126" s="1" t="s">
        <v>228</v>
      </c>
      <c r="D126" s="1" t="s">
        <v>135</v>
      </c>
      <c r="E126" s="1" t="s">
        <v>268</v>
      </c>
      <c r="F126" s="52">
        <v>42717.47042824074</v>
      </c>
      <c r="G126" s="158">
        <v>2124</v>
      </c>
      <c r="H126" s="5" t="s">
        <v>118</v>
      </c>
      <c r="I126" s="1" t="s">
        <v>119</v>
      </c>
      <c r="J126" s="69">
        <v>16040</v>
      </c>
    </row>
    <row r="127" spans="1:10" x14ac:dyDescent="0.2">
      <c r="A127" s="50">
        <v>42717</v>
      </c>
      <c r="B127" s="6">
        <v>0.6171875</v>
      </c>
      <c r="C127" s="1" t="s">
        <v>228</v>
      </c>
      <c r="D127" s="1" t="s">
        <v>135</v>
      </c>
      <c r="E127" s="1" t="s">
        <v>269</v>
      </c>
      <c r="F127" s="52">
        <v>42717.617175925923</v>
      </c>
      <c r="G127" s="158">
        <v>2125</v>
      </c>
      <c r="H127" s="5" t="s">
        <v>118</v>
      </c>
      <c r="I127" s="1" t="s">
        <v>119</v>
      </c>
      <c r="J127" s="69">
        <v>16075</v>
      </c>
    </row>
    <row r="128" spans="1:10" x14ac:dyDescent="0.2">
      <c r="A128" s="50">
        <v>42717</v>
      </c>
      <c r="B128" s="6">
        <v>0.6199189814814815</v>
      </c>
      <c r="C128" s="1" t="s">
        <v>228</v>
      </c>
      <c r="D128" s="1" t="s">
        <v>135</v>
      </c>
      <c r="E128" s="1" t="s">
        <v>270</v>
      </c>
      <c r="F128" s="52">
        <v>42717.619895833333</v>
      </c>
      <c r="G128" s="158">
        <v>2126</v>
      </c>
      <c r="H128" s="5" t="s">
        <v>118</v>
      </c>
      <c r="I128" s="1" t="s">
        <v>119</v>
      </c>
      <c r="J128" s="69">
        <v>16045</v>
      </c>
    </row>
    <row r="129" spans="1:10" x14ac:dyDescent="0.2">
      <c r="A129" s="50">
        <v>42719</v>
      </c>
      <c r="B129" s="6">
        <v>0.41945601851851855</v>
      </c>
      <c r="C129" s="1" t="s">
        <v>228</v>
      </c>
      <c r="D129" s="1" t="s">
        <v>135</v>
      </c>
      <c r="E129" s="1" t="s">
        <v>271</v>
      </c>
      <c r="F129" s="52">
        <v>42719.419456018521</v>
      </c>
      <c r="G129" s="158">
        <v>2127</v>
      </c>
      <c r="H129" s="5" t="s">
        <v>118</v>
      </c>
      <c r="I129" s="1" t="s">
        <v>119</v>
      </c>
      <c r="J129" s="69">
        <v>15785</v>
      </c>
    </row>
    <row r="130" spans="1:10" x14ac:dyDescent="0.2">
      <c r="A130" s="50">
        <v>42723</v>
      </c>
      <c r="B130" s="6">
        <v>0.45126157407407402</v>
      </c>
      <c r="C130" s="1" t="s">
        <v>261</v>
      </c>
      <c r="D130" s="1" t="s">
        <v>116</v>
      </c>
      <c r="E130" s="7" t="s">
        <v>272</v>
      </c>
      <c r="F130" s="52">
        <v>42723.451249999998</v>
      </c>
      <c r="G130" s="158">
        <v>2128</v>
      </c>
      <c r="H130" s="5" t="s">
        <v>137</v>
      </c>
      <c r="I130" s="1" t="s">
        <v>143</v>
      </c>
      <c r="J130" s="69">
        <v>1520</v>
      </c>
    </row>
    <row r="131" spans="1:10" x14ac:dyDescent="0.2">
      <c r="A131" s="50">
        <v>42723</v>
      </c>
      <c r="B131" s="6">
        <v>0.45126157407407402</v>
      </c>
      <c r="C131" s="1" t="s">
        <v>265</v>
      </c>
      <c r="D131" s="1" t="s">
        <v>116</v>
      </c>
      <c r="E131" s="7" t="s">
        <v>273</v>
      </c>
      <c r="F131" s="52">
        <v>42723.451261574075</v>
      </c>
      <c r="G131" s="158">
        <v>2129</v>
      </c>
      <c r="H131" s="5" t="s">
        <v>137</v>
      </c>
      <c r="I131" s="1" t="s">
        <v>143</v>
      </c>
      <c r="J131" s="69">
        <v>1430</v>
      </c>
    </row>
    <row r="132" spans="1:10" x14ac:dyDescent="0.2">
      <c r="A132" s="50">
        <v>42723</v>
      </c>
      <c r="B132" s="6">
        <v>0.45946759259259262</v>
      </c>
      <c r="C132" s="1" t="s">
        <v>228</v>
      </c>
      <c r="D132" s="1" t="s">
        <v>135</v>
      </c>
      <c r="E132" s="1" t="s">
        <v>274</v>
      </c>
      <c r="F132" s="52">
        <v>42723.459467592591</v>
      </c>
      <c r="G132" s="158">
        <v>2130</v>
      </c>
      <c r="H132" s="5" t="s">
        <v>137</v>
      </c>
      <c r="I132" s="1" t="s">
        <v>143</v>
      </c>
      <c r="J132" s="69">
        <v>15515</v>
      </c>
    </row>
    <row r="133" spans="1:10" x14ac:dyDescent="0.2">
      <c r="A133" s="50">
        <v>42724</v>
      </c>
      <c r="B133" s="6">
        <v>0.39737268518518515</v>
      </c>
      <c r="C133" s="1" t="s">
        <v>237</v>
      </c>
      <c r="D133" s="1" t="s">
        <v>116</v>
      </c>
      <c r="E133" s="1" t="s">
        <v>275</v>
      </c>
      <c r="F133" s="52">
        <v>42724.397245370368</v>
      </c>
      <c r="G133" s="158">
        <v>2131</v>
      </c>
      <c r="H133" s="5" t="s">
        <v>137</v>
      </c>
      <c r="I133" s="1" t="s">
        <v>143</v>
      </c>
      <c r="J133" s="69">
        <v>1450</v>
      </c>
    </row>
    <row r="134" spans="1:10" x14ac:dyDescent="0.2">
      <c r="A134" s="50">
        <v>42724</v>
      </c>
      <c r="B134" s="6">
        <v>0.40186342592592594</v>
      </c>
      <c r="C134" s="1" t="s">
        <v>228</v>
      </c>
      <c r="D134" s="1" t="s">
        <v>135</v>
      </c>
      <c r="E134" s="1" t="s">
        <v>276</v>
      </c>
      <c r="F134" s="52">
        <v>42724.401863425926</v>
      </c>
      <c r="G134" s="158">
        <v>2132</v>
      </c>
      <c r="H134" s="5" t="s">
        <v>137</v>
      </c>
      <c r="I134" s="1" t="s">
        <v>143</v>
      </c>
      <c r="J134" s="69">
        <v>15105</v>
      </c>
    </row>
    <row r="135" spans="1:10" x14ac:dyDescent="0.2">
      <c r="A135" s="50">
        <v>42725</v>
      </c>
      <c r="B135" s="6">
        <v>0.38468750000000002</v>
      </c>
      <c r="C135" s="1" t="s">
        <v>234</v>
      </c>
      <c r="D135" s="1" t="s">
        <v>116</v>
      </c>
      <c r="E135" s="1" t="s">
        <v>277</v>
      </c>
      <c r="F135" s="52">
        <v>42725.384675925925</v>
      </c>
      <c r="G135" s="158">
        <v>2133</v>
      </c>
      <c r="H135" s="5" t="s">
        <v>137</v>
      </c>
      <c r="I135" s="1" t="s">
        <v>143</v>
      </c>
      <c r="J135" s="69">
        <v>1250</v>
      </c>
    </row>
    <row r="136" spans="1:10" x14ac:dyDescent="0.2">
      <c r="A136" s="50">
        <v>42725</v>
      </c>
      <c r="B136" s="6">
        <v>0.38986111111111116</v>
      </c>
      <c r="C136" s="1" t="s">
        <v>228</v>
      </c>
      <c r="D136" s="1" t="s">
        <v>135</v>
      </c>
      <c r="E136" s="1" t="s">
        <v>278</v>
      </c>
      <c r="F136" s="52">
        <v>42725.389849537038</v>
      </c>
      <c r="G136" s="158">
        <v>2134</v>
      </c>
      <c r="H136" s="5" t="s">
        <v>137</v>
      </c>
      <c r="I136" s="1" t="s">
        <v>143</v>
      </c>
      <c r="J136" s="69">
        <v>14975</v>
      </c>
    </row>
    <row r="137" spans="1:10" x14ac:dyDescent="0.2">
      <c r="A137" s="50">
        <v>42725</v>
      </c>
      <c r="B137" s="6">
        <v>0.61707175925925928</v>
      </c>
      <c r="C137" s="1" t="s">
        <v>279</v>
      </c>
      <c r="D137" s="1" t="s">
        <v>116</v>
      </c>
      <c r="E137" s="1" t="s">
        <v>284</v>
      </c>
      <c r="F137" s="52">
        <v>42725.617048611108</v>
      </c>
      <c r="G137" s="158">
        <v>2135</v>
      </c>
      <c r="H137" s="5" t="s">
        <v>118</v>
      </c>
      <c r="I137" s="1" t="s">
        <v>119</v>
      </c>
      <c r="J137" s="69">
        <v>45.9</v>
      </c>
    </row>
    <row r="138" spans="1:10" x14ac:dyDescent="0.2">
      <c r="A138" s="50">
        <v>42725</v>
      </c>
      <c r="B138" s="6">
        <v>0.62089120370370365</v>
      </c>
      <c r="C138" s="1" t="s">
        <v>281</v>
      </c>
      <c r="D138" s="1" t="s">
        <v>135</v>
      </c>
      <c r="E138" s="1" t="s">
        <v>285</v>
      </c>
      <c r="F138" s="52">
        <v>42725.620891203704</v>
      </c>
      <c r="G138" s="158">
        <v>2136</v>
      </c>
      <c r="H138" s="5" t="s">
        <v>137</v>
      </c>
      <c r="I138" s="1" t="s">
        <v>119</v>
      </c>
      <c r="J138" s="69">
        <v>1503</v>
      </c>
    </row>
    <row r="139" spans="1:10" x14ac:dyDescent="0.2">
      <c r="A139" s="50">
        <v>42726</v>
      </c>
      <c r="B139" s="6">
        <v>0.60307870370370364</v>
      </c>
      <c r="C139" s="1" t="s">
        <v>281</v>
      </c>
      <c r="D139" s="1" t="s">
        <v>135</v>
      </c>
      <c r="E139" s="1" t="s">
        <v>286</v>
      </c>
      <c r="F139" s="52">
        <v>42726.603067129632</v>
      </c>
      <c r="G139" s="158">
        <v>2137</v>
      </c>
      <c r="H139" s="5" t="s">
        <v>118</v>
      </c>
      <c r="I139" s="1" t="s">
        <v>143</v>
      </c>
      <c r="J139" s="69">
        <v>1500</v>
      </c>
    </row>
    <row r="140" spans="1:10" x14ac:dyDescent="0.2">
      <c r="A140" s="50">
        <v>42726</v>
      </c>
      <c r="B140" s="6">
        <v>0.62312500000000004</v>
      </c>
      <c r="C140" s="1" t="s">
        <v>281</v>
      </c>
      <c r="D140" s="1" t="s">
        <v>135</v>
      </c>
      <c r="E140" s="1" t="s">
        <v>287</v>
      </c>
      <c r="F140" s="52">
        <v>42726.623113425929</v>
      </c>
      <c r="G140" s="158">
        <v>2138</v>
      </c>
      <c r="H140" s="5" t="s">
        <v>118</v>
      </c>
      <c r="I140" s="1" t="s">
        <v>143</v>
      </c>
      <c r="J140" s="69">
        <v>1491</v>
      </c>
    </row>
    <row r="141" spans="1:10" x14ac:dyDescent="0.2">
      <c r="A141" s="50">
        <v>42727</v>
      </c>
      <c r="B141" s="6">
        <v>0.60233796296296294</v>
      </c>
      <c r="C141" s="1" t="s">
        <v>288</v>
      </c>
      <c r="D141" s="1" t="s">
        <v>116</v>
      </c>
      <c r="E141" s="1" t="s">
        <v>290</v>
      </c>
      <c r="F141" s="52">
        <v>42727.602314814816</v>
      </c>
      <c r="G141" s="158">
        <v>2139</v>
      </c>
      <c r="H141" s="5" t="s">
        <v>118</v>
      </c>
      <c r="I141" s="1" t="s">
        <v>119</v>
      </c>
      <c r="J141" s="69">
        <v>42</v>
      </c>
    </row>
    <row r="142" spans="1:10" x14ac:dyDescent="0.2">
      <c r="A142" s="50">
        <v>42727</v>
      </c>
      <c r="B142" s="6">
        <v>0.61906249999999996</v>
      </c>
      <c r="C142" s="1" t="s">
        <v>281</v>
      </c>
      <c r="D142" s="1" t="s">
        <v>135</v>
      </c>
      <c r="E142" s="1" t="s">
        <v>291</v>
      </c>
      <c r="F142" s="52">
        <v>42727.619050925925</v>
      </c>
      <c r="G142" s="158">
        <v>2140</v>
      </c>
      <c r="H142" s="5" t="s">
        <v>137</v>
      </c>
      <c r="I142" s="1" t="s">
        <v>119</v>
      </c>
      <c r="J142" s="69">
        <v>1509</v>
      </c>
    </row>
    <row r="143" spans="1:10" x14ac:dyDescent="0.2">
      <c r="A143" s="50">
        <v>42730</v>
      </c>
      <c r="B143" s="6">
        <v>0.57337962962962963</v>
      </c>
      <c r="C143" s="1" t="s">
        <v>226</v>
      </c>
      <c r="D143" s="1" t="s">
        <v>116</v>
      </c>
      <c r="E143" s="1" t="s">
        <v>292</v>
      </c>
      <c r="F143" s="52">
        <v>42730.573379629626</v>
      </c>
      <c r="G143" s="158">
        <v>2141</v>
      </c>
      <c r="H143" s="5" t="s">
        <v>137</v>
      </c>
      <c r="I143" s="1" t="s">
        <v>143</v>
      </c>
      <c r="J143" s="69">
        <v>1250</v>
      </c>
    </row>
    <row r="144" spans="1:10" x14ac:dyDescent="0.2">
      <c r="A144" s="50">
        <v>42730</v>
      </c>
      <c r="B144" s="6">
        <v>0.57378472222222221</v>
      </c>
      <c r="C144" s="1" t="s">
        <v>228</v>
      </c>
      <c r="D144" s="1" t="s">
        <v>135</v>
      </c>
      <c r="E144" s="1" t="s">
        <v>293</v>
      </c>
      <c r="F144" s="52">
        <v>42730.573761574073</v>
      </c>
      <c r="G144" s="158">
        <v>2142</v>
      </c>
      <c r="H144" s="5" t="s">
        <v>137</v>
      </c>
      <c r="I144" s="1" t="s">
        <v>143</v>
      </c>
      <c r="J144" s="69">
        <v>14765</v>
      </c>
    </row>
    <row r="145" spans="1:10" x14ac:dyDescent="0.2">
      <c r="A145" s="50">
        <v>42730</v>
      </c>
      <c r="B145" s="6">
        <v>0.62290509259259264</v>
      </c>
      <c r="C145" s="1" t="s">
        <v>281</v>
      </c>
      <c r="D145" s="1" t="s">
        <v>135</v>
      </c>
      <c r="E145" s="1" t="s">
        <v>294</v>
      </c>
      <c r="F145" s="52">
        <v>42730.622916666667</v>
      </c>
      <c r="G145" s="158">
        <v>2143</v>
      </c>
      <c r="H145" s="5" t="s">
        <v>137</v>
      </c>
      <c r="I145" s="1" t="s">
        <v>119</v>
      </c>
      <c r="J145" s="69">
        <v>1528</v>
      </c>
    </row>
    <row r="146" spans="1:10" x14ac:dyDescent="0.2">
      <c r="A146" s="50">
        <v>42731</v>
      </c>
      <c r="B146" s="6">
        <v>0.60614583333333327</v>
      </c>
      <c r="C146" s="1" t="s">
        <v>298</v>
      </c>
      <c r="D146" s="1" t="s">
        <v>116</v>
      </c>
      <c r="E146" s="1" t="s">
        <v>300</v>
      </c>
      <c r="F146" s="52">
        <v>42731.606122685182</v>
      </c>
      <c r="G146" s="158">
        <v>2144</v>
      </c>
      <c r="H146" s="5" t="s">
        <v>118</v>
      </c>
      <c r="I146" s="1" t="s">
        <v>119</v>
      </c>
      <c r="J146" s="69">
        <v>5200</v>
      </c>
    </row>
    <row r="147" spans="1:10" x14ac:dyDescent="0.2">
      <c r="A147" s="50">
        <v>42731</v>
      </c>
      <c r="B147" s="6">
        <v>0.61298611111111112</v>
      </c>
      <c r="C147" s="1" t="s">
        <v>296</v>
      </c>
      <c r="D147" s="1" t="s">
        <v>135</v>
      </c>
      <c r="E147" s="1" t="s">
        <v>301</v>
      </c>
      <c r="F147" s="52">
        <v>42731.612974537034</v>
      </c>
      <c r="G147" s="158">
        <v>2116</v>
      </c>
      <c r="H147" s="5" t="s">
        <v>137</v>
      </c>
      <c r="I147" s="1" t="s">
        <v>119</v>
      </c>
      <c r="J147" s="69">
        <v>87100</v>
      </c>
    </row>
    <row r="148" spans="1:10" x14ac:dyDescent="0.2">
      <c r="A148" s="50">
        <v>42732</v>
      </c>
      <c r="B148" s="6">
        <v>0.41870370370370374</v>
      </c>
      <c r="C148" s="1" t="s">
        <v>279</v>
      </c>
      <c r="D148" s="1" t="s">
        <v>116</v>
      </c>
      <c r="E148" s="1" t="s">
        <v>302</v>
      </c>
      <c r="F148" s="52">
        <v>42732.418692129628</v>
      </c>
      <c r="G148" s="158">
        <v>2117</v>
      </c>
      <c r="H148" s="5" t="s">
        <v>137</v>
      </c>
      <c r="I148" s="1" t="s">
        <v>143</v>
      </c>
      <c r="J148" s="69">
        <v>43.116399999999999</v>
      </c>
    </row>
    <row r="149" spans="1:10" x14ac:dyDescent="0.2">
      <c r="A149" s="50">
        <v>42732</v>
      </c>
      <c r="B149" s="6">
        <v>0.41870370370370374</v>
      </c>
      <c r="C149" s="1" t="s">
        <v>288</v>
      </c>
      <c r="D149" s="1" t="s">
        <v>116</v>
      </c>
      <c r="E149" s="1" t="s">
        <v>302</v>
      </c>
      <c r="F149" s="52">
        <v>42732.418703703705</v>
      </c>
      <c r="G149" s="158">
        <v>2118</v>
      </c>
      <c r="H149" s="5" t="s">
        <v>137</v>
      </c>
      <c r="I149" s="1" t="s">
        <v>143</v>
      </c>
      <c r="J149" s="69">
        <v>32.317100000000003</v>
      </c>
    </row>
    <row r="150" spans="1:10" x14ac:dyDescent="0.2">
      <c r="A150" s="50">
        <v>42732</v>
      </c>
      <c r="B150" s="6">
        <v>0.42418981481481483</v>
      </c>
      <c r="C150" s="1" t="s">
        <v>281</v>
      </c>
      <c r="D150" s="1" t="s">
        <v>135</v>
      </c>
      <c r="E150" s="1" t="s">
        <v>303</v>
      </c>
      <c r="F150" s="52">
        <v>42732.424166666664</v>
      </c>
      <c r="G150" s="158">
        <v>2119</v>
      </c>
      <c r="H150" s="5" t="s">
        <v>118</v>
      </c>
      <c r="I150" s="1" t="s">
        <v>143</v>
      </c>
      <c r="J150" s="69">
        <v>1523</v>
      </c>
    </row>
    <row r="151" spans="1:10" x14ac:dyDescent="0.2">
      <c r="A151" s="50">
        <v>42732</v>
      </c>
      <c r="B151" s="6">
        <v>0.42418981481481483</v>
      </c>
      <c r="C151" s="1" t="s">
        <v>281</v>
      </c>
      <c r="D151" s="1" t="s">
        <v>135</v>
      </c>
      <c r="E151" s="1" t="s">
        <v>303</v>
      </c>
      <c r="F151" s="52">
        <v>42732.424201388887</v>
      </c>
      <c r="G151" s="158">
        <v>2120</v>
      </c>
      <c r="H151" s="5" t="s">
        <v>118</v>
      </c>
      <c r="I151" s="1" t="s">
        <v>143</v>
      </c>
      <c r="J151" s="69">
        <v>1521</v>
      </c>
    </row>
    <row r="152" spans="1:10" x14ac:dyDescent="0.2">
      <c r="A152" s="50">
        <v>42734</v>
      </c>
      <c r="B152" s="6">
        <v>0.40520833333333334</v>
      </c>
      <c r="C152" s="1" t="s">
        <v>304</v>
      </c>
      <c r="D152" s="1" t="s">
        <v>116</v>
      </c>
      <c r="E152" s="1" t="s">
        <v>307</v>
      </c>
      <c r="F152" s="52">
        <v>42734.40520833333</v>
      </c>
      <c r="G152" s="158">
        <v>2121</v>
      </c>
      <c r="H152" s="5" t="s">
        <v>118</v>
      </c>
      <c r="I152" s="1" t="s">
        <v>119</v>
      </c>
      <c r="J152" s="69">
        <v>1550</v>
      </c>
    </row>
    <row r="153" spans="1:10" x14ac:dyDescent="0.2">
      <c r="A153" s="50">
        <v>42734</v>
      </c>
      <c r="B153" s="6">
        <v>0.40747685185185184</v>
      </c>
      <c r="C153" s="1" t="s">
        <v>228</v>
      </c>
      <c r="D153" s="1" t="s">
        <v>135</v>
      </c>
      <c r="E153" s="1" t="s">
        <v>308</v>
      </c>
      <c r="F153" s="52">
        <v>42734.407442129632</v>
      </c>
      <c r="G153" s="158">
        <v>2122</v>
      </c>
      <c r="H153" s="5" t="s">
        <v>118</v>
      </c>
      <c r="I153" s="1" t="s">
        <v>119</v>
      </c>
      <c r="J153" s="69">
        <v>15045</v>
      </c>
    </row>
    <row r="154" spans="1:10" x14ac:dyDescent="0.2">
      <c r="A154" s="50">
        <v>42734</v>
      </c>
      <c r="B154" s="6">
        <v>0.42295138888888889</v>
      </c>
      <c r="C154" s="1" t="s">
        <v>228</v>
      </c>
      <c r="D154" s="1" t="s">
        <v>135</v>
      </c>
      <c r="E154" s="1" t="s">
        <v>309</v>
      </c>
      <c r="F154" s="52">
        <v>42734.422939814816</v>
      </c>
      <c r="G154" s="158">
        <v>2123</v>
      </c>
      <c r="H154" s="5" t="s">
        <v>118</v>
      </c>
      <c r="I154" s="1" t="s">
        <v>119</v>
      </c>
      <c r="J154" s="69">
        <v>14980</v>
      </c>
    </row>
    <row r="155" spans="1:10" x14ac:dyDescent="0.2">
      <c r="A155" s="50">
        <v>42739</v>
      </c>
      <c r="B155" s="6">
        <v>0.39391203703703703</v>
      </c>
      <c r="C155" s="1" t="s">
        <v>296</v>
      </c>
      <c r="D155" s="1" t="s">
        <v>135</v>
      </c>
      <c r="E155" s="1" t="s">
        <v>310</v>
      </c>
      <c r="F155" s="52">
        <v>42739.393912037034</v>
      </c>
      <c r="G155" s="158">
        <v>2124</v>
      </c>
      <c r="H155" s="5" t="s">
        <v>118</v>
      </c>
      <c r="I155" s="1" t="s">
        <v>143</v>
      </c>
      <c r="J155" s="69">
        <v>85240</v>
      </c>
    </row>
    <row r="156" spans="1:10" x14ac:dyDescent="0.2">
      <c r="A156" s="50">
        <v>42740</v>
      </c>
      <c r="B156" s="6">
        <v>0.61843749999999997</v>
      </c>
      <c r="C156" s="1" t="s">
        <v>228</v>
      </c>
      <c r="D156" s="1" t="s">
        <v>135</v>
      </c>
      <c r="E156" s="1" t="s">
        <v>311</v>
      </c>
      <c r="F156" s="52">
        <v>42740.618414351855</v>
      </c>
      <c r="G156" s="158">
        <v>2125</v>
      </c>
      <c r="H156" s="5" t="s">
        <v>137</v>
      </c>
      <c r="I156" s="1" t="s">
        <v>143</v>
      </c>
      <c r="J156" s="69">
        <v>15300</v>
      </c>
    </row>
    <row r="157" spans="1:10" x14ac:dyDescent="0.2">
      <c r="A157" s="50">
        <v>42744</v>
      </c>
      <c r="B157" s="6">
        <v>0.61739583333333337</v>
      </c>
      <c r="C157" s="1" t="s">
        <v>296</v>
      </c>
      <c r="D157" s="1" t="s">
        <v>135</v>
      </c>
      <c r="E157" s="1" t="s">
        <v>312</v>
      </c>
      <c r="F157" s="52">
        <v>42744.617384259262</v>
      </c>
      <c r="G157" s="158">
        <v>2126</v>
      </c>
      <c r="H157" s="5" t="s">
        <v>137</v>
      </c>
      <c r="I157" s="1" t="s">
        <v>119</v>
      </c>
      <c r="J157" s="69">
        <v>87970</v>
      </c>
    </row>
    <row r="158" spans="1:10" x14ac:dyDescent="0.2">
      <c r="A158" s="50">
        <v>42748</v>
      </c>
      <c r="B158" s="6">
        <v>0.62366898148148142</v>
      </c>
      <c r="C158" s="1" t="s">
        <v>228</v>
      </c>
      <c r="D158" s="1" t="s">
        <v>135</v>
      </c>
      <c r="E158" s="1" t="s">
        <v>313</v>
      </c>
      <c r="F158" s="52">
        <v>42748.623668981483</v>
      </c>
      <c r="G158" s="158">
        <v>2127</v>
      </c>
      <c r="H158" s="5" t="s">
        <v>118</v>
      </c>
      <c r="I158" s="1" t="s">
        <v>119</v>
      </c>
      <c r="J158" s="69">
        <v>15065</v>
      </c>
    </row>
    <row r="159" spans="1:10" x14ac:dyDescent="0.2">
      <c r="A159" s="50">
        <v>42748</v>
      </c>
      <c r="B159" s="6">
        <v>0.62366898148148142</v>
      </c>
      <c r="C159" s="1" t="s">
        <v>296</v>
      </c>
      <c r="D159" s="1" t="s">
        <v>135</v>
      </c>
      <c r="E159" s="1" t="s">
        <v>314</v>
      </c>
      <c r="F159" s="52">
        <v>42748.623680555553</v>
      </c>
      <c r="G159" s="158">
        <v>2128</v>
      </c>
      <c r="H159" s="5" t="s">
        <v>118</v>
      </c>
      <c r="I159" s="1" t="s">
        <v>143</v>
      </c>
      <c r="J159" s="69">
        <v>86940</v>
      </c>
    </row>
    <row r="160" spans="1:10" x14ac:dyDescent="0.2">
      <c r="A160" s="50">
        <v>42754</v>
      </c>
      <c r="B160" s="6">
        <v>0.61717592592592596</v>
      </c>
      <c r="C160" s="1" t="s">
        <v>228</v>
      </c>
      <c r="D160" s="1" t="s">
        <v>135</v>
      </c>
      <c r="E160" s="1" t="s">
        <v>315</v>
      </c>
      <c r="F160" s="52">
        <v>42754.617152777777</v>
      </c>
      <c r="G160" s="158">
        <v>2129</v>
      </c>
      <c r="H160" s="5" t="s">
        <v>137</v>
      </c>
      <c r="I160" s="1" t="s">
        <v>143</v>
      </c>
      <c r="J160" s="69">
        <v>15280</v>
      </c>
    </row>
    <row r="161" spans="1:10" x14ac:dyDescent="0.2">
      <c r="A161" s="50">
        <v>42755</v>
      </c>
      <c r="B161" s="6">
        <v>0.62208333333333332</v>
      </c>
      <c r="C161" s="1" t="s">
        <v>296</v>
      </c>
      <c r="D161" s="1" t="s">
        <v>135</v>
      </c>
      <c r="E161" s="1" t="s">
        <v>316</v>
      </c>
      <c r="F161" s="52">
        <v>42755.622083333335</v>
      </c>
      <c r="G161" s="158">
        <v>2130</v>
      </c>
      <c r="H161" s="5" t="s">
        <v>118</v>
      </c>
      <c r="I161" s="1" t="s">
        <v>143</v>
      </c>
      <c r="J161" s="69">
        <v>83370</v>
      </c>
    </row>
    <row r="162" spans="1:10" x14ac:dyDescent="0.2">
      <c r="A162" s="50">
        <v>42755</v>
      </c>
      <c r="B162" s="6">
        <v>0.62208333333333332</v>
      </c>
      <c r="C162" s="1" t="s">
        <v>296</v>
      </c>
      <c r="D162" s="1" t="s">
        <v>135</v>
      </c>
      <c r="E162" s="1" t="s">
        <v>317</v>
      </c>
      <c r="F162" s="52">
        <v>42755.622083333335</v>
      </c>
      <c r="G162" s="158">
        <v>2131</v>
      </c>
      <c r="H162" s="5" t="s">
        <v>118</v>
      </c>
      <c r="I162" s="1" t="s">
        <v>143</v>
      </c>
      <c r="J162" s="69">
        <v>83380</v>
      </c>
    </row>
    <row r="163" spans="1:10" x14ac:dyDescent="0.2">
      <c r="A163" s="50">
        <v>42759</v>
      </c>
      <c r="B163" s="6">
        <v>0.39321759259259265</v>
      </c>
      <c r="C163" s="1" t="s">
        <v>228</v>
      </c>
      <c r="D163" s="1" t="s">
        <v>135</v>
      </c>
      <c r="E163" s="1" t="s">
        <v>318</v>
      </c>
      <c r="F163" s="52">
        <v>42759.393206018518</v>
      </c>
      <c r="G163" s="158">
        <v>2132</v>
      </c>
      <c r="H163" s="5" t="s">
        <v>137</v>
      </c>
      <c r="I163" s="1" t="s">
        <v>143</v>
      </c>
      <c r="J163" s="69">
        <v>15740</v>
      </c>
    </row>
    <row r="164" spans="1:10" x14ac:dyDescent="0.2">
      <c r="A164" s="50">
        <v>42769</v>
      </c>
      <c r="B164" s="6">
        <v>0.37997685185185182</v>
      </c>
      <c r="C164" s="1" t="s">
        <v>296</v>
      </c>
      <c r="D164" s="1" t="s">
        <v>135</v>
      </c>
      <c r="E164" s="1" t="s">
        <v>319</v>
      </c>
      <c r="F164" s="52">
        <v>42769.379976851851</v>
      </c>
      <c r="G164" s="158">
        <v>2133</v>
      </c>
      <c r="H164" s="5" t="s">
        <v>137</v>
      </c>
      <c r="I164" s="1" t="s">
        <v>119</v>
      </c>
      <c r="J164" s="69">
        <v>86940</v>
      </c>
    </row>
    <row r="165" spans="1:10" x14ac:dyDescent="0.2">
      <c r="A165" s="50">
        <v>42769</v>
      </c>
      <c r="B165" s="6">
        <v>0.39075231481481482</v>
      </c>
      <c r="C165" s="1" t="s">
        <v>228</v>
      </c>
      <c r="D165" s="1" t="s">
        <v>135</v>
      </c>
      <c r="E165" s="1" t="s">
        <v>320</v>
      </c>
      <c r="F165" s="52">
        <v>42769.390763888892</v>
      </c>
      <c r="G165" s="158">
        <v>2134</v>
      </c>
      <c r="H165" s="5" t="s">
        <v>137</v>
      </c>
      <c r="I165" s="1" t="s">
        <v>143</v>
      </c>
      <c r="J165" s="69">
        <v>15975</v>
      </c>
    </row>
    <row r="166" spans="1:10" x14ac:dyDescent="0.2">
      <c r="A166" s="50">
        <v>42772</v>
      </c>
      <c r="B166" s="6">
        <v>0.62096064814814811</v>
      </c>
      <c r="C166" s="1" t="s">
        <v>296</v>
      </c>
      <c r="D166" s="1" t="s">
        <v>135</v>
      </c>
      <c r="E166" s="1" t="s">
        <v>321</v>
      </c>
      <c r="F166" s="52">
        <v>42772.620949074073</v>
      </c>
      <c r="G166" s="158">
        <v>2135</v>
      </c>
      <c r="H166" s="5" t="s">
        <v>137</v>
      </c>
      <c r="I166" s="1" t="s">
        <v>119</v>
      </c>
      <c r="J166" s="69">
        <v>87970</v>
      </c>
    </row>
    <row r="167" spans="1:10" x14ac:dyDescent="0.2">
      <c r="A167" s="50">
        <v>42774</v>
      </c>
      <c r="B167" s="6">
        <v>0.5950347222222222</v>
      </c>
      <c r="C167" s="1" t="s">
        <v>322</v>
      </c>
      <c r="D167" s="1" t="s">
        <v>116</v>
      </c>
      <c r="E167" s="1" t="s">
        <v>325</v>
      </c>
      <c r="F167" s="52">
        <v>42774.595023148147</v>
      </c>
      <c r="G167" s="158">
        <v>2136</v>
      </c>
      <c r="H167" s="5" t="s">
        <v>118</v>
      </c>
      <c r="I167" s="1" t="s">
        <v>119</v>
      </c>
      <c r="J167" s="69">
        <v>44</v>
      </c>
    </row>
    <row r="168" spans="1:10" x14ac:dyDescent="0.2">
      <c r="A168" s="50">
        <v>42774</v>
      </c>
      <c r="B168" s="6">
        <v>0.62103009259259256</v>
      </c>
      <c r="C168" s="1" t="s">
        <v>281</v>
      </c>
      <c r="D168" s="1" t="s">
        <v>135</v>
      </c>
      <c r="E168" s="1" t="s">
        <v>326</v>
      </c>
      <c r="F168" s="52">
        <v>42774.621018518519</v>
      </c>
      <c r="G168" s="158">
        <v>2137</v>
      </c>
      <c r="H168" s="5" t="s">
        <v>118</v>
      </c>
      <c r="I168" s="1" t="s">
        <v>119</v>
      </c>
      <c r="J168" s="69">
        <v>1600</v>
      </c>
    </row>
    <row r="169" spans="1:10" x14ac:dyDescent="0.2">
      <c r="A169" s="50">
        <v>42776</v>
      </c>
      <c r="B169" s="6">
        <v>0.61557870370370371</v>
      </c>
      <c r="C169" s="1" t="s">
        <v>327</v>
      </c>
      <c r="D169" s="1" t="s">
        <v>116</v>
      </c>
      <c r="E169" s="1" t="s">
        <v>330</v>
      </c>
      <c r="F169" s="52">
        <v>42776.615578703706</v>
      </c>
      <c r="G169" s="158">
        <v>2138</v>
      </c>
      <c r="H169" s="5" t="s">
        <v>118</v>
      </c>
      <c r="I169" s="1" t="s">
        <v>119</v>
      </c>
      <c r="J169" s="69">
        <v>44</v>
      </c>
    </row>
    <row r="170" spans="1:10" x14ac:dyDescent="0.2">
      <c r="A170" s="50">
        <v>42776</v>
      </c>
      <c r="B170" s="6">
        <v>0.62486111111111109</v>
      </c>
      <c r="C170" s="1" t="s">
        <v>281</v>
      </c>
      <c r="D170" s="1" t="s">
        <v>135</v>
      </c>
      <c r="E170" s="1" t="s">
        <v>331</v>
      </c>
      <c r="F170" s="52">
        <v>42776.624849537038</v>
      </c>
      <c r="G170" s="158">
        <v>2139</v>
      </c>
      <c r="H170" s="5" t="s">
        <v>118</v>
      </c>
      <c r="I170" s="1" t="s">
        <v>119</v>
      </c>
      <c r="J170" s="69">
        <v>1604</v>
      </c>
    </row>
    <row r="171" spans="1:10" x14ac:dyDescent="0.2">
      <c r="A171" s="50">
        <v>42779</v>
      </c>
      <c r="B171" s="6">
        <v>0.61457175925925933</v>
      </c>
      <c r="C171" s="1" t="s">
        <v>296</v>
      </c>
      <c r="D171" s="1" t="s">
        <v>135</v>
      </c>
      <c r="E171" s="1" t="s">
        <v>332</v>
      </c>
      <c r="F171" s="52">
        <v>42779.614560185182</v>
      </c>
      <c r="G171" s="158">
        <v>2140</v>
      </c>
      <c r="H171" s="5" t="s">
        <v>137</v>
      </c>
      <c r="I171" s="1" t="s">
        <v>119</v>
      </c>
      <c r="J171" s="69">
        <v>91100</v>
      </c>
    </row>
    <row r="172" spans="1:10" x14ac:dyDescent="0.2">
      <c r="A172" s="50">
        <v>42780</v>
      </c>
      <c r="B172" s="6">
        <v>0.62106481481481479</v>
      </c>
      <c r="C172" s="1" t="s">
        <v>281</v>
      </c>
      <c r="D172" s="1" t="s">
        <v>135</v>
      </c>
      <c r="E172" s="1" t="s">
        <v>333</v>
      </c>
      <c r="F172" s="52">
        <v>42780.621030092596</v>
      </c>
      <c r="G172" s="158">
        <v>2141</v>
      </c>
      <c r="H172" s="5" t="s">
        <v>118</v>
      </c>
      <c r="I172" s="1" t="s">
        <v>119</v>
      </c>
      <c r="J172" s="69">
        <v>1575</v>
      </c>
    </row>
    <row r="173" spans="1:10" x14ac:dyDescent="0.2">
      <c r="A173" s="50">
        <v>42781</v>
      </c>
      <c r="B173" s="6">
        <v>0.61809027777777781</v>
      </c>
      <c r="C173" s="1" t="s">
        <v>281</v>
      </c>
      <c r="D173" s="1" t="s">
        <v>135</v>
      </c>
      <c r="E173" s="1" t="s">
        <v>334</v>
      </c>
      <c r="F173" s="52">
        <v>42781.618043981478</v>
      </c>
      <c r="G173" s="158">
        <v>2142</v>
      </c>
      <c r="H173" s="5" t="s">
        <v>118</v>
      </c>
      <c r="I173" s="1" t="s">
        <v>119</v>
      </c>
      <c r="J173" s="69">
        <v>1571</v>
      </c>
    </row>
    <row r="174" spans="1:10" x14ac:dyDescent="0.2">
      <c r="A174" s="50">
        <v>42782</v>
      </c>
      <c r="B174" s="6">
        <v>0.61833333333333329</v>
      </c>
      <c r="C174" s="1" t="s">
        <v>228</v>
      </c>
      <c r="D174" s="1" t="s">
        <v>135</v>
      </c>
      <c r="E174" s="1" t="s">
        <v>335</v>
      </c>
      <c r="F174" s="52">
        <v>42782.618333333332</v>
      </c>
      <c r="G174" s="158">
        <v>2143</v>
      </c>
      <c r="H174" s="5" t="s">
        <v>118</v>
      </c>
      <c r="I174" s="1" t="s">
        <v>119</v>
      </c>
      <c r="J174" s="69">
        <v>15690</v>
      </c>
    </row>
    <row r="175" spans="1:10" x14ac:dyDescent="0.2">
      <c r="A175" s="50">
        <v>42783</v>
      </c>
      <c r="B175" s="6">
        <v>0.61981481481481482</v>
      </c>
      <c r="C175" s="1" t="s">
        <v>281</v>
      </c>
      <c r="D175" s="1" t="s">
        <v>135</v>
      </c>
      <c r="E175" s="1" t="s">
        <v>336</v>
      </c>
      <c r="F175" s="52">
        <v>42783.619814814818</v>
      </c>
      <c r="G175" s="158">
        <v>2144</v>
      </c>
      <c r="H175" s="5" t="s">
        <v>118</v>
      </c>
      <c r="I175" s="1" t="s">
        <v>119</v>
      </c>
      <c r="J175" s="69">
        <v>1566</v>
      </c>
    </row>
    <row r="176" spans="1:10" x14ac:dyDescent="0.2">
      <c r="A176" s="50">
        <v>42786</v>
      </c>
      <c r="B176" s="6">
        <v>0.62592592592592589</v>
      </c>
      <c r="C176" s="1" t="s">
        <v>228</v>
      </c>
      <c r="D176" s="1" t="s">
        <v>135</v>
      </c>
      <c r="E176" s="1" t="s">
        <v>337</v>
      </c>
      <c r="F176" s="52">
        <v>42786.625925925924</v>
      </c>
      <c r="G176" s="158">
        <v>2116</v>
      </c>
      <c r="H176" s="5" t="s">
        <v>118</v>
      </c>
      <c r="I176" s="1" t="s">
        <v>119</v>
      </c>
      <c r="J176" s="69">
        <v>15580</v>
      </c>
    </row>
    <row r="177" spans="1:10" x14ac:dyDescent="0.2">
      <c r="A177" s="50">
        <v>42786</v>
      </c>
      <c r="B177" s="6">
        <v>0.62592592592592589</v>
      </c>
      <c r="C177" s="1" t="s">
        <v>281</v>
      </c>
      <c r="D177" s="1" t="s">
        <v>135</v>
      </c>
      <c r="E177" s="1" t="s">
        <v>339</v>
      </c>
      <c r="F177" s="52">
        <v>42786.625937500001</v>
      </c>
      <c r="G177" s="158">
        <v>2117</v>
      </c>
      <c r="H177" s="5" t="s">
        <v>137</v>
      </c>
      <c r="I177" s="1" t="s">
        <v>143</v>
      </c>
      <c r="J177" s="69">
        <v>1582</v>
      </c>
    </row>
    <row r="178" spans="1:10" x14ac:dyDescent="0.2">
      <c r="A178" s="50">
        <v>42786</v>
      </c>
      <c r="B178" s="6">
        <v>0.62593750000000004</v>
      </c>
      <c r="C178" s="1" t="s">
        <v>296</v>
      </c>
      <c r="D178" s="1" t="s">
        <v>135</v>
      </c>
      <c r="E178" s="1" t="s">
        <v>338</v>
      </c>
      <c r="F178" s="52">
        <v>42786.625937500001</v>
      </c>
      <c r="G178" s="158">
        <v>2118</v>
      </c>
      <c r="H178" s="5" t="s">
        <v>137</v>
      </c>
      <c r="I178" s="1" t="s">
        <v>119</v>
      </c>
      <c r="J178" s="69">
        <v>93280</v>
      </c>
    </row>
    <row r="179" spans="1:10" x14ac:dyDescent="0.2">
      <c r="A179" s="50">
        <v>42787</v>
      </c>
      <c r="B179" s="6">
        <v>0.61621527777777774</v>
      </c>
      <c r="C179" s="1" t="s">
        <v>281</v>
      </c>
      <c r="D179" s="1" t="s">
        <v>135</v>
      </c>
      <c r="E179" s="1" t="s">
        <v>340</v>
      </c>
      <c r="F179" s="52">
        <v>42787.61619212963</v>
      </c>
      <c r="G179" s="158">
        <v>2119</v>
      </c>
      <c r="H179" s="5" t="s">
        <v>137</v>
      </c>
      <c r="I179" s="1" t="s">
        <v>143</v>
      </c>
      <c r="J179" s="69">
        <v>1594</v>
      </c>
    </row>
    <row r="180" spans="1:10" x14ac:dyDescent="0.2">
      <c r="A180" s="50">
        <v>42788</v>
      </c>
      <c r="B180" s="6">
        <v>0.62001157407407403</v>
      </c>
      <c r="C180" s="1" t="s">
        <v>296</v>
      </c>
      <c r="D180" s="1" t="s">
        <v>135</v>
      </c>
      <c r="E180" s="1" t="s">
        <v>341</v>
      </c>
      <c r="F180" s="52">
        <v>42788.62</v>
      </c>
      <c r="G180" s="158">
        <v>2120</v>
      </c>
      <c r="H180" s="5" t="s">
        <v>118</v>
      </c>
      <c r="I180" s="1" t="s">
        <v>143</v>
      </c>
      <c r="J180" s="69">
        <v>91130</v>
      </c>
    </row>
    <row r="181" spans="1:10" x14ac:dyDescent="0.2">
      <c r="A181" s="50">
        <v>42788</v>
      </c>
      <c r="B181" s="6">
        <v>0.62378472222222225</v>
      </c>
      <c r="C181" s="1" t="s">
        <v>281</v>
      </c>
      <c r="D181" s="1" t="s">
        <v>135</v>
      </c>
      <c r="E181" s="1" t="s">
        <v>342</v>
      </c>
      <c r="F181" s="52">
        <v>42788.623773148145</v>
      </c>
      <c r="G181" s="158">
        <v>2121</v>
      </c>
      <c r="H181" s="5" t="s">
        <v>137</v>
      </c>
      <c r="I181" s="1" t="s">
        <v>143</v>
      </c>
      <c r="J181" s="69">
        <v>1597</v>
      </c>
    </row>
    <row r="182" spans="1:10" x14ac:dyDescent="0.2">
      <c r="A182" s="50">
        <v>42789</v>
      </c>
      <c r="B182" s="6">
        <v>0.61530092592592589</v>
      </c>
      <c r="C182" s="1" t="s">
        <v>296</v>
      </c>
      <c r="D182" s="1" t="s">
        <v>135</v>
      </c>
      <c r="E182" s="1" t="s">
        <v>343</v>
      </c>
      <c r="F182" s="52">
        <v>42789.615300925929</v>
      </c>
      <c r="G182" s="158">
        <v>2122</v>
      </c>
      <c r="H182" s="5" t="s">
        <v>118</v>
      </c>
      <c r="I182" s="1" t="s">
        <v>143</v>
      </c>
      <c r="J182" s="69">
        <v>89860</v>
      </c>
    </row>
    <row r="183" spans="1:10" x14ac:dyDescent="0.2">
      <c r="A183" s="50">
        <v>42789</v>
      </c>
      <c r="B183" s="6">
        <v>0.62215277777777778</v>
      </c>
      <c r="C183" s="1" t="s">
        <v>281</v>
      </c>
      <c r="D183" s="1" t="s">
        <v>135</v>
      </c>
      <c r="E183" s="1" t="s">
        <v>344</v>
      </c>
      <c r="F183" s="52">
        <v>42789.622141203705</v>
      </c>
      <c r="G183" s="158">
        <v>2123</v>
      </c>
      <c r="H183" s="5" t="s">
        <v>118</v>
      </c>
      <c r="I183" s="1" t="s">
        <v>119</v>
      </c>
      <c r="J183" s="69">
        <v>1577</v>
      </c>
    </row>
    <row r="184" spans="1:10" x14ac:dyDescent="0.2">
      <c r="A184" s="50">
        <v>42790</v>
      </c>
      <c r="B184" s="6">
        <v>0.62307870370370366</v>
      </c>
      <c r="C184" s="1" t="s">
        <v>281</v>
      </c>
      <c r="D184" s="1" t="s">
        <v>135</v>
      </c>
      <c r="E184" s="1" t="s">
        <v>345</v>
      </c>
      <c r="F184" s="52">
        <v>42790.623055555552</v>
      </c>
      <c r="G184" s="158">
        <v>2124</v>
      </c>
      <c r="H184" s="5" t="s">
        <v>137</v>
      </c>
      <c r="I184" s="1" t="s">
        <v>143</v>
      </c>
      <c r="J184" s="69">
        <v>1590</v>
      </c>
    </row>
    <row r="185" spans="1:10" x14ac:dyDescent="0.2">
      <c r="A185" s="50">
        <v>42790</v>
      </c>
      <c r="B185" s="6">
        <v>0.62307870370370366</v>
      </c>
      <c r="C185" s="1" t="s">
        <v>228</v>
      </c>
      <c r="D185" s="1" t="s">
        <v>135</v>
      </c>
      <c r="E185" s="1" t="s">
        <v>346</v>
      </c>
      <c r="F185" s="52">
        <v>42790.623090277775</v>
      </c>
      <c r="G185" s="158">
        <v>2125</v>
      </c>
      <c r="H185" s="5" t="s">
        <v>137</v>
      </c>
      <c r="I185" s="1" t="s">
        <v>143</v>
      </c>
      <c r="J185" s="69">
        <v>15850</v>
      </c>
    </row>
    <row r="186" spans="1:10" x14ac:dyDescent="0.2">
      <c r="A186" s="50">
        <v>42793</v>
      </c>
      <c r="B186" s="6">
        <v>0.61998842592592596</v>
      </c>
      <c r="C186" s="1" t="s">
        <v>296</v>
      </c>
      <c r="D186" s="1" t="s">
        <v>135</v>
      </c>
      <c r="E186" s="1" t="s">
        <v>347</v>
      </c>
      <c r="F186" s="52">
        <v>42793.619976851849</v>
      </c>
      <c r="G186" s="158">
        <v>2126</v>
      </c>
      <c r="H186" s="5" t="s">
        <v>137</v>
      </c>
      <c r="I186" s="1" t="s">
        <v>119</v>
      </c>
      <c r="J186" s="69">
        <v>92600</v>
      </c>
    </row>
    <row r="187" spans="1:10" x14ac:dyDescent="0.2">
      <c r="A187" s="50">
        <v>42793</v>
      </c>
      <c r="B187" s="6">
        <v>0.62349537037037039</v>
      </c>
      <c r="C187" s="1" t="s">
        <v>281</v>
      </c>
      <c r="D187" s="1" t="s">
        <v>135</v>
      </c>
      <c r="E187" s="1" t="s">
        <v>348</v>
      </c>
      <c r="F187" s="52">
        <v>42793.623483796298</v>
      </c>
      <c r="G187" s="158">
        <v>2127</v>
      </c>
      <c r="H187" s="5" t="s">
        <v>137</v>
      </c>
      <c r="I187" s="1" t="s">
        <v>143</v>
      </c>
      <c r="J187" s="69">
        <v>1603</v>
      </c>
    </row>
    <row r="188" spans="1:10" x14ac:dyDescent="0.2">
      <c r="A188" s="50">
        <v>42794</v>
      </c>
      <c r="B188" s="6">
        <v>0.61884259259259256</v>
      </c>
      <c r="C188" s="1" t="s">
        <v>281</v>
      </c>
      <c r="D188" s="1" t="s">
        <v>135</v>
      </c>
      <c r="E188" s="1" t="s">
        <v>349</v>
      </c>
      <c r="F188" s="52">
        <v>42794.618842592594</v>
      </c>
      <c r="G188" s="158">
        <v>2128</v>
      </c>
      <c r="H188" s="5" t="s">
        <v>118</v>
      </c>
      <c r="I188" s="1" t="s">
        <v>119</v>
      </c>
      <c r="J188" s="69">
        <v>1599</v>
      </c>
    </row>
    <row r="189" spans="1:10" x14ac:dyDescent="0.2">
      <c r="A189" s="50">
        <v>42795</v>
      </c>
      <c r="B189" s="6">
        <v>0.61853009259259262</v>
      </c>
      <c r="C189" s="1" t="s">
        <v>228</v>
      </c>
      <c r="D189" s="1" t="s">
        <v>135</v>
      </c>
      <c r="E189" s="1" t="s">
        <v>350</v>
      </c>
      <c r="F189" s="52">
        <v>42795.618530092594</v>
      </c>
      <c r="G189" s="158">
        <v>2129</v>
      </c>
      <c r="H189" s="5" t="s">
        <v>137</v>
      </c>
      <c r="I189" s="1" t="s">
        <v>143</v>
      </c>
      <c r="J189" s="69">
        <v>16010</v>
      </c>
    </row>
    <row r="190" spans="1:10" x14ac:dyDescent="0.2">
      <c r="A190" s="50">
        <v>42795</v>
      </c>
      <c r="B190" s="6">
        <v>0.61853009259259262</v>
      </c>
      <c r="C190" s="1" t="s">
        <v>281</v>
      </c>
      <c r="D190" s="1" t="s">
        <v>135</v>
      </c>
      <c r="E190" s="1" t="s">
        <v>351</v>
      </c>
      <c r="F190" s="52">
        <v>42795.618530092594</v>
      </c>
      <c r="G190" s="158">
        <v>2130</v>
      </c>
      <c r="H190" s="5" t="s">
        <v>137</v>
      </c>
      <c r="I190" s="1" t="s">
        <v>143</v>
      </c>
      <c r="J190" s="69">
        <v>1604</v>
      </c>
    </row>
    <row r="191" spans="1:10" x14ac:dyDescent="0.2">
      <c r="A191" s="50">
        <v>42796</v>
      </c>
      <c r="B191" s="6">
        <v>0.61890046296296297</v>
      </c>
      <c r="C191" s="1" t="s">
        <v>281</v>
      </c>
      <c r="D191" s="1" t="s">
        <v>135</v>
      </c>
      <c r="E191" s="1" t="s">
        <v>352</v>
      </c>
      <c r="F191" s="52">
        <v>42796.618900462963</v>
      </c>
      <c r="G191" s="158">
        <v>2131</v>
      </c>
      <c r="H191" s="5" t="s">
        <v>137</v>
      </c>
      <c r="I191" s="1" t="s">
        <v>143</v>
      </c>
      <c r="J191" s="69">
        <v>1609</v>
      </c>
    </row>
    <row r="192" spans="1:10" x14ac:dyDescent="0.2">
      <c r="A192" s="50">
        <v>42796</v>
      </c>
      <c r="B192" s="6">
        <v>0.90508101851851863</v>
      </c>
      <c r="C192" s="1" t="s">
        <v>355</v>
      </c>
      <c r="D192" s="1" t="s">
        <v>116</v>
      </c>
      <c r="E192" s="1" t="s">
        <v>358</v>
      </c>
      <c r="F192" s="52">
        <v>42796.905057870368</v>
      </c>
      <c r="G192" s="158">
        <v>2132</v>
      </c>
      <c r="H192" s="5" t="s">
        <v>137</v>
      </c>
      <c r="I192" s="1" t="s">
        <v>119</v>
      </c>
      <c r="J192" s="69">
        <v>99.172319999999999</v>
      </c>
    </row>
    <row r="193" spans="1:10" x14ac:dyDescent="0.2">
      <c r="A193" s="50">
        <v>42797</v>
      </c>
      <c r="B193" s="6">
        <v>0.39306712962962959</v>
      </c>
      <c r="C193" s="1" t="s">
        <v>359</v>
      </c>
      <c r="D193" s="1" t="s">
        <v>135</v>
      </c>
      <c r="E193" s="1" t="s">
        <v>358</v>
      </c>
      <c r="F193" s="52">
        <v>42797.39303240741</v>
      </c>
      <c r="G193" s="158">
        <v>2133</v>
      </c>
      <c r="H193" s="5" t="s">
        <v>137</v>
      </c>
      <c r="I193" s="1" t="s">
        <v>119</v>
      </c>
      <c r="J193" s="69">
        <v>5524</v>
      </c>
    </row>
    <row r="194" spans="1:10" x14ac:dyDescent="0.2">
      <c r="A194" s="50">
        <v>42797</v>
      </c>
      <c r="B194" s="6">
        <v>0.39431712962962967</v>
      </c>
      <c r="C194" s="1" t="s">
        <v>359</v>
      </c>
      <c r="D194" s="1" t="s">
        <v>135</v>
      </c>
      <c r="E194" s="1" t="s">
        <v>360</v>
      </c>
      <c r="F194" s="52">
        <v>42797.394317129627</v>
      </c>
      <c r="G194" s="158">
        <v>2134</v>
      </c>
      <c r="H194" s="5" t="s">
        <v>137</v>
      </c>
      <c r="I194" s="1" t="s">
        <v>119</v>
      </c>
      <c r="J194" s="69">
        <v>5524</v>
      </c>
    </row>
    <row r="195" spans="1:10" x14ac:dyDescent="0.2">
      <c r="A195" s="50">
        <v>42797</v>
      </c>
      <c r="B195" s="6">
        <v>0.39620370370370367</v>
      </c>
      <c r="C195" s="1" t="s">
        <v>359</v>
      </c>
      <c r="D195" s="1" t="s">
        <v>135</v>
      </c>
      <c r="E195" s="1" t="s">
        <v>361</v>
      </c>
      <c r="F195" s="52">
        <v>42797.396203703705</v>
      </c>
      <c r="G195" s="158">
        <v>2135</v>
      </c>
      <c r="H195" s="5" t="s">
        <v>137</v>
      </c>
      <c r="I195" s="1" t="s">
        <v>119</v>
      </c>
      <c r="J195" s="69">
        <v>5530</v>
      </c>
    </row>
    <row r="196" spans="1:10" x14ac:dyDescent="0.2">
      <c r="A196" s="50">
        <v>42797</v>
      </c>
      <c r="B196" s="6">
        <v>0.62101851851851853</v>
      </c>
      <c r="C196" s="1" t="s">
        <v>281</v>
      </c>
      <c r="D196" s="1" t="s">
        <v>135</v>
      </c>
      <c r="E196" s="1" t="s">
        <v>362</v>
      </c>
      <c r="F196" s="52">
        <v>42797.621018518519</v>
      </c>
      <c r="G196" s="158">
        <v>2136</v>
      </c>
      <c r="H196" s="5" t="s">
        <v>137</v>
      </c>
      <c r="I196" s="1" t="s">
        <v>143</v>
      </c>
      <c r="J196" s="69">
        <v>1618</v>
      </c>
    </row>
    <row r="197" spans="1:10" x14ac:dyDescent="0.2">
      <c r="A197" s="50">
        <v>42797</v>
      </c>
      <c r="B197" s="6">
        <v>0.62373842592592588</v>
      </c>
      <c r="C197" s="1" t="s">
        <v>281</v>
      </c>
      <c r="D197" s="1" t="s">
        <v>135</v>
      </c>
      <c r="E197" s="1" t="s">
        <v>363</v>
      </c>
      <c r="F197" s="52">
        <v>42797.623726851853</v>
      </c>
      <c r="G197" s="158">
        <v>2137</v>
      </c>
      <c r="H197" s="5" t="s">
        <v>137</v>
      </c>
      <c r="I197" s="1" t="s">
        <v>143</v>
      </c>
      <c r="J197" s="69">
        <v>1623</v>
      </c>
    </row>
    <row r="198" spans="1:10" x14ac:dyDescent="0.2">
      <c r="A198" s="50">
        <v>42797</v>
      </c>
      <c r="B198" s="6">
        <v>0.88862268518518517</v>
      </c>
      <c r="C198" s="1" t="s">
        <v>359</v>
      </c>
      <c r="D198" s="1" t="s">
        <v>135</v>
      </c>
      <c r="E198" s="1" t="s">
        <v>358</v>
      </c>
      <c r="F198" s="52">
        <v>42797.888622685183</v>
      </c>
      <c r="G198" s="158">
        <v>2138</v>
      </c>
      <c r="H198" s="5" t="s">
        <v>118</v>
      </c>
      <c r="I198" s="1" t="s">
        <v>143</v>
      </c>
      <c r="J198" s="69">
        <v>5548</v>
      </c>
    </row>
    <row r="199" spans="1:10" x14ac:dyDescent="0.2">
      <c r="A199" s="50">
        <v>42797</v>
      </c>
      <c r="B199" s="6">
        <v>0.91746527777777775</v>
      </c>
      <c r="C199" s="1" t="s">
        <v>359</v>
      </c>
      <c r="D199" s="1" t="s">
        <v>135</v>
      </c>
      <c r="E199" s="1" t="s">
        <v>360</v>
      </c>
      <c r="F199" s="52">
        <v>42797.917384259257</v>
      </c>
      <c r="G199" s="158">
        <v>2139</v>
      </c>
      <c r="H199" s="5" t="s">
        <v>137</v>
      </c>
      <c r="I199" s="1" t="s">
        <v>119</v>
      </c>
      <c r="J199" s="69">
        <v>5542</v>
      </c>
    </row>
    <row r="200" spans="1:10" x14ac:dyDescent="0.2">
      <c r="A200" s="50">
        <v>42800</v>
      </c>
      <c r="B200" s="6">
        <v>0.3802314814814815</v>
      </c>
      <c r="C200" s="1" t="s">
        <v>359</v>
      </c>
      <c r="D200" s="1" t="s">
        <v>135</v>
      </c>
      <c r="E200" s="1" t="s">
        <v>364</v>
      </c>
      <c r="F200" s="52">
        <v>42800.380219907405</v>
      </c>
      <c r="G200" s="158">
        <v>2140</v>
      </c>
      <c r="H200" s="5" t="s">
        <v>118</v>
      </c>
      <c r="I200" s="1" t="s">
        <v>143</v>
      </c>
      <c r="J200" s="69">
        <v>5550</v>
      </c>
    </row>
    <row r="201" spans="1:10" x14ac:dyDescent="0.2">
      <c r="A201" s="50">
        <v>42800</v>
      </c>
      <c r="B201" s="6">
        <v>0.4115625</v>
      </c>
      <c r="C201" s="1" t="s">
        <v>359</v>
      </c>
      <c r="D201" s="1" t="s">
        <v>135</v>
      </c>
      <c r="E201" s="1" t="s">
        <v>364</v>
      </c>
      <c r="F201" s="52">
        <v>42800.411562499998</v>
      </c>
      <c r="G201" s="158">
        <v>2141</v>
      </c>
      <c r="H201" s="5" t="s">
        <v>118</v>
      </c>
      <c r="I201" s="1" t="s">
        <v>143</v>
      </c>
      <c r="J201" s="69">
        <v>5554</v>
      </c>
    </row>
    <row r="202" spans="1:10" x14ac:dyDescent="0.2">
      <c r="A202" s="50">
        <v>42800</v>
      </c>
      <c r="B202" s="6">
        <v>0.45810185185185182</v>
      </c>
      <c r="C202" s="1" t="s">
        <v>359</v>
      </c>
      <c r="D202" s="1" t="s">
        <v>135</v>
      </c>
      <c r="E202" s="1" t="s">
        <v>365</v>
      </c>
      <c r="F202" s="52">
        <v>42800.458078703705</v>
      </c>
      <c r="G202" s="158">
        <v>2142</v>
      </c>
      <c r="H202" s="5" t="s">
        <v>118</v>
      </c>
      <c r="I202" s="1" t="s">
        <v>143</v>
      </c>
      <c r="J202" s="69">
        <v>5584</v>
      </c>
    </row>
    <row r="203" spans="1:10" x14ac:dyDescent="0.2">
      <c r="A203" s="50">
        <v>42800</v>
      </c>
      <c r="B203" s="6">
        <v>0.46563657407407405</v>
      </c>
      <c r="C203" s="1" t="s">
        <v>359</v>
      </c>
      <c r="D203" s="1" t="s">
        <v>135</v>
      </c>
      <c r="E203" s="1" t="s">
        <v>366</v>
      </c>
      <c r="F203" s="52">
        <v>42800.465624999997</v>
      </c>
      <c r="G203" s="158">
        <v>2143</v>
      </c>
      <c r="H203" s="5" t="s">
        <v>118</v>
      </c>
      <c r="I203" s="1" t="s">
        <v>143</v>
      </c>
      <c r="J203" s="69">
        <v>5582</v>
      </c>
    </row>
    <row r="204" spans="1:10" x14ac:dyDescent="0.2">
      <c r="A204" s="50">
        <v>42800</v>
      </c>
      <c r="B204" s="6">
        <v>0.47767361111111112</v>
      </c>
      <c r="C204" s="1" t="s">
        <v>359</v>
      </c>
      <c r="D204" s="1" t="s">
        <v>135</v>
      </c>
      <c r="E204" s="1" t="s">
        <v>366</v>
      </c>
      <c r="F204" s="52">
        <v>42800.477673611109</v>
      </c>
      <c r="G204" s="158">
        <v>2144</v>
      </c>
      <c r="H204" s="5" t="s">
        <v>118</v>
      </c>
      <c r="I204" s="1" t="s">
        <v>143</v>
      </c>
      <c r="J204" s="69">
        <v>5584</v>
      </c>
    </row>
    <row r="205" spans="1:10" x14ac:dyDescent="0.2">
      <c r="A205" s="50">
        <v>42800</v>
      </c>
      <c r="B205" s="6">
        <v>0.57260416666666669</v>
      </c>
      <c r="C205" s="1" t="s">
        <v>359</v>
      </c>
      <c r="D205" s="1" t="s">
        <v>135</v>
      </c>
      <c r="E205" s="1" t="s">
        <v>367</v>
      </c>
      <c r="F205" s="52">
        <v>42800.572581018518</v>
      </c>
      <c r="G205" s="158">
        <v>2116</v>
      </c>
      <c r="H205" s="5" t="s">
        <v>137</v>
      </c>
      <c r="I205" s="1" t="s">
        <v>119</v>
      </c>
      <c r="J205" s="69">
        <v>5574</v>
      </c>
    </row>
    <row r="206" spans="1:10" x14ac:dyDescent="0.2">
      <c r="A206" s="50">
        <v>42800</v>
      </c>
      <c r="B206" s="6">
        <v>0.60488425925925926</v>
      </c>
      <c r="C206" s="1" t="s">
        <v>281</v>
      </c>
      <c r="D206" s="1" t="s">
        <v>135</v>
      </c>
      <c r="E206" s="1" t="s">
        <v>368</v>
      </c>
      <c r="F206" s="52">
        <v>42800.604849537034</v>
      </c>
      <c r="G206" s="158">
        <v>2117</v>
      </c>
      <c r="H206" s="5" t="s">
        <v>137</v>
      </c>
      <c r="I206" s="1" t="s">
        <v>143</v>
      </c>
      <c r="J206" s="69">
        <v>1648</v>
      </c>
    </row>
    <row r="207" spans="1:10" x14ac:dyDescent="0.2">
      <c r="A207" s="50">
        <v>42800</v>
      </c>
      <c r="B207" s="6">
        <v>0.60697916666666674</v>
      </c>
      <c r="C207" s="1" t="s">
        <v>359</v>
      </c>
      <c r="D207" s="1" t="s">
        <v>135</v>
      </c>
      <c r="E207" s="1" t="s">
        <v>369</v>
      </c>
      <c r="F207" s="52">
        <v>42800.606990740744</v>
      </c>
      <c r="G207" s="158">
        <v>2118</v>
      </c>
      <c r="H207" s="5" t="s">
        <v>137</v>
      </c>
      <c r="I207" s="1" t="s">
        <v>119</v>
      </c>
      <c r="J207" s="69">
        <v>5568</v>
      </c>
    </row>
    <row r="208" spans="1:10" x14ac:dyDescent="0.2">
      <c r="A208" s="50">
        <v>42800</v>
      </c>
      <c r="B208" s="6">
        <v>0.61665509259259255</v>
      </c>
      <c r="C208" s="1" t="s">
        <v>228</v>
      </c>
      <c r="D208" s="1" t="s">
        <v>135</v>
      </c>
      <c r="E208" s="1" t="s">
        <v>370</v>
      </c>
      <c r="F208" s="52">
        <v>42800.616655092592</v>
      </c>
      <c r="G208" s="158">
        <v>2119</v>
      </c>
      <c r="H208" s="5" t="s">
        <v>137</v>
      </c>
      <c r="I208" s="1" t="s">
        <v>143</v>
      </c>
      <c r="J208" s="69">
        <v>16395</v>
      </c>
    </row>
    <row r="209" spans="1:10" x14ac:dyDescent="0.2">
      <c r="A209" s="50">
        <v>42800</v>
      </c>
      <c r="B209" s="6">
        <v>0.88936342592592599</v>
      </c>
      <c r="C209" s="1" t="s">
        <v>359</v>
      </c>
      <c r="D209" s="1" t="s">
        <v>135</v>
      </c>
      <c r="E209" s="1" t="s">
        <v>358</v>
      </c>
      <c r="F209" s="52">
        <v>42800.889363425929</v>
      </c>
      <c r="G209" s="158">
        <v>2120</v>
      </c>
      <c r="H209" s="5" t="s">
        <v>137</v>
      </c>
      <c r="I209" s="1" t="s">
        <v>119</v>
      </c>
      <c r="J209" s="69">
        <v>5558</v>
      </c>
    </row>
    <row r="210" spans="1:10" x14ac:dyDescent="0.2">
      <c r="A210" s="50">
        <v>42800</v>
      </c>
      <c r="B210" s="6">
        <v>0.89571759259259265</v>
      </c>
      <c r="C210" s="1" t="s">
        <v>359</v>
      </c>
      <c r="D210" s="1" t="s">
        <v>135</v>
      </c>
      <c r="E210" s="1" t="s">
        <v>371</v>
      </c>
      <c r="F210" s="52">
        <v>42800.895682870374</v>
      </c>
      <c r="G210" s="158">
        <v>2121</v>
      </c>
      <c r="H210" s="5" t="s">
        <v>118</v>
      </c>
      <c r="I210" s="1" t="s">
        <v>143</v>
      </c>
      <c r="J210" s="69">
        <v>5572</v>
      </c>
    </row>
    <row r="211" spans="1:10" x14ac:dyDescent="0.2">
      <c r="A211" s="50">
        <v>42800</v>
      </c>
      <c r="B211" s="6">
        <v>0.89850694444444434</v>
      </c>
      <c r="C211" s="1" t="s">
        <v>359</v>
      </c>
      <c r="D211" s="1" t="s">
        <v>135</v>
      </c>
      <c r="E211" s="1" t="s">
        <v>372</v>
      </c>
      <c r="F211" s="52">
        <v>42800.898506944446</v>
      </c>
      <c r="G211" s="158">
        <v>2122</v>
      </c>
      <c r="H211" s="5" t="s">
        <v>118</v>
      </c>
      <c r="I211" s="1" t="s">
        <v>143</v>
      </c>
      <c r="J211" s="69">
        <v>5580</v>
      </c>
    </row>
    <row r="212" spans="1:10" x14ac:dyDescent="0.2">
      <c r="A212" s="50">
        <v>42800</v>
      </c>
      <c r="B212" s="6">
        <v>0.90998842592592588</v>
      </c>
      <c r="C212" s="1" t="s">
        <v>359</v>
      </c>
      <c r="D212" s="1" t="s">
        <v>135</v>
      </c>
      <c r="E212" s="1" t="s">
        <v>365</v>
      </c>
      <c r="F212" s="52">
        <v>42800.909930555557</v>
      </c>
      <c r="G212" s="158">
        <v>2123</v>
      </c>
      <c r="H212" s="5" t="s">
        <v>118</v>
      </c>
      <c r="I212" s="1" t="s">
        <v>143</v>
      </c>
      <c r="J212" s="69">
        <v>5590</v>
      </c>
    </row>
    <row r="213" spans="1:10" x14ac:dyDescent="0.2">
      <c r="A213" s="50">
        <v>42801</v>
      </c>
      <c r="B213" s="6">
        <v>0.44462962962962965</v>
      </c>
      <c r="C213" s="1" t="s">
        <v>359</v>
      </c>
      <c r="D213" s="1" t="s">
        <v>135</v>
      </c>
      <c r="E213" s="1" t="s">
        <v>373</v>
      </c>
      <c r="F213" s="52">
        <v>42801.444618055553</v>
      </c>
      <c r="G213" s="158">
        <v>2124</v>
      </c>
      <c r="H213" s="5" t="s">
        <v>137</v>
      </c>
      <c r="I213" s="1" t="s">
        <v>119</v>
      </c>
      <c r="J213" s="69">
        <v>5568</v>
      </c>
    </row>
    <row r="214" spans="1:10" x14ac:dyDescent="0.2">
      <c r="A214" s="50">
        <v>42801</v>
      </c>
      <c r="B214" s="6">
        <v>0.59210648148148148</v>
      </c>
      <c r="C214" s="1" t="s">
        <v>359</v>
      </c>
      <c r="D214" s="1" t="s">
        <v>135</v>
      </c>
      <c r="E214" s="1" t="s">
        <v>374</v>
      </c>
      <c r="F214" s="52">
        <v>42801.59202546296</v>
      </c>
      <c r="G214" s="158">
        <v>2125</v>
      </c>
      <c r="H214" s="5" t="s">
        <v>118</v>
      </c>
      <c r="I214" s="1" t="s">
        <v>143</v>
      </c>
      <c r="J214" s="69">
        <v>5574</v>
      </c>
    </row>
    <row r="215" spans="1:10" x14ac:dyDescent="0.2">
      <c r="A215" s="50">
        <v>42801</v>
      </c>
      <c r="B215" s="6">
        <v>0.88950231481481479</v>
      </c>
      <c r="C215" s="1" t="s">
        <v>359</v>
      </c>
      <c r="D215" s="1" t="s">
        <v>135</v>
      </c>
      <c r="E215" s="1" t="s">
        <v>375</v>
      </c>
      <c r="F215" s="52">
        <v>42801.889490740738</v>
      </c>
      <c r="G215" s="158">
        <v>2126</v>
      </c>
      <c r="H215" s="5" t="s">
        <v>118</v>
      </c>
      <c r="I215" s="1" t="s">
        <v>143</v>
      </c>
      <c r="J215" s="69">
        <v>5588</v>
      </c>
    </row>
    <row r="216" spans="1:10" x14ac:dyDescent="0.2">
      <c r="A216" s="50">
        <v>42801</v>
      </c>
      <c r="B216" s="6">
        <v>0.94840277777777782</v>
      </c>
      <c r="C216" s="1" t="s">
        <v>359</v>
      </c>
      <c r="D216" s="1" t="s">
        <v>135</v>
      </c>
      <c r="E216" s="1" t="s">
        <v>376</v>
      </c>
      <c r="F216" s="52">
        <v>42801.948391203703</v>
      </c>
      <c r="G216" s="158">
        <v>2127</v>
      </c>
      <c r="H216" s="5" t="s">
        <v>137</v>
      </c>
      <c r="I216" s="1" t="s">
        <v>119</v>
      </c>
      <c r="J216" s="69">
        <v>5568</v>
      </c>
    </row>
    <row r="217" spans="1:10" x14ac:dyDescent="0.2">
      <c r="A217" s="50">
        <v>42801</v>
      </c>
      <c r="B217" s="6">
        <v>0.95539351851851861</v>
      </c>
      <c r="C217" s="1" t="s">
        <v>359</v>
      </c>
      <c r="D217" s="1" t="s">
        <v>135</v>
      </c>
      <c r="E217" s="1" t="s">
        <v>377</v>
      </c>
      <c r="F217" s="52">
        <v>42801.955393518518</v>
      </c>
      <c r="G217" s="158">
        <v>2128</v>
      </c>
      <c r="H217" s="5" t="s">
        <v>137</v>
      </c>
      <c r="I217" s="1" t="s">
        <v>119</v>
      </c>
      <c r="J217" s="69">
        <v>5548</v>
      </c>
    </row>
    <row r="218" spans="1:10" x14ac:dyDescent="0.2">
      <c r="A218" s="50">
        <v>42801</v>
      </c>
      <c r="B218" s="6">
        <v>0.95539351851851861</v>
      </c>
      <c r="C218" s="1" t="s">
        <v>359</v>
      </c>
      <c r="D218" s="1" t="s">
        <v>135</v>
      </c>
      <c r="E218" s="1" t="s">
        <v>378</v>
      </c>
      <c r="F218" s="52">
        <v>42801.955405092594</v>
      </c>
      <c r="G218" s="158">
        <v>2129</v>
      </c>
      <c r="H218" s="5" t="s">
        <v>137</v>
      </c>
      <c r="I218" s="1" t="s">
        <v>119</v>
      </c>
      <c r="J218" s="69">
        <v>5546</v>
      </c>
    </row>
    <row r="219" spans="1:10" x14ac:dyDescent="0.2">
      <c r="A219" s="50">
        <v>42801</v>
      </c>
      <c r="B219" s="6">
        <v>0.97697916666666673</v>
      </c>
      <c r="C219" s="1" t="s">
        <v>359</v>
      </c>
      <c r="D219" s="1" t="s">
        <v>135</v>
      </c>
      <c r="E219" s="1" t="s">
        <v>379</v>
      </c>
      <c r="F219" s="52">
        <v>42801.976944444446</v>
      </c>
      <c r="G219" s="158">
        <v>2130</v>
      </c>
      <c r="H219" s="5" t="s">
        <v>137</v>
      </c>
      <c r="I219" s="1" t="s">
        <v>119</v>
      </c>
      <c r="J219" s="69">
        <v>5520</v>
      </c>
    </row>
    <row r="220" spans="1:10" x14ac:dyDescent="0.2">
      <c r="A220" s="50">
        <v>42802</v>
      </c>
      <c r="B220" s="6">
        <v>0.37771990740740741</v>
      </c>
      <c r="C220" s="1" t="s">
        <v>359</v>
      </c>
      <c r="D220" s="1" t="s">
        <v>135</v>
      </c>
      <c r="E220" s="1" t="s">
        <v>380</v>
      </c>
      <c r="F220" s="52">
        <v>42802.37773148148</v>
      </c>
      <c r="G220" s="158">
        <v>2131</v>
      </c>
      <c r="H220" s="5" t="s">
        <v>137</v>
      </c>
      <c r="I220" s="1" t="s">
        <v>119</v>
      </c>
      <c r="J220" s="69">
        <v>5484</v>
      </c>
    </row>
    <row r="221" spans="1:10" x14ac:dyDescent="0.2">
      <c r="A221" s="50">
        <v>42802</v>
      </c>
      <c r="B221" s="6">
        <v>0.42738425925925921</v>
      </c>
      <c r="C221" s="1" t="s">
        <v>359</v>
      </c>
      <c r="D221" s="1" t="s">
        <v>135</v>
      </c>
      <c r="E221" s="1" t="s">
        <v>381</v>
      </c>
      <c r="F221" s="52">
        <v>42802.427268518521</v>
      </c>
      <c r="G221" s="158">
        <v>2132</v>
      </c>
      <c r="H221" s="5" t="s">
        <v>137</v>
      </c>
      <c r="I221" s="1" t="s">
        <v>119</v>
      </c>
      <c r="J221" s="69">
        <v>5460</v>
      </c>
    </row>
    <row r="222" spans="1:10" x14ac:dyDescent="0.2">
      <c r="A222" s="50">
        <v>42802</v>
      </c>
      <c r="B222" s="6">
        <v>0.45936342592592588</v>
      </c>
      <c r="C222" s="1" t="s">
        <v>359</v>
      </c>
      <c r="D222" s="1" t="s">
        <v>135</v>
      </c>
      <c r="E222" s="1" t="s">
        <v>382</v>
      </c>
      <c r="F222" s="52">
        <v>42802.459363425929</v>
      </c>
      <c r="G222" s="158">
        <v>2133</v>
      </c>
      <c r="H222" s="5" t="s">
        <v>137</v>
      </c>
      <c r="I222" s="1" t="s">
        <v>119</v>
      </c>
      <c r="J222" s="69">
        <v>5412</v>
      </c>
    </row>
    <row r="223" spans="1:10" x14ac:dyDescent="0.2">
      <c r="A223" s="50">
        <v>42802</v>
      </c>
      <c r="B223" s="6">
        <v>0.75252314814814814</v>
      </c>
      <c r="C223" s="1" t="s">
        <v>228</v>
      </c>
      <c r="D223" s="1" t="s">
        <v>135</v>
      </c>
      <c r="E223" s="1" t="s">
        <v>383</v>
      </c>
      <c r="F223" s="52">
        <v>42802.620856481481</v>
      </c>
      <c r="G223" s="158">
        <v>2134</v>
      </c>
      <c r="H223" s="5" t="s">
        <v>118</v>
      </c>
      <c r="I223" s="1" t="s">
        <v>119</v>
      </c>
      <c r="J223" s="69">
        <v>15755</v>
      </c>
    </row>
    <row r="224" spans="1:10" x14ac:dyDescent="0.2">
      <c r="A224" s="50">
        <v>42802</v>
      </c>
      <c r="B224" s="6">
        <v>0.75253472222222229</v>
      </c>
      <c r="C224" s="1" t="s">
        <v>296</v>
      </c>
      <c r="D224" s="1" t="s">
        <v>135</v>
      </c>
      <c r="E224" s="1" t="s">
        <v>384</v>
      </c>
      <c r="F224" s="52">
        <v>42802.620868055557</v>
      </c>
      <c r="G224" s="158">
        <v>2135</v>
      </c>
      <c r="H224" s="5" t="s">
        <v>118</v>
      </c>
      <c r="I224" s="1" t="s">
        <v>143</v>
      </c>
      <c r="J224" s="69">
        <v>89780</v>
      </c>
    </row>
    <row r="225" spans="1:10" x14ac:dyDescent="0.2">
      <c r="A225" s="50">
        <v>42802</v>
      </c>
      <c r="B225" s="6">
        <v>0.75269675925925927</v>
      </c>
      <c r="C225" s="1" t="s">
        <v>322</v>
      </c>
      <c r="D225" s="1" t="s">
        <v>116</v>
      </c>
      <c r="E225" s="1" t="s">
        <v>385</v>
      </c>
      <c r="F225" s="52">
        <v>42802.637384259258</v>
      </c>
      <c r="G225" s="158">
        <v>2136</v>
      </c>
      <c r="H225" s="5" t="s">
        <v>137</v>
      </c>
      <c r="I225" s="1" t="s">
        <v>143</v>
      </c>
      <c r="J225" s="69">
        <v>0</v>
      </c>
    </row>
    <row r="226" spans="1:10" x14ac:dyDescent="0.2">
      <c r="A226" s="50">
        <v>42802</v>
      </c>
      <c r="B226" s="6">
        <v>0.92612268518518526</v>
      </c>
      <c r="C226" s="1" t="s">
        <v>359</v>
      </c>
      <c r="D226" s="1" t="s">
        <v>135</v>
      </c>
      <c r="E226" s="1" t="s">
        <v>380</v>
      </c>
      <c r="F226" s="52">
        <v>42802.926111111112</v>
      </c>
      <c r="G226" s="158">
        <v>2137</v>
      </c>
      <c r="H226" s="5" t="s">
        <v>137</v>
      </c>
      <c r="I226" s="1" t="s">
        <v>119</v>
      </c>
      <c r="J226" s="69">
        <v>5368</v>
      </c>
    </row>
    <row r="227" spans="1:10" x14ac:dyDescent="0.2">
      <c r="A227" s="50">
        <v>42802</v>
      </c>
      <c r="B227" s="6">
        <v>0.93033564814814806</v>
      </c>
      <c r="C227" s="1" t="s">
        <v>359</v>
      </c>
      <c r="D227" s="1" t="s">
        <v>135</v>
      </c>
      <c r="E227" s="1" t="s">
        <v>381</v>
      </c>
      <c r="F227" s="52">
        <v>42802.930324074077</v>
      </c>
      <c r="G227" s="158">
        <v>2138</v>
      </c>
      <c r="H227" s="5" t="s">
        <v>137</v>
      </c>
      <c r="I227" s="1" t="s">
        <v>119</v>
      </c>
      <c r="J227" s="69">
        <v>5350</v>
      </c>
    </row>
    <row r="228" spans="1:10" x14ac:dyDescent="0.2">
      <c r="A228" s="50">
        <v>42802</v>
      </c>
      <c r="B228" s="6">
        <v>0.93479166666666658</v>
      </c>
      <c r="C228" s="1" t="s">
        <v>359</v>
      </c>
      <c r="D228" s="1" t="s">
        <v>135</v>
      </c>
      <c r="E228" s="1" t="s">
        <v>382</v>
      </c>
      <c r="F228" s="52">
        <v>42802.934791666667</v>
      </c>
      <c r="G228" s="158">
        <v>2139</v>
      </c>
      <c r="H228" s="5" t="s">
        <v>137</v>
      </c>
      <c r="I228" s="1" t="s">
        <v>119</v>
      </c>
      <c r="J228" s="69">
        <v>5314</v>
      </c>
    </row>
    <row r="229" spans="1:10" x14ac:dyDescent="0.2">
      <c r="A229" s="50">
        <v>42803</v>
      </c>
      <c r="B229" s="6">
        <v>0.38711805555555556</v>
      </c>
      <c r="C229" s="1" t="s">
        <v>359</v>
      </c>
      <c r="D229" s="1" t="s">
        <v>135</v>
      </c>
      <c r="E229" s="1" t="s">
        <v>386</v>
      </c>
      <c r="F229" s="52">
        <v>42803.387106481481</v>
      </c>
      <c r="G229" s="158">
        <v>2140</v>
      </c>
      <c r="H229" s="5" t="s">
        <v>137</v>
      </c>
      <c r="I229" s="1" t="s">
        <v>119</v>
      </c>
      <c r="J229" s="69">
        <v>5270</v>
      </c>
    </row>
    <row r="230" spans="1:10" x14ac:dyDescent="0.2">
      <c r="A230" s="50">
        <v>42803</v>
      </c>
      <c r="B230" s="6">
        <v>0.46487268518518521</v>
      </c>
      <c r="C230" s="1" t="s">
        <v>281</v>
      </c>
      <c r="D230" s="1" t="s">
        <v>135</v>
      </c>
      <c r="E230" s="1" t="s">
        <v>387</v>
      </c>
      <c r="F230" s="52">
        <v>42803.464872685188</v>
      </c>
      <c r="G230" s="158">
        <v>2141</v>
      </c>
      <c r="H230" s="5" t="s">
        <v>118</v>
      </c>
      <c r="I230" s="1" t="s">
        <v>119</v>
      </c>
      <c r="J230" s="69">
        <v>1608</v>
      </c>
    </row>
    <row r="231" spans="1:10" x14ac:dyDescent="0.2">
      <c r="A231" s="50">
        <v>42803</v>
      </c>
      <c r="B231" s="6">
        <v>0.61780092592592595</v>
      </c>
      <c r="C231" s="1" t="s">
        <v>296</v>
      </c>
      <c r="D231" s="1" t="s">
        <v>135</v>
      </c>
      <c r="E231" s="1" t="s">
        <v>388</v>
      </c>
      <c r="F231" s="52">
        <v>42803.617789351854</v>
      </c>
      <c r="G231" s="158">
        <v>2142</v>
      </c>
      <c r="H231" s="5" t="s">
        <v>118</v>
      </c>
      <c r="I231" s="1" t="s">
        <v>143</v>
      </c>
      <c r="J231" s="69">
        <v>85510</v>
      </c>
    </row>
    <row r="232" spans="1:10" x14ac:dyDescent="0.2">
      <c r="A232" s="50">
        <v>42803</v>
      </c>
      <c r="B232" s="6">
        <v>0.8762847222222222</v>
      </c>
      <c r="C232" s="1" t="s">
        <v>359</v>
      </c>
      <c r="D232" s="1" t="s">
        <v>135</v>
      </c>
      <c r="E232" s="1" t="s">
        <v>388</v>
      </c>
      <c r="F232" s="52">
        <v>42803.876273148147</v>
      </c>
      <c r="G232" s="158">
        <v>2143</v>
      </c>
      <c r="H232" s="5" t="s">
        <v>137</v>
      </c>
      <c r="I232" s="1" t="s">
        <v>119</v>
      </c>
      <c r="J232" s="69">
        <v>5130</v>
      </c>
    </row>
    <row r="233" spans="1:10" x14ac:dyDescent="0.2">
      <c r="A233" s="50">
        <v>42804</v>
      </c>
      <c r="B233" s="6">
        <v>0.62277777777777776</v>
      </c>
      <c r="C233" s="1" t="s">
        <v>228</v>
      </c>
      <c r="D233" s="1" t="s">
        <v>135</v>
      </c>
      <c r="E233" s="1" t="s">
        <v>389</v>
      </c>
      <c r="F233" s="52">
        <v>42804.622766203705</v>
      </c>
      <c r="G233" s="158">
        <v>2144</v>
      </c>
      <c r="H233" s="5" t="s">
        <v>118</v>
      </c>
      <c r="I233" s="1" t="s">
        <v>119</v>
      </c>
      <c r="J233" s="69">
        <v>15470</v>
      </c>
    </row>
    <row r="234" spans="1:10" x14ac:dyDescent="0.2">
      <c r="A234" s="50">
        <v>42804</v>
      </c>
      <c r="B234" s="6">
        <v>0.62361111111111112</v>
      </c>
      <c r="C234" s="1" t="s">
        <v>281</v>
      </c>
      <c r="D234" s="1" t="s">
        <v>135</v>
      </c>
      <c r="E234" s="1" t="s">
        <v>390</v>
      </c>
      <c r="F234" s="52">
        <v>42804.623611111114</v>
      </c>
      <c r="G234" s="158">
        <v>2116</v>
      </c>
      <c r="H234" s="5" t="s">
        <v>137</v>
      </c>
      <c r="I234" s="1" t="s">
        <v>143</v>
      </c>
      <c r="J234" s="69">
        <v>1591</v>
      </c>
    </row>
    <row r="235" spans="1:10" x14ac:dyDescent="0.2">
      <c r="A235" s="50">
        <v>42804</v>
      </c>
      <c r="B235" s="6">
        <v>0.6268055555555555</v>
      </c>
      <c r="C235" s="1" t="s">
        <v>327</v>
      </c>
      <c r="D235" s="1" t="s">
        <v>116</v>
      </c>
      <c r="E235" s="1" t="s">
        <v>391</v>
      </c>
      <c r="F235" s="52">
        <v>42804.626597222225</v>
      </c>
      <c r="G235" s="158">
        <v>2117</v>
      </c>
      <c r="H235" s="5" t="s">
        <v>137</v>
      </c>
      <c r="I235" s="1" t="s">
        <v>143</v>
      </c>
      <c r="J235" s="69">
        <v>18</v>
      </c>
    </row>
    <row r="236" spans="1:10" x14ac:dyDescent="0.2">
      <c r="A236" s="50">
        <v>42804</v>
      </c>
      <c r="B236" s="6">
        <v>0.93146990740740743</v>
      </c>
      <c r="C236" s="1" t="s">
        <v>359</v>
      </c>
      <c r="D236" s="1" t="s">
        <v>135</v>
      </c>
      <c r="E236" s="1" t="s">
        <v>392</v>
      </c>
      <c r="F236" s="52">
        <v>42804.931458333333</v>
      </c>
      <c r="G236" s="158">
        <v>2118</v>
      </c>
      <c r="H236" s="5" t="s">
        <v>137</v>
      </c>
      <c r="I236" s="1" t="s">
        <v>119</v>
      </c>
      <c r="J236" s="69">
        <v>5126</v>
      </c>
    </row>
    <row r="237" spans="1:10" x14ac:dyDescent="0.2">
      <c r="A237" s="50">
        <v>42804</v>
      </c>
      <c r="B237" s="6">
        <v>0.93146990740740743</v>
      </c>
      <c r="C237" s="1" t="s">
        <v>359</v>
      </c>
      <c r="D237" s="1" t="s">
        <v>135</v>
      </c>
      <c r="E237" s="1" t="s">
        <v>393</v>
      </c>
      <c r="F237" s="52">
        <v>42804.931469907409</v>
      </c>
      <c r="G237" s="158">
        <v>2119</v>
      </c>
      <c r="H237" s="5" t="s">
        <v>137</v>
      </c>
      <c r="I237" s="1" t="s">
        <v>119</v>
      </c>
      <c r="J237" s="69">
        <v>5130</v>
      </c>
    </row>
    <row r="238" spans="1:10" x14ac:dyDescent="0.2">
      <c r="A238" s="50">
        <v>42804</v>
      </c>
      <c r="B238" s="6">
        <v>0.94096064814814817</v>
      </c>
      <c r="C238" s="1" t="s">
        <v>359</v>
      </c>
      <c r="D238" s="1" t="s">
        <v>135</v>
      </c>
      <c r="E238" s="1" t="s">
        <v>394</v>
      </c>
      <c r="F238" s="52">
        <v>42804.940960648149</v>
      </c>
      <c r="G238" s="158">
        <v>2120</v>
      </c>
      <c r="H238" s="5" t="s">
        <v>137</v>
      </c>
      <c r="I238" s="1" t="s">
        <v>119</v>
      </c>
      <c r="J238" s="69">
        <v>5110</v>
      </c>
    </row>
    <row r="239" spans="1:10" x14ac:dyDescent="0.2">
      <c r="A239" s="50">
        <v>42804</v>
      </c>
      <c r="B239" s="6">
        <v>0.96438657407407413</v>
      </c>
      <c r="C239" s="1" t="s">
        <v>359</v>
      </c>
      <c r="D239" s="1" t="s">
        <v>135</v>
      </c>
      <c r="E239" s="1" t="s">
        <v>395</v>
      </c>
      <c r="F239" s="52">
        <v>42804.964363425926</v>
      </c>
      <c r="G239" s="158">
        <v>2121</v>
      </c>
      <c r="H239" s="5" t="s">
        <v>137</v>
      </c>
      <c r="I239" s="1" t="s">
        <v>119</v>
      </c>
      <c r="J239" s="69">
        <v>5060</v>
      </c>
    </row>
    <row r="240" spans="1:10" x14ac:dyDescent="0.2">
      <c r="A240" s="50">
        <v>42808</v>
      </c>
      <c r="B240" s="6">
        <v>0.61858796296296303</v>
      </c>
      <c r="C240" s="1" t="s">
        <v>228</v>
      </c>
      <c r="D240" s="1" t="s">
        <v>135</v>
      </c>
      <c r="E240" s="1" t="s">
        <v>396</v>
      </c>
      <c r="F240" s="52">
        <v>42808.618576388886</v>
      </c>
      <c r="G240" s="158">
        <v>2122</v>
      </c>
      <c r="H240" s="5" t="s">
        <v>118</v>
      </c>
      <c r="I240" s="1" t="s">
        <v>119</v>
      </c>
      <c r="J240" s="69">
        <v>15330</v>
      </c>
    </row>
    <row r="241" spans="1:10" x14ac:dyDescent="0.2">
      <c r="A241" s="50">
        <v>42809</v>
      </c>
      <c r="B241" s="6">
        <v>0.61391203703703701</v>
      </c>
      <c r="C241" s="1" t="s">
        <v>228</v>
      </c>
      <c r="D241" s="1" t="s">
        <v>135</v>
      </c>
      <c r="E241" s="1" t="s">
        <v>397</v>
      </c>
      <c r="F241" s="52">
        <v>42809.613912037035</v>
      </c>
      <c r="G241" s="158">
        <v>2123</v>
      </c>
      <c r="H241" s="5" t="s">
        <v>118</v>
      </c>
      <c r="I241" s="1" t="s">
        <v>119</v>
      </c>
      <c r="J241" s="69">
        <v>15230</v>
      </c>
    </row>
    <row r="242" spans="1:10" x14ac:dyDescent="0.2">
      <c r="A242" s="50">
        <v>42815</v>
      </c>
      <c r="B242" s="6">
        <v>0.61267361111111118</v>
      </c>
      <c r="C242" s="1" t="s">
        <v>228</v>
      </c>
      <c r="D242" s="1" t="s">
        <v>135</v>
      </c>
      <c r="E242" s="1" t="s">
        <v>398</v>
      </c>
      <c r="F242" s="52">
        <v>42815.612662037034</v>
      </c>
      <c r="G242" s="158">
        <v>2124</v>
      </c>
      <c r="H242" s="5" t="s">
        <v>118</v>
      </c>
      <c r="I242" s="1" t="s">
        <v>119</v>
      </c>
      <c r="J242" s="69">
        <v>15030</v>
      </c>
    </row>
    <row r="243" spans="1:10" x14ac:dyDescent="0.2">
      <c r="A243" s="50">
        <v>42816</v>
      </c>
      <c r="B243" s="6">
        <v>0.38355324074074071</v>
      </c>
      <c r="C243" s="1" t="s">
        <v>359</v>
      </c>
      <c r="D243" s="1" t="s">
        <v>135</v>
      </c>
      <c r="E243" s="1" t="s">
        <v>399</v>
      </c>
      <c r="F243" s="52">
        <v>42816.38354166667</v>
      </c>
      <c r="G243" s="158">
        <v>2125</v>
      </c>
      <c r="H243" s="5" t="s">
        <v>137</v>
      </c>
      <c r="I243" s="1" t="s">
        <v>119</v>
      </c>
      <c r="J243" s="69">
        <v>5010</v>
      </c>
    </row>
    <row r="244" spans="1:10" x14ac:dyDescent="0.2">
      <c r="A244" s="50">
        <v>42816</v>
      </c>
      <c r="B244" s="6">
        <v>0.61468749999999994</v>
      </c>
      <c r="C244" s="1" t="s">
        <v>228</v>
      </c>
      <c r="D244" s="1" t="s">
        <v>135</v>
      </c>
      <c r="E244" s="1" t="s">
        <v>400</v>
      </c>
      <c r="F244" s="52">
        <v>42816.614675925928</v>
      </c>
      <c r="G244" s="158">
        <v>2126</v>
      </c>
      <c r="H244" s="5" t="s">
        <v>118</v>
      </c>
      <c r="I244" s="1" t="s">
        <v>119</v>
      </c>
      <c r="J244" s="69">
        <v>14950</v>
      </c>
    </row>
    <row r="245" spans="1:10" x14ac:dyDescent="0.2">
      <c r="A245" s="50">
        <v>42817</v>
      </c>
      <c r="B245" s="6">
        <v>0.6153819444444445</v>
      </c>
      <c r="C245" s="1" t="s">
        <v>228</v>
      </c>
      <c r="D245" s="1" t="s">
        <v>135</v>
      </c>
      <c r="E245" s="1" t="s">
        <v>401</v>
      </c>
      <c r="F245" s="52">
        <v>42817.615381944444</v>
      </c>
      <c r="G245" s="158">
        <v>2127</v>
      </c>
      <c r="H245" s="5" t="s">
        <v>137</v>
      </c>
      <c r="I245" s="1" t="s">
        <v>143</v>
      </c>
      <c r="J245" s="69">
        <v>15330</v>
      </c>
    </row>
    <row r="246" spans="1:10" x14ac:dyDescent="0.2">
      <c r="A246" s="50">
        <v>42818</v>
      </c>
      <c r="B246" s="6">
        <v>0.61994212962962958</v>
      </c>
      <c r="C246" s="1" t="s">
        <v>359</v>
      </c>
      <c r="D246" s="1" t="s">
        <v>135</v>
      </c>
      <c r="E246" s="1" t="s">
        <v>402</v>
      </c>
      <c r="F246" s="52">
        <v>42818.619930555556</v>
      </c>
      <c r="G246" s="158">
        <v>2128</v>
      </c>
      <c r="H246" s="5" t="s">
        <v>137</v>
      </c>
      <c r="I246" s="1" t="s">
        <v>119</v>
      </c>
      <c r="J246" s="69">
        <v>5030</v>
      </c>
    </row>
    <row r="247" spans="1:10" x14ac:dyDescent="0.2">
      <c r="A247" s="50">
        <v>42821</v>
      </c>
      <c r="B247" s="6">
        <v>0.38019675925925928</v>
      </c>
      <c r="C247" s="1" t="s">
        <v>359</v>
      </c>
      <c r="D247" s="1" t="s">
        <v>135</v>
      </c>
      <c r="E247" s="1" t="s">
        <v>403</v>
      </c>
      <c r="F247" s="52">
        <v>42821.380196759259</v>
      </c>
      <c r="G247" s="158">
        <v>2129</v>
      </c>
      <c r="H247" s="5" t="s">
        <v>137</v>
      </c>
      <c r="I247" s="1" t="s">
        <v>119</v>
      </c>
      <c r="J247" s="69">
        <v>4964</v>
      </c>
    </row>
    <row r="248" spans="1:10" x14ac:dyDescent="0.2">
      <c r="A248" s="50">
        <v>42821</v>
      </c>
      <c r="B248" s="6">
        <v>0.62017361111111113</v>
      </c>
      <c r="C248" s="1" t="s">
        <v>228</v>
      </c>
      <c r="D248" s="1" t="s">
        <v>135</v>
      </c>
      <c r="E248" s="1" t="s">
        <v>404</v>
      </c>
      <c r="F248" s="52">
        <v>42821.620150462964</v>
      </c>
      <c r="G248" s="158">
        <v>2130</v>
      </c>
      <c r="H248" s="5" t="s">
        <v>118</v>
      </c>
      <c r="I248" s="1" t="s">
        <v>119</v>
      </c>
      <c r="J248" s="69">
        <v>15020</v>
      </c>
    </row>
    <row r="249" spans="1:10" x14ac:dyDescent="0.2">
      <c r="A249" s="50">
        <v>42821</v>
      </c>
      <c r="B249" s="6">
        <v>0.62017361111111113</v>
      </c>
      <c r="C249" s="1" t="s">
        <v>296</v>
      </c>
      <c r="D249" s="1" t="s">
        <v>135</v>
      </c>
      <c r="E249" s="1" t="s">
        <v>405</v>
      </c>
      <c r="F249" s="52">
        <v>42821.620173611111</v>
      </c>
      <c r="G249" s="158">
        <v>2131</v>
      </c>
      <c r="H249" s="5" t="s">
        <v>118</v>
      </c>
      <c r="I249" s="1" t="s">
        <v>143</v>
      </c>
      <c r="J249" s="69">
        <v>81720</v>
      </c>
    </row>
    <row r="250" spans="1:10" x14ac:dyDescent="0.2">
      <c r="A250" s="50">
        <v>42822</v>
      </c>
      <c r="B250" s="6">
        <v>0.64003472222222224</v>
      </c>
      <c r="C250" s="1" t="s">
        <v>359</v>
      </c>
      <c r="D250" s="1" t="s">
        <v>135</v>
      </c>
      <c r="E250" s="1" t="s">
        <v>406</v>
      </c>
      <c r="F250" s="52">
        <v>42821.875</v>
      </c>
      <c r="G250" s="158">
        <v>2132</v>
      </c>
      <c r="H250" s="5" t="s">
        <v>118</v>
      </c>
      <c r="I250" s="1" t="s">
        <v>143</v>
      </c>
      <c r="J250" s="69">
        <v>4976</v>
      </c>
    </row>
    <row r="251" spans="1:10" x14ac:dyDescent="0.2">
      <c r="A251" s="50">
        <v>42822</v>
      </c>
      <c r="B251" s="6">
        <v>0.64214120370370364</v>
      </c>
      <c r="C251" s="1" t="s">
        <v>355</v>
      </c>
      <c r="D251" s="1" t="s">
        <v>116</v>
      </c>
      <c r="E251" s="1" t="s">
        <v>407</v>
      </c>
      <c r="F251" s="52">
        <v>42821.875</v>
      </c>
      <c r="G251" s="158">
        <v>2133</v>
      </c>
      <c r="H251" s="5" t="s">
        <v>118</v>
      </c>
      <c r="I251" s="1" t="s">
        <v>143</v>
      </c>
      <c r="J251" s="69">
        <v>552</v>
      </c>
    </row>
    <row r="252" spans="1:10" x14ac:dyDescent="0.2">
      <c r="A252" s="50">
        <v>42823</v>
      </c>
      <c r="B252" s="6">
        <v>0.40092592592592591</v>
      </c>
      <c r="C252" s="1" t="s">
        <v>296</v>
      </c>
      <c r="D252" s="1" t="s">
        <v>135</v>
      </c>
      <c r="E252" s="1" t="s">
        <v>408</v>
      </c>
      <c r="F252" s="52">
        <v>42823.400937500002</v>
      </c>
      <c r="G252" s="158">
        <v>2134</v>
      </c>
      <c r="H252" s="5" t="s">
        <v>137</v>
      </c>
      <c r="I252" s="1" t="s">
        <v>119</v>
      </c>
      <c r="J252" s="69">
        <v>84060</v>
      </c>
    </row>
    <row r="253" spans="1:10" x14ac:dyDescent="0.2">
      <c r="A253" s="50">
        <v>42824</v>
      </c>
      <c r="B253" s="6">
        <v>0.56865740740740744</v>
      </c>
      <c r="C253" s="1" t="s">
        <v>228</v>
      </c>
      <c r="D253" s="1" t="s">
        <v>135</v>
      </c>
      <c r="E253" s="1" t="s">
        <v>409</v>
      </c>
      <c r="F253" s="52">
        <v>42824.568657407406</v>
      </c>
      <c r="G253" s="158">
        <v>2135</v>
      </c>
      <c r="H253" s="5" t="s">
        <v>118</v>
      </c>
      <c r="I253" s="1" t="s">
        <v>119</v>
      </c>
      <c r="J253" s="69">
        <v>14800</v>
      </c>
    </row>
    <row r="254" spans="1:10" x14ac:dyDescent="0.2">
      <c r="A254" s="50">
        <v>42836</v>
      </c>
      <c r="B254" s="39">
        <v>5.3009259259259251E-3</v>
      </c>
      <c r="C254" s="1" t="s">
        <v>412</v>
      </c>
      <c r="D254" s="1" t="s">
        <v>116</v>
      </c>
      <c r="E254" s="1" t="s">
        <v>415</v>
      </c>
      <c r="F254" s="52">
        <v>42835.875</v>
      </c>
      <c r="G254" s="158">
        <v>2136</v>
      </c>
      <c r="H254" s="5" t="s">
        <v>137</v>
      </c>
      <c r="I254" s="1" t="s">
        <v>119</v>
      </c>
      <c r="J254" s="69">
        <v>134.46</v>
      </c>
    </row>
    <row r="255" spans="1:10" x14ac:dyDescent="0.2">
      <c r="A255" s="50">
        <v>42836</v>
      </c>
      <c r="B255" s="39">
        <v>5.3009259259259251E-3</v>
      </c>
      <c r="C255" s="1" t="s">
        <v>413</v>
      </c>
      <c r="D255" s="1" t="s">
        <v>116</v>
      </c>
      <c r="E255" s="1" t="s">
        <v>416</v>
      </c>
      <c r="F255" s="52">
        <v>42835.875</v>
      </c>
      <c r="G255" s="158">
        <v>2137</v>
      </c>
      <c r="H255" s="5" t="s">
        <v>118</v>
      </c>
      <c r="I255" s="1" t="s">
        <v>119</v>
      </c>
      <c r="J255" s="69">
        <v>262.34230000000002</v>
      </c>
    </row>
    <row r="256" spans="1:10" x14ac:dyDescent="0.2">
      <c r="A256" s="50">
        <v>42836</v>
      </c>
      <c r="B256" s="39">
        <v>5.3009259259259251E-3</v>
      </c>
      <c r="C256" s="1" t="s">
        <v>414</v>
      </c>
      <c r="D256" s="1" t="s">
        <v>116</v>
      </c>
      <c r="E256" s="1" t="s">
        <v>417</v>
      </c>
      <c r="F256" s="52">
        <v>42835.875</v>
      </c>
      <c r="G256" s="158">
        <v>2138</v>
      </c>
      <c r="H256" s="5" t="s">
        <v>137</v>
      </c>
      <c r="I256" s="1" t="s">
        <v>119</v>
      </c>
      <c r="J256" s="69">
        <v>149.61959999999999</v>
      </c>
    </row>
    <row r="257" spans="1:10" x14ac:dyDescent="0.2">
      <c r="A257" s="50">
        <v>42836</v>
      </c>
      <c r="B257" s="40">
        <v>5.4050925925925924E-3</v>
      </c>
      <c r="C257" s="1" t="s">
        <v>411</v>
      </c>
      <c r="D257" s="1" t="s">
        <v>135</v>
      </c>
      <c r="E257" s="1" t="s">
        <v>427</v>
      </c>
      <c r="F257" s="52">
        <v>42835.875</v>
      </c>
      <c r="G257" s="158">
        <v>2139</v>
      </c>
      <c r="H257" s="5" t="s">
        <v>118</v>
      </c>
      <c r="I257" s="1" t="s">
        <v>119</v>
      </c>
      <c r="J257" s="69">
        <v>2979.14</v>
      </c>
    </row>
    <row r="258" spans="1:10" x14ac:dyDescent="0.2">
      <c r="A258" s="50">
        <v>42836</v>
      </c>
      <c r="B258" s="40">
        <v>0.88193287037037038</v>
      </c>
      <c r="C258" s="1" t="s">
        <v>420</v>
      </c>
      <c r="D258" s="1" t="s">
        <v>116</v>
      </c>
      <c r="E258" s="1" t="s">
        <v>422</v>
      </c>
      <c r="F258" s="52">
        <v>42836.875</v>
      </c>
      <c r="G258" s="158">
        <v>2140</v>
      </c>
      <c r="H258" s="5" t="s">
        <v>118</v>
      </c>
      <c r="I258" s="1" t="s">
        <v>119</v>
      </c>
      <c r="J258" s="69">
        <v>93</v>
      </c>
    </row>
    <row r="259" spans="1:10" x14ac:dyDescent="0.2">
      <c r="A259" s="50">
        <v>42836</v>
      </c>
      <c r="B259" s="40">
        <v>0.88256944444444452</v>
      </c>
      <c r="C259" s="1" t="s">
        <v>418</v>
      </c>
      <c r="D259" s="1" t="s">
        <v>135</v>
      </c>
      <c r="E259" s="1" t="s">
        <v>428</v>
      </c>
      <c r="F259" s="52">
        <v>42836.875</v>
      </c>
      <c r="G259" s="158">
        <v>2141</v>
      </c>
      <c r="H259" s="5" t="s">
        <v>137</v>
      </c>
      <c r="I259" s="1" t="s">
        <v>119</v>
      </c>
      <c r="J259" s="69">
        <v>6006</v>
      </c>
    </row>
    <row r="260" spans="1:10" x14ac:dyDescent="0.2">
      <c r="A260" s="50">
        <v>42836</v>
      </c>
      <c r="B260" s="40">
        <v>0.93201388888888881</v>
      </c>
      <c r="C260" s="1" t="s">
        <v>411</v>
      </c>
      <c r="D260" s="1" t="s">
        <v>135</v>
      </c>
      <c r="E260" s="1" t="s">
        <v>429</v>
      </c>
      <c r="F260" s="52">
        <v>42836.932002314818</v>
      </c>
      <c r="G260" s="158">
        <v>2142</v>
      </c>
      <c r="H260" s="5" t="s">
        <v>137</v>
      </c>
      <c r="I260" s="1" t="s">
        <v>143</v>
      </c>
      <c r="J260" s="69">
        <v>2955</v>
      </c>
    </row>
    <row r="261" spans="1:10" x14ac:dyDescent="0.2">
      <c r="A261" s="50">
        <v>42837</v>
      </c>
      <c r="B261" s="40">
        <v>0.48072916666666665</v>
      </c>
      <c r="C261" s="1" t="s">
        <v>411</v>
      </c>
      <c r="D261" s="1" t="s">
        <v>135</v>
      </c>
      <c r="E261" s="1" t="s">
        <v>423</v>
      </c>
      <c r="F261" s="52">
        <v>42837.48060185185</v>
      </c>
      <c r="G261" s="158">
        <v>2143</v>
      </c>
      <c r="H261" s="5" t="s">
        <v>137</v>
      </c>
      <c r="I261" s="1" t="s">
        <v>143</v>
      </c>
      <c r="J261" s="69">
        <v>2910</v>
      </c>
    </row>
    <row r="262" spans="1:10" x14ac:dyDescent="0.2">
      <c r="A262" s="50">
        <v>42837</v>
      </c>
      <c r="B262" s="40">
        <v>0.58982638888888894</v>
      </c>
      <c r="C262" s="1" t="s">
        <v>411</v>
      </c>
      <c r="D262" s="1" t="s">
        <v>135</v>
      </c>
      <c r="E262" s="1" t="s">
        <v>424</v>
      </c>
      <c r="F262" s="52">
        <v>42837.589826388888</v>
      </c>
      <c r="G262" s="158">
        <v>2144</v>
      </c>
      <c r="H262" s="5" t="s">
        <v>137</v>
      </c>
      <c r="I262" s="1" t="s">
        <v>143</v>
      </c>
      <c r="J262" s="69">
        <v>2900</v>
      </c>
    </row>
    <row r="263" spans="1:10" x14ac:dyDescent="0.2">
      <c r="A263" s="50">
        <v>42837</v>
      </c>
      <c r="B263" s="40">
        <v>0.62611111111111117</v>
      </c>
      <c r="C263" s="1" t="s">
        <v>411</v>
      </c>
      <c r="D263" s="1" t="s">
        <v>135</v>
      </c>
      <c r="E263" s="1" t="s">
        <v>425</v>
      </c>
      <c r="F263" s="52">
        <v>42837.625972222224</v>
      </c>
      <c r="G263" s="158">
        <v>2116</v>
      </c>
      <c r="H263" s="5" t="s">
        <v>137</v>
      </c>
      <c r="I263" s="1" t="s">
        <v>143</v>
      </c>
      <c r="J263" s="69">
        <v>2895</v>
      </c>
    </row>
    <row r="264" spans="1:10" x14ac:dyDescent="0.2">
      <c r="A264" s="50">
        <v>42837</v>
      </c>
      <c r="B264" s="40">
        <v>0.62611111111111117</v>
      </c>
      <c r="C264" s="1" t="s">
        <v>411</v>
      </c>
      <c r="D264" s="1" t="s">
        <v>135</v>
      </c>
      <c r="E264" s="1" t="s">
        <v>426</v>
      </c>
      <c r="F264" s="52">
        <v>42837.626122685186</v>
      </c>
      <c r="G264" s="158">
        <v>2117</v>
      </c>
      <c r="H264" s="5" t="s">
        <v>137</v>
      </c>
      <c r="I264" s="1" t="s">
        <v>143</v>
      </c>
      <c r="J264" s="69">
        <v>2889</v>
      </c>
    </row>
    <row r="265" spans="1:10" x14ac:dyDescent="0.2">
      <c r="A265" s="50">
        <v>42838</v>
      </c>
      <c r="B265" s="40">
        <v>0.37890046296296293</v>
      </c>
      <c r="C265" s="1" t="s">
        <v>228</v>
      </c>
      <c r="D265" s="1" t="s">
        <v>135</v>
      </c>
      <c r="E265" s="1" t="s">
        <v>430</v>
      </c>
      <c r="F265" s="52">
        <v>42837.876388888886</v>
      </c>
      <c r="G265" s="158">
        <v>2118</v>
      </c>
      <c r="H265" s="5" t="s">
        <v>137</v>
      </c>
      <c r="I265" s="1" t="s">
        <v>143</v>
      </c>
      <c r="J265" s="69">
        <v>15235</v>
      </c>
    </row>
    <row r="266" spans="1:10" x14ac:dyDescent="0.2">
      <c r="A266" s="50">
        <v>42838</v>
      </c>
      <c r="B266" s="40">
        <v>0.51150462962962961</v>
      </c>
      <c r="C266" s="1" t="s">
        <v>411</v>
      </c>
      <c r="D266" s="1" t="s">
        <v>135</v>
      </c>
      <c r="E266" s="1" t="s">
        <v>432</v>
      </c>
      <c r="F266" s="52">
        <v>42838.476388888892</v>
      </c>
      <c r="G266" s="158">
        <v>2119</v>
      </c>
      <c r="H266" s="5" t="s">
        <v>118</v>
      </c>
      <c r="I266" s="1" t="s">
        <v>119</v>
      </c>
      <c r="J266" s="69">
        <v>2945</v>
      </c>
    </row>
    <row r="267" spans="1:10" x14ac:dyDescent="0.2">
      <c r="A267" s="50">
        <v>42838</v>
      </c>
      <c r="B267" s="40">
        <v>0.63650462962962961</v>
      </c>
      <c r="C267" s="1" t="s">
        <v>418</v>
      </c>
      <c r="D267" s="1" t="s">
        <v>135</v>
      </c>
      <c r="E267" s="1" t="s">
        <v>431</v>
      </c>
      <c r="F267" s="52">
        <v>42838.636504629627</v>
      </c>
      <c r="G267" s="158">
        <v>2120</v>
      </c>
      <c r="H267" s="5" t="s">
        <v>118</v>
      </c>
      <c r="I267" s="1" t="s">
        <v>143</v>
      </c>
      <c r="J267" s="69">
        <v>5960</v>
      </c>
    </row>
    <row r="268" spans="1:10" x14ac:dyDescent="0.2">
      <c r="A268" s="50">
        <v>42839</v>
      </c>
      <c r="B268" s="40">
        <v>0.91143518518518529</v>
      </c>
      <c r="C268" s="1" t="s">
        <v>411</v>
      </c>
      <c r="D268" s="1" t="s">
        <v>135</v>
      </c>
      <c r="E268" s="1" t="s">
        <v>433</v>
      </c>
      <c r="F268" s="52">
        <v>42839.911435185182</v>
      </c>
      <c r="G268" s="158">
        <v>2121</v>
      </c>
      <c r="H268" s="5" t="s">
        <v>118</v>
      </c>
      <c r="I268" s="1" t="s">
        <v>119</v>
      </c>
      <c r="J268" s="69">
        <v>2970</v>
      </c>
    </row>
    <row r="269" spans="1:10" x14ac:dyDescent="0.2">
      <c r="A269" s="50">
        <v>42842</v>
      </c>
      <c r="B269" s="40">
        <v>0.38847222222222227</v>
      </c>
      <c r="C269" s="1" t="s">
        <v>411</v>
      </c>
      <c r="D269" s="1" t="s">
        <v>135</v>
      </c>
      <c r="E269" s="1" t="s">
        <v>434</v>
      </c>
      <c r="F269" s="52">
        <v>42842.388472222221</v>
      </c>
      <c r="G269" s="158">
        <v>2122</v>
      </c>
      <c r="H269" s="5" t="s">
        <v>118</v>
      </c>
      <c r="I269" s="1" t="s">
        <v>119</v>
      </c>
      <c r="J269" s="69">
        <v>2899</v>
      </c>
    </row>
    <row r="270" spans="1:10" x14ac:dyDescent="0.2">
      <c r="A270" s="50">
        <v>42842</v>
      </c>
      <c r="B270" s="40">
        <v>0.38847222222222227</v>
      </c>
      <c r="C270" s="1" t="s">
        <v>411</v>
      </c>
      <c r="D270" s="1" t="s">
        <v>135</v>
      </c>
      <c r="E270" s="1" t="s">
        <v>435</v>
      </c>
      <c r="F270" s="52">
        <v>42842.388483796298</v>
      </c>
      <c r="G270" s="158">
        <v>2123</v>
      </c>
      <c r="H270" s="5" t="s">
        <v>137</v>
      </c>
      <c r="I270" s="1" t="s">
        <v>143</v>
      </c>
      <c r="J270" s="69">
        <v>2898</v>
      </c>
    </row>
    <row r="271" spans="1:10" x14ac:dyDescent="0.2">
      <c r="A271" s="50">
        <v>42842</v>
      </c>
      <c r="B271" s="40">
        <v>0.38847222222222227</v>
      </c>
      <c r="C271" s="1" t="s">
        <v>411</v>
      </c>
      <c r="D271" s="1" t="s">
        <v>135</v>
      </c>
      <c r="E271" s="1" t="s">
        <v>436</v>
      </c>
      <c r="F271" s="52">
        <v>42842.388483796298</v>
      </c>
      <c r="G271" s="158">
        <v>2124</v>
      </c>
      <c r="H271" s="5" t="s">
        <v>137</v>
      </c>
      <c r="I271" s="1" t="s">
        <v>143</v>
      </c>
      <c r="J271" s="69">
        <v>2902</v>
      </c>
    </row>
    <row r="272" spans="1:10" x14ac:dyDescent="0.2">
      <c r="A272" s="50">
        <v>42842</v>
      </c>
      <c r="B272" s="40">
        <v>0.39923611111111112</v>
      </c>
      <c r="C272" s="1" t="s">
        <v>418</v>
      </c>
      <c r="D272" s="1" t="s">
        <v>135</v>
      </c>
      <c r="E272" s="1" t="s">
        <v>437</v>
      </c>
      <c r="F272" s="52">
        <v>42842.399236111109</v>
      </c>
      <c r="G272" s="158">
        <v>2125</v>
      </c>
      <c r="H272" s="5" t="s">
        <v>137</v>
      </c>
      <c r="I272" s="1" t="s">
        <v>119</v>
      </c>
      <c r="J272" s="69">
        <v>6020</v>
      </c>
    </row>
    <row r="273" spans="1:10" x14ac:dyDescent="0.2">
      <c r="A273" s="50">
        <v>42842</v>
      </c>
      <c r="B273" s="40">
        <v>0.62756944444444451</v>
      </c>
      <c r="C273" s="1" t="s">
        <v>418</v>
      </c>
      <c r="D273" s="1" t="s">
        <v>135</v>
      </c>
      <c r="E273" s="1" t="s">
        <v>438</v>
      </c>
      <c r="F273" s="52">
        <v>42842.627384259256</v>
      </c>
      <c r="G273" s="158">
        <v>2126</v>
      </c>
      <c r="H273" s="5" t="s">
        <v>118</v>
      </c>
      <c r="I273" s="1" t="s">
        <v>143</v>
      </c>
      <c r="J273" s="69">
        <v>5958</v>
      </c>
    </row>
    <row r="274" spans="1:10" x14ac:dyDescent="0.2">
      <c r="A274" s="50">
        <v>42842</v>
      </c>
      <c r="B274" s="40">
        <v>0.62756944444444451</v>
      </c>
      <c r="C274" s="1" t="s">
        <v>411</v>
      </c>
      <c r="D274" s="1" t="s">
        <v>135</v>
      </c>
      <c r="E274" s="1" t="s">
        <v>439</v>
      </c>
      <c r="F274" s="52">
        <v>42842.627569444441</v>
      </c>
      <c r="G274" s="158">
        <v>2127</v>
      </c>
      <c r="H274" s="5" t="s">
        <v>118</v>
      </c>
      <c r="I274" s="1" t="s">
        <v>119</v>
      </c>
      <c r="J274" s="69">
        <v>2914</v>
      </c>
    </row>
    <row r="275" spans="1:10" x14ac:dyDescent="0.2">
      <c r="A275" s="50">
        <v>42843</v>
      </c>
      <c r="B275" s="40">
        <v>0.41707175925925927</v>
      </c>
      <c r="C275" s="1" t="s">
        <v>411</v>
      </c>
      <c r="D275" s="1" t="s">
        <v>135</v>
      </c>
      <c r="E275" s="1" t="s">
        <v>440</v>
      </c>
      <c r="F275" s="52">
        <v>42843.417071759257</v>
      </c>
      <c r="G275" s="158">
        <v>2128</v>
      </c>
      <c r="H275" s="5" t="s">
        <v>137</v>
      </c>
      <c r="I275" s="1" t="s">
        <v>143</v>
      </c>
      <c r="J275" s="69">
        <v>2870</v>
      </c>
    </row>
    <row r="276" spans="1:10" x14ac:dyDescent="0.2">
      <c r="A276" s="50">
        <v>42843</v>
      </c>
      <c r="B276" s="40">
        <v>0.42101851851851851</v>
      </c>
      <c r="C276" s="1" t="s">
        <v>296</v>
      </c>
      <c r="D276" s="1" t="s">
        <v>135</v>
      </c>
      <c r="E276" s="1" t="s">
        <v>441</v>
      </c>
      <c r="F276" s="52">
        <v>42843.421006944445</v>
      </c>
      <c r="G276" s="158">
        <v>2129</v>
      </c>
      <c r="H276" s="5" t="s">
        <v>118</v>
      </c>
      <c r="I276" s="1" t="s">
        <v>143</v>
      </c>
      <c r="J276" s="69">
        <v>81380</v>
      </c>
    </row>
    <row r="277" spans="1:10" x14ac:dyDescent="0.2">
      <c r="A277" s="50">
        <v>42843</v>
      </c>
      <c r="B277" s="40">
        <v>0.60623842592592592</v>
      </c>
      <c r="C277" s="1" t="s">
        <v>411</v>
      </c>
      <c r="D277" s="1" t="s">
        <v>135</v>
      </c>
      <c r="E277" s="1" t="s">
        <v>442</v>
      </c>
      <c r="F277" s="52">
        <v>42843.606226851851</v>
      </c>
      <c r="G277" s="158">
        <v>2130</v>
      </c>
      <c r="H277" s="5" t="s">
        <v>137</v>
      </c>
      <c r="I277" s="1" t="s">
        <v>143</v>
      </c>
      <c r="J277" s="69">
        <v>2830</v>
      </c>
    </row>
    <row r="278" spans="1:10" x14ac:dyDescent="0.2">
      <c r="A278" s="50">
        <v>42844</v>
      </c>
      <c r="B278" s="40">
        <v>0.3878819444444444</v>
      </c>
      <c r="C278" s="1" t="s">
        <v>418</v>
      </c>
      <c r="D278" s="1" t="s">
        <v>135</v>
      </c>
      <c r="E278" s="1" t="s">
        <v>443</v>
      </c>
      <c r="F278" s="52">
        <v>42843.877083333333</v>
      </c>
      <c r="G278" s="158">
        <v>2131</v>
      </c>
      <c r="H278" s="5" t="s">
        <v>118</v>
      </c>
      <c r="I278" s="1" t="s">
        <v>143</v>
      </c>
      <c r="J278" s="69">
        <v>5868</v>
      </c>
    </row>
    <row r="279" spans="1:10" x14ac:dyDescent="0.2">
      <c r="A279" s="50">
        <v>42844</v>
      </c>
      <c r="B279" s="40">
        <v>0.3878819444444444</v>
      </c>
      <c r="C279" s="1" t="s">
        <v>418</v>
      </c>
      <c r="D279" s="1" t="s">
        <v>135</v>
      </c>
      <c r="E279" s="1" t="s">
        <v>444</v>
      </c>
      <c r="F279" s="52">
        <v>42843.884027777778</v>
      </c>
      <c r="G279" s="158">
        <v>2132</v>
      </c>
      <c r="H279" s="5" t="s">
        <v>118</v>
      </c>
      <c r="I279" s="1" t="s">
        <v>143</v>
      </c>
      <c r="J279" s="69">
        <v>5830</v>
      </c>
    </row>
    <row r="280" spans="1:10" x14ac:dyDescent="0.2">
      <c r="A280" s="50">
        <v>42844</v>
      </c>
      <c r="B280" s="40">
        <v>0.62653935185185183</v>
      </c>
      <c r="C280" s="1" t="s">
        <v>411</v>
      </c>
      <c r="D280" s="1" t="s">
        <v>135</v>
      </c>
      <c r="E280" s="1" t="s">
        <v>445</v>
      </c>
      <c r="F280" s="52">
        <v>42844.626527777778</v>
      </c>
      <c r="G280" s="158">
        <v>2133</v>
      </c>
      <c r="H280" s="5" t="s">
        <v>118</v>
      </c>
      <c r="I280" s="1" t="s">
        <v>119</v>
      </c>
      <c r="J280" s="69">
        <v>2851</v>
      </c>
    </row>
    <row r="281" spans="1:10" x14ac:dyDescent="0.2">
      <c r="A281" s="50">
        <v>42845</v>
      </c>
      <c r="B281" s="40">
        <v>0.46552083333333333</v>
      </c>
      <c r="C281" s="1" t="s">
        <v>411</v>
      </c>
      <c r="D281" s="1" t="s">
        <v>135</v>
      </c>
      <c r="E281" s="1" t="s">
        <v>446</v>
      </c>
      <c r="F281" s="52">
        <v>42844.888888888891</v>
      </c>
      <c r="G281" s="158">
        <v>2134</v>
      </c>
      <c r="H281" s="5" t="s">
        <v>118</v>
      </c>
      <c r="I281" s="1" t="s">
        <v>119</v>
      </c>
      <c r="J281" s="69">
        <v>2880</v>
      </c>
    </row>
    <row r="282" spans="1:10" x14ac:dyDescent="0.2">
      <c r="A282" s="50">
        <v>42845</v>
      </c>
      <c r="B282" s="40">
        <v>0.46552083333333333</v>
      </c>
      <c r="C282" s="1" t="s">
        <v>418</v>
      </c>
      <c r="D282" s="1" t="s">
        <v>135</v>
      </c>
      <c r="E282" s="1" t="s">
        <v>447</v>
      </c>
      <c r="F282" s="52">
        <v>42844.888888888891</v>
      </c>
      <c r="G282" s="158">
        <v>2135</v>
      </c>
      <c r="H282" s="5" t="s">
        <v>118</v>
      </c>
      <c r="I282" s="1" t="s">
        <v>143</v>
      </c>
      <c r="J282" s="69">
        <v>5796</v>
      </c>
    </row>
    <row r="283" spans="1:10" x14ac:dyDescent="0.2">
      <c r="A283" s="50">
        <v>42845</v>
      </c>
      <c r="B283" s="40">
        <v>0.46552083333333333</v>
      </c>
      <c r="C283" s="1" t="s">
        <v>411</v>
      </c>
      <c r="D283" s="1" t="s">
        <v>135</v>
      </c>
      <c r="E283" s="1" t="s">
        <v>448</v>
      </c>
      <c r="F283" s="52">
        <v>42845.4375</v>
      </c>
      <c r="G283" s="158">
        <v>2136</v>
      </c>
      <c r="H283" s="5" t="s">
        <v>137</v>
      </c>
      <c r="I283" s="1" t="s">
        <v>143</v>
      </c>
      <c r="J283" s="69">
        <v>2840</v>
      </c>
    </row>
    <row r="284" spans="1:10" x14ac:dyDescent="0.2">
      <c r="A284" s="50">
        <v>42845</v>
      </c>
      <c r="B284" s="40">
        <v>0.56981481481481489</v>
      </c>
      <c r="C284" s="1" t="s">
        <v>411</v>
      </c>
      <c r="D284" s="1" t="s">
        <v>135</v>
      </c>
      <c r="E284" s="1" t="s">
        <v>449</v>
      </c>
      <c r="F284" s="52">
        <v>42845.569814814815</v>
      </c>
      <c r="G284" s="158">
        <v>2137</v>
      </c>
      <c r="H284" s="5" t="s">
        <v>137</v>
      </c>
      <c r="I284" s="1" t="s">
        <v>143</v>
      </c>
      <c r="J284" s="69">
        <v>2785</v>
      </c>
    </row>
    <row r="285" spans="1:10" x14ac:dyDescent="0.2">
      <c r="A285" s="50">
        <v>42845</v>
      </c>
      <c r="B285" s="40">
        <v>0.62944444444444447</v>
      </c>
      <c r="C285" s="1" t="s">
        <v>411</v>
      </c>
      <c r="D285" s="1" t="s">
        <v>135</v>
      </c>
      <c r="E285" s="1" t="s">
        <v>450</v>
      </c>
      <c r="F285" s="52">
        <v>42845.629050925927</v>
      </c>
      <c r="G285" s="158">
        <v>2138</v>
      </c>
      <c r="H285" s="5" t="s">
        <v>118</v>
      </c>
      <c r="I285" s="1" t="s">
        <v>119</v>
      </c>
      <c r="J285" s="69">
        <v>2822</v>
      </c>
    </row>
    <row r="286" spans="1:10" x14ac:dyDescent="0.2">
      <c r="A286" s="50">
        <v>42845</v>
      </c>
      <c r="B286" s="40">
        <v>0.62944444444444447</v>
      </c>
      <c r="C286" s="1" t="s">
        <v>411</v>
      </c>
      <c r="D286" s="1" t="s">
        <v>135</v>
      </c>
      <c r="E286" s="1" t="s">
        <v>451</v>
      </c>
      <c r="F286" s="52">
        <v>42845.62945601852</v>
      </c>
      <c r="G286" s="158">
        <v>2139</v>
      </c>
      <c r="H286" s="5" t="s">
        <v>118</v>
      </c>
      <c r="I286" s="1" t="s">
        <v>119</v>
      </c>
      <c r="J286" s="69">
        <v>2840</v>
      </c>
    </row>
    <row r="287" spans="1:10" x14ac:dyDescent="0.2">
      <c r="A287" s="50">
        <v>42845</v>
      </c>
      <c r="B287" s="40">
        <v>0.62944444444444447</v>
      </c>
      <c r="C287" s="1" t="s">
        <v>411</v>
      </c>
      <c r="D287" s="1" t="s">
        <v>135</v>
      </c>
      <c r="E287" s="1" t="s">
        <v>452</v>
      </c>
      <c r="F287" s="52">
        <v>42845.62945601852</v>
      </c>
      <c r="G287" s="158">
        <v>2140</v>
      </c>
      <c r="H287" s="5" t="s">
        <v>118</v>
      </c>
      <c r="I287" s="1" t="s">
        <v>119</v>
      </c>
      <c r="J287" s="69">
        <v>2878</v>
      </c>
    </row>
    <row r="288" spans="1:10" x14ac:dyDescent="0.2">
      <c r="A288" s="50">
        <v>42845</v>
      </c>
      <c r="B288" s="40">
        <v>0.62944444444444447</v>
      </c>
      <c r="C288" s="1" t="s">
        <v>411</v>
      </c>
      <c r="D288" s="1" t="s">
        <v>135</v>
      </c>
      <c r="E288" s="1" t="s">
        <v>453</v>
      </c>
      <c r="F288" s="52">
        <v>42845.62945601852</v>
      </c>
      <c r="G288" s="158">
        <v>2141</v>
      </c>
      <c r="H288" s="5" t="s">
        <v>118</v>
      </c>
      <c r="I288" s="1" t="s">
        <v>119</v>
      </c>
      <c r="J288" s="69">
        <v>2888</v>
      </c>
    </row>
    <row r="289" spans="1:11" x14ac:dyDescent="0.2">
      <c r="A289" s="50">
        <v>42845</v>
      </c>
      <c r="B289" s="40">
        <v>0.96311342592592597</v>
      </c>
      <c r="C289" s="1" t="s">
        <v>411</v>
      </c>
      <c r="D289" s="1" t="s">
        <v>135</v>
      </c>
      <c r="E289" s="1" t="s">
        <v>454</v>
      </c>
      <c r="F289" s="52">
        <v>42845.963125000002</v>
      </c>
      <c r="G289" s="158">
        <v>2142</v>
      </c>
      <c r="H289" s="5" t="s">
        <v>118</v>
      </c>
      <c r="I289" s="1" t="s">
        <v>119</v>
      </c>
      <c r="J289" s="69">
        <v>2925</v>
      </c>
    </row>
    <row r="290" spans="1:11" x14ac:dyDescent="0.2">
      <c r="A290" s="45">
        <v>42847</v>
      </c>
      <c r="B290" s="46">
        <v>1.6666666666666668E-3</v>
      </c>
      <c r="C290" s="43" t="s">
        <v>228</v>
      </c>
      <c r="D290" s="43" t="s">
        <v>135</v>
      </c>
      <c r="E290" s="43" t="s">
        <v>456</v>
      </c>
      <c r="F290" s="47">
        <v>42846.418055555558</v>
      </c>
      <c r="G290" s="158">
        <v>2143</v>
      </c>
      <c r="H290" s="44" t="s">
        <v>137</v>
      </c>
      <c r="I290" s="43" t="s">
        <v>143</v>
      </c>
      <c r="J290" s="69">
        <v>15465</v>
      </c>
    </row>
    <row r="291" spans="1:11" x14ac:dyDescent="0.2">
      <c r="A291" s="50">
        <v>42849</v>
      </c>
      <c r="B291" s="51">
        <v>0.42318287037037039</v>
      </c>
      <c r="C291" s="1" t="s">
        <v>411</v>
      </c>
      <c r="D291" s="1" t="s">
        <v>135</v>
      </c>
      <c r="E291" s="1" t="s">
        <v>462</v>
      </c>
      <c r="F291" s="52">
        <v>42849.423113425924</v>
      </c>
      <c r="G291" s="158">
        <v>2144</v>
      </c>
      <c r="H291" s="5" t="s">
        <v>137</v>
      </c>
      <c r="I291" s="1" t="s">
        <v>143</v>
      </c>
      <c r="J291" s="69">
        <v>2882</v>
      </c>
    </row>
    <row r="292" spans="1:11" x14ac:dyDescent="0.2">
      <c r="A292" s="50">
        <v>42849</v>
      </c>
      <c r="B292" s="51">
        <v>0.62797453703703698</v>
      </c>
      <c r="C292" s="1" t="s">
        <v>411</v>
      </c>
      <c r="D292" s="1" t="s">
        <v>135</v>
      </c>
      <c r="E292" s="1" t="s">
        <v>464</v>
      </c>
      <c r="F292" s="52">
        <v>42849.627835648149</v>
      </c>
      <c r="G292" s="158">
        <v>2116</v>
      </c>
      <c r="H292" s="5" t="s">
        <v>118</v>
      </c>
      <c r="I292" s="1" t="s">
        <v>119</v>
      </c>
      <c r="J292" s="69">
        <v>2922</v>
      </c>
    </row>
    <row r="293" spans="1:11" s="48" customFormat="1" x14ac:dyDescent="0.2">
      <c r="A293" s="50">
        <v>42850</v>
      </c>
      <c r="B293" s="51">
        <v>0.63414351851851858</v>
      </c>
      <c r="C293" s="48" t="s">
        <v>411</v>
      </c>
      <c r="D293" s="48" t="s">
        <v>135</v>
      </c>
      <c r="E293" s="48" t="s">
        <v>465</v>
      </c>
      <c r="F293" s="52">
        <v>42850.633888888886</v>
      </c>
      <c r="G293" s="158">
        <v>2117</v>
      </c>
      <c r="H293" s="49" t="s">
        <v>118</v>
      </c>
      <c r="I293" s="48" t="s">
        <v>119</v>
      </c>
      <c r="J293" s="69">
        <v>2950</v>
      </c>
      <c r="K293" s="158"/>
    </row>
    <row r="294" spans="1:11" s="48" customFormat="1" x14ac:dyDescent="0.2">
      <c r="A294" s="50">
        <v>42851</v>
      </c>
      <c r="B294" s="51">
        <v>0.45053240740740735</v>
      </c>
      <c r="C294" s="48" t="s">
        <v>411</v>
      </c>
      <c r="D294" s="48" t="s">
        <v>135</v>
      </c>
      <c r="E294" s="48" t="s">
        <v>466</v>
      </c>
      <c r="F294" s="52">
        <v>42851.450520833336</v>
      </c>
      <c r="G294" s="158">
        <v>2118</v>
      </c>
      <c r="H294" s="49" t="s">
        <v>118</v>
      </c>
      <c r="I294" s="48" t="s">
        <v>119</v>
      </c>
      <c r="J294" s="69">
        <v>2883</v>
      </c>
      <c r="K294" s="158"/>
    </row>
    <row r="295" spans="1:11" s="48" customFormat="1" x14ac:dyDescent="0.2">
      <c r="A295" s="50">
        <v>42852</v>
      </c>
      <c r="B295" s="51">
        <v>0.62990740740740747</v>
      </c>
      <c r="C295" s="48" t="s">
        <v>411</v>
      </c>
      <c r="D295" s="48" t="s">
        <v>135</v>
      </c>
      <c r="E295" s="48" t="s">
        <v>467</v>
      </c>
      <c r="F295" s="52">
        <v>42852.629895833335</v>
      </c>
      <c r="G295" s="158">
        <v>2119</v>
      </c>
      <c r="H295" s="49" t="s">
        <v>118</v>
      </c>
      <c r="I295" s="48" t="s">
        <v>119</v>
      </c>
      <c r="J295" s="69">
        <v>3012</v>
      </c>
      <c r="K295" s="158"/>
    </row>
    <row r="296" spans="1:11" s="48" customFormat="1" x14ac:dyDescent="0.2">
      <c r="A296" s="50">
        <v>42852</v>
      </c>
      <c r="B296" s="51">
        <v>0.94652777777777775</v>
      </c>
      <c r="C296" s="48" t="s">
        <v>411</v>
      </c>
      <c r="D296" s="48" t="s">
        <v>135</v>
      </c>
      <c r="E296" s="48" t="s">
        <v>468</v>
      </c>
      <c r="F296" s="52">
        <v>42852.946527777778</v>
      </c>
      <c r="G296" s="158">
        <v>2120</v>
      </c>
      <c r="H296" s="49" t="s">
        <v>118</v>
      </c>
      <c r="I296" s="48" t="s">
        <v>119</v>
      </c>
      <c r="J296" s="69">
        <v>3050</v>
      </c>
      <c r="K296" s="158"/>
    </row>
    <row r="297" spans="1:11" s="48" customFormat="1" x14ac:dyDescent="0.2">
      <c r="A297" s="50">
        <v>42853</v>
      </c>
      <c r="B297" s="51">
        <v>0.41471064814814818</v>
      </c>
      <c r="C297" s="48" t="s">
        <v>304</v>
      </c>
      <c r="D297" s="48" t="s">
        <v>116</v>
      </c>
      <c r="E297" s="48" t="s">
        <v>469</v>
      </c>
      <c r="F297" s="52">
        <v>42853.414699074077</v>
      </c>
      <c r="G297" s="158">
        <v>2121</v>
      </c>
      <c r="H297" s="49" t="s">
        <v>137</v>
      </c>
      <c r="I297" s="48" t="s">
        <v>143</v>
      </c>
      <c r="J297" s="69">
        <v>427</v>
      </c>
      <c r="K297" s="158"/>
    </row>
    <row r="298" spans="1:11" s="48" customFormat="1" x14ac:dyDescent="0.2">
      <c r="A298" s="50">
        <v>42853</v>
      </c>
      <c r="B298" s="51">
        <v>0.41767361111111106</v>
      </c>
      <c r="C298" s="48" t="s">
        <v>228</v>
      </c>
      <c r="D298" s="48" t="s">
        <v>135</v>
      </c>
      <c r="E298" s="48" t="s">
        <v>470</v>
      </c>
      <c r="F298" s="52">
        <v>42853.417638888888</v>
      </c>
      <c r="G298" s="158">
        <v>2122</v>
      </c>
      <c r="H298" s="49" t="s">
        <v>137</v>
      </c>
      <c r="I298" s="48" t="s">
        <v>143</v>
      </c>
      <c r="J298" s="69">
        <v>15455</v>
      </c>
      <c r="K298" s="158"/>
    </row>
    <row r="299" spans="1:11" s="48" customFormat="1" x14ac:dyDescent="0.2">
      <c r="A299" s="50">
        <v>42853</v>
      </c>
      <c r="B299" s="51">
        <v>0.41767361111111106</v>
      </c>
      <c r="C299" s="48" t="s">
        <v>228</v>
      </c>
      <c r="D299" s="48" t="s">
        <v>135</v>
      </c>
      <c r="E299" s="48" t="s">
        <v>471</v>
      </c>
      <c r="F299" s="52">
        <v>42853.417673611111</v>
      </c>
      <c r="G299" s="158">
        <v>2123</v>
      </c>
      <c r="H299" s="49" t="s">
        <v>137</v>
      </c>
      <c r="I299" s="48" t="s">
        <v>143</v>
      </c>
      <c r="J299" s="69">
        <v>15450</v>
      </c>
      <c r="K299" s="158"/>
    </row>
    <row r="300" spans="1:11" s="48" customFormat="1" x14ac:dyDescent="0.2">
      <c r="A300" s="50">
        <v>42853</v>
      </c>
      <c r="B300" s="51">
        <v>0.48388888888888887</v>
      </c>
      <c r="C300" s="48" t="s">
        <v>411</v>
      </c>
      <c r="D300" s="48" t="s">
        <v>135</v>
      </c>
      <c r="E300" s="48" t="s">
        <v>472</v>
      </c>
      <c r="F300" s="52">
        <v>42853.483854166669</v>
      </c>
      <c r="G300" s="158">
        <v>2124</v>
      </c>
      <c r="H300" s="49" t="s">
        <v>118</v>
      </c>
      <c r="I300" s="48" t="s">
        <v>119</v>
      </c>
      <c r="J300" s="69">
        <v>3090</v>
      </c>
      <c r="K300" s="158"/>
    </row>
    <row r="301" spans="1:11" s="48" customFormat="1" x14ac:dyDescent="0.2">
      <c r="A301" s="50">
        <v>42857</v>
      </c>
      <c r="B301" s="51">
        <v>0.38452546296296292</v>
      </c>
      <c r="C301" s="48" t="s">
        <v>418</v>
      </c>
      <c r="D301" s="48" t="s">
        <v>135</v>
      </c>
      <c r="E301" s="48" t="s">
        <v>473</v>
      </c>
      <c r="F301" s="52">
        <v>42857.384502314817</v>
      </c>
      <c r="G301" s="158">
        <v>2125</v>
      </c>
      <c r="H301" s="49" t="s">
        <v>118</v>
      </c>
      <c r="I301" s="48" t="s">
        <v>143</v>
      </c>
      <c r="J301" s="69">
        <v>5850</v>
      </c>
      <c r="K301" s="158"/>
    </row>
    <row r="302" spans="1:11" s="48" customFormat="1" x14ac:dyDescent="0.2">
      <c r="A302" s="50">
        <v>42857</v>
      </c>
      <c r="B302" s="51">
        <v>0.38452546296296292</v>
      </c>
      <c r="C302" s="48" t="s">
        <v>411</v>
      </c>
      <c r="D302" s="48" t="s">
        <v>135</v>
      </c>
      <c r="E302" s="48" t="s">
        <v>474</v>
      </c>
      <c r="F302" s="52">
        <v>42857.384525462963</v>
      </c>
      <c r="G302" s="158">
        <v>2126</v>
      </c>
      <c r="H302" s="49" t="s">
        <v>118</v>
      </c>
      <c r="I302" s="48" t="s">
        <v>119</v>
      </c>
      <c r="J302" s="69">
        <v>3155</v>
      </c>
      <c r="K302" s="158"/>
    </row>
    <row r="303" spans="1:11" s="48" customFormat="1" x14ac:dyDescent="0.2">
      <c r="A303" s="50">
        <v>42857</v>
      </c>
      <c r="B303" s="51">
        <v>0.6268055555555555</v>
      </c>
      <c r="C303" s="48" t="s">
        <v>411</v>
      </c>
      <c r="D303" s="48" t="s">
        <v>135</v>
      </c>
      <c r="E303" s="48" t="s">
        <v>475</v>
      </c>
      <c r="F303" s="52">
        <v>42857.626782407409</v>
      </c>
      <c r="G303" s="158">
        <v>2127</v>
      </c>
      <c r="H303" s="49" t="s">
        <v>137</v>
      </c>
      <c r="I303" s="48" t="s">
        <v>143</v>
      </c>
      <c r="J303" s="69">
        <v>3124</v>
      </c>
      <c r="K303" s="158"/>
    </row>
    <row r="304" spans="1:11" s="48" customFormat="1" x14ac:dyDescent="0.2">
      <c r="A304" s="50">
        <v>42857</v>
      </c>
      <c r="B304" s="51">
        <v>0.64223379629629629</v>
      </c>
      <c r="C304" s="48" t="s">
        <v>420</v>
      </c>
      <c r="D304" s="48" t="s">
        <v>116</v>
      </c>
      <c r="E304" s="48" t="s">
        <v>476</v>
      </c>
      <c r="F304" s="52">
        <v>42857.642222222225</v>
      </c>
      <c r="G304" s="158">
        <v>2128</v>
      </c>
      <c r="H304" s="49" t="s">
        <v>137</v>
      </c>
      <c r="I304" s="48" t="s">
        <v>143</v>
      </c>
      <c r="J304" s="69">
        <v>0</v>
      </c>
      <c r="K304" s="158"/>
    </row>
    <row r="305" spans="1:11" s="48" customFormat="1" x14ac:dyDescent="0.2">
      <c r="A305" s="50">
        <v>42859</v>
      </c>
      <c r="B305" s="51">
        <v>0.37853009259259257</v>
      </c>
      <c r="C305" s="48" t="s">
        <v>411</v>
      </c>
      <c r="D305" s="48" t="s">
        <v>135</v>
      </c>
      <c r="E305" s="48" t="s">
        <v>477</v>
      </c>
      <c r="F305" s="52">
        <v>42859.378530092596</v>
      </c>
      <c r="G305" s="158">
        <v>2129</v>
      </c>
      <c r="H305" s="49" t="s">
        <v>137</v>
      </c>
      <c r="I305" s="48" t="s">
        <v>143</v>
      </c>
      <c r="J305" s="69">
        <v>3019</v>
      </c>
      <c r="K305" s="158"/>
    </row>
    <row r="306" spans="1:11" s="48" customFormat="1" x14ac:dyDescent="0.2">
      <c r="A306" s="50">
        <v>42859</v>
      </c>
      <c r="B306" s="51">
        <v>0.61311342592592599</v>
      </c>
      <c r="C306" s="48" t="s">
        <v>411</v>
      </c>
      <c r="D306" s="48" t="s">
        <v>135</v>
      </c>
      <c r="E306" s="48" t="s">
        <v>478</v>
      </c>
      <c r="F306" s="52">
        <v>42859.61309027778</v>
      </c>
      <c r="G306" s="158">
        <v>2130</v>
      </c>
      <c r="H306" s="49" t="s">
        <v>137</v>
      </c>
      <c r="I306" s="48" t="s">
        <v>143</v>
      </c>
      <c r="J306" s="69">
        <v>2905</v>
      </c>
      <c r="K306" s="158"/>
    </row>
    <row r="307" spans="1:11" s="48" customFormat="1" x14ac:dyDescent="0.2">
      <c r="A307" s="50">
        <v>42860</v>
      </c>
      <c r="B307" s="51">
        <v>0.93738425925925928</v>
      </c>
      <c r="C307" s="48" t="s">
        <v>411</v>
      </c>
      <c r="D307" s="48" t="s">
        <v>135</v>
      </c>
      <c r="E307" s="48" t="s">
        <v>479</v>
      </c>
      <c r="F307" s="52">
        <v>42860.937372685185</v>
      </c>
      <c r="G307" s="158">
        <v>2131</v>
      </c>
      <c r="H307" s="49" t="s">
        <v>118</v>
      </c>
      <c r="I307" s="48" t="s">
        <v>119</v>
      </c>
      <c r="J307" s="69">
        <v>2980</v>
      </c>
      <c r="K307" s="158"/>
    </row>
    <row r="308" spans="1:11" s="48" customFormat="1" x14ac:dyDescent="0.2">
      <c r="A308" s="50">
        <v>42864</v>
      </c>
      <c r="B308" s="51">
        <v>0.9353703703703703</v>
      </c>
      <c r="C308" s="48" t="s">
        <v>411</v>
      </c>
      <c r="D308" s="48" t="s">
        <v>135</v>
      </c>
      <c r="E308" s="48" t="s">
        <v>480</v>
      </c>
      <c r="F308" s="52">
        <v>42864.935358796298</v>
      </c>
      <c r="G308" s="158">
        <v>2132</v>
      </c>
      <c r="H308" s="49" t="s">
        <v>118</v>
      </c>
      <c r="I308" s="48" t="s">
        <v>119</v>
      </c>
      <c r="J308" s="69">
        <v>3062</v>
      </c>
      <c r="K308" s="158"/>
    </row>
    <row r="309" spans="1:11" s="48" customFormat="1" x14ac:dyDescent="0.2">
      <c r="A309" s="50">
        <v>42867</v>
      </c>
      <c r="B309" s="51">
        <v>0.60673611111111114</v>
      </c>
      <c r="C309" s="48" t="s">
        <v>411</v>
      </c>
      <c r="D309" s="48" t="s">
        <v>135</v>
      </c>
      <c r="E309" s="48" t="s">
        <v>481</v>
      </c>
      <c r="F309" s="52">
        <v>42867.606724537036</v>
      </c>
      <c r="G309" s="158">
        <v>2133</v>
      </c>
      <c r="H309" s="49" t="s">
        <v>137</v>
      </c>
      <c r="I309" s="48" t="s">
        <v>143</v>
      </c>
      <c r="J309" s="69">
        <v>2970</v>
      </c>
      <c r="K309" s="158"/>
    </row>
    <row r="310" spans="1:11" s="48" customFormat="1" x14ac:dyDescent="0.2">
      <c r="A310" s="50">
        <v>42871</v>
      </c>
      <c r="B310" s="51">
        <v>0.91333333333333344</v>
      </c>
      <c r="C310" s="48" t="s">
        <v>411</v>
      </c>
      <c r="D310" s="48" t="s">
        <v>135</v>
      </c>
      <c r="E310" s="48" t="s">
        <v>482</v>
      </c>
      <c r="F310" s="52">
        <v>42871.913321759261</v>
      </c>
      <c r="G310" s="158">
        <v>2134</v>
      </c>
      <c r="H310" s="49" t="s">
        <v>118</v>
      </c>
      <c r="I310" s="48" t="s">
        <v>119</v>
      </c>
      <c r="J310" s="69">
        <v>3037</v>
      </c>
      <c r="K310" s="158"/>
    </row>
    <row r="311" spans="1:11" s="48" customFormat="1" x14ac:dyDescent="0.2">
      <c r="A311" s="50">
        <v>42872</v>
      </c>
      <c r="B311" s="51">
        <v>0.62718750000000001</v>
      </c>
      <c r="C311" s="48" t="s">
        <v>411</v>
      </c>
      <c r="D311" s="48" t="s">
        <v>135</v>
      </c>
      <c r="E311" s="48" t="s">
        <v>483</v>
      </c>
      <c r="F311" s="52">
        <v>42872.627164351848</v>
      </c>
      <c r="G311" s="158">
        <v>2135</v>
      </c>
      <c r="H311" s="49" t="s">
        <v>118</v>
      </c>
      <c r="I311" s="48" t="s">
        <v>119</v>
      </c>
      <c r="J311" s="69">
        <v>3110</v>
      </c>
      <c r="K311" s="158"/>
    </row>
    <row r="312" spans="1:11" s="48" customFormat="1" x14ac:dyDescent="0.2">
      <c r="A312" s="50">
        <v>42874</v>
      </c>
      <c r="B312" s="51">
        <v>0.40423611111111107</v>
      </c>
      <c r="C312" s="48" t="s">
        <v>411</v>
      </c>
      <c r="D312" s="48" t="s">
        <v>135</v>
      </c>
      <c r="E312" s="48" t="s">
        <v>486</v>
      </c>
      <c r="F312" s="52">
        <v>42874.404224537036</v>
      </c>
      <c r="G312" s="158">
        <v>2136</v>
      </c>
      <c r="H312" s="49" t="s">
        <v>118</v>
      </c>
      <c r="I312" s="48" t="s">
        <v>119</v>
      </c>
      <c r="J312" s="69">
        <v>3190</v>
      </c>
      <c r="K312" s="158"/>
    </row>
    <row r="313" spans="1:11" s="48" customFormat="1" x14ac:dyDescent="0.2">
      <c r="A313" s="50">
        <v>42877</v>
      </c>
      <c r="B313" s="51">
        <v>0.39565972222222223</v>
      </c>
      <c r="C313" s="48" t="s">
        <v>411</v>
      </c>
      <c r="D313" s="48" t="s">
        <v>135</v>
      </c>
      <c r="E313" s="48" t="s">
        <v>487</v>
      </c>
      <c r="F313" s="52">
        <v>42877.39565972222</v>
      </c>
      <c r="G313" s="158">
        <v>2137</v>
      </c>
      <c r="H313" s="49" t="s">
        <v>118</v>
      </c>
      <c r="I313" s="48" t="s">
        <v>119</v>
      </c>
      <c r="J313" s="69">
        <v>3340</v>
      </c>
      <c r="K313" s="158"/>
    </row>
    <row r="314" spans="1:11" s="48" customFormat="1" x14ac:dyDescent="0.2">
      <c r="A314" s="50">
        <v>42879</v>
      </c>
      <c r="B314" s="51">
        <v>0.46435185185185185</v>
      </c>
      <c r="C314" s="48" t="s">
        <v>411</v>
      </c>
      <c r="D314" s="48" t="s">
        <v>135</v>
      </c>
      <c r="E314" s="48" t="s">
        <v>488</v>
      </c>
      <c r="F314" s="52">
        <v>42879.46435185185</v>
      </c>
      <c r="G314" s="158">
        <v>2138</v>
      </c>
      <c r="H314" s="49" t="s">
        <v>137</v>
      </c>
      <c r="I314" s="48" t="s">
        <v>143</v>
      </c>
      <c r="J314" s="69">
        <v>3225</v>
      </c>
      <c r="K314" s="158"/>
    </row>
    <row r="315" spans="1:11" s="48" customFormat="1" x14ac:dyDescent="0.2">
      <c r="A315" s="50">
        <v>42886</v>
      </c>
      <c r="B315" s="51">
        <v>0.61378472222222225</v>
      </c>
      <c r="C315" s="48" t="s">
        <v>411</v>
      </c>
      <c r="D315" s="48" t="s">
        <v>135</v>
      </c>
      <c r="E315" s="48" t="s">
        <v>489</v>
      </c>
      <c r="F315" s="52">
        <v>42886.61378472222</v>
      </c>
      <c r="G315" s="158">
        <v>2139</v>
      </c>
      <c r="H315" s="49" t="s">
        <v>137</v>
      </c>
      <c r="I315" s="48" t="s">
        <v>143</v>
      </c>
      <c r="J315" s="69">
        <v>3124</v>
      </c>
      <c r="K315" s="158"/>
    </row>
    <row r="316" spans="1:11" s="48" customFormat="1" x14ac:dyDescent="0.2">
      <c r="A316" s="50">
        <v>42888</v>
      </c>
      <c r="B316" s="51">
        <v>0.47030092592592593</v>
      </c>
      <c r="C316" s="48" t="s">
        <v>411</v>
      </c>
      <c r="D316" s="48" t="s">
        <v>135</v>
      </c>
      <c r="E316" s="48" t="s">
        <v>490</v>
      </c>
      <c r="F316" s="52">
        <v>42888.470277777778</v>
      </c>
      <c r="G316" s="158">
        <v>2140</v>
      </c>
      <c r="H316" s="49" t="s">
        <v>137</v>
      </c>
      <c r="I316" s="48" t="s">
        <v>143</v>
      </c>
      <c r="J316" s="69">
        <v>3045</v>
      </c>
      <c r="K316" s="158"/>
    </row>
    <row r="317" spans="1:11" s="48" customFormat="1" x14ac:dyDescent="0.2">
      <c r="A317" s="50">
        <v>42891</v>
      </c>
      <c r="B317" s="51">
        <v>0.61155092592592586</v>
      </c>
      <c r="C317" s="48" t="s">
        <v>411</v>
      </c>
      <c r="D317" s="48" t="s">
        <v>135</v>
      </c>
      <c r="E317" s="48" t="s">
        <v>491</v>
      </c>
      <c r="F317" s="52">
        <v>42891.611527777779</v>
      </c>
      <c r="G317" s="158">
        <v>2141</v>
      </c>
      <c r="H317" s="49" t="s">
        <v>137</v>
      </c>
      <c r="I317" s="48" t="s">
        <v>143</v>
      </c>
      <c r="J317" s="69">
        <v>2960</v>
      </c>
      <c r="K317" s="158"/>
    </row>
    <row r="318" spans="1:11" s="48" customFormat="1" x14ac:dyDescent="0.2">
      <c r="A318" s="50">
        <v>42895</v>
      </c>
      <c r="B318" s="51">
        <v>0.62744212962962964</v>
      </c>
      <c r="C318" s="48" t="s">
        <v>411</v>
      </c>
      <c r="D318" s="48" t="s">
        <v>135</v>
      </c>
      <c r="E318" s="48" t="s">
        <v>492</v>
      </c>
      <c r="F318" s="52">
        <v>42895.627430555556</v>
      </c>
      <c r="G318" s="158">
        <v>2142</v>
      </c>
      <c r="H318" s="49" t="s">
        <v>118</v>
      </c>
      <c r="I318" s="48" t="s">
        <v>119</v>
      </c>
      <c r="J318" s="69">
        <v>3010</v>
      </c>
      <c r="K318" s="158"/>
    </row>
    <row r="319" spans="1:11" s="48" customFormat="1" x14ac:dyDescent="0.2">
      <c r="A319" s="50">
        <v>42899</v>
      </c>
      <c r="B319" s="51">
        <v>0.62715277777777778</v>
      </c>
      <c r="C319" s="48" t="s">
        <v>411</v>
      </c>
      <c r="D319" s="48" t="s">
        <v>135</v>
      </c>
      <c r="E319" s="48" t="s">
        <v>493</v>
      </c>
      <c r="F319" s="52">
        <v>42899.627141203702</v>
      </c>
      <c r="G319" s="158">
        <v>2143</v>
      </c>
      <c r="H319" s="49" t="s">
        <v>137</v>
      </c>
      <c r="I319" s="48" t="s">
        <v>143</v>
      </c>
      <c r="J319" s="69">
        <v>2938</v>
      </c>
      <c r="K319" s="158"/>
    </row>
    <row r="320" spans="1:11" s="48" customFormat="1" x14ac:dyDescent="0.2">
      <c r="A320" s="50">
        <v>42900</v>
      </c>
      <c r="B320" s="51">
        <v>0.63105324074074076</v>
      </c>
      <c r="C320" s="48" t="s">
        <v>411</v>
      </c>
      <c r="D320" s="48" t="s">
        <v>135</v>
      </c>
      <c r="E320" s="48" t="s">
        <v>494</v>
      </c>
      <c r="F320" s="52">
        <v>42900.631041666667</v>
      </c>
      <c r="G320" s="158">
        <v>2144</v>
      </c>
      <c r="H320" s="49" t="s">
        <v>118</v>
      </c>
      <c r="I320" s="48" t="s">
        <v>119</v>
      </c>
      <c r="J320" s="69">
        <v>3080</v>
      </c>
      <c r="K320" s="158"/>
    </row>
    <row r="321" spans="1:11" s="48" customFormat="1" x14ac:dyDescent="0.2">
      <c r="A321" s="50">
        <v>42905</v>
      </c>
      <c r="B321" s="51">
        <v>0.66988425925925921</v>
      </c>
      <c r="C321" s="48" t="s">
        <v>411</v>
      </c>
      <c r="D321" s="48" t="s">
        <v>135</v>
      </c>
      <c r="E321" s="48" t="s">
        <v>495</v>
      </c>
      <c r="F321" s="52">
        <v>42905.669861111113</v>
      </c>
      <c r="G321" s="158">
        <v>2116</v>
      </c>
      <c r="H321" s="49" t="s">
        <v>118</v>
      </c>
      <c r="I321" s="48" t="s">
        <v>119</v>
      </c>
      <c r="J321" s="69">
        <v>3156</v>
      </c>
      <c r="K321" s="158"/>
    </row>
    <row r="322" spans="1:11" s="48" customFormat="1" x14ac:dyDescent="0.2">
      <c r="A322" s="50">
        <v>42906</v>
      </c>
      <c r="B322" s="51">
        <v>0.63601851851851854</v>
      </c>
      <c r="C322" s="48" t="s">
        <v>411</v>
      </c>
      <c r="D322" s="48" t="s">
        <v>135</v>
      </c>
      <c r="E322" s="48" t="s">
        <v>496</v>
      </c>
      <c r="F322" s="52">
        <v>42906.636018518519</v>
      </c>
      <c r="G322" s="158">
        <v>2117</v>
      </c>
      <c r="H322" s="49" t="s">
        <v>137</v>
      </c>
      <c r="I322" s="48" t="s">
        <v>143</v>
      </c>
      <c r="J322" s="69">
        <v>3108</v>
      </c>
      <c r="K322" s="158"/>
    </row>
    <row r="323" spans="1:11" s="48" customFormat="1" x14ac:dyDescent="0.2">
      <c r="A323" s="50">
        <v>42907</v>
      </c>
      <c r="B323" s="51">
        <v>0.68827546296296294</v>
      </c>
      <c r="C323" s="48" t="s">
        <v>501</v>
      </c>
      <c r="D323" s="48" t="s">
        <v>116</v>
      </c>
      <c r="E323" s="48" t="s">
        <v>504</v>
      </c>
      <c r="F323" s="52">
        <v>42907.678761574076</v>
      </c>
      <c r="G323" s="158">
        <v>2118</v>
      </c>
      <c r="H323" s="49" t="s">
        <v>137</v>
      </c>
      <c r="I323" s="48" t="s">
        <v>119</v>
      </c>
      <c r="J323" s="69">
        <v>53.37</v>
      </c>
      <c r="K323" s="158"/>
    </row>
    <row r="324" spans="1:11" s="48" customFormat="1" x14ac:dyDescent="0.2">
      <c r="A324" s="50">
        <v>42907</v>
      </c>
      <c r="B324" s="51">
        <v>0.68827546296296294</v>
      </c>
      <c r="C324" s="48" t="s">
        <v>502</v>
      </c>
      <c r="D324" s="48" t="s">
        <v>116</v>
      </c>
      <c r="E324" s="48" t="s">
        <v>505</v>
      </c>
      <c r="F324" s="52">
        <v>42907.678877314815</v>
      </c>
      <c r="G324" s="158">
        <v>2119</v>
      </c>
      <c r="H324" s="49" t="s">
        <v>137</v>
      </c>
      <c r="I324" s="48" t="s">
        <v>119</v>
      </c>
      <c r="J324" s="69">
        <v>49.49</v>
      </c>
      <c r="K324" s="158"/>
    </row>
    <row r="325" spans="1:11" s="48" customFormat="1" x14ac:dyDescent="0.2">
      <c r="A325" s="50">
        <v>42907</v>
      </c>
      <c r="B325" s="51">
        <v>0.68828703703703698</v>
      </c>
      <c r="C325" s="48" t="s">
        <v>503</v>
      </c>
      <c r="D325" s="48" t="s">
        <v>116</v>
      </c>
      <c r="E325" s="48" t="s">
        <v>506</v>
      </c>
      <c r="F325" s="52">
        <v>42907.678877314815</v>
      </c>
      <c r="G325" s="158">
        <v>2120</v>
      </c>
      <c r="H325" s="49" t="s">
        <v>137</v>
      </c>
      <c r="I325" s="48" t="s">
        <v>119</v>
      </c>
      <c r="J325" s="69">
        <v>182.71</v>
      </c>
      <c r="K325" s="158"/>
    </row>
    <row r="326" spans="1:11" s="48" customFormat="1" x14ac:dyDescent="0.2">
      <c r="A326" s="50">
        <v>42907</v>
      </c>
      <c r="B326" s="51">
        <v>0.68903935185185183</v>
      </c>
      <c r="C326" s="48" t="s">
        <v>499</v>
      </c>
      <c r="D326" s="48" t="s">
        <v>135</v>
      </c>
      <c r="E326" s="48" t="s">
        <v>507</v>
      </c>
      <c r="F326" s="52">
        <v>42907.685057870367</v>
      </c>
      <c r="G326" s="158">
        <v>2121</v>
      </c>
      <c r="H326" s="49" t="s">
        <v>118</v>
      </c>
      <c r="I326" s="48" t="s">
        <v>119</v>
      </c>
      <c r="J326" s="69">
        <v>4808</v>
      </c>
      <c r="K326" s="158"/>
    </row>
    <row r="327" spans="1:11" s="48" customFormat="1" x14ac:dyDescent="0.2">
      <c r="A327" s="50">
        <v>42907</v>
      </c>
      <c r="B327" s="51">
        <v>0.68903935185185183</v>
      </c>
      <c r="C327" s="48" t="s">
        <v>500</v>
      </c>
      <c r="D327" s="48" t="s">
        <v>135</v>
      </c>
      <c r="E327" s="48" t="s">
        <v>508</v>
      </c>
      <c r="F327" s="52">
        <v>42907.685266203705</v>
      </c>
      <c r="G327" s="158">
        <v>2122</v>
      </c>
      <c r="H327" s="49" t="s">
        <v>137</v>
      </c>
      <c r="I327" s="48" t="s">
        <v>119</v>
      </c>
      <c r="J327" s="69">
        <v>15220</v>
      </c>
      <c r="K327" s="158"/>
    </row>
    <row r="328" spans="1:11" s="48" customFormat="1" x14ac:dyDescent="0.2">
      <c r="A328" s="50">
        <v>42907</v>
      </c>
      <c r="B328" s="51">
        <v>0.69140046296296298</v>
      </c>
      <c r="C328" s="48" t="s">
        <v>411</v>
      </c>
      <c r="D328" s="48" t="s">
        <v>135</v>
      </c>
      <c r="E328" s="48" t="s">
        <v>509</v>
      </c>
      <c r="F328" s="52">
        <v>42907.691388888888</v>
      </c>
      <c r="G328" s="158">
        <v>2123</v>
      </c>
      <c r="H328" s="49" t="s">
        <v>137</v>
      </c>
      <c r="I328" s="48" t="s">
        <v>143</v>
      </c>
      <c r="J328" s="69">
        <v>3073</v>
      </c>
      <c r="K328" s="158"/>
    </row>
    <row r="329" spans="1:11" s="48" customFormat="1" x14ac:dyDescent="0.2">
      <c r="A329" s="50">
        <v>42908</v>
      </c>
      <c r="B329" s="51">
        <v>0.62866898148148154</v>
      </c>
      <c r="C329" s="48" t="s">
        <v>499</v>
      </c>
      <c r="D329" s="48" t="s">
        <v>135</v>
      </c>
      <c r="E329" s="48" t="s">
        <v>510</v>
      </c>
      <c r="F329" s="52">
        <v>42908.628657407404</v>
      </c>
      <c r="G329" s="158">
        <v>2124</v>
      </c>
      <c r="H329" s="49" t="s">
        <v>137</v>
      </c>
      <c r="I329" s="48" t="s">
        <v>143</v>
      </c>
      <c r="J329" s="69">
        <v>4778</v>
      </c>
      <c r="K329" s="158"/>
    </row>
    <row r="330" spans="1:11" s="48" customFormat="1" x14ac:dyDescent="0.2">
      <c r="A330" s="50">
        <v>42908</v>
      </c>
      <c r="B330" s="51">
        <v>0.62866898148148154</v>
      </c>
      <c r="C330" s="48" t="s">
        <v>499</v>
      </c>
      <c r="D330" s="48" t="s">
        <v>135</v>
      </c>
      <c r="E330" s="48" t="s">
        <v>511</v>
      </c>
      <c r="F330" s="52">
        <v>42908.628680555557</v>
      </c>
      <c r="G330" s="158">
        <v>2125</v>
      </c>
      <c r="H330" s="49" t="s">
        <v>137</v>
      </c>
      <c r="I330" s="48" t="s">
        <v>119</v>
      </c>
      <c r="J330" s="69">
        <v>4768</v>
      </c>
      <c r="K330" s="158"/>
    </row>
    <row r="331" spans="1:11" s="48" customFormat="1" x14ac:dyDescent="0.2">
      <c r="A331" s="50">
        <v>42908</v>
      </c>
      <c r="B331" s="51">
        <v>0.62866898148148154</v>
      </c>
      <c r="C331" s="48" t="s">
        <v>411</v>
      </c>
      <c r="D331" s="48" t="s">
        <v>135</v>
      </c>
      <c r="E331" s="48" t="s">
        <v>512</v>
      </c>
      <c r="F331" s="52">
        <v>42908.628680555557</v>
      </c>
      <c r="G331" s="158">
        <v>2126</v>
      </c>
      <c r="H331" s="49" t="s">
        <v>137</v>
      </c>
      <c r="I331" s="48" t="s">
        <v>143</v>
      </c>
      <c r="J331" s="69">
        <v>3040</v>
      </c>
      <c r="K331" s="158"/>
    </row>
    <row r="332" spans="1:11" s="48" customFormat="1" x14ac:dyDescent="0.2">
      <c r="A332" s="50">
        <v>42909</v>
      </c>
      <c r="B332" s="51">
        <v>0.62812499999999993</v>
      </c>
      <c r="C332" s="48" t="s">
        <v>411</v>
      </c>
      <c r="D332" s="48" t="s">
        <v>135</v>
      </c>
      <c r="E332" s="48" t="s">
        <v>513</v>
      </c>
      <c r="F332" s="52">
        <v>42909.628125000003</v>
      </c>
      <c r="G332" s="158">
        <v>2127</v>
      </c>
      <c r="H332" s="49" t="s">
        <v>118</v>
      </c>
      <c r="I332" s="48" t="s">
        <v>119</v>
      </c>
      <c r="J332" s="69">
        <v>3096</v>
      </c>
      <c r="K332" s="158"/>
    </row>
    <row r="333" spans="1:11" s="48" customFormat="1" x14ac:dyDescent="0.2">
      <c r="A333" s="50">
        <v>42909</v>
      </c>
      <c r="B333" s="51">
        <v>0.96583333333333332</v>
      </c>
      <c r="C333" s="48" t="s">
        <v>500</v>
      </c>
      <c r="D333" s="48" t="s">
        <v>135</v>
      </c>
      <c r="E333" s="48" t="s">
        <v>514</v>
      </c>
      <c r="F333" s="52">
        <v>42909.965810185182</v>
      </c>
      <c r="G333" s="158">
        <v>2128</v>
      </c>
      <c r="H333" s="49" t="s">
        <v>118</v>
      </c>
      <c r="I333" s="48" t="s">
        <v>143</v>
      </c>
      <c r="J333" s="69">
        <v>15320</v>
      </c>
      <c r="K333" s="158"/>
    </row>
    <row r="334" spans="1:11" s="48" customFormat="1" x14ac:dyDescent="0.2">
      <c r="A334" s="50">
        <v>42909</v>
      </c>
      <c r="B334" s="51">
        <v>0.96583333333333332</v>
      </c>
      <c r="C334" s="48" t="s">
        <v>499</v>
      </c>
      <c r="D334" s="48" t="s">
        <v>135</v>
      </c>
      <c r="E334" s="48" t="s">
        <v>515</v>
      </c>
      <c r="F334" s="52">
        <v>42909.965833333335</v>
      </c>
      <c r="G334" s="158">
        <v>2129</v>
      </c>
      <c r="H334" s="49" t="s">
        <v>118</v>
      </c>
      <c r="I334" s="48" t="s">
        <v>143</v>
      </c>
      <c r="J334" s="69">
        <v>4790</v>
      </c>
      <c r="K334" s="158"/>
    </row>
    <row r="335" spans="1:11" s="48" customFormat="1" x14ac:dyDescent="0.2">
      <c r="A335" s="50">
        <v>42912</v>
      </c>
      <c r="B335" s="51">
        <v>0.73707175925925927</v>
      </c>
      <c r="C335" s="48" t="s">
        <v>411</v>
      </c>
      <c r="D335" s="48" t="s">
        <v>135</v>
      </c>
      <c r="E335" s="48" t="s">
        <v>516</v>
      </c>
      <c r="F335" s="52">
        <v>42912.606111111112</v>
      </c>
      <c r="G335" s="158">
        <v>2130</v>
      </c>
      <c r="H335" s="49" t="s">
        <v>118</v>
      </c>
      <c r="I335" s="48" t="s">
        <v>119</v>
      </c>
      <c r="J335" s="69">
        <v>3145</v>
      </c>
      <c r="K335" s="158"/>
    </row>
    <row r="336" spans="1:11" s="48" customFormat="1" x14ac:dyDescent="0.2">
      <c r="A336" s="50">
        <v>42913</v>
      </c>
      <c r="B336" s="51">
        <v>0.58682870370370377</v>
      </c>
      <c r="C336" s="48" t="s">
        <v>500</v>
      </c>
      <c r="D336" s="48" t="s">
        <v>135</v>
      </c>
      <c r="E336" s="48" t="s">
        <v>517</v>
      </c>
      <c r="F336" s="52">
        <v>42912.902777777781</v>
      </c>
      <c r="G336" s="158">
        <v>2131</v>
      </c>
      <c r="H336" s="49" t="s">
        <v>137</v>
      </c>
      <c r="I336" s="48" t="s">
        <v>119</v>
      </c>
      <c r="J336" s="69">
        <v>15200</v>
      </c>
      <c r="K336" s="158"/>
    </row>
    <row r="337" spans="1:11" s="48" customFormat="1" x14ac:dyDescent="0.2">
      <c r="A337" s="50">
        <v>42913</v>
      </c>
      <c r="B337" s="51">
        <v>0.59012731481481484</v>
      </c>
      <c r="C337" s="48" t="s">
        <v>298</v>
      </c>
      <c r="D337" s="48" t="s">
        <v>116</v>
      </c>
      <c r="E337" s="48" t="s">
        <v>518</v>
      </c>
      <c r="F337" s="52">
        <v>42913.589502314811</v>
      </c>
      <c r="G337" s="158">
        <v>2132</v>
      </c>
      <c r="H337" s="48" t="s">
        <v>137</v>
      </c>
      <c r="I337" s="48" t="s">
        <v>143</v>
      </c>
      <c r="J337" s="69">
        <v>0</v>
      </c>
      <c r="K337" s="158"/>
    </row>
    <row r="338" spans="1:11" s="48" customFormat="1" x14ac:dyDescent="0.2">
      <c r="A338" s="50">
        <v>42913</v>
      </c>
      <c r="B338" s="51">
        <v>0.61554398148148148</v>
      </c>
      <c r="C338" s="48" t="s">
        <v>411</v>
      </c>
      <c r="D338" s="48" t="s">
        <v>135</v>
      </c>
      <c r="E338" s="48" t="s">
        <v>519</v>
      </c>
      <c r="F338" s="52">
        <v>42913.615532407406</v>
      </c>
      <c r="G338" s="158">
        <v>2133</v>
      </c>
      <c r="H338" s="49" t="s">
        <v>118</v>
      </c>
      <c r="I338" s="48" t="s">
        <v>119</v>
      </c>
      <c r="J338" s="69">
        <v>3212</v>
      </c>
      <c r="K338" s="158"/>
    </row>
    <row r="339" spans="1:11" s="48" customFormat="1" x14ac:dyDescent="0.2">
      <c r="A339" s="50">
        <v>42913</v>
      </c>
      <c r="B339" s="51">
        <v>0.64039351851851845</v>
      </c>
      <c r="C339" s="48" t="s">
        <v>411</v>
      </c>
      <c r="D339" s="48" t="s">
        <v>135</v>
      </c>
      <c r="E339" s="48" t="s">
        <v>520</v>
      </c>
      <c r="F339" s="52">
        <v>42913.640381944446</v>
      </c>
      <c r="G339" s="158">
        <v>2134</v>
      </c>
      <c r="H339" s="49" t="s">
        <v>118</v>
      </c>
      <c r="I339" s="48" t="s">
        <v>119</v>
      </c>
      <c r="J339" s="69">
        <v>3212</v>
      </c>
      <c r="K339" s="158"/>
    </row>
    <row r="340" spans="1:11" s="48" customFormat="1" x14ac:dyDescent="0.2">
      <c r="A340" s="50">
        <v>42913</v>
      </c>
      <c r="B340" s="51">
        <v>0.64039351851851845</v>
      </c>
      <c r="C340" s="48" t="s">
        <v>499</v>
      </c>
      <c r="D340" s="48" t="s">
        <v>135</v>
      </c>
      <c r="E340" s="48" t="s">
        <v>521</v>
      </c>
      <c r="F340" s="52">
        <v>42913.640393518515</v>
      </c>
      <c r="G340" s="158">
        <v>2135</v>
      </c>
      <c r="H340" s="49" t="s">
        <v>118</v>
      </c>
      <c r="I340" s="48" t="s">
        <v>143</v>
      </c>
      <c r="J340" s="69">
        <v>4806</v>
      </c>
      <c r="K340" s="158"/>
    </row>
    <row r="341" spans="1:11" s="48" customFormat="1" x14ac:dyDescent="0.2">
      <c r="A341" s="50">
        <v>42913</v>
      </c>
      <c r="B341" s="51">
        <v>0.64039351851851845</v>
      </c>
      <c r="C341" s="48" t="s">
        <v>499</v>
      </c>
      <c r="D341" s="48" t="s">
        <v>135</v>
      </c>
      <c r="E341" s="48" t="s">
        <v>619</v>
      </c>
      <c r="F341" s="52">
        <v>42913.640393518515</v>
      </c>
      <c r="G341" s="158">
        <v>2136</v>
      </c>
      <c r="H341" s="49" t="s">
        <v>118</v>
      </c>
      <c r="I341" s="48" t="s">
        <v>119</v>
      </c>
      <c r="J341" s="69">
        <v>4806</v>
      </c>
      <c r="K341" s="158"/>
    </row>
    <row r="342" spans="1:11" s="48" customFormat="1" x14ac:dyDescent="0.2">
      <c r="A342" s="50">
        <v>42914</v>
      </c>
      <c r="B342" s="51">
        <v>0.68543981481481486</v>
      </c>
      <c r="C342" s="48" t="s">
        <v>500</v>
      </c>
      <c r="D342" s="48" t="s">
        <v>135</v>
      </c>
      <c r="E342" s="48" t="s">
        <v>522</v>
      </c>
      <c r="F342" s="52">
        <v>42914.685335648152</v>
      </c>
      <c r="G342" s="158">
        <v>2137</v>
      </c>
      <c r="H342" s="49" t="s">
        <v>137</v>
      </c>
      <c r="I342" s="48" t="s">
        <v>119</v>
      </c>
      <c r="J342" s="69">
        <v>15020</v>
      </c>
      <c r="K342" s="158"/>
    </row>
    <row r="343" spans="1:11" s="48" customFormat="1" x14ac:dyDescent="0.2">
      <c r="A343" s="50">
        <v>42914</v>
      </c>
      <c r="B343" s="51">
        <v>0.68543981481481486</v>
      </c>
      <c r="C343" s="48" t="s">
        <v>500</v>
      </c>
      <c r="D343" s="48" t="s">
        <v>135</v>
      </c>
      <c r="E343" s="48" t="s">
        <v>523</v>
      </c>
      <c r="F343" s="52">
        <v>42914.68545138889</v>
      </c>
      <c r="G343" s="158">
        <v>2138</v>
      </c>
      <c r="H343" s="49" t="s">
        <v>137</v>
      </c>
      <c r="I343" s="48" t="s">
        <v>119</v>
      </c>
      <c r="J343" s="69">
        <v>14890</v>
      </c>
      <c r="K343" s="158"/>
    </row>
    <row r="344" spans="1:11" s="48" customFormat="1" x14ac:dyDescent="0.2">
      <c r="A344" s="50">
        <v>42914</v>
      </c>
      <c r="B344" s="51">
        <v>0.68543981481481486</v>
      </c>
      <c r="C344" s="48" t="s">
        <v>411</v>
      </c>
      <c r="D344" s="48" t="s">
        <v>135</v>
      </c>
      <c r="E344" s="48" t="s">
        <v>524</v>
      </c>
      <c r="F344" s="52">
        <v>42914.68545138889</v>
      </c>
      <c r="G344" s="158">
        <v>2139</v>
      </c>
      <c r="H344" s="49" t="s">
        <v>118</v>
      </c>
      <c r="I344" s="48" t="s">
        <v>119</v>
      </c>
      <c r="J344" s="69">
        <v>3280</v>
      </c>
      <c r="K344" s="158"/>
    </row>
    <row r="345" spans="1:11" s="48" customFormat="1" x14ac:dyDescent="0.2">
      <c r="A345" s="50">
        <v>42914</v>
      </c>
      <c r="B345" s="51">
        <v>0.91032407407407412</v>
      </c>
      <c r="C345" s="48" t="s">
        <v>499</v>
      </c>
      <c r="D345" s="48" t="s">
        <v>135</v>
      </c>
      <c r="E345" s="48" t="s">
        <v>525</v>
      </c>
      <c r="F345" s="52">
        <v>42914.910324074073</v>
      </c>
      <c r="G345" s="158">
        <v>2140</v>
      </c>
      <c r="H345" s="49" t="s">
        <v>118</v>
      </c>
      <c r="I345" s="48" t="s">
        <v>119</v>
      </c>
      <c r="J345" s="69">
        <v>4830</v>
      </c>
      <c r="K345" s="158"/>
    </row>
    <row r="346" spans="1:11" s="48" customFormat="1" x14ac:dyDescent="0.2">
      <c r="A346" s="50">
        <v>42915</v>
      </c>
      <c r="B346" s="51">
        <v>0.42115740740740742</v>
      </c>
      <c r="C346" s="48" t="s">
        <v>499</v>
      </c>
      <c r="D346" s="48" t="s">
        <v>135</v>
      </c>
      <c r="E346" s="48" t="s">
        <v>526</v>
      </c>
      <c r="F346" s="52">
        <v>42915.42114583333</v>
      </c>
      <c r="G346" s="158">
        <v>2141</v>
      </c>
      <c r="H346" s="49" t="s">
        <v>118</v>
      </c>
      <c r="I346" s="48" t="s">
        <v>119</v>
      </c>
      <c r="J346" s="69">
        <v>4870</v>
      </c>
      <c r="K346" s="158"/>
    </row>
    <row r="347" spans="1:11" s="48" customFormat="1" x14ac:dyDescent="0.2">
      <c r="A347" s="50">
        <v>42915</v>
      </c>
      <c r="B347" s="51">
        <v>0.69881944444444455</v>
      </c>
      <c r="C347" s="48" t="s">
        <v>500</v>
      </c>
      <c r="D347" s="48" t="s">
        <v>135</v>
      </c>
      <c r="E347" s="48" t="s">
        <v>527</v>
      </c>
      <c r="F347" s="52">
        <v>42915.698796296296</v>
      </c>
      <c r="G347" s="158">
        <v>2142</v>
      </c>
      <c r="H347" s="49" t="s">
        <v>137</v>
      </c>
      <c r="I347" s="48" t="s">
        <v>119</v>
      </c>
      <c r="J347" s="69">
        <v>14820</v>
      </c>
      <c r="K347" s="158"/>
    </row>
    <row r="348" spans="1:11" s="48" customFormat="1" x14ac:dyDescent="0.2">
      <c r="A348" s="50">
        <v>42915</v>
      </c>
      <c r="B348" s="51">
        <v>0.93084490740740744</v>
      </c>
      <c r="C348" s="48" t="s">
        <v>500</v>
      </c>
      <c r="D348" s="48" t="s">
        <v>135</v>
      </c>
      <c r="E348" s="48" t="s">
        <v>526</v>
      </c>
      <c r="F348" s="52">
        <v>42915.930833333332</v>
      </c>
      <c r="G348" s="158">
        <v>2143</v>
      </c>
      <c r="H348" s="49" t="s">
        <v>118</v>
      </c>
      <c r="I348" s="48" t="s">
        <v>143</v>
      </c>
      <c r="J348" s="69">
        <v>14920</v>
      </c>
      <c r="K348" s="158"/>
    </row>
    <row r="349" spans="1:11" s="48" customFormat="1" x14ac:dyDescent="0.2">
      <c r="A349" s="50">
        <v>42916</v>
      </c>
      <c r="B349" s="51">
        <v>0.41312499999999996</v>
      </c>
      <c r="C349" s="48" t="s">
        <v>499</v>
      </c>
      <c r="D349" s="48" t="s">
        <v>135</v>
      </c>
      <c r="E349" s="48" t="s">
        <v>528</v>
      </c>
      <c r="F349" s="52">
        <v>42916.413113425922</v>
      </c>
      <c r="G349" s="158">
        <v>2144</v>
      </c>
      <c r="H349" s="49" t="s">
        <v>137</v>
      </c>
      <c r="I349" s="48" t="s">
        <v>143</v>
      </c>
      <c r="J349" s="69">
        <v>4846</v>
      </c>
      <c r="K349" s="158"/>
    </row>
    <row r="350" spans="1:11" s="48" customFormat="1" x14ac:dyDescent="0.2">
      <c r="A350" s="50">
        <v>42916</v>
      </c>
      <c r="B350" s="51">
        <v>0.65333333333333332</v>
      </c>
      <c r="C350" s="48" t="s">
        <v>411</v>
      </c>
      <c r="D350" s="48" t="s">
        <v>135</v>
      </c>
      <c r="E350" s="48" t="s">
        <v>529</v>
      </c>
      <c r="F350" s="52">
        <v>42916.653321759259</v>
      </c>
      <c r="G350" s="158">
        <v>2116</v>
      </c>
      <c r="H350" s="49" t="s">
        <v>118</v>
      </c>
      <c r="I350" s="48" t="s">
        <v>119</v>
      </c>
      <c r="J350" s="69">
        <v>3330</v>
      </c>
      <c r="K350" s="158"/>
    </row>
    <row r="351" spans="1:11" s="48" customFormat="1" x14ac:dyDescent="0.2">
      <c r="A351" s="50">
        <v>42919</v>
      </c>
      <c r="B351" s="51">
        <v>0.41357638888888887</v>
      </c>
      <c r="C351" s="48" t="s">
        <v>533</v>
      </c>
      <c r="D351" s="48" t="s">
        <v>116</v>
      </c>
      <c r="E351" s="48" t="s">
        <v>528</v>
      </c>
      <c r="F351" s="52">
        <v>42916.75</v>
      </c>
      <c r="G351" s="158">
        <v>2117</v>
      </c>
      <c r="H351" s="49" t="s">
        <v>118</v>
      </c>
      <c r="I351" s="48" t="s">
        <v>119</v>
      </c>
      <c r="J351" s="69">
        <v>26.024999999999999</v>
      </c>
      <c r="K351" s="158"/>
    </row>
    <row r="352" spans="1:11" s="48" customFormat="1" x14ac:dyDescent="0.2">
      <c r="A352" s="50">
        <v>42919</v>
      </c>
      <c r="B352" s="51">
        <v>0.41482638888888884</v>
      </c>
      <c r="C352" s="48" t="s">
        <v>531</v>
      </c>
      <c r="D352" s="48" t="s">
        <v>135</v>
      </c>
      <c r="E352" s="48" t="s">
        <v>536</v>
      </c>
      <c r="F352" s="52">
        <v>42919.414814814816</v>
      </c>
      <c r="G352" s="158">
        <v>2118</v>
      </c>
      <c r="H352" s="49" t="s">
        <v>137</v>
      </c>
      <c r="I352" s="48" t="s">
        <v>119</v>
      </c>
      <c r="J352" s="69">
        <v>1735</v>
      </c>
      <c r="K352" s="158"/>
    </row>
    <row r="353" spans="1:11" s="48" customFormat="1" x14ac:dyDescent="0.2">
      <c r="A353" s="50">
        <v>42919</v>
      </c>
      <c r="B353" s="51">
        <v>0.6734837962962964</v>
      </c>
      <c r="C353" s="48" t="s">
        <v>499</v>
      </c>
      <c r="D353" s="48" t="s">
        <v>135</v>
      </c>
      <c r="E353" s="48" t="s">
        <v>537</v>
      </c>
      <c r="F353" s="52">
        <v>42919.673356481479</v>
      </c>
      <c r="G353" s="158">
        <v>2119</v>
      </c>
      <c r="H353" s="49" t="s">
        <v>118</v>
      </c>
      <c r="I353" s="48" t="s">
        <v>119</v>
      </c>
      <c r="J353" s="69">
        <v>4894</v>
      </c>
      <c r="K353" s="158"/>
    </row>
    <row r="354" spans="1:11" s="48" customFormat="1" x14ac:dyDescent="0.2">
      <c r="A354" s="50">
        <v>42919</v>
      </c>
      <c r="B354" s="51">
        <v>0.6734837962962964</v>
      </c>
      <c r="C354" s="48" t="s">
        <v>411</v>
      </c>
      <c r="D354" s="48" t="s">
        <v>135</v>
      </c>
      <c r="E354" s="48" t="s">
        <v>538</v>
      </c>
      <c r="F354" s="52">
        <v>42919.673495370371</v>
      </c>
      <c r="G354" s="158">
        <v>2120</v>
      </c>
      <c r="H354" s="49" t="s">
        <v>118</v>
      </c>
      <c r="I354" s="48" t="s">
        <v>119</v>
      </c>
      <c r="J354" s="69">
        <v>3360</v>
      </c>
      <c r="K354" s="158"/>
    </row>
    <row r="355" spans="1:11" s="48" customFormat="1" x14ac:dyDescent="0.2">
      <c r="A355" s="50">
        <v>42919</v>
      </c>
      <c r="B355" s="51">
        <v>0.67349537037037033</v>
      </c>
      <c r="C355" s="48" t="s">
        <v>411</v>
      </c>
      <c r="D355" s="48" t="s">
        <v>135</v>
      </c>
      <c r="E355" s="48" t="s">
        <v>539</v>
      </c>
      <c r="F355" s="52">
        <v>42919.673495370371</v>
      </c>
      <c r="G355" s="158">
        <v>2121</v>
      </c>
      <c r="H355" s="49" t="s">
        <v>118</v>
      </c>
      <c r="I355" s="48" t="s">
        <v>119</v>
      </c>
      <c r="J355" s="69">
        <v>3392</v>
      </c>
      <c r="K355" s="158"/>
    </row>
    <row r="356" spans="1:11" s="48" customFormat="1" x14ac:dyDescent="0.2">
      <c r="A356" s="50">
        <v>42919</v>
      </c>
      <c r="B356" s="51">
        <v>0.67349537037037033</v>
      </c>
      <c r="C356" s="48" t="s">
        <v>500</v>
      </c>
      <c r="D356" s="48" t="s">
        <v>135</v>
      </c>
      <c r="E356" s="48" t="s">
        <v>540</v>
      </c>
      <c r="F356" s="52">
        <v>42919.673495370371</v>
      </c>
      <c r="G356" s="158">
        <v>2122</v>
      </c>
      <c r="H356" s="49" t="s">
        <v>118</v>
      </c>
      <c r="I356" s="48" t="s">
        <v>143</v>
      </c>
      <c r="J356" s="69">
        <v>15045</v>
      </c>
      <c r="K356" s="158"/>
    </row>
    <row r="357" spans="1:11" s="48" customFormat="1" x14ac:dyDescent="0.2">
      <c r="A357" s="50">
        <v>42919</v>
      </c>
      <c r="B357" s="51">
        <v>0.97347222222222218</v>
      </c>
      <c r="C357" s="48" t="s">
        <v>499</v>
      </c>
      <c r="D357" s="48" t="s">
        <v>135</v>
      </c>
      <c r="E357" s="48" t="s">
        <v>541</v>
      </c>
      <c r="F357" s="52">
        <v>42919.973449074074</v>
      </c>
      <c r="G357" s="158">
        <v>2123</v>
      </c>
      <c r="H357" s="49" t="s">
        <v>137</v>
      </c>
      <c r="I357" s="48" t="s">
        <v>143</v>
      </c>
      <c r="J357" s="69">
        <v>4874</v>
      </c>
      <c r="K357" s="158"/>
    </row>
    <row r="358" spans="1:11" s="48" customFormat="1" x14ac:dyDescent="0.2">
      <c r="A358" s="50">
        <v>42920</v>
      </c>
      <c r="B358" s="51">
        <v>0.63640046296296293</v>
      </c>
      <c r="C358" s="48" t="s">
        <v>499</v>
      </c>
      <c r="D358" s="48" t="s">
        <v>135</v>
      </c>
      <c r="E358" s="48" t="s">
        <v>542</v>
      </c>
      <c r="F358" s="52">
        <v>42920.636354166665</v>
      </c>
      <c r="G358" s="158">
        <v>2124</v>
      </c>
      <c r="H358" s="49" t="s">
        <v>137</v>
      </c>
      <c r="I358" s="48" t="s">
        <v>143</v>
      </c>
      <c r="J358" s="69">
        <v>4850</v>
      </c>
      <c r="K358" s="158"/>
    </row>
    <row r="359" spans="1:11" s="48" customFormat="1" x14ac:dyDescent="0.2">
      <c r="A359" s="50">
        <v>42920</v>
      </c>
      <c r="B359" s="51">
        <v>0.63640046296296293</v>
      </c>
      <c r="C359" s="48" t="s">
        <v>500</v>
      </c>
      <c r="D359" s="48" t="s">
        <v>135</v>
      </c>
      <c r="E359" s="48" t="s">
        <v>543</v>
      </c>
      <c r="F359" s="52">
        <v>42920.636400462965</v>
      </c>
      <c r="G359" s="158">
        <v>2125</v>
      </c>
      <c r="H359" s="49" t="s">
        <v>137</v>
      </c>
      <c r="I359" s="48" t="s">
        <v>119</v>
      </c>
      <c r="J359" s="69">
        <v>14935</v>
      </c>
      <c r="K359" s="158"/>
    </row>
    <row r="360" spans="1:11" s="48" customFormat="1" x14ac:dyDescent="0.2">
      <c r="A360" s="50">
        <v>42920</v>
      </c>
      <c r="B360" s="51">
        <v>0.63640046296296293</v>
      </c>
      <c r="C360" s="48" t="s">
        <v>500</v>
      </c>
      <c r="D360" s="48" t="s">
        <v>135</v>
      </c>
      <c r="E360" s="48" t="s">
        <v>544</v>
      </c>
      <c r="F360" s="52">
        <v>42920.636400462965</v>
      </c>
      <c r="G360" s="158">
        <v>2126</v>
      </c>
      <c r="H360" s="49" t="s">
        <v>118</v>
      </c>
      <c r="I360" s="48" t="s">
        <v>143</v>
      </c>
      <c r="J360" s="69">
        <v>15000</v>
      </c>
      <c r="K360" s="158"/>
    </row>
    <row r="361" spans="1:11" s="48" customFormat="1" x14ac:dyDescent="0.2">
      <c r="A361" s="50">
        <v>42920</v>
      </c>
      <c r="B361" s="51">
        <v>0.63640046296296293</v>
      </c>
      <c r="C361" s="48" t="s">
        <v>411</v>
      </c>
      <c r="D361" s="48" t="s">
        <v>135</v>
      </c>
      <c r="E361" s="48" t="s">
        <v>545</v>
      </c>
      <c r="F361" s="52">
        <v>42920.636400462965</v>
      </c>
      <c r="G361" s="158">
        <v>2127</v>
      </c>
      <c r="H361" s="49" t="s">
        <v>137</v>
      </c>
      <c r="I361" s="48" t="s">
        <v>143</v>
      </c>
      <c r="J361" s="69">
        <v>3357</v>
      </c>
      <c r="K361" s="158"/>
    </row>
    <row r="362" spans="1:11" s="48" customFormat="1" x14ac:dyDescent="0.2">
      <c r="A362" s="50">
        <v>42920</v>
      </c>
      <c r="B362" s="51">
        <v>0.99209490740740736</v>
      </c>
      <c r="C362" s="48" t="s">
        <v>411</v>
      </c>
      <c r="D362" s="48" t="s">
        <v>135</v>
      </c>
      <c r="E362" s="48" t="s">
        <v>546</v>
      </c>
      <c r="F362" s="52">
        <v>42920.992083333331</v>
      </c>
      <c r="G362" s="158">
        <v>2128</v>
      </c>
      <c r="H362" s="49" t="s">
        <v>118</v>
      </c>
      <c r="I362" s="48" t="s">
        <v>119</v>
      </c>
      <c r="J362" s="69">
        <v>3415</v>
      </c>
      <c r="K362" s="158"/>
    </row>
    <row r="363" spans="1:11" s="48" customFormat="1" x14ac:dyDescent="0.2">
      <c r="A363" s="50">
        <v>42921</v>
      </c>
      <c r="B363" s="51">
        <v>0.4495601851851852</v>
      </c>
      <c r="C363" s="48" t="s">
        <v>500</v>
      </c>
      <c r="D363" s="48" t="s">
        <v>135</v>
      </c>
      <c r="E363" s="48" t="s">
        <v>547</v>
      </c>
      <c r="F363" s="52">
        <v>42921.449548611112</v>
      </c>
      <c r="G363" s="158">
        <v>2129</v>
      </c>
      <c r="H363" s="49" t="s">
        <v>137</v>
      </c>
      <c r="I363" s="48" t="s">
        <v>119</v>
      </c>
      <c r="J363" s="69">
        <v>14900</v>
      </c>
      <c r="K363" s="158"/>
    </row>
    <row r="364" spans="1:11" s="48" customFormat="1" x14ac:dyDescent="0.2">
      <c r="A364" s="50">
        <v>42921</v>
      </c>
      <c r="B364" s="51">
        <v>0.4495601851851852</v>
      </c>
      <c r="C364" s="48" t="s">
        <v>500</v>
      </c>
      <c r="D364" s="48" t="s">
        <v>135</v>
      </c>
      <c r="E364" s="48" t="s">
        <v>548</v>
      </c>
      <c r="F364" s="52">
        <v>42921.449571759258</v>
      </c>
      <c r="G364" s="158">
        <v>2130</v>
      </c>
      <c r="H364" s="49" t="s">
        <v>137</v>
      </c>
      <c r="I364" s="48" t="s">
        <v>119</v>
      </c>
      <c r="J364" s="69">
        <v>14800</v>
      </c>
      <c r="K364" s="158"/>
    </row>
    <row r="365" spans="1:11" s="48" customFormat="1" x14ac:dyDescent="0.2">
      <c r="A365" s="50">
        <v>42921</v>
      </c>
      <c r="B365" s="51">
        <v>0.4495601851851852</v>
      </c>
      <c r="C365" s="48" t="s">
        <v>499</v>
      </c>
      <c r="D365" s="48" t="s">
        <v>135</v>
      </c>
      <c r="E365" s="48" t="s">
        <v>549</v>
      </c>
      <c r="F365" s="52">
        <v>42921.449571759258</v>
      </c>
      <c r="G365" s="158">
        <v>2131</v>
      </c>
      <c r="H365" s="49" t="s">
        <v>118</v>
      </c>
      <c r="I365" s="48" t="s">
        <v>119</v>
      </c>
      <c r="J365" s="69">
        <v>4872</v>
      </c>
      <c r="K365" s="158"/>
    </row>
    <row r="366" spans="1:11" s="48" customFormat="1" x14ac:dyDescent="0.2">
      <c r="A366" s="50">
        <v>42921</v>
      </c>
      <c r="B366" s="51">
        <v>0.4495601851851852</v>
      </c>
      <c r="C366" s="48" t="s">
        <v>499</v>
      </c>
      <c r="D366" s="48" t="s">
        <v>135</v>
      </c>
      <c r="E366" s="48" t="s">
        <v>550</v>
      </c>
      <c r="F366" s="52">
        <v>42921.449571759258</v>
      </c>
      <c r="G366" s="158">
        <v>2132</v>
      </c>
      <c r="H366" s="49" t="s">
        <v>118</v>
      </c>
      <c r="I366" s="48" t="s">
        <v>119</v>
      </c>
      <c r="J366" s="69">
        <v>4950</v>
      </c>
      <c r="K366" s="158"/>
    </row>
    <row r="367" spans="1:11" s="48" customFormat="1" x14ac:dyDescent="0.2">
      <c r="A367" s="50">
        <v>42921</v>
      </c>
      <c r="B367" s="51">
        <v>0.63</v>
      </c>
      <c r="C367" s="48" t="s">
        <v>500</v>
      </c>
      <c r="D367" s="48" t="s">
        <v>135</v>
      </c>
      <c r="E367" s="48" t="s">
        <v>551</v>
      </c>
      <c r="F367" s="52">
        <v>42921.629953703705</v>
      </c>
      <c r="G367" s="158">
        <v>2133</v>
      </c>
      <c r="H367" s="49" t="s">
        <v>118</v>
      </c>
      <c r="I367" s="48" t="s">
        <v>143</v>
      </c>
      <c r="J367" s="69">
        <v>14990</v>
      </c>
      <c r="K367" s="158"/>
    </row>
    <row r="368" spans="1:11" s="48" customFormat="1" x14ac:dyDescent="0.2">
      <c r="A368" s="50">
        <v>42921</v>
      </c>
      <c r="B368" s="51">
        <v>0.89341435185185192</v>
      </c>
      <c r="C368" s="48" t="s">
        <v>500</v>
      </c>
      <c r="D368" s="48" t="s">
        <v>135</v>
      </c>
      <c r="E368" s="48" t="s">
        <v>552</v>
      </c>
      <c r="F368" s="52">
        <v>42921.879953703705</v>
      </c>
      <c r="G368" s="158">
        <v>2134</v>
      </c>
      <c r="H368" s="49" t="s">
        <v>137</v>
      </c>
      <c r="I368" s="48" t="s">
        <v>119</v>
      </c>
      <c r="J368" s="69">
        <v>14900</v>
      </c>
      <c r="K368" s="158"/>
    </row>
    <row r="369" spans="1:11" s="48" customFormat="1" x14ac:dyDescent="0.2">
      <c r="A369" s="50">
        <v>42923</v>
      </c>
      <c r="B369" s="51">
        <v>0.64097222222222217</v>
      </c>
      <c r="C369" s="48" t="s">
        <v>499</v>
      </c>
      <c r="D369" s="48" t="s">
        <v>135</v>
      </c>
      <c r="E369" s="48" t="s">
        <v>554</v>
      </c>
      <c r="F369" s="52">
        <v>42923.640960648147</v>
      </c>
      <c r="G369" s="158">
        <v>2135</v>
      </c>
      <c r="H369" s="49" t="s">
        <v>118</v>
      </c>
      <c r="I369" s="48" t="s">
        <v>119</v>
      </c>
      <c r="J369" s="69">
        <v>4944</v>
      </c>
      <c r="K369" s="158"/>
    </row>
    <row r="370" spans="1:11" s="48" customFormat="1" x14ac:dyDescent="0.2">
      <c r="A370" s="50">
        <v>42923</v>
      </c>
      <c r="B370" s="51">
        <v>0.64098379629629632</v>
      </c>
      <c r="C370" s="48" t="s">
        <v>500</v>
      </c>
      <c r="D370" s="48" t="s">
        <v>135</v>
      </c>
      <c r="E370" s="48" t="s">
        <v>555</v>
      </c>
      <c r="F370" s="52">
        <v>42923.64099537037</v>
      </c>
      <c r="G370" s="158">
        <v>2136</v>
      </c>
      <c r="H370" s="49" t="s">
        <v>118</v>
      </c>
      <c r="I370" s="48" t="s">
        <v>143</v>
      </c>
      <c r="J370" s="69">
        <v>15040</v>
      </c>
      <c r="K370" s="158"/>
    </row>
    <row r="371" spans="1:11" s="48" customFormat="1" x14ac:dyDescent="0.2">
      <c r="A371" s="50">
        <v>42923</v>
      </c>
      <c r="B371" s="51">
        <v>0.74700231481481483</v>
      </c>
      <c r="C371" s="48" t="s">
        <v>556</v>
      </c>
      <c r="D371" s="48" t="s">
        <v>116</v>
      </c>
      <c r="E371" s="48" t="s">
        <v>557</v>
      </c>
      <c r="F371" s="52">
        <v>42922.875</v>
      </c>
      <c r="G371" s="158">
        <v>2137</v>
      </c>
      <c r="H371" s="49" t="s">
        <v>137</v>
      </c>
      <c r="I371" s="48" t="s">
        <v>119</v>
      </c>
      <c r="J371" s="69">
        <v>497.69720000000001</v>
      </c>
      <c r="K371" s="158"/>
    </row>
    <row r="372" spans="1:11" s="48" customFormat="1" x14ac:dyDescent="0.2">
      <c r="A372" s="50">
        <v>42923</v>
      </c>
      <c r="B372" s="51">
        <v>0.74701388888888898</v>
      </c>
      <c r="C372" s="48" t="s">
        <v>558</v>
      </c>
      <c r="D372" s="48" t="s">
        <v>116</v>
      </c>
      <c r="E372" s="48" t="s">
        <v>559</v>
      </c>
      <c r="F372" s="52">
        <v>42922.875</v>
      </c>
      <c r="G372" s="158">
        <v>2138</v>
      </c>
      <c r="H372" s="49" t="s">
        <v>118</v>
      </c>
      <c r="I372" s="48" t="s">
        <v>119</v>
      </c>
      <c r="J372" s="69">
        <v>498.19439999999997</v>
      </c>
      <c r="K372" s="158"/>
    </row>
    <row r="373" spans="1:11" s="48" customFormat="1" x14ac:dyDescent="0.2">
      <c r="A373" s="50">
        <v>42926</v>
      </c>
      <c r="B373" s="51">
        <v>0.42579861111111111</v>
      </c>
      <c r="C373" s="48" t="s">
        <v>499</v>
      </c>
      <c r="D373" s="48" t="s">
        <v>135</v>
      </c>
      <c r="E373" s="48" t="s">
        <v>563</v>
      </c>
      <c r="F373" s="52">
        <v>42926.425787037035</v>
      </c>
      <c r="G373" s="158">
        <v>2139</v>
      </c>
      <c r="H373" s="49" t="s">
        <v>137</v>
      </c>
      <c r="I373" s="48" t="s">
        <v>143</v>
      </c>
      <c r="J373" s="69">
        <v>4976</v>
      </c>
      <c r="K373" s="158"/>
    </row>
    <row r="374" spans="1:11" s="48" customFormat="1" x14ac:dyDescent="0.2">
      <c r="A374" s="50">
        <v>42926</v>
      </c>
      <c r="B374" s="51">
        <v>0.42579861111111111</v>
      </c>
      <c r="C374" s="48" t="s">
        <v>499</v>
      </c>
      <c r="D374" s="48" t="s">
        <v>135</v>
      </c>
      <c r="E374" s="48" t="s">
        <v>564</v>
      </c>
      <c r="F374" s="52">
        <v>42926.425810185188</v>
      </c>
      <c r="G374" s="158">
        <v>2140</v>
      </c>
      <c r="H374" s="49" t="s">
        <v>118</v>
      </c>
      <c r="I374" s="48" t="s">
        <v>119</v>
      </c>
      <c r="J374" s="69">
        <v>4972</v>
      </c>
      <c r="K374" s="158"/>
    </row>
    <row r="375" spans="1:11" s="48" customFormat="1" x14ac:dyDescent="0.2">
      <c r="A375" s="50">
        <v>42926</v>
      </c>
      <c r="B375" s="51">
        <v>0.4447916666666667</v>
      </c>
      <c r="C375" s="48" t="s">
        <v>500</v>
      </c>
      <c r="D375" s="48" t="s">
        <v>135</v>
      </c>
      <c r="E375" s="48" t="s">
        <v>565</v>
      </c>
      <c r="F375" s="52">
        <v>42926.444791666669</v>
      </c>
      <c r="G375" s="158">
        <v>2141</v>
      </c>
      <c r="H375" s="49" t="s">
        <v>118</v>
      </c>
      <c r="I375" s="48" t="s">
        <v>143</v>
      </c>
      <c r="J375" s="69">
        <v>15145</v>
      </c>
      <c r="K375" s="158"/>
    </row>
    <row r="376" spans="1:11" s="48" customFormat="1" x14ac:dyDescent="0.2">
      <c r="A376" s="50">
        <v>42926</v>
      </c>
      <c r="B376" s="51">
        <v>0.64607638888888885</v>
      </c>
      <c r="C376" s="48" t="s">
        <v>499</v>
      </c>
      <c r="D376" s="48" t="s">
        <v>135</v>
      </c>
      <c r="E376" s="48" t="s">
        <v>566</v>
      </c>
      <c r="F376" s="52">
        <v>42926.646041666667</v>
      </c>
      <c r="G376" s="158">
        <v>2142</v>
      </c>
      <c r="H376" s="49" t="s">
        <v>118</v>
      </c>
      <c r="I376" s="48" t="s">
        <v>119</v>
      </c>
      <c r="J376" s="69">
        <v>4950</v>
      </c>
      <c r="K376" s="158"/>
    </row>
    <row r="377" spans="1:11" s="48" customFormat="1" x14ac:dyDescent="0.2">
      <c r="A377" s="50">
        <v>42926</v>
      </c>
      <c r="B377" s="51">
        <v>42927.895833333336</v>
      </c>
      <c r="C377" s="48" t="s">
        <v>499</v>
      </c>
      <c r="D377" s="48" t="s">
        <v>135</v>
      </c>
      <c r="E377" s="48" t="s">
        <v>567</v>
      </c>
      <c r="F377" s="52">
        <v>42927.895833333336</v>
      </c>
      <c r="G377" s="158">
        <v>2143</v>
      </c>
      <c r="H377" s="49" t="s">
        <v>118</v>
      </c>
      <c r="I377" s="48" t="s">
        <v>119</v>
      </c>
      <c r="J377" s="69">
        <v>5004</v>
      </c>
      <c r="K377" s="158"/>
    </row>
    <row r="378" spans="1:11" s="48" customFormat="1" x14ac:dyDescent="0.2">
      <c r="A378" s="50">
        <v>42926</v>
      </c>
      <c r="B378" s="51">
        <v>42927.895833333336</v>
      </c>
      <c r="C378" s="48" t="s">
        <v>499</v>
      </c>
      <c r="D378" s="48" t="s">
        <v>135</v>
      </c>
      <c r="E378" s="48" t="s">
        <v>568</v>
      </c>
      <c r="F378" s="52">
        <v>42927.895833333336</v>
      </c>
      <c r="G378" s="158">
        <v>2144</v>
      </c>
      <c r="H378" s="49" t="s">
        <v>118</v>
      </c>
      <c r="I378" s="48" t="s">
        <v>119</v>
      </c>
      <c r="J378" s="69">
        <v>5040</v>
      </c>
      <c r="K378" s="158"/>
    </row>
    <row r="379" spans="1:11" s="48" customFormat="1" x14ac:dyDescent="0.2">
      <c r="A379" s="50">
        <v>42927</v>
      </c>
      <c r="B379" s="51">
        <v>0.4329513888888889</v>
      </c>
      <c r="C379" s="48" t="s">
        <v>411</v>
      </c>
      <c r="D379" s="48" t="s">
        <v>135</v>
      </c>
      <c r="E379" s="48" t="s">
        <v>569</v>
      </c>
      <c r="F379" s="52">
        <v>42927.432951388888</v>
      </c>
      <c r="G379" s="158">
        <v>2116</v>
      </c>
      <c r="H379" s="49" t="s">
        <v>118</v>
      </c>
      <c r="I379" s="48" t="s">
        <v>119</v>
      </c>
      <c r="J379" s="69">
        <v>3467</v>
      </c>
      <c r="K379" s="158"/>
    </row>
    <row r="380" spans="1:11" s="48" customFormat="1" x14ac:dyDescent="0.2">
      <c r="A380" s="50">
        <v>42927</v>
      </c>
      <c r="B380" s="51">
        <v>0.4329513888888889</v>
      </c>
      <c r="C380" s="48" t="s">
        <v>500</v>
      </c>
      <c r="D380" s="48" t="s">
        <v>135</v>
      </c>
      <c r="E380" s="48" t="s">
        <v>570</v>
      </c>
      <c r="F380" s="52">
        <v>42927.432962962965</v>
      </c>
      <c r="G380" s="158">
        <v>2117</v>
      </c>
      <c r="H380" s="49" t="s">
        <v>137</v>
      </c>
      <c r="I380" s="48" t="s">
        <v>119</v>
      </c>
      <c r="J380" s="69">
        <v>15010</v>
      </c>
      <c r="K380" s="158"/>
    </row>
    <row r="381" spans="1:11" s="48" customFormat="1" x14ac:dyDescent="0.2">
      <c r="A381" s="50">
        <v>42927</v>
      </c>
      <c r="B381" s="51">
        <v>0.56460648148148151</v>
      </c>
      <c r="C381" s="48" t="s">
        <v>499</v>
      </c>
      <c r="D381" s="48" t="s">
        <v>135</v>
      </c>
      <c r="E381" s="48" t="s">
        <v>571</v>
      </c>
      <c r="F381" s="52">
        <v>42927.56459490741</v>
      </c>
      <c r="G381" s="158">
        <v>2118</v>
      </c>
      <c r="H381" s="49" t="s">
        <v>118</v>
      </c>
      <c r="I381" s="48" t="s">
        <v>119</v>
      </c>
      <c r="J381" s="69">
        <v>5090</v>
      </c>
      <c r="K381" s="158"/>
    </row>
    <row r="382" spans="1:11" s="48" customFormat="1" x14ac:dyDescent="0.2">
      <c r="A382" s="50">
        <v>42927</v>
      </c>
      <c r="B382" s="51">
        <v>0.58550925925925923</v>
      </c>
      <c r="C382" s="48" t="s">
        <v>499</v>
      </c>
      <c r="D382" s="48" t="s">
        <v>135</v>
      </c>
      <c r="E382" s="48" t="s">
        <v>572</v>
      </c>
      <c r="F382" s="52">
        <v>42927.585497685184</v>
      </c>
      <c r="G382" s="158">
        <v>2119</v>
      </c>
      <c r="H382" s="49" t="s">
        <v>118</v>
      </c>
      <c r="I382" s="48" t="s">
        <v>119</v>
      </c>
      <c r="J382" s="69">
        <v>5200</v>
      </c>
      <c r="K382" s="158"/>
    </row>
    <row r="383" spans="1:11" s="48" customFormat="1" x14ac:dyDescent="0.2">
      <c r="A383" s="50">
        <v>42927</v>
      </c>
      <c r="B383" s="51">
        <v>0.62424768518518514</v>
      </c>
      <c r="C383" s="48" t="s">
        <v>411</v>
      </c>
      <c r="D383" s="48" t="s">
        <v>135</v>
      </c>
      <c r="E383" s="48" t="s">
        <v>573</v>
      </c>
      <c r="F383" s="52">
        <v>42927.624247685184</v>
      </c>
      <c r="G383" s="158">
        <v>2120</v>
      </c>
      <c r="H383" s="49" t="s">
        <v>118</v>
      </c>
      <c r="I383" s="48" t="s">
        <v>119</v>
      </c>
      <c r="J383" s="69">
        <v>3580</v>
      </c>
      <c r="K383" s="158"/>
    </row>
    <row r="384" spans="1:11" s="48" customFormat="1" x14ac:dyDescent="0.2">
      <c r="A384" s="50">
        <v>42928</v>
      </c>
      <c r="B384" s="51">
        <v>0.69611111111111112</v>
      </c>
      <c r="C384" s="48" t="s">
        <v>578</v>
      </c>
      <c r="D384" s="48" t="s">
        <v>116</v>
      </c>
      <c r="E384" s="48" t="s">
        <v>582</v>
      </c>
      <c r="F384" s="52">
        <v>42927.915914351855</v>
      </c>
      <c r="G384" s="158">
        <v>2121</v>
      </c>
      <c r="H384" s="49" t="s">
        <v>118</v>
      </c>
      <c r="I384" s="48" t="s">
        <v>119</v>
      </c>
      <c r="J384" s="69">
        <v>841</v>
      </c>
      <c r="K384" s="158"/>
    </row>
    <row r="385" spans="1:11" s="48" customFormat="1" x14ac:dyDescent="0.2">
      <c r="A385" s="50">
        <v>42928</v>
      </c>
      <c r="B385" s="51">
        <v>0.83577546296296301</v>
      </c>
      <c r="C385" s="48" t="s">
        <v>584</v>
      </c>
      <c r="D385" s="48" t="s">
        <v>135</v>
      </c>
      <c r="E385" s="48" t="s">
        <v>585</v>
      </c>
      <c r="F385" s="52">
        <v>42927.915914351855</v>
      </c>
      <c r="G385" s="158">
        <v>2122</v>
      </c>
      <c r="H385" s="49" t="s">
        <v>118</v>
      </c>
      <c r="I385" s="48" t="s">
        <v>119</v>
      </c>
      <c r="J385" s="69">
        <v>15100</v>
      </c>
      <c r="K385" s="158"/>
    </row>
    <row r="386" spans="1:11" s="48" customFormat="1" x14ac:dyDescent="0.2">
      <c r="A386" s="50">
        <v>42928</v>
      </c>
      <c r="B386" s="51">
        <v>0.83577546296296301</v>
      </c>
      <c r="C386" s="48" t="s">
        <v>584</v>
      </c>
      <c r="D386" s="48" t="s">
        <v>135</v>
      </c>
      <c r="E386" s="48" t="s">
        <v>586</v>
      </c>
      <c r="F386" s="52">
        <v>42928.809745370374</v>
      </c>
      <c r="G386" s="158">
        <v>2123</v>
      </c>
      <c r="H386" s="49" t="s">
        <v>118</v>
      </c>
      <c r="I386" s="48" t="s">
        <v>119</v>
      </c>
      <c r="J386" s="69">
        <v>15110</v>
      </c>
      <c r="K386" s="158"/>
    </row>
    <row r="387" spans="1:11" s="48" customFormat="1" x14ac:dyDescent="0.2">
      <c r="A387" s="50">
        <v>42928</v>
      </c>
      <c r="B387" s="51">
        <v>0.83577546296296301</v>
      </c>
      <c r="C387" s="48" t="s">
        <v>500</v>
      </c>
      <c r="D387" s="48" t="s">
        <v>135</v>
      </c>
      <c r="E387" s="48" t="s">
        <v>587</v>
      </c>
      <c r="F387" s="52">
        <v>42928.809745370374</v>
      </c>
      <c r="G387" s="158">
        <v>2124</v>
      </c>
      <c r="H387" s="49" t="s">
        <v>118</v>
      </c>
      <c r="I387" s="48" t="s">
        <v>143</v>
      </c>
      <c r="J387" s="69">
        <v>15190</v>
      </c>
      <c r="K387" s="158"/>
    </row>
    <row r="388" spans="1:11" s="48" customFormat="1" x14ac:dyDescent="0.2">
      <c r="A388" s="50">
        <v>42929</v>
      </c>
      <c r="B388" s="51">
        <v>0.63309027777777771</v>
      </c>
      <c r="C388" s="48" t="s">
        <v>411</v>
      </c>
      <c r="D388" s="48" t="s">
        <v>135</v>
      </c>
      <c r="E388" s="48" t="s">
        <v>588</v>
      </c>
      <c r="F388" s="52">
        <v>42929.6330787037</v>
      </c>
      <c r="G388" s="158">
        <v>2125</v>
      </c>
      <c r="H388" s="49" t="s">
        <v>118</v>
      </c>
      <c r="I388" s="48" t="s">
        <v>119</v>
      </c>
      <c r="J388" s="69">
        <v>3640</v>
      </c>
      <c r="K388" s="158"/>
    </row>
    <row r="389" spans="1:11" s="48" customFormat="1" x14ac:dyDescent="0.2">
      <c r="A389" s="50">
        <v>42930</v>
      </c>
      <c r="B389" s="51">
        <v>0.50649305555555557</v>
      </c>
      <c r="C389" s="48" t="s">
        <v>411</v>
      </c>
      <c r="D389" s="48" t="s">
        <v>135</v>
      </c>
      <c r="E389" s="48" t="s">
        <v>602</v>
      </c>
      <c r="F389" s="52">
        <v>42929.915277777778</v>
      </c>
      <c r="G389" s="158">
        <v>2126</v>
      </c>
      <c r="H389" s="49" t="s">
        <v>137</v>
      </c>
      <c r="I389" s="48" t="s">
        <v>143</v>
      </c>
      <c r="J389" s="69">
        <v>3580</v>
      </c>
      <c r="K389" s="158"/>
    </row>
    <row r="390" spans="1:11" s="48" customFormat="1" x14ac:dyDescent="0.2">
      <c r="A390" s="50">
        <v>42930</v>
      </c>
      <c r="B390" s="51">
        <v>0.50650462962962961</v>
      </c>
      <c r="C390" s="48" t="s">
        <v>584</v>
      </c>
      <c r="D390" s="48" t="s">
        <v>135</v>
      </c>
      <c r="E390" s="48" t="s">
        <v>603</v>
      </c>
      <c r="F390" s="52">
        <v>42929.915277777778</v>
      </c>
      <c r="G390" s="158">
        <v>2127</v>
      </c>
      <c r="H390" s="49" t="s">
        <v>137</v>
      </c>
      <c r="I390" s="48" t="s">
        <v>143</v>
      </c>
      <c r="J390" s="69">
        <v>15330</v>
      </c>
      <c r="K390" s="158"/>
    </row>
    <row r="391" spans="1:11" s="48" customFormat="1" x14ac:dyDescent="0.2">
      <c r="A391" s="50">
        <v>42930</v>
      </c>
      <c r="B391" s="51">
        <v>0.50686342592592593</v>
      </c>
      <c r="C391" s="48" t="s">
        <v>589</v>
      </c>
      <c r="D391" s="48" t="s">
        <v>116</v>
      </c>
      <c r="E391" s="48" t="s">
        <v>596</v>
      </c>
      <c r="F391" s="52">
        <v>42930.469444444447</v>
      </c>
      <c r="G391" s="158">
        <v>2128</v>
      </c>
      <c r="H391" s="49" t="s">
        <v>118</v>
      </c>
      <c r="I391" s="48" t="s">
        <v>119</v>
      </c>
      <c r="J391" s="69">
        <v>75.063999999999993</v>
      </c>
      <c r="K391" s="158"/>
    </row>
    <row r="392" spans="1:11" s="48" customFormat="1" x14ac:dyDescent="0.2">
      <c r="A392" s="50">
        <v>42930</v>
      </c>
      <c r="B392" s="51">
        <v>0.50687499999999996</v>
      </c>
      <c r="C392" s="48" t="s">
        <v>591</v>
      </c>
      <c r="D392" s="48" t="s">
        <v>116</v>
      </c>
      <c r="E392" s="48" t="s">
        <v>597</v>
      </c>
      <c r="F392" s="52">
        <v>42930.469444444447</v>
      </c>
      <c r="G392" s="158">
        <v>2129</v>
      </c>
      <c r="H392" s="49" t="s">
        <v>118</v>
      </c>
      <c r="I392" s="48" t="s">
        <v>119</v>
      </c>
      <c r="J392" s="69">
        <v>28.675999999999998</v>
      </c>
      <c r="K392" s="158"/>
    </row>
    <row r="393" spans="1:11" s="48" customFormat="1" x14ac:dyDescent="0.2">
      <c r="A393" s="50">
        <v>42930</v>
      </c>
      <c r="B393" s="51">
        <v>0.50687499999999996</v>
      </c>
      <c r="C393" s="48" t="s">
        <v>592</v>
      </c>
      <c r="D393" s="48" t="s">
        <v>116</v>
      </c>
      <c r="E393" s="48" t="s">
        <v>598</v>
      </c>
      <c r="F393" s="52">
        <v>42930.469444444447</v>
      </c>
      <c r="G393" s="158">
        <v>2130</v>
      </c>
      <c r="H393" s="49" t="s">
        <v>137</v>
      </c>
      <c r="I393" s="48" t="s">
        <v>119</v>
      </c>
      <c r="J393" s="69">
        <v>20.48</v>
      </c>
      <c r="K393" s="158"/>
    </row>
    <row r="394" spans="1:11" s="48" customFormat="1" x14ac:dyDescent="0.2">
      <c r="A394" s="50">
        <v>42930</v>
      </c>
      <c r="B394" s="51">
        <v>0.50687499999999996</v>
      </c>
      <c r="C394" s="48" t="s">
        <v>593</v>
      </c>
      <c r="D394" s="48" t="s">
        <v>116</v>
      </c>
      <c r="E394" s="48" t="s">
        <v>599</v>
      </c>
      <c r="F394" s="52">
        <v>42930.469444444447</v>
      </c>
      <c r="G394" s="158">
        <v>2131</v>
      </c>
      <c r="H394" s="49" t="s">
        <v>118</v>
      </c>
      <c r="I394" s="48" t="s">
        <v>119</v>
      </c>
      <c r="J394" s="69">
        <v>13.99</v>
      </c>
      <c r="K394" s="158"/>
    </row>
    <row r="395" spans="1:11" s="48" customFormat="1" x14ac:dyDescent="0.2">
      <c r="A395" s="50">
        <v>42930</v>
      </c>
      <c r="B395" s="51">
        <v>0.50688657407407411</v>
      </c>
      <c r="C395" s="48" t="s">
        <v>594</v>
      </c>
      <c r="D395" s="48" t="s">
        <v>116</v>
      </c>
      <c r="E395" s="48" t="s">
        <v>600</v>
      </c>
      <c r="F395" s="52">
        <v>42930.469444444447</v>
      </c>
      <c r="G395" s="158">
        <v>2132</v>
      </c>
      <c r="H395" s="49" t="s">
        <v>118</v>
      </c>
      <c r="I395" s="48" t="s">
        <v>119</v>
      </c>
      <c r="J395" s="69">
        <v>4.75</v>
      </c>
      <c r="K395" s="158"/>
    </row>
    <row r="396" spans="1:11" s="48" customFormat="1" x14ac:dyDescent="0.2">
      <c r="A396" s="50">
        <v>42930</v>
      </c>
      <c r="B396" s="51">
        <v>0.50688657407407411</v>
      </c>
      <c r="C396" s="48" t="s">
        <v>595</v>
      </c>
      <c r="D396" s="48" t="s">
        <v>116</v>
      </c>
      <c r="E396" s="48" t="s">
        <v>601</v>
      </c>
      <c r="F396" s="52">
        <v>42930.469444444447</v>
      </c>
      <c r="G396" s="158">
        <v>2130.0344867671602</v>
      </c>
      <c r="H396" s="49" t="s">
        <v>137</v>
      </c>
      <c r="I396" s="48" t="s">
        <v>119</v>
      </c>
      <c r="J396" s="69">
        <v>3.044</v>
      </c>
      <c r="K396" s="158"/>
    </row>
    <row r="397" spans="1:11" s="48" customFormat="1" x14ac:dyDescent="0.2">
      <c r="A397" s="50">
        <v>42930</v>
      </c>
      <c r="B397" s="51">
        <v>0.50737268518518519</v>
      </c>
      <c r="C397" s="48" t="s">
        <v>531</v>
      </c>
      <c r="D397" s="48" t="s">
        <v>135</v>
      </c>
      <c r="E397" s="48" t="s">
        <v>604</v>
      </c>
      <c r="F397" s="52">
        <v>42930.469444444447</v>
      </c>
      <c r="G397" s="158">
        <v>2130.03597218496</v>
      </c>
      <c r="H397" s="49" t="s">
        <v>118</v>
      </c>
      <c r="I397" s="48" t="s">
        <v>119</v>
      </c>
      <c r="J397" s="69">
        <v>1705</v>
      </c>
      <c r="K397" s="158"/>
    </row>
    <row r="398" spans="1:11" s="48" customFormat="1" x14ac:dyDescent="0.2">
      <c r="A398" s="50">
        <v>42930</v>
      </c>
      <c r="B398" s="51">
        <v>0.50737268518518519</v>
      </c>
      <c r="C398" s="48" t="s">
        <v>531</v>
      </c>
      <c r="D398" s="48" t="s">
        <v>135</v>
      </c>
      <c r="E398" s="48" t="s">
        <v>605</v>
      </c>
      <c r="F398" s="52">
        <v>42930.469444444447</v>
      </c>
      <c r="G398" s="158">
        <v>2130.0374576027598</v>
      </c>
      <c r="H398" s="49" t="s">
        <v>118</v>
      </c>
      <c r="I398" s="48" t="s">
        <v>119</v>
      </c>
      <c r="J398" s="69">
        <v>1706</v>
      </c>
      <c r="K398" s="158"/>
    </row>
    <row r="399" spans="1:11" x14ac:dyDescent="0.2">
      <c r="A399" s="50">
        <v>42930</v>
      </c>
      <c r="B399" s="1">
        <v>0.50738425925925923</v>
      </c>
      <c r="C399" s="1" t="s">
        <v>531</v>
      </c>
      <c r="D399" s="1" t="s">
        <v>135</v>
      </c>
      <c r="E399" s="1" t="s">
        <v>606</v>
      </c>
      <c r="F399" s="52">
        <v>42930.469444444447</v>
      </c>
      <c r="G399" s="158">
        <v>2130.0389430205601</v>
      </c>
      <c r="H399" s="5" t="s">
        <v>118</v>
      </c>
      <c r="I399" s="1" t="s">
        <v>119</v>
      </c>
      <c r="J399" s="69">
        <v>1711</v>
      </c>
    </row>
    <row r="400" spans="1:11" x14ac:dyDescent="0.2">
      <c r="A400" s="50">
        <v>42930</v>
      </c>
      <c r="B400" s="1">
        <v>0.50738425925925923</v>
      </c>
      <c r="C400" s="1" t="s">
        <v>499</v>
      </c>
      <c r="D400" s="1" t="s">
        <v>135</v>
      </c>
      <c r="E400" s="1" t="s">
        <v>607</v>
      </c>
      <c r="F400" s="52">
        <v>42930.469444444447</v>
      </c>
      <c r="G400" s="158">
        <v>2130.0404284383599</v>
      </c>
      <c r="H400" s="5" t="s">
        <v>118</v>
      </c>
      <c r="I400" s="1" t="s">
        <v>119</v>
      </c>
      <c r="J400" s="69">
        <v>5330</v>
      </c>
    </row>
    <row r="401" spans="1:10" x14ac:dyDescent="0.2">
      <c r="A401" s="50">
        <v>42930</v>
      </c>
      <c r="B401" s="1">
        <v>0.68268518518518517</v>
      </c>
      <c r="C401" s="1" t="s">
        <v>499</v>
      </c>
      <c r="D401" s="1" t="s">
        <v>135</v>
      </c>
      <c r="E401" s="1" t="s">
        <v>608</v>
      </c>
      <c r="F401" s="52">
        <v>42930.682650462964</v>
      </c>
      <c r="G401" s="158">
        <v>2130.0419138561701</v>
      </c>
      <c r="H401" s="5" t="s">
        <v>137</v>
      </c>
      <c r="I401" s="1" t="s">
        <v>143</v>
      </c>
      <c r="J401" s="69">
        <v>5374</v>
      </c>
    </row>
    <row r="402" spans="1:10" x14ac:dyDescent="0.2">
      <c r="A402" s="50">
        <v>42930</v>
      </c>
      <c r="B402" s="1">
        <v>0.68269675925925932</v>
      </c>
      <c r="C402" s="1" t="s">
        <v>499</v>
      </c>
      <c r="D402" s="1" t="s">
        <v>135</v>
      </c>
      <c r="E402" s="1" t="s">
        <v>609</v>
      </c>
      <c r="F402" s="52">
        <v>42930.682696759257</v>
      </c>
      <c r="G402" s="158">
        <v>2130.04339927397</v>
      </c>
      <c r="H402" s="5" t="s">
        <v>137</v>
      </c>
      <c r="I402" s="1" t="s">
        <v>143</v>
      </c>
      <c r="J402" s="69">
        <v>5394</v>
      </c>
    </row>
    <row r="403" spans="1:10" x14ac:dyDescent="0.2">
      <c r="A403" s="50">
        <v>42930</v>
      </c>
      <c r="B403" s="1">
        <v>0.68270833333333336</v>
      </c>
      <c r="C403" s="1" t="s">
        <v>499</v>
      </c>
      <c r="D403" s="1" t="s">
        <v>135</v>
      </c>
      <c r="E403" s="1" t="s">
        <v>610</v>
      </c>
      <c r="F403" s="52">
        <v>42930.682708333334</v>
      </c>
      <c r="G403" s="158">
        <v>2130.0448846917702</v>
      </c>
      <c r="H403" s="5" t="s">
        <v>137</v>
      </c>
      <c r="I403" s="1" t="s">
        <v>119</v>
      </c>
      <c r="J403" s="69">
        <v>5394</v>
      </c>
    </row>
    <row r="404" spans="1:10" x14ac:dyDescent="0.2">
      <c r="A404" s="50">
        <v>42930</v>
      </c>
      <c r="B404" s="1">
        <v>0.6827199074074074</v>
      </c>
      <c r="C404" s="1" t="s">
        <v>499</v>
      </c>
      <c r="D404" s="1" t="s">
        <v>135</v>
      </c>
      <c r="E404" s="1" t="s">
        <v>611</v>
      </c>
      <c r="F404" s="52">
        <v>42930.682719907411</v>
      </c>
      <c r="G404" s="158">
        <v>2130.04637010957</v>
      </c>
      <c r="H404" s="5" t="s">
        <v>118</v>
      </c>
      <c r="I404" s="1" t="s">
        <v>143</v>
      </c>
      <c r="J404" s="69">
        <v>5400</v>
      </c>
    </row>
    <row r="405" spans="1:10" x14ac:dyDescent="0.2">
      <c r="A405" s="50">
        <v>42930</v>
      </c>
      <c r="B405" s="1">
        <v>0.68273148148148144</v>
      </c>
      <c r="C405" s="1" t="s">
        <v>531</v>
      </c>
      <c r="D405" s="1" t="s">
        <v>135</v>
      </c>
      <c r="E405" s="1" t="s">
        <v>612</v>
      </c>
      <c r="F405" s="52">
        <v>42930.68273148148</v>
      </c>
      <c r="G405" s="158">
        <v>2130.0478555273698</v>
      </c>
      <c r="H405" s="5" t="s">
        <v>137</v>
      </c>
      <c r="I405" s="1" t="s">
        <v>143</v>
      </c>
      <c r="J405" s="69">
        <v>1711</v>
      </c>
    </row>
    <row r="406" spans="1:10" x14ac:dyDescent="0.2">
      <c r="A406" s="50">
        <v>42930</v>
      </c>
      <c r="B406" s="1">
        <v>0.68273148148148144</v>
      </c>
      <c r="C406" s="48" t="s">
        <v>531</v>
      </c>
      <c r="D406" s="1" t="s">
        <v>135</v>
      </c>
      <c r="E406" s="1" t="s">
        <v>613</v>
      </c>
      <c r="F406" s="52">
        <v>42930.682743055557</v>
      </c>
      <c r="G406" s="158">
        <v>2130.0493409451801</v>
      </c>
      <c r="H406" s="5" t="s">
        <v>137</v>
      </c>
      <c r="I406" s="1" t="s">
        <v>143</v>
      </c>
      <c r="J406" s="69">
        <v>1707</v>
      </c>
    </row>
    <row r="407" spans="1:10" x14ac:dyDescent="0.2">
      <c r="A407" s="50">
        <v>42930</v>
      </c>
      <c r="B407" s="1">
        <v>0.7049537037037038</v>
      </c>
      <c r="C407" s="1" t="s">
        <v>500</v>
      </c>
      <c r="D407" s="1" t="s">
        <v>135</v>
      </c>
      <c r="E407" s="1" t="s">
        <v>614</v>
      </c>
      <c r="F407" s="52">
        <v>42930.682743055557</v>
      </c>
      <c r="G407" s="158">
        <v>2130.0508263629799</v>
      </c>
      <c r="H407" s="5" t="s">
        <v>118</v>
      </c>
      <c r="I407" s="1" t="s">
        <v>143</v>
      </c>
      <c r="J407" s="69">
        <v>15275</v>
      </c>
    </row>
    <row r="408" spans="1:10" x14ac:dyDescent="0.2">
      <c r="A408" s="50">
        <v>42930</v>
      </c>
      <c r="B408" s="1">
        <v>0.70981481481481479</v>
      </c>
      <c r="C408" s="1" t="s">
        <v>501</v>
      </c>
      <c r="D408" s="1" t="s">
        <v>116</v>
      </c>
      <c r="E408" s="48" t="s">
        <v>615</v>
      </c>
      <c r="F408" s="52">
        <v>42930.682743055557</v>
      </c>
      <c r="G408" s="158">
        <v>2130.0523117807802</v>
      </c>
      <c r="H408" s="5" t="s">
        <v>118</v>
      </c>
      <c r="I408" s="1" t="s">
        <v>143</v>
      </c>
      <c r="J408" s="69">
        <v>544</v>
      </c>
    </row>
    <row r="409" spans="1:10" x14ac:dyDescent="0.2">
      <c r="A409" s="50">
        <v>42930</v>
      </c>
      <c r="B409" s="1">
        <v>0.70982638888888883</v>
      </c>
      <c r="C409" s="1" t="s">
        <v>502</v>
      </c>
      <c r="D409" s="1" t="s">
        <v>116</v>
      </c>
      <c r="E409" s="48" t="s">
        <v>616</v>
      </c>
      <c r="F409" s="52">
        <v>42930.682743055557</v>
      </c>
      <c r="G409" s="158">
        <v>2130.05379719858</v>
      </c>
      <c r="H409" s="5" t="s">
        <v>118</v>
      </c>
      <c r="I409" s="1" t="s">
        <v>143</v>
      </c>
      <c r="J409" s="69">
        <v>0</v>
      </c>
    </row>
    <row r="410" spans="1:10" x14ac:dyDescent="0.2">
      <c r="A410" s="50">
        <v>42930</v>
      </c>
      <c r="B410" s="1">
        <v>0.70983796296296298</v>
      </c>
      <c r="C410" s="1" t="s">
        <v>556</v>
      </c>
      <c r="D410" s="1" t="s">
        <v>116</v>
      </c>
      <c r="E410" s="48" t="s">
        <v>617</v>
      </c>
      <c r="F410" s="52">
        <v>42930.682743055557</v>
      </c>
      <c r="G410" s="158">
        <v>2130.0552826163798</v>
      </c>
      <c r="H410" s="5" t="s">
        <v>118</v>
      </c>
      <c r="I410" s="1" t="s">
        <v>143</v>
      </c>
      <c r="J410" s="69">
        <v>122</v>
      </c>
    </row>
    <row r="411" spans="1:10" x14ac:dyDescent="0.2">
      <c r="A411" s="50">
        <v>42930</v>
      </c>
      <c r="B411" s="1">
        <v>0.70984953703703713</v>
      </c>
      <c r="C411" s="1" t="s">
        <v>558</v>
      </c>
      <c r="D411" s="1" t="s">
        <v>116</v>
      </c>
      <c r="E411" s="48" t="s">
        <v>618</v>
      </c>
      <c r="F411" s="52">
        <v>42930.682743055557</v>
      </c>
      <c r="G411" s="158">
        <v>2130.0567680341901</v>
      </c>
      <c r="H411" s="5" t="s">
        <v>137</v>
      </c>
      <c r="I411" s="1" t="s">
        <v>143</v>
      </c>
      <c r="J411" s="69">
        <v>117</v>
      </c>
    </row>
    <row r="412" spans="1:10" x14ac:dyDescent="0.2">
      <c r="A412" s="50">
        <v>42933</v>
      </c>
      <c r="B412" s="1">
        <v>0.43718750000000001</v>
      </c>
      <c r="C412" s="1" t="s">
        <v>584</v>
      </c>
      <c r="D412" s="1" t="s">
        <v>135</v>
      </c>
      <c r="E412" s="1" t="s">
        <v>620</v>
      </c>
      <c r="F412" s="52">
        <v>42930.915914351855</v>
      </c>
      <c r="G412" s="158">
        <v>2130.0582534519899</v>
      </c>
      <c r="H412" s="5" t="s">
        <v>137</v>
      </c>
      <c r="I412" s="1" t="s">
        <v>143</v>
      </c>
      <c r="J412" s="69">
        <v>15440</v>
      </c>
    </row>
    <row r="413" spans="1:10" x14ac:dyDescent="0.2">
      <c r="A413" s="50">
        <v>42933</v>
      </c>
      <c r="B413" s="1">
        <v>0.43718750000000001</v>
      </c>
      <c r="C413" s="1" t="s">
        <v>584</v>
      </c>
      <c r="D413" s="1" t="s">
        <v>135</v>
      </c>
      <c r="E413" s="1" t="s">
        <v>621</v>
      </c>
      <c r="F413" s="52">
        <v>42933.437199074076</v>
      </c>
      <c r="G413" s="158">
        <v>2130.0597388697902</v>
      </c>
      <c r="H413" s="5" t="s">
        <v>137</v>
      </c>
      <c r="I413" s="1" t="s">
        <v>143</v>
      </c>
      <c r="J413" s="69">
        <v>15600</v>
      </c>
    </row>
    <row r="414" spans="1:10" x14ac:dyDescent="0.2">
      <c r="A414" s="50">
        <v>42933</v>
      </c>
      <c r="B414" s="1">
        <v>0.56835648148148155</v>
      </c>
      <c r="C414" s="1" t="s">
        <v>500</v>
      </c>
      <c r="D414" s="1" t="s">
        <v>135</v>
      </c>
      <c r="E414" s="1" t="s">
        <v>622</v>
      </c>
      <c r="F414" s="52">
        <v>42933.568344907406</v>
      </c>
      <c r="G414" s="158">
        <v>2130.06122428759</v>
      </c>
      <c r="H414" s="5" t="s">
        <v>118</v>
      </c>
      <c r="I414" s="1" t="s">
        <v>143</v>
      </c>
      <c r="J414" s="69">
        <v>15325</v>
      </c>
    </row>
    <row r="415" spans="1:10" x14ac:dyDescent="0.2">
      <c r="A415" s="50">
        <v>42933</v>
      </c>
      <c r="B415" s="1">
        <v>0.5693287037037037</v>
      </c>
      <c r="C415" s="1" t="s">
        <v>503</v>
      </c>
      <c r="D415" s="1" t="s">
        <v>116</v>
      </c>
      <c r="E415" s="1" t="s">
        <v>623</v>
      </c>
      <c r="F415" s="52">
        <v>42933.56931712963</v>
      </c>
      <c r="G415" s="158">
        <v>2130.0627097053898</v>
      </c>
      <c r="H415" s="5" t="s">
        <v>118</v>
      </c>
      <c r="I415" s="1" t="s">
        <v>143</v>
      </c>
      <c r="J415" s="69">
        <v>27.31</v>
      </c>
    </row>
    <row r="416" spans="1:10" x14ac:dyDescent="0.2">
      <c r="A416" s="50">
        <v>42933</v>
      </c>
      <c r="B416" s="1">
        <v>0.61958333333333326</v>
      </c>
      <c r="C416" s="1" t="s">
        <v>531</v>
      </c>
      <c r="D416" s="1" t="s">
        <v>135</v>
      </c>
      <c r="E416" s="1" t="s">
        <v>624</v>
      </c>
      <c r="F416" s="52">
        <v>42933.619583333333</v>
      </c>
      <c r="G416" s="158">
        <v>2130.0641951232001</v>
      </c>
      <c r="H416" s="5" t="s">
        <v>137</v>
      </c>
      <c r="I416" s="1" t="s">
        <v>143</v>
      </c>
      <c r="J416" s="69">
        <v>1718</v>
      </c>
    </row>
    <row r="417" spans="1:10" x14ac:dyDescent="0.2">
      <c r="A417" s="50">
        <v>42933</v>
      </c>
      <c r="B417" s="1">
        <v>0.70379629629629636</v>
      </c>
      <c r="C417" s="1" t="s">
        <v>411</v>
      </c>
      <c r="D417" s="1" t="s">
        <v>135</v>
      </c>
      <c r="E417" s="1" t="s">
        <v>627</v>
      </c>
      <c r="F417" s="52">
        <v>42933.619583333333</v>
      </c>
      <c r="G417" s="158">
        <v>2130.0656805409999</v>
      </c>
      <c r="H417" s="5" t="s">
        <v>118</v>
      </c>
      <c r="I417" s="1" t="s">
        <v>119</v>
      </c>
      <c r="J417" s="69">
        <v>3660</v>
      </c>
    </row>
    <row r="418" spans="1:10" x14ac:dyDescent="0.2">
      <c r="A418" s="50">
        <v>42934</v>
      </c>
      <c r="B418" s="1">
        <v>0.65298611111111116</v>
      </c>
      <c r="C418" s="1" t="s">
        <v>584</v>
      </c>
      <c r="D418" s="1" t="s">
        <v>135</v>
      </c>
      <c r="E418" s="1" t="s">
        <v>635</v>
      </c>
      <c r="F418" s="52">
        <v>42933.915914351855</v>
      </c>
      <c r="G418" s="158">
        <v>2130.0671659588002</v>
      </c>
      <c r="H418" s="5" t="s">
        <v>118</v>
      </c>
      <c r="I418" s="1" t="s">
        <v>119</v>
      </c>
      <c r="J418" s="69">
        <v>15600</v>
      </c>
    </row>
    <row r="419" spans="1:10" x14ac:dyDescent="0.2">
      <c r="A419" s="50">
        <v>42934</v>
      </c>
      <c r="B419" s="1">
        <v>0.65299768518518519</v>
      </c>
      <c r="C419" s="1" t="s">
        <v>584</v>
      </c>
      <c r="D419" s="1" t="s">
        <v>135</v>
      </c>
      <c r="E419" s="1" t="s">
        <v>636</v>
      </c>
      <c r="F419" s="52">
        <v>42934.653009259258</v>
      </c>
      <c r="G419" s="158">
        <v>2130.0686513766</v>
      </c>
      <c r="H419" s="5" t="s">
        <v>137</v>
      </c>
      <c r="I419" s="1" t="s">
        <v>143</v>
      </c>
      <c r="J419" s="69">
        <v>15650</v>
      </c>
    </row>
    <row r="420" spans="1:10" x14ac:dyDescent="0.2">
      <c r="A420" s="50">
        <v>42935</v>
      </c>
      <c r="B420" s="1">
        <v>0.62923611111111111</v>
      </c>
      <c r="C420" s="1" t="s">
        <v>584</v>
      </c>
      <c r="D420" s="1" t="s">
        <v>135</v>
      </c>
      <c r="E420" s="1" t="s">
        <v>637</v>
      </c>
      <c r="F420" s="52">
        <v>42935.629224537035</v>
      </c>
      <c r="G420" s="158">
        <v>2130.0701367943998</v>
      </c>
      <c r="H420" s="5" t="s">
        <v>137</v>
      </c>
      <c r="I420" s="1" t="s">
        <v>143</v>
      </c>
      <c r="J420" s="69">
        <v>15970</v>
      </c>
    </row>
    <row r="421" spans="1:10" x14ac:dyDescent="0.2">
      <c r="A421" s="50">
        <v>42935</v>
      </c>
      <c r="B421" s="1">
        <v>0.62923611111111111</v>
      </c>
      <c r="C421" s="1" t="s">
        <v>584</v>
      </c>
      <c r="D421" s="1" t="s">
        <v>135</v>
      </c>
      <c r="E421" s="1" t="s">
        <v>638</v>
      </c>
      <c r="F421" s="52">
        <v>42935.629236111112</v>
      </c>
      <c r="G421" s="158">
        <v>2130.0716222122101</v>
      </c>
      <c r="H421" s="5" t="s">
        <v>137</v>
      </c>
      <c r="I421" s="1" t="s">
        <v>143</v>
      </c>
      <c r="J421" s="69">
        <v>16230</v>
      </c>
    </row>
    <row r="422" spans="1:10" x14ac:dyDescent="0.2">
      <c r="A422" s="50">
        <v>42935</v>
      </c>
      <c r="B422" s="1">
        <v>0.62923611111111111</v>
      </c>
      <c r="C422" s="1" t="s">
        <v>584</v>
      </c>
      <c r="D422" s="1" t="s">
        <v>135</v>
      </c>
      <c r="E422" s="1" t="s">
        <v>639</v>
      </c>
      <c r="F422" s="52">
        <v>42935.629247685189</v>
      </c>
      <c r="G422" s="158">
        <v>2130.0731076300099</v>
      </c>
      <c r="H422" s="5" t="s">
        <v>137</v>
      </c>
      <c r="I422" s="1" t="s">
        <v>143</v>
      </c>
      <c r="J422" s="69">
        <v>16420</v>
      </c>
    </row>
    <row r="423" spans="1:10" x14ac:dyDescent="0.2">
      <c r="A423" s="50">
        <v>42935</v>
      </c>
      <c r="B423" s="1">
        <v>0.62924768518518526</v>
      </c>
      <c r="C423" s="1" t="s">
        <v>531</v>
      </c>
      <c r="D423" s="1" t="s">
        <v>135</v>
      </c>
      <c r="E423" s="1" t="s">
        <v>640</v>
      </c>
      <c r="F423" s="52">
        <v>42935.629247685189</v>
      </c>
      <c r="G423" s="158">
        <v>2130.0745930478101</v>
      </c>
      <c r="H423" s="5" t="s">
        <v>118</v>
      </c>
      <c r="I423" s="1" t="s">
        <v>119</v>
      </c>
      <c r="J423" s="69">
        <v>1703</v>
      </c>
    </row>
    <row r="424" spans="1:10" x14ac:dyDescent="0.2">
      <c r="A424" s="50">
        <v>42935</v>
      </c>
      <c r="B424" s="1">
        <v>0.88478009259259249</v>
      </c>
      <c r="C424" s="1" t="s">
        <v>411</v>
      </c>
      <c r="D424" s="1" t="s">
        <v>135</v>
      </c>
      <c r="E424" s="1" t="s">
        <v>624</v>
      </c>
      <c r="F424" s="52">
        <v>42935.884780092594</v>
      </c>
      <c r="G424" s="158">
        <v>2130.07607846561</v>
      </c>
      <c r="H424" s="5" t="s">
        <v>137</v>
      </c>
      <c r="I424" s="1" t="s">
        <v>143</v>
      </c>
      <c r="J424" s="69">
        <v>3667</v>
      </c>
    </row>
    <row r="425" spans="1:10" x14ac:dyDescent="0.2">
      <c r="A425" s="50">
        <v>42935</v>
      </c>
      <c r="B425" s="1">
        <v>0.891087962962963</v>
      </c>
      <c r="C425" s="1" t="s">
        <v>412</v>
      </c>
      <c r="D425" s="1" t="s">
        <v>116</v>
      </c>
      <c r="E425" s="1" t="s">
        <v>627</v>
      </c>
      <c r="F425" s="52">
        <v>42935.89</v>
      </c>
      <c r="G425" s="158">
        <v>2130.0775638834102</v>
      </c>
      <c r="H425" s="5" t="s">
        <v>118</v>
      </c>
      <c r="I425" s="1" t="s">
        <v>143</v>
      </c>
      <c r="J425" s="69">
        <v>0</v>
      </c>
    </row>
    <row r="426" spans="1:10" x14ac:dyDescent="0.2">
      <c r="A426" s="50">
        <v>42935</v>
      </c>
      <c r="B426" s="1">
        <v>0.89109953703703704</v>
      </c>
      <c r="C426" s="1" t="s">
        <v>413</v>
      </c>
      <c r="D426" s="1" t="s">
        <v>116</v>
      </c>
      <c r="E426" s="1" t="s">
        <v>641</v>
      </c>
      <c r="F426" s="52">
        <v>42935.89</v>
      </c>
      <c r="G426" s="158">
        <v>2130.07904930122</v>
      </c>
      <c r="H426" s="5" t="s">
        <v>137</v>
      </c>
      <c r="I426" s="1" t="s">
        <v>143</v>
      </c>
      <c r="J426" s="69">
        <v>0</v>
      </c>
    </row>
    <row r="427" spans="1:10" x14ac:dyDescent="0.2">
      <c r="A427" s="50">
        <v>42935</v>
      </c>
      <c r="B427" s="1">
        <v>0.89111111111111108</v>
      </c>
      <c r="C427" s="1" t="s">
        <v>414</v>
      </c>
      <c r="D427" s="1" t="s">
        <v>116</v>
      </c>
      <c r="E427" s="1" t="s">
        <v>642</v>
      </c>
      <c r="F427" s="52">
        <v>42935.89</v>
      </c>
      <c r="G427" s="158">
        <v>2130.0805347190199</v>
      </c>
      <c r="H427" s="5" t="s">
        <v>118</v>
      </c>
      <c r="I427" s="1" t="s">
        <v>143</v>
      </c>
      <c r="J427" s="69">
        <v>467.7</v>
      </c>
    </row>
    <row r="428" spans="1:10" x14ac:dyDescent="0.2">
      <c r="A428" s="50">
        <v>42936</v>
      </c>
      <c r="B428" s="1">
        <v>0.63680555555555551</v>
      </c>
      <c r="C428" s="1" t="s">
        <v>531</v>
      </c>
      <c r="D428" s="1" t="s">
        <v>135</v>
      </c>
      <c r="E428" s="1" t="s">
        <v>643</v>
      </c>
      <c r="F428" s="52">
        <v>42936.636793981481</v>
      </c>
      <c r="G428" s="158">
        <v>2130.0820201368201</v>
      </c>
      <c r="H428" s="5" t="s">
        <v>137</v>
      </c>
      <c r="I428" s="1" t="s">
        <v>143</v>
      </c>
      <c r="J428" s="69">
        <v>1715</v>
      </c>
    </row>
    <row r="429" spans="1:10" x14ac:dyDescent="0.2">
      <c r="A429" s="50">
        <v>42936</v>
      </c>
      <c r="B429" s="1">
        <v>0.63680555555555551</v>
      </c>
      <c r="C429" s="1" t="s">
        <v>584</v>
      </c>
      <c r="D429" s="1" t="s">
        <v>135</v>
      </c>
      <c r="E429" s="1" t="s">
        <v>644</v>
      </c>
      <c r="F429" s="52">
        <v>42936.636817129627</v>
      </c>
      <c r="G429" s="158">
        <v>2130.0835055546199</v>
      </c>
      <c r="H429" s="5" t="s">
        <v>137</v>
      </c>
      <c r="I429" s="1" t="s">
        <v>143</v>
      </c>
      <c r="J429" s="69">
        <v>16460</v>
      </c>
    </row>
    <row r="430" spans="1:10" x14ac:dyDescent="0.2">
      <c r="A430" s="50">
        <v>42936</v>
      </c>
      <c r="B430" s="1">
        <v>0.89923611111111112</v>
      </c>
      <c r="C430" s="1" t="s">
        <v>584</v>
      </c>
      <c r="D430" s="1" t="s">
        <v>135</v>
      </c>
      <c r="E430" s="1" t="s">
        <v>646</v>
      </c>
      <c r="F430" s="52">
        <v>42936.899236111109</v>
      </c>
      <c r="G430" s="158">
        <v>2130.0849909724202</v>
      </c>
      <c r="H430" s="5" t="s">
        <v>118</v>
      </c>
      <c r="I430" s="1" t="s">
        <v>119</v>
      </c>
      <c r="J430" s="69">
        <v>16130</v>
      </c>
    </row>
    <row r="431" spans="1:10" x14ac:dyDescent="0.2">
      <c r="A431" s="50">
        <v>42937</v>
      </c>
      <c r="B431" s="1">
        <v>0.60290509259259262</v>
      </c>
      <c r="C431" s="1" t="s">
        <v>584</v>
      </c>
      <c r="D431" s="1" t="s">
        <v>135</v>
      </c>
      <c r="E431" s="1" t="s">
        <v>647</v>
      </c>
      <c r="F431" s="52">
        <v>42937.602893518517</v>
      </c>
      <c r="G431" s="158">
        <v>2130.08647639023</v>
      </c>
      <c r="H431" s="5" t="s">
        <v>137</v>
      </c>
      <c r="I431" s="1" t="s">
        <v>143</v>
      </c>
      <c r="J431" s="69">
        <v>16455</v>
      </c>
    </row>
    <row r="432" spans="1:10" x14ac:dyDescent="0.2">
      <c r="A432" s="50">
        <v>42937</v>
      </c>
      <c r="B432" s="1">
        <v>0.62693287037037038</v>
      </c>
      <c r="C432" s="1" t="s">
        <v>531</v>
      </c>
      <c r="D432" s="1" t="s">
        <v>135</v>
      </c>
      <c r="E432" s="1" t="s">
        <v>648</v>
      </c>
      <c r="F432" s="52">
        <v>42937.626921296294</v>
      </c>
      <c r="G432" s="158">
        <v>2130.0879618080298</v>
      </c>
      <c r="H432" s="5" t="s">
        <v>118</v>
      </c>
      <c r="I432" s="1" t="s">
        <v>119</v>
      </c>
      <c r="J432" s="69">
        <v>1708</v>
      </c>
    </row>
    <row r="433" spans="1:11" x14ac:dyDescent="0.2">
      <c r="A433" s="50">
        <v>42940</v>
      </c>
      <c r="B433" s="1">
        <v>0.64618055555555554</v>
      </c>
      <c r="C433" s="1" t="s">
        <v>584</v>
      </c>
      <c r="D433" s="1" t="s">
        <v>135</v>
      </c>
      <c r="E433" s="1" t="s">
        <v>649</v>
      </c>
      <c r="F433" s="52">
        <v>42940.646168981482</v>
      </c>
      <c r="G433" s="158">
        <v>2130.0894472258301</v>
      </c>
      <c r="H433" s="5" t="s">
        <v>118</v>
      </c>
      <c r="I433" s="1" t="s">
        <v>119</v>
      </c>
      <c r="J433" s="69">
        <v>16065</v>
      </c>
    </row>
    <row r="434" spans="1:11" s="48" customFormat="1" x14ac:dyDescent="0.2">
      <c r="A434" s="50">
        <v>42940</v>
      </c>
      <c r="B434" s="48">
        <v>0.64618055555555554</v>
      </c>
      <c r="C434" s="48" t="s">
        <v>584</v>
      </c>
      <c r="D434" s="48" t="s">
        <v>135</v>
      </c>
      <c r="E434" s="48" t="s">
        <v>650</v>
      </c>
      <c r="F434" s="52">
        <v>42940.646168981482</v>
      </c>
      <c r="G434" s="158">
        <v>2130.0909326436299</v>
      </c>
      <c r="H434" s="49" t="s">
        <v>118</v>
      </c>
      <c r="I434" s="48" t="s">
        <v>119</v>
      </c>
      <c r="J434" s="69">
        <v>16060</v>
      </c>
      <c r="K434" s="158"/>
    </row>
    <row r="435" spans="1:11" x14ac:dyDescent="0.2">
      <c r="A435" s="50">
        <v>42940</v>
      </c>
      <c r="B435" s="1">
        <v>0.64619212962962969</v>
      </c>
      <c r="C435" s="1" t="s">
        <v>584</v>
      </c>
      <c r="D435" s="1" t="s">
        <v>135</v>
      </c>
      <c r="E435" s="1" t="s">
        <v>651</v>
      </c>
      <c r="F435" s="52">
        <v>42940.646192129629</v>
      </c>
      <c r="G435" s="158">
        <v>2130.0924180614302</v>
      </c>
      <c r="H435" s="5" t="s">
        <v>118</v>
      </c>
      <c r="I435" s="1" t="s">
        <v>119</v>
      </c>
      <c r="J435" s="69">
        <v>15910</v>
      </c>
    </row>
    <row r="436" spans="1:11" x14ac:dyDescent="0.2">
      <c r="A436" s="50">
        <v>42940</v>
      </c>
      <c r="B436" s="1">
        <v>0.64620370370370372</v>
      </c>
      <c r="C436" s="1" t="s">
        <v>531</v>
      </c>
      <c r="D436" s="1" t="s">
        <v>135</v>
      </c>
      <c r="E436" s="1" t="s">
        <v>652</v>
      </c>
      <c r="F436" s="52">
        <v>42940.646203703705</v>
      </c>
      <c r="G436" s="158">
        <v>2130.09390347923</v>
      </c>
      <c r="H436" s="5" t="s">
        <v>118</v>
      </c>
      <c r="I436" s="1" t="s">
        <v>119</v>
      </c>
      <c r="J436" s="69">
        <v>1689</v>
      </c>
    </row>
    <row r="437" spans="1:11" x14ac:dyDescent="0.2">
      <c r="A437" s="50">
        <v>42941</v>
      </c>
      <c r="B437" s="1">
        <v>0.57033564814814819</v>
      </c>
      <c r="C437" s="1" t="s">
        <v>584</v>
      </c>
      <c r="D437" s="1" t="s">
        <v>135</v>
      </c>
      <c r="E437" s="1" t="s">
        <v>663</v>
      </c>
      <c r="F437" s="52">
        <v>42941.570300925923</v>
      </c>
      <c r="G437" s="158">
        <v>2130.0953888970398</v>
      </c>
      <c r="H437" s="5" t="s">
        <v>137</v>
      </c>
      <c r="I437" s="1" t="s">
        <v>143</v>
      </c>
      <c r="J437" s="69">
        <v>16305</v>
      </c>
    </row>
    <row r="438" spans="1:11" x14ac:dyDescent="0.2">
      <c r="A438" s="50">
        <v>42941</v>
      </c>
      <c r="B438" s="1">
        <v>0.6310069444444445</v>
      </c>
      <c r="C438" s="1" t="s">
        <v>584</v>
      </c>
      <c r="D438" s="1" t="s">
        <v>135</v>
      </c>
      <c r="E438" s="1" t="s">
        <v>664</v>
      </c>
      <c r="F438" s="52">
        <v>42941.630960648145</v>
      </c>
      <c r="G438" s="158">
        <v>2130.0968743148401</v>
      </c>
      <c r="H438" s="5" t="s">
        <v>118</v>
      </c>
      <c r="I438" s="1" t="s">
        <v>119</v>
      </c>
      <c r="J438" s="69">
        <v>16175</v>
      </c>
    </row>
    <row r="439" spans="1:11" x14ac:dyDescent="0.2">
      <c r="A439" s="50">
        <v>42941</v>
      </c>
      <c r="B439" s="1">
        <v>0.6310069444444445</v>
      </c>
      <c r="C439" s="1" t="s">
        <v>531</v>
      </c>
      <c r="D439" s="1" t="s">
        <v>135</v>
      </c>
      <c r="E439" s="1" t="s">
        <v>665</v>
      </c>
      <c r="F439" s="52">
        <v>42941.631018518521</v>
      </c>
      <c r="G439" s="158">
        <v>2130.0983597326399</v>
      </c>
      <c r="H439" s="49" t="s">
        <v>137</v>
      </c>
      <c r="I439" s="1" t="s">
        <v>666</v>
      </c>
      <c r="J439" s="69">
        <v>1691</v>
      </c>
    </row>
    <row r="440" spans="1:11" x14ac:dyDescent="0.2">
      <c r="A440" s="50">
        <v>42942</v>
      </c>
      <c r="B440" s="1">
        <v>0.63071759259259264</v>
      </c>
      <c r="C440" s="1" t="s">
        <v>531</v>
      </c>
      <c r="D440" s="1" t="s">
        <v>135</v>
      </c>
      <c r="E440" s="1" t="s">
        <v>671</v>
      </c>
      <c r="F440" s="52">
        <v>42942.630671296298</v>
      </c>
      <c r="G440" s="158">
        <v>2130.0998451504402</v>
      </c>
      <c r="H440" s="5" t="s">
        <v>118</v>
      </c>
      <c r="I440" s="1" t="s">
        <v>143</v>
      </c>
      <c r="J440" s="69">
        <v>1679</v>
      </c>
    </row>
    <row r="441" spans="1:11" x14ac:dyDescent="0.2">
      <c r="A441" s="50">
        <v>42942</v>
      </c>
      <c r="B441" s="1">
        <v>0.63071759259259264</v>
      </c>
      <c r="C441" s="1" t="s">
        <v>531</v>
      </c>
      <c r="D441" s="1" t="s">
        <v>135</v>
      </c>
      <c r="E441" s="1" t="s">
        <v>672</v>
      </c>
      <c r="F441" s="52">
        <v>42942.63071759259</v>
      </c>
      <c r="G441" s="158">
        <v>2130.10133056824</v>
      </c>
      <c r="H441" s="5" t="s">
        <v>118</v>
      </c>
      <c r="I441" s="1" t="s">
        <v>119</v>
      </c>
      <c r="J441" s="69">
        <v>1681</v>
      </c>
    </row>
    <row r="442" spans="1:11" x14ac:dyDescent="0.2">
      <c r="A442" s="50">
        <v>42942</v>
      </c>
      <c r="B442" s="1">
        <v>0.63071759259259264</v>
      </c>
      <c r="C442" s="1" t="s">
        <v>584</v>
      </c>
      <c r="D442" s="1" t="s">
        <v>135</v>
      </c>
      <c r="E442" s="1" t="s">
        <v>673</v>
      </c>
      <c r="F442" s="52">
        <v>42942.63071759259</v>
      </c>
      <c r="G442" s="158">
        <v>2130.1028159860498</v>
      </c>
      <c r="H442" s="5" t="s">
        <v>118</v>
      </c>
      <c r="I442" s="1" t="s">
        <v>119</v>
      </c>
      <c r="J442" s="69">
        <v>15950</v>
      </c>
    </row>
    <row r="443" spans="1:11" x14ac:dyDescent="0.2">
      <c r="A443" s="50">
        <v>42943</v>
      </c>
      <c r="B443" s="1">
        <v>0.4395486111111111</v>
      </c>
      <c r="C443" s="1" t="s">
        <v>674</v>
      </c>
      <c r="D443" s="1" t="s">
        <v>116</v>
      </c>
      <c r="E443" s="1" t="s">
        <v>671</v>
      </c>
      <c r="F443" s="52">
        <v>42942.897881944446</v>
      </c>
      <c r="G443" s="158">
        <v>2130.1043014038501</v>
      </c>
      <c r="H443" s="5" t="s">
        <v>137</v>
      </c>
      <c r="I443" s="1" t="s">
        <v>119</v>
      </c>
      <c r="J443" s="69">
        <v>121.2255</v>
      </c>
    </row>
    <row r="444" spans="1:11" x14ac:dyDescent="0.2">
      <c r="A444" s="50">
        <v>42943</v>
      </c>
      <c r="B444" s="1">
        <v>0.4409837962962963</v>
      </c>
      <c r="C444" s="1" t="s">
        <v>411</v>
      </c>
      <c r="D444" s="1" t="s">
        <v>135</v>
      </c>
      <c r="E444" s="1" t="s">
        <v>672</v>
      </c>
      <c r="F444" s="52">
        <v>42942.897881944446</v>
      </c>
      <c r="G444" s="158">
        <v>2130.1057868216499</v>
      </c>
      <c r="H444" s="5" t="s">
        <v>118</v>
      </c>
      <c r="I444" s="1" t="s">
        <v>119</v>
      </c>
      <c r="J444" s="69">
        <v>3555</v>
      </c>
    </row>
    <row r="445" spans="1:11" x14ac:dyDescent="0.2">
      <c r="A445" s="50">
        <v>42943</v>
      </c>
      <c r="B445" s="1">
        <v>0.45128472222222221</v>
      </c>
      <c r="C445" s="1" t="s">
        <v>681</v>
      </c>
      <c r="D445" s="1" t="s">
        <v>116</v>
      </c>
      <c r="E445" s="1" t="s">
        <v>685</v>
      </c>
      <c r="F445" s="52">
        <v>42943.451296296298</v>
      </c>
      <c r="G445" s="158">
        <v>2130.1072722394501</v>
      </c>
      <c r="H445" s="5" t="s">
        <v>118</v>
      </c>
      <c r="I445" s="1" t="s">
        <v>119</v>
      </c>
      <c r="J445" s="69">
        <v>2.14785</v>
      </c>
    </row>
    <row r="446" spans="1:11" x14ac:dyDescent="0.2">
      <c r="A446" s="50">
        <v>42943</v>
      </c>
      <c r="B446" s="1">
        <v>0.45128472222222221</v>
      </c>
      <c r="C446" s="1" t="s">
        <v>683</v>
      </c>
      <c r="D446" s="1" t="s">
        <v>116</v>
      </c>
      <c r="E446" s="1" t="s">
        <v>686</v>
      </c>
      <c r="F446" s="52">
        <v>42943.451296296298</v>
      </c>
      <c r="G446" s="158">
        <v>2130.10875765725</v>
      </c>
      <c r="H446" s="5" t="s">
        <v>118</v>
      </c>
      <c r="I446" s="1" t="s">
        <v>119</v>
      </c>
      <c r="J446" s="69">
        <v>2.14785</v>
      </c>
    </row>
    <row r="447" spans="1:11" x14ac:dyDescent="0.2">
      <c r="A447" s="50">
        <v>42943</v>
      </c>
      <c r="B447" s="1">
        <v>0.45371527777777776</v>
      </c>
      <c r="C447" s="1" t="s">
        <v>678</v>
      </c>
      <c r="D447" s="1" t="s">
        <v>135</v>
      </c>
      <c r="E447" s="1" t="s">
        <v>687</v>
      </c>
      <c r="F447" s="52">
        <v>42943.453715277778</v>
      </c>
      <c r="G447" s="158">
        <v>2130.1102430750602</v>
      </c>
      <c r="H447" s="5" t="s">
        <v>137</v>
      </c>
      <c r="I447" s="1" t="s">
        <v>119</v>
      </c>
      <c r="J447" s="69">
        <v>15.91</v>
      </c>
    </row>
    <row r="448" spans="1:11" x14ac:dyDescent="0.2">
      <c r="A448" s="50">
        <v>42943</v>
      </c>
      <c r="B448" s="1">
        <v>0.63885416666666661</v>
      </c>
      <c r="C448" s="1" t="s">
        <v>531</v>
      </c>
      <c r="D448" s="1" t="s">
        <v>135</v>
      </c>
      <c r="E448" s="1" t="s">
        <v>690</v>
      </c>
      <c r="F448" s="52">
        <v>42943.638437499998</v>
      </c>
      <c r="G448" s="158">
        <v>2130.11172849286</v>
      </c>
      <c r="H448" s="5" t="s">
        <v>137</v>
      </c>
      <c r="I448" s="1" t="s">
        <v>143</v>
      </c>
      <c r="J448" s="69">
        <v>1686</v>
      </c>
    </row>
    <row r="449" spans="1:10" x14ac:dyDescent="0.2">
      <c r="A449" s="50">
        <v>42943</v>
      </c>
      <c r="B449" s="1">
        <v>0.63885416666666661</v>
      </c>
      <c r="C449" s="1" t="s">
        <v>584</v>
      </c>
      <c r="D449" s="1" t="s">
        <v>135</v>
      </c>
      <c r="E449" s="1" t="s">
        <v>691</v>
      </c>
      <c r="F449" s="52">
        <v>42943.638854166667</v>
      </c>
      <c r="G449" s="158">
        <v>2130.1132139106599</v>
      </c>
      <c r="H449" s="5" t="s">
        <v>137</v>
      </c>
      <c r="I449" s="1" t="s">
        <v>143</v>
      </c>
      <c r="J449" s="69">
        <v>16090</v>
      </c>
    </row>
    <row r="450" spans="1:10" x14ac:dyDescent="0.2">
      <c r="A450" s="50">
        <v>42943</v>
      </c>
      <c r="B450" s="1">
        <v>0.63885416666666661</v>
      </c>
      <c r="C450" s="1" t="s">
        <v>411</v>
      </c>
      <c r="D450" s="1" t="s">
        <v>135</v>
      </c>
      <c r="E450" s="1" t="s">
        <v>692</v>
      </c>
      <c r="F450" s="52">
        <v>42943.638865740744</v>
      </c>
      <c r="G450" s="158">
        <v>2130.1146993284601</v>
      </c>
      <c r="H450" s="5" t="s">
        <v>118</v>
      </c>
      <c r="I450" s="1" t="s">
        <v>119</v>
      </c>
      <c r="J450" s="69">
        <v>3568</v>
      </c>
    </row>
    <row r="451" spans="1:10" x14ac:dyDescent="0.2">
      <c r="A451" s="50">
        <v>42944</v>
      </c>
      <c r="B451" s="1">
        <v>0.63302083333333337</v>
      </c>
      <c r="C451" s="1" t="s">
        <v>678</v>
      </c>
      <c r="D451" s="1" t="s">
        <v>135</v>
      </c>
      <c r="E451" s="1" t="s">
        <v>693</v>
      </c>
      <c r="F451" s="52">
        <v>42944.632893518516</v>
      </c>
      <c r="G451" s="158">
        <v>2130.1161847462599</v>
      </c>
      <c r="H451" s="5" t="s">
        <v>118</v>
      </c>
      <c r="I451" s="1" t="s">
        <v>143</v>
      </c>
      <c r="J451" s="69">
        <v>15.8</v>
      </c>
    </row>
    <row r="452" spans="1:10" x14ac:dyDescent="0.2">
      <c r="A452" s="50">
        <v>42944</v>
      </c>
      <c r="B452" s="1">
        <v>0.6330324074074074</v>
      </c>
      <c r="C452" s="1" t="s">
        <v>531</v>
      </c>
      <c r="D452" s="1" t="s">
        <v>135</v>
      </c>
      <c r="E452" s="1" t="s">
        <v>694</v>
      </c>
      <c r="F452" s="52">
        <v>42944.633043981485</v>
      </c>
      <c r="G452" s="158">
        <v>2130.1176701640702</v>
      </c>
      <c r="H452" s="5" t="s">
        <v>137</v>
      </c>
      <c r="I452" s="1" t="s">
        <v>143</v>
      </c>
      <c r="J452" s="69">
        <v>1691</v>
      </c>
    </row>
    <row r="453" spans="1:10" x14ac:dyDescent="0.2">
      <c r="A453" s="50">
        <v>42944</v>
      </c>
      <c r="B453" s="1">
        <v>0.63304398148148155</v>
      </c>
      <c r="C453" s="1" t="s">
        <v>584</v>
      </c>
      <c r="D453" s="1" t="s">
        <v>135</v>
      </c>
      <c r="E453" s="1" t="s">
        <v>695</v>
      </c>
      <c r="F453" s="52">
        <v>42944.633055555554</v>
      </c>
      <c r="G453" s="158">
        <v>2130.11915558187</v>
      </c>
      <c r="H453" s="5" t="s">
        <v>118</v>
      </c>
      <c r="I453" s="1" t="s">
        <v>119</v>
      </c>
      <c r="J453" s="69">
        <v>15600</v>
      </c>
    </row>
    <row r="454" spans="1:10" x14ac:dyDescent="0.2">
      <c r="A454" s="50">
        <v>42944</v>
      </c>
      <c r="B454" s="1">
        <v>0.63305555555555559</v>
      </c>
      <c r="C454" s="1" t="s">
        <v>584</v>
      </c>
      <c r="D454" s="1" t="s">
        <v>135</v>
      </c>
      <c r="E454" s="1" t="s">
        <v>696</v>
      </c>
      <c r="F454" s="52">
        <v>42944.633067129631</v>
      </c>
      <c r="G454" s="158">
        <v>2130.1206409996698</v>
      </c>
      <c r="H454" s="5" t="s">
        <v>118</v>
      </c>
      <c r="I454" s="1" t="s">
        <v>119</v>
      </c>
      <c r="J454" s="69">
        <v>15100</v>
      </c>
    </row>
    <row r="455" spans="1:10" x14ac:dyDescent="0.2">
      <c r="A455" s="50">
        <v>42944</v>
      </c>
      <c r="B455" s="1">
        <v>0.63306712962962963</v>
      </c>
      <c r="C455" s="1" t="s">
        <v>584</v>
      </c>
      <c r="D455" s="1" t="s">
        <v>135</v>
      </c>
      <c r="E455" s="48" t="s">
        <v>697</v>
      </c>
      <c r="F455" s="52">
        <v>42944.6330787037</v>
      </c>
      <c r="G455" s="158">
        <v>2130.1221264174701</v>
      </c>
      <c r="H455" s="5" t="s">
        <v>118</v>
      </c>
      <c r="I455" s="1" t="s">
        <v>119</v>
      </c>
      <c r="J455" s="69">
        <v>15090</v>
      </c>
    </row>
    <row r="456" spans="1:10" x14ac:dyDescent="0.2">
      <c r="A456" s="50">
        <v>42944</v>
      </c>
      <c r="B456" s="1">
        <v>0.63307870370370367</v>
      </c>
      <c r="C456" s="1" t="s">
        <v>411</v>
      </c>
      <c r="D456" s="1" t="s">
        <v>135</v>
      </c>
      <c r="E456" s="48" t="s">
        <v>698</v>
      </c>
      <c r="F456" s="52">
        <v>42944.633090277777</v>
      </c>
      <c r="G456" s="158">
        <v>2130.1236118352699</v>
      </c>
      <c r="H456" s="5" t="s">
        <v>137</v>
      </c>
      <c r="I456" s="1" t="s">
        <v>143</v>
      </c>
      <c r="J456" s="69">
        <v>3555</v>
      </c>
    </row>
    <row r="457" spans="1:10" x14ac:dyDescent="0.2">
      <c r="A457" s="50">
        <v>42947</v>
      </c>
      <c r="B457" s="1">
        <v>0.41682870370370373</v>
      </c>
      <c r="C457" s="1" t="s">
        <v>411</v>
      </c>
      <c r="D457" s="1" t="s">
        <v>135</v>
      </c>
      <c r="E457" s="1" t="s">
        <v>699</v>
      </c>
      <c r="F457" s="52">
        <v>42947.416817129626</v>
      </c>
      <c r="G457" s="158">
        <v>2130.1250972530802</v>
      </c>
      <c r="H457" s="5" t="s">
        <v>118</v>
      </c>
      <c r="I457" s="1" t="s">
        <v>119</v>
      </c>
      <c r="J457" s="69">
        <v>3630</v>
      </c>
    </row>
    <row r="458" spans="1:10" x14ac:dyDescent="0.2">
      <c r="A458" s="50">
        <v>42947</v>
      </c>
      <c r="B458" s="1">
        <v>0.60640046296296302</v>
      </c>
      <c r="C458" s="1" t="s">
        <v>411</v>
      </c>
      <c r="D458" s="1" t="s">
        <v>135</v>
      </c>
      <c r="E458" s="1" t="s">
        <v>700</v>
      </c>
      <c r="F458" s="52">
        <v>42947.606377314813</v>
      </c>
      <c r="G458" s="158">
        <v>2130.12658267088</v>
      </c>
      <c r="H458" s="5" t="s">
        <v>118</v>
      </c>
      <c r="I458" s="1" t="s">
        <v>119</v>
      </c>
      <c r="J458" s="69">
        <v>3730</v>
      </c>
    </row>
    <row r="459" spans="1:10" x14ac:dyDescent="0.2">
      <c r="A459" s="50">
        <v>42947</v>
      </c>
      <c r="B459" s="1">
        <v>0.63306712962962963</v>
      </c>
      <c r="C459" s="1" t="s">
        <v>678</v>
      </c>
      <c r="D459" s="1" t="s">
        <v>135</v>
      </c>
      <c r="E459" s="1" t="s">
        <v>701</v>
      </c>
      <c r="F459" s="52">
        <v>42947.629884259259</v>
      </c>
      <c r="G459" s="158">
        <v>2130.1280680886798</v>
      </c>
      <c r="H459" s="5" t="s">
        <v>118</v>
      </c>
      <c r="I459" s="1" t="s">
        <v>143</v>
      </c>
      <c r="J459" s="69">
        <v>15.55</v>
      </c>
    </row>
    <row r="460" spans="1:10" x14ac:dyDescent="0.2">
      <c r="A460" s="50">
        <v>42947</v>
      </c>
      <c r="B460" s="1">
        <v>0.63309027777777771</v>
      </c>
      <c r="C460" s="1" t="s">
        <v>724</v>
      </c>
      <c r="D460" s="1" t="s">
        <v>135</v>
      </c>
      <c r="E460" s="1" t="s">
        <v>702</v>
      </c>
      <c r="F460" s="52">
        <v>42947.633090277777</v>
      </c>
      <c r="G460" s="158">
        <v>2130.1295535064801</v>
      </c>
      <c r="H460" s="5" t="s">
        <v>118</v>
      </c>
      <c r="I460" s="1" t="s">
        <v>143</v>
      </c>
      <c r="J460" s="69">
        <v>15.53</v>
      </c>
    </row>
    <row r="461" spans="1:10" x14ac:dyDescent="0.2">
      <c r="A461" s="50">
        <v>42947</v>
      </c>
      <c r="B461" s="1">
        <v>0.63310185185185186</v>
      </c>
      <c r="C461" s="1" t="s">
        <v>584</v>
      </c>
      <c r="D461" s="1" t="s">
        <v>135</v>
      </c>
      <c r="E461" s="1" t="s">
        <v>703</v>
      </c>
      <c r="F461" s="52">
        <v>42947.633113425924</v>
      </c>
      <c r="G461" s="158">
        <v>2130.1310389242799</v>
      </c>
      <c r="H461" s="5" t="s">
        <v>137</v>
      </c>
      <c r="I461" s="1" t="s">
        <v>143</v>
      </c>
      <c r="J461" s="69">
        <v>15320</v>
      </c>
    </row>
    <row r="462" spans="1:10" x14ac:dyDescent="0.2">
      <c r="A462" s="50">
        <v>42948</v>
      </c>
      <c r="B462" s="1">
        <v>0.63880787037037035</v>
      </c>
      <c r="C462" s="1" t="s">
        <v>531</v>
      </c>
      <c r="D462" s="1" t="s">
        <v>135</v>
      </c>
      <c r="E462" s="1" t="s">
        <v>706</v>
      </c>
      <c r="F462" s="52">
        <v>42948.638738425929</v>
      </c>
      <c r="G462" s="158">
        <v>2130.1325243420902</v>
      </c>
      <c r="H462" s="5" t="s">
        <v>118</v>
      </c>
      <c r="I462" s="1" t="s">
        <v>119</v>
      </c>
      <c r="J462" s="69">
        <v>1680</v>
      </c>
    </row>
    <row r="463" spans="1:10" x14ac:dyDescent="0.2">
      <c r="A463" s="50">
        <v>42948</v>
      </c>
      <c r="B463" s="1">
        <v>0.63883101851851853</v>
      </c>
      <c r="C463" s="1" t="s">
        <v>531</v>
      </c>
      <c r="D463" s="1" t="s">
        <v>135</v>
      </c>
      <c r="E463" s="1" t="s">
        <v>704</v>
      </c>
      <c r="F463" s="52">
        <v>42948.638831018521</v>
      </c>
      <c r="G463" s="158">
        <v>2130.13400975989</v>
      </c>
      <c r="H463" s="5" t="s">
        <v>118</v>
      </c>
      <c r="I463" s="1" t="s">
        <v>119</v>
      </c>
      <c r="J463" s="69">
        <v>1677</v>
      </c>
    </row>
    <row r="464" spans="1:10" x14ac:dyDescent="0.2">
      <c r="A464" s="50">
        <v>42948</v>
      </c>
      <c r="B464" s="1">
        <v>0.63884259259259257</v>
      </c>
      <c r="C464" s="1" t="s">
        <v>411</v>
      </c>
      <c r="D464" s="1" t="s">
        <v>135</v>
      </c>
      <c r="E464" s="1" t="s">
        <v>705</v>
      </c>
      <c r="F464" s="52">
        <v>42948.638854166667</v>
      </c>
      <c r="G464" s="158">
        <v>2130.1354951776898</v>
      </c>
      <c r="H464" s="5" t="s">
        <v>137</v>
      </c>
      <c r="I464" s="1" t="s">
        <v>143</v>
      </c>
      <c r="J464" s="69">
        <v>3700</v>
      </c>
    </row>
    <row r="465" spans="1:10" x14ac:dyDescent="0.2">
      <c r="A465" s="50">
        <v>42948</v>
      </c>
      <c r="B465" s="1">
        <v>0.64285879629629628</v>
      </c>
      <c r="C465" s="1" t="s">
        <v>707</v>
      </c>
      <c r="D465" s="1" t="s">
        <v>116</v>
      </c>
      <c r="E465" s="1" t="s">
        <v>709</v>
      </c>
      <c r="F465" s="52">
        <v>42948.451296296298</v>
      </c>
      <c r="G465" s="158">
        <v>2130.1369805954901</v>
      </c>
      <c r="H465" s="5" t="s">
        <v>118</v>
      </c>
      <c r="I465" s="1" t="s">
        <v>119</v>
      </c>
      <c r="J465" s="69">
        <v>2.0836999999999999</v>
      </c>
    </row>
    <row r="466" spans="1:10" x14ac:dyDescent="0.2">
      <c r="A466" s="50">
        <v>42948</v>
      </c>
      <c r="B466" s="1">
        <v>0.64459490740740744</v>
      </c>
      <c r="C466" s="1" t="s">
        <v>678</v>
      </c>
      <c r="D466" s="1" t="s">
        <v>135</v>
      </c>
      <c r="E466" s="1" t="s">
        <v>710</v>
      </c>
      <c r="F466" s="52">
        <v>42948.644050925926</v>
      </c>
      <c r="G466" s="158">
        <v>2130.1384660132899</v>
      </c>
      <c r="H466" s="5" t="s">
        <v>137</v>
      </c>
      <c r="I466" s="1" t="s">
        <v>119</v>
      </c>
      <c r="J466" s="69">
        <v>15.55</v>
      </c>
    </row>
    <row r="467" spans="1:10" x14ac:dyDescent="0.2">
      <c r="A467" s="50">
        <v>42949</v>
      </c>
      <c r="B467" s="1">
        <v>0.41288194444444443</v>
      </c>
      <c r="C467" s="1" t="s">
        <v>678</v>
      </c>
      <c r="D467" s="1" t="s">
        <v>135</v>
      </c>
      <c r="E467" s="1" t="s">
        <v>711</v>
      </c>
      <c r="F467" s="52">
        <v>42949.412858796299</v>
      </c>
      <c r="G467" s="158">
        <v>2130.1399514311001</v>
      </c>
      <c r="H467" s="5" t="s">
        <v>137</v>
      </c>
      <c r="I467" s="1" t="s">
        <v>119</v>
      </c>
      <c r="J467" s="69">
        <v>16.55</v>
      </c>
    </row>
    <row r="468" spans="1:10" x14ac:dyDescent="0.2">
      <c r="A468" s="50">
        <v>42949</v>
      </c>
      <c r="B468" s="1">
        <v>0.41290509259259256</v>
      </c>
      <c r="C468" s="1" t="s">
        <v>678</v>
      </c>
      <c r="D468" s="1" t="s">
        <v>135</v>
      </c>
      <c r="E468" s="1" t="s">
        <v>712</v>
      </c>
      <c r="F468" s="52">
        <v>42949.412905092591</v>
      </c>
      <c r="G468" s="158">
        <v>2130.1414368489</v>
      </c>
      <c r="H468" s="5" t="s">
        <v>137</v>
      </c>
      <c r="I468" s="1" t="s">
        <v>119</v>
      </c>
      <c r="J468" s="69">
        <v>16.57</v>
      </c>
    </row>
    <row r="469" spans="1:10" x14ac:dyDescent="0.2">
      <c r="A469" s="50">
        <v>42949</v>
      </c>
      <c r="B469" s="1">
        <v>0.41291666666666665</v>
      </c>
      <c r="C469" s="1" t="s">
        <v>678</v>
      </c>
      <c r="D469" s="1" t="s">
        <v>135</v>
      </c>
      <c r="E469" s="1" t="s">
        <v>713</v>
      </c>
      <c r="F469" s="52">
        <v>42949.412916666668</v>
      </c>
      <c r="G469" s="158">
        <v>2130.1429222667002</v>
      </c>
      <c r="H469" s="5" t="s">
        <v>137</v>
      </c>
      <c r="I469" s="1" t="s">
        <v>119</v>
      </c>
      <c r="J469" s="69">
        <v>16.579999999999998</v>
      </c>
    </row>
    <row r="470" spans="1:10" x14ac:dyDescent="0.2">
      <c r="A470" s="50">
        <v>42949</v>
      </c>
      <c r="B470" s="1">
        <v>0.41292824074074069</v>
      </c>
      <c r="C470" s="1" t="s">
        <v>678</v>
      </c>
      <c r="D470" s="1" t="s">
        <v>135</v>
      </c>
      <c r="E470" s="1" t="s">
        <v>714</v>
      </c>
      <c r="F470" s="52">
        <v>42949.412939814814</v>
      </c>
      <c r="G470" s="158">
        <v>2130.1444076845</v>
      </c>
      <c r="H470" s="5" t="s">
        <v>137</v>
      </c>
      <c r="I470" s="1" t="s">
        <v>119</v>
      </c>
      <c r="J470" s="69">
        <v>16.59</v>
      </c>
    </row>
    <row r="471" spans="1:10" x14ac:dyDescent="0.2">
      <c r="A471" s="50">
        <v>42949</v>
      </c>
      <c r="B471" s="1">
        <v>0.63356481481481486</v>
      </c>
      <c r="C471" s="1" t="s">
        <v>531</v>
      </c>
      <c r="D471" s="1" t="s">
        <v>135</v>
      </c>
      <c r="E471" s="1" t="s">
        <v>715</v>
      </c>
      <c r="F471" s="52">
        <v>42949.633518518516</v>
      </c>
      <c r="G471" s="158">
        <v>2130.1458931022999</v>
      </c>
      <c r="H471" s="5" t="s">
        <v>118</v>
      </c>
      <c r="I471" s="1" t="s">
        <v>119</v>
      </c>
      <c r="J471" s="69">
        <v>1675</v>
      </c>
    </row>
    <row r="472" spans="1:10" x14ac:dyDescent="0.2">
      <c r="A472" s="50">
        <v>42949</v>
      </c>
      <c r="B472" s="1">
        <v>0.6335763888888889</v>
      </c>
      <c r="C472" s="1" t="s">
        <v>678</v>
      </c>
      <c r="D472" s="1" t="s">
        <v>135</v>
      </c>
      <c r="E472" s="1" t="s">
        <v>716</v>
      </c>
      <c r="F472" s="52">
        <v>42949.633587962962</v>
      </c>
      <c r="G472" s="158">
        <v>2130.1473785201101</v>
      </c>
      <c r="H472" s="5" t="s">
        <v>118</v>
      </c>
      <c r="I472" s="1" t="s">
        <v>143</v>
      </c>
      <c r="J472" s="69">
        <v>16.16</v>
      </c>
    </row>
    <row r="473" spans="1:10" x14ac:dyDescent="0.2">
      <c r="A473" s="50">
        <v>42950</v>
      </c>
      <c r="B473" s="1">
        <v>0.6509490740740741</v>
      </c>
      <c r="C473" s="1" t="s">
        <v>531</v>
      </c>
      <c r="D473" s="1" t="s">
        <v>135</v>
      </c>
      <c r="E473" s="1" t="s">
        <v>717</v>
      </c>
      <c r="F473" s="52">
        <v>42950.650347222225</v>
      </c>
      <c r="G473" s="158">
        <v>2130.1488639379099</v>
      </c>
      <c r="H473" s="5" t="s">
        <v>118</v>
      </c>
      <c r="I473" s="1" t="s">
        <v>119</v>
      </c>
      <c r="J473" s="69">
        <v>1674</v>
      </c>
    </row>
    <row r="474" spans="1:10" x14ac:dyDescent="0.2">
      <c r="A474" s="50">
        <v>42950</v>
      </c>
      <c r="B474" s="1">
        <v>0.65096064814814814</v>
      </c>
      <c r="C474" s="1" t="s">
        <v>411</v>
      </c>
      <c r="D474" s="1" t="s">
        <v>135</v>
      </c>
      <c r="E474" s="1" t="s">
        <v>718</v>
      </c>
      <c r="F474" s="52">
        <v>42950.650960648149</v>
      </c>
      <c r="G474" s="158">
        <v>2130.1503493557102</v>
      </c>
      <c r="H474" s="5" t="s">
        <v>118</v>
      </c>
      <c r="I474" s="1" t="s">
        <v>119</v>
      </c>
      <c r="J474" s="69">
        <v>3764</v>
      </c>
    </row>
    <row r="475" spans="1:10" x14ac:dyDescent="0.2">
      <c r="A475" s="50">
        <v>42950</v>
      </c>
      <c r="B475" s="1">
        <v>0.65097222222222217</v>
      </c>
      <c r="C475" s="1" t="s">
        <v>411</v>
      </c>
      <c r="D475" s="1" t="s">
        <v>135</v>
      </c>
      <c r="E475" s="1" t="s">
        <v>719</v>
      </c>
      <c r="F475" s="52">
        <v>42950.650972222225</v>
      </c>
      <c r="G475" s="158">
        <v>2130.15183477351</v>
      </c>
      <c r="H475" s="5" t="s">
        <v>118</v>
      </c>
      <c r="I475" s="1" t="s">
        <v>119</v>
      </c>
      <c r="J475" s="69">
        <v>3765</v>
      </c>
    </row>
    <row r="476" spans="1:10" x14ac:dyDescent="0.2">
      <c r="A476" s="50">
        <v>42950</v>
      </c>
      <c r="B476" s="1">
        <v>0.65098379629629632</v>
      </c>
      <c r="C476" s="1" t="s">
        <v>411</v>
      </c>
      <c r="D476" s="1" t="s">
        <v>135</v>
      </c>
      <c r="E476" s="1" t="s">
        <v>720</v>
      </c>
      <c r="F476" s="52">
        <v>42950.650983796295</v>
      </c>
      <c r="G476" s="158">
        <v>2130.1533201913098</v>
      </c>
      <c r="H476" s="5" t="s">
        <v>118</v>
      </c>
      <c r="I476" s="1" t="s">
        <v>119</v>
      </c>
      <c r="J476" s="69">
        <v>3766</v>
      </c>
    </row>
    <row r="477" spans="1:10" x14ac:dyDescent="0.2">
      <c r="A477" s="50">
        <v>42950</v>
      </c>
      <c r="B477" s="1">
        <v>0.65098379629629632</v>
      </c>
      <c r="C477" s="1" t="s">
        <v>411</v>
      </c>
      <c r="D477" s="1" t="s">
        <v>135</v>
      </c>
      <c r="E477" s="1" t="s">
        <v>721</v>
      </c>
      <c r="F477" s="52">
        <v>42950.650995370372</v>
      </c>
      <c r="G477" s="158">
        <v>2130.1548056091201</v>
      </c>
      <c r="H477" s="5" t="s">
        <v>118</v>
      </c>
      <c r="I477" s="1" t="s">
        <v>119</v>
      </c>
      <c r="J477" s="69">
        <v>3767</v>
      </c>
    </row>
    <row r="478" spans="1:10" x14ac:dyDescent="0.2">
      <c r="A478" s="50">
        <v>42950</v>
      </c>
      <c r="B478" s="1">
        <v>0.65099537037037036</v>
      </c>
      <c r="C478" s="1" t="s">
        <v>411</v>
      </c>
      <c r="D478" s="1" t="s">
        <v>135</v>
      </c>
      <c r="E478" s="1" t="s">
        <v>722</v>
      </c>
      <c r="F478" s="52">
        <v>42950.651006944441</v>
      </c>
      <c r="G478" s="158">
        <v>2130.1562910269199</v>
      </c>
      <c r="H478" s="5" t="s">
        <v>118</v>
      </c>
      <c r="I478" s="1" t="s">
        <v>119</v>
      </c>
      <c r="J478" s="69">
        <v>3780</v>
      </c>
    </row>
    <row r="479" spans="1:10" x14ac:dyDescent="0.2">
      <c r="A479" s="50">
        <v>42950</v>
      </c>
      <c r="B479" s="1">
        <v>0.65100694444444451</v>
      </c>
      <c r="C479" s="1" t="s">
        <v>411</v>
      </c>
      <c r="D479" s="1" t="s">
        <v>135</v>
      </c>
      <c r="E479" s="1" t="s">
        <v>723</v>
      </c>
      <c r="F479" s="52">
        <v>42950.651006944441</v>
      </c>
      <c r="G479" s="158">
        <v>2130.1577764447202</v>
      </c>
      <c r="H479" s="5" t="s">
        <v>118</v>
      </c>
      <c r="I479" s="1" t="s">
        <v>119</v>
      </c>
      <c r="J479" s="69">
        <v>3781</v>
      </c>
    </row>
    <row r="480" spans="1:10" x14ac:dyDescent="0.2">
      <c r="A480" s="50">
        <v>42950</v>
      </c>
      <c r="B480" s="1">
        <v>0.65101851851851855</v>
      </c>
      <c r="C480" s="1" t="s">
        <v>678</v>
      </c>
      <c r="D480" s="1" t="s">
        <v>135</v>
      </c>
      <c r="E480" s="1" t="s">
        <v>725</v>
      </c>
      <c r="F480" s="52">
        <v>42950.651018518518</v>
      </c>
      <c r="G480" s="158">
        <v>2130.15926186252</v>
      </c>
      <c r="H480" s="5" t="s">
        <v>118</v>
      </c>
      <c r="I480" s="1" t="s">
        <v>143</v>
      </c>
      <c r="J480" s="69">
        <v>15.8</v>
      </c>
    </row>
    <row r="481" spans="1:10" x14ac:dyDescent="0.2">
      <c r="A481" s="50">
        <v>42951</v>
      </c>
      <c r="B481" s="1">
        <v>0.64567129629629627</v>
      </c>
      <c r="C481" s="1" t="s">
        <v>411</v>
      </c>
      <c r="D481" s="1" t="s">
        <v>135</v>
      </c>
      <c r="E481" s="1" t="s">
        <v>726</v>
      </c>
      <c r="F481" s="52">
        <v>42951.645578703705</v>
      </c>
      <c r="G481" s="158">
        <v>2130.1607472803198</v>
      </c>
      <c r="H481" s="5" t="s">
        <v>118</v>
      </c>
      <c r="I481" s="1" t="s">
        <v>119</v>
      </c>
      <c r="J481" s="69">
        <v>3893</v>
      </c>
    </row>
    <row r="482" spans="1:10" x14ac:dyDescent="0.2">
      <c r="A482" s="50">
        <v>42951</v>
      </c>
      <c r="B482" s="1">
        <v>0.64569444444444446</v>
      </c>
      <c r="C482" s="1" t="s">
        <v>411</v>
      </c>
      <c r="D482" s="1" t="s">
        <v>135</v>
      </c>
      <c r="E482" s="1" t="s">
        <v>727</v>
      </c>
      <c r="F482" s="52">
        <v>42951.645694444444</v>
      </c>
      <c r="G482" s="158">
        <v>2130.1622326981201</v>
      </c>
      <c r="H482" s="5" t="s">
        <v>118</v>
      </c>
      <c r="I482" s="1" t="s">
        <v>119</v>
      </c>
      <c r="J482" s="69">
        <v>3861</v>
      </c>
    </row>
    <row r="483" spans="1:10" x14ac:dyDescent="0.2">
      <c r="A483" s="50">
        <v>42951</v>
      </c>
      <c r="B483" s="1">
        <v>0.6457060185185185</v>
      </c>
      <c r="C483" s="1" t="s">
        <v>531</v>
      </c>
      <c r="D483" s="1" t="s">
        <v>135</v>
      </c>
      <c r="E483" s="1" t="s">
        <v>728</v>
      </c>
      <c r="F483" s="52">
        <v>42951.64570601852</v>
      </c>
      <c r="G483" s="158">
        <v>2130.1637181159299</v>
      </c>
      <c r="H483" s="5" t="s">
        <v>137</v>
      </c>
      <c r="I483" s="1" t="s">
        <v>143</v>
      </c>
      <c r="J483" s="69">
        <v>1677</v>
      </c>
    </row>
    <row r="484" spans="1:10" x14ac:dyDescent="0.2">
      <c r="A484" s="50">
        <v>42951</v>
      </c>
      <c r="B484" s="1">
        <v>0.64572916666666669</v>
      </c>
      <c r="C484" s="1" t="s">
        <v>584</v>
      </c>
      <c r="D484" s="1" t="s">
        <v>135</v>
      </c>
      <c r="E484" s="1" t="s">
        <v>729</v>
      </c>
      <c r="F484" s="52">
        <v>42951.645729166667</v>
      </c>
      <c r="G484" s="158">
        <v>2130.1652035337302</v>
      </c>
      <c r="H484" s="5" t="s">
        <v>137</v>
      </c>
      <c r="I484" s="1" t="s">
        <v>143</v>
      </c>
      <c r="J484" s="69">
        <v>15790</v>
      </c>
    </row>
    <row r="485" spans="1:10" x14ac:dyDescent="0.2">
      <c r="A485" s="50">
        <v>42951</v>
      </c>
      <c r="B485" s="1">
        <v>0.64574074074074073</v>
      </c>
      <c r="C485" s="1" t="s">
        <v>584</v>
      </c>
      <c r="D485" s="1" t="s">
        <v>135</v>
      </c>
      <c r="E485" s="1" t="s">
        <v>730</v>
      </c>
      <c r="F485" s="52">
        <v>42951.645752314813</v>
      </c>
      <c r="G485" s="158">
        <v>2130.16668895153</v>
      </c>
      <c r="H485" s="5" t="s">
        <v>137</v>
      </c>
      <c r="I485" s="1" t="s">
        <v>143</v>
      </c>
      <c r="J485" s="69">
        <v>15765</v>
      </c>
    </row>
    <row r="486" spans="1:10" x14ac:dyDescent="0.2">
      <c r="A486" s="50">
        <v>42951</v>
      </c>
      <c r="B486" s="1">
        <v>0.64576388888888892</v>
      </c>
      <c r="C486" s="1" t="s">
        <v>678</v>
      </c>
      <c r="D486" s="1" t="s">
        <v>135</v>
      </c>
      <c r="E486" s="1" t="s">
        <v>731</v>
      </c>
      <c r="F486" s="52">
        <v>42951.64576388889</v>
      </c>
      <c r="G486" s="158">
        <v>2130.1681743693298</v>
      </c>
      <c r="H486" s="5" t="s">
        <v>118</v>
      </c>
      <c r="I486" s="1" t="s">
        <v>143</v>
      </c>
      <c r="J486" s="69">
        <v>15.29</v>
      </c>
    </row>
    <row r="487" spans="1:10" x14ac:dyDescent="0.2">
      <c r="A487" s="50">
        <v>42951</v>
      </c>
      <c r="B487" s="1">
        <v>0.64577546296296295</v>
      </c>
      <c r="C487" s="1" t="s">
        <v>678</v>
      </c>
      <c r="D487" s="1" t="s">
        <v>135</v>
      </c>
      <c r="E487" s="1" t="s">
        <v>731</v>
      </c>
      <c r="F487" s="52">
        <v>42951.645787037036</v>
      </c>
      <c r="G487" s="158">
        <v>2130.1696597871301</v>
      </c>
      <c r="H487" s="5" t="s">
        <v>118</v>
      </c>
      <c r="I487" s="1" t="s">
        <v>143</v>
      </c>
      <c r="J487" s="69">
        <v>15.27</v>
      </c>
    </row>
    <row r="488" spans="1:10" x14ac:dyDescent="0.2">
      <c r="A488" s="50">
        <v>42954</v>
      </c>
      <c r="B488" s="1">
        <v>0.6647453703703704</v>
      </c>
      <c r="C488" s="1" t="s">
        <v>584</v>
      </c>
      <c r="D488" s="1" t="s">
        <v>135</v>
      </c>
      <c r="E488" s="1" t="s">
        <v>732</v>
      </c>
      <c r="F488" s="52">
        <v>42954.659849537034</v>
      </c>
      <c r="G488" s="158">
        <v>2130.1711452049399</v>
      </c>
      <c r="H488" s="5" t="s">
        <v>137</v>
      </c>
      <c r="I488" s="1" t="s">
        <v>143</v>
      </c>
      <c r="J488" s="69">
        <v>16290</v>
      </c>
    </row>
    <row r="489" spans="1:10" x14ac:dyDescent="0.2">
      <c r="A489" s="50">
        <v>42954</v>
      </c>
      <c r="B489" s="1">
        <v>0.66475694444444444</v>
      </c>
      <c r="C489" s="1" t="s">
        <v>584</v>
      </c>
      <c r="D489" s="1" t="s">
        <v>135</v>
      </c>
      <c r="E489" s="1" t="s">
        <v>733</v>
      </c>
      <c r="F489" s="52">
        <v>42954.66065972222</v>
      </c>
      <c r="G489" s="158">
        <v>2130.1726306227401</v>
      </c>
      <c r="H489" s="5" t="s">
        <v>118</v>
      </c>
      <c r="I489" s="1" t="s">
        <v>119</v>
      </c>
      <c r="J489" s="69">
        <v>15830</v>
      </c>
    </row>
    <row r="490" spans="1:10" x14ac:dyDescent="0.2">
      <c r="A490" s="50">
        <v>42954</v>
      </c>
      <c r="B490" s="1">
        <v>0.66476851851851848</v>
      </c>
      <c r="C490" s="1" t="s">
        <v>584</v>
      </c>
      <c r="D490" s="1" t="s">
        <v>135</v>
      </c>
      <c r="E490" s="1" t="s">
        <v>734</v>
      </c>
      <c r="F490" s="52">
        <v>42954.66065972222</v>
      </c>
      <c r="G490" s="158">
        <v>2130.17411604054</v>
      </c>
      <c r="H490" s="5" t="s">
        <v>137</v>
      </c>
      <c r="I490" s="1" t="s">
        <v>143</v>
      </c>
      <c r="J490" s="69">
        <v>16000</v>
      </c>
    </row>
    <row r="491" spans="1:10" x14ac:dyDescent="0.2">
      <c r="A491" s="50">
        <v>42954</v>
      </c>
      <c r="B491" s="1">
        <v>0.66478009259259252</v>
      </c>
      <c r="C491" s="1" t="s">
        <v>411</v>
      </c>
      <c r="D491" s="1" t="s">
        <v>135</v>
      </c>
      <c r="E491" s="1" t="s">
        <v>735</v>
      </c>
      <c r="F491" s="52">
        <v>42954.66065972222</v>
      </c>
      <c r="G491" s="158">
        <v>2130.1756014583402</v>
      </c>
      <c r="H491" s="5" t="s">
        <v>118</v>
      </c>
      <c r="I491" s="1" t="s">
        <v>119</v>
      </c>
      <c r="J491" s="69">
        <v>4101</v>
      </c>
    </row>
    <row r="492" spans="1:10" x14ac:dyDescent="0.2">
      <c r="A492" s="50">
        <v>42955</v>
      </c>
      <c r="B492" s="1">
        <v>0.71527777777777779</v>
      </c>
      <c r="C492" s="1" t="s">
        <v>411</v>
      </c>
      <c r="D492" s="1" t="s">
        <v>135</v>
      </c>
      <c r="E492" s="1" t="s">
        <v>736</v>
      </c>
      <c r="F492" s="52">
        <v>42955.715127314812</v>
      </c>
      <c r="G492" s="158">
        <v>2130.17708687614</v>
      </c>
      <c r="H492" s="5" t="s">
        <v>137</v>
      </c>
      <c r="I492" s="1" t="s">
        <v>143</v>
      </c>
      <c r="J492" s="69">
        <v>4045</v>
      </c>
    </row>
    <row r="493" spans="1:10" x14ac:dyDescent="0.2">
      <c r="A493" s="50">
        <v>42955</v>
      </c>
      <c r="B493" s="1">
        <v>0.71528935185185183</v>
      </c>
      <c r="C493" s="1" t="s">
        <v>678</v>
      </c>
      <c r="D493" s="1" t="s">
        <v>135</v>
      </c>
      <c r="E493" s="1" t="s">
        <v>736</v>
      </c>
      <c r="F493" s="52">
        <v>42955.715300925927</v>
      </c>
      <c r="G493" s="158">
        <v>2130.1785722939499</v>
      </c>
      <c r="H493" s="5" t="s">
        <v>137</v>
      </c>
      <c r="I493" s="1" t="s">
        <v>119</v>
      </c>
      <c r="J493" s="69">
        <v>15.4</v>
      </c>
    </row>
    <row r="494" spans="1:10" x14ac:dyDescent="0.2">
      <c r="A494" s="50">
        <v>42956</v>
      </c>
      <c r="B494" s="1">
        <v>0.64762731481481484</v>
      </c>
      <c r="C494" s="1" t="s">
        <v>531</v>
      </c>
      <c r="D494" s="1" t="s">
        <v>135</v>
      </c>
      <c r="E494" s="1" t="s">
        <v>737</v>
      </c>
      <c r="F494" s="52">
        <v>42956.646481481483</v>
      </c>
      <c r="G494" s="158">
        <v>2130.1800577117501</v>
      </c>
      <c r="H494" s="5" t="s">
        <v>137</v>
      </c>
      <c r="I494" s="1" t="s">
        <v>143</v>
      </c>
      <c r="J494" s="69">
        <v>1715</v>
      </c>
    </row>
    <row r="495" spans="1:10" x14ac:dyDescent="0.2">
      <c r="A495" s="50">
        <v>42956</v>
      </c>
      <c r="B495" s="1">
        <v>0.64763888888888888</v>
      </c>
      <c r="C495" s="1" t="s">
        <v>531</v>
      </c>
      <c r="D495" s="1" t="s">
        <v>135</v>
      </c>
      <c r="E495" s="1" t="s">
        <v>738</v>
      </c>
      <c r="F495" s="52">
        <v>42956.647638888891</v>
      </c>
      <c r="G495" s="158">
        <v>2130.1815431295499</v>
      </c>
      <c r="H495" s="5" t="s">
        <v>137</v>
      </c>
      <c r="I495" s="1" t="s">
        <v>143</v>
      </c>
      <c r="J495" s="69">
        <v>1702</v>
      </c>
    </row>
    <row r="496" spans="1:10" x14ac:dyDescent="0.2">
      <c r="A496" s="50">
        <v>42956</v>
      </c>
      <c r="B496" s="1">
        <v>0.64763888888888888</v>
      </c>
      <c r="C496" s="1" t="s">
        <v>584</v>
      </c>
      <c r="D496" s="1" t="s">
        <v>135</v>
      </c>
      <c r="E496" s="1" t="s">
        <v>741</v>
      </c>
      <c r="F496" s="52">
        <v>42955.936192129629</v>
      </c>
      <c r="G496" s="158">
        <v>2130.1830285473502</v>
      </c>
      <c r="H496" s="5" t="s">
        <v>137</v>
      </c>
      <c r="I496" s="1" t="s">
        <v>143</v>
      </c>
      <c r="J496" s="69">
        <v>16400</v>
      </c>
    </row>
    <row r="497" spans="1:10" x14ac:dyDescent="0.2">
      <c r="A497" s="50">
        <v>42956</v>
      </c>
      <c r="B497" s="1">
        <v>0.64765046296296302</v>
      </c>
      <c r="C497" s="1" t="s">
        <v>584</v>
      </c>
      <c r="D497" s="1" t="s">
        <v>135</v>
      </c>
      <c r="E497" s="1" t="s">
        <v>739</v>
      </c>
      <c r="F497" s="52">
        <v>42956.647650462961</v>
      </c>
      <c r="G497" s="158">
        <v>2130.18451396515</v>
      </c>
      <c r="H497" s="5" t="s">
        <v>137</v>
      </c>
      <c r="I497" s="1" t="s">
        <v>143</v>
      </c>
      <c r="J497" s="69">
        <v>16600</v>
      </c>
    </row>
    <row r="498" spans="1:10" x14ac:dyDescent="0.2">
      <c r="A498" s="50">
        <v>42956</v>
      </c>
      <c r="B498" s="1">
        <v>0.64765046296296302</v>
      </c>
      <c r="C498" s="1" t="s">
        <v>678</v>
      </c>
      <c r="D498" s="1" t="s">
        <v>135</v>
      </c>
      <c r="E498" s="1" t="s">
        <v>740</v>
      </c>
      <c r="F498" s="52">
        <v>42956.647650462961</v>
      </c>
      <c r="G498" s="158">
        <v>2130.1859993829598</v>
      </c>
      <c r="H498" s="5" t="s">
        <v>118</v>
      </c>
      <c r="I498" s="1" t="s">
        <v>143</v>
      </c>
      <c r="J498" s="69">
        <v>15.25</v>
      </c>
    </row>
    <row r="499" spans="1:10" x14ac:dyDescent="0.2">
      <c r="A499" s="50">
        <v>42956</v>
      </c>
      <c r="B499" s="1">
        <v>0.64765046296296302</v>
      </c>
      <c r="C499" s="1" t="s">
        <v>411</v>
      </c>
      <c r="D499" s="1" t="s">
        <v>135</v>
      </c>
      <c r="E499" s="1" t="s">
        <v>742</v>
      </c>
      <c r="F499" s="52">
        <v>42956.647662037038</v>
      </c>
      <c r="G499" s="158">
        <v>2130.1874848007601</v>
      </c>
      <c r="H499" s="5" t="s">
        <v>118</v>
      </c>
      <c r="I499" s="1" t="s">
        <v>119</v>
      </c>
      <c r="J499" s="69">
        <v>4073</v>
      </c>
    </row>
    <row r="500" spans="1:10" x14ac:dyDescent="0.2">
      <c r="A500" s="50">
        <v>42957</v>
      </c>
      <c r="B500" s="1">
        <v>0.64346064814814818</v>
      </c>
      <c r="C500" s="1" t="s">
        <v>678</v>
      </c>
      <c r="D500" s="1" t="s">
        <v>135</v>
      </c>
      <c r="E500" s="1" t="s">
        <v>743</v>
      </c>
      <c r="F500" s="52">
        <v>42957.642928240741</v>
      </c>
      <c r="G500" s="158">
        <v>2130.1889702185599</v>
      </c>
      <c r="H500" s="5" t="s">
        <v>137</v>
      </c>
      <c r="I500" s="1" t="s">
        <v>119</v>
      </c>
      <c r="J500" s="69">
        <v>15.57</v>
      </c>
    </row>
    <row r="501" spans="1:10" x14ac:dyDescent="0.2">
      <c r="A501" s="50">
        <v>42958</v>
      </c>
      <c r="B501" s="1">
        <v>0.63412037037037039</v>
      </c>
      <c r="C501" s="1" t="s">
        <v>584</v>
      </c>
      <c r="D501" s="1" t="s">
        <v>135</v>
      </c>
      <c r="E501" s="1" t="s">
        <v>744</v>
      </c>
      <c r="F501" s="52">
        <v>42958.633923611109</v>
      </c>
      <c r="G501" s="158">
        <v>2130.1904556363602</v>
      </c>
      <c r="H501" s="5" t="s">
        <v>118</v>
      </c>
      <c r="I501" s="1" t="s">
        <v>119</v>
      </c>
      <c r="J501" s="69">
        <v>16085</v>
      </c>
    </row>
    <row r="502" spans="1:10" x14ac:dyDescent="0.2">
      <c r="A502" s="50">
        <v>42958</v>
      </c>
      <c r="B502" s="1">
        <v>0.63413194444444443</v>
      </c>
      <c r="C502" s="1" t="s">
        <v>584</v>
      </c>
      <c r="D502" s="1" t="s">
        <v>135</v>
      </c>
      <c r="E502" s="1" t="s">
        <v>745</v>
      </c>
      <c r="F502" s="52">
        <v>42958.634131944447</v>
      </c>
      <c r="G502" s="158">
        <v>2130.19194105416</v>
      </c>
      <c r="H502" s="5" t="s">
        <v>118</v>
      </c>
      <c r="I502" s="1" t="s">
        <v>119</v>
      </c>
      <c r="J502" s="69">
        <v>15860</v>
      </c>
    </row>
    <row r="503" spans="1:10" x14ac:dyDescent="0.2">
      <c r="A503" s="50">
        <v>42958</v>
      </c>
      <c r="B503" s="1">
        <v>0.63414351851851858</v>
      </c>
      <c r="C503" s="1" t="s">
        <v>584</v>
      </c>
      <c r="D503" s="1" t="s">
        <v>135</v>
      </c>
      <c r="E503" s="1" t="s">
        <v>746</v>
      </c>
      <c r="F503" s="52">
        <v>42958.634155092594</v>
      </c>
      <c r="G503" s="158">
        <v>2130.1934264719698</v>
      </c>
      <c r="H503" s="5" t="s">
        <v>137</v>
      </c>
      <c r="I503" s="1" t="s">
        <v>143</v>
      </c>
      <c r="J503" s="69">
        <v>15935</v>
      </c>
    </row>
    <row r="504" spans="1:10" x14ac:dyDescent="0.2">
      <c r="A504" s="50">
        <v>42958</v>
      </c>
      <c r="B504" s="1">
        <v>0.63415509259259262</v>
      </c>
      <c r="C504" s="1" t="s">
        <v>678</v>
      </c>
      <c r="D504" s="1" t="s">
        <v>135</v>
      </c>
      <c r="E504" s="1" t="s">
        <v>747</v>
      </c>
      <c r="F504" s="52">
        <v>42958.634166666663</v>
      </c>
      <c r="G504" s="158">
        <v>2130.1949118897701</v>
      </c>
      <c r="H504" s="5" t="s">
        <v>118</v>
      </c>
      <c r="I504" s="1" t="s">
        <v>143</v>
      </c>
      <c r="J504" s="69">
        <v>15.25</v>
      </c>
    </row>
    <row r="505" spans="1:10" x14ac:dyDescent="0.2">
      <c r="A505" s="50">
        <v>42958</v>
      </c>
      <c r="B505" s="1">
        <v>0.63416666666666666</v>
      </c>
      <c r="C505" s="1" t="s">
        <v>411</v>
      </c>
      <c r="D505" s="1" t="s">
        <v>135</v>
      </c>
      <c r="E505" s="1" t="s">
        <v>748</v>
      </c>
      <c r="F505" s="52">
        <v>42958.63417824074</v>
      </c>
      <c r="G505" s="158">
        <v>2130.1963973075699</v>
      </c>
      <c r="H505" s="5" t="s">
        <v>137</v>
      </c>
      <c r="I505" s="1" t="s">
        <v>143</v>
      </c>
      <c r="J505" s="69">
        <v>3945</v>
      </c>
    </row>
    <row r="506" spans="1:10" x14ac:dyDescent="0.2">
      <c r="A506" s="50">
        <v>42958</v>
      </c>
      <c r="B506" s="1">
        <v>0.6341782407407407</v>
      </c>
      <c r="C506" s="1" t="s">
        <v>531</v>
      </c>
      <c r="D506" s="1" t="s">
        <v>135</v>
      </c>
      <c r="E506" s="1" t="s">
        <v>749</v>
      </c>
      <c r="F506" s="52">
        <v>42958.634189814817</v>
      </c>
      <c r="G506" s="158">
        <v>2130.1978827253702</v>
      </c>
      <c r="H506" s="5" t="s">
        <v>137</v>
      </c>
      <c r="I506" s="1" t="s">
        <v>143</v>
      </c>
      <c r="J506" s="69">
        <v>1724</v>
      </c>
    </row>
    <row r="507" spans="1:10" x14ac:dyDescent="0.2">
      <c r="A507" s="50">
        <v>42961</v>
      </c>
      <c r="B507" s="1">
        <v>0.65078703703703711</v>
      </c>
      <c r="C507" s="1" t="s">
        <v>678</v>
      </c>
      <c r="D507" s="1" t="s">
        <v>135</v>
      </c>
      <c r="E507" s="1" t="s">
        <v>750</v>
      </c>
      <c r="F507" s="52">
        <v>42961.650648148148</v>
      </c>
      <c r="G507" s="158">
        <v>2130.19936814317</v>
      </c>
      <c r="H507" s="5" t="s">
        <v>118</v>
      </c>
      <c r="I507" s="1" t="s">
        <v>143</v>
      </c>
      <c r="J507" s="69">
        <v>14.2</v>
      </c>
    </row>
    <row r="508" spans="1:10" x14ac:dyDescent="0.2">
      <c r="A508" s="50">
        <v>42961</v>
      </c>
      <c r="B508" s="1">
        <v>0.65079861111111115</v>
      </c>
      <c r="C508" s="1" t="s">
        <v>678</v>
      </c>
      <c r="D508" s="1" t="s">
        <v>135</v>
      </c>
      <c r="E508" s="1" t="s">
        <v>751</v>
      </c>
      <c r="F508" s="52">
        <v>42961.650810185187</v>
      </c>
      <c r="G508" s="158">
        <v>2130.2008535609798</v>
      </c>
      <c r="H508" s="5" t="s">
        <v>118</v>
      </c>
      <c r="I508" s="1" t="s">
        <v>143</v>
      </c>
      <c r="J508" s="69">
        <v>14.3</v>
      </c>
    </row>
    <row r="509" spans="1:10" x14ac:dyDescent="0.2">
      <c r="A509" s="50">
        <v>42962</v>
      </c>
      <c r="B509" s="1">
        <v>0.63556712962962958</v>
      </c>
      <c r="C509" s="1" t="s">
        <v>754</v>
      </c>
      <c r="D509" s="1" t="s">
        <v>116</v>
      </c>
      <c r="E509" s="1" t="s">
        <v>755</v>
      </c>
      <c r="F509" s="52">
        <v>42962.635462962964</v>
      </c>
      <c r="G509" s="158">
        <v>2130.2023389787801</v>
      </c>
      <c r="H509" s="5" t="s">
        <v>118</v>
      </c>
      <c r="I509" s="1" t="s">
        <v>119</v>
      </c>
      <c r="J509" s="69">
        <v>0.42631000000000002</v>
      </c>
    </row>
    <row r="510" spans="1:10" x14ac:dyDescent="0.2">
      <c r="A510" s="50">
        <v>42962</v>
      </c>
      <c r="B510" s="1">
        <v>0.65136574074074072</v>
      </c>
      <c r="C510" s="1" t="s">
        <v>752</v>
      </c>
      <c r="D510" s="1" t="s">
        <v>135</v>
      </c>
      <c r="E510" s="1" t="s">
        <v>756</v>
      </c>
      <c r="F510" s="52">
        <v>42962.651099537034</v>
      </c>
      <c r="G510" s="158">
        <v>2130.2038243965799</v>
      </c>
      <c r="H510" s="5" t="s">
        <v>137</v>
      </c>
      <c r="I510" s="1" t="s">
        <v>119</v>
      </c>
      <c r="J510" s="69">
        <v>9.58</v>
      </c>
    </row>
    <row r="511" spans="1:10" x14ac:dyDescent="0.2">
      <c r="A511" s="50">
        <v>42962</v>
      </c>
      <c r="B511" s="1">
        <v>0.65138888888888891</v>
      </c>
      <c r="C511" s="1" t="s">
        <v>584</v>
      </c>
      <c r="D511" s="1" t="s">
        <v>135</v>
      </c>
      <c r="E511" s="1" t="s">
        <v>757</v>
      </c>
      <c r="F511" s="52">
        <v>42962.651388888888</v>
      </c>
      <c r="G511" s="158">
        <v>2130.2053098143801</v>
      </c>
      <c r="H511" s="5" t="s">
        <v>137</v>
      </c>
      <c r="I511" s="1" t="s">
        <v>143</v>
      </c>
      <c r="J511" s="69">
        <v>16200</v>
      </c>
    </row>
    <row r="512" spans="1:10" x14ac:dyDescent="0.2">
      <c r="A512" s="50">
        <v>42962</v>
      </c>
      <c r="B512" s="1">
        <v>0.65140046296296295</v>
      </c>
      <c r="C512" s="1" t="s">
        <v>678</v>
      </c>
      <c r="D512" s="1" t="s">
        <v>135</v>
      </c>
      <c r="E512" s="1" t="s">
        <v>758</v>
      </c>
      <c r="F512" s="52">
        <v>42962.651400462964</v>
      </c>
      <c r="G512" s="158">
        <v>2130.20679523218</v>
      </c>
      <c r="H512" s="5" t="s">
        <v>137</v>
      </c>
      <c r="I512" s="1" t="s">
        <v>119</v>
      </c>
      <c r="J512" s="69">
        <v>14.55</v>
      </c>
    </row>
    <row r="513" spans="1:10" x14ac:dyDescent="0.2">
      <c r="A513" s="50">
        <v>42963</v>
      </c>
      <c r="B513" s="1">
        <v>0.64218750000000002</v>
      </c>
      <c r="C513" s="1" t="s">
        <v>752</v>
      </c>
      <c r="D513" s="1" t="s">
        <v>135</v>
      </c>
      <c r="E513" s="1" t="s">
        <v>759</v>
      </c>
      <c r="F513" s="52">
        <v>42963.641516203701</v>
      </c>
      <c r="G513" s="158">
        <v>2130.2082806499898</v>
      </c>
      <c r="H513" s="5" t="s">
        <v>137</v>
      </c>
      <c r="I513" s="1" t="s">
        <v>119</v>
      </c>
      <c r="J513" s="69">
        <v>10.282999999999999</v>
      </c>
    </row>
    <row r="514" spans="1:10" x14ac:dyDescent="0.2">
      <c r="A514" s="50">
        <v>42963</v>
      </c>
      <c r="B514" s="1">
        <v>0.6422106481481481</v>
      </c>
      <c r="C514" s="1" t="s">
        <v>752</v>
      </c>
      <c r="D514" s="1" t="s">
        <v>135</v>
      </c>
      <c r="E514" s="1" t="s">
        <v>760</v>
      </c>
      <c r="F514" s="52">
        <v>42963.642210648148</v>
      </c>
      <c r="G514" s="158">
        <v>2130.20976606779</v>
      </c>
      <c r="H514" s="5" t="s">
        <v>118</v>
      </c>
      <c r="I514" s="1" t="s">
        <v>143</v>
      </c>
      <c r="J514" s="69">
        <v>10.18</v>
      </c>
    </row>
    <row r="515" spans="1:10" x14ac:dyDescent="0.2">
      <c r="A515" s="50">
        <v>42963</v>
      </c>
      <c r="B515" s="1">
        <v>0.64222222222222225</v>
      </c>
      <c r="C515" s="1" t="s">
        <v>678</v>
      </c>
      <c r="D515" s="1" t="s">
        <v>135</v>
      </c>
      <c r="E515" s="1" t="s">
        <v>761</v>
      </c>
      <c r="F515" s="52">
        <v>42963.642233796294</v>
      </c>
      <c r="G515" s="158">
        <v>2130.2112514855899</v>
      </c>
      <c r="H515" s="5" t="s">
        <v>118</v>
      </c>
      <c r="I515" s="1" t="s">
        <v>143</v>
      </c>
      <c r="J515" s="69">
        <v>14.260999999999999</v>
      </c>
    </row>
    <row r="516" spans="1:10" x14ac:dyDescent="0.2">
      <c r="A516" s="50">
        <v>42963</v>
      </c>
      <c r="B516" s="1">
        <v>0.64224537037037044</v>
      </c>
      <c r="C516" s="1" t="s">
        <v>411</v>
      </c>
      <c r="D516" s="1" t="s">
        <v>135</v>
      </c>
      <c r="E516" s="1" t="s">
        <v>762</v>
      </c>
      <c r="F516" s="52">
        <v>42963.642245370371</v>
      </c>
      <c r="G516" s="158">
        <v>2130.2127369033901</v>
      </c>
      <c r="H516" s="5" t="s">
        <v>137</v>
      </c>
      <c r="I516" s="1" t="s">
        <v>143</v>
      </c>
      <c r="J516" s="69">
        <v>3854</v>
      </c>
    </row>
    <row r="517" spans="1:10" x14ac:dyDescent="0.2">
      <c r="A517" s="50">
        <v>42963</v>
      </c>
      <c r="B517" s="1">
        <v>0.64226851851851852</v>
      </c>
      <c r="C517" s="1" t="s">
        <v>531</v>
      </c>
      <c r="D517" s="1" t="s">
        <v>135</v>
      </c>
      <c r="E517" s="1" t="s">
        <v>763</v>
      </c>
      <c r="F517" s="52">
        <v>42963.642268518517</v>
      </c>
      <c r="G517" s="158">
        <v>2130.2142223211899</v>
      </c>
      <c r="H517" s="5" t="s">
        <v>137</v>
      </c>
      <c r="I517" s="1" t="s">
        <v>143</v>
      </c>
      <c r="J517" s="69">
        <v>1725</v>
      </c>
    </row>
    <row r="518" spans="1:10" x14ac:dyDescent="0.2">
      <c r="A518" s="50">
        <v>42963</v>
      </c>
      <c r="B518" s="1">
        <v>0.64228009259259256</v>
      </c>
      <c r="C518" s="1" t="s">
        <v>584</v>
      </c>
      <c r="D518" s="1" t="s">
        <v>135</v>
      </c>
      <c r="E518" s="1" t="s">
        <v>764</v>
      </c>
      <c r="F518" s="52">
        <v>42963.642280092594</v>
      </c>
      <c r="G518" s="158">
        <v>2130.2157077390002</v>
      </c>
      <c r="H518" s="5" t="s">
        <v>137</v>
      </c>
      <c r="I518" s="1" t="s">
        <v>143</v>
      </c>
      <c r="J518" s="69">
        <v>16255</v>
      </c>
    </row>
    <row r="519" spans="1:10" x14ac:dyDescent="0.2">
      <c r="A519" s="50">
        <v>42964</v>
      </c>
      <c r="B519" s="1">
        <v>0.66894675925925917</v>
      </c>
      <c r="C519" s="1" t="s">
        <v>411</v>
      </c>
      <c r="D519" s="1" t="s">
        <v>135</v>
      </c>
      <c r="E519" s="1" t="s">
        <v>765</v>
      </c>
      <c r="F519" s="52">
        <v>42964.630983796298</v>
      </c>
      <c r="G519" s="158">
        <v>2130.2171931568</v>
      </c>
      <c r="H519" s="5" t="s">
        <v>118</v>
      </c>
      <c r="I519" s="1" t="s">
        <v>119</v>
      </c>
      <c r="J519" s="69">
        <v>3947</v>
      </c>
    </row>
    <row r="520" spans="1:10" x14ac:dyDescent="0.2">
      <c r="A520" s="50">
        <v>42964</v>
      </c>
      <c r="B520" s="1">
        <v>0.66894675925925917</v>
      </c>
      <c r="C520" s="1" t="s">
        <v>531</v>
      </c>
      <c r="D520" s="1" t="s">
        <v>135</v>
      </c>
      <c r="E520" s="1" t="s">
        <v>766</v>
      </c>
      <c r="F520" s="52">
        <v>42964.633321759262</v>
      </c>
      <c r="G520" s="158">
        <v>2130.2186785745998</v>
      </c>
      <c r="H520" s="5" t="s">
        <v>137</v>
      </c>
      <c r="I520" s="1" t="s">
        <v>143</v>
      </c>
      <c r="J520" s="69">
        <v>1740</v>
      </c>
    </row>
    <row r="521" spans="1:10" x14ac:dyDescent="0.2">
      <c r="A521" s="50">
        <v>42964</v>
      </c>
      <c r="B521" s="1">
        <v>0.66894675925925917</v>
      </c>
      <c r="C521" s="1" t="s">
        <v>584</v>
      </c>
      <c r="D521" s="1" t="s">
        <v>135</v>
      </c>
      <c r="E521" s="1" t="s">
        <v>767</v>
      </c>
      <c r="F521" s="52">
        <v>42964.633333333331</v>
      </c>
      <c r="G521" s="158">
        <v>2130.2201639924001</v>
      </c>
      <c r="H521" s="5" t="s">
        <v>137</v>
      </c>
      <c r="I521" s="1" t="s">
        <v>143</v>
      </c>
      <c r="J521" s="69">
        <v>16485</v>
      </c>
    </row>
    <row r="522" spans="1:10" x14ac:dyDescent="0.2">
      <c r="A522" s="50">
        <v>42964</v>
      </c>
      <c r="B522" s="1">
        <v>0.66894675925925917</v>
      </c>
      <c r="C522" s="1" t="s">
        <v>752</v>
      </c>
      <c r="D522" s="1" t="s">
        <v>135</v>
      </c>
      <c r="E522" s="1" t="s">
        <v>768</v>
      </c>
      <c r="F522" s="52">
        <v>42964.633333333331</v>
      </c>
      <c r="G522" s="158">
        <v>2130.2216494101999</v>
      </c>
      <c r="H522" s="5" t="s">
        <v>137</v>
      </c>
      <c r="I522" s="1" t="s">
        <v>119</v>
      </c>
      <c r="J522" s="69">
        <v>10.199999999999999</v>
      </c>
    </row>
    <row r="523" spans="1:10" x14ac:dyDescent="0.2">
      <c r="A523" s="50">
        <v>42964</v>
      </c>
      <c r="B523" s="1">
        <v>0.73192129629629632</v>
      </c>
      <c r="C523" s="1" t="s">
        <v>769</v>
      </c>
      <c r="D523" s="1" t="s">
        <v>116</v>
      </c>
      <c r="E523" s="1" t="s">
        <v>772</v>
      </c>
      <c r="F523" s="52">
        <v>42964.725925925923</v>
      </c>
      <c r="G523" s="158">
        <v>2130.2231348280102</v>
      </c>
      <c r="H523" s="5" t="s">
        <v>137</v>
      </c>
      <c r="I523" s="1" t="s">
        <v>119</v>
      </c>
      <c r="J523" s="69">
        <v>0.41655999999999999</v>
      </c>
    </row>
    <row r="524" spans="1:10" x14ac:dyDescent="0.2">
      <c r="A524" s="50">
        <v>42964</v>
      </c>
      <c r="B524" s="1">
        <v>0.73193287037037036</v>
      </c>
      <c r="C524" s="1" t="s">
        <v>770</v>
      </c>
      <c r="D524" s="1" t="s">
        <v>116</v>
      </c>
      <c r="E524" s="1" t="s">
        <v>773</v>
      </c>
      <c r="F524" s="52">
        <v>42964.731944444444</v>
      </c>
      <c r="G524" s="158">
        <v>2130.22462024581</v>
      </c>
      <c r="H524" s="5" t="s">
        <v>118</v>
      </c>
      <c r="I524" s="1" t="s">
        <v>119</v>
      </c>
      <c r="J524" s="69">
        <v>0.43687999999999999</v>
      </c>
    </row>
    <row r="525" spans="1:10" x14ac:dyDescent="0.2">
      <c r="A525" s="50">
        <v>42965</v>
      </c>
      <c r="B525" s="1">
        <v>0.62966435185185188</v>
      </c>
      <c r="C525" s="1" t="s">
        <v>584</v>
      </c>
      <c r="D525" s="1" t="s">
        <v>135</v>
      </c>
      <c r="E525" s="1" t="s">
        <v>774</v>
      </c>
      <c r="F525" s="52">
        <v>42965.629305555558</v>
      </c>
      <c r="G525" s="158">
        <v>2130.2261056636098</v>
      </c>
      <c r="H525" s="5" t="s">
        <v>137</v>
      </c>
      <c r="I525" s="1" t="s">
        <v>143</v>
      </c>
      <c r="J525" s="69">
        <v>16580</v>
      </c>
    </row>
    <row r="526" spans="1:10" x14ac:dyDescent="0.2">
      <c r="A526" s="50">
        <v>42965</v>
      </c>
      <c r="B526" s="1">
        <v>0.62968750000000007</v>
      </c>
      <c r="C526" s="1" t="s">
        <v>411</v>
      </c>
      <c r="D526" s="1" t="s">
        <v>135</v>
      </c>
      <c r="E526" s="1" t="s">
        <v>775</v>
      </c>
      <c r="F526" s="52">
        <v>42965.629687499997</v>
      </c>
      <c r="G526" s="158">
        <v>2130.2275910814101</v>
      </c>
      <c r="H526" s="5" t="s">
        <v>118</v>
      </c>
      <c r="I526" s="1" t="s">
        <v>119</v>
      </c>
      <c r="J526" s="69">
        <v>3988</v>
      </c>
    </row>
    <row r="527" spans="1:10" x14ac:dyDescent="0.2">
      <c r="A527" s="50">
        <v>42965</v>
      </c>
      <c r="B527" s="1">
        <v>0.62971064814814814</v>
      </c>
      <c r="C527" s="1" t="s">
        <v>678</v>
      </c>
      <c r="D527" s="1" t="s">
        <v>135</v>
      </c>
      <c r="E527" s="1" t="s">
        <v>776</v>
      </c>
      <c r="F527" s="52">
        <v>42965.629710648151</v>
      </c>
      <c r="G527" s="158">
        <v>2130.2290764992099</v>
      </c>
      <c r="H527" s="5" t="s">
        <v>137</v>
      </c>
      <c r="I527" s="1" t="s">
        <v>119</v>
      </c>
      <c r="J527" s="69">
        <v>14.62</v>
      </c>
    </row>
    <row r="528" spans="1:10" x14ac:dyDescent="0.2">
      <c r="A528" s="50">
        <v>42965</v>
      </c>
      <c r="B528" s="1">
        <v>0.62972222222222218</v>
      </c>
      <c r="C528" s="1" t="s">
        <v>752</v>
      </c>
      <c r="D528" s="1" t="s">
        <v>135</v>
      </c>
      <c r="E528" s="1" t="s">
        <v>777</v>
      </c>
      <c r="F528" s="52">
        <v>42965.629733796297</v>
      </c>
      <c r="G528" s="158">
        <v>2130.2305619170202</v>
      </c>
      <c r="H528" s="5" t="s">
        <v>118</v>
      </c>
      <c r="I528" s="1" t="s">
        <v>143</v>
      </c>
      <c r="J528" s="69">
        <v>10.005000000000001</v>
      </c>
    </row>
    <row r="529" spans="1:10" x14ac:dyDescent="0.2">
      <c r="A529" s="50">
        <v>42968</v>
      </c>
      <c r="B529" s="1">
        <v>0.63385416666666672</v>
      </c>
      <c r="C529" s="1" t="s">
        <v>411</v>
      </c>
      <c r="D529" s="1" t="s">
        <v>135</v>
      </c>
      <c r="E529" s="1" t="s">
        <v>778</v>
      </c>
      <c r="F529" s="52">
        <v>42968.633819444447</v>
      </c>
      <c r="G529" s="158">
        <v>2130.23204733482</v>
      </c>
      <c r="H529" s="5" t="s">
        <v>118</v>
      </c>
      <c r="I529" s="1" t="s">
        <v>119</v>
      </c>
      <c r="J529" s="69">
        <v>4050</v>
      </c>
    </row>
    <row r="530" spans="1:10" x14ac:dyDescent="0.2">
      <c r="A530" s="50">
        <v>42968</v>
      </c>
      <c r="B530" s="1">
        <v>0.6338773148148148</v>
      </c>
      <c r="C530" s="1" t="s">
        <v>531</v>
      </c>
      <c r="D530" s="1" t="s">
        <v>135</v>
      </c>
      <c r="E530" s="1" t="s">
        <v>779</v>
      </c>
      <c r="F530" s="52">
        <v>42968.633877314816</v>
      </c>
      <c r="G530" s="158">
        <v>2130.2335327526198</v>
      </c>
      <c r="H530" s="5" t="s">
        <v>118</v>
      </c>
      <c r="I530" s="1" t="s">
        <v>119</v>
      </c>
      <c r="J530" s="69">
        <v>1724</v>
      </c>
    </row>
    <row r="531" spans="1:10" x14ac:dyDescent="0.2">
      <c r="A531" s="50">
        <v>42968</v>
      </c>
      <c r="B531" s="1">
        <v>0.63388888888888884</v>
      </c>
      <c r="C531" s="1" t="s">
        <v>584</v>
      </c>
      <c r="D531" s="1" t="s">
        <v>135</v>
      </c>
      <c r="E531" s="1" t="s">
        <v>780</v>
      </c>
      <c r="F531" s="52">
        <v>42968.633888888886</v>
      </c>
      <c r="G531" s="158">
        <v>2130.2350181704201</v>
      </c>
      <c r="H531" s="5" t="s">
        <v>137</v>
      </c>
      <c r="I531" s="1" t="s">
        <v>143</v>
      </c>
      <c r="J531" s="69">
        <v>16580</v>
      </c>
    </row>
    <row r="532" spans="1:10" x14ac:dyDescent="0.2">
      <c r="A532" s="50">
        <v>42968</v>
      </c>
      <c r="B532" s="1">
        <v>0.63390046296296299</v>
      </c>
      <c r="C532" s="1" t="s">
        <v>678</v>
      </c>
      <c r="D532" s="1" t="s">
        <v>135</v>
      </c>
      <c r="E532" s="1" t="s">
        <v>781</v>
      </c>
      <c r="F532" s="52">
        <v>42968.633900462963</v>
      </c>
      <c r="G532" s="158">
        <v>2130.2365035882199</v>
      </c>
      <c r="H532" s="5" t="s">
        <v>137</v>
      </c>
      <c r="I532" s="1" t="s">
        <v>119</v>
      </c>
      <c r="J532" s="69">
        <v>14.75</v>
      </c>
    </row>
    <row r="533" spans="1:10" x14ac:dyDescent="0.2">
      <c r="A533" s="50">
        <v>42969</v>
      </c>
      <c r="B533" s="1">
        <v>0.62837962962962968</v>
      </c>
      <c r="C533" s="1" t="s">
        <v>678</v>
      </c>
      <c r="D533" s="1" t="s">
        <v>135</v>
      </c>
      <c r="E533" s="1" t="s">
        <v>782</v>
      </c>
      <c r="F533" s="52">
        <v>42969.628240740742</v>
      </c>
      <c r="G533" s="158">
        <v>2130.2379890060201</v>
      </c>
      <c r="H533" s="5" t="s">
        <v>118</v>
      </c>
      <c r="I533" s="1" t="s">
        <v>143</v>
      </c>
      <c r="J533" s="69">
        <v>14.62</v>
      </c>
    </row>
    <row r="534" spans="1:10" x14ac:dyDescent="0.2">
      <c r="A534" s="50">
        <v>42969</v>
      </c>
      <c r="B534" s="1">
        <v>0.62840277777777775</v>
      </c>
      <c r="C534" s="1" t="s">
        <v>752</v>
      </c>
      <c r="D534" s="1" t="s">
        <v>135</v>
      </c>
      <c r="E534" s="1" t="s">
        <v>783</v>
      </c>
      <c r="F534" s="52">
        <v>42969.62840277778</v>
      </c>
      <c r="G534" s="158">
        <v>2130.23947442383</v>
      </c>
      <c r="H534" s="5" t="s">
        <v>118</v>
      </c>
      <c r="I534" s="1" t="s">
        <v>143</v>
      </c>
      <c r="J534" s="69">
        <v>9.8699999999999992</v>
      </c>
    </row>
    <row r="535" spans="1:10" x14ac:dyDescent="0.2">
      <c r="A535" s="50">
        <v>42970</v>
      </c>
      <c r="B535" s="1">
        <v>0.63123842592592594</v>
      </c>
      <c r="C535" s="1" t="s">
        <v>531</v>
      </c>
      <c r="D535" s="1" t="s">
        <v>135</v>
      </c>
      <c r="E535" s="1" t="s">
        <v>784</v>
      </c>
      <c r="F535" s="52">
        <v>42970.631192129629</v>
      </c>
      <c r="G535" s="158">
        <v>2130.2409598416298</v>
      </c>
      <c r="H535" s="5" t="s">
        <v>137</v>
      </c>
      <c r="I535" s="1" t="s">
        <v>143</v>
      </c>
      <c r="J535" s="69">
        <v>1738</v>
      </c>
    </row>
    <row r="536" spans="1:10" x14ac:dyDescent="0.2">
      <c r="A536" s="50">
        <v>42970</v>
      </c>
      <c r="B536" s="1">
        <v>0.63124999999999998</v>
      </c>
      <c r="C536" s="1" t="s">
        <v>531</v>
      </c>
      <c r="D536" s="1" t="s">
        <v>135</v>
      </c>
      <c r="E536" s="1" t="s">
        <v>785</v>
      </c>
      <c r="F536" s="52">
        <v>42970.631261574075</v>
      </c>
      <c r="G536" s="158">
        <v>2130.24244525943</v>
      </c>
      <c r="H536" s="5" t="s">
        <v>118</v>
      </c>
      <c r="I536" s="1" t="s">
        <v>119</v>
      </c>
      <c r="J536" s="69">
        <v>1728</v>
      </c>
    </row>
    <row r="537" spans="1:10" x14ac:dyDescent="0.2">
      <c r="A537" s="50">
        <v>42970</v>
      </c>
      <c r="B537" s="1">
        <v>0.63127314814814817</v>
      </c>
      <c r="C537" s="1" t="s">
        <v>584</v>
      </c>
      <c r="D537" s="1" t="s">
        <v>135</v>
      </c>
      <c r="E537" s="1" t="s">
        <v>786</v>
      </c>
      <c r="F537" s="52">
        <v>42970.631273148145</v>
      </c>
      <c r="G537" s="158">
        <v>2130.2439306772299</v>
      </c>
      <c r="H537" s="5" t="s">
        <v>137</v>
      </c>
      <c r="I537" s="1" t="s">
        <v>143</v>
      </c>
      <c r="J537" s="69">
        <v>16490</v>
      </c>
    </row>
    <row r="538" spans="1:10" x14ac:dyDescent="0.2">
      <c r="A538" s="50">
        <v>42970</v>
      </c>
      <c r="B538" s="1">
        <v>0.63128472222222221</v>
      </c>
      <c r="C538" s="1" t="s">
        <v>752</v>
      </c>
      <c r="D538" s="1" t="s">
        <v>135</v>
      </c>
      <c r="E538" s="1" t="s">
        <v>787</v>
      </c>
      <c r="F538" s="52">
        <v>42970.631296296298</v>
      </c>
      <c r="G538" s="158">
        <v>2130.2454160950301</v>
      </c>
      <c r="H538" s="5" t="s">
        <v>118</v>
      </c>
      <c r="I538" s="1" t="s">
        <v>143</v>
      </c>
      <c r="J538" s="69">
        <v>9.7710000000000008</v>
      </c>
    </row>
    <row r="539" spans="1:10" x14ac:dyDescent="0.2">
      <c r="A539" s="50">
        <v>42972</v>
      </c>
      <c r="B539" s="1">
        <v>0.64848379629629627</v>
      </c>
      <c r="C539" s="1" t="s">
        <v>411</v>
      </c>
      <c r="D539" s="1" t="s">
        <v>135</v>
      </c>
      <c r="E539" s="1" t="s">
        <v>788</v>
      </c>
      <c r="F539" s="52">
        <v>42972.648460648146</v>
      </c>
      <c r="G539" s="158">
        <v>2130.2469015128399</v>
      </c>
      <c r="H539" s="5" t="s">
        <v>137</v>
      </c>
      <c r="I539" s="1" t="s">
        <v>143</v>
      </c>
      <c r="J539" s="69">
        <v>3950</v>
      </c>
    </row>
    <row r="540" spans="1:10" x14ac:dyDescent="0.2">
      <c r="A540" s="50">
        <v>42972</v>
      </c>
      <c r="B540" s="1">
        <v>0.64849537037037031</v>
      </c>
      <c r="C540" s="1" t="s">
        <v>531</v>
      </c>
      <c r="D540" s="1" t="s">
        <v>135</v>
      </c>
      <c r="E540" s="1" t="s">
        <v>789</v>
      </c>
      <c r="F540" s="52">
        <v>42972.648506944446</v>
      </c>
      <c r="G540" s="158">
        <v>2130.2483869306402</v>
      </c>
      <c r="H540" s="5" t="s">
        <v>118</v>
      </c>
      <c r="I540" s="1" t="s">
        <v>119</v>
      </c>
      <c r="J540" s="69">
        <v>1717</v>
      </c>
    </row>
    <row r="541" spans="1:10" x14ac:dyDescent="0.2">
      <c r="A541" s="50">
        <v>42972</v>
      </c>
      <c r="B541" s="1">
        <v>0.64851851851851849</v>
      </c>
      <c r="C541" s="1" t="s">
        <v>584</v>
      </c>
      <c r="D541" s="1" t="s">
        <v>135</v>
      </c>
      <c r="E541" s="1" t="s">
        <v>790</v>
      </c>
      <c r="F541" s="52">
        <v>42972.648518518516</v>
      </c>
      <c r="G541" s="158">
        <v>2130.24987234844</v>
      </c>
      <c r="H541" s="5" t="s">
        <v>137</v>
      </c>
      <c r="I541" s="1" t="s">
        <v>143</v>
      </c>
      <c r="J541" s="69">
        <v>16720</v>
      </c>
    </row>
    <row r="542" spans="1:10" x14ac:dyDescent="0.2">
      <c r="A542" s="50">
        <v>42972</v>
      </c>
      <c r="B542" s="1">
        <v>0.64853009259259264</v>
      </c>
      <c r="C542" s="1" t="s">
        <v>752</v>
      </c>
      <c r="D542" s="1" t="s">
        <v>135</v>
      </c>
      <c r="E542" s="1" t="s">
        <v>791</v>
      </c>
      <c r="F542" s="52">
        <v>42972.648530092592</v>
      </c>
      <c r="G542" s="158">
        <v>2130.2513577662398</v>
      </c>
      <c r="H542" s="5" t="s">
        <v>137</v>
      </c>
      <c r="I542" s="1" t="s">
        <v>119</v>
      </c>
      <c r="J542" s="69">
        <v>9.9969999999999999</v>
      </c>
    </row>
    <row r="543" spans="1:10" x14ac:dyDescent="0.2">
      <c r="A543" s="50">
        <v>42972</v>
      </c>
      <c r="B543" s="1">
        <v>0.64945601851851853</v>
      </c>
      <c r="C543" s="1" t="s">
        <v>674</v>
      </c>
      <c r="D543" s="1" t="s">
        <v>116</v>
      </c>
      <c r="E543" s="1" t="s">
        <v>792</v>
      </c>
      <c r="F543" s="52">
        <v>42972.649375000001</v>
      </c>
      <c r="G543" s="158">
        <v>2130.2528431840401</v>
      </c>
      <c r="H543" s="5" t="s">
        <v>118</v>
      </c>
      <c r="I543" s="1" t="s">
        <v>143</v>
      </c>
      <c r="J543" s="69">
        <v>395</v>
      </c>
    </row>
    <row r="544" spans="1:10" x14ac:dyDescent="0.2">
      <c r="A544" s="50">
        <v>42975</v>
      </c>
      <c r="B544" s="1">
        <v>0.63096064814814812</v>
      </c>
      <c r="C544" s="1" t="s">
        <v>678</v>
      </c>
      <c r="D544" s="1" t="s">
        <v>135</v>
      </c>
      <c r="E544" s="1" t="s">
        <v>793</v>
      </c>
      <c r="F544" s="52">
        <v>42975.630937499998</v>
      </c>
      <c r="G544" s="158">
        <v>2130.2543286018499</v>
      </c>
      <c r="H544" s="5" t="s">
        <v>118</v>
      </c>
      <c r="I544" s="1" t="s">
        <v>143</v>
      </c>
      <c r="J544" s="69">
        <v>14.24</v>
      </c>
    </row>
    <row r="545" spans="1:10" x14ac:dyDescent="0.2">
      <c r="A545" s="50">
        <v>42976</v>
      </c>
      <c r="B545" s="1">
        <v>0.64149305555555558</v>
      </c>
      <c r="C545" s="1" t="s">
        <v>678</v>
      </c>
      <c r="D545" s="1" t="s">
        <v>135</v>
      </c>
      <c r="E545" s="1" t="s">
        <v>794</v>
      </c>
      <c r="F545" s="52">
        <v>42976.641481481478</v>
      </c>
      <c r="G545" s="158">
        <v>2130.2558140196502</v>
      </c>
      <c r="H545" s="5" t="s">
        <v>137</v>
      </c>
      <c r="I545" s="1" t="s">
        <v>119</v>
      </c>
      <c r="J545" s="69">
        <v>14.35</v>
      </c>
    </row>
    <row r="546" spans="1:10" x14ac:dyDescent="0.2">
      <c r="A546" s="50">
        <v>42976</v>
      </c>
      <c r="B546" s="1">
        <v>0.64150462962962962</v>
      </c>
      <c r="C546" s="1" t="s">
        <v>752</v>
      </c>
      <c r="D546" s="1" t="s">
        <v>135</v>
      </c>
      <c r="E546" s="1" t="s">
        <v>795</v>
      </c>
      <c r="F546" s="52">
        <v>42976.641504629632</v>
      </c>
      <c r="G546" s="158">
        <v>2130.25729943745</v>
      </c>
      <c r="H546" s="5" t="s">
        <v>118</v>
      </c>
      <c r="I546" s="1" t="s">
        <v>143</v>
      </c>
      <c r="J546" s="69">
        <v>9.407</v>
      </c>
    </row>
    <row r="547" spans="1:10" x14ac:dyDescent="0.2">
      <c r="A547" s="50">
        <v>42976</v>
      </c>
      <c r="B547" s="1">
        <v>0.64150462962962962</v>
      </c>
      <c r="C547" s="1" t="s">
        <v>531</v>
      </c>
      <c r="D547" s="1" t="s">
        <v>135</v>
      </c>
      <c r="E547" s="1" t="s">
        <v>796</v>
      </c>
      <c r="F547" s="52">
        <v>42976.641504629632</v>
      </c>
      <c r="G547" s="158">
        <v>2130.2587848552498</v>
      </c>
      <c r="H547" s="5" t="s">
        <v>118</v>
      </c>
      <c r="I547" s="1" t="s">
        <v>119</v>
      </c>
      <c r="J547" s="69">
        <v>1703</v>
      </c>
    </row>
    <row r="548" spans="1:10" x14ac:dyDescent="0.2">
      <c r="A548" s="50">
        <v>42978</v>
      </c>
      <c r="B548" s="1">
        <v>0.69143518518518521</v>
      </c>
      <c r="C548" s="1" t="s">
        <v>797</v>
      </c>
      <c r="D548" s="1" t="s">
        <v>116</v>
      </c>
      <c r="E548" s="1" t="s">
        <v>800</v>
      </c>
      <c r="F548" s="52">
        <v>42972.649375000001</v>
      </c>
      <c r="G548" s="158">
        <v>2130.2602702730501</v>
      </c>
      <c r="H548" s="5" t="s">
        <v>118</v>
      </c>
      <c r="I548" s="1" t="s">
        <v>119</v>
      </c>
      <c r="J548" s="69">
        <f>232443/170</f>
        <v>1367.3117647058823</v>
      </c>
    </row>
    <row r="549" spans="1:10" x14ac:dyDescent="0.2">
      <c r="A549" s="50">
        <v>42978</v>
      </c>
      <c r="B549" s="1">
        <v>0.69483796296296296</v>
      </c>
      <c r="C549" s="1" t="s">
        <v>678</v>
      </c>
      <c r="D549" s="1" t="s">
        <v>135</v>
      </c>
      <c r="E549" s="1" t="s">
        <v>801</v>
      </c>
      <c r="F549" s="52">
        <v>42978.694710648146</v>
      </c>
      <c r="G549" s="158">
        <v>2130.2617556908599</v>
      </c>
      <c r="H549" s="5" t="s">
        <v>118</v>
      </c>
      <c r="I549" s="1" t="s">
        <v>143</v>
      </c>
      <c r="J549" s="69">
        <v>14.11</v>
      </c>
    </row>
    <row r="550" spans="1:10" x14ac:dyDescent="0.2">
      <c r="A550" s="50">
        <v>42978</v>
      </c>
      <c r="B550" s="1">
        <v>0.69483796296296296</v>
      </c>
      <c r="C550" s="1" t="s">
        <v>752</v>
      </c>
      <c r="D550" s="1" t="s">
        <v>135</v>
      </c>
      <c r="E550" s="1" t="s">
        <v>802</v>
      </c>
      <c r="F550" s="52">
        <v>42978.694849537038</v>
      </c>
      <c r="G550" s="158">
        <v>2130.2632411086602</v>
      </c>
      <c r="H550" s="5" t="s">
        <v>118</v>
      </c>
      <c r="I550" s="1" t="s">
        <v>143</v>
      </c>
      <c r="J550" s="69">
        <v>9.4</v>
      </c>
    </row>
    <row r="551" spans="1:10" x14ac:dyDescent="0.2">
      <c r="A551" s="50">
        <v>42978</v>
      </c>
      <c r="B551" s="1">
        <v>0.694849537037037</v>
      </c>
      <c r="C551" s="1" t="s">
        <v>584</v>
      </c>
      <c r="D551" s="1" t="s">
        <v>135</v>
      </c>
      <c r="E551" s="1" t="s">
        <v>803</v>
      </c>
      <c r="F551" s="52">
        <v>42978.694849537038</v>
      </c>
      <c r="G551" s="158">
        <v>2130.26472652646</v>
      </c>
      <c r="H551" s="5" t="s">
        <v>137</v>
      </c>
      <c r="I551" s="1" t="s">
        <v>119</v>
      </c>
      <c r="J551" s="69">
        <v>16640</v>
      </c>
    </row>
    <row r="552" spans="1:10" x14ac:dyDescent="0.2">
      <c r="A552" s="50">
        <v>42978</v>
      </c>
      <c r="B552" s="1">
        <v>0.694849537037037</v>
      </c>
      <c r="C552" s="1" t="s">
        <v>531</v>
      </c>
      <c r="D552" s="1" t="s">
        <v>135</v>
      </c>
      <c r="E552" s="1" t="s">
        <v>804</v>
      </c>
      <c r="F552" s="52">
        <v>42978.694849537038</v>
      </c>
      <c r="G552" s="158">
        <v>2130.2662119442598</v>
      </c>
      <c r="H552" s="5" t="s">
        <v>118</v>
      </c>
      <c r="I552" s="1" t="s">
        <v>119</v>
      </c>
      <c r="J552" s="69">
        <v>1687</v>
      </c>
    </row>
    <row r="553" spans="1:10" x14ac:dyDescent="0.2">
      <c r="A553" s="50">
        <v>42979</v>
      </c>
      <c r="B553" s="1">
        <v>0.5860995370370371</v>
      </c>
      <c r="C553" s="1" t="s">
        <v>805</v>
      </c>
      <c r="D553" s="1" t="s">
        <v>116</v>
      </c>
      <c r="E553" s="1" t="s">
        <v>811</v>
      </c>
      <c r="F553" s="52">
        <v>42979.586099537039</v>
      </c>
      <c r="G553" s="158">
        <v>2130.2676973620601</v>
      </c>
      <c r="H553" s="5" t="s">
        <v>118</v>
      </c>
      <c r="I553" s="1" t="s">
        <v>119</v>
      </c>
      <c r="J553" s="69">
        <v>1520</v>
      </c>
    </row>
    <row r="554" spans="1:10" x14ac:dyDescent="0.2">
      <c r="A554" s="50">
        <v>42979</v>
      </c>
      <c r="B554" s="1">
        <v>0.62688657407407411</v>
      </c>
      <c r="C554" s="1" t="s">
        <v>584</v>
      </c>
      <c r="D554" s="1" t="s">
        <v>135</v>
      </c>
      <c r="E554" s="1" t="s">
        <v>813</v>
      </c>
      <c r="F554" s="52">
        <v>42979.586099537039</v>
      </c>
      <c r="G554" s="158">
        <v>2130.2691827798699</v>
      </c>
      <c r="H554" s="5" t="s">
        <v>137</v>
      </c>
      <c r="I554" s="1" t="s">
        <v>119</v>
      </c>
      <c r="J554" s="69">
        <v>16580</v>
      </c>
    </row>
    <row r="555" spans="1:10" x14ac:dyDescent="0.2">
      <c r="A555" s="50">
        <v>42982</v>
      </c>
      <c r="B555" s="1">
        <v>0.70795138888888898</v>
      </c>
      <c r="C555" s="1" t="s">
        <v>584</v>
      </c>
      <c r="D555" s="1" t="s">
        <v>135</v>
      </c>
      <c r="E555" s="1" t="s">
        <v>814</v>
      </c>
      <c r="F555" s="52">
        <v>42979.937881944446</v>
      </c>
      <c r="G555" s="158">
        <v>2130.2706681976701</v>
      </c>
      <c r="H555" s="5" t="s">
        <v>137</v>
      </c>
      <c r="I555" s="1" t="s">
        <v>143</v>
      </c>
      <c r="J555" s="69">
        <v>17100</v>
      </c>
    </row>
    <row r="556" spans="1:10" x14ac:dyDescent="0.2">
      <c r="A556" s="50">
        <v>42982</v>
      </c>
      <c r="B556" s="1">
        <v>0.70795138888888898</v>
      </c>
      <c r="C556" s="1" t="s">
        <v>584</v>
      </c>
      <c r="D556" s="1" t="s">
        <v>135</v>
      </c>
      <c r="E556" s="1" t="s">
        <v>815</v>
      </c>
      <c r="F556" s="52">
        <v>42982.707962962966</v>
      </c>
      <c r="G556" s="158">
        <v>2130.27215361547</v>
      </c>
      <c r="H556" s="5" t="s">
        <v>137</v>
      </c>
      <c r="I556" s="1" t="s">
        <v>143</v>
      </c>
      <c r="J556" s="69">
        <v>17140</v>
      </c>
    </row>
    <row r="557" spans="1:10" x14ac:dyDescent="0.2">
      <c r="A557" s="50">
        <v>42982</v>
      </c>
      <c r="B557" s="1">
        <v>0.70795138888888898</v>
      </c>
      <c r="C557" s="1" t="s">
        <v>678</v>
      </c>
      <c r="D557" s="1" t="s">
        <v>135</v>
      </c>
      <c r="E557" s="1" t="s">
        <v>816</v>
      </c>
      <c r="F557" s="52">
        <v>42982.707962962966</v>
      </c>
      <c r="G557" s="158">
        <v>2130.2736390332698</v>
      </c>
      <c r="H557" s="5" t="s">
        <v>137</v>
      </c>
      <c r="I557" s="1" t="s">
        <v>119</v>
      </c>
      <c r="J557" s="69">
        <v>14.391999999999999</v>
      </c>
    </row>
    <row r="558" spans="1:10" x14ac:dyDescent="0.2">
      <c r="A558" s="50">
        <v>42982</v>
      </c>
      <c r="B558" s="1">
        <v>0.70796296296296291</v>
      </c>
      <c r="C558" s="1" t="s">
        <v>752</v>
      </c>
      <c r="D558" s="1" t="s">
        <v>135</v>
      </c>
      <c r="E558" s="1" t="s">
        <v>817</v>
      </c>
      <c r="F558" s="52">
        <v>42982.707962962966</v>
      </c>
      <c r="G558" s="158">
        <v>2130.27512445107</v>
      </c>
      <c r="H558" s="5" t="s">
        <v>137</v>
      </c>
      <c r="I558" s="1" t="s">
        <v>119</v>
      </c>
      <c r="J558" s="69">
        <v>9.64</v>
      </c>
    </row>
    <row r="559" spans="1:10" x14ac:dyDescent="0.2">
      <c r="A559" s="50">
        <v>42982</v>
      </c>
      <c r="B559" s="1">
        <v>0.70796296296296291</v>
      </c>
      <c r="C559" s="1" t="s">
        <v>531</v>
      </c>
      <c r="D559" s="1" t="s">
        <v>135</v>
      </c>
      <c r="E559" s="1" t="s">
        <v>818</v>
      </c>
      <c r="F559" s="52">
        <v>42982.707962962966</v>
      </c>
      <c r="G559" s="158">
        <v>2130.2766098688799</v>
      </c>
      <c r="H559" s="5" t="s">
        <v>137</v>
      </c>
      <c r="I559" s="1" t="s">
        <v>143</v>
      </c>
      <c r="J559" s="69">
        <v>1714</v>
      </c>
    </row>
    <row r="560" spans="1:10" x14ac:dyDescent="0.2">
      <c r="A560" s="50">
        <v>42983</v>
      </c>
      <c r="B560" s="1">
        <v>0.63208333333333333</v>
      </c>
      <c r="C560" s="1" t="s">
        <v>752</v>
      </c>
      <c r="D560" s="1" t="s">
        <v>135</v>
      </c>
      <c r="E560" s="1" t="s">
        <v>819</v>
      </c>
      <c r="F560" s="52">
        <v>42983.632002314815</v>
      </c>
      <c r="G560" s="158">
        <v>2130.2780952866801</v>
      </c>
      <c r="H560" s="5" t="s">
        <v>118</v>
      </c>
      <c r="I560" s="1" t="s">
        <v>143</v>
      </c>
      <c r="J560" s="69">
        <v>9.1199999999999992</v>
      </c>
    </row>
    <row r="561" spans="1:10" x14ac:dyDescent="0.2">
      <c r="A561" s="50">
        <v>42984</v>
      </c>
      <c r="B561" s="1">
        <v>0.64133101851851848</v>
      </c>
      <c r="C561" s="1" t="s">
        <v>820</v>
      </c>
      <c r="D561" s="1" t="s">
        <v>116</v>
      </c>
      <c r="E561" s="1" t="s">
        <v>823</v>
      </c>
      <c r="F561" s="52">
        <v>42984.641145833331</v>
      </c>
      <c r="G561" s="158">
        <v>2130.2795807044799</v>
      </c>
      <c r="H561" s="5" t="s">
        <v>118</v>
      </c>
      <c r="I561" s="1" t="s">
        <v>119</v>
      </c>
      <c r="J561" s="69">
        <v>549.72</v>
      </c>
    </row>
    <row r="562" spans="1:10" x14ac:dyDescent="0.2">
      <c r="A562" s="50">
        <v>42984</v>
      </c>
      <c r="B562" s="1">
        <v>0.64615740740740735</v>
      </c>
      <c r="C562" s="1" t="s">
        <v>752</v>
      </c>
      <c r="D562" s="1" t="s">
        <v>135</v>
      </c>
      <c r="E562" s="1" t="s">
        <v>824</v>
      </c>
      <c r="F562" s="52">
        <v>42984.645740740743</v>
      </c>
      <c r="G562" s="158">
        <v>2130.2810661222802</v>
      </c>
      <c r="H562" s="5" t="s">
        <v>137</v>
      </c>
      <c r="I562" s="1" t="s">
        <v>119</v>
      </c>
      <c r="J562" s="69">
        <v>9.25</v>
      </c>
    </row>
    <row r="563" spans="1:10" x14ac:dyDescent="0.2">
      <c r="A563" s="50">
        <v>42984</v>
      </c>
      <c r="B563" s="1">
        <v>0.6461689814814815</v>
      </c>
      <c r="C563" s="1" t="s">
        <v>584</v>
      </c>
      <c r="D563" s="1" t="s">
        <v>135</v>
      </c>
      <c r="E563" s="1" t="s">
        <v>825</v>
      </c>
      <c r="F563" s="52">
        <v>42984.646168981482</v>
      </c>
      <c r="G563" s="158">
        <v>2130.28255154008</v>
      </c>
      <c r="H563" s="5" t="s">
        <v>137</v>
      </c>
      <c r="I563" s="1" t="s">
        <v>143</v>
      </c>
      <c r="J563" s="69">
        <v>17645</v>
      </c>
    </row>
    <row r="564" spans="1:10" x14ac:dyDescent="0.2">
      <c r="A564" s="50">
        <v>42984</v>
      </c>
      <c r="B564" s="1">
        <v>0.6461689814814815</v>
      </c>
      <c r="C564" s="1" t="s">
        <v>584</v>
      </c>
      <c r="D564" s="1" t="s">
        <v>135</v>
      </c>
      <c r="E564" s="1" t="s">
        <v>826</v>
      </c>
      <c r="F564" s="52">
        <v>42984.646168981482</v>
      </c>
      <c r="G564" s="158">
        <v>2130.2840369578898</v>
      </c>
      <c r="H564" s="5" t="s">
        <v>137</v>
      </c>
      <c r="I564" s="1" t="s">
        <v>119</v>
      </c>
      <c r="J564" s="69">
        <v>17645</v>
      </c>
    </row>
    <row r="565" spans="1:10" x14ac:dyDescent="0.2">
      <c r="A565" s="50">
        <v>42984</v>
      </c>
      <c r="B565" s="1">
        <v>0.6461689814814815</v>
      </c>
      <c r="C565" s="1" t="s">
        <v>584</v>
      </c>
      <c r="D565" s="1" t="s">
        <v>135</v>
      </c>
      <c r="E565" s="1" t="s">
        <v>827</v>
      </c>
      <c r="F565" s="52">
        <v>42984.646180555559</v>
      </c>
      <c r="G565" s="158">
        <v>2130.2855223756901</v>
      </c>
      <c r="H565" s="5" t="s">
        <v>137</v>
      </c>
      <c r="I565" s="1" t="s">
        <v>119</v>
      </c>
      <c r="J565" s="69">
        <v>17610</v>
      </c>
    </row>
    <row r="566" spans="1:10" x14ac:dyDescent="0.2">
      <c r="A566" s="50">
        <v>42985</v>
      </c>
      <c r="B566" s="1">
        <v>0.65711805555555558</v>
      </c>
      <c r="C566" s="1" t="s">
        <v>831</v>
      </c>
      <c r="D566" s="1" t="s">
        <v>116</v>
      </c>
      <c r="E566" s="1" t="s">
        <v>832</v>
      </c>
      <c r="F566" s="52">
        <v>42985.649722222224</v>
      </c>
      <c r="G566" s="158">
        <v>2130.2870077934899</v>
      </c>
      <c r="H566" s="5" t="s">
        <v>118</v>
      </c>
      <c r="I566" s="1" t="s">
        <v>119</v>
      </c>
      <c r="J566" s="69">
        <v>460.17</v>
      </c>
    </row>
    <row r="567" spans="1:10" x14ac:dyDescent="0.2">
      <c r="A567" s="50">
        <v>42985</v>
      </c>
      <c r="B567" s="1">
        <v>0.65804398148148147</v>
      </c>
      <c r="C567" s="1" t="s">
        <v>839</v>
      </c>
      <c r="D567" s="1" t="s">
        <v>116</v>
      </c>
      <c r="E567" s="1" t="s">
        <v>838</v>
      </c>
      <c r="F567" s="52">
        <v>42985.649837962963</v>
      </c>
      <c r="G567" s="158">
        <v>2130.2884932112902</v>
      </c>
      <c r="H567" s="5" t="s">
        <v>118</v>
      </c>
      <c r="I567" s="1" t="s">
        <v>119</v>
      </c>
      <c r="J567" s="69">
        <v>2542.96</v>
      </c>
    </row>
    <row r="568" spans="1:10" x14ac:dyDescent="0.2">
      <c r="A568" s="50">
        <v>42985</v>
      </c>
      <c r="B568" s="1">
        <v>0.65855324074074073</v>
      </c>
      <c r="C568" s="1" t="s">
        <v>839</v>
      </c>
      <c r="D568" s="1" t="s">
        <v>116</v>
      </c>
      <c r="E568" s="1" t="s">
        <v>838</v>
      </c>
      <c r="F568" s="52">
        <v>42985.649837962963</v>
      </c>
      <c r="G568" s="158">
        <v>2130.28997862909</v>
      </c>
      <c r="H568" s="5" t="s">
        <v>118</v>
      </c>
      <c r="I568" s="1" t="s">
        <v>119</v>
      </c>
      <c r="J568" s="69">
        <v>2542.96</v>
      </c>
    </row>
    <row r="569" spans="1:10" x14ac:dyDescent="0.2">
      <c r="A569" s="50">
        <v>42985</v>
      </c>
      <c r="B569" s="1">
        <v>0.66137731481481488</v>
      </c>
      <c r="C569" s="1" t="s">
        <v>584</v>
      </c>
      <c r="D569" s="1" t="s">
        <v>135</v>
      </c>
      <c r="E569" s="1" t="s">
        <v>842</v>
      </c>
      <c r="F569" s="52">
        <v>42985.661249999997</v>
      </c>
      <c r="G569" s="158">
        <v>2130.2914640468998</v>
      </c>
      <c r="H569" s="5" t="s">
        <v>137</v>
      </c>
      <c r="I569" s="1" t="s">
        <v>119</v>
      </c>
      <c r="J569" s="69">
        <v>17410</v>
      </c>
    </row>
    <row r="570" spans="1:10" x14ac:dyDescent="0.2">
      <c r="A570" s="50">
        <v>42985</v>
      </c>
      <c r="B570" s="1">
        <v>0.66140046296296295</v>
      </c>
      <c r="C570" s="1" t="s">
        <v>840</v>
      </c>
      <c r="D570" s="1" t="s">
        <v>135</v>
      </c>
      <c r="E570" s="1" t="s">
        <v>843</v>
      </c>
      <c r="F570" s="52">
        <v>42985.661400462966</v>
      </c>
      <c r="G570" s="158">
        <v>2130.2929494647001</v>
      </c>
      <c r="H570" s="5" t="s">
        <v>137</v>
      </c>
      <c r="I570" s="1" t="s">
        <v>119</v>
      </c>
      <c r="J570" s="69">
        <v>95390</v>
      </c>
    </row>
    <row r="571" spans="1:10" x14ac:dyDescent="0.2">
      <c r="A571" s="50">
        <v>42985</v>
      </c>
      <c r="B571" s="1">
        <v>0.66142361111111114</v>
      </c>
      <c r="C571" s="1" t="s">
        <v>678</v>
      </c>
      <c r="D571" s="1" t="s">
        <v>135</v>
      </c>
      <c r="E571" s="1" t="s">
        <v>844</v>
      </c>
      <c r="F571" s="52">
        <v>42985.661423611113</v>
      </c>
      <c r="G571" s="158">
        <v>2130.2944348824999</v>
      </c>
      <c r="H571" s="5" t="s">
        <v>137</v>
      </c>
      <c r="I571" s="1" t="s">
        <v>119</v>
      </c>
      <c r="J571" s="69">
        <v>14.56</v>
      </c>
    </row>
    <row r="572" spans="1:10" x14ac:dyDescent="0.2">
      <c r="A572" s="50">
        <v>42985</v>
      </c>
      <c r="B572" s="1">
        <v>0.66144675925925933</v>
      </c>
      <c r="C572" s="1" t="s">
        <v>752</v>
      </c>
      <c r="D572" s="1" t="s">
        <v>135</v>
      </c>
      <c r="E572" s="1" t="s">
        <v>845</v>
      </c>
      <c r="F572" s="52">
        <v>42985.661446759259</v>
      </c>
      <c r="G572" s="158">
        <v>2130.2959203003002</v>
      </c>
      <c r="H572" s="5" t="s">
        <v>118</v>
      </c>
      <c r="I572" s="1" t="s">
        <v>143</v>
      </c>
      <c r="J572" s="69">
        <v>9.1300000000000008</v>
      </c>
    </row>
    <row r="573" spans="1:10" x14ac:dyDescent="0.2">
      <c r="A573" s="50">
        <v>42986</v>
      </c>
      <c r="B573" s="1">
        <v>0.6361458333333333</v>
      </c>
      <c r="C573" s="1" t="s">
        <v>584</v>
      </c>
      <c r="D573" s="1" t="s">
        <v>135</v>
      </c>
      <c r="E573" s="1" t="s">
        <v>846</v>
      </c>
      <c r="F573" s="52">
        <v>42986.630254629628</v>
      </c>
      <c r="G573" s="158">
        <v>2130.2974057181</v>
      </c>
      <c r="H573" s="5" t="s">
        <v>118</v>
      </c>
      <c r="I573" s="1" t="s">
        <v>143</v>
      </c>
      <c r="J573" s="69">
        <v>16715</v>
      </c>
    </row>
    <row r="574" spans="1:10" x14ac:dyDescent="0.2">
      <c r="A574" s="50">
        <v>42986</v>
      </c>
      <c r="B574" s="1">
        <v>0.6361458333333333</v>
      </c>
      <c r="C574" s="1" t="s">
        <v>678</v>
      </c>
      <c r="D574" s="1" t="s">
        <v>135</v>
      </c>
      <c r="E574" s="1" t="s">
        <v>847</v>
      </c>
      <c r="F574" s="52">
        <v>42986.630613425928</v>
      </c>
      <c r="G574" s="158">
        <v>2130.2988911359098</v>
      </c>
      <c r="H574" s="5" t="s">
        <v>137</v>
      </c>
      <c r="I574" s="1" t="s">
        <v>119</v>
      </c>
      <c r="J574" s="69">
        <v>15</v>
      </c>
    </row>
    <row r="575" spans="1:10" x14ac:dyDescent="0.2">
      <c r="A575" s="50">
        <v>42986</v>
      </c>
      <c r="B575" s="1">
        <v>0.63615740740740734</v>
      </c>
      <c r="C575" s="1" t="s">
        <v>752</v>
      </c>
      <c r="D575" s="1" t="s">
        <v>135</v>
      </c>
      <c r="E575" s="1" t="s">
        <v>848</v>
      </c>
      <c r="F575" s="52">
        <v>42986.630636574075</v>
      </c>
      <c r="G575" s="158">
        <v>2130.3003765537101</v>
      </c>
      <c r="H575" s="5" t="s">
        <v>118</v>
      </c>
      <c r="I575" s="1" t="s">
        <v>143</v>
      </c>
      <c r="J575" s="69">
        <v>9.14</v>
      </c>
    </row>
    <row r="576" spans="1:10" x14ac:dyDescent="0.2">
      <c r="A576" s="50">
        <v>42986</v>
      </c>
      <c r="B576" s="1">
        <v>0.63615740740740734</v>
      </c>
      <c r="C576" s="1" t="s">
        <v>531</v>
      </c>
      <c r="D576" s="1" t="s">
        <v>135</v>
      </c>
      <c r="E576" s="1" t="s">
        <v>849</v>
      </c>
      <c r="F576" s="52">
        <v>42986.630671296298</v>
      </c>
      <c r="G576" s="158">
        <v>2130.3018619715099</v>
      </c>
      <c r="H576" s="5" t="s">
        <v>118</v>
      </c>
      <c r="I576" s="1" t="s">
        <v>119</v>
      </c>
      <c r="J576" s="69">
        <v>1687</v>
      </c>
    </row>
    <row r="577" spans="1:10" x14ac:dyDescent="0.2">
      <c r="A577" s="50">
        <v>42989</v>
      </c>
      <c r="B577" s="1">
        <v>0.65599537037037037</v>
      </c>
      <c r="C577" s="1" t="s">
        <v>850</v>
      </c>
      <c r="D577" s="1" t="s">
        <v>116</v>
      </c>
      <c r="E577" s="1" t="s">
        <v>852</v>
      </c>
      <c r="F577" s="52">
        <v>42989.655740740738</v>
      </c>
      <c r="G577" s="158">
        <v>2130.3033473893101</v>
      </c>
      <c r="H577" s="5" t="s">
        <v>118</v>
      </c>
      <c r="I577" s="1" t="s">
        <v>119</v>
      </c>
      <c r="J577" s="69">
        <v>333.27</v>
      </c>
    </row>
    <row r="578" spans="1:10" x14ac:dyDescent="0.2">
      <c r="A578" s="50">
        <v>42989</v>
      </c>
      <c r="B578" s="1">
        <v>0.67174768518518524</v>
      </c>
      <c r="C578" s="1" t="s">
        <v>584</v>
      </c>
      <c r="D578" s="1" t="s">
        <v>135</v>
      </c>
      <c r="E578" s="1" t="s">
        <v>853</v>
      </c>
      <c r="F578" s="52">
        <v>42989.671041666668</v>
      </c>
      <c r="G578" s="158">
        <v>2130.30483280711</v>
      </c>
      <c r="H578" s="5" t="s">
        <v>137</v>
      </c>
      <c r="I578" s="1" t="s">
        <v>119</v>
      </c>
      <c r="J578" s="69">
        <v>16590</v>
      </c>
    </row>
    <row r="579" spans="1:10" x14ac:dyDescent="0.2">
      <c r="A579" s="50">
        <v>42989</v>
      </c>
      <c r="B579" s="1">
        <v>0.67177083333333332</v>
      </c>
      <c r="C579" s="1" t="s">
        <v>584</v>
      </c>
      <c r="D579" s="1" t="s">
        <v>135</v>
      </c>
      <c r="E579" s="1" t="s">
        <v>854</v>
      </c>
      <c r="F579" s="52">
        <v>42989.671770833331</v>
      </c>
      <c r="G579" s="158">
        <v>2130.3063182249098</v>
      </c>
      <c r="H579" s="5" t="s">
        <v>118</v>
      </c>
      <c r="I579" s="1" t="s">
        <v>143</v>
      </c>
      <c r="J579" s="69">
        <v>16690</v>
      </c>
    </row>
    <row r="580" spans="1:10" x14ac:dyDescent="0.2">
      <c r="A580" s="50">
        <v>42989</v>
      </c>
      <c r="B580" s="1">
        <v>0.67179398148148151</v>
      </c>
      <c r="C580" s="1" t="s">
        <v>840</v>
      </c>
      <c r="D580" s="1" t="s">
        <v>135</v>
      </c>
      <c r="E580" s="1" t="s">
        <v>855</v>
      </c>
      <c r="F580" s="52">
        <v>42989.671793981484</v>
      </c>
      <c r="G580" s="158">
        <v>2130.30780364272</v>
      </c>
      <c r="H580" s="5" t="s">
        <v>118</v>
      </c>
      <c r="I580" s="1" t="s">
        <v>143</v>
      </c>
      <c r="J580" s="69">
        <v>90765</v>
      </c>
    </row>
    <row r="581" spans="1:10" x14ac:dyDescent="0.2">
      <c r="A581" s="50">
        <v>42989</v>
      </c>
      <c r="B581" s="1">
        <v>0.67180555555555566</v>
      </c>
      <c r="C581" s="1" t="s">
        <v>840</v>
      </c>
      <c r="D581" s="1" t="s">
        <v>135</v>
      </c>
      <c r="E581" s="1" t="s">
        <v>856</v>
      </c>
      <c r="F581" s="52">
        <v>42989.671817129631</v>
      </c>
      <c r="G581" s="158">
        <v>2130.3092890605199</v>
      </c>
      <c r="H581" s="5" t="s">
        <v>137</v>
      </c>
      <c r="I581" s="1" t="s">
        <v>119</v>
      </c>
      <c r="J581" s="69">
        <v>91100</v>
      </c>
    </row>
    <row r="582" spans="1:10" x14ac:dyDescent="0.2">
      <c r="A582" s="50">
        <v>42989</v>
      </c>
      <c r="B582" s="1">
        <v>0.67416666666666669</v>
      </c>
      <c r="C582" s="1" t="s">
        <v>752</v>
      </c>
      <c r="D582" s="1" t="s">
        <v>135</v>
      </c>
      <c r="E582" s="1" t="s">
        <v>857</v>
      </c>
      <c r="F582" s="52">
        <v>42989.673888888887</v>
      </c>
      <c r="G582" s="158">
        <v>2130.3107744783201</v>
      </c>
      <c r="H582" s="5" t="s">
        <v>137</v>
      </c>
      <c r="I582" s="1" t="s">
        <v>119</v>
      </c>
      <c r="J582" s="69">
        <v>9.2799999999999994</v>
      </c>
    </row>
    <row r="583" spans="1:10" x14ac:dyDescent="0.2">
      <c r="A583" s="50">
        <v>42990</v>
      </c>
      <c r="B583" s="1">
        <v>0.67929398148148146</v>
      </c>
      <c r="C583" s="1" t="s">
        <v>858</v>
      </c>
      <c r="D583" s="1" t="s">
        <v>116</v>
      </c>
      <c r="E583" s="1" t="s">
        <v>866</v>
      </c>
      <c r="F583" s="52">
        <v>42990.678796296299</v>
      </c>
      <c r="G583" s="158">
        <v>2130.3122598961199</v>
      </c>
      <c r="H583" s="5" t="s">
        <v>118</v>
      </c>
      <c r="I583" s="1" t="s">
        <v>119</v>
      </c>
      <c r="J583" s="69">
        <v>1.3322000000000001</v>
      </c>
    </row>
    <row r="584" spans="1:10" x14ac:dyDescent="0.2">
      <c r="A584" s="50">
        <v>42990</v>
      </c>
      <c r="B584" s="1">
        <v>0.67929398148148146</v>
      </c>
      <c r="C584" s="1" t="s">
        <v>860</v>
      </c>
      <c r="D584" s="1" t="s">
        <v>116</v>
      </c>
      <c r="E584" s="1" t="s">
        <v>867</v>
      </c>
      <c r="F584" s="52">
        <v>42990.679305555554</v>
      </c>
      <c r="G584" s="158">
        <v>2130.3137453139202</v>
      </c>
      <c r="H584" s="5" t="s">
        <v>137</v>
      </c>
      <c r="I584" s="1" t="s">
        <v>119</v>
      </c>
      <c r="J584" s="69">
        <v>0.80059999999999998</v>
      </c>
    </row>
    <row r="585" spans="1:10" x14ac:dyDescent="0.2">
      <c r="A585" s="50">
        <v>42990</v>
      </c>
      <c r="B585" s="1">
        <v>0.68292824074074077</v>
      </c>
      <c r="C585" s="1" t="s">
        <v>752</v>
      </c>
      <c r="D585" s="1" t="s">
        <v>135</v>
      </c>
      <c r="E585" s="1" t="s">
        <v>868</v>
      </c>
      <c r="F585" s="52">
        <v>42989.673888888887</v>
      </c>
      <c r="G585" s="158">
        <v>2130.31523073173</v>
      </c>
      <c r="H585" s="5" t="s">
        <v>118</v>
      </c>
      <c r="I585" s="1" t="s">
        <v>143</v>
      </c>
      <c r="J585" s="69">
        <v>9.1300000000000008</v>
      </c>
    </row>
    <row r="586" spans="1:10" x14ac:dyDescent="0.2">
      <c r="A586" s="50">
        <v>42990</v>
      </c>
      <c r="B586" s="1">
        <v>0.68293981481481481</v>
      </c>
      <c r="C586" s="1" t="s">
        <v>862</v>
      </c>
      <c r="D586" s="1" t="s">
        <v>135</v>
      </c>
      <c r="E586" s="1" t="s">
        <v>869</v>
      </c>
      <c r="F586" s="52">
        <v>42990.673888888887</v>
      </c>
      <c r="G586" s="158">
        <v>2130.3167161495298</v>
      </c>
      <c r="H586" s="5" t="s">
        <v>137</v>
      </c>
      <c r="I586" s="1" t="s">
        <v>119</v>
      </c>
      <c r="J586" s="69">
        <v>11.9</v>
      </c>
    </row>
    <row r="587" spans="1:10" x14ac:dyDescent="0.2">
      <c r="A587" s="50">
        <v>42990</v>
      </c>
      <c r="B587" s="1">
        <v>0.68293981481481481</v>
      </c>
      <c r="C587" s="1" t="s">
        <v>584</v>
      </c>
      <c r="D587" s="1" t="s">
        <v>135</v>
      </c>
      <c r="E587" s="1" t="s">
        <v>870</v>
      </c>
      <c r="F587" s="52">
        <v>42991.673888888887</v>
      </c>
      <c r="G587" s="158">
        <v>2130.3182015673301</v>
      </c>
      <c r="H587" s="5" t="s">
        <v>118</v>
      </c>
      <c r="I587" s="1" t="s">
        <v>143</v>
      </c>
      <c r="J587" s="69">
        <v>16740</v>
      </c>
    </row>
    <row r="588" spans="1:10" x14ac:dyDescent="0.2">
      <c r="A588" s="50">
        <v>42990</v>
      </c>
      <c r="B588" s="1">
        <v>0.68295138888888884</v>
      </c>
      <c r="C588" s="1" t="s">
        <v>840</v>
      </c>
      <c r="D588" s="1" t="s">
        <v>135</v>
      </c>
      <c r="E588" s="1" t="s">
        <v>871</v>
      </c>
      <c r="F588" s="52">
        <v>42992.673888888887</v>
      </c>
      <c r="G588" s="158">
        <v>2130.3196869851299</v>
      </c>
      <c r="H588" s="5" t="s">
        <v>137</v>
      </c>
      <c r="I588" s="1" t="s">
        <v>119</v>
      </c>
      <c r="J588" s="69">
        <v>91980</v>
      </c>
    </row>
    <row r="589" spans="1:10" x14ac:dyDescent="0.2">
      <c r="A589" s="50">
        <v>42991</v>
      </c>
      <c r="B589" s="1">
        <v>0.63687499999999997</v>
      </c>
      <c r="C589" s="1" t="s">
        <v>678</v>
      </c>
      <c r="D589" s="1" t="s">
        <v>135</v>
      </c>
      <c r="E589" s="1" t="s">
        <v>873</v>
      </c>
      <c r="F589" s="52">
        <v>42991.636655092596</v>
      </c>
      <c r="G589" s="158">
        <v>2130.3211724029302</v>
      </c>
      <c r="H589" s="5" t="s">
        <v>137</v>
      </c>
      <c r="I589" s="1" t="s">
        <v>119</v>
      </c>
      <c r="J589" s="69">
        <v>15.23</v>
      </c>
    </row>
    <row r="590" spans="1:10" x14ac:dyDescent="0.2">
      <c r="A590" s="50">
        <v>42991</v>
      </c>
      <c r="B590" s="1">
        <v>0.63689814814814816</v>
      </c>
      <c r="C590" s="1" t="s">
        <v>862</v>
      </c>
      <c r="D590" s="1" t="s">
        <v>135</v>
      </c>
      <c r="E590" s="1" t="s">
        <v>874</v>
      </c>
      <c r="F590" s="52">
        <v>42991.63690972222</v>
      </c>
      <c r="G590" s="158">
        <v>2130.32265782074</v>
      </c>
      <c r="H590" s="5" t="s">
        <v>137</v>
      </c>
      <c r="I590" s="1" t="s">
        <v>119</v>
      </c>
      <c r="J590" s="69">
        <v>11.99</v>
      </c>
    </row>
    <row r="591" spans="1:10" x14ac:dyDescent="0.2">
      <c r="A591" s="50">
        <v>42992</v>
      </c>
      <c r="B591" s="1">
        <v>0.67530092592592583</v>
      </c>
      <c r="C591" s="1" t="s">
        <v>840</v>
      </c>
      <c r="D591" s="1" t="s">
        <v>135</v>
      </c>
      <c r="E591" s="1" t="s">
        <v>875</v>
      </c>
      <c r="F591" s="52">
        <v>42992.674351851849</v>
      </c>
      <c r="G591" s="158">
        <v>2130.3241432385398</v>
      </c>
      <c r="H591" s="5" t="s">
        <v>118</v>
      </c>
      <c r="I591" s="1" t="s">
        <v>143</v>
      </c>
      <c r="J591" s="69">
        <v>88800</v>
      </c>
    </row>
    <row r="592" spans="1:10" x14ac:dyDescent="0.2">
      <c r="A592" s="50">
        <v>42992</v>
      </c>
      <c r="B592" s="1">
        <v>0.67532407407407413</v>
      </c>
      <c r="C592" s="1" t="s">
        <v>840</v>
      </c>
      <c r="D592" s="1" t="s">
        <v>135</v>
      </c>
      <c r="E592" s="1" t="s">
        <v>876</v>
      </c>
      <c r="F592" s="52">
        <v>42992.669733796298</v>
      </c>
      <c r="G592" s="158">
        <v>2130.3256286563401</v>
      </c>
      <c r="H592" s="5" t="s">
        <v>137</v>
      </c>
      <c r="I592" s="1" t="s">
        <v>119</v>
      </c>
      <c r="J592" s="69">
        <v>88900</v>
      </c>
    </row>
    <row r="593" spans="1:10" x14ac:dyDescent="0.2">
      <c r="A593" s="50">
        <v>42992</v>
      </c>
      <c r="B593" s="1">
        <v>0.67534722222222221</v>
      </c>
      <c r="C593" s="1" t="s">
        <v>840</v>
      </c>
      <c r="D593" s="1" t="s">
        <v>135</v>
      </c>
      <c r="E593" s="1" t="s">
        <v>877</v>
      </c>
      <c r="F593" s="52">
        <v>42992.669733796298</v>
      </c>
      <c r="G593" s="158">
        <v>2130.3271140741399</v>
      </c>
      <c r="H593" s="5" t="s">
        <v>118</v>
      </c>
      <c r="I593" s="1" t="s">
        <v>143</v>
      </c>
      <c r="J593" s="69">
        <v>88740</v>
      </c>
    </row>
    <row r="594" spans="1:10" x14ac:dyDescent="0.2">
      <c r="A594" s="50">
        <v>42992</v>
      </c>
      <c r="B594" s="1">
        <v>0.67538194444444455</v>
      </c>
      <c r="C594" s="1" t="s">
        <v>584</v>
      </c>
      <c r="D594" s="1" t="s">
        <v>135</v>
      </c>
      <c r="E594" s="1" t="s">
        <v>878</v>
      </c>
      <c r="F594" s="52">
        <v>42993.669733796298</v>
      </c>
      <c r="G594" s="158">
        <v>2130.3285994919402</v>
      </c>
      <c r="H594" s="5" t="s">
        <v>118</v>
      </c>
      <c r="I594" s="1" t="s">
        <v>143</v>
      </c>
      <c r="J594" s="69">
        <v>16485</v>
      </c>
    </row>
    <row r="595" spans="1:10" x14ac:dyDescent="0.2">
      <c r="A595" s="50">
        <v>42992</v>
      </c>
      <c r="B595" s="1">
        <v>0.67540509259259263</v>
      </c>
      <c r="C595" s="1" t="s">
        <v>531</v>
      </c>
      <c r="D595" s="1" t="s">
        <v>135</v>
      </c>
      <c r="E595" s="1" t="s">
        <v>879</v>
      </c>
      <c r="F595" s="52">
        <v>42994.669733796298</v>
      </c>
      <c r="G595" s="158">
        <v>2130.33008490975</v>
      </c>
      <c r="H595" s="5" t="s">
        <v>137</v>
      </c>
      <c r="I595" s="1" t="s">
        <v>143</v>
      </c>
      <c r="J595" s="69">
        <v>1706</v>
      </c>
    </row>
    <row r="596" spans="1:10" x14ac:dyDescent="0.2">
      <c r="A596" s="50">
        <v>42992</v>
      </c>
      <c r="B596" s="1">
        <v>0.6754282407407407</v>
      </c>
      <c r="C596" s="1" t="s">
        <v>678</v>
      </c>
      <c r="D596" s="1" t="s">
        <v>135</v>
      </c>
      <c r="E596" s="1" t="s">
        <v>880</v>
      </c>
      <c r="F596" s="52">
        <v>42995.669733796298</v>
      </c>
      <c r="G596" s="158">
        <v>2130.3315703275498</v>
      </c>
      <c r="H596" s="5" t="s">
        <v>137</v>
      </c>
      <c r="I596" s="1" t="s">
        <v>119</v>
      </c>
      <c r="J596" s="69">
        <v>15.77</v>
      </c>
    </row>
    <row r="597" spans="1:10" x14ac:dyDescent="0.2">
      <c r="A597" s="50">
        <v>42992</v>
      </c>
      <c r="B597" s="1">
        <v>0.67546296296296304</v>
      </c>
      <c r="C597" s="1" t="s">
        <v>752</v>
      </c>
      <c r="D597" s="1" t="s">
        <v>135</v>
      </c>
      <c r="E597" s="1" t="s">
        <v>881</v>
      </c>
      <c r="F597" s="52">
        <v>42996.669733796298</v>
      </c>
      <c r="G597" s="158">
        <v>2130.3330557453501</v>
      </c>
      <c r="H597" s="5" t="s">
        <v>118</v>
      </c>
      <c r="I597" s="1" t="s">
        <v>143</v>
      </c>
      <c r="J597" s="69">
        <v>9.1</v>
      </c>
    </row>
    <row r="598" spans="1:10" x14ac:dyDescent="0.2">
      <c r="A598" s="50">
        <v>42996</v>
      </c>
      <c r="B598" s="1">
        <v>0.71229166666666666</v>
      </c>
      <c r="C598" s="1" t="s">
        <v>890</v>
      </c>
      <c r="D598" s="1" t="s">
        <v>116</v>
      </c>
      <c r="E598" s="1" t="s">
        <v>893</v>
      </c>
      <c r="F598" s="52">
        <v>42993</v>
      </c>
      <c r="G598" s="158">
        <v>2130.3345411631499</v>
      </c>
      <c r="H598" s="5" t="s">
        <v>118</v>
      </c>
      <c r="I598" s="1" t="s">
        <v>119</v>
      </c>
      <c r="J598" s="69">
        <v>3.4828999999999999</v>
      </c>
    </row>
    <row r="599" spans="1:10" x14ac:dyDescent="0.2">
      <c r="A599" s="50">
        <v>42996</v>
      </c>
      <c r="B599" s="1">
        <v>0.71434027777777775</v>
      </c>
      <c r="C599" s="1" t="s">
        <v>839</v>
      </c>
      <c r="D599" s="1" t="s">
        <v>116</v>
      </c>
      <c r="E599" s="1" t="s">
        <v>894</v>
      </c>
      <c r="F599" s="52">
        <v>42993.774305555555</v>
      </c>
      <c r="G599" s="158">
        <v>2130.3360265809501</v>
      </c>
      <c r="H599" s="5" t="s">
        <v>137</v>
      </c>
      <c r="I599" s="1" t="s">
        <v>143</v>
      </c>
      <c r="J599" s="69">
        <v>612.1</v>
      </c>
    </row>
    <row r="600" spans="1:10" x14ac:dyDescent="0.2">
      <c r="A600" s="50">
        <v>42996</v>
      </c>
      <c r="B600" s="1">
        <v>0.71567129629629633</v>
      </c>
      <c r="C600" s="1" t="s">
        <v>888</v>
      </c>
      <c r="D600" s="1" t="s">
        <v>135</v>
      </c>
      <c r="E600" s="1" t="s">
        <v>880</v>
      </c>
      <c r="F600" s="52">
        <v>42993.770833333336</v>
      </c>
      <c r="G600" s="158">
        <v>2130.33751199876</v>
      </c>
      <c r="H600" s="5" t="s">
        <v>137</v>
      </c>
      <c r="I600" s="1" t="s">
        <v>119</v>
      </c>
      <c r="J600" s="69">
        <v>25.92</v>
      </c>
    </row>
    <row r="601" spans="1:10" x14ac:dyDescent="0.2">
      <c r="A601" s="50">
        <v>42996</v>
      </c>
      <c r="B601" s="1">
        <v>0.71570601851851856</v>
      </c>
      <c r="C601" s="1" t="s">
        <v>584</v>
      </c>
      <c r="D601" s="1" t="s">
        <v>135</v>
      </c>
      <c r="E601" s="1" t="s">
        <v>895</v>
      </c>
      <c r="F601" s="52">
        <v>42993.770833333336</v>
      </c>
      <c r="G601" s="158">
        <v>2130.3389974165598</v>
      </c>
      <c r="H601" s="5" t="s">
        <v>118</v>
      </c>
      <c r="I601" s="1" t="s">
        <v>143</v>
      </c>
      <c r="J601" s="69">
        <v>15890</v>
      </c>
    </row>
    <row r="602" spans="1:10" x14ac:dyDescent="0.2">
      <c r="A602" s="50">
        <v>42996</v>
      </c>
      <c r="B602" s="1">
        <v>0.71574074074074068</v>
      </c>
      <c r="C602" s="1" t="s">
        <v>584</v>
      </c>
      <c r="D602" s="1" t="s">
        <v>135</v>
      </c>
      <c r="E602" s="1" t="s">
        <v>896</v>
      </c>
      <c r="F602" s="52">
        <v>42993.770833333336</v>
      </c>
      <c r="G602" s="158">
        <v>2130.34048283436</v>
      </c>
      <c r="H602" s="5" t="s">
        <v>118</v>
      </c>
      <c r="I602" s="1" t="s">
        <v>143</v>
      </c>
      <c r="J602" s="69">
        <v>15745</v>
      </c>
    </row>
    <row r="603" spans="1:10" x14ac:dyDescent="0.2">
      <c r="A603" s="50">
        <v>42996</v>
      </c>
      <c r="B603" s="1">
        <v>0.71577546296296291</v>
      </c>
      <c r="C603" s="1" t="s">
        <v>840</v>
      </c>
      <c r="D603" s="1" t="s">
        <v>135</v>
      </c>
      <c r="E603" s="1" t="s">
        <v>897</v>
      </c>
      <c r="F603" s="52">
        <v>42993.770833333336</v>
      </c>
      <c r="G603" s="158">
        <v>2130.3419682521599</v>
      </c>
      <c r="H603" s="5" t="s">
        <v>118</v>
      </c>
      <c r="I603" s="1" t="s">
        <v>143</v>
      </c>
      <c r="J603" s="69">
        <v>89420</v>
      </c>
    </row>
    <row r="604" spans="1:10" x14ac:dyDescent="0.2">
      <c r="A604" s="50">
        <v>42996</v>
      </c>
      <c r="B604" s="1">
        <v>0.71579861111111109</v>
      </c>
      <c r="C604" s="1" t="s">
        <v>531</v>
      </c>
      <c r="D604" s="1" t="s">
        <v>135</v>
      </c>
      <c r="E604" s="1" t="s">
        <v>879</v>
      </c>
      <c r="F604" s="52">
        <v>42993.770833333336</v>
      </c>
      <c r="G604" s="158">
        <v>2130.3434536699601</v>
      </c>
      <c r="H604" s="5" t="s">
        <v>118</v>
      </c>
      <c r="I604" s="1" t="s">
        <v>119</v>
      </c>
      <c r="J604" s="69">
        <v>1697</v>
      </c>
    </row>
    <row r="605" spans="1:10" x14ac:dyDescent="0.2">
      <c r="A605" s="50">
        <v>42996</v>
      </c>
      <c r="B605" s="1">
        <v>0.71583333333333332</v>
      </c>
      <c r="C605" s="1" t="s">
        <v>678</v>
      </c>
      <c r="D605" s="1" t="s">
        <v>135</v>
      </c>
      <c r="E605" s="1" t="s">
        <v>881</v>
      </c>
      <c r="F605" s="52">
        <v>42993.770833333336</v>
      </c>
      <c r="G605" s="158">
        <v>2130.3449390877699</v>
      </c>
      <c r="H605" s="5" t="s">
        <v>137</v>
      </c>
      <c r="I605" s="1" t="s">
        <v>119</v>
      </c>
      <c r="J605" s="69">
        <v>16.329999999999998</v>
      </c>
    </row>
    <row r="606" spans="1:10" x14ac:dyDescent="0.2">
      <c r="A606" s="50">
        <v>42996</v>
      </c>
      <c r="B606" s="1">
        <v>0.71586805555555555</v>
      </c>
      <c r="C606" s="1" t="s">
        <v>752</v>
      </c>
      <c r="D606" s="1" t="s">
        <v>135</v>
      </c>
      <c r="E606" s="1" t="s">
        <v>898</v>
      </c>
      <c r="F606" s="52">
        <v>42993.770833333336</v>
      </c>
      <c r="G606" s="158">
        <v>2130.3464245055702</v>
      </c>
      <c r="H606" s="5" t="s">
        <v>118</v>
      </c>
      <c r="I606" s="1" t="s">
        <v>143</v>
      </c>
      <c r="J606" s="69">
        <v>9.01</v>
      </c>
    </row>
    <row r="607" spans="1:10" x14ac:dyDescent="0.2">
      <c r="A607" s="50">
        <v>42996</v>
      </c>
      <c r="B607" s="1">
        <v>0.72690972222222217</v>
      </c>
      <c r="C607" s="1" t="s">
        <v>584</v>
      </c>
      <c r="D607" s="1" t="s">
        <v>135</v>
      </c>
      <c r="E607" s="1" t="s">
        <v>899</v>
      </c>
      <c r="F607" s="52">
        <v>42996.7265625</v>
      </c>
      <c r="G607" s="158">
        <v>2130.34790992337</v>
      </c>
      <c r="H607" s="5" t="s">
        <v>118</v>
      </c>
      <c r="I607" s="1" t="s">
        <v>143</v>
      </c>
      <c r="J607" s="69">
        <v>15070</v>
      </c>
    </row>
    <row r="608" spans="1:10" x14ac:dyDescent="0.2">
      <c r="A608" s="50">
        <v>42996</v>
      </c>
      <c r="B608" s="1">
        <v>0.72694444444444439</v>
      </c>
      <c r="C608" s="1" t="s">
        <v>531</v>
      </c>
      <c r="D608" s="1" t="s">
        <v>135</v>
      </c>
      <c r="E608" s="1" t="s">
        <v>900</v>
      </c>
      <c r="F608" s="52">
        <v>42996.726944444446</v>
      </c>
      <c r="G608" s="158">
        <v>2130.3493953411698</v>
      </c>
      <c r="H608" s="5" t="s">
        <v>137</v>
      </c>
      <c r="I608" s="1" t="s">
        <v>143</v>
      </c>
      <c r="J608" s="69">
        <v>1694</v>
      </c>
    </row>
    <row r="609" spans="1:10" x14ac:dyDescent="0.2">
      <c r="A609" s="50">
        <v>42996</v>
      </c>
      <c r="B609" s="1">
        <v>0.72697916666666673</v>
      </c>
      <c r="C609" s="1" t="s">
        <v>888</v>
      </c>
      <c r="D609" s="1" t="s">
        <v>135</v>
      </c>
      <c r="E609" s="1" t="s">
        <v>901</v>
      </c>
      <c r="F609" s="52">
        <v>42996.726979166669</v>
      </c>
      <c r="G609" s="158">
        <v>2130.3508807589701</v>
      </c>
      <c r="H609" s="5" t="s">
        <v>137</v>
      </c>
      <c r="I609" s="1" t="s">
        <v>119</v>
      </c>
      <c r="J609" s="69">
        <v>26.91</v>
      </c>
    </row>
    <row r="610" spans="1:10" x14ac:dyDescent="0.2">
      <c r="A610" s="50">
        <v>42996</v>
      </c>
      <c r="B610" s="1">
        <v>0.72700231481481481</v>
      </c>
      <c r="C610" s="1" t="s">
        <v>752</v>
      </c>
      <c r="D610" s="1" t="s">
        <v>135</v>
      </c>
      <c r="E610" s="1" t="s">
        <v>902</v>
      </c>
      <c r="F610" s="52">
        <v>42996.727002314816</v>
      </c>
      <c r="G610" s="158">
        <v>2130.3523661767799</v>
      </c>
      <c r="H610" s="5" t="s">
        <v>137</v>
      </c>
      <c r="I610" s="1" t="s">
        <v>119</v>
      </c>
      <c r="J610" s="69">
        <v>9.4</v>
      </c>
    </row>
    <row r="611" spans="1:10" x14ac:dyDescent="0.2">
      <c r="A611" s="50">
        <v>42997</v>
      </c>
      <c r="B611" s="1">
        <v>0.64857638888888891</v>
      </c>
      <c r="C611" s="1" t="s">
        <v>584</v>
      </c>
      <c r="D611" s="1" t="s">
        <v>135</v>
      </c>
      <c r="E611" s="1" t="s">
        <v>903</v>
      </c>
      <c r="F611" s="52">
        <v>42997.631249999999</v>
      </c>
      <c r="G611" s="158">
        <v>2130.3538515945802</v>
      </c>
      <c r="H611" s="5" t="s">
        <v>118</v>
      </c>
      <c r="I611" s="1" t="s">
        <v>143</v>
      </c>
      <c r="J611" s="69">
        <v>14990</v>
      </c>
    </row>
    <row r="612" spans="1:10" x14ac:dyDescent="0.2">
      <c r="A612" s="50">
        <v>42997</v>
      </c>
      <c r="B612" s="1">
        <v>0.6485995370370371</v>
      </c>
      <c r="C612" s="1" t="s">
        <v>531</v>
      </c>
      <c r="D612" s="1" t="s">
        <v>135</v>
      </c>
      <c r="E612" s="1" t="s">
        <v>904</v>
      </c>
      <c r="F612" s="52">
        <v>42997.631249999999</v>
      </c>
      <c r="G612" s="158">
        <v>2130.35533701238</v>
      </c>
      <c r="H612" s="5" t="s">
        <v>137</v>
      </c>
      <c r="I612" s="1" t="s">
        <v>143</v>
      </c>
      <c r="J612" s="69">
        <v>1697</v>
      </c>
    </row>
    <row r="613" spans="1:10" x14ac:dyDescent="0.2">
      <c r="A613" s="50">
        <v>42997</v>
      </c>
      <c r="B613" s="1">
        <v>0.64862268518518518</v>
      </c>
      <c r="C613" s="1" t="s">
        <v>678</v>
      </c>
      <c r="D613" s="1" t="s">
        <v>135</v>
      </c>
      <c r="E613" s="1" t="s">
        <v>905</v>
      </c>
      <c r="F613" s="52">
        <v>42997.631249999999</v>
      </c>
      <c r="G613" s="158">
        <v>2130.3568224301798</v>
      </c>
      <c r="H613" s="5" t="s">
        <v>137</v>
      </c>
      <c r="I613" s="1" t="s">
        <v>119</v>
      </c>
      <c r="J613" s="69">
        <v>16.391999999999999</v>
      </c>
    </row>
    <row r="614" spans="1:10" x14ac:dyDescent="0.2">
      <c r="A614" s="50">
        <v>42997</v>
      </c>
      <c r="B614" s="1">
        <v>0.64863425925925922</v>
      </c>
      <c r="C614" s="1" t="s">
        <v>862</v>
      </c>
      <c r="D614" s="1" t="s">
        <v>135</v>
      </c>
      <c r="E614" s="1" t="s">
        <v>906</v>
      </c>
      <c r="F614" s="52">
        <v>42997.631249999999</v>
      </c>
      <c r="G614" s="158">
        <v>2130.3583078479801</v>
      </c>
      <c r="H614" s="5" t="s">
        <v>118</v>
      </c>
      <c r="I614" s="1" t="s">
        <v>143</v>
      </c>
      <c r="J614" s="69">
        <v>11.45</v>
      </c>
    </row>
    <row r="615" spans="1:10" x14ac:dyDescent="0.2">
      <c r="A615" s="50">
        <v>42997</v>
      </c>
      <c r="B615" s="1">
        <v>0.6486574074074074</v>
      </c>
      <c r="C615" s="1" t="s">
        <v>888</v>
      </c>
      <c r="D615" s="1" t="s">
        <v>135</v>
      </c>
      <c r="E615" s="1" t="s">
        <v>907</v>
      </c>
      <c r="F615" s="52">
        <v>42997.631249999999</v>
      </c>
      <c r="G615" s="158">
        <v>2130.3597932657899</v>
      </c>
      <c r="H615" s="5" t="s">
        <v>118</v>
      </c>
      <c r="I615" s="1" t="s">
        <v>143</v>
      </c>
      <c r="J615" s="69">
        <v>26.61</v>
      </c>
    </row>
    <row r="616" spans="1:10" x14ac:dyDescent="0.2">
      <c r="A616" s="50">
        <v>42998</v>
      </c>
      <c r="B616" s="1">
        <v>0.52634259259259253</v>
      </c>
      <c r="C616" s="1" t="s">
        <v>584</v>
      </c>
      <c r="D616" s="1" t="s">
        <v>135</v>
      </c>
      <c r="E616" s="1" t="s">
        <v>908</v>
      </c>
      <c r="F616" s="52">
        <v>42998.526319444441</v>
      </c>
      <c r="G616" s="158">
        <v>2130.3612786835902</v>
      </c>
      <c r="H616" s="5" t="s">
        <v>118</v>
      </c>
      <c r="I616" s="1" t="s">
        <v>119</v>
      </c>
      <c r="J616" s="69">
        <v>14985</v>
      </c>
    </row>
    <row r="617" spans="1:10" x14ac:dyDescent="0.2">
      <c r="A617" s="50">
        <v>42998</v>
      </c>
      <c r="B617" s="1">
        <v>0.64692129629629636</v>
      </c>
      <c r="C617" s="1" t="s">
        <v>862</v>
      </c>
      <c r="D617" s="1" t="s">
        <v>135</v>
      </c>
      <c r="E617" s="1" t="s">
        <v>909</v>
      </c>
      <c r="F617" s="52">
        <v>42998.646898148145</v>
      </c>
      <c r="G617" s="158">
        <v>2130.36276410139</v>
      </c>
      <c r="H617" s="5" t="s">
        <v>137</v>
      </c>
      <c r="I617" s="1" t="s">
        <v>119</v>
      </c>
      <c r="J617" s="69">
        <v>11.49</v>
      </c>
    </row>
    <row r="618" spans="1:10" x14ac:dyDescent="0.2">
      <c r="A618" s="50">
        <v>42999</v>
      </c>
      <c r="B618" s="1">
        <v>0.64370370370370367</v>
      </c>
      <c r="C618" s="1" t="s">
        <v>916</v>
      </c>
      <c r="D618" s="1" t="s">
        <v>116</v>
      </c>
      <c r="E618" s="1" t="s">
        <v>918</v>
      </c>
      <c r="F618" s="52">
        <v>42999.643599537034</v>
      </c>
      <c r="G618" s="158">
        <v>2130.3642495191898</v>
      </c>
      <c r="H618" s="5" t="s">
        <v>118</v>
      </c>
      <c r="I618" s="1" t="s">
        <v>119</v>
      </c>
      <c r="J618" s="69">
        <v>0.65932500000000005</v>
      </c>
    </row>
    <row r="619" spans="1:10" x14ac:dyDescent="0.2">
      <c r="A619" s="50">
        <v>42999</v>
      </c>
      <c r="B619" s="1">
        <v>0.6580555555555555</v>
      </c>
      <c r="C619" s="1" t="s">
        <v>914</v>
      </c>
      <c r="D619" s="1" t="s">
        <v>135</v>
      </c>
      <c r="E619" s="1" t="s">
        <v>919</v>
      </c>
      <c r="F619" s="52">
        <v>42999.657592592594</v>
      </c>
      <c r="G619" s="158">
        <v>2130.3657349369901</v>
      </c>
      <c r="H619" s="5" t="s">
        <v>137</v>
      </c>
      <c r="I619" s="1" t="s">
        <v>119</v>
      </c>
      <c r="J619" s="69">
        <v>8.8550000000000004</v>
      </c>
    </row>
    <row r="620" spans="1:10" x14ac:dyDescent="0.2">
      <c r="A620" s="50">
        <v>42999</v>
      </c>
      <c r="B620" s="1">
        <v>0.65809027777777784</v>
      </c>
      <c r="C620" s="1" t="s">
        <v>678</v>
      </c>
      <c r="D620" s="1" t="s">
        <v>135</v>
      </c>
      <c r="E620" s="1" t="s">
        <v>920</v>
      </c>
      <c r="F620" s="52">
        <v>42999.658090277779</v>
      </c>
      <c r="G620" s="158">
        <v>2130.3672203547999</v>
      </c>
      <c r="H620" s="5" t="s">
        <v>118</v>
      </c>
      <c r="I620" s="1" t="s">
        <v>143</v>
      </c>
      <c r="J620" s="69">
        <v>16.317</v>
      </c>
    </row>
    <row r="621" spans="1:10" x14ac:dyDescent="0.2">
      <c r="A621" s="50">
        <v>42999</v>
      </c>
      <c r="B621" s="1">
        <v>0.65812499999999996</v>
      </c>
      <c r="C621" s="1" t="s">
        <v>752</v>
      </c>
      <c r="D621" s="1" t="s">
        <v>135</v>
      </c>
      <c r="E621" s="1" t="s">
        <v>921</v>
      </c>
      <c r="F621" s="52">
        <v>42999.658125000002</v>
      </c>
      <c r="G621" s="158">
        <v>2130.3687057726002</v>
      </c>
      <c r="H621" s="5" t="s">
        <v>118</v>
      </c>
      <c r="I621" s="1" t="s">
        <v>143</v>
      </c>
      <c r="J621" s="69">
        <v>9.26</v>
      </c>
    </row>
    <row r="622" spans="1:10" x14ac:dyDescent="0.2">
      <c r="A622" s="50">
        <v>42999</v>
      </c>
      <c r="B622" s="1">
        <v>0.65814814814814815</v>
      </c>
      <c r="C622" s="1" t="s">
        <v>584</v>
      </c>
      <c r="D622" s="1" t="s">
        <v>135</v>
      </c>
      <c r="E622" s="1" t="s">
        <v>870</v>
      </c>
      <c r="F622" s="52">
        <v>42991.673888888887</v>
      </c>
      <c r="G622" s="158">
        <v>2130.3701911904</v>
      </c>
      <c r="H622" s="5" t="s">
        <v>118</v>
      </c>
      <c r="I622" s="1" t="s">
        <v>143</v>
      </c>
      <c r="J622" s="69">
        <v>14525</v>
      </c>
    </row>
    <row r="623" spans="1:10" x14ac:dyDescent="0.2">
      <c r="A623" s="50">
        <v>42999</v>
      </c>
      <c r="B623" s="1">
        <v>0.65818287037037038</v>
      </c>
      <c r="C623" s="1" t="s">
        <v>584</v>
      </c>
      <c r="D623" s="1" t="s">
        <v>135</v>
      </c>
      <c r="E623" s="1" t="s">
        <v>871</v>
      </c>
      <c r="F623" s="52">
        <v>42992.673888888887</v>
      </c>
      <c r="G623" s="158">
        <v>2130.3716766081998</v>
      </c>
      <c r="H623" s="5" t="s">
        <v>118</v>
      </c>
      <c r="I623" s="1" t="s">
        <v>119</v>
      </c>
      <c r="J623" s="69">
        <v>14520</v>
      </c>
    </row>
    <row r="624" spans="1:10" x14ac:dyDescent="0.2">
      <c r="A624" s="50">
        <v>42999</v>
      </c>
      <c r="B624" s="1">
        <v>0.6582175925925926</v>
      </c>
      <c r="C624" s="1" t="s">
        <v>531</v>
      </c>
      <c r="D624" s="1" t="s">
        <v>135</v>
      </c>
      <c r="E624" s="1" t="s">
        <v>922</v>
      </c>
      <c r="F624" s="52">
        <v>42997.631249999999</v>
      </c>
      <c r="G624" s="158">
        <v>2130.373162026</v>
      </c>
      <c r="H624" s="5" t="s">
        <v>137</v>
      </c>
      <c r="I624" s="1" t="s">
        <v>143</v>
      </c>
      <c r="J624" s="69">
        <v>1707</v>
      </c>
    </row>
    <row r="625" spans="1:10" x14ac:dyDescent="0.2">
      <c r="A625" s="50">
        <v>43000</v>
      </c>
      <c r="B625" s="1">
        <v>0.65795138888888893</v>
      </c>
      <c r="C625" s="1" t="s">
        <v>914</v>
      </c>
      <c r="D625" s="1" t="s">
        <v>135</v>
      </c>
      <c r="E625" s="1" t="s">
        <v>923</v>
      </c>
      <c r="F625" s="52">
        <v>43000.657488425924</v>
      </c>
      <c r="G625" s="158">
        <v>2130.3746474438099</v>
      </c>
      <c r="H625" s="5" t="s">
        <v>118</v>
      </c>
      <c r="I625" s="1" t="s">
        <v>143</v>
      </c>
      <c r="J625" s="69">
        <v>8.64</v>
      </c>
    </row>
    <row r="626" spans="1:10" x14ac:dyDescent="0.2">
      <c r="A626" s="50">
        <v>43000</v>
      </c>
      <c r="B626" s="1">
        <v>0.65795138888888893</v>
      </c>
      <c r="C626" s="1" t="s">
        <v>752</v>
      </c>
      <c r="D626" s="1" t="s">
        <v>135</v>
      </c>
      <c r="E626" s="1" t="s">
        <v>924</v>
      </c>
      <c r="F626" s="52">
        <v>43000.657962962963</v>
      </c>
      <c r="G626" s="158">
        <v>2130.3761328616101</v>
      </c>
      <c r="H626" s="5" t="s">
        <v>118</v>
      </c>
      <c r="I626" s="1" t="s">
        <v>143</v>
      </c>
      <c r="J626" s="69">
        <v>9.2200000000000006</v>
      </c>
    </row>
    <row r="627" spans="1:10" x14ac:dyDescent="0.2">
      <c r="A627" s="50">
        <v>43000</v>
      </c>
      <c r="B627" s="1">
        <v>0.65796296296296297</v>
      </c>
      <c r="C627" s="1" t="s">
        <v>862</v>
      </c>
      <c r="D627" s="1" t="s">
        <v>135</v>
      </c>
      <c r="E627" s="1" t="s">
        <v>925</v>
      </c>
      <c r="F627" s="52">
        <v>43000.657962962963</v>
      </c>
      <c r="G627" s="158">
        <v>2130.3776182794099</v>
      </c>
      <c r="H627" s="5" t="s">
        <v>118</v>
      </c>
      <c r="I627" s="1" t="s">
        <v>143</v>
      </c>
      <c r="J627" s="69">
        <v>10.99</v>
      </c>
    </row>
    <row r="628" spans="1:10" x14ac:dyDescent="0.2">
      <c r="A628" s="50">
        <v>43000</v>
      </c>
      <c r="B628" s="1">
        <v>0.65796296296296297</v>
      </c>
      <c r="C628" s="1" t="s">
        <v>888</v>
      </c>
      <c r="D628" s="1" t="s">
        <v>135</v>
      </c>
      <c r="E628" s="1" t="s">
        <v>926</v>
      </c>
      <c r="F628" s="52">
        <v>43000.65797453704</v>
      </c>
      <c r="G628" s="158">
        <v>2130.3791036972102</v>
      </c>
      <c r="H628" s="5" t="s">
        <v>137</v>
      </c>
      <c r="I628" s="1" t="s">
        <v>119</v>
      </c>
      <c r="J628" s="69">
        <v>26.98</v>
      </c>
    </row>
    <row r="629" spans="1:10" x14ac:dyDescent="0.2">
      <c r="A629" s="50">
        <v>43000</v>
      </c>
      <c r="B629" s="1">
        <v>0.71807870370370364</v>
      </c>
      <c r="C629" s="1" t="s">
        <v>531</v>
      </c>
      <c r="D629" s="1" t="s">
        <v>135</v>
      </c>
      <c r="E629" s="1" t="s">
        <v>927</v>
      </c>
      <c r="F629" s="52">
        <v>43000.717997685184</v>
      </c>
      <c r="G629" s="158">
        <v>2130.38058911501</v>
      </c>
      <c r="H629" s="5" t="s">
        <v>137</v>
      </c>
      <c r="I629" s="1" t="s">
        <v>143</v>
      </c>
      <c r="J629" s="69">
        <v>1711</v>
      </c>
    </row>
    <row r="630" spans="1:10" x14ac:dyDescent="0.2">
      <c r="A630" s="50">
        <v>43003</v>
      </c>
      <c r="B630" s="1">
        <v>0.64619212962962969</v>
      </c>
      <c r="C630" s="1" t="s">
        <v>584</v>
      </c>
      <c r="D630" s="1" t="s">
        <v>135</v>
      </c>
      <c r="E630" s="1" t="s">
        <v>928</v>
      </c>
      <c r="F630" s="52">
        <v>43003.646111111113</v>
      </c>
      <c r="G630" s="158">
        <v>2130.3820745328098</v>
      </c>
      <c r="H630" s="5" t="s">
        <v>137</v>
      </c>
      <c r="I630" s="1" t="s">
        <v>143</v>
      </c>
      <c r="J630" s="69">
        <v>14570</v>
      </c>
    </row>
    <row r="631" spans="1:10" x14ac:dyDescent="0.2">
      <c r="A631" s="50">
        <v>43003</v>
      </c>
      <c r="B631" s="1">
        <v>0.64619212962962969</v>
      </c>
      <c r="C631" s="1" t="s">
        <v>531</v>
      </c>
      <c r="D631" s="1" t="s">
        <v>135</v>
      </c>
      <c r="E631" s="1" t="s">
        <v>929</v>
      </c>
      <c r="F631" s="52">
        <v>43003.646203703705</v>
      </c>
      <c r="G631" s="158">
        <v>2130.3835599506201</v>
      </c>
      <c r="H631" s="5" t="s">
        <v>137</v>
      </c>
      <c r="I631" s="1" t="s">
        <v>143</v>
      </c>
      <c r="J631" s="69">
        <v>1715</v>
      </c>
    </row>
    <row r="632" spans="1:10" x14ac:dyDescent="0.2">
      <c r="A632" s="50">
        <v>43003</v>
      </c>
      <c r="B632" s="1">
        <v>0.64620370370370372</v>
      </c>
      <c r="C632" s="1" t="s">
        <v>888</v>
      </c>
      <c r="D632" s="1" t="s">
        <v>135</v>
      </c>
      <c r="E632" s="1" t="s">
        <v>930</v>
      </c>
      <c r="F632" s="52">
        <v>43003.646215277775</v>
      </c>
      <c r="G632" s="158">
        <v>2130.3850453684199</v>
      </c>
      <c r="H632" s="5" t="s">
        <v>118</v>
      </c>
      <c r="I632" s="1" t="s">
        <v>143</v>
      </c>
      <c r="J632" s="69">
        <v>26.37</v>
      </c>
    </row>
    <row r="633" spans="1:10" x14ac:dyDescent="0.2">
      <c r="A633" s="50">
        <v>43003</v>
      </c>
      <c r="B633" s="1">
        <v>0.64621527777777776</v>
      </c>
      <c r="C633" s="1" t="s">
        <v>914</v>
      </c>
      <c r="D633" s="1" t="s">
        <v>135</v>
      </c>
      <c r="E633" s="1" t="s">
        <v>931</v>
      </c>
      <c r="F633" s="52">
        <v>43003.646215277775</v>
      </c>
      <c r="G633" s="158">
        <v>2130.3865307862202</v>
      </c>
      <c r="H633" s="5" t="s">
        <v>118</v>
      </c>
      <c r="I633" s="1" t="s">
        <v>143</v>
      </c>
      <c r="J633" s="69">
        <v>8.52</v>
      </c>
    </row>
    <row r="634" spans="1:10" x14ac:dyDescent="0.2">
      <c r="A634" s="50">
        <v>43003</v>
      </c>
      <c r="B634" s="1">
        <v>0.6462268518518518</v>
      </c>
      <c r="C634" s="1" t="s">
        <v>752</v>
      </c>
      <c r="D634" s="1" t="s">
        <v>135</v>
      </c>
      <c r="E634" s="1" t="s">
        <v>932</v>
      </c>
      <c r="F634" s="52">
        <v>43003.646226851852</v>
      </c>
      <c r="G634" s="158">
        <v>2130.38801620402</v>
      </c>
      <c r="H634" s="5" t="s">
        <v>118</v>
      </c>
      <c r="I634" s="1" t="s">
        <v>143</v>
      </c>
      <c r="J634" s="69">
        <v>9.0399999999999991</v>
      </c>
    </row>
    <row r="635" spans="1:10" x14ac:dyDescent="0.2">
      <c r="A635" s="50">
        <v>43003</v>
      </c>
      <c r="B635" s="1">
        <v>0.64623842592592595</v>
      </c>
      <c r="C635" s="1" t="s">
        <v>862</v>
      </c>
      <c r="D635" s="1" t="s">
        <v>135</v>
      </c>
      <c r="E635" s="1" t="s">
        <v>933</v>
      </c>
      <c r="F635" s="52">
        <v>43003.646238425928</v>
      </c>
      <c r="G635" s="158">
        <v>2130.3895016218198</v>
      </c>
      <c r="H635" s="5" t="s">
        <v>118</v>
      </c>
      <c r="I635" s="1" t="s">
        <v>143</v>
      </c>
      <c r="J635" s="69">
        <v>10.87</v>
      </c>
    </row>
    <row r="636" spans="1:10" x14ac:dyDescent="0.2">
      <c r="A636" s="50">
        <v>43004</v>
      </c>
      <c r="B636" s="1">
        <v>0.6290972222222222</v>
      </c>
      <c r="C636" s="1" t="s">
        <v>531</v>
      </c>
      <c r="D636" s="1" t="s">
        <v>135</v>
      </c>
      <c r="E636" s="1" t="s">
        <v>935</v>
      </c>
      <c r="F636" s="52">
        <v>43004.628877314812</v>
      </c>
      <c r="G636" s="158">
        <v>2130.3909870396301</v>
      </c>
      <c r="H636" s="5" t="s">
        <v>137</v>
      </c>
      <c r="I636" s="1" t="s">
        <v>143</v>
      </c>
      <c r="J636" s="69">
        <v>1722</v>
      </c>
    </row>
    <row r="637" spans="1:10" x14ac:dyDescent="0.2">
      <c r="A637" s="50">
        <v>43004</v>
      </c>
      <c r="B637" s="1">
        <v>0.62913194444444442</v>
      </c>
      <c r="C637" s="1" t="s">
        <v>914</v>
      </c>
      <c r="D637" s="1" t="s">
        <v>135</v>
      </c>
      <c r="E637" s="1" t="s">
        <v>936</v>
      </c>
      <c r="F637" s="52">
        <v>43004.629143518519</v>
      </c>
      <c r="G637" s="158">
        <v>2130.3924724574299</v>
      </c>
      <c r="H637" s="5" t="s">
        <v>118</v>
      </c>
      <c r="I637" s="1" t="s">
        <v>143</v>
      </c>
      <c r="J637" s="69">
        <v>8.4499999999999993</v>
      </c>
    </row>
    <row r="638" spans="1:10" x14ac:dyDescent="0.2">
      <c r="A638" s="50">
        <v>43004</v>
      </c>
      <c r="B638" s="1">
        <v>0.6291782407407408</v>
      </c>
      <c r="C638" s="1" t="s">
        <v>888</v>
      </c>
      <c r="D638" s="1" t="s">
        <v>135</v>
      </c>
      <c r="E638" s="1" t="s">
        <v>937</v>
      </c>
      <c r="F638" s="52">
        <v>43004.629178240742</v>
      </c>
      <c r="G638" s="158">
        <v>2130.3939578752302</v>
      </c>
      <c r="H638" s="5" t="s">
        <v>118</v>
      </c>
      <c r="I638" s="1" t="s">
        <v>143</v>
      </c>
      <c r="J638" s="69">
        <v>26.31</v>
      </c>
    </row>
    <row r="639" spans="1:10" x14ac:dyDescent="0.2">
      <c r="A639" s="50">
        <v>43004</v>
      </c>
      <c r="B639" s="1">
        <v>0.62921296296296292</v>
      </c>
      <c r="C639" s="1" t="s">
        <v>678</v>
      </c>
      <c r="D639" s="1" t="s">
        <v>135</v>
      </c>
      <c r="E639" s="1" t="s">
        <v>938</v>
      </c>
      <c r="F639" s="52">
        <v>43004.629212962966</v>
      </c>
      <c r="G639" s="158">
        <v>2130.39544329303</v>
      </c>
      <c r="H639" s="5" t="s">
        <v>137</v>
      </c>
      <c r="I639" s="1" t="s">
        <v>119</v>
      </c>
      <c r="J639" s="69">
        <v>16.46</v>
      </c>
    </row>
    <row r="640" spans="1:10" x14ac:dyDescent="0.2">
      <c r="A640" s="50">
        <v>43004</v>
      </c>
      <c r="B640" s="1">
        <v>0.62924768518518526</v>
      </c>
      <c r="C640" s="1" t="s">
        <v>752</v>
      </c>
      <c r="D640" s="1" t="s">
        <v>135</v>
      </c>
      <c r="E640" s="1" t="s">
        <v>939</v>
      </c>
      <c r="F640" s="52">
        <v>43004.629247685189</v>
      </c>
      <c r="G640" s="158">
        <v>2130.3969287108298</v>
      </c>
      <c r="H640" s="5" t="s">
        <v>118</v>
      </c>
      <c r="I640" s="1" t="s">
        <v>143</v>
      </c>
      <c r="J640" s="69">
        <v>9.0399999999999991</v>
      </c>
    </row>
    <row r="641" spans="1:10" x14ac:dyDescent="0.2">
      <c r="A641" s="50">
        <v>43004</v>
      </c>
      <c r="B641" s="1">
        <v>0.62928240740740737</v>
      </c>
      <c r="C641" s="1" t="s">
        <v>862</v>
      </c>
      <c r="D641" s="1" t="s">
        <v>135</v>
      </c>
      <c r="E641" s="1" t="s">
        <v>940</v>
      </c>
      <c r="F641" s="52">
        <v>43004.629282407404</v>
      </c>
      <c r="G641" s="158">
        <v>2130.3984141286401</v>
      </c>
      <c r="H641" s="5" t="s">
        <v>137</v>
      </c>
      <c r="I641" s="1" t="s">
        <v>119</v>
      </c>
      <c r="J641" s="69">
        <v>11.03</v>
      </c>
    </row>
    <row r="642" spans="1:10" x14ac:dyDescent="0.2">
      <c r="A642" s="50">
        <v>43005</v>
      </c>
      <c r="B642" s="1">
        <v>0.63336805555555553</v>
      </c>
      <c r="C642" s="1" t="s">
        <v>584</v>
      </c>
      <c r="D642" s="1" t="s">
        <v>135</v>
      </c>
      <c r="E642" s="1" t="s">
        <v>941</v>
      </c>
      <c r="F642" s="52">
        <v>43005.633043981485</v>
      </c>
      <c r="G642" s="158">
        <v>2130.3998995464399</v>
      </c>
      <c r="H642" s="5" t="s">
        <v>137</v>
      </c>
      <c r="I642" s="1" t="s">
        <v>143</v>
      </c>
      <c r="J642" s="69">
        <v>14650</v>
      </c>
    </row>
    <row r="643" spans="1:10" x14ac:dyDescent="0.2">
      <c r="A643" s="50">
        <v>43005</v>
      </c>
      <c r="B643" s="1">
        <v>0.63340277777777776</v>
      </c>
      <c r="C643" s="1" t="s">
        <v>888</v>
      </c>
      <c r="D643" s="1" t="s">
        <v>135</v>
      </c>
      <c r="E643" s="1" t="s">
        <v>942</v>
      </c>
      <c r="F643" s="52">
        <v>43005.633402777778</v>
      </c>
      <c r="G643" s="158">
        <v>2130.4013849642402</v>
      </c>
      <c r="H643" s="5" t="s">
        <v>118</v>
      </c>
      <c r="I643" s="1" t="s">
        <v>143</v>
      </c>
      <c r="J643" s="69">
        <v>25.84</v>
      </c>
    </row>
    <row r="644" spans="1:10" x14ac:dyDescent="0.2">
      <c r="A644" s="50">
        <v>43005</v>
      </c>
      <c r="B644" s="1">
        <v>0.63343749999999999</v>
      </c>
      <c r="C644" s="1" t="s">
        <v>914</v>
      </c>
      <c r="D644" s="1" t="s">
        <v>135</v>
      </c>
      <c r="E644" s="1" t="s">
        <v>943</v>
      </c>
      <c r="F644" s="52">
        <v>43005.633437500001</v>
      </c>
      <c r="G644" s="158">
        <v>2130.40287038204</v>
      </c>
      <c r="H644" s="5" t="s">
        <v>137</v>
      </c>
      <c r="I644" s="1" t="s">
        <v>119</v>
      </c>
      <c r="J644" s="69">
        <v>8.51</v>
      </c>
    </row>
    <row r="645" spans="1:10" x14ac:dyDescent="0.2">
      <c r="A645" s="50">
        <v>43005</v>
      </c>
      <c r="B645" s="1">
        <v>0.63347222222222221</v>
      </c>
      <c r="C645" s="1" t="s">
        <v>862</v>
      </c>
      <c r="D645" s="1" t="s">
        <v>135</v>
      </c>
      <c r="E645" s="1" t="s">
        <v>944</v>
      </c>
      <c r="F645" s="52">
        <v>43005.633472222224</v>
      </c>
      <c r="G645" s="158">
        <v>2130.4043557998398</v>
      </c>
      <c r="H645" s="5" t="s">
        <v>137</v>
      </c>
      <c r="I645" s="1" t="s">
        <v>119</v>
      </c>
      <c r="J645" s="69">
        <v>11.17</v>
      </c>
    </row>
    <row r="646" spans="1:10" x14ac:dyDescent="0.2">
      <c r="A646" s="50">
        <v>43005</v>
      </c>
      <c r="B646" s="1">
        <v>0.63350694444444444</v>
      </c>
      <c r="C646" s="1" t="s">
        <v>678</v>
      </c>
      <c r="D646" s="1" t="s">
        <v>135</v>
      </c>
      <c r="E646" s="1" t="s">
        <v>945</v>
      </c>
      <c r="F646" s="52">
        <v>43005.633506944447</v>
      </c>
      <c r="G646" s="158">
        <v>2130.40584121765</v>
      </c>
      <c r="H646" s="5" t="s">
        <v>137</v>
      </c>
      <c r="I646" s="1" t="s">
        <v>119</v>
      </c>
      <c r="J646" s="69">
        <v>16.670000000000002</v>
      </c>
    </row>
    <row r="647" spans="1:10" x14ac:dyDescent="0.2">
      <c r="A647" s="50">
        <v>43006</v>
      </c>
      <c r="B647" s="1">
        <v>0.63090277777777781</v>
      </c>
      <c r="C647" s="1" t="s">
        <v>584</v>
      </c>
      <c r="D647" s="1" t="s">
        <v>135</v>
      </c>
      <c r="E647" s="1" t="s">
        <v>947</v>
      </c>
      <c r="F647" s="52">
        <v>43005.9375</v>
      </c>
      <c r="G647" s="158">
        <v>2130.4073266354499</v>
      </c>
      <c r="H647" s="5" t="s">
        <v>118</v>
      </c>
      <c r="I647" s="1" t="s">
        <v>143</v>
      </c>
      <c r="J647" s="69">
        <v>13955</v>
      </c>
    </row>
    <row r="648" spans="1:10" x14ac:dyDescent="0.2">
      <c r="A648" s="50">
        <v>43006</v>
      </c>
      <c r="B648" s="1">
        <v>0.63094907407407408</v>
      </c>
      <c r="C648" s="1" t="s">
        <v>584</v>
      </c>
      <c r="D648" s="1" t="s">
        <v>135</v>
      </c>
      <c r="E648" s="1" t="s">
        <v>946</v>
      </c>
      <c r="F648" s="52">
        <v>43006.378055555557</v>
      </c>
      <c r="G648" s="158">
        <v>2130.4088120532501</v>
      </c>
      <c r="H648" s="5" t="s">
        <v>118</v>
      </c>
      <c r="I648" s="1" t="s">
        <v>119</v>
      </c>
      <c r="J648" s="69">
        <v>13720</v>
      </c>
    </row>
    <row r="649" spans="1:10" x14ac:dyDescent="0.2">
      <c r="A649" s="50">
        <v>43006</v>
      </c>
      <c r="B649" s="1">
        <v>0.63098379629629631</v>
      </c>
      <c r="C649" s="1" t="s">
        <v>531</v>
      </c>
      <c r="D649" s="1" t="s">
        <v>135</v>
      </c>
      <c r="E649" s="1" t="s">
        <v>948</v>
      </c>
      <c r="F649" s="52">
        <v>43006.630983796298</v>
      </c>
      <c r="G649" s="158">
        <v>2130.4102974710499</v>
      </c>
      <c r="H649" s="5" t="s">
        <v>118</v>
      </c>
      <c r="I649" s="1" t="s">
        <v>119</v>
      </c>
      <c r="J649" s="69">
        <v>1697</v>
      </c>
    </row>
    <row r="650" spans="1:10" x14ac:dyDescent="0.2">
      <c r="A650" s="50">
        <v>43006</v>
      </c>
      <c r="B650" s="1">
        <v>0.6310069444444445</v>
      </c>
      <c r="C650" s="1" t="s">
        <v>914</v>
      </c>
      <c r="D650" s="1" t="s">
        <v>135</v>
      </c>
      <c r="E650" s="1" t="s">
        <v>949</v>
      </c>
      <c r="F650" s="52">
        <v>43006.631006944444</v>
      </c>
      <c r="G650" s="158">
        <v>2130.4117828888502</v>
      </c>
      <c r="H650" s="5" t="s">
        <v>137</v>
      </c>
      <c r="I650" s="1" t="s">
        <v>119</v>
      </c>
      <c r="J650" s="69">
        <v>8.6199999999999992</v>
      </c>
    </row>
    <row r="651" spans="1:10" x14ac:dyDescent="0.2">
      <c r="A651" s="50">
        <v>43006</v>
      </c>
      <c r="B651" s="1">
        <v>0.63104166666666661</v>
      </c>
      <c r="C651" s="1" t="s">
        <v>888</v>
      </c>
      <c r="D651" s="1" t="s">
        <v>135</v>
      </c>
      <c r="E651" s="1" t="s">
        <v>950</v>
      </c>
      <c r="F651" s="52">
        <v>43006.631041666667</v>
      </c>
      <c r="G651" s="158">
        <v>2130.41326830666</v>
      </c>
      <c r="H651" s="5" t="s">
        <v>137</v>
      </c>
      <c r="I651" s="1" t="s">
        <v>119</v>
      </c>
      <c r="J651" s="69">
        <v>26.02</v>
      </c>
    </row>
    <row r="652" spans="1:10" x14ac:dyDescent="0.2">
      <c r="A652" s="50">
        <v>43006</v>
      </c>
      <c r="B652" s="1">
        <v>0.63107638888888895</v>
      </c>
      <c r="C652" s="1" t="s">
        <v>678</v>
      </c>
      <c r="D652" s="1" t="s">
        <v>135</v>
      </c>
      <c r="E652" s="1" t="s">
        <v>951</v>
      </c>
      <c r="F652" s="52">
        <v>43006.631076388891</v>
      </c>
      <c r="G652" s="158">
        <v>2130.4147537244598</v>
      </c>
      <c r="H652" s="5" t="s">
        <v>118</v>
      </c>
      <c r="I652" s="1" t="s">
        <v>143</v>
      </c>
      <c r="J652" s="69">
        <v>16.64</v>
      </c>
    </row>
    <row r="653" spans="1:10" x14ac:dyDescent="0.2">
      <c r="A653" s="50">
        <v>43006</v>
      </c>
      <c r="B653" s="1">
        <v>0.63109953703703703</v>
      </c>
      <c r="C653" s="1" t="s">
        <v>752</v>
      </c>
      <c r="D653" s="1" t="s">
        <v>135</v>
      </c>
      <c r="E653" s="1" t="s">
        <v>952</v>
      </c>
      <c r="F653" s="52">
        <v>43006.631111111114</v>
      </c>
      <c r="G653" s="158">
        <v>2130.4162391422601</v>
      </c>
      <c r="H653" s="5" t="s">
        <v>118</v>
      </c>
      <c r="I653" s="1" t="s">
        <v>143</v>
      </c>
      <c r="J653" s="69">
        <v>8.7899999999999991</v>
      </c>
    </row>
    <row r="654" spans="1:10" x14ac:dyDescent="0.2">
      <c r="A654" s="50">
        <v>43006</v>
      </c>
      <c r="B654" s="1">
        <v>0.63113425925925926</v>
      </c>
      <c r="C654" s="1" t="s">
        <v>862</v>
      </c>
      <c r="D654" s="1" t="s">
        <v>135</v>
      </c>
      <c r="E654" s="1" t="s">
        <v>953</v>
      </c>
      <c r="F654" s="52">
        <v>43006.63113425926</v>
      </c>
      <c r="G654" s="158">
        <v>2130.4177245600599</v>
      </c>
      <c r="H654" s="5" t="s">
        <v>118</v>
      </c>
      <c r="I654" s="1" t="s">
        <v>143</v>
      </c>
      <c r="J654" s="69">
        <v>10.98</v>
      </c>
    </row>
    <row r="655" spans="1:10" x14ac:dyDescent="0.2">
      <c r="A655" s="50">
        <v>43007</v>
      </c>
      <c r="B655" s="1">
        <v>0.49988425925925922</v>
      </c>
      <c r="C655" s="1" t="s">
        <v>533</v>
      </c>
      <c r="D655" s="1" t="s">
        <v>116</v>
      </c>
      <c r="E655" s="1" t="s">
        <v>954</v>
      </c>
      <c r="F655" s="52">
        <v>43007.499780092592</v>
      </c>
      <c r="G655" s="158">
        <v>2130.4192099778602</v>
      </c>
      <c r="H655" s="5" t="s">
        <v>137</v>
      </c>
      <c r="I655" s="1" t="s">
        <v>143</v>
      </c>
      <c r="J655" s="69">
        <v>0</v>
      </c>
    </row>
    <row r="656" spans="1:10" x14ac:dyDescent="0.2">
      <c r="A656" s="50">
        <v>43007</v>
      </c>
      <c r="B656" s="1">
        <v>0.5012847222222222</v>
      </c>
      <c r="C656" s="1" t="s">
        <v>820</v>
      </c>
      <c r="D656" s="1" t="s">
        <v>116</v>
      </c>
      <c r="E656" s="1" t="s">
        <v>955</v>
      </c>
      <c r="F656" s="52">
        <v>43007.501273148147</v>
      </c>
      <c r="G656" s="158">
        <v>2130.42069539567</v>
      </c>
      <c r="H656" s="5" t="s">
        <v>137</v>
      </c>
      <c r="I656" s="1" t="s">
        <v>143</v>
      </c>
      <c r="J656" s="69">
        <v>0</v>
      </c>
    </row>
    <row r="657" spans="1:10" x14ac:dyDescent="0.2">
      <c r="A657" s="50">
        <v>43007</v>
      </c>
      <c r="B657" s="1">
        <v>0.50129629629629624</v>
      </c>
      <c r="C657" s="1" t="s">
        <v>831</v>
      </c>
      <c r="D657" s="1" t="s">
        <v>116</v>
      </c>
      <c r="E657" s="1" t="s">
        <v>956</v>
      </c>
      <c r="F657" s="52">
        <v>43007.501296296294</v>
      </c>
      <c r="G657" s="158">
        <v>2130.4221808134698</v>
      </c>
      <c r="H657" s="5" t="s">
        <v>137</v>
      </c>
      <c r="I657" s="1" t="s">
        <v>143</v>
      </c>
      <c r="J657" s="69">
        <v>0</v>
      </c>
    </row>
    <row r="658" spans="1:10" x14ac:dyDescent="0.2">
      <c r="A658" s="50">
        <v>43007</v>
      </c>
      <c r="B658" s="1">
        <v>0.50130787037037039</v>
      </c>
      <c r="C658" s="1" t="s">
        <v>850</v>
      </c>
      <c r="D658" s="1" t="s">
        <v>116</v>
      </c>
      <c r="E658" s="1" t="s">
        <v>957</v>
      </c>
      <c r="F658" s="52">
        <v>43007.501307870371</v>
      </c>
      <c r="G658" s="158">
        <v>2130.4236662312701</v>
      </c>
      <c r="H658" s="5" t="s">
        <v>137</v>
      </c>
      <c r="I658" s="1" t="s">
        <v>143</v>
      </c>
      <c r="J658" s="69">
        <v>0</v>
      </c>
    </row>
    <row r="659" spans="1:10" x14ac:dyDescent="0.2">
      <c r="A659" s="50">
        <v>43007</v>
      </c>
      <c r="B659" s="1">
        <v>0.50680555555555562</v>
      </c>
      <c r="C659" s="1" t="s">
        <v>584</v>
      </c>
      <c r="D659" s="1" t="s">
        <v>135</v>
      </c>
      <c r="E659" s="1" t="s">
        <v>958</v>
      </c>
      <c r="F659" s="52">
        <v>43006.896412037036</v>
      </c>
      <c r="G659" s="158">
        <v>2130.4251516490699</v>
      </c>
      <c r="H659" s="5" t="s">
        <v>118</v>
      </c>
      <c r="I659" s="1" t="s">
        <v>119</v>
      </c>
      <c r="J659" s="69">
        <v>13190</v>
      </c>
    </row>
    <row r="660" spans="1:10" x14ac:dyDescent="0.2">
      <c r="A660" s="50">
        <v>43007</v>
      </c>
      <c r="B660" s="1">
        <v>0.50681712962962966</v>
      </c>
      <c r="C660" s="1" t="s">
        <v>584</v>
      </c>
      <c r="D660" s="1" t="s">
        <v>135</v>
      </c>
      <c r="E660" s="1" t="s">
        <v>959</v>
      </c>
      <c r="F660" s="52">
        <v>43006.896412037036</v>
      </c>
      <c r="G660" s="158">
        <v>2130.4266370668702</v>
      </c>
      <c r="H660" s="5" t="s">
        <v>118</v>
      </c>
      <c r="I660" s="1" t="s">
        <v>143</v>
      </c>
      <c r="J660" s="69">
        <v>13190</v>
      </c>
    </row>
    <row r="661" spans="1:10" x14ac:dyDescent="0.2">
      <c r="A661" s="50">
        <v>43007</v>
      </c>
      <c r="B661" s="1">
        <v>0.6272106481481482</v>
      </c>
      <c r="C661" s="1" t="s">
        <v>584</v>
      </c>
      <c r="D661" s="1" t="s">
        <v>135</v>
      </c>
      <c r="E661" s="1" t="s">
        <v>960</v>
      </c>
      <c r="F661" s="52">
        <v>43007.627175925925</v>
      </c>
      <c r="G661" s="158">
        <v>2130.42812248468</v>
      </c>
      <c r="H661" s="5" t="s">
        <v>137</v>
      </c>
      <c r="I661" s="1" t="s">
        <v>143</v>
      </c>
      <c r="J661" s="69">
        <v>13520</v>
      </c>
    </row>
    <row r="662" spans="1:10" x14ac:dyDescent="0.2">
      <c r="A662" s="50">
        <v>43007</v>
      </c>
      <c r="B662" s="1">
        <v>0.62723379629629628</v>
      </c>
      <c r="C662" s="1" t="s">
        <v>888</v>
      </c>
      <c r="D662" s="1" t="s">
        <v>135</v>
      </c>
      <c r="E662" s="1" t="s">
        <v>961</v>
      </c>
      <c r="F662" s="52">
        <v>43007.627233796295</v>
      </c>
      <c r="G662" s="158">
        <v>2130.4296079024798</v>
      </c>
      <c r="H662" s="5" t="s">
        <v>137</v>
      </c>
      <c r="I662" s="1" t="s">
        <v>119</v>
      </c>
      <c r="J662" s="69">
        <v>27.04</v>
      </c>
    </row>
    <row r="663" spans="1:10" x14ac:dyDescent="0.2">
      <c r="A663" s="50">
        <v>43007</v>
      </c>
      <c r="B663" s="1">
        <v>0.62725694444444446</v>
      </c>
      <c r="C663" s="1" t="s">
        <v>914</v>
      </c>
      <c r="D663" s="1" t="s">
        <v>135</v>
      </c>
      <c r="E663" s="1" t="s">
        <v>962</v>
      </c>
      <c r="F663" s="52">
        <v>43007.627256944441</v>
      </c>
      <c r="G663" s="158">
        <v>2130.4310933202801</v>
      </c>
      <c r="H663" s="5" t="s">
        <v>137</v>
      </c>
      <c r="I663" s="1" t="s">
        <v>119</v>
      </c>
      <c r="J663" s="69">
        <v>8.66</v>
      </c>
    </row>
    <row r="664" spans="1:10" x14ac:dyDescent="0.2">
      <c r="A664" s="50">
        <v>43007</v>
      </c>
      <c r="B664" s="1">
        <v>0.62728009259259265</v>
      </c>
      <c r="C664" s="1" t="s">
        <v>678</v>
      </c>
      <c r="D664" s="1" t="s">
        <v>135</v>
      </c>
      <c r="E664" s="1" t="s">
        <v>963</v>
      </c>
      <c r="F664" s="52">
        <v>43007.627280092594</v>
      </c>
      <c r="G664" s="158">
        <v>2130.4325787380799</v>
      </c>
      <c r="H664" s="5" t="s">
        <v>137</v>
      </c>
      <c r="I664" s="1" t="s">
        <v>119</v>
      </c>
      <c r="J664" s="69">
        <v>16.826000000000001</v>
      </c>
    </row>
    <row r="665" spans="1:10" x14ac:dyDescent="0.2">
      <c r="A665" s="50">
        <v>43017</v>
      </c>
      <c r="B665" s="1">
        <v>0.6521527777777778</v>
      </c>
      <c r="C665" s="1" t="s">
        <v>678</v>
      </c>
      <c r="D665" s="1" t="s">
        <v>135</v>
      </c>
      <c r="E665" s="1" t="s">
        <v>964</v>
      </c>
      <c r="F665" s="52">
        <v>43017.652013888888</v>
      </c>
      <c r="G665" s="158">
        <v>2130.4340641558802</v>
      </c>
      <c r="H665" s="5" t="s">
        <v>137</v>
      </c>
      <c r="I665" s="1" t="s">
        <v>119</v>
      </c>
      <c r="J665" s="69">
        <v>17.440000000000001</v>
      </c>
    </row>
    <row r="666" spans="1:10" x14ac:dyDescent="0.2">
      <c r="A666" s="50">
        <v>43017</v>
      </c>
      <c r="B666" s="1">
        <v>0.65217592592592599</v>
      </c>
      <c r="C666" s="1" t="s">
        <v>862</v>
      </c>
      <c r="D666" s="1" t="s">
        <v>135</v>
      </c>
      <c r="E666" s="1" t="s">
        <v>965</v>
      </c>
      <c r="F666" s="52">
        <v>43017.652175925927</v>
      </c>
      <c r="G666" s="158">
        <v>2130.43554957369</v>
      </c>
      <c r="H666" s="5" t="s">
        <v>137</v>
      </c>
      <c r="I666" s="1" t="s">
        <v>119</v>
      </c>
      <c r="J666" s="69">
        <v>11.08</v>
      </c>
    </row>
    <row r="667" spans="1:10" x14ac:dyDescent="0.2">
      <c r="A667" s="50">
        <v>43017</v>
      </c>
      <c r="B667" s="1">
        <v>0.65219907407407407</v>
      </c>
      <c r="C667" s="1" t="s">
        <v>531</v>
      </c>
      <c r="D667" s="1" t="s">
        <v>135</v>
      </c>
      <c r="E667" s="1" t="s">
        <v>966</v>
      </c>
      <c r="F667" s="52">
        <v>43017.652199074073</v>
      </c>
      <c r="G667" s="158">
        <v>2130.4370349914898</v>
      </c>
      <c r="H667" s="5" t="s">
        <v>118</v>
      </c>
      <c r="I667" s="1" t="s">
        <v>119</v>
      </c>
      <c r="J667" s="69">
        <v>1668</v>
      </c>
    </row>
    <row r="668" spans="1:10" x14ac:dyDescent="0.2">
      <c r="A668" s="50">
        <v>43017</v>
      </c>
      <c r="B668" s="1">
        <v>0.65222222222222226</v>
      </c>
      <c r="C668" s="1" t="s">
        <v>531</v>
      </c>
      <c r="D668" s="1" t="s">
        <v>135</v>
      </c>
      <c r="E668" s="1" t="s">
        <v>967</v>
      </c>
      <c r="F668" s="52">
        <v>43017.652222222219</v>
      </c>
      <c r="G668" s="158">
        <v>2130.43852040929</v>
      </c>
      <c r="H668" s="5" t="s">
        <v>118</v>
      </c>
      <c r="I668" s="1" t="s">
        <v>119</v>
      </c>
      <c r="J668" s="69">
        <v>1666</v>
      </c>
    </row>
    <row r="669" spans="1:10" x14ac:dyDescent="0.2">
      <c r="A669" s="50">
        <v>43017</v>
      </c>
      <c r="B669" s="1">
        <v>0.65224537037037034</v>
      </c>
      <c r="C669" s="1" t="s">
        <v>584</v>
      </c>
      <c r="D669" s="1" t="s">
        <v>135</v>
      </c>
      <c r="E669" s="1" t="s">
        <v>968</v>
      </c>
      <c r="F669" s="52">
        <v>43017.652245370373</v>
      </c>
      <c r="G669" s="158">
        <v>2130.4400058270899</v>
      </c>
      <c r="H669" s="5" t="s">
        <v>118</v>
      </c>
      <c r="I669" s="1" t="s">
        <v>119</v>
      </c>
      <c r="J669" s="69">
        <v>13315</v>
      </c>
    </row>
    <row r="670" spans="1:10" x14ac:dyDescent="0.2">
      <c r="A670" s="50">
        <v>43018</v>
      </c>
      <c r="B670" s="1">
        <v>0.62547453703703704</v>
      </c>
      <c r="C670" s="1" t="s">
        <v>888</v>
      </c>
      <c r="D670" s="1" t="s">
        <v>135</v>
      </c>
      <c r="E670" s="1" t="s">
        <v>969</v>
      </c>
      <c r="F670" s="52">
        <v>43018.625451388885</v>
      </c>
      <c r="G670" s="158">
        <v>2130.4414912448901</v>
      </c>
      <c r="H670" s="5" t="s">
        <v>137</v>
      </c>
      <c r="I670" s="1" t="s">
        <v>119</v>
      </c>
      <c r="J670" s="69">
        <v>27.52</v>
      </c>
    </row>
    <row r="671" spans="1:10" x14ac:dyDescent="0.2">
      <c r="A671" s="50">
        <v>43018</v>
      </c>
      <c r="B671" s="1">
        <v>0.62547453703703704</v>
      </c>
      <c r="C671" s="1" t="s">
        <v>914</v>
      </c>
      <c r="D671" s="1" t="s">
        <v>135</v>
      </c>
      <c r="E671" s="1" t="s">
        <v>970</v>
      </c>
      <c r="F671" s="52">
        <v>43018.625486111108</v>
      </c>
      <c r="G671" s="158">
        <v>2130.4429766626999</v>
      </c>
      <c r="H671" s="5" t="s">
        <v>137</v>
      </c>
      <c r="I671" s="1" t="s">
        <v>119</v>
      </c>
      <c r="J671" s="69">
        <v>8.8800000000000008</v>
      </c>
    </row>
    <row r="672" spans="1:10" x14ac:dyDescent="0.2">
      <c r="A672" s="50">
        <v>43018</v>
      </c>
      <c r="B672" s="1">
        <v>0.62548611111111108</v>
      </c>
      <c r="C672" s="1" t="s">
        <v>678</v>
      </c>
      <c r="D672" s="1" t="s">
        <v>135</v>
      </c>
      <c r="E672" s="1" t="s">
        <v>971</v>
      </c>
      <c r="F672" s="52">
        <v>43018.625486111108</v>
      </c>
      <c r="G672" s="158">
        <v>2130.4444620805002</v>
      </c>
      <c r="H672" s="5" t="s">
        <v>137</v>
      </c>
      <c r="I672" s="1" t="s">
        <v>119</v>
      </c>
      <c r="J672" s="69">
        <v>17.7</v>
      </c>
    </row>
    <row r="673" spans="1:10" x14ac:dyDescent="0.2">
      <c r="A673" s="50">
        <v>43019</v>
      </c>
      <c r="B673" s="1">
        <v>0.65228009259259256</v>
      </c>
      <c r="C673" s="1" t="s">
        <v>678</v>
      </c>
      <c r="D673" s="1" t="s">
        <v>135</v>
      </c>
      <c r="E673" s="1" t="s">
        <v>972</v>
      </c>
      <c r="F673" s="52">
        <v>43019.652106481481</v>
      </c>
      <c r="G673" s="158">
        <v>2130.4459474983</v>
      </c>
      <c r="H673" s="5" t="s">
        <v>137</v>
      </c>
      <c r="I673" s="1" t="s">
        <v>119</v>
      </c>
      <c r="J673" s="69">
        <v>18.309999999999999</v>
      </c>
    </row>
    <row r="674" spans="1:10" x14ac:dyDescent="0.2">
      <c r="A674" s="50">
        <v>43019</v>
      </c>
      <c r="B674" s="1">
        <v>0.65230324074074075</v>
      </c>
      <c r="C674" s="1" t="s">
        <v>752</v>
      </c>
      <c r="D674" s="1" t="s">
        <v>135</v>
      </c>
      <c r="E674" s="1" t="s">
        <v>973</v>
      </c>
      <c r="F674" s="52">
        <v>43019.652314814812</v>
      </c>
      <c r="G674" s="158">
        <v>2130.4474329160998</v>
      </c>
      <c r="H674" s="5" t="s">
        <v>118</v>
      </c>
      <c r="I674" s="1" t="s">
        <v>143</v>
      </c>
      <c r="J674" s="69">
        <v>8.9</v>
      </c>
    </row>
    <row r="675" spans="1:10" x14ac:dyDescent="0.2">
      <c r="A675" s="50">
        <v>43020</v>
      </c>
      <c r="B675" s="1">
        <v>0.74934027777777779</v>
      </c>
      <c r="C675" s="1" t="s">
        <v>980</v>
      </c>
      <c r="D675" s="1" t="s">
        <v>116</v>
      </c>
      <c r="E675" s="1" t="s">
        <v>981</v>
      </c>
      <c r="F675" s="52">
        <v>43020.748784722222</v>
      </c>
      <c r="G675" s="158">
        <v>2130.4489183339001</v>
      </c>
      <c r="H675" s="5" t="s">
        <v>118</v>
      </c>
      <c r="I675" s="1" t="s">
        <v>119</v>
      </c>
      <c r="J675" s="69">
        <v>1.9893600000000002</v>
      </c>
    </row>
    <row r="676" spans="1:10" x14ac:dyDescent="0.2">
      <c r="A676" s="50">
        <v>43020</v>
      </c>
      <c r="B676" s="1">
        <v>0.75031250000000005</v>
      </c>
      <c r="C676" s="1" t="s">
        <v>979</v>
      </c>
      <c r="D676" s="1" t="s">
        <v>116</v>
      </c>
      <c r="E676" s="1" t="s">
        <v>982</v>
      </c>
      <c r="F676" s="52">
        <v>43020.748784722222</v>
      </c>
      <c r="G676" s="158">
        <v>2130.4504037516999</v>
      </c>
      <c r="H676" s="5" t="s">
        <v>118</v>
      </c>
      <c r="I676" s="1" t="s">
        <v>119</v>
      </c>
      <c r="J676" s="69">
        <v>2.7600000000000002</v>
      </c>
    </row>
    <row r="677" spans="1:10" x14ac:dyDescent="0.2">
      <c r="A677" s="50">
        <v>43020</v>
      </c>
      <c r="B677" s="1">
        <v>0.75505787037037031</v>
      </c>
      <c r="C677" s="1" t="s">
        <v>978</v>
      </c>
      <c r="D677" s="1" t="s">
        <v>135</v>
      </c>
      <c r="E677" s="1" t="s">
        <v>983</v>
      </c>
      <c r="F677" s="52">
        <v>43020.755011574074</v>
      </c>
      <c r="G677" s="158">
        <v>2130.4518891695102</v>
      </c>
      <c r="H677" s="5" t="s">
        <v>137</v>
      </c>
      <c r="I677" s="1" t="s">
        <v>119</v>
      </c>
      <c r="J677" s="69">
        <v>27.617999999999999</v>
      </c>
    </row>
    <row r="678" spans="1:10" x14ac:dyDescent="0.2">
      <c r="A678" s="50">
        <v>43020</v>
      </c>
      <c r="B678" s="1">
        <v>0.75505787037037031</v>
      </c>
      <c r="C678" s="1" t="s">
        <v>888</v>
      </c>
      <c r="D678" s="1" t="s">
        <v>135</v>
      </c>
      <c r="E678" s="1" t="s">
        <v>984</v>
      </c>
      <c r="F678" s="52">
        <v>43020.755069444444</v>
      </c>
      <c r="G678" s="158">
        <v>2130.45337458731</v>
      </c>
      <c r="H678" s="5" t="s">
        <v>137</v>
      </c>
      <c r="I678" s="1" t="s">
        <v>119</v>
      </c>
      <c r="J678" s="69">
        <v>28.38</v>
      </c>
    </row>
    <row r="679" spans="1:10" x14ac:dyDescent="0.2">
      <c r="A679" s="50">
        <v>43020</v>
      </c>
      <c r="B679" s="1">
        <v>0.75506944444444446</v>
      </c>
      <c r="C679" s="1" t="s">
        <v>914</v>
      </c>
      <c r="D679" s="1" t="s">
        <v>135</v>
      </c>
      <c r="E679" s="1" t="s">
        <v>985</v>
      </c>
      <c r="F679" s="52">
        <v>43020.755069444444</v>
      </c>
      <c r="G679" s="158">
        <v>2130.4548600051098</v>
      </c>
      <c r="H679" s="5" t="s">
        <v>118</v>
      </c>
      <c r="I679" s="1" t="s">
        <v>143</v>
      </c>
      <c r="J679" s="69">
        <v>8.73</v>
      </c>
    </row>
    <row r="680" spans="1:10" x14ac:dyDescent="0.2">
      <c r="A680" s="50">
        <v>43020</v>
      </c>
      <c r="B680" s="1">
        <v>0.75506944444444446</v>
      </c>
      <c r="C680" s="1" t="s">
        <v>678</v>
      </c>
      <c r="D680" s="1" t="s">
        <v>135</v>
      </c>
      <c r="E680" s="1" t="s">
        <v>986</v>
      </c>
      <c r="F680" s="52">
        <v>43020.755069444444</v>
      </c>
      <c r="G680" s="158">
        <v>2130.4563454229101</v>
      </c>
      <c r="H680" s="5" t="s">
        <v>137</v>
      </c>
      <c r="I680" s="1" t="s">
        <v>119</v>
      </c>
      <c r="J680" s="69">
        <v>18.75</v>
      </c>
    </row>
    <row r="681" spans="1:10" x14ac:dyDescent="0.2">
      <c r="A681" s="50">
        <v>43020</v>
      </c>
      <c r="B681" s="1">
        <v>0.75506944444444446</v>
      </c>
      <c r="C681" s="1" t="s">
        <v>862</v>
      </c>
      <c r="D681" s="1" t="s">
        <v>135</v>
      </c>
      <c r="E681" s="1" t="s">
        <v>987</v>
      </c>
      <c r="F681" s="52">
        <v>43020.75508101852</v>
      </c>
      <c r="G681" s="158">
        <v>2130.4578308407099</v>
      </c>
      <c r="H681" s="5" t="s">
        <v>118</v>
      </c>
      <c r="I681" s="1" t="s">
        <v>143</v>
      </c>
      <c r="J681" s="69">
        <v>10.87</v>
      </c>
    </row>
    <row r="682" spans="1:10" x14ac:dyDescent="0.2">
      <c r="A682" s="50">
        <v>43020</v>
      </c>
      <c r="B682" s="1">
        <v>0.7550810185185185</v>
      </c>
      <c r="C682" s="1" t="s">
        <v>584</v>
      </c>
      <c r="D682" s="1" t="s">
        <v>135</v>
      </c>
      <c r="E682" s="1" t="s">
        <v>988</v>
      </c>
      <c r="F682" s="52">
        <v>43020.75508101852</v>
      </c>
      <c r="G682" s="158">
        <v>2130.4593162585202</v>
      </c>
      <c r="H682" s="5" t="s">
        <v>137</v>
      </c>
      <c r="I682" s="1" t="s">
        <v>143</v>
      </c>
      <c r="J682" s="69">
        <v>13375</v>
      </c>
    </row>
    <row r="683" spans="1:10" x14ac:dyDescent="0.2">
      <c r="A683" s="50">
        <v>43021</v>
      </c>
      <c r="B683" s="1">
        <v>0.64759259259259261</v>
      </c>
      <c r="C683" s="1" t="s">
        <v>990</v>
      </c>
      <c r="D683" s="1" t="s">
        <v>116</v>
      </c>
      <c r="E683" s="1" t="s">
        <v>991</v>
      </c>
      <c r="F683" s="52">
        <v>43021.637569444443</v>
      </c>
      <c r="G683" s="158">
        <v>2130.46080167632</v>
      </c>
      <c r="H683" s="5" t="s">
        <v>118</v>
      </c>
      <c r="I683" s="1" t="s">
        <v>119</v>
      </c>
      <c r="J683" s="69">
        <v>320</v>
      </c>
    </row>
    <row r="684" spans="1:10" x14ac:dyDescent="0.2">
      <c r="A684" s="50">
        <v>43021</v>
      </c>
      <c r="B684" s="1">
        <v>0.65074074074074073</v>
      </c>
      <c r="C684" s="1" t="s">
        <v>989</v>
      </c>
      <c r="D684" s="1" t="s">
        <v>135</v>
      </c>
      <c r="E684" s="1" t="s">
        <v>992</v>
      </c>
      <c r="F684" s="52">
        <v>43021.64434027778</v>
      </c>
      <c r="G684" s="158">
        <v>2130.4622870941198</v>
      </c>
      <c r="H684" s="5" t="s">
        <v>118</v>
      </c>
      <c r="I684" s="1" t="s">
        <v>119</v>
      </c>
      <c r="J684" s="69">
        <v>15050</v>
      </c>
    </row>
    <row r="685" spans="1:10" x14ac:dyDescent="0.2">
      <c r="A685" s="50">
        <v>43021</v>
      </c>
      <c r="B685" s="1">
        <v>0.65081018518518519</v>
      </c>
      <c r="C685" s="1" t="s">
        <v>989</v>
      </c>
      <c r="D685" s="1" t="s">
        <v>135</v>
      </c>
      <c r="E685" s="1" t="s">
        <v>993</v>
      </c>
      <c r="F685" s="52">
        <v>43021.644571759258</v>
      </c>
      <c r="G685" s="158">
        <v>2130.4637725119201</v>
      </c>
      <c r="H685" s="5" t="s">
        <v>118</v>
      </c>
      <c r="I685" s="1" t="s">
        <v>119</v>
      </c>
      <c r="J685" s="69">
        <v>15060</v>
      </c>
    </row>
    <row r="686" spans="1:10" x14ac:dyDescent="0.2">
      <c r="A686" s="50">
        <v>43021</v>
      </c>
      <c r="B686" s="1">
        <v>0.6508680555555556</v>
      </c>
      <c r="C686" s="1" t="s">
        <v>531</v>
      </c>
      <c r="D686" s="1" t="s">
        <v>135</v>
      </c>
      <c r="E686" s="1" t="s">
        <v>994</v>
      </c>
      <c r="F686" s="52">
        <v>43021.644606481481</v>
      </c>
      <c r="G686" s="158">
        <v>2130.4652579297199</v>
      </c>
      <c r="H686" s="5" t="s">
        <v>137</v>
      </c>
      <c r="I686" s="1" t="s">
        <v>143</v>
      </c>
      <c r="J686" s="69">
        <v>1678</v>
      </c>
    </row>
    <row r="687" spans="1:10" x14ac:dyDescent="0.2">
      <c r="A687" s="50">
        <v>43021</v>
      </c>
      <c r="B687" s="1">
        <v>0.65092592592592591</v>
      </c>
      <c r="C687" s="1" t="s">
        <v>584</v>
      </c>
      <c r="D687" s="1" t="s">
        <v>135</v>
      </c>
      <c r="E687" s="1" t="s">
        <v>995</v>
      </c>
      <c r="F687" s="52">
        <v>43021.644652777781</v>
      </c>
      <c r="G687" s="158">
        <v>2130.4667433475302</v>
      </c>
      <c r="H687" s="5" t="s">
        <v>137</v>
      </c>
      <c r="I687" s="1" t="s">
        <v>143</v>
      </c>
      <c r="J687" s="69">
        <v>13565</v>
      </c>
    </row>
    <row r="688" spans="1:10" x14ac:dyDescent="0.2">
      <c r="A688" s="50">
        <v>43021</v>
      </c>
      <c r="B688" s="1">
        <v>0.65098379629629632</v>
      </c>
      <c r="C688" s="1" t="s">
        <v>678</v>
      </c>
      <c r="D688" s="1" t="s">
        <v>135</v>
      </c>
      <c r="E688" s="1" t="s">
        <v>996</v>
      </c>
      <c r="F688" s="52">
        <v>43021.644675925927</v>
      </c>
      <c r="G688" s="158">
        <v>2130.46822876533</v>
      </c>
      <c r="H688" s="5" t="s">
        <v>118</v>
      </c>
      <c r="I688" s="1" t="s">
        <v>143</v>
      </c>
      <c r="J688" s="69">
        <v>18.329999999999998</v>
      </c>
    </row>
    <row r="689" spans="1:10" x14ac:dyDescent="0.2">
      <c r="A689" s="50">
        <v>43021</v>
      </c>
      <c r="B689" s="1">
        <v>0.65104166666666663</v>
      </c>
      <c r="C689" s="1" t="s">
        <v>914</v>
      </c>
      <c r="D689" s="1" t="s">
        <v>135</v>
      </c>
      <c r="E689" s="1" t="s">
        <v>997</v>
      </c>
      <c r="F689" s="52">
        <v>43021.64471064815</v>
      </c>
      <c r="G689" s="158">
        <v>2130.4697141831298</v>
      </c>
      <c r="H689" s="5" t="s">
        <v>118</v>
      </c>
      <c r="I689" s="1" t="s">
        <v>143</v>
      </c>
      <c r="J689" s="69">
        <v>8.7100000000000009</v>
      </c>
    </row>
    <row r="690" spans="1:10" x14ac:dyDescent="0.2">
      <c r="A690" s="50">
        <v>43024</v>
      </c>
      <c r="B690" s="1">
        <v>0.73285879629629624</v>
      </c>
      <c r="C690" s="1" t="s">
        <v>1000</v>
      </c>
      <c r="D690" s="1" t="s">
        <v>116</v>
      </c>
      <c r="E690" s="1" t="s">
        <v>1001</v>
      </c>
      <c r="F690" s="52">
        <v>43024.635509259257</v>
      </c>
      <c r="G690" s="158">
        <v>2130.47119960093</v>
      </c>
      <c r="H690" s="5" t="s">
        <v>118</v>
      </c>
      <c r="I690" s="1" t="s">
        <v>119</v>
      </c>
      <c r="J690" s="69">
        <v>240.24</v>
      </c>
    </row>
    <row r="691" spans="1:10" x14ac:dyDescent="0.2">
      <c r="A691" s="50">
        <v>43024</v>
      </c>
      <c r="B691" s="1">
        <v>0.73311342592592599</v>
      </c>
      <c r="C691" s="1" t="s">
        <v>584</v>
      </c>
      <c r="D691" s="1" t="s">
        <v>135</v>
      </c>
      <c r="E691" s="1" t="s">
        <v>1002</v>
      </c>
      <c r="F691" s="52">
        <v>43021.936377314814</v>
      </c>
      <c r="G691" s="158">
        <v>2130.4726850187299</v>
      </c>
      <c r="H691" s="5" t="s">
        <v>137</v>
      </c>
      <c r="I691" s="1" t="s">
        <v>119</v>
      </c>
      <c r="J691" s="69">
        <v>13810</v>
      </c>
    </row>
    <row r="692" spans="1:10" x14ac:dyDescent="0.2">
      <c r="A692" s="50">
        <v>43024</v>
      </c>
      <c r="B692" s="1">
        <v>0.73313657407407407</v>
      </c>
      <c r="C692" s="1" t="s">
        <v>999</v>
      </c>
      <c r="D692" s="1" t="s">
        <v>135</v>
      </c>
      <c r="E692" s="1" t="s">
        <v>1003</v>
      </c>
      <c r="F692" s="52">
        <v>43024.643217592595</v>
      </c>
      <c r="G692" s="158">
        <v>2130.4741704365401</v>
      </c>
      <c r="H692" s="5" t="s">
        <v>137</v>
      </c>
      <c r="I692" s="1" t="s">
        <v>119</v>
      </c>
      <c r="J692" s="69">
        <v>3904</v>
      </c>
    </row>
    <row r="693" spans="1:10" x14ac:dyDescent="0.2">
      <c r="A693" s="50">
        <v>43024</v>
      </c>
      <c r="B693" s="1">
        <v>0.73315972222222225</v>
      </c>
      <c r="C693" s="1" t="s">
        <v>999</v>
      </c>
      <c r="D693" s="1" t="s">
        <v>135</v>
      </c>
      <c r="E693" s="1" t="s">
        <v>1004</v>
      </c>
      <c r="F693" s="52">
        <v>43024.643252314818</v>
      </c>
      <c r="G693" s="158">
        <v>2130.4756558543399</v>
      </c>
      <c r="H693" s="5" t="s">
        <v>137</v>
      </c>
      <c r="I693" s="1" t="s">
        <v>119</v>
      </c>
      <c r="J693" s="69">
        <v>3903</v>
      </c>
    </row>
    <row r="694" spans="1:10" x14ac:dyDescent="0.2">
      <c r="A694" s="50">
        <v>43024</v>
      </c>
      <c r="B694" s="1">
        <v>0.73318287037037033</v>
      </c>
      <c r="C694" s="1" t="s">
        <v>999</v>
      </c>
      <c r="D694" s="1" t="s">
        <v>135</v>
      </c>
      <c r="E694" s="1" t="s">
        <v>1005</v>
      </c>
      <c r="F694" s="52">
        <v>43024.64329861111</v>
      </c>
      <c r="G694" s="158">
        <v>2130.4771412721402</v>
      </c>
      <c r="H694" s="5" t="s">
        <v>137</v>
      </c>
      <c r="I694" s="1" t="s">
        <v>119</v>
      </c>
      <c r="J694" s="69">
        <v>3902</v>
      </c>
    </row>
    <row r="695" spans="1:10" x14ac:dyDescent="0.2">
      <c r="A695" s="50">
        <v>43024</v>
      </c>
      <c r="B695" s="1">
        <v>0.73320601851851863</v>
      </c>
      <c r="C695" s="1" t="s">
        <v>999</v>
      </c>
      <c r="D695" s="1" t="s">
        <v>135</v>
      </c>
      <c r="E695" s="1" t="s">
        <v>1006</v>
      </c>
      <c r="F695" s="52">
        <v>43024.643333333333</v>
      </c>
      <c r="G695" s="158">
        <v>2130.47862668994</v>
      </c>
      <c r="H695" s="5" t="s">
        <v>137</v>
      </c>
      <c r="I695" s="1" t="s">
        <v>119</v>
      </c>
      <c r="J695" s="69">
        <v>3900</v>
      </c>
    </row>
    <row r="696" spans="1:10" x14ac:dyDescent="0.2">
      <c r="A696" s="50">
        <v>43024</v>
      </c>
      <c r="B696" s="1">
        <v>0.73322916666666671</v>
      </c>
      <c r="C696" s="1" t="s">
        <v>999</v>
      </c>
      <c r="D696" s="1" t="s">
        <v>135</v>
      </c>
      <c r="E696" s="1" t="s">
        <v>1007</v>
      </c>
      <c r="F696" s="52">
        <v>43024.643368055556</v>
      </c>
      <c r="G696" s="158">
        <v>2130.4801121077398</v>
      </c>
      <c r="H696" s="5" t="s">
        <v>137</v>
      </c>
      <c r="I696" s="1" t="s">
        <v>119</v>
      </c>
      <c r="J696" s="69">
        <v>3899</v>
      </c>
    </row>
    <row r="697" spans="1:10" x14ac:dyDescent="0.2">
      <c r="A697" s="50">
        <v>43024</v>
      </c>
      <c r="B697" s="1">
        <v>0.73325231481481479</v>
      </c>
      <c r="C697" s="1" t="s">
        <v>999</v>
      </c>
      <c r="D697" s="1" t="s">
        <v>135</v>
      </c>
      <c r="E697" s="1" t="s">
        <v>1008</v>
      </c>
      <c r="F697" s="52">
        <v>43024.643414351849</v>
      </c>
      <c r="G697" s="158">
        <v>2130.4815975255501</v>
      </c>
      <c r="H697" s="5" t="s">
        <v>137</v>
      </c>
      <c r="I697" s="1" t="s">
        <v>119</v>
      </c>
      <c r="J697" s="69">
        <v>3897</v>
      </c>
    </row>
    <row r="698" spans="1:10" x14ac:dyDescent="0.2">
      <c r="A698" s="50">
        <v>43024</v>
      </c>
      <c r="B698" s="1">
        <v>0.73327546296296298</v>
      </c>
      <c r="C698" s="1" t="s">
        <v>999</v>
      </c>
      <c r="D698" s="1" t="s">
        <v>135</v>
      </c>
      <c r="E698" s="1" t="s">
        <v>1009</v>
      </c>
      <c r="F698" s="52">
        <v>43024.643449074072</v>
      </c>
      <c r="G698" s="158">
        <v>2130.4830829433499</v>
      </c>
      <c r="H698" s="5" t="s">
        <v>137</v>
      </c>
      <c r="I698" s="1" t="s">
        <v>119</v>
      </c>
      <c r="J698" s="69">
        <v>3896</v>
      </c>
    </row>
    <row r="699" spans="1:10" x14ac:dyDescent="0.2">
      <c r="A699" s="50">
        <v>43024</v>
      </c>
      <c r="B699" s="1">
        <v>0.73329861111111105</v>
      </c>
      <c r="C699" s="1" t="s">
        <v>999</v>
      </c>
      <c r="D699" s="1" t="s">
        <v>135</v>
      </c>
      <c r="E699" s="1" t="s">
        <v>1010</v>
      </c>
      <c r="F699" s="52">
        <v>43024.643483796295</v>
      </c>
      <c r="G699" s="158">
        <v>2130.4845683611502</v>
      </c>
      <c r="H699" s="5" t="s">
        <v>137</v>
      </c>
      <c r="I699" s="1" t="s">
        <v>119</v>
      </c>
      <c r="J699" s="69">
        <v>3895</v>
      </c>
    </row>
    <row r="700" spans="1:10" x14ac:dyDescent="0.2">
      <c r="A700" s="50">
        <v>43024</v>
      </c>
      <c r="B700" s="1">
        <v>0.73332175925925924</v>
      </c>
      <c r="C700" s="1" t="s">
        <v>999</v>
      </c>
      <c r="D700" s="1" t="s">
        <v>135</v>
      </c>
      <c r="E700" s="1" t="s">
        <v>1011</v>
      </c>
      <c r="F700" s="52">
        <v>43024.643518518518</v>
      </c>
      <c r="G700" s="158">
        <v>2130.48605377895</v>
      </c>
      <c r="H700" s="5" t="s">
        <v>137</v>
      </c>
      <c r="I700" s="1" t="s">
        <v>119</v>
      </c>
      <c r="J700" s="69">
        <v>3892</v>
      </c>
    </row>
    <row r="701" spans="1:10" x14ac:dyDescent="0.2">
      <c r="A701" s="50">
        <v>43024</v>
      </c>
      <c r="B701" s="1">
        <v>0.73334490740740732</v>
      </c>
      <c r="C701" s="1" t="s">
        <v>999</v>
      </c>
      <c r="D701" s="1" t="s">
        <v>135</v>
      </c>
      <c r="E701" s="1" t="s">
        <v>1012</v>
      </c>
      <c r="F701" s="52">
        <v>43024.643553240741</v>
      </c>
      <c r="G701" s="158">
        <v>2130.4875391967498</v>
      </c>
      <c r="H701" s="5" t="s">
        <v>118</v>
      </c>
      <c r="I701" s="1" t="s">
        <v>143</v>
      </c>
      <c r="J701" s="69">
        <v>3888</v>
      </c>
    </row>
    <row r="702" spans="1:10" x14ac:dyDescent="0.2">
      <c r="A702" s="50">
        <v>43024</v>
      </c>
      <c r="B702" s="1">
        <v>0.73336805555555562</v>
      </c>
      <c r="C702" s="1" t="s">
        <v>584</v>
      </c>
      <c r="D702" s="1" t="s">
        <v>135</v>
      </c>
      <c r="E702" s="1" t="s">
        <v>1013</v>
      </c>
      <c r="F702" s="52">
        <v>43024.643599537034</v>
      </c>
      <c r="G702" s="158">
        <v>2130.4890246145601</v>
      </c>
      <c r="H702" s="5" t="s">
        <v>137</v>
      </c>
      <c r="I702" s="1" t="s">
        <v>143</v>
      </c>
      <c r="J702" s="69">
        <v>13600</v>
      </c>
    </row>
    <row r="703" spans="1:10" x14ac:dyDescent="0.2">
      <c r="A703" s="50">
        <v>43024</v>
      </c>
      <c r="B703" s="1">
        <v>0.7333912037037037</v>
      </c>
      <c r="C703" s="1" t="s">
        <v>678</v>
      </c>
      <c r="D703" s="1" t="s">
        <v>135</v>
      </c>
      <c r="E703" s="1" t="s">
        <v>1014</v>
      </c>
      <c r="F703" s="52">
        <v>43024.646724537037</v>
      </c>
      <c r="G703" s="158">
        <v>2130.4905100323599</v>
      </c>
      <c r="H703" s="5" t="s">
        <v>118</v>
      </c>
      <c r="I703" s="1" t="s">
        <v>143</v>
      </c>
      <c r="J703" s="69">
        <v>18.190000000000001</v>
      </c>
    </row>
    <row r="704" spans="1:10" x14ac:dyDescent="0.2">
      <c r="A704" s="50">
        <v>43024</v>
      </c>
      <c r="B704" s="1">
        <v>0.73341435185185189</v>
      </c>
      <c r="C704" s="1" t="s">
        <v>752</v>
      </c>
      <c r="D704" s="1" t="s">
        <v>135</v>
      </c>
      <c r="E704" s="1" t="s">
        <v>1015</v>
      </c>
      <c r="F704" s="52">
        <v>43024.647129629629</v>
      </c>
      <c r="G704" s="158">
        <v>2130.4919954501602</v>
      </c>
      <c r="H704" s="5" t="s">
        <v>118</v>
      </c>
      <c r="I704" s="1" t="s">
        <v>143</v>
      </c>
      <c r="J704" s="69">
        <v>8.94</v>
      </c>
    </row>
    <row r="705" spans="1:10" x14ac:dyDescent="0.2">
      <c r="A705" s="50">
        <v>43024</v>
      </c>
      <c r="B705" s="1">
        <v>0.73343749999999996</v>
      </c>
      <c r="C705" s="1" t="s">
        <v>862</v>
      </c>
      <c r="D705" s="1" t="s">
        <v>135</v>
      </c>
      <c r="E705" s="1" t="s">
        <v>1016</v>
      </c>
      <c r="F705" s="52">
        <v>43024.647164351853</v>
      </c>
      <c r="G705" s="158">
        <v>2130.49348086796</v>
      </c>
      <c r="H705" s="5" t="s">
        <v>118</v>
      </c>
      <c r="I705" s="1" t="s">
        <v>143</v>
      </c>
      <c r="J705" s="69">
        <v>10.52</v>
      </c>
    </row>
    <row r="706" spans="1:10" x14ac:dyDescent="0.2">
      <c r="A706" s="50">
        <v>43024</v>
      </c>
      <c r="B706" s="1">
        <v>0.73346064814814815</v>
      </c>
      <c r="C706" s="1" t="s">
        <v>888</v>
      </c>
      <c r="D706" s="1" t="s">
        <v>135</v>
      </c>
      <c r="E706" s="1" t="s">
        <v>1017</v>
      </c>
      <c r="F706" s="52">
        <v>43024.647210648145</v>
      </c>
      <c r="G706" s="158">
        <v>2130.4949662857598</v>
      </c>
      <c r="H706" s="5" t="s">
        <v>118</v>
      </c>
      <c r="I706" s="1" t="s">
        <v>143</v>
      </c>
      <c r="J706" s="69">
        <v>27.2</v>
      </c>
    </row>
    <row r="707" spans="1:10" x14ac:dyDescent="0.2">
      <c r="A707" s="50">
        <v>43024</v>
      </c>
      <c r="B707" s="1">
        <v>0.73348379629629623</v>
      </c>
      <c r="C707" s="1" t="s">
        <v>914</v>
      </c>
      <c r="D707" s="1" t="s">
        <v>135</v>
      </c>
      <c r="E707" s="1" t="s">
        <v>1018</v>
      </c>
      <c r="F707" s="52">
        <v>43024.647245370368</v>
      </c>
      <c r="G707" s="158">
        <v>2130.4964517035701</v>
      </c>
      <c r="H707" s="5" t="s">
        <v>118</v>
      </c>
      <c r="I707" s="1" t="s">
        <v>143</v>
      </c>
      <c r="J707" s="69">
        <v>8.5399999999999991</v>
      </c>
    </row>
    <row r="708" spans="1:10" x14ac:dyDescent="0.2">
      <c r="A708" s="50">
        <v>43024</v>
      </c>
      <c r="B708" s="1">
        <v>0.73350694444444453</v>
      </c>
      <c r="C708" s="1" t="s">
        <v>978</v>
      </c>
      <c r="D708" s="1" t="s">
        <v>135</v>
      </c>
      <c r="E708" s="1" t="s">
        <v>1019</v>
      </c>
      <c r="F708" s="52">
        <v>43024.647280092591</v>
      </c>
      <c r="G708" s="158">
        <v>2130.4979371213699</v>
      </c>
      <c r="H708" s="5" t="s">
        <v>137</v>
      </c>
      <c r="I708" s="1" t="s">
        <v>119</v>
      </c>
      <c r="J708" s="69">
        <v>28.58</v>
      </c>
    </row>
    <row r="709" spans="1:10" x14ac:dyDescent="0.2">
      <c r="A709" s="50">
        <v>43025</v>
      </c>
      <c r="B709" s="1">
        <v>0.60307870370370364</v>
      </c>
      <c r="C709" s="1" t="s">
        <v>1023</v>
      </c>
      <c r="D709" s="1" t="s">
        <v>116</v>
      </c>
      <c r="E709" s="1" t="s">
        <v>1032</v>
      </c>
      <c r="F709" s="52">
        <v>43025.603067129632</v>
      </c>
      <c r="G709" s="158">
        <v>2130.4994225391702</v>
      </c>
      <c r="H709" s="5" t="s">
        <v>118</v>
      </c>
      <c r="I709" s="1" t="s">
        <v>119</v>
      </c>
      <c r="J709" s="69">
        <v>2.0448</v>
      </c>
    </row>
    <row r="710" spans="1:10" x14ac:dyDescent="0.2">
      <c r="A710" s="50">
        <v>43025</v>
      </c>
      <c r="B710" s="1">
        <v>0.60313657407407406</v>
      </c>
      <c r="C710" s="1" t="s">
        <v>1024</v>
      </c>
      <c r="D710" s="1" t="s">
        <v>116</v>
      </c>
      <c r="E710" s="1" t="s">
        <v>1033</v>
      </c>
      <c r="F710" s="52">
        <v>43025.603136574071</v>
      </c>
      <c r="G710" s="158">
        <v>2130.50090795697</v>
      </c>
      <c r="H710" s="5" t="s">
        <v>118</v>
      </c>
      <c r="I710" s="1" t="s">
        <v>119</v>
      </c>
      <c r="J710" s="69">
        <v>2.84</v>
      </c>
    </row>
    <row r="711" spans="1:10" x14ac:dyDescent="0.2">
      <c r="A711" s="50">
        <v>43025</v>
      </c>
      <c r="B711" s="1">
        <v>0.60317129629629629</v>
      </c>
      <c r="C711" s="1" t="s">
        <v>1028</v>
      </c>
      <c r="D711" s="1" t="s">
        <v>116</v>
      </c>
      <c r="E711" s="1" t="s">
        <v>1034</v>
      </c>
      <c r="F711" s="52">
        <v>43025.603171296294</v>
      </c>
      <c r="G711" s="158">
        <v>2130.5023933747698</v>
      </c>
      <c r="H711" s="5" t="s">
        <v>137</v>
      </c>
      <c r="I711" s="1" t="s">
        <v>119</v>
      </c>
      <c r="J711" s="69">
        <v>46.576000000000001</v>
      </c>
    </row>
    <row r="712" spans="1:10" x14ac:dyDescent="0.2">
      <c r="A712" s="50">
        <v>43025</v>
      </c>
      <c r="B712" s="1">
        <v>0.60321759259259256</v>
      </c>
      <c r="C712" s="1" t="s">
        <v>1026</v>
      </c>
      <c r="D712" s="1" t="s">
        <v>116</v>
      </c>
      <c r="E712" s="1" t="s">
        <v>1035</v>
      </c>
      <c r="F712" s="52">
        <v>43025.603217592594</v>
      </c>
      <c r="G712" s="158">
        <v>2130.5038787925801</v>
      </c>
      <c r="H712" s="5" t="s">
        <v>137</v>
      </c>
      <c r="I712" s="1" t="s">
        <v>119</v>
      </c>
      <c r="J712" s="69">
        <v>46.576000000000001</v>
      </c>
    </row>
    <row r="713" spans="1:10" x14ac:dyDescent="0.2">
      <c r="A713" s="50">
        <v>43025</v>
      </c>
      <c r="B713" s="1">
        <v>0.60434027777777777</v>
      </c>
      <c r="C713" s="1" t="s">
        <v>978</v>
      </c>
      <c r="D713" s="1" t="s">
        <v>135</v>
      </c>
      <c r="E713" s="1" t="s">
        <v>1036</v>
      </c>
      <c r="F713" s="52">
        <v>43025.604328703703</v>
      </c>
      <c r="G713" s="158">
        <v>2130.5053642103799</v>
      </c>
      <c r="H713" s="5" t="s">
        <v>137</v>
      </c>
      <c r="I713" s="1" t="s">
        <v>119</v>
      </c>
      <c r="J713" s="69">
        <v>28.396999999999998</v>
      </c>
    </row>
    <row r="714" spans="1:10" x14ac:dyDescent="0.2">
      <c r="A714" s="50">
        <v>43025</v>
      </c>
      <c r="B714" s="1">
        <v>0.63090277777777781</v>
      </c>
      <c r="C714" s="1" t="s">
        <v>531</v>
      </c>
      <c r="D714" s="1" t="s">
        <v>135</v>
      </c>
      <c r="E714" s="1" t="s">
        <v>1037</v>
      </c>
      <c r="F714" s="52">
        <v>43025.630879629629</v>
      </c>
      <c r="G714" s="158">
        <v>2130.5068496281801</v>
      </c>
      <c r="H714" s="5" t="s">
        <v>137</v>
      </c>
      <c r="I714" s="1" t="s">
        <v>143</v>
      </c>
      <c r="J714" s="69">
        <v>1677</v>
      </c>
    </row>
    <row r="715" spans="1:10" x14ac:dyDescent="0.2">
      <c r="A715" s="50">
        <v>43025</v>
      </c>
      <c r="B715" s="1">
        <v>0.63094907407407408</v>
      </c>
      <c r="C715" s="1" t="s">
        <v>989</v>
      </c>
      <c r="D715" s="1" t="s">
        <v>135</v>
      </c>
      <c r="E715" s="1" t="s">
        <v>1038</v>
      </c>
      <c r="F715" s="52">
        <v>43025.630949074075</v>
      </c>
      <c r="G715" s="158">
        <v>2130.5083350459799</v>
      </c>
      <c r="H715" s="5" t="s">
        <v>137</v>
      </c>
      <c r="I715" s="1" t="s">
        <v>143</v>
      </c>
      <c r="J715" s="69">
        <v>15175</v>
      </c>
    </row>
    <row r="716" spans="1:10" x14ac:dyDescent="0.2">
      <c r="A716" s="50">
        <v>43025</v>
      </c>
      <c r="B716" s="1">
        <v>0.63099537037037035</v>
      </c>
      <c r="C716" s="1" t="s">
        <v>1021</v>
      </c>
      <c r="D716" s="1" t="s">
        <v>135</v>
      </c>
      <c r="E716" s="1" t="s">
        <v>1039</v>
      </c>
      <c r="F716" s="52">
        <v>43025.630995370368</v>
      </c>
      <c r="G716" s="158">
        <v>2130.5098204637802</v>
      </c>
      <c r="H716" s="5" t="s">
        <v>137</v>
      </c>
      <c r="I716" s="1" t="s">
        <v>119</v>
      </c>
      <c r="J716" s="69">
        <v>2266</v>
      </c>
    </row>
    <row r="717" spans="1:10" x14ac:dyDescent="0.2">
      <c r="A717" s="50">
        <v>43025</v>
      </c>
      <c r="B717" s="1">
        <v>0.63462962962962965</v>
      </c>
      <c r="C717" s="1" t="s">
        <v>678</v>
      </c>
      <c r="D717" s="1" t="s">
        <v>135</v>
      </c>
      <c r="E717" s="1" t="s">
        <v>1040</v>
      </c>
      <c r="F717" s="52">
        <v>43025.634606481479</v>
      </c>
      <c r="G717" s="158">
        <v>2130.51130588159</v>
      </c>
      <c r="H717" s="5" t="s">
        <v>137</v>
      </c>
      <c r="I717" s="1" t="s">
        <v>119</v>
      </c>
      <c r="J717" s="69">
        <v>18.47</v>
      </c>
    </row>
    <row r="718" spans="1:10" x14ac:dyDescent="0.2">
      <c r="A718" s="50">
        <v>43025</v>
      </c>
      <c r="B718" s="1">
        <v>0.63467592592592592</v>
      </c>
      <c r="C718" s="1" t="s">
        <v>978</v>
      </c>
      <c r="D718" s="1" t="s">
        <v>135</v>
      </c>
      <c r="E718" s="1" t="s">
        <v>1041</v>
      </c>
      <c r="F718" s="52">
        <v>43025.634675925925</v>
      </c>
      <c r="G718" s="158">
        <v>2130.5127912993898</v>
      </c>
      <c r="H718" s="5" t="s">
        <v>118</v>
      </c>
      <c r="I718" s="1" t="s">
        <v>143</v>
      </c>
      <c r="J718" s="69">
        <v>28.39</v>
      </c>
    </row>
    <row r="719" spans="1:10" x14ac:dyDescent="0.2">
      <c r="A719" s="50">
        <v>43026</v>
      </c>
      <c r="B719" s="1">
        <v>0.78180555555555553</v>
      </c>
      <c r="C719" s="1" t="s">
        <v>1042</v>
      </c>
      <c r="D719" s="1" t="s">
        <v>116</v>
      </c>
      <c r="E719" s="1" t="s">
        <v>1046</v>
      </c>
      <c r="F719" s="52">
        <v>43026.756944444445</v>
      </c>
      <c r="G719" s="158">
        <v>2130.5142767171901</v>
      </c>
      <c r="H719" s="5" t="s">
        <v>118</v>
      </c>
      <c r="I719" s="1" t="s">
        <v>119</v>
      </c>
      <c r="J719" s="69">
        <v>2.0080800000000001</v>
      </c>
    </row>
    <row r="720" spans="1:10" x14ac:dyDescent="0.2">
      <c r="A720" s="50">
        <v>43026</v>
      </c>
      <c r="B720" s="1">
        <v>0.78180555555555553</v>
      </c>
      <c r="C720" s="1" t="s">
        <v>1044</v>
      </c>
      <c r="D720" s="1" t="s">
        <v>116</v>
      </c>
      <c r="E720" s="1" t="s">
        <v>1047</v>
      </c>
      <c r="F720" s="52">
        <v>43026.756944444445</v>
      </c>
      <c r="G720" s="158">
        <v>2130.5157621349899</v>
      </c>
      <c r="H720" s="5" t="s">
        <v>118</v>
      </c>
      <c r="I720" s="1" t="s">
        <v>119</v>
      </c>
      <c r="J720" s="69">
        <v>2.7879999999999998</v>
      </c>
    </row>
    <row r="721" spans="1:10" x14ac:dyDescent="0.2">
      <c r="A721" s="50">
        <v>43026</v>
      </c>
      <c r="B721" s="1">
        <v>0.78214120370370377</v>
      </c>
      <c r="C721" s="1" t="s">
        <v>999</v>
      </c>
      <c r="D721" s="1" t="s">
        <v>135</v>
      </c>
      <c r="E721" s="1" t="s">
        <v>1048</v>
      </c>
      <c r="F721" s="52">
        <v>43026.763888888891</v>
      </c>
      <c r="G721" s="158">
        <v>2130.5172475527902</v>
      </c>
      <c r="H721" s="5" t="s">
        <v>118</v>
      </c>
      <c r="I721" s="1" t="s">
        <v>143</v>
      </c>
      <c r="J721" s="69">
        <v>3870</v>
      </c>
    </row>
    <row r="722" spans="1:10" x14ac:dyDescent="0.2">
      <c r="A722" s="50">
        <v>43026</v>
      </c>
      <c r="B722" s="1">
        <v>0.78215277777777781</v>
      </c>
      <c r="C722" s="1" t="s">
        <v>999</v>
      </c>
      <c r="D722" s="1" t="s">
        <v>135</v>
      </c>
      <c r="E722" s="1" t="s">
        <v>1049</v>
      </c>
      <c r="F722" s="52">
        <v>43026.763888888891</v>
      </c>
      <c r="G722" s="158">
        <v>2130.5187329706</v>
      </c>
      <c r="H722" s="5" t="s">
        <v>118</v>
      </c>
      <c r="I722" s="1" t="s">
        <v>143</v>
      </c>
      <c r="J722" s="69">
        <v>3878</v>
      </c>
    </row>
    <row r="723" spans="1:10" x14ac:dyDescent="0.2">
      <c r="A723" s="50">
        <v>43026</v>
      </c>
      <c r="B723" s="1">
        <v>0.78215277777777781</v>
      </c>
      <c r="C723" s="1" t="s">
        <v>584</v>
      </c>
      <c r="D723" s="1" t="s">
        <v>135</v>
      </c>
      <c r="E723" s="1" t="s">
        <v>1050</v>
      </c>
      <c r="F723" s="52">
        <v>43026.763888888891</v>
      </c>
      <c r="G723" s="158">
        <v>2130.5202183883998</v>
      </c>
      <c r="H723" s="5" t="s">
        <v>137</v>
      </c>
      <c r="I723" s="1" t="s">
        <v>143</v>
      </c>
      <c r="J723" s="69">
        <v>13595</v>
      </c>
    </row>
    <row r="724" spans="1:10" x14ac:dyDescent="0.2">
      <c r="A724" s="50">
        <v>43026</v>
      </c>
      <c r="B724" s="1">
        <v>0.78216435185185185</v>
      </c>
      <c r="C724" s="1" t="s">
        <v>678</v>
      </c>
      <c r="D724" s="1" t="s">
        <v>135</v>
      </c>
      <c r="E724" s="1" t="s">
        <v>1051</v>
      </c>
      <c r="F724" s="52">
        <v>43026.763888888891</v>
      </c>
      <c r="G724" s="158">
        <v>2130.5217038062001</v>
      </c>
      <c r="H724" s="5" t="s">
        <v>118</v>
      </c>
      <c r="I724" s="1" t="s">
        <v>143</v>
      </c>
      <c r="J724" s="69">
        <v>18.187999999999999</v>
      </c>
    </row>
    <row r="725" spans="1:10" x14ac:dyDescent="0.2">
      <c r="A725" s="50">
        <v>43026</v>
      </c>
      <c r="B725" s="1">
        <v>0.78217592592592589</v>
      </c>
      <c r="C725" s="1" t="s">
        <v>752</v>
      </c>
      <c r="D725" s="1" t="s">
        <v>135</v>
      </c>
      <c r="E725" s="1" t="s">
        <v>1052</v>
      </c>
      <c r="F725" s="52">
        <v>43026.763888888891</v>
      </c>
      <c r="G725" s="158">
        <v>2130.5231892239999</v>
      </c>
      <c r="H725" s="5" t="s">
        <v>118</v>
      </c>
      <c r="I725" s="1" t="s">
        <v>143</v>
      </c>
      <c r="J725" s="69">
        <v>8.91</v>
      </c>
    </row>
    <row r="726" spans="1:10" x14ac:dyDescent="0.2">
      <c r="A726" s="50">
        <v>43026</v>
      </c>
      <c r="B726" s="1">
        <v>0.78217592592592589</v>
      </c>
      <c r="C726" s="1" t="s">
        <v>862</v>
      </c>
      <c r="D726" s="1" t="s">
        <v>135</v>
      </c>
      <c r="E726" s="1" t="s">
        <v>1053</v>
      </c>
      <c r="F726" s="52">
        <v>43026.763888888891</v>
      </c>
      <c r="G726" s="158">
        <v>2130.5246746418002</v>
      </c>
      <c r="H726" s="5" t="s">
        <v>118</v>
      </c>
      <c r="I726" s="1" t="s">
        <v>143</v>
      </c>
      <c r="J726" s="69">
        <v>10.210000000000001</v>
      </c>
    </row>
    <row r="727" spans="1:10" x14ac:dyDescent="0.2">
      <c r="A727" s="50">
        <v>43026</v>
      </c>
      <c r="B727" s="1">
        <v>0.78218750000000004</v>
      </c>
      <c r="C727" s="1" t="s">
        <v>978</v>
      </c>
      <c r="D727" s="1" t="s">
        <v>135</v>
      </c>
      <c r="E727" s="1" t="s">
        <v>1054</v>
      </c>
      <c r="F727" s="52">
        <v>43026.763888888891</v>
      </c>
      <c r="G727" s="158">
        <v>2130.5261600596</v>
      </c>
      <c r="H727" s="5" t="s">
        <v>137</v>
      </c>
      <c r="I727" s="1" t="s">
        <v>119</v>
      </c>
      <c r="J727" s="69">
        <v>27.881</v>
      </c>
    </row>
    <row r="728" spans="1:10" x14ac:dyDescent="0.2">
      <c r="A728" s="50">
        <v>43027</v>
      </c>
      <c r="B728" s="1">
        <v>0.63601851851851854</v>
      </c>
      <c r="C728" s="1" t="s">
        <v>1056</v>
      </c>
      <c r="D728" s="1" t="s">
        <v>116</v>
      </c>
      <c r="E728" s="1" t="s">
        <v>1057</v>
      </c>
      <c r="F728" s="52">
        <v>43027.635983796295</v>
      </c>
      <c r="G728" s="158">
        <v>2130.5276454774098</v>
      </c>
      <c r="H728" s="5" t="s">
        <v>118</v>
      </c>
      <c r="I728" s="1" t="s">
        <v>119</v>
      </c>
      <c r="J728" s="69">
        <v>1.0374760000000001</v>
      </c>
    </row>
    <row r="729" spans="1:10" x14ac:dyDescent="0.2">
      <c r="A729" s="50">
        <v>43027</v>
      </c>
      <c r="B729" s="1">
        <v>0.64196759259259262</v>
      </c>
      <c r="C729" s="1" t="s">
        <v>678</v>
      </c>
      <c r="D729" s="1" t="s">
        <v>135</v>
      </c>
      <c r="E729" s="1" t="s">
        <v>1058</v>
      </c>
      <c r="F729" s="52">
        <v>43027.641157407408</v>
      </c>
      <c r="G729" s="158">
        <v>2130.5291308952101</v>
      </c>
      <c r="H729" s="5" t="s">
        <v>118</v>
      </c>
      <c r="I729" s="1" t="s">
        <v>143</v>
      </c>
      <c r="J729" s="69">
        <v>17.536000000000001</v>
      </c>
    </row>
    <row r="730" spans="1:10" x14ac:dyDescent="0.2">
      <c r="A730" s="50">
        <v>43027</v>
      </c>
      <c r="B730" s="1">
        <v>0.64202546296296303</v>
      </c>
      <c r="C730" s="1" t="s">
        <v>752</v>
      </c>
      <c r="D730" s="1" t="s">
        <v>135</v>
      </c>
      <c r="E730" s="1" t="s">
        <v>1059</v>
      </c>
      <c r="F730" s="52">
        <v>43027.642025462963</v>
      </c>
      <c r="G730" s="158">
        <v>2130.5306163130099</v>
      </c>
      <c r="H730" s="5" t="s">
        <v>118</v>
      </c>
      <c r="I730" s="1" t="s">
        <v>143</v>
      </c>
      <c r="J730" s="69">
        <v>8.7189999999999994</v>
      </c>
    </row>
    <row r="731" spans="1:10" x14ac:dyDescent="0.2">
      <c r="A731" s="50">
        <v>43027</v>
      </c>
      <c r="B731" s="1">
        <v>0.64208333333333334</v>
      </c>
      <c r="C731" s="1" t="s">
        <v>862</v>
      </c>
      <c r="D731" s="1" t="s">
        <v>135</v>
      </c>
      <c r="E731" s="1" t="s">
        <v>1060</v>
      </c>
      <c r="F731" s="52">
        <v>43027.642083333332</v>
      </c>
      <c r="G731" s="158">
        <v>2130.5321017308102</v>
      </c>
      <c r="H731" s="5" t="s">
        <v>118</v>
      </c>
      <c r="I731" s="1" t="s">
        <v>143</v>
      </c>
      <c r="J731" s="69">
        <v>10.08</v>
      </c>
    </row>
    <row r="732" spans="1:10" x14ac:dyDescent="0.2">
      <c r="A732" s="50">
        <v>43027</v>
      </c>
      <c r="B732" s="1">
        <v>0.64215277777777779</v>
      </c>
      <c r="C732" s="1" t="s">
        <v>888</v>
      </c>
      <c r="D732" s="1" t="s">
        <v>135</v>
      </c>
      <c r="E732" s="1" t="s">
        <v>1061</v>
      </c>
      <c r="F732" s="52">
        <v>43027.642141203702</v>
      </c>
      <c r="G732" s="158">
        <v>2130.53358714861</v>
      </c>
      <c r="H732" s="5" t="s">
        <v>118</v>
      </c>
      <c r="I732" s="1" t="s">
        <v>143</v>
      </c>
      <c r="J732" s="69">
        <v>27.33</v>
      </c>
    </row>
    <row r="733" spans="1:10" x14ac:dyDescent="0.2">
      <c r="A733" s="50">
        <v>43027</v>
      </c>
      <c r="B733" s="1">
        <v>0.6422106481481481</v>
      </c>
      <c r="C733" s="1" t="s">
        <v>914</v>
      </c>
      <c r="D733" s="1" t="s">
        <v>135</v>
      </c>
      <c r="E733" s="1" t="s">
        <v>1062</v>
      </c>
      <c r="F733" s="52">
        <v>43027.642210648148</v>
      </c>
      <c r="G733" s="158">
        <v>2130.5350725664198</v>
      </c>
      <c r="H733" s="5" t="s">
        <v>118</v>
      </c>
      <c r="I733" s="1" t="s">
        <v>143</v>
      </c>
      <c r="J733" s="69">
        <v>8.44</v>
      </c>
    </row>
    <row r="734" spans="1:10" x14ac:dyDescent="0.2">
      <c r="A734" s="50">
        <v>43027</v>
      </c>
      <c r="B734" s="1">
        <v>0.64228009259259256</v>
      </c>
      <c r="C734" s="1" t="s">
        <v>989</v>
      </c>
      <c r="D734" s="1" t="s">
        <v>135</v>
      </c>
      <c r="E734" s="1" t="s">
        <v>1063</v>
      </c>
      <c r="F734" s="52">
        <v>43027.642268518517</v>
      </c>
      <c r="G734" s="158">
        <v>2130.5365579842201</v>
      </c>
      <c r="H734" s="5" t="s">
        <v>118</v>
      </c>
      <c r="I734" s="1" t="s">
        <v>119</v>
      </c>
      <c r="J734" s="69">
        <v>15040</v>
      </c>
    </row>
    <row r="735" spans="1:10" x14ac:dyDescent="0.2">
      <c r="A735" s="50">
        <v>43027</v>
      </c>
      <c r="B735" s="1">
        <v>0.64233796296296297</v>
      </c>
      <c r="C735" s="1" t="s">
        <v>531</v>
      </c>
      <c r="D735" s="1" t="s">
        <v>135</v>
      </c>
      <c r="E735" s="1" t="s">
        <v>1064</v>
      </c>
      <c r="F735" s="52">
        <v>43027.642337962963</v>
      </c>
      <c r="G735" s="158">
        <v>2130.5380434020199</v>
      </c>
      <c r="H735" s="5" t="s">
        <v>118</v>
      </c>
      <c r="I735" s="1" t="s">
        <v>119</v>
      </c>
      <c r="J735" s="69">
        <v>1671</v>
      </c>
    </row>
    <row r="736" spans="1:10" x14ac:dyDescent="0.2">
      <c r="A736" s="50">
        <v>43027</v>
      </c>
      <c r="B736" s="1">
        <v>0.64239583333333339</v>
      </c>
      <c r="C736" s="1" t="s">
        <v>1021</v>
      </c>
      <c r="D736" s="1" t="s">
        <v>135</v>
      </c>
      <c r="E736" s="1" t="s">
        <v>1065</v>
      </c>
      <c r="F736" s="52">
        <v>43027.642395833333</v>
      </c>
      <c r="G736" s="158">
        <v>2130.5395288198201</v>
      </c>
      <c r="H736" s="5" t="s">
        <v>118</v>
      </c>
      <c r="I736" s="1" t="s">
        <v>143</v>
      </c>
      <c r="J736" s="69">
        <v>2275</v>
      </c>
    </row>
    <row r="737" spans="1:10" x14ac:dyDescent="0.2">
      <c r="A737" s="50">
        <v>43027</v>
      </c>
      <c r="B737" s="1">
        <v>0.64245370370370369</v>
      </c>
      <c r="C737" s="1" t="s">
        <v>1055</v>
      </c>
      <c r="D737" s="1" t="s">
        <v>135</v>
      </c>
      <c r="E737" s="1" t="s">
        <v>1066</v>
      </c>
      <c r="F737" s="52">
        <v>43027.642453703702</v>
      </c>
      <c r="G737" s="158">
        <v>2130.5410142376199</v>
      </c>
      <c r="H737" s="5" t="s">
        <v>137</v>
      </c>
      <c r="I737" s="1" t="s">
        <v>119</v>
      </c>
      <c r="J737" s="69">
        <v>13.864000000000001</v>
      </c>
    </row>
    <row r="738" spans="1:10" x14ac:dyDescent="0.2">
      <c r="A738" s="50">
        <v>43028</v>
      </c>
      <c r="B738" s="1">
        <v>0.59193287037037035</v>
      </c>
      <c r="C738" s="1" t="s">
        <v>1069</v>
      </c>
      <c r="D738" s="1" t="s">
        <v>116</v>
      </c>
      <c r="E738" s="1" t="s">
        <v>1076</v>
      </c>
      <c r="F738" s="52">
        <v>43028.591932870368</v>
      </c>
      <c r="G738" s="158">
        <v>2130.5424996554302</v>
      </c>
      <c r="H738" s="5" t="s">
        <v>118</v>
      </c>
      <c r="I738" s="1" t="s">
        <v>119</v>
      </c>
      <c r="J738" s="69">
        <v>2.016</v>
      </c>
    </row>
    <row r="739" spans="1:10" x14ac:dyDescent="0.2">
      <c r="A739" s="50">
        <v>43028</v>
      </c>
      <c r="B739" s="1">
        <v>0.59195601851851853</v>
      </c>
      <c r="C739" s="1" t="s">
        <v>1070</v>
      </c>
      <c r="D739" s="1" t="s">
        <v>116</v>
      </c>
      <c r="E739" s="1" t="s">
        <v>1077</v>
      </c>
      <c r="F739" s="52">
        <v>43028.591956018521</v>
      </c>
      <c r="G739" s="158">
        <v>2130.54398507323</v>
      </c>
      <c r="H739" s="5" t="s">
        <v>118</v>
      </c>
      <c r="I739" s="1" t="s">
        <v>119</v>
      </c>
      <c r="J739" s="69">
        <v>2.016</v>
      </c>
    </row>
    <row r="740" spans="1:10" x14ac:dyDescent="0.2">
      <c r="A740" s="50">
        <v>43028</v>
      </c>
      <c r="B740" s="1">
        <v>0.59196759259259257</v>
      </c>
      <c r="C740" s="1" t="s">
        <v>1072</v>
      </c>
      <c r="D740" s="1" t="s">
        <v>116</v>
      </c>
      <c r="E740" s="1" t="s">
        <v>1078</v>
      </c>
      <c r="F740" s="52">
        <v>43028.591979166667</v>
      </c>
      <c r="G740" s="158">
        <v>2130.5454704910298</v>
      </c>
      <c r="H740" s="5" t="s">
        <v>118</v>
      </c>
      <c r="I740" s="1" t="s">
        <v>119</v>
      </c>
      <c r="J740" s="69">
        <v>0.224411</v>
      </c>
    </row>
    <row r="741" spans="1:10" x14ac:dyDescent="0.2">
      <c r="A741" s="50">
        <v>43028</v>
      </c>
      <c r="B741" s="1">
        <v>0.59199074074074076</v>
      </c>
      <c r="C741" s="1" t="s">
        <v>1074</v>
      </c>
      <c r="D741" s="1" t="s">
        <v>116</v>
      </c>
      <c r="E741" s="1" t="s">
        <v>1079</v>
      </c>
      <c r="F741" s="52">
        <v>43028.591990740744</v>
      </c>
      <c r="G741" s="158">
        <v>2130.5469559088301</v>
      </c>
      <c r="H741" s="5" t="s">
        <v>118</v>
      </c>
      <c r="I741" s="1" t="s">
        <v>119</v>
      </c>
      <c r="J741" s="69">
        <v>0.225298</v>
      </c>
    </row>
    <row r="742" spans="1:10" x14ac:dyDescent="0.2">
      <c r="A742" s="50">
        <v>43028</v>
      </c>
      <c r="B742" s="1">
        <v>0.64922453703703698</v>
      </c>
      <c r="C742" s="1" t="s">
        <v>978</v>
      </c>
      <c r="D742" s="1" t="s">
        <v>135</v>
      </c>
      <c r="E742" s="1" t="s">
        <v>1080</v>
      </c>
      <c r="F742" s="52">
        <v>43028.64916666667</v>
      </c>
      <c r="G742" s="158">
        <v>2130.5484413266299</v>
      </c>
      <c r="H742" s="5" t="s">
        <v>137</v>
      </c>
      <c r="I742" s="1" t="s">
        <v>119</v>
      </c>
      <c r="J742" s="69">
        <v>28.013000000000002</v>
      </c>
    </row>
    <row r="743" spans="1:10" x14ac:dyDescent="0.2">
      <c r="A743" s="50">
        <v>43028</v>
      </c>
      <c r="B743" s="1">
        <v>0.64922453703703698</v>
      </c>
      <c r="C743" s="1" t="s">
        <v>1081</v>
      </c>
      <c r="D743" s="1" t="s">
        <v>135</v>
      </c>
      <c r="E743" s="1" t="s">
        <v>1082</v>
      </c>
      <c r="F743" s="52">
        <v>43028.649236111109</v>
      </c>
      <c r="G743" s="158">
        <v>2130.5499267444402</v>
      </c>
      <c r="H743" s="5" t="s">
        <v>137</v>
      </c>
      <c r="I743" s="1" t="s">
        <v>119</v>
      </c>
      <c r="J743" s="69">
        <v>2.5329999999999999</v>
      </c>
    </row>
    <row r="744" spans="1:10" x14ac:dyDescent="0.2">
      <c r="A744" s="50">
        <v>43028</v>
      </c>
      <c r="B744" s="1">
        <v>0.64923611111111112</v>
      </c>
      <c r="C744" s="1" t="s">
        <v>888</v>
      </c>
      <c r="D744" s="1" t="s">
        <v>135</v>
      </c>
      <c r="E744" s="1" t="s">
        <v>1083</v>
      </c>
      <c r="F744" s="52">
        <v>43028.649247685185</v>
      </c>
      <c r="G744" s="158">
        <v>2130.55141216224</v>
      </c>
      <c r="H744" s="5" t="s">
        <v>137</v>
      </c>
      <c r="I744" s="1" t="s">
        <v>119</v>
      </c>
      <c r="J744" s="69">
        <v>27.64</v>
      </c>
    </row>
    <row r="745" spans="1:10" x14ac:dyDescent="0.2">
      <c r="A745" s="50">
        <v>43028</v>
      </c>
      <c r="B745" s="1">
        <v>0.64924768518518516</v>
      </c>
      <c r="C745" s="1" t="s">
        <v>999</v>
      </c>
      <c r="D745" s="1" t="s">
        <v>135</v>
      </c>
      <c r="E745" s="1" t="s">
        <v>1084</v>
      </c>
      <c r="F745" s="52">
        <v>43028.649247685185</v>
      </c>
      <c r="G745" s="158">
        <v>2130.5528975800398</v>
      </c>
      <c r="H745" s="5" t="s">
        <v>137</v>
      </c>
      <c r="I745" s="1" t="s">
        <v>119</v>
      </c>
      <c r="J745" s="69">
        <v>3908</v>
      </c>
    </row>
    <row r="746" spans="1:10" x14ac:dyDescent="0.2">
      <c r="A746" s="50">
        <v>43028</v>
      </c>
      <c r="B746" s="1">
        <v>0.64925925925925931</v>
      </c>
      <c r="C746" s="1" t="s">
        <v>584</v>
      </c>
      <c r="D746" s="1" t="s">
        <v>135</v>
      </c>
      <c r="E746" s="1" t="s">
        <v>1085</v>
      </c>
      <c r="F746" s="52">
        <v>43028.649259259262</v>
      </c>
      <c r="G746" s="158">
        <v>2130.5543829978401</v>
      </c>
      <c r="H746" s="5" t="s">
        <v>137</v>
      </c>
      <c r="I746" s="1" t="s">
        <v>143</v>
      </c>
      <c r="J746" s="69">
        <v>13695</v>
      </c>
    </row>
    <row r="747" spans="1:10" x14ac:dyDescent="0.2">
      <c r="A747" s="50">
        <v>43028</v>
      </c>
      <c r="B747" s="1">
        <v>0.64927083333333335</v>
      </c>
      <c r="C747" s="1" t="s">
        <v>989</v>
      </c>
      <c r="D747" s="1" t="s">
        <v>135</v>
      </c>
      <c r="E747" s="1" t="s">
        <v>1086</v>
      </c>
      <c r="F747" s="52">
        <v>43028.649270833332</v>
      </c>
      <c r="G747" s="158">
        <v>2130.5558684156399</v>
      </c>
      <c r="H747" s="5" t="s">
        <v>118</v>
      </c>
      <c r="I747" s="1" t="s">
        <v>119</v>
      </c>
      <c r="J747" s="69">
        <v>14950</v>
      </c>
    </row>
    <row r="748" spans="1:10" x14ac:dyDescent="0.2">
      <c r="A748" s="50">
        <v>43028</v>
      </c>
      <c r="B748" s="1">
        <v>0.64927083333333335</v>
      </c>
      <c r="C748" s="1" t="s">
        <v>1021</v>
      </c>
      <c r="D748" s="1" t="s">
        <v>135</v>
      </c>
      <c r="E748" s="1" t="s">
        <v>1087</v>
      </c>
      <c r="F748" s="52">
        <v>43028.649282407408</v>
      </c>
      <c r="G748" s="158">
        <v>2130.5573538334502</v>
      </c>
      <c r="H748" s="5" t="s">
        <v>118</v>
      </c>
      <c r="I748" s="1" t="s">
        <v>119</v>
      </c>
      <c r="J748" s="69">
        <v>2274</v>
      </c>
    </row>
    <row r="749" spans="1:10" x14ac:dyDescent="0.2">
      <c r="A749" s="50">
        <v>43031</v>
      </c>
      <c r="B749" s="1">
        <v>0.63981481481481484</v>
      </c>
      <c r="C749" s="1" t="s">
        <v>1021</v>
      </c>
      <c r="D749" s="1" t="s">
        <v>135</v>
      </c>
      <c r="E749" s="1" t="s">
        <v>1089</v>
      </c>
      <c r="F749" s="52">
        <v>43031.639675925922</v>
      </c>
      <c r="G749" s="158">
        <v>2130.55883925125</v>
      </c>
      <c r="H749" s="5" t="s">
        <v>137</v>
      </c>
      <c r="I749" s="1" t="s">
        <v>143</v>
      </c>
      <c r="J749" s="69">
        <v>2243</v>
      </c>
    </row>
    <row r="750" spans="1:10" x14ac:dyDescent="0.2">
      <c r="A750" s="50">
        <v>43031</v>
      </c>
      <c r="B750" s="1">
        <v>0.63982638888888888</v>
      </c>
      <c r="C750" s="1" t="s">
        <v>1021</v>
      </c>
      <c r="D750" s="1" t="s">
        <v>135</v>
      </c>
      <c r="E750" s="1" t="s">
        <v>1090</v>
      </c>
      <c r="F750" s="52">
        <v>43031.639826388891</v>
      </c>
      <c r="G750" s="158">
        <v>2130.5603246690498</v>
      </c>
      <c r="H750" s="5" t="s">
        <v>137</v>
      </c>
      <c r="I750" s="1" t="s">
        <v>119</v>
      </c>
      <c r="J750" s="69">
        <v>2242</v>
      </c>
    </row>
    <row r="751" spans="1:10" x14ac:dyDescent="0.2">
      <c r="A751" s="50">
        <v>43031</v>
      </c>
      <c r="B751" s="1">
        <v>0.63983796296296302</v>
      </c>
      <c r="C751" s="1" t="s">
        <v>584</v>
      </c>
      <c r="D751" s="1" t="s">
        <v>135</v>
      </c>
      <c r="E751" s="1" t="s">
        <v>1091</v>
      </c>
      <c r="F751" s="52">
        <v>43031.639837962961</v>
      </c>
      <c r="G751" s="158">
        <v>2130.5618100868501</v>
      </c>
      <c r="H751" s="5" t="s">
        <v>118</v>
      </c>
      <c r="I751" s="1" t="s">
        <v>143</v>
      </c>
      <c r="J751" s="69">
        <v>13490</v>
      </c>
    </row>
    <row r="752" spans="1:10" x14ac:dyDescent="0.2">
      <c r="A752" s="50">
        <v>43031</v>
      </c>
      <c r="B752" s="1">
        <v>0.63984953703703706</v>
      </c>
      <c r="C752" s="1" t="s">
        <v>999</v>
      </c>
      <c r="D752" s="1" t="s">
        <v>135</v>
      </c>
      <c r="E752" s="1" t="s">
        <v>1092</v>
      </c>
      <c r="F752" s="52">
        <v>43031.639849537038</v>
      </c>
      <c r="G752" s="158">
        <v>2130.5632955046499</v>
      </c>
      <c r="H752" s="5" t="s">
        <v>118</v>
      </c>
      <c r="I752" s="1" t="s">
        <v>143</v>
      </c>
      <c r="J752" s="69">
        <v>3880</v>
      </c>
    </row>
    <row r="753" spans="1:10" x14ac:dyDescent="0.2">
      <c r="A753" s="50">
        <v>43031</v>
      </c>
      <c r="B753" s="1">
        <v>0.6398611111111111</v>
      </c>
      <c r="C753" s="1" t="s">
        <v>678</v>
      </c>
      <c r="D753" s="1" t="s">
        <v>135</v>
      </c>
      <c r="E753" s="1" t="s">
        <v>1093</v>
      </c>
      <c r="F753" s="52">
        <v>43031.639861111114</v>
      </c>
      <c r="G753" s="158">
        <v>2130.5647809224602</v>
      </c>
      <c r="H753" s="5" t="s">
        <v>137</v>
      </c>
      <c r="I753" s="1" t="s">
        <v>119</v>
      </c>
      <c r="J753" s="69">
        <v>17.972999999999999</v>
      </c>
    </row>
    <row r="754" spans="1:10" x14ac:dyDescent="0.2">
      <c r="A754" s="50">
        <v>43031</v>
      </c>
      <c r="B754" s="1">
        <v>0.6398611111111111</v>
      </c>
      <c r="C754" s="1" t="s">
        <v>862</v>
      </c>
      <c r="D754" s="1" t="s">
        <v>135</v>
      </c>
      <c r="E754" s="1" t="s">
        <v>1094</v>
      </c>
      <c r="F754" s="52">
        <v>43031.639872685184</v>
      </c>
      <c r="G754" s="158">
        <v>2130.56626634026</v>
      </c>
      <c r="H754" s="5" t="s">
        <v>137</v>
      </c>
      <c r="I754" s="1" t="s">
        <v>119</v>
      </c>
      <c r="J754" s="69">
        <v>10.33</v>
      </c>
    </row>
    <row r="755" spans="1:10" x14ac:dyDescent="0.2">
      <c r="A755" s="50">
        <v>43031</v>
      </c>
      <c r="B755" s="1">
        <v>0.63987268518518514</v>
      </c>
      <c r="C755" s="1" t="s">
        <v>888</v>
      </c>
      <c r="D755" s="1" t="s">
        <v>135</v>
      </c>
      <c r="E755" s="1" t="s">
        <v>1095</v>
      </c>
      <c r="F755" s="52">
        <v>43031.639884259261</v>
      </c>
      <c r="G755" s="158">
        <v>2130.5677517580598</v>
      </c>
      <c r="H755" s="5" t="s">
        <v>137</v>
      </c>
      <c r="I755" s="1" t="s">
        <v>119</v>
      </c>
      <c r="J755" s="69">
        <v>29.2</v>
      </c>
    </row>
    <row r="756" spans="1:10" x14ac:dyDescent="0.2">
      <c r="A756" s="50">
        <v>43031</v>
      </c>
      <c r="B756" s="1">
        <v>0.63988425925925929</v>
      </c>
      <c r="C756" s="1" t="s">
        <v>914</v>
      </c>
      <c r="D756" s="1" t="s">
        <v>135</v>
      </c>
      <c r="E756" s="1" t="s">
        <v>1096</v>
      </c>
      <c r="F756" s="52">
        <v>43031.63989583333</v>
      </c>
      <c r="G756" s="158">
        <v>2130.5692371758601</v>
      </c>
      <c r="H756" s="5" t="s">
        <v>137</v>
      </c>
      <c r="I756" s="1" t="s">
        <v>119</v>
      </c>
      <c r="J756" s="69">
        <v>8.57</v>
      </c>
    </row>
    <row r="757" spans="1:10" x14ac:dyDescent="0.2">
      <c r="A757" s="50">
        <v>43031</v>
      </c>
      <c r="B757" s="1">
        <v>0.63989583333333333</v>
      </c>
      <c r="C757" s="1" t="s">
        <v>978</v>
      </c>
      <c r="D757" s="1" t="s">
        <v>135</v>
      </c>
      <c r="E757" s="1" t="s">
        <v>1097</v>
      </c>
      <c r="F757" s="52">
        <v>43031.63989583333</v>
      </c>
      <c r="G757" s="158">
        <v>2130.5707225936599</v>
      </c>
      <c r="H757" s="5" t="s">
        <v>118</v>
      </c>
      <c r="I757" s="1" t="s">
        <v>143</v>
      </c>
      <c r="J757" s="69">
        <v>27.91</v>
      </c>
    </row>
    <row r="758" spans="1:10" x14ac:dyDescent="0.2">
      <c r="A758" s="50">
        <v>43031</v>
      </c>
      <c r="B758" s="1">
        <v>0.63990740740740737</v>
      </c>
      <c r="C758" s="1" t="s">
        <v>1055</v>
      </c>
      <c r="D758" s="1" t="s">
        <v>135</v>
      </c>
      <c r="E758" s="1" t="s">
        <v>1098</v>
      </c>
      <c r="F758" s="52">
        <v>43031.639907407407</v>
      </c>
      <c r="G758" s="158">
        <v>2130.5722080114701</v>
      </c>
      <c r="H758" s="5" t="s">
        <v>137</v>
      </c>
      <c r="I758" s="1" t="s">
        <v>119</v>
      </c>
      <c r="J758" s="69">
        <v>13.93</v>
      </c>
    </row>
    <row r="759" spans="1:10" x14ac:dyDescent="0.2">
      <c r="A759" s="50">
        <v>43031</v>
      </c>
      <c r="B759" s="1">
        <v>0.65305555555555561</v>
      </c>
      <c r="C759" s="1" t="s">
        <v>990</v>
      </c>
      <c r="D759" s="1" t="s">
        <v>116</v>
      </c>
      <c r="E759" s="1" t="s">
        <v>1099</v>
      </c>
      <c r="F759" s="52">
        <v>43031.653020833335</v>
      </c>
      <c r="G759" s="158">
        <v>2130.57369342927</v>
      </c>
      <c r="H759" s="5" t="s">
        <v>137</v>
      </c>
      <c r="I759" s="1" t="s">
        <v>143</v>
      </c>
      <c r="J759" s="69">
        <v>290</v>
      </c>
    </row>
    <row r="760" spans="1:10" x14ac:dyDescent="0.2">
      <c r="A760" s="50">
        <v>43032</v>
      </c>
      <c r="B760" s="1">
        <v>0.48318287037037039</v>
      </c>
      <c r="C760" s="1" t="s">
        <v>1101</v>
      </c>
      <c r="D760" s="1" t="s">
        <v>116</v>
      </c>
      <c r="E760" s="1" t="s">
        <v>1103</v>
      </c>
      <c r="F760" s="52">
        <v>43032.483148148145</v>
      </c>
      <c r="G760" s="158">
        <v>2130.5751788470702</v>
      </c>
      <c r="H760" s="5" t="s">
        <v>118</v>
      </c>
      <c r="I760" s="1" t="s">
        <v>119</v>
      </c>
      <c r="J760" s="69">
        <v>2.9694681999999997</v>
      </c>
    </row>
    <row r="761" spans="1:10" x14ac:dyDescent="0.2">
      <c r="A761" s="50">
        <v>43032</v>
      </c>
      <c r="B761" s="1">
        <v>0.48329861111111111</v>
      </c>
      <c r="C761" s="1" t="s">
        <v>1100</v>
      </c>
      <c r="D761" s="1" t="s">
        <v>116</v>
      </c>
      <c r="E761" s="1" t="s">
        <v>1104</v>
      </c>
      <c r="F761" s="52">
        <v>43032.483287037037</v>
      </c>
      <c r="G761" s="158">
        <v>2130.57666426487</v>
      </c>
      <c r="H761" s="5" t="s">
        <v>118</v>
      </c>
      <c r="I761" s="1" t="s">
        <v>119</v>
      </c>
      <c r="J761" s="69">
        <v>2.0297840000000003</v>
      </c>
    </row>
    <row r="762" spans="1:10" x14ac:dyDescent="0.2">
      <c r="A762" s="50">
        <v>43032</v>
      </c>
      <c r="B762" s="1">
        <v>0.49052083333333335</v>
      </c>
      <c r="C762" s="1" t="s">
        <v>978</v>
      </c>
      <c r="D762" s="1" t="s">
        <v>135</v>
      </c>
      <c r="E762" s="1" t="s">
        <v>1105</v>
      </c>
      <c r="F762" s="52">
        <v>43032.490405092591</v>
      </c>
      <c r="G762" s="158">
        <v>2130.5781496826698</v>
      </c>
      <c r="H762" s="5" t="s">
        <v>137</v>
      </c>
      <c r="I762" s="1" t="s">
        <v>119</v>
      </c>
      <c r="J762" s="69">
        <v>27.777999999999999</v>
      </c>
    </row>
    <row r="763" spans="1:10" x14ac:dyDescent="0.2">
      <c r="A763" s="50">
        <v>43032</v>
      </c>
      <c r="B763" s="1">
        <v>0.49063657407407407</v>
      </c>
      <c r="C763" s="1" t="s">
        <v>978</v>
      </c>
      <c r="D763" s="1" t="s">
        <v>135</v>
      </c>
      <c r="E763" s="1" t="s">
        <v>1106</v>
      </c>
      <c r="F763" s="52">
        <v>43032.490624999999</v>
      </c>
      <c r="G763" s="158">
        <v>2130.5796351004801</v>
      </c>
      <c r="H763" s="5" t="s">
        <v>137</v>
      </c>
      <c r="I763" s="1" t="s">
        <v>119</v>
      </c>
      <c r="J763" s="69">
        <v>27.92</v>
      </c>
    </row>
    <row r="764" spans="1:10" x14ac:dyDescent="0.2">
      <c r="A764" s="50">
        <v>43032</v>
      </c>
      <c r="B764" s="1">
        <v>0.6292592592592593</v>
      </c>
      <c r="C764" s="1" t="s">
        <v>1107</v>
      </c>
      <c r="D764" s="1" t="s">
        <v>116</v>
      </c>
      <c r="E764" s="1" t="s">
        <v>1111</v>
      </c>
      <c r="F764" s="52">
        <v>43032.628981481481</v>
      </c>
      <c r="G764" s="158">
        <v>2130.5811205182799</v>
      </c>
      <c r="H764" s="5" t="s">
        <v>118</v>
      </c>
      <c r="I764" s="1" t="s">
        <v>119</v>
      </c>
      <c r="J764" s="69">
        <v>0.24101999999999998</v>
      </c>
    </row>
    <row r="765" spans="1:10" x14ac:dyDescent="0.2">
      <c r="A765" s="50">
        <v>43032</v>
      </c>
      <c r="B765" s="1">
        <v>0.62927083333333333</v>
      </c>
      <c r="C765" s="1" t="s">
        <v>1109</v>
      </c>
      <c r="D765" s="1" t="s">
        <v>116</v>
      </c>
      <c r="E765" s="1" t="s">
        <v>1112</v>
      </c>
      <c r="F765" s="52">
        <v>43032.629282407404</v>
      </c>
      <c r="G765" s="158">
        <v>2130.5826059360802</v>
      </c>
      <c r="H765" s="5" t="s">
        <v>118</v>
      </c>
      <c r="I765" s="1" t="s">
        <v>119</v>
      </c>
      <c r="J765" s="69">
        <v>0.36243999999999998</v>
      </c>
    </row>
    <row r="766" spans="1:10" x14ac:dyDescent="0.2">
      <c r="A766" s="50">
        <v>43032</v>
      </c>
      <c r="B766" s="1">
        <v>0.65214120370370365</v>
      </c>
      <c r="C766" s="1" t="s">
        <v>1081</v>
      </c>
      <c r="D766" s="1" t="s">
        <v>135</v>
      </c>
      <c r="E766" s="1" t="s">
        <v>1113</v>
      </c>
      <c r="F766" s="52">
        <v>43032.646817129629</v>
      </c>
      <c r="G766" s="158">
        <v>2130.58409135388</v>
      </c>
      <c r="H766" s="5" t="s">
        <v>137</v>
      </c>
      <c r="I766" s="1" t="s">
        <v>119</v>
      </c>
      <c r="J766" s="69">
        <v>2.6</v>
      </c>
    </row>
    <row r="767" spans="1:10" x14ac:dyDescent="0.2">
      <c r="A767" s="50">
        <v>43032</v>
      </c>
      <c r="B767" s="1">
        <v>0.6521527777777778</v>
      </c>
      <c r="C767" s="1" t="s">
        <v>752</v>
      </c>
      <c r="D767" s="1" t="s">
        <v>135</v>
      </c>
      <c r="E767" s="1" t="s">
        <v>1115</v>
      </c>
      <c r="F767" s="52">
        <v>43032.65215277778</v>
      </c>
      <c r="G767" s="158">
        <v>2130.5855767716798</v>
      </c>
      <c r="H767" s="5" t="s">
        <v>118</v>
      </c>
      <c r="I767" s="1" t="s">
        <v>143</v>
      </c>
      <c r="J767" s="69">
        <v>8.5609999999999999</v>
      </c>
    </row>
    <row r="768" spans="1:10" x14ac:dyDescent="0.2">
      <c r="A768" s="50">
        <v>43032</v>
      </c>
      <c r="B768" s="1">
        <v>0.65217592592592599</v>
      </c>
      <c r="C768" s="1" t="s">
        <v>1081</v>
      </c>
      <c r="D768" s="1" t="s">
        <v>135</v>
      </c>
      <c r="E768" s="1" t="s">
        <v>1114</v>
      </c>
      <c r="F768" s="52">
        <v>43032.652187500003</v>
      </c>
      <c r="G768" s="158">
        <v>2130.5870621894901</v>
      </c>
      <c r="H768" s="5" t="s">
        <v>137</v>
      </c>
      <c r="I768" s="1" t="s">
        <v>119</v>
      </c>
      <c r="J768" s="69">
        <v>2.6</v>
      </c>
    </row>
    <row r="769" spans="1:10" x14ac:dyDescent="0.2">
      <c r="A769" s="50">
        <v>43032</v>
      </c>
      <c r="B769" s="1">
        <v>0.65218750000000003</v>
      </c>
      <c r="C769" s="1" t="s">
        <v>1055</v>
      </c>
      <c r="D769" s="1" t="s">
        <v>135</v>
      </c>
      <c r="E769" s="1" t="s">
        <v>1116</v>
      </c>
      <c r="F769" s="52">
        <v>43032.652199074073</v>
      </c>
      <c r="G769" s="158">
        <v>2130.5885476072899</v>
      </c>
      <c r="H769" s="5" t="s">
        <v>118</v>
      </c>
      <c r="I769" s="1" t="s">
        <v>143</v>
      </c>
      <c r="J769" s="69">
        <v>13.64</v>
      </c>
    </row>
    <row r="770" spans="1:10" x14ac:dyDescent="0.2">
      <c r="A770" s="50">
        <v>43032</v>
      </c>
      <c r="B770" s="1">
        <v>0.65219907407407407</v>
      </c>
      <c r="C770" s="1" t="s">
        <v>978</v>
      </c>
      <c r="D770" s="1" t="s">
        <v>135</v>
      </c>
      <c r="E770" s="1" t="s">
        <v>1117</v>
      </c>
      <c r="F770" s="52">
        <v>43032.65221064815</v>
      </c>
      <c r="G770" s="158">
        <v>2130.5900330250902</v>
      </c>
      <c r="H770" s="5" t="s">
        <v>118</v>
      </c>
      <c r="I770" s="1" t="s">
        <v>143</v>
      </c>
      <c r="J770" s="69">
        <v>27.74</v>
      </c>
    </row>
    <row r="771" spans="1:10" x14ac:dyDescent="0.2">
      <c r="A771" s="50">
        <v>43032</v>
      </c>
      <c r="B771" s="1">
        <v>0.65221064814814811</v>
      </c>
      <c r="C771" s="1" t="s">
        <v>888</v>
      </c>
      <c r="D771" s="1" t="s">
        <v>135</v>
      </c>
      <c r="E771" s="1" t="s">
        <v>1118</v>
      </c>
      <c r="F771" s="52">
        <v>43032.652222222219</v>
      </c>
      <c r="G771" s="158">
        <v>2130.59151844289</v>
      </c>
      <c r="H771" s="5" t="s">
        <v>137</v>
      </c>
      <c r="I771" s="1" t="s">
        <v>119</v>
      </c>
      <c r="J771" s="69">
        <v>29.73</v>
      </c>
    </row>
    <row r="772" spans="1:10" x14ac:dyDescent="0.2">
      <c r="A772" s="50">
        <v>43032</v>
      </c>
      <c r="B772" s="1">
        <v>0.65792824074074074</v>
      </c>
      <c r="C772" s="1" t="s">
        <v>989</v>
      </c>
      <c r="D772" s="1" t="s">
        <v>135</v>
      </c>
      <c r="E772" s="1" t="s">
        <v>1121</v>
      </c>
      <c r="F772" s="52">
        <v>43032.657881944448</v>
      </c>
      <c r="G772" s="158">
        <v>2130.5930038606898</v>
      </c>
      <c r="H772" s="5" t="s">
        <v>137</v>
      </c>
      <c r="I772" s="1" t="s">
        <v>143</v>
      </c>
      <c r="J772" s="69">
        <v>15025</v>
      </c>
    </row>
    <row r="773" spans="1:10" x14ac:dyDescent="0.2">
      <c r="A773" s="50">
        <v>43032</v>
      </c>
      <c r="B773" s="1">
        <v>0.65793981481481478</v>
      </c>
      <c r="C773" s="1" t="s">
        <v>531</v>
      </c>
      <c r="D773" s="1" t="s">
        <v>135</v>
      </c>
      <c r="E773" s="1" t="s">
        <v>1119</v>
      </c>
      <c r="F773" s="52">
        <v>43032.657951388886</v>
      </c>
      <c r="G773" s="158">
        <v>2130.5944892785001</v>
      </c>
      <c r="H773" s="5" t="s">
        <v>137</v>
      </c>
      <c r="I773" s="1" t="s">
        <v>143</v>
      </c>
      <c r="J773" s="69">
        <v>1665</v>
      </c>
    </row>
    <row r="774" spans="1:10" x14ac:dyDescent="0.2">
      <c r="A774" s="50">
        <v>43032</v>
      </c>
      <c r="B774" s="1">
        <v>0.65795138888888893</v>
      </c>
      <c r="C774" s="1" t="s">
        <v>584</v>
      </c>
      <c r="D774" s="1" t="s">
        <v>135</v>
      </c>
      <c r="E774" s="1" t="s">
        <v>1120</v>
      </c>
      <c r="F774" s="52">
        <v>43032.657962962963</v>
      </c>
      <c r="G774" s="158">
        <v>2130.5959746962999</v>
      </c>
      <c r="H774" s="5" t="s">
        <v>137</v>
      </c>
      <c r="I774" s="1" t="s">
        <v>143</v>
      </c>
      <c r="J774" s="69">
        <v>13410</v>
      </c>
    </row>
    <row r="775" spans="1:10" x14ac:dyDescent="0.2">
      <c r="A775" s="50">
        <v>43032</v>
      </c>
      <c r="B775" s="1">
        <v>0.69967592592592587</v>
      </c>
      <c r="C775" s="1" t="s">
        <v>589</v>
      </c>
      <c r="D775" s="1" t="s">
        <v>116</v>
      </c>
      <c r="E775" s="1" t="s">
        <v>1123</v>
      </c>
      <c r="F775" s="52">
        <v>43032.678425925929</v>
      </c>
      <c r="G775" s="158">
        <v>2130.5974601141002</v>
      </c>
      <c r="H775" s="5" t="s">
        <v>137</v>
      </c>
      <c r="I775" s="1" t="s">
        <v>143</v>
      </c>
      <c r="J775" s="69">
        <v>30</v>
      </c>
    </row>
    <row r="776" spans="1:10" x14ac:dyDescent="0.2">
      <c r="A776" s="50">
        <v>43032</v>
      </c>
      <c r="B776" s="1">
        <v>0.69968750000000002</v>
      </c>
      <c r="C776" s="1" t="s">
        <v>591</v>
      </c>
      <c r="D776" s="1" t="s">
        <v>116</v>
      </c>
      <c r="E776" s="1" t="s">
        <v>1124</v>
      </c>
      <c r="F776" s="52">
        <v>43032.679224537038</v>
      </c>
      <c r="G776" s="158">
        <v>2130.5989455319</v>
      </c>
      <c r="H776" s="5" t="s">
        <v>137</v>
      </c>
      <c r="I776" s="1" t="s">
        <v>143</v>
      </c>
      <c r="J776" s="69">
        <v>0</v>
      </c>
    </row>
    <row r="777" spans="1:10" x14ac:dyDescent="0.2">
      <c r="A777" s="50">
        <v>43032</v>
      </c>
      <c r="B777" s="1">
        <v>0.69969907407407417</v>
      </c>
      <c r="C777" s="1" t="s">
        <v>592</v>
      </c>
      <c r="D777" s="1" t="s">
        <v>116</v>
      </c>
      <c r="E777" s="1" t="s">
        <v>1125</v>
      </c>
      <c r="F777" s="52">
        <v>43032.679236111115</v>
      </c>
      <c r="G777" s="158">
        <v>2130.6004309496998</v>
      </c>
      <c r="H777" s="5" t="s">
        <v>118</v>
      </c>
      <c r="I777" s="1" t="s">
        <v>143</v>
      </c>
      <c r="J777" s="69">
        <v>0</v>
      </c>
    </row>
    <row r="778" spans="1:10" x14ac:dyDescent="0.2">
      <c r="A778" s="50">
        <v>43032</v>
      </c>
      <c r="B778" s="1">
        <v>0.6997106481481481</v>
      </c>
      <c r="C778" s="1" t="s">
        <v>593</v>
      </c>
      <c r="D778" s="1" t="s">
        <v>116</v>
      </c>
      <c r="E778" s="1" t="s">
        <v>1126</v>
      </c>
      <c r="F778" s="52">
        <v>43032.679247685184</v>
      </c>
      <c r="G778" s="158">
        <v>2130.6019163675101</v>
      </c>
      <c r="H778" s="5" t="s">
        <v>137</v>
      </c>
      <c r="I778" s="1" t="s">
        <v>143</v>
      </c>
      <c r="J778" s="69">
        <v>0</v>
      </c>
    </row>
    <row r="779" spans="1:10" x14ac:dyDescent="0.2">
      <c r="A779" s="50">
        <v>43032</v>
      </c>
      <c r="B779" s="1">
        <v>0.6997106481481481</v>
      </c>
      <c r="C779" s="1" t="s">
        <v>594</v>
      </c>
      <c r="D779" s="1" t="s">
        <v>116</v>
      </c>
      <c r="E779" s="1" t="s">
        <v>1127</v>
      </c>
      <c r="F779" s="52">
        <v>43032.679270833331</v>
      </c>
      <c r="G779" s="158">
        <v>2130.6034017853099</v>
      </c>
      <c r="H779" s="5" t="s">
        <v>137</v>
      </c>
      <c r="I779" s="1" t="s">
        <v>143</v>
      </c>
      <c r="J779" s="69">
        <v>0</v>
      </c>
    </row>
    <row r="780" spans="1:10" x14ac:dyDescent="0.2">
      <c r="A780" s="50">
        <v>43032</v>
      </c>
      <c r="B780" s="1">
        <v>0.69972222222222225</v>
      </c>
      <c r="C780" s="1" t="s">
        <v>595</v>
      </c>
      <c r="D780" s="1" t="s">
        <v>116</v>
      </c>
      <c r="E780" s="1" t="s">
        <v>1128</v>
      </c>
      <c r="F780" s="52">
        <v>43032.679282407407</v>
      </c>
      <c r="G780" s="158">
        <v>2130.6048872031101</v>
      </c>
      <c r="H780" s="5" t="s">
        <v>118</v>
      </c>
      <c r="I780" s="1" t="s">
        <v>143</v>
      </c>
      <c r="J780" s="69">
        <v>0</v>
      </c>
    </row>
    <row r="781" spans="1:10" x14ac:dyDescent="0.2">
      <c r="A781" s="50">
        <v>43033</v>
      </c>
      <c r="B781" s="1">
        <v>0.63343749999999999</v>
      </c>
      <c r="C781" s="1" t="s">
        <v>1157</v>
      </c>
      <c r="D781" s="1" t="s">
        <v>116</v>
      </c>
      <c r="E781" s="1" t="s">
        <v>1161</v>
      </c>
      <c r="F781" s="52">
        <v>43033.632615740738</v>
      </c>
      <c r="G781" s="158">
        <v>2130.60637262091</v>
      </c>
      <c r="H781" s="5" t="s">
        <v>118</v>
      </c>
      <c r="I781" s="1" t="s">
        <v>119</v>
      </c>
      <c r="J781" s="69">
        <v>310</v>
      </c>
    </row>
    <row r="782" spans="1:10" x14ac:dyDescent="0.2">
      <c r="A782" s="50">
        <v>43033</v>
      </c>
      <c r="B782" s="1">
        <v>0.6538194444444444</v>
      </c>
      <c r="C782" s="1" t="s">
        <v>1081</v>
      </c>
      <c r="D782" s="1" t="s">
        <v>135</v>
      </c>
      <c r="E782" s="1" t="s">
        <v>1162</v>
      </c>
      <c r="F782" s="52">
        <v>43033.653310185182</v>
      </c>
      <c r="G782" s="158">
        <v>2130.6078580387102</v>
      </c>
      <c r="H782" s="5" t="s">
        <v>137</v>
      </c>
      <c r="I782" s="1" t="s">
        <v>119</v>
      </c>
      <c r="J782" s="69">
        <v>2.63</v>
      </c>
    </row>
    <row r="783" spans="1:10" x14ac:dyDescent="0.2">
      <c r="A783" s="50">
        <v>43033</v>
      </c>
      <c r="B783" s="1">
        <v>0.65385416666666674</v>
      </c>
      <c r="C783" s="1" t="s">
        <v>978</v>
      </c>
      <c r="D783" s="1" t="s">
        <v>135</v>
      </c>
      <c r="E783" s="1" t="s">
        <v>1163</v>
      </c>
      <c r="F783" s="52">
        <v>43033.653854166667</v>
      </c>
      <c r="G783" s="158">
        <v>2130.60934345652</v>
      </c>
      <c r="H783" s="5" t="s">
        <v>137</v>
      </c>
      <c r="I783" s="1" t="s">
        <v>119</v>
      </c>
      <c r="J783" s="69">
        <v>28.132999999999999</v>
      </c>
    </row>
    <row r="784" spans="1:10" x14ac:dyDescent="0.2">
      <c r="A784" s="50">
        <v>43033</v>
      </c>
      <c r="B784" s="1">
        <v>0.65388888888888885</v>
      </c>
      <c r="C784" s="1" t="s">
        <v>1021</v>
      </c>
      <c r="D784" s="1" t="s">
        <v>135</v>
      </c>
      <c r="E784" s="1" t="s">
        <v>1164</v>
      </c>
      <c r="F784" s="52">
        <v>43033.65388888889</v>
      </c>
      <c r="G784" s="158">
        <v>2130.6108288743199</v>
      </c>
      <c r="H784" s="5" t="s">
        <v>118</v>
      </c>
      <c r="I784" s="1" t="s">
        <v>143</v>
      </c>
      <c r="J784" s="69">
        <v>2252</v>
      </c>
    </row>
    <row r="785" spans="1:10" x14ac:dyDescent="0.2">
      <c r="A785" s="50">
        <v>43033</v>
      </c>
      <c r="B785" s="1">
        <v>0.65391203703703704</v>
      </c>
      <c r="C785" s="1" t="s">
        <v>989</v>
      </c>
      <c r="D785" s="1" t="s">
        <v>135</v>
      </c>
      <c r="E785" s="1" t="s">
        <v>1165</v>
      </c>
      <c r="F785" s="52">
        <v>43033.653923611113</v>
      </c>
      <c r="G785" s="158">
        <v>2130.6123142921201</v>
      </c>
      <c r="H785" s="5" t="s">
        <v>118</v>
      </c>
      <c r="I785" s="1" t="s">
        <v>119</v>
      </c>
      <c r="J785" s="69">
        <v>15050</v>
      </c>
    </row>
    <row r="786" spans="1:10" x14ac:dyDescent="0.2">
      <c r="A786" s="50">
        <v>43034</v>
      </c>
      <c r="B786" s="1">
        <v>0.63906249999999998</v>
      </c>
      <c r="C786" s="1" t="s">
        <v>584</v>
      </c>
      <c r="D786" s="1" t="s">
        <v>135</v>
      </c>
      <c r="E786" s="1" t="s">
        <v>1169</v>
      </c>
      <c r="F786" s="52">
        <v>43034.638784722221</v>
      </c>
      <c r="G786" s="158">
        <v>2130.6137997099199</v>
      </c>
      <c r="H786" s="5" t="s">
        <v>137</v>
      </c>
      <c r="I786" s="1" t="s">
        <v>143</v>
      </c>
      <c r="J786" s="69">
        <v>13550</v>
      </c>
    </row>
    <row r="787" spans="1:10" x14ac:dyDescent="0.2">
      <c r="A787" s="50">
        <v>43034</v>
      </c>
      <c r="B787" s="1">
        <v>0.63907407407407402</v>
      </c>
      <c r="C787" s="1" t="s">
        <v>1021</v>
      </c>
      <c r="D787" s="1" t="s">
        <v>135</v>
      </c>
      <c r="E787" s="1" t="s">
        <v>1170</v>
      </c>
      <c r="F787" s="52">
        <v>43034.639074074075</v>
      </c>
      <c r="G787" s="158">
        <v>2130.6152851277202</v>
      </c>
      <c r="H787" s="5" t="s">
        <v>137</v>
      </c>
      <c r="I787" s="1" t="s">
        <v>119</v>
      </c>
      <c r="J787" s="69">
        <v>2222</v>
      </c>
    </row>
    <row r="788" spans="1:10" x14ac:dyDescent="0.2">
      <c r="A788" s="50">
        <v>43034</v>
      </c>
      <c r="B788" s="1">
        <v>0.63908564814814817</v>
      </c>
      <c r="C788" s="1" t="s">
        <v>862</v>
      </c>
      <c r="D788" s="1" t="s">
        <v>135</v>
      </c>
      <c r="E788" s="1" t="s">
        <v>1171</v>
      </c>
      <c r="F788" s="52">
        <v>43034.639085648145</v>
      </c>
      <c r="G788" s="158">
        <v>2130.61677054552</v>
      </c>
      <c r="H788" s="5" t="s">
        <v>137</v>
      </c>
      <c r="I788" s="1" t="s">
        <v>119</v>
      </c>
      <c r="J788" s="69">
        <v>10.65</v>
      </c>
    </row>
    <row r="789" spans="1:10" x14ac:dyDescent="0.2">
      <c r="A789" s="50">
        <v>43034</v>
      </c>
      <c r="B789" s="1">
        <v>0.63908564814814817</v>
      </c>
      <c r="C789" s="1" t="s">
        <v>888</v>
      </c>
      <c r="D789" s="1" t="s">
        <v>135</v>
      </c>
      <c r="E789" s="1" t="s">
        <v>1172</v>
      </c>
      <c r="F789" s="52">
        <v>43034.639097222222</v>
      </c>
      <c r="G789" s="158">
        <v>2130.6182559633298</v>
      </c>
      <c r="H789" s="5" t="s">
        <v>118</v>
      </c>
      <c r="I789" s="1" t="s">
        <v>143</v>
      </c>
      <c r="J789" s="69">
        <v>29.43</v>
      </c>
    </row>
    <row r="790" spans="1:10" x14ac:dyDescent="0.2">
      <c r="A790" s="50">
        <v>43034</v>
      </c>
      <c r="B790" s="1">
        <v>0.63909722222222221</v>
      </c>
      <c r="C790" s="1" t="s">
        <v>914</v>
      </c>
      <c r="D790" s="1" t="s">
        <v>135</v>
      </c>
      <c r="E790" s="1" t="s">
        <v>1173</v>
      </c>
      <c r="F790" s="52">
        <v>43034.639108796298</v>
      </c>
      <c r="G790" s="158">
        <v>2130.6197413811301</v>
      </c>
      <c r="H790" s="5" t="s">
        <v>137</v>
      </c>
      <c r="I790" s="1" t="s">
        <v>119</v>
      </c>
      <c r="J790" s="69">
        <v>8.76</v>
      </c>
    </row>
    <row r="791" spans="1:10" x14ac:dyDescent="0.2">
      <c r="A791" s="50">
        <v>43034</v>
      </c>
      <c r="B791" s="1">
        <v>0.63910879629629636</v>
      </c>
      <c r="C791" s="1" t="s">
        <v>1055</v>
      </c>
      <c r="D791" s="1" t="s">
        <v>135</v>
      </c>
      <c r="E791" s="1" t="s">
        <v>1174</v>
      </c>
      <c r="F791" s="52">
        <v>43034.639108796298</v>
      </c>
      <c r="G791" s="158">
        <v>2130.6212267989299</v>
      </c>
      <c r="H791" s="5" t="s">
        <v>137</v>
      </c>
      <c r="I791" s="1" t="s">
        <v>119</v>
      </c>
      <c r="J791" s="69">
        <v>13.85</v>
      </c>
    </row>
    <row r="792" spans="1:10" x14ac:dyDescent="0.2">
      <c r="A792" s="50">
        <v>43035</v>
      </c>
      <c r="B792" s="1">
        <v>0.64774305555555556</v>
      </c>
      <c r="C792" s="1" t="s">
        <v>978</v>
      </c>
      <c r="D792" s="1" t="s">
        <v>135</v>
      </c>
      <c r="E792" s="1" t="s">
        <v>1175</v>
      </c>
      <c r="F792" s="52">
        <v>43035.647141203706</v>
      </c>
      <c r="G792" s="158">
        <v>2130.6227122167302</v>
      </c>
      <c r="H792" s="5" t="s">
        <v>137</v>
      </c>
      <c r="I792" s="1" t="s">
        <v>119</v>
      </c>
      <c r="J792" s="69">
        <v>29.094760000000001</v>
      </c>
    </row>
    <row r="793" spans="1:10" x14ac:dyDescent="0.2">
      <c r="A793" s="50">
        <v>43035</v>
      </c>
      <c r="B793" s="1">
        <v>0.64777777777777779</v>
      </c>
      <c r="C793" s="1" t="s">
        <v>978</v>
      </c>
      <c r="D793" s="1" t="s">
        <v>135</v>
      </c>
      <c r="E793" s="1" t="s">
        <v>1176</v>
      </c>
      <c r="F793" s="52">
        <v>43035.647777777776</v>
      </c>
      <c r="G793" s="158">
        <v>2130.62419763453</v>
      </c>
      <c r="H793" s="5" t="s">
        <v>118</v>
      </c>
      <c r="I793" s="1" t="s">
        <v>143</v>
      </c>
      <c r="J793" s="69">
        <v>28.7</v>
      </c>
    </row>
    <row r="794" spans="1:10" x14ac:dyDescent="0.2">
      <c r="A794" s="50">
        <v>43035</v>
      </c>
      <c r="B794" s="1">
        <v>0.64781250000000001</v>
      </c>
      <c r="C794" s="1" t="s">
        <v>1055</v>
      </c>
      <c r="D794" s="1" t="s">
        <v>135</v>
      </c>
      <c r="E794" s="1" t="s">
        <v>1177</v>
      </c>
      <c r="F794" s="52">
        <v>43035.647812499999</v>
      </c>
      <c r="G794" s="158">
        <v>2130.6256830523398</v>
      </c>
      <c r="H794" s="5" t="s">
        <v>118</v>
      </c>
      <c r="I794" s="1" t="s">
        <v>143</v>
      </c>
      <c r="J794" s="69">
        <v>13.57</v>
      </c>
    </row>
    <row r="795" spans="1:10" x14ac:dyDescent="0.2">
      <c r="A795" s="50">
        <v>43035</v>
      </c>
      <c r="B795" s="1">
        <v>0.64784722222222224</v>
      </c>
      <c r="C795" s="1" t="s">
        <v>1081</v>
      </c>
      <c r="D795" s="1" t="s">
        <v>135</v>
      </c>
      <c r="E795" s="1" t="s">
        <v>1178</v>
      </c>
      <c r="F795" s="52">
        <v>43035.647847222222</v>
      </c>
      <c r="G795" s="158">
        <v>2130.6271684701401</v>
      </c>
      <c r="H795" s="5" t="s">
        <v>137</v>
      </c>
      <c r="I795" s="1" t="s">
        <v>119</v>
      </c>
      <c r="J795" s="69">
        <v>2.68</v>
      </c>
    </row>
    <row r="796" spans="1:10" x14ac:dyDescent="0.2">
      <c r="A796" s="50">
        <v>43035</v>
      </c>
      <c r="B796" s="1">
        <v>0.64788194444444447</v>
      </c>
      <c r="C796" s="1" t="s">
        <v>989</v>
      </c>
      <c r="D796" s="1" t="s">
        <v>135</v>
      </c>
      <c r="E796" s="1" t="s">
        <v>1179</v>
      </c>
      <c r="F796" s="52">
        <v>43035.647881944446</v>
      </c>
      <c r="G796" s="158">
        <v>2130.6286538879399</v>
      </c>
      <c r="H796" s="5" t="s">
        <v>118</v>
      </c>
      <c r="I796" s="1" t="s">
        <v>119</v>
      </c>
      <c r="J796" s="69">
        <v>14950</v>
      </c>
    </row>
    <row r="797" spans="1:10" x14ac:dyDescent="0.2">
      <c r="A797" s="50">
        <v>43035</v>
      </c>
      <c r="B797" s="1">
        <v>0.6479166666666667</v>
      </c>
      <c r="C797" s="1" t="s">
        <v>1021</v>
      </c>
      <c r="D797" s="1" t="s">
        <v>135</v>
      </c>
      <c r="E797" s="1" t="s">
        <v>1180</v>
      </c>
      <c r="F797" s="52">
        <v>43035.647916666669</v>
      </c>
      <c r="G797" s="158">
        <v>2130.6301393057402</v>
      </c>
      <c r="H797" s="5" t="s">
        <v>137</v>
      </c>
      <c r="I797" s="1" t="s">
        <v>119</v>
      </c>
      <c r="J797" s="69">
        <v>2208</v>
      </c>
    </row>
    <row r="798" spans="1:10" x14ac:dyDescent="0.2">
      <c r="A798" s="50">
        <v>43035</v>
      </c>
      <c r="B798" s="1">
        <v>0.64795138888888892</v>
      </c>
      <c r="C798" s="1" t="s">
        <v>584</v>
      </c>
      <c r="D798" s="1" t="s">
        <v>135</v>
      </c>
      <c r="E798" s="1" t="s">
        <v>1181</v>
      </c>
      <c r="F798" s="52">
        <v>43035.647951388892</v>
      </c>
      <c r="G798" s="158">
        <v>2130.63162472354</v>
      </c>
      <c r="H798" s="5" t="s">
        <v>118</v>
      </c>
      <c r="I798" s="1" t="s">
        <v>143</v>
      </c>
      <c r="J798" s="69">
        <v>13290</v>
      </c>
    </row>
    <row r="799" spans="1:10" x14ac:dyDescent="0.2">
      <c r="A799" s="50">
        <v>43035</v>
      </c>
      <c r="B799" s="1">
        <v>0.64798611111111104</v>
      </c>
      <c r="C799" s="1" t="s">
        <v>999</v>
      </c>
      <c r="D799" s="1" t="s">
        <v>135</v>
      </c>
      <c r="E799" s="1" t="s">
        <v>1182</v>
      </c>
      <c r="F799" s="52">
        <v>43035.647986111115</v>
      </c>
      <c r="G799" s="158">
        <v>2130.6331101413498</v>
      </c>
      <c r="H799" s="5" t="s">
        <v>118</v>
      </c>
      <c r="I799" s="1" t="s">
        <v>143</v>
      </c>
      <c r="J799" s="69">
        <v>3848</v>
      </c>
    </row>
    <row r="800" spans="1:10" x14ac:dyDescent="0.2">
      <c r="A800" s="50">
        <v>43038</v>
      </c>
      <c r="B800" s="1">
        <v>0.65842592592592586</v>
      </c>
      <c r="C800" s="1" t="s">
        <v>978</v>
      </c>
      <c r="D800" s="1" t="s">
        <v>135</v>
      </c>
      <c r="E800" s="1" t="s">
        <v>1183</v>
      </c>
      <c r="F800" s="52">
        <v>43038.657071759262</v>
      </c>
      <c r="G800" s="158">
        <v>2130.6345955591501</v>
      </c>
      <c r="H800" s="5" t="s">
        <v>118</v>
      </c>
      <c r="I800" s="1" t="s">
        <v>143</v>
      </c>
      <c r="J800" s="69">
        <v>28.21</v>
      </c>
    </row>
    <row r="801" spans="1:10" x14ac:dyDescent="0.2">
      <c r="A801" s="50">
        <v>43038</v>
      </c>
      <c r="B801" s="1">
        <v>0.65842592592592586</v>
      </c>
      <c r="C801" s="1" t="s">
        <v>1055</v>
      </c>
      <c r="D801" s="1" t="s">
        <v>135</v>
      </c>
      <c r="E801" s="1" t="s">
        <v>1184</v>
      </c>
      <c r="F801" s="52">
        <v>43038.658437500002</v>
      </c>
      <c r="G801" s="158">
        <v>2130.6360809769499</v>
      </c>
      <c r="H801" s="5" t="s">
        <v>118</v>
      </c>
      <c r="I801" s="1" t="s">
        <v>143</v>
      </c>
      <c r="J801" s="69">
        <v>12.63</v>
      </c>
    </row>
    <row r="802" spans="1:10" x14ac:dyDescent="0.2">
      <c r="A802" s="50">
        <v>43038</v>
      </c>
      <c r="B802" s="1">
        <v>0.65843750000000001</v>
      </c>
      <c r="C802" s="1" t="s">
        <v>1081</v>
      </c>
      <c r="D802" s="1" t="s">
        <v>135</v>
      </c>
      <c r="E802" s="1" t="s">
        <v>1185</v>
      </c>
      <c r="F802" s="52">
        <v>43038.658449074072</v>
      </c>
      <c r="G802" s="158">
        <v>2130.6375663947501</v>
      </c>
      <c r="H802" s="5" t="s">
        <v>118</v>
      </c>
      <c r="I802" s="1" t="s">
        <v>143</v>
      </c>
      <c r="J802" s="69">
        <v>2.6</v>
      </c>
    </row>
    <row r="803" spans="1:10" x14ac:dyDescent="0.2">
      <c r="A803" s="50">
        <v>43038</v>
      </c>
      <c r="B803" s="1">
        <v>0.65844907407407405</v>
      </c>
      <c r="C803" s="1" t="s">
        <v>914</v>
      </c>
      <c r="D803" s="1" t="s">
        <v>135</v>
      </c>
      <c r="E803" s="1" t="s">
        <v>1186</v>
      </c>
      <c r="F803" s="52">
        <v>43038.658460648148</v>
      </c>
      <c r="G803" s="158">
        <v>2130.63905181255</v>
      </c>
      <c r="H803" s="5" t="s">
        <v>118</v>
      </c>
      <c r="I803" s="1" t="s">
        <v>143</v>
      </c>
      <c r="J803" s="69">
        <v>8.48</v>
      </c>
    </row>
    <row r="804" spans="1:10" x14ac:dyDescent="0.2">
      <c r="A804" s="50">
        <v>43038</v>
      </c>
      <c r="B804" s="1">
        <v>0.6584606481481482</v>
      </c>
      <c r="C804" s="1" t="s">
        <v>888</v>
      </c>
      <c r="D804" s="1" t="s">
        <v>135</v>
      </c>
      <c r="E804" s="1" t="s">
        <v>1187</v>
      </c>
      <c r="F804" s="52">
        <v>43038.658460648148</v>
      </c>
      <c r="G804" s="158">
        <v>2130.6405372303602</v>
      </c>
      <c r="H804" s="5" t="s">
        <v>137</v>
      </c>
      <c r="I804" s="1" t="s">
        <v>119</v>
      </c>
      <c r="J804" s="69">
        <v>29.98</v>
      </c>
    </row>
    <row r="805" spans="1:10" x14ac:dyDescent="0.2">
      <c r="A805" s="50">
        <v>43038</v>
      </c>
      <c r="B805" s="1">
        <v>0.65847222222222224</v>
      </c>
      <c r="C805" s="1" t="s">
        <v>999</v>
      </c>
      <c r="D805" s="1" t="s">
        <v>135</v>
      </c>
      <c r="E805" s="1" t="s">
        <v>1188</v>
      </c>
      <c r="F805" s="52">
        <v>43038.658472222225</v>
      </c>
      <c r="G805" s="158">
        <v>2130.64202264816</v>
      </c>
      <c r="H805" s="5" t="s">
        <v>118</v>
      </c>
      <c r="I805" s="1" t="s">
        <v>143</v>
      </c>
      <c r="J805" s="69">
        <v>3790</v>
      </c>
    </row>
    <row r="806" spans="1:10" x14ac:dyDescent="0.2">
      <c r="A806" s="50">
        <v>43039</v>
      </c>
      <c r="B806" s="1">
        <v>0.61912037037037038</v>
      </c>
      <c r="C806" s="1" t="s">
        <v>1191</v>
      </c>
      <c r="D806" s="1" t="s">
        <v>116</v>
      </c>
      <c r="E806" s="1" t="s">
        <v>1195</v>
      </c>
      <c r="F806" s="52">
        <v>43039.619108796294</v>
      </c>
      <c r="G806" s="158">
        <v>2130.6435080659598</v>
      </c>
      <c r="H806" s="5" t="s">
        <v>118</v>
      </c>
      <c r="I806" s="1" t="s">
        <v>119</v>
      </c>
      <c r="J806" s="69">
        <v>7.92</v>
      </c>
    </row>
    <row r="807" spans="1:10" x14ac:dyDescent="0.2">
      <c r="A807" s="50">
        <v>43039</v>
      </c>
      <c r="B807" s="1">
        <v>0.61913194444444442</v>
      </c>
      <c r="C807" s="1" t="s">
        <v>1194</v>
      </c>
      <c r="D807" s="1" t="s">
        <v>116</v>
      </c>
      <c r="E807" s="1" t="s">
        <v>1196</v>
      </c>
      <c r="F807" s="52">
        <v>43039.619131944448</v>
      </c>
      <c r="G807" s="158">
        <v>2130.6449934837601</v>
      </c>
      <c r="H807" s="5" t="s">
        <v>137</v>
      </c>
      <c r="I807" s="1" t="s">
        <v>119</v>
      </c>
      <c r="J807" s="69">
        <v>4.63</v>
      </c>
    </row>
    <row r="808" spans="1:10" x14ac:dyDescent="0.2">
      <c r="A808" s="50">
        <v>43039</v>
      </c>
      <c r="B808" s="1">
        <v>0.62203703703703705</v>
      </c>
      <c r="C808" s="1" t="s">
        <v>989</v>
      </c>
      <c r="D808" s="1" t="s">
        <v>135</v>
      </c>
      <c r="E808" s="1" t="s">
        <v>1200</v>
      </c>
      <c r="F808" s="52">
        <v>43038.878206018519</v>
      </c>
      <c r="G808" s="158">
        <v>2130.6464789015599</v>
      </c>
      <c r="H808" s="5" t="s">
        <v>118</v>
      </c>
      <c r="I808" s="1" t="s">
        <v>119</v>
      </c>
      <c r="J808" s="69">
        <v>14945</v>
      </c>
    </row>
    <row r="809" spans="1:10" x14ac:dyDescent="0.2">
      <c r="A809" s="50">
        <v>43039</v>
      </c>
      <c r="B809" s="1">
        <v>0.62203703703703705</v>
      </c>
      <c r="C809" s="1" t="s">
        <v>989</v>
      </c>
      <c r="D809" s="1" t="s">
        <v>135</v>
      </c>
      <c r="E809" s="1" t="s">
        <v>1201</v>
      </c>
      <c r="F809" s="52">
        <v>43038.878206018519</v>
      </c>
      <c r="G809" s="158">
        <v>2130.6479643193702</v>
      </c>
      <c r="H809" s="5" t="s">
        <v>137</v>
      </c>
      <c r="I809" s="1" t="s">
        <v>143</v>
      </c>
      <c r="J809" s="69">
        <v>14950</v>
      </c>
    </row>
    <row r="810" spans="1:10" x14ac:dyDescent="0.2">
      <c r="A810" s="50">
        <v>43039</v>
      </c>
      <c r="B810" s="1">
        <v>0.62204861111111109</v>
      </c>
      <c r="C810" s="1" t="s">
        <v>1190</v>
      </c>
      <c r="D810" s="1" t="s">
        <v>135</v>
      </c>
      <c r="E810" s="1" t="s">
        <v>1197</v>
      </c>
      <c r="F810" s="52">
        <v>43039.622048611112</v>
      </c>
      <c r="G810" s="158">
        <v>2130.64944973717</v>
      </c>
      <c r="H810" s="5" t="s">
        <v>118</v>
      </c>
      <c r="I810" s="1" t="s">
        <v>119</v>
      </c>
      <c r="J810" s="69">
        <v>614</v>
      </c>
    </row>
    <row r="811" spans="1:10" x14ac:dyDescent="0.2">
      <c r="A811" s="50">
        <v>43039</v>
      </c>
      <c r="B811" s="1">
        <v>0.62206018518518513</v>
      </c>
      <c r="C811" s="1" t="s">
        <v>1190</v>
      </c>
      <c r="D811" s="1" t="s">
        <v>135</v>
      </c>
      <c r="E811" s="1" t="s">
        <v>1198</v>
      </c>
      <c r="F811" s="52">
        <v>43039.622060185182</v>
      </c>
      <c r="G811" s="158">
        <v>2130.6509351549698</v>
      </c>
      <c r="H811" s="5" t="s">
        <v>137</v>
      </c>
      <c r="I811" s="1" t="s">
        <v>143</v>
      </c>
      <c r="J811" s="69">
        <v>613</v>
      </c>
    </row>
    <row r="812" spans="1:10" x14ac:dyDescent="0.2">
      <c r="A812" s="50">
        <v>43039</v>
      </c>
      <c r="B812" s="1">
        <v>0.62206018518518513</v>
      </c>
      <c r="C812" s="1" t="s">
        <v>1021</v>
      </c>
      <c r="D812" s="1" t="s">
        <v>135</v>
      </c>
      <c r="E812" s="1" t="s">
        <v>1199</v>
      </c>
      <c r="F812" s="52">
        <v>43039.622071759259</v>
      </c>
      <c r="G812" s="158">
        <v>2130.6524205727701</v>
      </c>
      <c r="H812" s="5" t="s">
        <v>137</v>
      </c>
      <c r="I812" s="1" t="s">
        <v>119</v>
      </c>
      <c r="J812" s="69">
        <v>2195</v>
      </c>
    </row>
    <row r="813" spans="1:10" x14ac:dyDescent="0.2">
      <c r="A813" s="50">
        <v>43039</v>
      </c>
      <c r="B813" s="1">
        <v>0.64554398148148151</v>
      </c>
      <c r="C813" s="1" t="s">
        <v>888</v>
      </c>
      <c r="D813" s="1" t="s">
        <v>135</v>
      </c>
      <c r="E813" s="1" t="s">
        <v>1204</v>
      </c>
      <c r="F813" s="52">
        <v>43039.645462962966</v>
      </c>
      <c r="G813" s="158">
        <v>2130.6539059905699</v>
      </c>
      <c r="H813" s="5" t="s">
        <v>118</v>
      </c>
      <c r="I813" s="1" t="s">
        <v>143</v>
      </c>
      <c r="J813" s="69">
        <v>28.89</v>
      </c>
    </row>
    <row r="814" spans="1:10" x14ac:dyDescent="0.2">
      <c r="A814" s="50">
        <v>43039</v>
      </c>
      <c r="B814" s="1">
        <v>0.64555555555555555</v>
      </c>
      <c r="C814" s="1" t="s">
        <v>978</v>
      </c>
      <c r="D814" s="1" t="s">
        <v>135</v>
      </c>
      <c r="E814" s="1" t="s">
        <v>1205</v>
      </c>
      <c r="F814" s="52">
        <v>43039.645555555559</v>
      </c>
      <c r="G814" s="158">
        <v>2130.6553914083802</v>
      </c>
      <c r="H814" s="5" t="s">
        <v>118</v>
      </c>
      <c r="I814" s="1" t="s">
        <v>143</v>
      </c>
      <c r="J814" s="69">
        <v>27.718</v>
      </c>
    </row>
    <row r="815" spans="1:10" x14ac:dyDescent="0.2">
      <c r="A815" s="50">
        <v>43040</v>
      </c>
      <c r="B815" s="1">
        <v>0.65203703703703708</v>
      </c>
      <c r="C815" s="1" t="s">
        <v>1206</v>
      </c>
      <c r="D815" s="1" t="s">
        <v>116</v>
      </c>
      <c r="E815" s="1" t="s">
        <v>1209</v>
      </c>
      <c r="F815" s="52">
        <v>43040.651932870373</v>
      </c>
      <c r="G815" s="158">
        <v>2130.65687682618</v>
      </c>
      <c r="H815" s="5" t="s">
        <v>118</v>
      </c>
      <c r="I815" s="1" t="s">
        <v>119</v>
      </c>
      <c r="J815" s="69">
        <v>595</v>
      </c>
    </row>
    <row r="816" spans="1:10" x14ac:dyDescent="0.2">
      <c r="A816" s="50">
        <v>43040</v>
      </c>
      <c r="B816" s="1">
        <v>0.656712962962963</v>
      </c>
      <c r="C816" s="1" t="s">
        <v>989</v>
      </c>
      <c r="D816" s="1" t="s">
        <v>135</v>
      </c>
      <c r="E816" s="1" t="s">
        <v>1210</v>
      </c>
      <c r="F816" s="52">
        <v>43040.656643518516</v>
      </c>
      <c r="G816" s="158">
        <v>2130.6583622439798</v>
      </c>
      <c r="H816" s="5" t="s">
        <v>118</v>
      </c>
      <c r="I816" s="1" t="s">
        <v>119</v>
      </c>
      <c r="J816" s="69">
        <v>15040</v>
      </c>
    </row>
    <row r="817" spans="1:10" x14ac:dyDescent="0.2">
      <c r="A817" s="50">
        <v>43040</v>
      </c>
      <c r="B817" s="1">
        <v>0.656712962962963</v>
      </c>
      <c r="C817" s="1" t="s">
        <v>989</v>
      </c>
      <c r="D817" s="1" t="s">
        <v>135</v>
      </c>
      <c r="E817" s="1" t="s">
        <v>1211</v>
      </c>
      <c r="F817" s="52">
        <v>43040.656724537039</v>
      </c>
      <c r="G817" s="158">
        <v>2130.6598476617801</v>
      </c>
      <c r="H817" s="5" t="s">
        <v>118</v>
      </c>
      <c r="I817" s="1" t="s">
        <v>119</v>
      </c>
      <c r="J817" s="69">
        <v>15035</v>
      </c>
    </row>
    <row r="818" spans="1:10" x14ac:dyDescent="0.2">
      <c r="A818" s="50">
        <v>43040</v>
      </c>
      <c r="B818" s="1">
        <v>0.65672453703703704</v>
      </c>
      <c r="C818" s="1" t="s">
        <v>989</v>
      </c>
      <c r="D818" s="1" t="s">
        <v>135</v>
      </c>
      <c r="E818" s="1" t="s">
        <v>1212</v>
      </c>
      <c r="F818" s="52">
        <v>43040.656724537039</v>
      </c>
      <c r="G818" s="158">
        <v>2130.6613330795799</v>
      </c>
      <c r="H818" s="5" t="s">
        <v>118</v>
      </c>
      <c r="I818" s="1" t="s">
        <v>119</v>
      </c>
      <c r="J818" s="69">
        <v>15030</v>
      </c>
    </row>
    <row r="819" spans="1:10" x14ac:dyDescent="0.2">
      <c r="A819" s="50">
        <v>43040</v>
      </c>
      <c r="B819" s="1">
        <v>0.65673611111111108</v>
      </c>
      <c r="C819" s="1" t="s">
        <v>989</v>
      </c>
      <c r="D819" s="1" t="s">
        <v>135</v>
      </c>
      <c r="E819" s="1" t="s">
        <v>1213</v>
      </c>
      <c r="F819" s="52">
        <v>43040.656747685185</v>
      </c>
      <c r="G819" s="158">
        <v>2130.6628184973902</v>
      </c>
      <c r="H819" s="5" t="s">
        <v>118</v>
      </c>
      <c r="I819" s="1" t="s">
        <v>119</v>
      </c>
      <c r="J819" s="69">
        <v>15020</v>
      </c>
    </row>
    <row r="820" spans="1:10" x14ac:dyDescent="0.2">
      <c r="A820" s="50">
        <v>43040</v>
      </c>
      <c r="B820" s="1">
        <v>0.65674768518518511</v>
      </c>
      <c r="C820" s="1" t="s">
        <v>584</v>
      </c>
      <c r="D820" s="1" t="s">
        <v>135</v>
      </c>
      <c r="E820" s="1" t="s">
        <v>1214</v>
      </c>
      <c r="F820" s="52">
        <v>43040.656747685185</v>
      </c>
      <c r="G820" s="158">
        <v>2130.66430391519</v>
      </c>
      <c r="H820" s="5" t="s">
        <v>137</v>
      </c>
      <c r="I820" s="1" t="s">
        <v>143</v>
      </c>
      <c r="J820" s="69">
        <v>13560</v>
      </c>
    </row>
    <row r="821" spans="1:10" x14ac:dyDescent="0.2">
      <c r="A821" s="50">
        <v>43040</v>
      </c>
      <c r="B821" s="1">
        <v>0.69055555555555559</v>
      </c>
      <c r="C821" s="1" t="s">
        <v>862</v>
      </c>
      <c r="D821" s="1" t="s">
        <v>135</v>
      </c>
      <c r="E821" s="1" t="s">
        <v>1215</v>
      </c>
      <c r="F821" s="52">
        <v>43040.69054398148</v>
      </c>
      <c r="G821" s="158">
        <v>2130.6657893329898</v>
      </c>
      <c r="H821" s="5" t="s">
        <v>118</v>
      </c>
      <c r="I821" s="1" t="s">
        <v>143</v>
      </c>
      <c r="J821" s="69">
        <v>10.47</v>
      </c>
    </row>
    <row r="822" spans="1:10" x14ac:dyDescent="0.2">
      <c r="A822" s="50">
        <v>43040</v>
      </c>
      <c r="B822" s="1">
        <v>0.69056712962962974</v>
      </c>
      <c r="C822" s="1" t="s">
        <v>1055</v>
      </c>
      <c r="D822" s="1" t="s">
        <v>135</v>
      </c>
      <c r="E822" s="1" t="s">
        <v>1216</v>
      </c>
      <c r="F822" s="52">
        <v>43040.690567129626</v>
      </c>
      <c r="G822" s="158">
        <v>2130.6672747507901</v>
      </c>
      <c r="H822" s="5" t="s">
        <v>118</v>
      </c>
      <c r="I822" s="1" t="s">
        <v>143</v>
      </c>
      <c r="J822" s="69">
        <v>12.26</v>
      </c>
    </row>
    <row r="823" spans="1:10" x14ac:dyDescent="0.2">
      <c r="A823" s="50">
        <v>43041</v>
      </c>
      <c r="B823" s="1">
        <v>0.63924768518518515</v>
      </c>
      <c r="C823" s="1" t="s">
        <v>978</v>
      </c>
      <c r="D823" s="1" t="s">
        <v>135</v>
      </c>
      <c r="E823" s="1" t="s">
        <v>1217</v>
      </c>
      <c r="F823" s="52">
        <v>43041.64</v>
      </c>
      <c r="G823" s="158">
        <v>2130.6687601685899</v>
      </c>
      <c r="H823" s="5" t="s">
        <v>118</v>
      </c>
      <c r="I823" s="1" t="s">
        <v>143</v>
      </c>
      <c r="J823" s="69">
        <v>27.21</v>
      </c>
    </row>
    <row r="824" spans="1:10" x14ac:dyDescent="0.2">
      <c r="A824" s="50">
        <v>43041</v>
      </c>
      <c r="B824" s="1">
        <v>0.63928240740740738</v>
      </c>
      <c r="C824" s="1" t="s">
        <v>862</v>
      </c>
      <c r="D824" s="1" t="s">
        <v>135</v>
      </c>
      <c r="E824" s="1" t="s">
        <v>1218</v>
      </c>
      <c r="F824" s="52">
        <v>43041.64</v>
      </c>
      <c r="G824" s="158">
        <v>2130.6702455864001</v>
      </c>
      <c r="H824" s="5" t="s">
        <v>118</v>
      </c>
      <c r="I824" s="1" t="s">
        <v>143</v>
      </c>
      <c r="J824" s="69">
        <v>10.27</v>
      </c>
    </row>
    <row r="825" spans="1:10" x14ac:dyDescent="0.2">
      <c r="A825" s="50">
        <v>43041</v>
      </c>
      <c r="B825" s="1">
        <v>0.65109953703703705</v>
      </c>
      <c r="C825" s="1" t="s">
        <v>1225</v>
      </c>
      <c r="D825" s="1" t="s">
        <v>116</v>
      </c>
      <c r="E825" s="1" t="s">
        <v>1228</v>
      </c>
      <c r="F825" s="52">
        <v>43040.916666666664</v>
      </c>
      <c r="G825" s="158">
        <v>2130.6717310042</v>
      </c>
      <c r="H825" s="5" t="s">
        <v>118</v>
      </c>
      <c r="I825" s="1" t="s">
        <v>119</v>
      </c>
      <c r="J825" s="69">
        <v>2620</v>
      </c>
    </row>
    <row r="826" spans="1:10" x14ac:dyDescent="0.2">
      <c r="A826" s="50">
        <v>43041</v>
      </c>
      <c r="B826" s="1">
        <v>0.65111111111111108</v>
      </c>
      <c r="C826" s="1" t="s">
        <v>1226</v>
      </c>
      <c r="D826" s="1" t="s">
        <v>116</v>
      </c>
      <c r="E826" s="1" t="s">
        <v>1227</v>
      </c>
      <c r="F826" s="52">
        <v>43041.651122685187</v>
      </c>
      <c r="G826" s="158">
        <v>2130.6732164220002</v>
      </c>
      <c r="H826" s="5" t="s">
        <v>118</v>
      </c>
      <c r="I826" s="1" t="s">
        <v>119</v>
      </c>
      <c r="J826" s="69">
        <v>114.38</v>
      </c>
    </row>
    <row r="827" spans="1:10" x14ac:dyDescent="0.2">
      <c r="A827" s="50">
        <v>43041</v>
      </c>
      <c r="B827" s="1">
        <v>0.6572337962962963</v>
      </c>
      <c r="C827" s="1" t="s">
        <v>1220</v>
      </c>
      <c r="D827" s="1" t="s">
        <v>135</v>
      </c>
      <c r="E827" s="1" t="s">
        <v>1229</v>
      </c>
      <c r="F827" s="52">
        <v>43040.916666666664</v>
      </c>
      <c r="G827" s="158">
        <v>2130.6747018398</v>
      </c>
      <c r="H827" s="5" t="s">
        <v>137</v>
      </c>
      <c r="I827" s="1" t="s">
        <v>119</v>
      </c>
      <c r="J827" s="69">
        <v>100790</v>
      </c>
    </row>
    <row r="828" spans="1:10" x14ac:dyDescent="0.2">
      <c r="A828" s="50">
        <v>43041</v>
      </c>
      <c r="B828" s="1">
        <v>0.65724537037037034</v>
      </c>
      <c r="C828" s="1" t="s">
        <v>1220</v>
      </c>
      <c r="D828" s="1" t="s">
        <v>135</v>
      </c>
      <c r="E828" s="1" t="s">
        <v>1230</v>
      </c>
      <c r="F828" s="52">
        <v>43041.65724537037</v>
      </c>
      <c r="G828" s="158">
        <v>2130.6761872575998</v>
      </c>
      <c r="H828" s="5" t="s">
        <v>137</v>
      </c>
      <c r="I828" s="1" t="s">
        <v>119</v>
      </c>
      <c r="J828" s="69">
        <v>101920</v>
      </c>
    </row>
    <row r="829" spans="1:10" x14ac:dyDescent="0.2">
      <c r="A829" s="50">
        <v>43041</v>
      </c>
      <c r="B829" s="1">
        <v>0.65724537037037034</v>
      </c>
      <c r="C829" s="1" t="s">
        <v>1220</v>
      </c>
      <c r="D829" s="1" t="s">
        <v>135</v>
      </c>
      <c r="E829" s="1" t="s">
        <v>1231</v>
      </c>
      <c r="F829" s="52">
        <v>43041.657256944447</v>
      </c>
      <c r="G829" s="158">
        <v>2130.6776726754101</v>
      </c>
      <c r="H829" s="5" t="s">
        <v>118</v>
      </c>
      <c r="I829" s="1" t="s">
        <v>143</v>
      </c>
      <c r="J829" s="69">
        <v>101940</v>
      </c>
    </row>
    <row r="830" spans="1:10" x14ac:dyDescent="0.2">
      <c r="A830" s="50">
        <v>43041</v>
      </c>
      <c r="B830" s="1">
        <v>0.65725694444444438</v>
      </c>
      <c r="C830" s="1" t="s">
        <v>1021</v>
      </c>
      <c r="D830" s="1" t="s">
        <v>135</v>
      </c>
      <c r="E830" s="1" t="s">
        <v>1232</v>
      </c>
      <c r="F830" s="52">
        <v>43041.657268518517</v>
      </c>
      <c r="G830" s="158">
        <v>2130.6791580932099</v>
      </c>
      <c r="H830" s="5" t="s">
        <v>118</v>
      </c>
      <c r="I830" s="1" t="s">
        <v>143</v>
      </c>
      <c r="J830" s="69">
        <v>2218</v>
      </c>
    </row>
    <row r="831" spans="1:10" x14ac:dyDescent="0.2">
      <c r="A831" s="50">
        <v>43041</v>
      </c>
      <c r="B831" s="1">
        <v>0.65726851851851853</v>
      </c>
      <c r="C831" s="1" t="s">
        <v>1021</v>
      </c>
      <c r="D831" s="1" t="s">
        <v>135</v>
      </c>
      <c r="E831" s="1" t="s">
        <v>1233</v>
      </c>
      <c r="F831" s="52">
        <v>43041.657268518517</v>
      </c>
      <c r="G831" s="158">
        <v>2130.6806435110102</v>
      </c>
      <c r="H831" s="5" t="s">
        <v>137</v>
      </c>
      <c r="I831" s="1" t="s">
        <v>119</v>
      </c>
      <c r="J831" s="69">
        <v>2207</v>
      </c>
    </row>
    <row r="832" spans="1:10" x14ac:dyDescent="0.2">
      <c r="A832" s="50">
        <v>43041</v>
      </c>
      <c r="B832" s="1">
        <v>0.65728009259259257</v>
      </c>
      <c r="C832" s="1" t="s">
        <v>989</v>
      </c>
      <c r="D832" s="1" t="s">
        <v>135</v>
      </c>
      <c r="E832" s="1" t="s">
        <v>1234</v>
      </c>
      <c r="F832" s="52">
        <v>43041.657280092593</v>
      </c>
      <c r="G832" s="158">
        <v>2130.68212892881</v>
      </c>
      <c r="H832" s="5" t="s">
        <v>137</v>
      </c>
      <c r="I832" s="1" t="s">
        <v>143</v>
      </c>
      <c r="J832" s="69">
        <v>15055</v>
      </c>
    </row>
    <row r="833" spans="1:10" x14ac:dyDescent="0.2">
      <c r="A833" s="50">
        <v>43041</v>
      </c>
      <c r="B833" s="1">
        <v>0.65729166666666672</v>
      </c>
      <c r="C833" s="1" t="s">
        <v>999</v>
      </c>
      <c r="D833" s="1" t="s">
        <v>135</v>
      </c>
      <c r="E833" s="1" t="s">
        <v>1235</v>
      </c>
      <c r="F833" s="52">
        <v>43041.65729166667</v>
      </c>
      <c r="G833" s="158">
        <v>2130.6836143466098</v>
      </c>
      <c r="H833" s="5" t="s">
        <v>137</v>
      </c>
      <c r="I833" s="1" t="s">
        <v>119</v>
      </c>
      <c r="J833" s="69">
        <v>3804</v>
      </c>
    </row>
    <row r="834" spans="1:10" x14ac:dyDescent="0.2">
      <c r="A834" s="50">
        <v>43041</v>
      </c>
      <c r="B834" s="1">
        <v>0.65730324074074076</v>
      </c>
      <c r="C834" s="1" t="s">
        <v>1223</v>
      </c>
      <c r="D834" s="1" t="s">
        <v>135</v>
      </c>
      <c r="E834" s="1" t="s">
        <v>1236</v>
      </c>
      <c r="F834" s="52">
        <v>43041.65730324074</v>
      </c>
      <c r="G834" s="158">
        <v>2130.6850997644101</v>
      </c>
      <c r="H834" s="5" t="s">
        <v>137</v>
      </c>
      <c r="I834" s="1" t="s">
        <v>119</v>
      </c>
      <c r="J834" s="69">
        <v>6366</v>
      </c>
    </row>
    <row r="835" spans="1:10" x14ac:dyDescent="0.2">
      <c r="A835" s="50">
        <v>43042</v>
      </c>
      <c r="B835" s="1">
        <v>0.65339120370370374</v>
      </c>
      <c r="C835" s="1" t="s">
        <v>1021</v>
      </c>
      <c r="D835" s="1" t="s">
        <v>135</v>
      </c>
      <c r="E835" s="1" t="s">
        <v>1252</v>
      </c>
      <c r="F835" s="52">
        <v>43042.653067129628</v>
      </c>
      <c r="G835" s="158">
        <v>2130.6865851822199</v>
      </c>
      <c r="H835" s="5" t="s">
        <v>137</v>
      </c>
      <c r="I835" s="1" t="s">
        <v>119</v>
      </c>
      <c r="J835" s="69">
        <v>2202</v>
      </c>
    </row>
    <row r="836" spans="1:10" x14ac:dyDescent="0.2">
      <c r="A836" s="50">
        <v>43042</v>
      </c>
      <c r="B836" s="1">
        <v>0.65342592592592597</v>
      </c>
      <c r="C836" s="1" t="s">
        <v>989</v>
      </c>
      <c r="D836" s="1" t="s">
        <v>135</v>
      </c>
      <c r="E836" s="1" t="s">
        <v>1253</v>
      </c>
      <c r="F836" s="52">
        <v>43042.653425925928</v>
      </c>
      <c r="G836" s="158">
        <v>2130.6880706000202</v>
      </c>
      <c r="H836" s="5" t="s">
        <v>137</v>
      </c>
      <c r="I836" s="1" t="s">
        <v>143</v>
      </c>
      <c r="J836" s="69">
        <v>15155</v>
      </c>
    </row>
    <row r="837" spans="1:10" x14ac:dyDescent="0.2">
      <c r="A837" s="50">
        <v>43042</v>
      </c>
      <c r="B837" s="1">
        <v>0.65344907407407404</v>
      </c>
      <c r="C837" s="1" t="s">
        <v>1220</v>
      </c>
      <c r="D837" s="1" t="s">
        <v>135</v>
      </c>
      <c r="E837" s="1" t="s">
        <v>1254</v>
      </c>
      <c r="F837" s="52">
        <v>43042.653449074074</v>
      </c>
      <c r="G837" s="158">
        <v>2130.68955601782</v>
      </c>
      <c r="H837" s="5" t="s">
        <v>118</v>
      </c>
      <c r="I837" s="1" t="s">
        <v>143</v>
      </c>
      <c r="J837" s="69">
        <v>101320</v>
      </c>
    </row>
    <row r="838" spans="1:10" x14ac:dyDescent="0.2">
      <c r="A838" s="50">
        <v>43042</v>
      </c>
      <c r="B838" s="1">
        <v>0.65347222222222223</v>
      </c>
      <c r="C838" s="1" t="s">
        <v>1220</v>
      </c>
      <c r="D838" s="1" t="s">
        <v>135</v>
      </c>
      <c r="E838" s="1" t="s">
        <v>1255</v>
      </c>
      <c r="F838" s="52">
        <v>43042.65347222222</v>
      </c>
      <c r="G838" s="158">
        <v>2130.6910414356198</v>
      </c>
      <c r="H838" s="5" t="s">
        <v>137</v>
      </c>
      <c r="I838" s="1" t="s">
        <v>119</v>
      </c>
      <c r="J838" s="69">
        <v>100000</v>
      </c>
    </row>
    <row r="839" spans="1:10" x14ac:dyDescent="0.2">
      <c r="A839" s="50">
        <v>43042</v>
      </c>
      <c r="B839" s="1">
        <v>0.65349537037037042</v>
      </c>
      <c r="C839" s="1" t="s">
        <v>1220</v>
      </c>
      <c r="D839" s="1" t="s">
        <v>135</v>
      </c>
      <c r="E839" s="1" t="s">
        <v>1256</v>
      </c>
      <c r="F839" s="52">
        <v>43042.653495370374</v>
      </c>
      <c r="G839" s="158">
        <v>2130.6925268534201</v>
      </c>
      <c r="H839" s="5" t="s">
        <v>118</v>
      </c>
      <c r="I839" s="1" t="s">
        <v>143</v>
      </c>
      <c r="J839" s="69">
        <v>99520</v>
      </c>
    </row>
    <row r="840" spans="1:10" x14ac:dyDescent="0.2">
      <c r="A840" s="50">
        <v>43042</v>
      </c>
      <c r="B840" s="1">
        <v>0.6535185185185185</v>
      </c>
      <c r="C840" s="1" t="s">
        <v>678</v>
      </c>
      <c r="D840" s="1" t="s">
        <v>135</v>
      </c>
      <c r="E840" s="1" t="s">
        <v>1257</v>
      </c>
      <c r="F840" s="52">
        <v>43042.65351851852</v>
      </c>
      <c r="G840" s="158">
        <v>2130.6940122712299</v>
      </c>
      <c r="H840" s="5" t="s">
        <v>137</v>
      </c>
      <c r="I840" s="1" t="s">
        <v>119</v>
      </c>
      <c r="J840" s="69">
        <v>18.440000000000001</v>
      </c>
    </row>
    <row r="841" spans="1:10" x14ac:dyDescent="0.2">
      <c r="A841" s="50">
        <v>43042</v>
      </c>
      <c r="B841" s="1">
        <v>0.65354166666666669</v>
      </c>
      <c r="C841" s="1" t="s">
        <v>862</v>
      </c>
      <c r="D841" s="1" t="s">
        <v>135</v>
      </c>
      <c r="E841" s="1" t="s">
        <v>1258</v>
      </c>
      <c r="F841" s="52">
        <v>43042.653541666667</v>
      </c>
      <c r="G841" s="158">
        <v>2130.6954976890302</v>
      </c>
      <c r="H841" s="5" t="s">
        <v>118</v>
      </c>
      <c r="I841" s="1" t="s">
        <v>143</v>
      </c>
      <c r="J841" s="69">
        <v>10.050000000000001</v>
      </c>
    </row>
    <row r="842" spans="1:10" x14ac:dyDescent="0.2">
      <c r="A842" s="50">
        <v>43042</v>
      </c>
      <c r="B842" s="1">
        <v>0.65356481481481488</v>
      </c>
      <c r="C842" s="1" t="s">
        <v>1055</v>
      </c>
      <c r="D842" s="1" t="s">
        <v>135</v>
      </c>
      <c r="E842" s="1" t="s">
        <v>1259</v>
      </c>
      <c r="F842" s="52">
        <v>43042.653564814813</v>
      </c>
      <c r="G842" s="158">
        <v>2130.69698310683</v>
      </c>
      <c r="H842" s="5" t="s">
        <v>118</v>
      </c>
      <c r="I842" s="1" t="s">
        <v>143</v>
      </c>
      <c r="J842" s="69">
        <v>11.83</v>
      </c>
    </row>
    <row r="843" spans="1:10" x14ac:dyDescent="0.2">
      <c r="A843" s="50">
        <v>43042</v>
      </c>
      <c r="B843" s="1">
        <v>0.65358796296296295</v>
      </c>
      <c r="C843" s="1" t="s">
        <v>1081</v>
      </c>
      <c r="D843" s="1" t="s">
        <v>135</v>
      </c>
      <c r="E843" s="1" t="s">
        <v>1260</v>
      </c>
      <c r="F843" s="52">
        <v>43042.653587962966</v>
      </c>
      <c r="G843" s="158">
        <v>2130.6984685246298</v>
      </c>
      <c r="H843" s="5" t="s">
        <v>118</v>
      </c>
      <c r="I843" s="1" t="s">
        <v>143</v>
      </c>
      <c r="J843" s="69">
        <v>2.54</v>
      </c>
    </row>
    <row r="844" spans="1:10" x14ac:dyDescent="0.2">
      <c r="A844" s="50">
        <v>43042</v>
      </c>
      <c r="B844" s="1">
        <v>0.65361111111111114</v>
      </c>
      <c r="C844" s="1" t="s">
        <v>914</v>
      </c>
      <c r="D844" s="1" t="s">
        <v>135</v>
      </c>
      <c r="E844" s="1" t="s">
        <v>1261</v>
      </c>
      <c r="F844" s="52">
        <v>43042.653622685182</v>
      </c>
      <c r="G844" s="158">
        <v>2130.6999539424301</v>
      </c>
      <c r="H844" s="5" t="s">
        <v>118</v>
      </c>
      <c r="I844" s="1" t="s">
        <v>143</v>
      </c>
      <c r="J844" s="69">
        <v>8.35</v>
      </c>
    </row>
    <row r="845" spans="1:10" x14ac:dyDescent="0.2">
      <c r="A845" s="50">
        <v>43042</v>
      </c>
      <c r="B845" s="1">
        <v>0.65363425925925933</v>
      </c>
      <c r="C845" s="1" t="s">
        <v>888</v>
      </c>
      <c r="D845" s="1" t="s">
        <v>135</v>
      </c>
      <c r="E845" s="1" t="s">
        <v>1262</v>
      </c>
      <c r="F845" s="52">
        <v>43042.653645833336</v>
      </c>
      <c r="G845" s="158">
        <v>2130.7014393602399</v>
      </c>
      <c r="H845" s="5" t="s">
        <v>118</v>
      </c>
      <c r="I845" s="1" t="s">
        <v>143</v>
      </c>
      <c r="J845" s="69">
        <v>28.2</v>
      </c>
    </row>
    <row r="846" spans="1:10" x14ac:dyDescent="0.2">
      <c r="A846" s="50">
        <v>43045</v>
      </c>
      <c r="B846" s="1">
        <v>0.62891203703703702</v>
      </c>
      <c r="C846" s="1" t="s">
        <v>1223</v>
      </c>
      <c r="D846" s="1" t="s">
        <v>135</v>
      </c>
      <c r="E846" s="1" t="s">
        <v>1263</v>
      </c>
      <c r="F846" s="52">
        <v>43042.9453125</v>
      </c>
      <c r="G846" s="158">
        <v>2130.7029247780401</v>
      </c>
      <c r="H846" s="5" t="s">
        <v>137</v>
      </c>
      <c r="I846" s="1" t="s">
        <v>119</v>
      </c>
      <c r="J846" s="69">
        <v>6444</v>
      </c>
    </row>
    <row r="847" spans="1:10" x14ac:dyDescent="0.2">
      <c r="A847" s="50">
        <v>43045</v>
      </c>
      <c r="B847" s="1">
        <v>0.6289583333333334</v>
      </c>
      <c r="C847" s="1" t="s">
        <v>1021</v>
      </c>
      <c r="D847" s="1" t="s">
        <v>135</v>
      </c>
      <c r="E847" s="1" t="s">
        <v>1264</v>
      </c>
      <c r="F847" s="52">
        <v>43042.9453125</v>
      </c>
      <c r="G847" s="158">
        <v>2130.70441019584</v>
      </c>
      <c r="H847" s="5" t="s">
        <v>137</v>
      </c>
      <c r="I847" s="1" t="s">
        <v>119</v>
      </c>
      <c r="J847" s="69">
        <v>2183</v>
      </c>
    </row>
    <row r="848" spans="1:10" x14ac:dyDescent="0.2">
      <c r="A848" s="50">
        <v>43045</v>
      </c>
      <c r="B848" s="1">
        <v>0.62899305555555551</v>
      </c>
      <c r="C848" s="1" t="s">
        <v>584</v>
      </c>
      <c r="D848" s="1" t="s">
        <v>135</v>
      </c>
      <c r="E848" s="1" t="s">
        <v>1265</v>
      </c>
      <c r="F848" s="52">
        <v>43045.628993055558</v>
      </c>
      <c r="G848" s="158">
        <v>2130.7058956136402</v>
      </c>
      <c r="H848" s="5" t="s">
        <v>137</v>
      </c>
      <c r="I848" s="1" t="s">
        <v>119</v>
      </c>
      <c r="J848" s="69">
        <v>14180</v>
      </c>
    </row>
    <row r="849" spans="1:10" x14ac:dyDescent="0.2">
      <c r="A849" s="50">
        <v>43045</v>
      </c>
      <c r="B849" s="1">
        <v>0.62902777777777774</v>
      </c>
      <c r="C849" s="1" t="s">
        <v>1220</v>
      </c>
      <c r="D849" s="1" t="s">
        <v>135</v>
      </c>
      <c r="E849" s="1" t="s">
        <v>1266</v>
      </c>
      <c r="F849" s="52">
        <v>43045.629027777781</v>
      </c>
      <c r="G849" s="158">
        <v>2130.70738103144</v>
      </c>
      <c r="H849" s="5" t="s">
        <v>137</v>
      </c>
      <c r="I849" s="1" t="s">
        <v>119</v>
      </c>
      <c r="J849" s="69">
        <v>103800</v>
      </c>
    </row>
    <row r="850" spans="1:10" x14ac:dyDescent="0.2">
      <c r="A850" s="50">
        <v>43045</v>
      </c>
      <c r="B850" s="1">
        <v>0.62906249999999997</v>
      </c>
      <c r="C850" s="1" t="s">
        <v>989</v>
      </c>
      <c r="D850" s="1" t="s">
        <v>135</v>
      </c>
      <c r="E850" s="1" t="s">
        <v>1267</v>
      </c>
      <c r="F850" s="52">
        <v>43045.629062499997</v>
      </c>
      <c r="G850" s="158">
        <v>2130.7088664492499</v>
      </c>
      <c r="H850" s="5" t="s">
        <v>137</v>
      </c>
      <c r="I850" s="1" t="s">
        <v>143</v>
      </c>
      <c r="J850" s="69">
        <v>15175</v>
      </c>
    </row>
    <row r="851" spans="1:10" x14ac:dyDescent="0.2">
      <c r="A851" s="50">
        <v>43045</v>
      </c>
      <c r="B851" s="1">
        <v>0.64432870370370365</v>
      </c>
      <c r="C851" s="1" t="s">
        <v>978</v>
      </c>
      <c r="D851" s="1" t="s">
        <v>135</v>
      </c>
      <c r="E851" s="1" t="s">
        <v>1268</v>
      </c>
      <c r="F851" s="52">
        <v>43045.644305555557</v>
      </c>
      <c r="G851" s="158">
        <v>2130.7103518670501</v>
      </c>
      <c r="H851" s="5" t="s">
        <v>137</v>
      </c>
      <c r="I851" s="1" t="s">
        <v>119</v>
      </c>
      <c r="J851" s="69">
        <v>27.617000000000001</v>
      </c>
    </row>
    <row r="852" spans="1:10" x14ac:dyDescent="0.2">
      <c r="A852" s="50">
        <v>43045</v>
      </c>
      <c r="B852" s="1">
        <v>0.6443402777777778</v>
      </c>
      <c r="C852" s="1" t="s">
        <v>1081</v>
      </c>
      <c r="D852" s="1" t="s">
        <v>135</v>
      </c>
      <c r="E852" s="1" t="s">
        <v>1269</v>
      </c>
      <c r="F852" s="52">
        <v>43045.64434027778</v>
      </c>
      <c r="G852" s="158">
        <v>2130.7118372848499</v>
      </c>
      <c r="H852" s="5" t="s">
        <v>137</v>
      </c>
      <c r="I852" s="1" t="s">
        <v>119</v>
      </c>
      <c r="J852" s="69">
        <v>2.61</v>
      </c>
    </row>
    <row r="853" spans="1:10" x14ac:dyDescent="0.2">
      <c r="A853" s="50">
        <v>43046</v>
      </c>
      <c r="B853" s="1">
        <v>0.67907407407407405</v>
      </c>
      <c r="C853" s="1" t="s">
        <v>978</v>
      </c>
      <c r="D853" s="1" t="s">
        <v>135</v>
      </c>
      <c r="E853" s="1" t="s">
        <v>1270</v>
      </c>
      <c r="F853" s="52">
        <v>43046.657638888886</v>
      </c>
      <c r="G853" s="158">
        <v>2130.7133227026502</v>
      </c>
      <c r="H853" s="5" t="s">
        <v>118</v>
      </c>
      <c r="I853" s="1" t="s">
        <v>143</v>
      </c>
      <c r="J853" s="69">
        <v>27.113</v>
      </c>
    </row>
    <row r="854" spans="1:10" x14ac:dyDescent="0.2">
      <c r="A854" s="50">
        <v>43046</v>
      </c>
      <c r="B854" s="1">
        <v>0.6790856481481482</v>
      </c>
      <c r="C854" s="1" t="s">
        <v>1081</v>
      </c>
      <c r="D854" s="1" t="s">
        <v>135</v>
      </c>
      <c r="E854" s="1" t="s">
        <v>1271</v>
      </c>
      <c r="F854" s="52">
        <v>43046.657638888886</v>
      </c>
      <c r="G854" s="158">
        <v>2130.71480812045</v>
      </c>
      <c r="H854" s="5" t="s">
        <v>137</v>
      </c>
      <c r="I854" s="1" t="s">
        <v>119</v>
      </c>
      <c r="J854" s="69">
        <v>2.67</v>
      </c>
    </row>
    <row r="855" spans="1:10" x14ac:dyDescent="0.2">
      <c r="A855" s="50">
        <v>43046</v>
      </c>
      <c r="B855" s="1">
        <v>0.67909722222222213</v>
      </c>
      <c r="C855" s="1" t="s">
        <v>862</v>
      </c>
      <c r="D855" s="1" t="s">
        <v>135</v>
      </c>
      <c r="E855" s="1" t="s">
        <v>1272</v>
      </c>
      <c r="F855" s="52">
        <v>43046.657638888886</v>
      </c>
      <c r="G855" s="158">
        <v>2130.7162935382598</v>
      </c>
      <c r="H855" s="5" t="s">
        <v>137</v>
      </c>
      <c r="I855" s="1" t="s">
        <v>119</v>
      </c>
      <c r="J855" s="69">
        <v>10.65</v>
      </c>
    </row>
    <row r="856" spans="1:10" x14ac:dyDescent="0.2">
      <c r="A856" s="50">
        <v>43046</v>
      </c>
      <c r="B856" s="1">
        <v>0.69013888888888886</v>
      </c>
      <c r="C856" s="1" t="s">
        <v>1021</v>
      </c>
      <c r="D856" s="1" t="s">
        <v>135</v>
      </c>
      <c r="E856" s="1" t="s">
        <v>1273</v>
      </c>
      <c r="F856" s="52">
        <v>43046.689930555556</v>
      </c>
      <c r="G856" s="158">
        <v>2130.7177789560601</v>
      </c>
      <c r="H856" s="5" t="s">
        <v>118</v>
      </c>
      <c r="I856" s="1" t="s">
        <v>143</v>
      </c>
      <c r="J856" s="69">
        <v>2208</v>
      </c>
    </row>
    <row r="857" spans="1:10" x14ac:dyDescent="0.2">
      <c r="A857" s="50">
        <v>43046</v>
      </c>
      <c r="B857" s="1">
        <v>0.69015046296296301</v>
      </c>
      <c r="C857" s="1" t="s">
        <v>1021</v>
      </c>
      <c r="D857" s="1" t="s">
        <v>135</v>
      </c>
      <c r="E857" s="1" t="s">
        <v>1274</v>
      </c>
      <c r="F857" s="52">
        <v>43046.690150462964</v>
      </c>
      <c r="G857" s="158">
        <v>2130.7192643738599</v>
      </c>
      <c r="H857" s="5" t="s">
        <v>118</v>
      </c>
      <c r="I857" s="1" t="s">
        <v>143</v>
      </c>
      <c r="J857" s="69">
        <v>2216</v>
      </c>
    </row>
    <row r="858" spans="1:10" x14ac:dyDescent="0.2">
      <c r="A858" s="50">
        <v>43046</v>
      </c>
      <c r="B858" s="1">
        <v>0.69015046296296301</v>
      </c>
      <c r="C858" s="1" t="s">
        <v>584</v>
      </c>
      <c r="D858" s="1" t="s">
        <v>135</v>
      </c>
      <c r="E858" s="1" t="s">
        <v>1275</v>
      </c>
      <c r="F858" s="52">
        <v>43046.690162037034</v>
      </c>
      <c r="G858" s="158">
        <v>2130.7207497916602</v>
      </c>
      <c r="H858" s="5" t="s">
        <v>118</v>
      </c>
      <c r="I858" s="1" t="s">
        <v>143</v>
      </c>
      <c r="J858" s="69">
        <v>13980</v>
      </c>
    </row>
    <row r="859" spans="1:10" x14ac:dyDescent="0.2">
      <c r="A859" s="50">
        <v>43046</v>
      </c>
      <c r="B859" s="1">
        <v>0.69016203703703705</v>
      </c>
      <c r="C859" s="1" t="s">
        <v>989</v>
      </c>
      <c r="D859" s="1" t="s">
        <v>135</v>
      </c>
      <c r="E859" s="1" t="s">
        <v>1276</v>
      </c>
      <c r="F859" s="52">
        <v>43046.69017361111</v>
      </c>
      <c r="G859" s="158">
        <v>2130.72223520946</v>
      </c>
      <c r="H859" s="5" t="s">
        <v>137</v>
      </c>
      <c r="I859" s="1" t="s">
        <v>143</v>
      </c>
      <c r="J859" s="69">
        <v>15240</v>
      </c>
    </row>
    <row r="860" spans="1:10" x14ac:dyDescent="0.2">
      <c r="A860" s="50">
        <v>43046</v>
      </c>
      <c r="B860" s="1">
        <v>0.69017361111111108</v>
      </c>
      <c r="C860" s="1" t="s">
        <v>999</v>
      </c>
      <c r="D860" s="1" t="s">
        <v>135</v>
      </c>
      <c r="E860" s="1" t="s">
        <v>1277</v>
      </c>
      <c r="F860" s="52">
        <v>43046.69017361111</v>
      </c>
      <c r="G860" s="158">
        <v>2130.7237206272698</v>
      </c>
      <c r="H860" s="5" t="s">
        <v>137</v>
      </c>
      <c r="I860" s="1" t="s">
        <v>119</v>
      </c>
      <c r="J860" s="69">
        <v>3834</v>
      </c>
    </row>
    <row r="861" spans="1:10" x14ac:dyDescent="0.2">
      <c r="A861" s="50">
        <v>43047</v>
      </c>
      <c r="B861" s="1">
        <v>0.64716435185185184</v>
      </c>
      <c r="C861" s="1" t="s">
        <v>978</v>
      </c>
      <c r="D861" s="1" t="s">
        <v>135</v>
      </c>
      <c r="E861" s="1" t="s">
        <v>1278</v>
      </c>
      <c r="F861" s="52">
        <v>43047.634027777778</v>
      </c>
      <c r="G861" s="158">
        <v>2130.7252060450701</v>
      </c>
      <c r="H861" s="5" t="s">
        <v>137</v>
      </c>
      <c r="I861" s="1" t="s">
        <v>119</v>
      </c>
      <c r="J861" s="69">
        <v>27.545999999999999</v>
      </c>
    </row>
    <row r="862" spans="1:10" x14ac:dyDescent="0.2">
      <c r="A862" s="50">
        <v>43047</v>
      </c>
      <c r="B862" s="1">
        <v>0.64717592592592588</v>
      </c>
      <c r="C862" s="1" t="s">
        <v>678</v>
      </c>
      <c r="D862" s="1" t="s">
        <v>135</v>
      </c>
      <c r="E862" s="1" t="s">
        <v>1279</v>
      </c>
      <c r="F862" s="52">
        <v>43047.634027777778</v>
      </c>
      <c r="G862" s="158">
        <v>2130.7266914628699</v>
      </c>
      <c r="H862" s="5" t="s">
        <v>118</v>
      </c>
      <c r="I862" s="1" t="s">
        <v>143</v>
      </c>
      <c r="J862" s="69">
        <v>17.899999999999999</v>
      </c>
    </row>
    <row r="863" spans="1:10" x14ac:dyDescent="0.2">
      <c r="A863" s="50">
        <v>43047</v>
      </c>
      <c r="B863" s="1">
        <v>0.66689814814814818</v>
      </c>
      <c r="C863" s="1" t="s">
        <v>1220</v>
      </c>
      <c r="D863" s="1" t="s">
        <v>135</v>
      </c>
      <c r="E863" s="1" t="s">
        <v>1280</v>
      </c>
      <c r="F863" s="52">
        <v>43047.66679398148</v>
      </c>
      <c r="G863" s="158">
        <v>2130.7281768806702</v>
      </c>
      <c r="H863" s="5" t="s">
        <v>118</v>
      </c>
      <c r="I863" s="1" t="s">
        <v>143</v>
      </c>
      <c r="J863" s="69">
        <v>100730</v>
      </c>
    </row>
    <row r="864" spans="1:10" x14ac:dyDescent="0.2">
      <c r="A864" s="50">
        <v>43047</v>
      </c>
      <c r="B864" s="1">
        <v>0.66690972222222211</v>
      </c>
      <c r="C864" s="1" t="s">
        <v>1220</v>
      </c>
      <c r="D864" s="1" t="s">
        <v>135</v>
      </c>
      <c r="E864" s="1" t="s">
        <v>1281</v>
      </c>
      <c r="F864" s="52">
        <v>43047.666909722226</v>
      </c>
      <c r="G864" s="158">
        <v>2130.72966229847</v>
      </c>
      <c r="H864" s="5" t="s">
        <v>118</v>
      </c>
      <c r="I864" s="1" t="s">
        <v>143</v>
      </c>
      <c r="J864" s="69">
        <v>101630</v>
      </c>
    </row>
    <row r="865" spans="1:10" x14ac:dyDescent="0.2">
      <c r="A865" s="50">
        <v>43047</v>
      </c>
      <c r="B865" s="1">
        <v>0.66692129629629626</v>
      </c>
      <c r="C865" s="1" t="s">
        <v>989</v>
      </c>
      <c r="D865" s="1" t="s">
        <v>135</v>
      </c>
      <c r="E865" s="1" t="s">
        <v>1282</v>
      </c>
      <c r="F865" s="52">
        <v>43047.666921296295</v>
      </c>
      <c r="G865" s="158">
        <v>2130.7311477162798</v>
      </c>
      <c r="H865" s="5" t="s">
        <v>137</v>
      </c>
      <c r="I865" s="1" t="s">
        <v>143</v>
      </c>
      <c r="J865" s="69">
        <v>15190</v>
      </c>
    </row>
    <row r="866" spans="1:10" x14ac:dyDescent="0.2">
      <c r="A866" s="50">
        <v>43047</v>
      </c>
      <c r="B866" s="1">
        <v>0.66693287037037041</v>
      </c>
      <c r="C866" s="1" t="s">
        <v>999</v>
      </c>
      <c r="D866" s="1" t="s">
        <v>135</v>
      </c>
      <c r="E866" s="1" t="s">
        <v>1283</v>
      </c>
      <c r="F866" s="52">
        <v>43047.666932870372</v>
      </c>
      <c r="G866" s="158">
        <v>2130.7326331340801</v>
      </c>
      <c r="H866" s="5" t="s">
        <v>118</v>
      </c>
      <c r="I866" s="1" t="s">
        <v>143</v>
      </c>
      <c r="J866" s="69">
        <v>3804</v>
      </c>
    </row>
    <row r="867" spans="1:10" x14ac:dyDescent="0.2">
      <c r="A867" s="50">
        <v>43048</v>
      </c>
      <c r="B867" s="1">
        <v>0.64042824074074078</v>
      </c>
      <c r="C867" s="1" t="s">
        <v>1287</v>
      </c>
      <c r="D867" s="1" t="s">
        <v>116</v>
      </c>
      <c r="E867" s="1" t="s">
        <v>1292</v>
      </c>
      <c r="F867" s="52">
        <v>43048.6403125</v>
      </c>
      <c r="G867" s="158">
        <v>2130.7341185518799</v>
      </c>
      <c r="H867" s="5" t="s">
        <v>118</v>
      </c>
      <c r="I867" s="1" t="s">
        <v>119</v>
      </c>
      <c r="J867" s="69">
        <v>0.58028000000000002</v>
      </c>
    </row>
    <row r="868" spans="1:10" x14ac:dyDescent="0.2">
      <c r="A868" s="50">
        <v>43048</v>
      </c>
      <c r="B868" s="1">
        <v>0.64061342592592596</v>
      </c>
      <c r="C868" s="1" t="s">
        <v>1290</v>
      </c>
      <c r="D868" s="1" t="s">
        <v>116</v>
      </c>
      <c r="E868" s="1" t="s">
        <v>1293</v>
      </c>
      <c r="F868" s="52">
        <v>43048.640590277777</v>
      </c>
      <c r="G868" s="158">
        <v>2130.7356039696801</v>
      </c>
      <c r="H868" s="5" t="s">
        <v>118</v>
      </c>
      <c r="I868" s="1" t="s">
        <v>119</v>
      </c>
      <c r="J868" s="69">
        <v>0.58063600000000004</v>
      </c>
    </row>
    <row r="869" spans="1:10" x14ac:dyDescent="0.2">
      <c r="A869" s="50">
        <v>43048</v>
      </c>
      <c r="B869" s="1">
        <v>0.64202546296296303</v>
      </c>
      <c r="C869" s="1" t="s">
        <v>1285</v>
      </c>
      <c r="D869" s="1" t="s">
        <v>135</v>
      </c>
      <c r="E869" s="1" t="s">
        <v>1294</v>
      </c>
      <c r="F869" s="52">
        <v>43048.641956018517</v>
      </c>
      <c r="G869" s="158">
        <v>2130.73708938748</v>
      </c>
      <c r="H869" s="5" t="s">
        <v>137</v>
      </c>
      <c r="I869" s="1" t="s">
        <v>119</v>
      </c>
      <c r="J869" s="69">
        <v>8.1470000000000002</v>
      </c>
    </row>
    <row r="870" spans="1:10" x14ac:dyDescent="0.2">
      <c r="A870" s="50">
        <v>43048</v>
      </c>
      <c r="B870" s="1">
        <v>0.64219907407407406</v>
      </c>
      <c r="C870" s="1" t="s">
        <v>914</v>
      </c>
      <c r="D870" s="1" t="s">
        <v>135</v>
      </c>
      <c r="E870" s="1" t="s">
        <v>1295</v>
      </c>
      <c r="F870" s="52">
        <v>43048.642175925925</v>
      </c>
      <c r="G870" s="158">
        <v>2130.7385748052902</v>
      </c>
      <c r="H870" s="5" t="s">
        <v>137</v>
      </c>
      <c r="I870" s="1" t="s">
        <v>119</v>
      </c>
      <c r="J870" s="69">
        <v>8.6</v>
      </c>
    </row>
    <row r="871" spans="1:10" x14ac:dyDescent="0.2">
      <c r="A871" s="50">
        <v>43048</v>
      </c>
      <c r="B871" s="1">
        <v>0.74818287037037035</v>
      </c>
      <c r="C871" s="1" t="s">
        <v>1296</v>
      </c>
      <c r="D871" s="1" t="s">
        <v>116</v>
      </c>
      <c r="E871" s="1" t="s">
        <v>1298</v>
      </c>
      <c r="F871" s="52">
        <v>43047.875127314815</v>
      </c>
      <c r="G871" s="158">
        <v>2130.74006022309</v>
      </c>
      <c r="H871" s="5" t="s">
        <v>118</v>
      </c>
      <c r="I871" s="1" t="s">
        <v>119</v>
      </c>
      <c r="J871" s="69">
        <v>105.24</v>
      </c>
    </row>
    <row r="872" spans="1:10" x14ac:dyDescent="0.2">
      <c r="A872" s="50">
        <v>43048</v>
      </c>
      <c r="B872" s="1">
        <v>0.74960648148148146</v>
      </c>
      <c r="C872" s="1" t="s">
        <v>1157</v>
      </c>
      <c r="D872" s="1" t="s">
        <v>116</v>
      </c>
      <c r="E872" s="1" t="s">
        <v>1299</v>
      </c>
      <c r="F872" s="52">
        <v>43048.749583333331</v>
      </c>
      <c r="G872" s="158">
        <v>2130.7415456408899</v>
      </c>
      <c r="H872" s="5" t="s">
        <v>137</v>
      </c>
      <c r="I872" s="1" t="s">
        <v>143</v>
      </c>
      <c r="J872" s="69">
        <v>110</v>
      </c>
    </row>
    <row r="873" spans="1:10" x14ac:dyDescent="0.2">
      <c r="A873" s="50">
        <v>43048</v>
      </c>
      <c r="B873" s="1">
        <v>0.75658564814814822</v>
      </c>
      <c r="C873" s="1" t="s">
        <v>1223</v>
      </c>
      <c r="D873" s="1" t="s">
        <v>135</v>
      </c>
      <c r="E873" s="1" t="s">
        <v>1300</v>
      </c>
      <c r="F873" s="52">
        <v>43047.875127314815</v>
      </c>
      <c r="G873" s="158">
        <v>2130.7430310586901</v>
      </c>
      <c r="H873" s="5" t="s">
        <v>137</v>
      </c>
      <c r="I873" s="1" t="s">
        <v>119</v>
      </c>
      <c r="J873" s="69">
        <v>6448</v>
      </c>
    </row>
    <row r="874" spans="1:10" x14ac:dyDescent="0.2">
      <c r="A874" s="50">
        <v>43048</v>
      </c>
      <c r="B874" s="1">
        <v>0.75658564814814822</v>
      </c>
      <c r="C874" s="1" t="s">
        <v>1223</v>
      </c>
      <c r="D874" s="1" t="s">
        <v>135</v>
      </c>
      <c r="E874" s="1" t="s">
        <v>1301</v>
      </c>
      <c r="F874" s="52">
        <v>43047.875127314815</v>
      </c>
      <c r="G874" s="158">
        <v>2130.7445164764899</v>
      </c>
      <c r="H874" s="5" t="s">
        <v>137</v>
      </c>
      <c r="I874" s="1" t="s">
        <v>119</v>
      </c>
      <c r="J874" s="69">
        <v>6510</v>
      </c>
    </row>
    <row r="875" spans="1:10" x14ac:dyDescent="0.2">
      <c r="A875" s="50">
        <v>43048</v>
      </c>
      <c r="B875" s="1">
        <v>0.75659722222222225</v>
      </c>
      <c r="C875" s="1" t="s">
        <v>1223</v>
      </c>
      <c r="D875" s="1" t="s">
        <v>135</v>
      </c>
      <c r="E875" s="1" t="s">
        <v>1302</v>
      </c>
      <c r="F875" s="52">
        <v>43048.756608796299</v>
      </c>
      <c r="G875" s="158">
        <v>2130.7460018943002</v>
      </c>
      <c r="H875" s="5" t="s">
        <v>137</v>
      </c>
      <c r="I875" s="1" t="s">
        <v>119</v>
      </c>
      <c r="J875" s="69">
        <v>6523</v>
      </c>
    </row>
    <row r="876" spans="1:10" x14ac:dyDescent="0.2">
      <c r="A876" s="50">
        <v>43048</v>
      </c>
      <c r="B876" s="1">
        <v>0.75660879629629629</v>
      </c>
      <c r="C876" s="1" t="s">
        <v>1223</v>
      </c>
      <c r="D876" s="1" t="s">
        <v>135</v>
      </c>
      <c r="E876" s="1" t="s">
        <v>1303</v>
      </c>
      <c r="F876" s="52">
        <v>43048.756620370368</v>
      </c>
      <c r="G876" s="158">
        <v>2130.7474873121</v>
      </c>
      <c r="H876" s="5" t="s">
        <v>118</v>
      </c>
      <c r="I876" s="1" t="s">
        <v>143</v>
      </c>
      <c r="J876" s="69">
        <v>6523</v>
      </c>
    </row>
    <row r="877" spans="1:10" x14ac:dyDescent="0.2">
      <c r="A877" s="50">
        <v>43048</v>
      </c>
      <c r="B877" s="1">
        <v>0.75662037037037033</v>
      </c>
      <c r="C877" s="1" t="s">
        <v>989</v>
      </c>
      <c r="D877" s="1" t="s">
        <v>135</v>
      </c>
      <c r="E877" s="1" t="s">
        <v>1304</v>
      </c>
      <c r="F877" s="52">
        <v>43048.756620370368</v>
      </c>
      <c r="G877" s="158">
        <v>2130.7489727298998</v>
      </c>
      <c r="H877" s="5" t="s">
        <v>137</v>
      </c>
      <c r="I877" s="1" t="s">
        <v>143</v>
      </c>
      <c r="J877" s="69">
        <v>15170</v>
      </c>
    </row>
    <row r="878" spans="1:10" x14ac:dyDescent="0.2">
      <c r="A878" s="50">
        <v>43048</v>
      </c>
      <c r="B878" s="1">
        <v>0.75663194444444448</v>
      </c>
      <c r="C878" s="1" t="s">
        <v>1223</v>
      </c>
      <c r="D878" s="1" t="s">
        <v>135</v>
      </c>
      <c r="E878" s="1" t="s">
        <v>1305</v>
      </c>
      <c r="F878" s="52">
        <v>43048.756631944445</v>
      </c>
      <c r="G878" s="158">
        <v>2130.7504581477001</v>
      </c>
      <c r="H878" s="5" t="s">
        <v>137</v>
      </c>
      <c r="I878" s="1" t="s">
        <v>119</v>
      </c>
      <c r="J878" s="69">
        <v>6520</v>
      </c>
    </row>
    <row r="879" spans="1:10" x14ac:dyDescent="0.2">
      <c r="A879" s="50">
        <v>43048</v>
      </c>
      <c r="B879" s="1">
        <v>0.75664351851851841</v>
      </c>
      <c r="C879" s="1" t="s">
        <v>1021</v>
      </c>
      <c r="D879" s="1" t="s">
        <v>135</v>
      </c>
      <c r="E879" s="1" t="s">
        <v>1306</v>
      </c>
      <c r="F879" s="52">
        <v>43048.756643518522</v>
      </c>
      <c r="G879" s="158">
        <v>2130.7519435654999</v>
      </c>
      <c r="H879" s="5" t="s">
        <v>118</v>
      </c>
      <c r="I879" s="1" t="s">
        <v>143</v>
      </c>
      <c r="J879" s="69">
        <v>2235</v>
      </c>
    </row>
    <row r="880" spans="1:10" x14ac:dyDescent="0.2">
      <c r="A880" s="50">
        <v>43048</v>
      </c>
      <c r="B880" s="1">
        <v>0.75664351851851841</v>
      </c>
      <c r="C880" s="1" t="s">
        <v>1021</v>
      </c>
      <c r="D880" s="1" t="s">
        <v>135</v>
      </c>
      <c r="E880" s="1" t="s">
        <v>1307</v>
      </c>
      <c r="F880" s="52">
        <v>43048.756655092591</v>
      </c>
      <c r="G880" s="158">
        <v>2130.7534289833102</v>
      </c>
      <c r="H880" s="5" t="s">
        <v>118</v>
      </c>
      <c r="I880" s="1" t="s">
        <v>143</v>
      </c>
      <c r="J880" s="69">
        <v>2236</v>
      </c>
    </row>
    <row r="881" spans="1:10" x14ac:dyDescent="0.2">
      <c r="A881" s="50">
        <v>43048</v>
      </c>
      <c r="B881" s="1">
        <v>0.75665509259259256</v>
      </c>
      <c r="C881" s="1" t="s">
        <v>989</v>
      </c>
      <c r="D881" s="1" t="s">
        <v>135</v>
      </c>
      <c r="E881" s="1" t="s">
        <v>1308</v>
      </c>
      <c r="F881" s="52">
        <v>43048.756666666668</v>
      </c>
      <c r="G881" s="158">
        <v>2130.75491440111</v>
      </c>
      <c r="H881" s="5" t="s">
        <v>137</v>
      </c>
      <c r="I881" s="1" t="s">
        <v>143</v>
      </c>
      <c r="J881" s="69">
        <v>15170</v>
      </c>
    </row>
    <row r="882" spans="1:10" x14ac:dyDescent="0.2">
      <c r="A882" s="50">
        <v>43049</v>
      </c>
      <c r="B882" s="1">
        <v>0.59020833333333333</v>
      </c>
      <c r="C882" s="1" t="s">
        <v>1309</v>
      </c>
      <c r="D882" s="1" t="s">
        <v>116</v>
      </c>
      <c r="E882" s="1" t="s">
        <v>1312</v>
      </c>
      <c r="F882" s="52">
        <v>43049.590196759258</v>
      </c>
      <c r="G882" s="158">
        <v>2130.7563998189098</v>
      </c>
      <c r="H882" s="5" t="s">
        <v>118</v>
      </c>
      <c r="I882" s="1" t="s">
        <v>119</v>
      </c>
      <c r="J882" s="69">
        <v>0.57672000000000001</v>
      </c>
    </row>
    <row r="883" spans="1:10" x14ac:dyDescent="0.2">
      <c r="A883" s="50">
        <v>43049</v>
      </c>
      <c r="B883" s="1">
        <v>0.6337962962962963</v>
      </c>
      <c r="C883" s="1" t="s">
        <v>752</v>
      </c>
      <c r="D883" s="1" t="s">
        <v>135</v>
      </c>
      <c r="E883" s="1" t="s">
        <v>1313</v>
      </c>
      <c r="F883" s="52">
        <v>43049.633391203701</v>
      </c>
      <c r="G883" s="158">
        <v>2130.7578852367101</v>
      </c>
      <c r="H883" s="5" t="s">
        <v>118</v>
      </c>
      <c r="I883" s="1" t="s">
        <v>143</v>
      </c>
      <c r="J883" s="69">
        <v>8.9600000000000009</v>
      </c>
    </row>
    <row r="884" spans="1:10" x14ac:dyDescent="0.2">
      <c r="A884" s="50">
        <v>43049</v>
      </c>
      <c r="B884" s="1">
        <v>0.63380787037037034</v>
      </c>
      <c r="C884" s="1" t="s">
        <v>1081</v>
      </c>
      <c r="D884" s="1" t="s">
        <v>135</v>
      </c>
      <c r="E884" s="1" t="s">
        <v>1314</v>
      </c>
      <c r="F884" s="52">
        <v>43049.633819444447</v>
      </c>
      <c r="G884" s="158">
        <v>2130.7593706545099</v>
      </c>
      <c r="H884" s="5" t="s">
        <v>118</v>
      </c>
      <c r="I884" s="1" t="s">
        <v>143</v>
      </c>
      <c r="J884" s="69">
        <v>2.64</v>
      </c>
    </row>
    <row r="885" spans="1:10" x14ac:dyDescent="0.2">
      <c r="A885" s="50">
        <v>43049</v>
      </c>
      <c r="B885" s="1">
        <v>0.63383101851851853</v>
      </c>
      <c r="C885" s="1" t="s">
        <v>978</v>
      </c>
      <c r="D885" s="1" t="s">
        <v>135</v>
      </c>
      <c r="E885" s="1" t="s">
        <v>1315</v>
      </c>
      <c r="F885" s="52">
        <v>43049.633831018517</v>
      </c>
      <c r="G885" s="158">
        <v>2130.7608560723102</v>
      </c>
      <c r="H885" s="5" t="s">
        <v>137</v>
      </c>
      <c r="I885" s="1" t="s">
        <v>119</v>
      </c>
      <c r="J885" s="69">
        <v>27.7</v>
      </c>
    </row>
    <row r="886" spans="1:10" x14ac:dyDescent="0.2">
      <c r="A886" s="50">
        <v>43049</v>
      </c>
      <c r="B886" s="1">
        <v>0.63385416666666672</v>
      </c>
      <c r="C886" s="1" t="s">
        <v>1285</v>
      </c>
      <c r="D886" s="1" t="s">
        <v>135</v>
      </c>
      <c r="E886" s="1" t="s">
        <v>1316</v>
      </c>
      <c r="F886" s="52">
        <v>43049.63385416667</v>
      </c>
      <c r="G886" s="158">
        <v>2130.76234149012</v>
      </c>
      <c r="H886" s="5" t="s">
        <v>137</v>
      </c>
      <c r="I886" s="1" t="s">
        <v>119</v>
      </c>
      <c r="J886" s="69">
        <v>8.0990000000000002</v>
      </c>
    </row>
    <row r="887" spans="1:10" x14ac:dyDescent="0.2">
      <c r="A887" s="50">
        <v>43049</v>
      </c>
      <c r="B887" s="1">
        <v>0.65627314814814819</v>
      </c>
      <c r="C887" s="1" t="s">
        <v>989</v>
      </c>
      <c r="D887" s="1" t="s">
        <v>135</v>
      </c>
      <c r="E887" s="1" t="s">
        <v>1317</v>
      </c>
      <c r="F887" s="52">
        <v>43049.656099537038</v>
      </c>
      <c r="G887" s="158">
        <v>2130.7638269079198</v>
      </c>
      <c r="H887" s="5" t="s">
        <v>137</v>
      </c>
      <c r="I887" s="1" t="s">
        <v>143</v>
      </c>
      <c r="J887" s="69">
        <v>15180</v>
      </c>
    </row>
    <row r="888" spans="1:10" x14ac:dyDescent="0.2">
      <c r="A888" s="50">
        <v>43049</v>
      </c>
      <c r="B888" s="1">
        <v>0.65628472222222223</v>
      </c>
      <c r="C888" s="1" t="s">
        <v>999</v>
      </c>
      <c r="D888" s="1" t="s">
        <v>135</v>
      </c>
      <c r="E888" s="1" t="s">
        <v>1318</v>
      </c>
      <c r="F888" s="52">
        <v>43049.6562962963</v>
      </c>
      <c r="G888" s="158">
        <v>2130.7653123257201</v>
      </c>
      <c r="H888" s="5" t="s">
        <v>118</v>
      </c>
      <c r="I888" s="1" t="s">
        <v>143</v>
      </c>
      <c r="J888" s="69">
        <v>3780</v>
      </c>
    </row>
    <row r="889" spans="1:10" x14ac:dyDescent="0.2">
      <c r="A889" s="50">
        <v>43049</v>
      </c>
      <c r="B889" s="1">
        <v>0.65629629629629627</v>
      </c>
      <c r="C889" s="1" t="s">
        <v>1021</v>
      </c>
      <c r="D889" s="1" t="s">
        <v>135</v>
      </c>
      <c r="E889" s="1" t="s">
        <v>1319</v>
      </c>
      <c r="F889" s="52">
        <v>43049.656307870369</v>
      </c>
      <c r="G889" s="158">
        <v>2130.7667977435199</v>
      </c>
      <c r="H889" s="5" t="s">
        <v>137</v>
      </c>
      <c r="I889" s="1" t="s">
        <v>119</v>
      </c>
      <c r="J889" s="69">
        <v>2203</v>
      </c>
    </row>
    <row r="890" spans="1:10" x14ac:dyDescent="0.2">
      <c r="A890" s="50">
        <v>43049</v>
      </c>
      <c r="B890" s="1">
        <v>0.65630787037037031</v>
      </c>
      <c r="C890" s="1" t="s">
        <v>1223</v>
      </c>
      <c r="D890" s="1" t="s">
        <v>135</v>
      </c>
      <c r="E890" s="1" t="s">
        <v>1320</v>
      </c>
      <c r="F890" s="52">
        <v>43049.656319444446</v>
      </c>
      <c r="G890" s="158">
        <v>2130.7682831613201</v>
      </c>
      <c r="H890" s="5" t="s">
        <v>118</v>
      </c>
      <c r="I890" s="1" t="s">
        <v>143</v>
      </c>
      <c r="J890" s="69">
        <v>6424</v>
      </c>
    </row>
    <row r="891" spans="1:10" x14ac:dyDescent="0.2">
      <c r="A891" s="50">
        <v>43052</v>
      </c>
      <c r="B891" s="1">
        <v>0.65836805555555555</v>
      </c>
      <c r="C891" s="1" t="s">
        <v>1325</v>
      </c>
      <c r="D891" s="1" t="s">
        <v>116</v>
      </c>
      <c r="E891" s="1" t="s">
        <v>1330</v>
      </c>
      <c r="F891" s="52">
        <v>43052.636805555558</v>
      </c>
      <c r="G891" s="158">
        <v>2130.76976857913</v>
      </c>
      <c r="H891" s="5" t="s">
        <v>118</v>
      </c>
      <c r="I891" s="1" t="s">
        <v>119</v>
      </c>
      <c r="J891" s="69">
        <v>0.57628800000000002</v>
      </c>
    </row>
    <row r="892" spans="1:10" x14ac:dyDescent="0.2">
      <c r="A892" s="50">
        <v>43052</v>
      </c>
      <c r="B892" s="1">
        <v>0.6583796296296297</v>
      </c>
      <c r="C892" s="1" t="s">
        <v>1327</v>
      </c>
      <c r="D892" s="1" t="s">
        <v>116</v>
      </c>
      <c r="E892" s="1" t="s">
        <v>1331</v>
      </c>
      <c r="F892" s="52">
        <v>43052.636805555558</v>
      </c>
      <c r="G892" s="158">
        <v>2130.7712539969302</v>
      </c>
      <c r="H892" s="5" t="s">
        <v>118</v>
      </c>
      <c r="I892" s="1" t="s">
        <v>119</v>
      </c>
      <c r="J892" s="69">
        <v>0.66706900000000002</v>
      </c>
    </row>
    <row r="893" spans="1:10" x14ac:dyDescent="0.2">
      <c r="A893" s="50">
        <v>43052</v>
      </c>
      <c r="B893" s="1">
        <v>0.66167824074074078</v>
      </c>
      <c r="C893" s="1" t="s">
        <v>752</v>
      </c>
      <c r="D893" s="1" t="s">
        <v>135</v>
      </c>
      <c r="E893" s="1" t="s">
        <v>1332</v>
      </c>
      <c r="F893" s="52">
        <v>43052.660717592589</v>
      </c>
      <c r="G893" s="158">
        <v>2130.77273941473</v>
      </c>
      <c r="H893" s="5" t="s">
        <v>118</v>
      </c>
      <c r="I893" s="1" t="s">
        <v>143</v>
      </c>
      <c r="J893" s="69">
        <v>8.81</v>
      </c>
    </row>
    <row r="894" spans="1:10" x14ac:dyDescent="0.2">
      <c r="A894" s="50">
        <v>43052</v>
      </c>
      <c r="B894" s="1">
        <v>0.66168981481481481</v>
      </c>
      <c r="C894" s="1" t="s">
        <v>1323</v>
      </c>
      <c r="D894" s="1" t="s">
        <v>135</v>
      </c>
      <c r="E894" s="1" t="s">
        <v>1333</v>
      </c>
      <c r="F894" s="52">
        <v>43052.661689814813</v>
      </c>
      <c r="G894" s="158">
        <v>2130.7742248325299</v>
      </c>
      <c r="H894" s="5" t="s">
        <v>137</v>
      </c>
      <c r="I894" s="1" t="s">
        <v>119</v>
      </c>
      <c r="J894" s="69">
        <v>12.475</v>
      </c>
    </row>
    <row r="895" spans="1:10" x14ac:dyDescent="0.2">
      <c r="A895" s="50">
        <v>43052</v>
      </c>
      <c r="B895" s="1">
        <v>0.66170138888888885</v>
      </c>
      <c r="C895" s="1" t="s">
        <v>1285</v>
      </c>
      <c r="D895" s="1" t="s">
        <v>135</v>
      </c>
      <c r="E895" s="1" t="s">
        <v>1334</v>
      </c>
      <c r="F895" s="52">
        <v>43052.66170138889</v>
      </c>
      <c r="G895" s="158">
        <v>2130.7757102503301</v>
      </c>
      <c r="H895" s="5" t="s">
        <v>118</v>
      </c>
      <c r="I895" s="1" t="s">
        <v>143</v>
      </c>
      <c r="J895" s="69">
        <v>7.8710000000000004</v>
      </c>
    </row>
    <row r="896" spans="1:10" x14ac:dyDescent="0.2">
      <c r="A896" s="50">
        <v>43052</v>
      </c>
      <c r="B896" s="1">
        <v>0.66171296296296289</v>
      </c>
      <c r="C896" s="1" t="s">
        <v>888</v>
      </c>
      <c r="D896" s="1" t="s">
        <v>135</v>
      </c>
      <c r="E896" s="1" t="s">
        <v>1335</v>
      </c>
      <c r="F896" s="52">
        <v>43052.661712962959</v>
      </c>
      <c r="G896" s="158">
        <v>2130.7771956681399</v>
      </c>
      <c r="H896" s="5" t="s">
        <v>137</v>
      </c>
      <c r="I896" s="1" t="s">
        <v>119</v>
      </c>
      <c r="J896" s="69">
        <v>28.87</v>
      </c>
    </row>
    <row r="897" spans="1:10" x14ac:dyDescent="0.2">
      <c r="A897" s="50">
        <v>43052</v>
      </c>
      <c r="B897" s="1">
        <v>0.71468750000000003</v>
      </c>
      <c r="C897" s="1" t="s">
        <v>1223</v>
      </c>
      <c r="D897" s="1" t="s">
        <v>135</v>
      </c>
      <c r="E897" s="1" t="s">
        <v>1336</v>
      </c>
      <c r="F897" s="52">
        <v>43049.96534722222</v>
      </c>
      <c r="G897" s="158">
        <v>2130.7786810859402</v>
      </c>
      <c r="H897" s="5" t="s">
        <v>137</v>
      </c>
      <c r="I897" s="1" t="s">
        <v>119</v>
      </c>
      <c r="J897" s="69">
        <v>6508</v>
      </c>
    </row>
    <row r="898" spans="1:10" x14ac:dyDescent="0.2">
      <c r="A898" s="50">
        <v>43052</v>
      </c>
      <c r="B898" s="1">
        <v>0.71469907407407407</v>
      </c>
      <c r="C898" s="1" t="s">
        <v>989</v>
      </c>
      <c r="D898" s="1" t="s">
        <v>135</v>
      </c>
      <c r="E898" s="1" t="s">
        <v>1337</v>
      </c>
      <c r="F898" s="52">
        <v>43052.71471064815</v>
      </c>
      <c r="G898" s="158">
        <v>2130.78016650374</v>
      </c>
      <c r="H898" s="5" t="s">
        <v>137</v>
      </c>
      <c r="I898" s="1" t="s">
        <v>143</v>
      </c>
      <c r="J898" s="69">
        <v>15220</v>
      </c>
    </row>
    <row r="899" spans="1:10" x14ac:dyDescent="0.2">
      <c r="A899" s="50">
        <v>43052</v>
      </c>
      <c r="B899" s="1">
        <v>0.71471064814814822</v>
      </c>
      <c r="C899" s="1" t="s">
        <v>1021</v>
      </c>
      <c r="D899" s="1" t="s">
        <v>135</v>
      </c>
      <c r="E899" s="1" t="s">
        <v>1338</v>
      </c>
      <c r="F899" s="52">
        <v>43052.71471064815</v>
      </c>
      <c r="G899" s="158">
        <v>2130.7816519215398</v>
      </c>
      <c r="H899" s="5" t="s">
        <v>118</v>
      </c>
      <c r="I899" s="1" t="s">
        <v>143</v>
      </c>
      <c r="J899" s="69">
        <v>2228</v>
      </c>
    </row>
    <row r="900" spans="1:10" x14ac:dyDescent="0.2">
      <c r="A900" s="50">
        <v>43053</v>
      </c>
      <c r="B900" s="1">
        <v>0.63775462962962959</v>
      </c>
      <c r="C900" s="1" t="s">
        <v>752</v>
      </c>
      <c r="D900" s="1" t="s">
        <v>135</v>
      </c>
      <c r="E900" s="1" t="s">
        <v>1339</v>
      </c>
      <c r="F900" s="52">
        <v>43053.636874999997</v>
      </c>
      <c r="G900" s="158">
        <v>2130.7831373393401</v>
      </c>
      <c r="H900" s="5" t="s">
        <v>118</v>
      </c>
      <c r="I900" s="1" t="s">
        <v>143</v>
      </c>
      <c r="J900" s="69">
        <v>8.74</v>
      </c>
    </row>
    <row r="901" spans="1:10" x14ac:dyDescent="0.2">
      <c r="A901" s="50">
        <v>43053</v>
      </c>
      <c r="B901" s="1">
        <v>0.63776620370370374</v>
      </c>
      <c r="C901" s="1" t="s">
        <v>678</v>
      </c>
      <c r="D901" s="1" t="s">
        <v>135</v>
      </c>
      <c r="E901" s="1" t="s">
        <v>1340</v>
      </c>
      <c r="F901" s="52">
        <v>43053.637777777774</v>
      </c>
      <c r="G901" s="158">
        <v>2130.7846227571499</v>
      </c>
      <c r="H901" s="5" t="s">
        <v>118</v>
      </c>
      <c r="I901" s="1" t="s">
        <v>143</v>
      </c>
      <c r="J901" s="69">
        <v>17.41</v>
      </c>
    </row>
    <row r="902" spans="1:10" x14ac:dyDescent="0.2">
      <c r="A902" s="50">
        <v>43053</v>
      </c>
      <c r="B902" s="1">
        <v>0.63777777777777778</v>
      </c>
      <c r="C902" s="1" t="s">
        <v>1055</v>
      </c>
      <c r="D902" s="1" t="s">
        <v>135</v>
      </c>
      <c r="E902" s="1" t="s">
        <v>1341</v>
      </c>
      <c r="F902" s="52">
        <v>43053.637789351851</v>
      </c>
      <c r="G902" s="158">
        <v>2130.7861081749502</v>
      </c>
      <c r="H902" s="5" t="s">
        <v>118</v>
      </c>
      <c r="I902" s="1" t="s">
        <v>143</v>
      </c>
      <c r="J902" s="69">
        <v>11.99</v>
      </c>
    </row>
    <row r="903" spans="1:10" x14ac:dyDescent="0.2">
      <c r="A903" s="50">
        <v>43053</v>
      </c>
      <c r="B903" s="1">
        <v>0.63778935185185182</v>
      </c>
      <c r="C903" s="1" t="s">
        <v>1323</v>
      </c>
      <c r="D903" s="1" t="s">
        <v>135</v>
      </c>
      <c r="E903" s="1" t="s">
        <v>1342</v>
      </c>
      <c r="F903" s="52">
        <v>43053.637800925928</v>
      </c>
      <c r="G903" s="158">
        <v>2130.78759359275</v>
      </c>
      <c r="H903" s="5" t="s">
        <v>137</v>
      </c>
      <c r="I903" s="1" t="s">
        <v>119</v>
      </c>
      <c r="J903" s="69">
        <v>12.898</v>
      </c>
    </row>
    <row r="904" spans="1:10" x14ac:dyDescent="0.2">
      <c r="A904" s="50">
        <v>43053</v>
      </c>
      <c r="B904" s="1">
        <v>0.63780092592592597</v>
      </c>
      <c r="C904" s="1" t="s">
        <v>1285</v>
      </c>
      <c r="D904" s="1" t="s">
        <v>135</v>
      </c>
      <c r="E904" s="1" t="s">
        <v>1343</v>
      </c>
      <c r="F904" s="52">
        <v>43053.637800925928</v>
      </c>
      <c r="G904" s="158">
        <v>2130.7890790105498</v>
      </c>
      <c r="H904" s="5" t="s">
        <v>118</v>
      </c>
      <c r="I904" s="1" t="s">
        <v>143</v>
      </c>
      <c r="J904" s="69">
        <v>7.7910000000000004</v>
      </c>
    </row>
    <row r="905" spans="1:10" x14ac:dyDescent="0.2">
      <c r="A905" s="50">
        <v>43053</v>
      </c>
      <c r="B905" s="1">
        <v>0.64370370370370367</v>
      </c>
      <c r="C905" s="1" t="s">
        <v>754</v>
      </c>
      <c r="D905" s="1" t="s">
        <v>116</v>
      </c>
      <c r="E905" s="1" t="s">
        <v>1344</v>
      </c>
      <c r="F905" s="52">
        <v>43053.643518518518</v>
      </c>
      <c r="G905" s="158">
        <v>2130.7905644283501</v>
      </c>
      <c r="H905" s="5" t="s">
        <v>137</v>
      </c>
      <c r="I905" s="1" t="s">
        <v>143</v>
      </c>
      <c r="J905" s="69">
        <v>0</v>
      </c>
    </row>
    <row r="906" spans="1:10" x14ac:dyDescent="0.2">
      <c r="A906" s="50">
        <v>43053</v>
      </c>
      <c r="B906" s="1">
        <v>0.65390046296296289</v>
      </c>
      <c r="C906" s="1" t="s">
        <v>989</v>
      </c>
      <c r="D906" s="1" t="s">
        <v>135</v>
      </c>
      <c r="E906" s="1" t="s">
        <v>1345</v>
      </c>
      <c r="F906" s="52">
        <v>43053.653831018521</v>
      </c>
      <c r="G906" s="158">
        <v>2130.7920498461599</v>
      </c>
      <c r="H906" s="5" t="s">
        <v>137</v>
      </c>
      <c r="I906" s="1" t="s">
        <v>143</v>
      </c>
      <c r="J906" s="69">
        <v>15155</v>
      </c>
    </row>
    <row r="907" spans="1:10" x14ac:dyDescent="0.2">
      <c r="A907" s="50">
        <v>43053</v>
      </c>
      <c r="B907" s="1">
        <v>0.65391203703703704</v>
      </c>
      <c r="C907" s="1" t="s">
        <v>1021</v>
      </c>
      <c r="D907" s="1" t="s">
        <v>135</v>
      </c>
      <c r="E907" s="1" t="s">
        <v>1347</v>
      </c>
      <c r="F907" s="52">
        <v>43053.653912037036</v>
      </c>
      <c r="G907" s="158">
        <v>2130.7935352639602</v>
      </c>
      <c r="H907" s="5" t="s">
        <v>137</v>
      </c>
      <c r="I907" s="1" t="s">
        <v>119</v>
      </c>
      <c r="J907" s="69">
        <v>2227</v>
      </c>
    </row>
    <row r="908" spans="1:10" x14ac:dyDescent="0.2">
      <c r="A908" s="50">
        <v>43054</v>
      </c>
      <c r="B908" s="1">
        <v>0.61479166666666674</v>
      </c>
      <c r="C908" s="1" t="s">
        <v>584</v>
      </c>
      <c r="D908" s="1" t="s">
        <v>135</v>
      </c>
      <c r="E908" s="1" t="s">
        <v>1348</v>
      </c>
      <c r="F908" s="52">
        <v>43053.9455787037</v>
      </c>
      <c r="G908" s="158">
        <v>2130.79502068176</v>
      </c>
      <c r="H908" s="5" t="s">
        <v>118</v>
      </c>
      <c r="I908" s="1" t="s">
        <v>143</v>
      </c>
      <c r="J908" s="69">
        <v>13500</v>
      </c>
    </row>
    <row r="909" spans="1:10" x14ac:dyDescent="0.2">
      <c r="A909" s="50">
        <v>43054</v>
      </c>
      <c r="B909" s="1">
        <v>0.61481481481481481</v>
      </c>
      <c r="C909" s="1" t="s">
        <v>1223</v>
      </c>
      <c r="D909" s="1" t="s">
        <v>135</v>
      </c>
      <c r="E909" s="1" t="s">
        <v>1349</v>
      </c>
      <c r="F909" s="52">
        <v>43053.9455787037</v>
      </c>
      <c r="G909" s="158">
        <v>2130.7965060995598</v>
      </c>
      <c r="H909" s="5" t="s">
        <v>118</v>
      </c>
      <c r="I909" s="1" t="s">
        <v>143</v>
      </c>
      <c r="J909" s="69">
        <v>6468</v>
      </c>
    </row>
    <row r="910" spans="1:10" x14ac:dyDescent="0.2">
      <c r="A910" s="50">
        <v>43054</v>
      </c>
      <c r="B910" s="1">
        <v>0.61482638888888885</v>
      </c>
      <c r="C910" s="1" t="s">
        <v>1223</v>
      </c>
      <c r="D910" s="1" t="s">
        <v>135</v>
      </c>
      <c r="E910" s="1" t="s">
        <v>1350</v>
      </c>
      <c r="F910" s="52">
        <v>43054.614837962959</v>
      </c>
      <c r="G910" s="158">
        <v>2130.7979915173601</v>
      </c>
      <c r="H910" s="5" t="s">
        <v>118</v>
      </c>
      <c r="I910" s="1" t="s">
        <v>143</v>
      </c>
      <c r="J910" s="69">
        <v>6486</v>
      </c>
    </row>
    <row r="911" spans="1:10" x14ac:dyDescent="0.2">
      <c r="A911" s="50">
        <v>43054</v>
      </c>
      <c r="B911" s="1">
        <v>0.61484953703703704</v>
      </c>
      <c r="C911" s="1" t="s">
        <v>1220</v>
      </c>
      <c r="D911" s="1" t="s">
        <v>135</v>
      </c>
      <c r="E911" s="1" t="s">
        <v>1351</v>
      </c>
      <c r="F911" s="52">
        <v>43054.614849537036</v>
      </c>
      <c r="G911" s="158">
        <v>2130.7994769351699</v>
      </c>
      <c r="H911" s="5" t="s">
        <v>118</v>
      </c>
      <c r="I911" s="1" t="s">
        <v>143</v>
      </c>
      <c r="J911" s="69">
        <v>94690</v>
      </c>
    </row>
    <row r="912" spans="1:10" x14ac:dyDescent="0.2">
      <c r="A912" s="50">
        <v>43054</v>
      </c>
      <c r="B912" s="1">
        <v>0.61487268518518523</v>
      </c>
      <c r="C912" s="1" t="s">
        <v>1021</v>
      </c>
      <c r="D912" s="1" t="s">
        <v>135</v>
      </c>
      <c r="E912" s="1" t="s">
        <v>1346</v>
      </c>
      <c r="F912" s="52">
        <v>43054.614872685182</v>
      </c>
      <c r="G912" s="158">
        <v>2130.8009623529701</v>
      </c>
      <c r="H912" s="5" t="s">
        <v>118</v>
      </c>
      <c r="I912" s="1" t="s">
        <v>143</v>
      </c>
      <c r="J912" s="69">
        <v>2264</v>
      </c>
    </row>
    <row r="913" spans="1:10" x14ac:dyDescent="0.2">
      <c r="A913" s="50">
        <v>43054</v>
      </c>
      <c r="B913" s="1">
        <v>0.6179513888888889</v>
      </c>
      <c r="C913" s="1" t="s">
        <v>1226</v>
      </c>
      <c r="D913" s="1" t="s">
        <v>116</v>
      </c>
      <c r="E913" s="1" t="s">
        <v>1352</v>
      </c>
      <c r="F913" s="52">
        <v>43053.9455787037</v>
      </c>
      <c r="G913" s="158">
        <v>2130.80244777077</v>
      </c>
      <c r="H913" s="5" t="s">
        <v>137</v>
      </c>
      <c r="I913" s="1" t="s">
        <v>143</v>
      </c>
      <c r="J913" s="69">
        <v>132.69</v>
      </c>
    </row>
    <row r="914" spans="1:10" x14ac:dyDescent="0.2">
      <c r="A914" s="50">
        <v>43054</v>
      </c>
      <c r="B914" s="1">
        <v>0.64824074074074078</v>
      </c>
      <c r="C914" s="1" t="s">
        <v>1359</v>
      </c>
      <c r="D914" s="1" t="s">
        <v>116</v>
      </c>
      <c r="E914" s="1" t="s">
        <v>1357</v>
      </c>
      <c r="F914" s="52">
        <v>43054.64806712963</v>
      </c>
      <c r="G914" s="158">
        <v>2130.8039331885702</v>
      </c>
      <c r="H914" s="5" t="s">
        <v>118</v>
      </c>
      <c r="I914" s="1" t="s">
        <v>119</v>
      </c>
      <c r="J914" s="69">
        <v>1.5805279999999999</v>
      </c>
    </row>
    <row r="915" spans="1:10" x14ac:dyDescent="0.2">
      <c r="A915" s="50">
        <v>43054</v>
      </c>
      <c r="B915" s="1">
        <v>0.64825231481481482</v>
      </c>
      <c r="C915" s="1" t="s">
        <v>1360</v>
      </c>
      <c r="D915" s="1" t="s">
        <v>116</v>
      </c>
      <c r="E915" s="1" t="s">
        <v>1358</v>
      </c>
      <c r="F915" s="52">
        <v>43054.648252314815</v>
      </c>
      <c r="G915" s="158">
        <v>2130.80541860637</v>
      </c>
      <c r="H915" s="5" t="s">
        <v>137</v>
      </c>
      <c r="I915" s="1" t="s">
        <v>119</v>
      </c>
      <c r="J915" s="69">
        <v>0.62003200000000003</v>
      </c>
    </row>
    <row r="916" spans="1:10" x14ac:dyDescent="0.2">
      <c r="A916" s="50">
        <v>43054</v>
      </c>
      <c r="B916" s="1">
        <v>0.65203703703703708</v>
      </c>
      <c r="C916" s="1" t="s">
        <v>1353</v>
      </c>
      <c r="D916" s="1" t="s">
        <v>135</v>
      </c>
      <c r="E916" s="1" t="s">
        <v>1363</v>
      </c>
      <c r="F916" s="52">
        <v>43054.651724537034</v>
      </c>
      <c r="G916" s="158">
        <v>2130.8069040241799</v>
      </c>
      <c r="H916" s="5" t="s">
        <v>137</v>
      </c>
      <c r="I916" s="1" t="s">
        <v>119</v>
      </c>
      <c r="J916" s="69">
        <v>27.68</v>
      </c>
    </row>
    <row r="917" spans="1:10" x14ac:dyDescent="0.2">
      <c r="A917" s="50">
        <v>43054</v>
      </c>
      <c r="B917" s="1">
        <v>0.65204861111111112</v>
      </c>
      <c r="C917" s="1" t="s">
        <v>1081</v>
      </c>
      <c r="D917" s="1" t="s">
        <v>135</v>
      </c>
      <c r="E917" s="1" t="s">
        <v>1364</v>
      </c>
      <c r="F917" s="52">
        <v>43054.652048611111</v>
      </c>
      <c r="G917" s="158">
        <v>2130.8083894419801</v>
      </c>
      <c r="H917" s="5" t="s">
        <v>118</v>
      </c>
      <c r="I917" s="1" t="s">
        <v>143</v>
      </c>
      <c r="J917" s="69">
        <v>2.63</v>
      </c>
    </row>
    <row r="918" spans="1:10" x14ac:dyDescent="0.2">
      <c r="A918" s="50">
        <v>43054</v>
      </c>
      <c r="B918" s="1">
        <v>0.65204861111111112</v>
      </c>
      <c r="C918" s="1" t="s">
        <v>1323</v>
      </c>
      <c r="D918" s="1" t="s">
        <v>135</v>
      </c>
      <c r="E918" s="1" t="s">
        <v>1365</v>
      </c>
      <c r="F918" s="52">
        <v>43054.652060185188</v>
      </c>
      <c r="G918" s="158">
        <v>2130.8098748597799</v>
      </c>
      <c r="H918" s="5" t="s">
        <v>118</v>
      </c>
      <c r="I918" s="1" t="s">
        <v>143</v>
      </c>
      <c r="J918" s="69">
        <v>12.33</v>
      </c>
    </row>
    <row r="919" spans="1:10" x14ac:dyDescent="0.2">
      <c r="A919" s="50">
        <v>43054</v>
      </c>
      <c r="B919" s="1">
        <v>0.65206018518518516</v>
      </c>
      <c r="C919" s="1" t="s">
        <v>1285</v>
      </c>
      <c r="D919" s="1" t="s">
        <v>135</v>
      </c>
      <c r="E919" s="1" t="s">
        <v>1366</v>
      </c>
      <c r="F919" s="52">
        <v>43054.652071759258</v>
      </c>
      <c r="G919" s="158">
        <v>2130.8113602775802</v>
      </c>
      <c r="H919" s="5" t="s">
        <v>118</v>
      </c>
      <c r="I919" s="1" t="s">
        <v>143</v>
      </c>
      <c r="J919" s="69">
        <v>7.6180000000000003</v>
      </c>
    </row>
    <row r="920" spans="1:10" x14ac:dyDescent="0.2">
      <c r="A920" s="50">
        <v>43054</v>
      </c>
      <c r="B920" s="1">
        <v>0.6520717592592592</v>
      </c>
      <c r="C920" s="1" t="s">
        <v>914</v>
      </c>
      <c r="D920" s="1" t="s">
        <v>135</v>
      </c>
      <c r="E920" s="1" t="s">
        <v>1367</v>
      </c>
      <c r="F920" s="52">
        <v>43054.652083333334</v>
      </c>
      <c r="G920" s="158">
        <v>2130.81284569538</v>
      </c>
      <c r="H920" s="5" t="s">
        <v>118</v>
      </c>
      <c r="I920" s="1" t="s">
        <v>143</v>
      </c>
      <c r="J920" s="69">
        <v>8.2899999999999991</v>
      </c>
    </row>
    <row r="921" spans="1:10" x14ac:dyDescent="0.2">
      <c r="A921" s="50">
        <v>43054</v>
      </c>
      <c r="B921" s="1">
        <v>0.65208333333333335</v>
      </c>
      <c r="C921" s="1" t="s">
        <v>678</v>
      </c>
      <c r="D921" s="1" t="s">
        <v>135</v>
      </c>
      <c r="E921" s="1" t="s">
        <v>1368</v>
      </c>
      <c r="F921" s="52">
        <v>43054.652094907404</v>
      </c>
      <c r="G921" s="158">
        <v>2130.8143311131898</v>
      </c>
      <c r="H921" s="5" t="s">
        <v>118</v>
      </c>
      <c r="I921" s="1" t="s">
        <v>143</v>
      </c>
      <c r="J921" s="69">
        <v>16.510000000000002</v>
      </c>
    </row>
    <row r="922" spans="1:10" x14ac:dyDescent="0.2">
      <c r="A922" s="50">
        <v>43054</v>
      </c>
      <c r="B922" s="1">
        <v>0.65209490740740739</v>
      </c>
      <c r="C922" s="1" t="s">
        <v>862</v>
      </c>
      <c r="D922" s="1" t="s">
        <v>135</v>
      </c>
      <c r="E922" s="1" t="s">
        <v>1369</v>
      </c>
      <c r="F922" s="52">
        <v>43054.652106481481</v>
      </c>
      <c r="G922" s="158">
        <v>2130.8158165309901</v>
      </c>
      <c r="H922" s="5" t="s">
        <v>118</v>
      </c>
      <c r="I922" s="1" t="s">
        <v>143</v>
      </c>
      <c r="J922" s="69">
        <v>10.31</v>
      </c>
    </row>
    <row r="923" spans="1:10" x14ac:dyDescent="0.2">
      <c r="A923" s="50">
        <v>43054</v>
      </c>
      <c r="B923" s="1">
        <v>0.66177083333333331</v>
      </c>
      <c r="C923" s="1" t="s">
        <v>1223</v>
      </c>
      <c r="D923" s="1" t="s">
        <v>135</v>
      </c>
      <c r="E923" s="1" t="s">
        <v>1370</v>
      </c>
      <c r="F923" s="52">
        <v>43054.661215277774</v>
      </c>
      <c r="G923" s="158">
        <v>2130.8173019487899</v>
      </c>
      <c r="H923" s="5" t="s">
        <v>118</v>
      </c>
      <c r="I923" s="1" t="s">
        <v>143</v>
      </c>
      <c r="J923" s="69">
        <v>6496</v>
      </c>
    </row>
    <row r="924" spans="1:10" x14ac:dyDescent="0.2">
      <c r="A924" s="50">
        <v>43054</v>
      </c>
      <c r="B924" s="1">
        <v>0.66178240740740735</v>
      </c>
      <c r="C924" s="1" t="s">
        <v>989</v>
      </c>
      <c r="D924" s="1" t="s">
        <v>135</v>
      </c>
      <c r="E924" s="1" t="s">
        <v>1371</v>
      </c>
      <c r="F924" s="52">
        <v>43054.661782407406</v>
      </c>
      <c r="G924" s="158">
        <v>2130.8187873665902</v>
      </c>
      <c r="H924" s="5" t="s">
        <v>137</v>
      </c>
      <c r="I924" s="1" t="s">
        <v>143</v>
      </c>
      <c r="J924" s="69">
        <v>15060</v>
      </c>
    </row>
    <row r="925" spans="1:10" x14ac:dyDescent="0.2">
      <c r="A925" s="50">
        <v>43054</v>
      </c>
      <c r="B925" s="1">
        <v>0.6617939814814815</v>
      </c>
      <c r="C925" s="1" t="s">
        <v>1021</v>
      </c>
      <c r="D925" s="1" t="s">
        <v>135</v>
      </c>
      <c r="E925" s="1" t="s">
        <v>1372</v>
      </c>
      <c r="F925" s="52">
        <v>43054.661793981482</v>
      </c>
      <c r="G925" s="158">
        <v>2130.82027278439</v>
      </c>
      <c r="H925" s="5" t="s">
        <v>137</v>
      </c>
      <c r="I925" s="1" t="s">
        <v>119</v>
      </c>
      <c r="J925" s="69">
        <v>2259</v>
      </c>
    </row>
    <row r="926" spans="1:10" x14ac:dyDescent="0.2">
      <c r="A926" s="50">
        <v>43054</v>
      </c>
      <c r="B926" s="1">
        <v>0.66180555555555554</v>
      </c>
      <c r="C926" s="1" t="s">
        <v>1021</v>
      </c>
      <c r="D926" s="1" t="s">
        <v>135</v>
      </c>
      <c r="E926" s="1" t="s">
        <v>1373</v>
      </c>
      <c r="F926" s="52">
        <v>43054.661805555559</v>
      </c>
      <c r="G926" s="158">
        <v>2130.8217582021998</v>
      </c>
      <c r="H926" s="5" t="s">
        <v>137</v>
      </c>
      <c r="I926" s="1" t="s">
        <v>119</v>
      </c>
      <c r="J926" s="69">
        <v>2257</v>
      </c>
    </row>
    <row r="927" spans="1:10" x14ac:dyDescent="0.2">
      <c r="A927" s="50">
        <v>43054</v>
      </c>
      <c r="B927" s="1">
        <v>0.66181712962962969</v>
      </c>
      <c r="C927" s="1" t="s">
        <v>999</v>
      </c>
      <c r="D927" s="1" t="s">
        <v>135</v>
      </c>
      <c r="E927" s="1" t="s">
        <v>1374</v>
      </c>
      <c r="F927" s="52">
        <v>43054.661828703705</v>
      </c>
      <c r="G927" s="158">
        <v>2130.8232436200001</v>
      </c>
      <c r="H927" s="5" t="s">
        <v>137</v>
      </c>
      <c r="I927" s="1" t="s">
        <v>119</v>
      </c>
      <c r="J927" s="69">
        <v>3804</v>
      </c>
    </row>
    <row r="928" spans="1:10" x14ac:dyDescent="0.2">
      <c r="A928" s="50">
        <v>43054</v>
      </c>
      <c r="B928" s="1">
        <v>0.66182870370370372</v>
      </c>
      <c r="C928" s="1" t="s">
        <v>1021</v>
      </c>
      <c r="D928" s="1" t="s">
        <v>135</v>
      </c>
      <c r="E928" s="1" t="s">
        <v>1375</v>
      </c>
      <c r="F928" s="52">
        <v>43054.661840277775</v>
      </c>
      <c r="G928" s="158">
        <v>2130.8247290377999</v>
      </c>
      <c r="H928" s="5" t="s">
        <v>137</v>
      </c>
      <c r="I928" s="1" t="s">
        <v>119</v>
      </c>
      <c r="J928" s="69">
        <v>2256</v>
      </c>
    </row>
    <row r="929" spans="1:10" x14ac:dyDescent="0.2">
      <c r="A929" s="50">
        <v>43055</v>
      </c>
      <c r="B929" s="1">
        <v>0.63258101851851845</v>
      </c>
      <c r="C929" s="1" t="s">
        <v>1376</v>
      </c>
      <c r="D929" s="1" t="s">
        <v>116</v>
      </c>
      <c r="E929" s="1" t="s">
        <v>1378</v>
      </c>
      <c r="F929" s="52">
        <v>43054.916666666664</v>
      </c>
      <c r="G929" s="158">
        <v>2130.8262144556002</v>
      </c>
      <c r="H929" s="5" t="s">
        <v>118</v>
      </c>
      <c r="I929" s="1" t="s">
        <v>119</v>
      </c>
      <c r="J929" s="69">
        <v>2.94</v>
      </c>
    </row>
    <row r="930" spans="1:10" x14ac:dyDescent="0.2">
      <c r="A930" s="50">
        <v>43055</v>
      </c>
      <c r="B930" s="1">
        <v>0.63450231481481478</v>
      </c>
      <c r="C930" s="1" t="s">
        <v>769</v>
      </c>
      <c r="D930" s="1" t="s">
        <v>116</v>
      </c>
      <c r="E930" s="1" t="s">
        <v>1379</v>
      </c>
      <c r="F930" s="52">
        <v>43055.634328703702</v>
      </c>
      <c r="G930" s="158">
        <v>2130.8276998734</v>
      </c>
      <c r="H930" s="5" t="s">
        <v>118</v>
      </c>
      <c r="I930" s="1" t="s">
        <v>143</v>
      </c>
      <c r="J930" s="69">
        <v>0</v>
      </c>
    </row>
    <row r="931" spans="1:10" x14ac:dyDescent="0.2">
      <c r="A931" s="50">
        <v>43055</v>
      </c>
      <c r="B931" s="1">
        <v>0.63457175925925924</v>
      </c>
      <c r="C931" s="1" t="s">
        <v>770</v>
      </c>
      <c r="D931" s="1" t="s">
        <v>116</v>
      </c>
      <c r="E931" s="1" t="s">
        <v>1380</v>
      </c>
      <c r="F931" s="52">
        <v>43055.634571759256</v>
      </c>
      <c r="G931" s="158">
        <v>2130.8291852911998</v>
      </c>
      <c r="H931" s="5" t="s">
        <v>137</v>
      </c>
      <c r="I931" s="1" t="s">
        <v>143</v>
      </c>
      <c r="J931" s="69">
        <v>0</v>
      </c>
    </row>
    <row r="932" spans="1:10" x14ac:dyDescent="0.2">
      <c r="A932" s="50">
        <v>43055</v>
      </c>
      <c r="B932" s="1">
        <v>0.64172453703703702</v>
      </c>
      <c r="C932" s="1" t="s">
        <v>678</v>
      </c>
      <c r="D932" s="1" t="s">
        <v>135</v>
      </c>
      <c r="E932" s="1" t="s">
        <v>1382</v>
      </c>
      <c r="F932" s="52">
        <v>43055.641539351855</v>
      </c>
      <c r="G932" s="158">
        <v>2130.8306707090101</v>
      </c>
      <c r="H932" s="5" t="s">
        <v>137</v>
      </c>
      <c r="I932" s="1" t="s">
        <v>119</v>
      </c>
      <c r="J932" s="69">
        <v>16.899999999999999</v>
      </c>
    </row>
    <row r="933" spans="1:10" x14ac:dyDescent="0.2">
      <c r="A933" s="50">
        <v>43055</v>
      </c>
      <c r="B933" s="1">
        <v>0.64178240740740744</v>
      </c>
      <c r="C933" s="1" t="s">
        <v>914</v>
      </c>
      <c r="D933" s="1" t="s">
        <v>135</v>
      </c>
      <c r="E933" s="1" t="s">
        <v>1381</v>
      </c>
      <c r="F933" s="52">
        <v>43055.641782407409</v>
      </c>
      <c r="G933" s="158">
        <v>2130.8321561268099</v>
      </c>
      <c r="H933" s="5" t="s">
        <v>118</v>
      </c>
      <c r="I933" s="1" t="s">
        <v>143</v>
      </c>
      <c r="J933" s="69">
        <v>8.23</v>
      </c>
    </row>
    <row r="934" spans="1:10" x14ac:dyDescent="0.2">
      <c r="A934" s="50">
        <v>43055</v>
      </c>
      <c r="B934" s="1">
        <v>0.64184027777777775</v>
      </c>
      <c r="C934" s="1" t="s">
        <v>1285</v>
      </c>
      <c r="D934" s="1" t="s">
        <v>135</v>
      </c>
      <c r="E934" s="1" t="s">
        <v>1383</v>
      </c>
      <c r="F934" s="52">
        <v>43055.641840277778</v>
      </c>
      <c r="G934" s="158">
        <v>2130.8336415446101</v>
      </c>
      <c r="H934" s="5" t="s">
        <v>118</v>
      </c>
      <c r="I934" s="1" t="s">
        <v>143</v>
      </c>
      <c r="J934" s="69">
        <v>7.5650000000000004</v>
      </c>
    </row>
    <row r="935" spans="1:10" x14ac:dyDescent="0.2">
      <c r="A935" s="50">
        <v>43055</v>
      </c>
      <c r="B935" s="1">
        <v>0.64189814814814816</v>
      </c>
      <c r="C935" s="1" t="s">
        <v>1323</v>
      </c>
      <c r="D935" s="1" t="s">
        <v>135</v>
      </c>
      <c r="E935" s="1" t="s">
        <v>1384</v>
      </c>
      <c r="F935" s="52">
        <v>43055.641898148147</v>
      </c>
      <c r="G935" s="158">
        <v>2130.83512696241</v>
      </c>
      <c r="H935" s="5" t="s">
        <v>118</v>
      </c>
      <c r="I935" s="1" t="s">
        <v>143</v>
      </c>
      <c r="J935" s="69">
        <v>12.36</v>
      </c>
    </row>
    <row r="936" spans="1:10" x14ac:dyDescent="0.2">
      <c r="A936" s="50">
        <v>43055</v>
      </c>
      <c r="B936" s="1">
        <v>0.64195601851851858</v>
      </c>
      <c r="C936" s="1" t="s">
        <v>1190</v>
      </c>
      <c r="D936" s="1" t="s">
        <v>135</v>
      </c>
      <c r="E936" s="1" t="s">
        <v>1389</v>
      </c>
      <c r="F936" s="52">
        <v>43054.916666666664</v>
      </c>
      <c r="G936" s="158">
        <v>2130.8366123802102</v>
      </c>
      <c r="H936" s="5" t="s">
        <v>118</v>
      </c>
      <c r="I936" s="1" t="s">
        <v>119</v>
      </c>
      <c r="J936" s="69">
        <v>638.20000000000005</v>
      </c>
    </row>
    <row r="937" spans="1:10" x14ac:dyDescent="0.2">
      <c r="A937" s="50">
        <v>43055</v>
      </c>
      <c r="B937" s="1">
        <v>0.64201388888888888</v>
      </c>
      <c r="C937" s="1" t="s">
        <v>1190</v>
      </c>
      <c r="D937" s="1" t="s">
        <v>135</v>
      </c>
      <c r="E937" s="1" t="s">
        <v>1390</v>
      </c>
      <c r="F937" s="52">
        <v>43054.916666666664</v>
      </c>
      <c r="G937" s="158">
        <v>2130.83809779802</v>
      </c>
      <c r="H937" s="5" t="s">
        <v>118</v>
      </c>
      <c r="I937" s="1" t="s">
        <v>119</v>
      </c>
      <c r="J937" s="69">
        <v>638.4</v>
      </c>
    </row>
    <row r="938" spans="1:10" x14ac:dyDescent="0.2">
      <c r="A938" s="50">
        <v>43055</v>
      </c>
      <c r="B938" s="1">
        <v>0.64206018518518515</v>
      </c>
      <c r="C938" s="1" t="s">
        <v>1021</v>
      </c>
      <c r="D938" s="1" t="s">
        <v>135</v>
      </c>
      <c r="E938" s="1" t="s">
        <v>1385</v>
      </c>
      <c r="F938" s="52">
        <v>43055.642060185186</v>
      </c>
      <c r="G938" s="158">
        <v>2130.8395832158199</v>
      </c>
      <c r="H938" s="5" t="s">
        <v>118</v>
      </c>
      <c r="I938" s="1" t="s">
        <v>119</v>
      </c>
      <c r="J938" s="69">
        <v>2272</v>
      </c>
    </row>
    <row r="939" spans="1:10" x14ac:dyDescent="0.2">
      <c r="A939" s="50">
        <v>43055</v>
      </c>
      <c r="B939" s="1">
        <v>0.64211805555555557</v>
      </c>
      <c r="C939" s="1" t="s">
        <v>1021</v>
      </c>
      <c r="D939" s="1" t="s">
        <v>135</v>
      </c>
      <c r="E939" s="1" t="s">
        <v>1386</v>
      </c>
      <c r="F939" s="52">
        <v>43055.642118055555</v>
      </c>
      <c r="G939" s="158">
        <v>2130.8410686336201</v>
      </c>
      <c r="H939" s="5" t="s">
        <v>118</v>
      </c>
      <c r="I939" s="1" t="s">
        <v>143</v>
      </c>
      <c r="J939" s="69">
        <v>2275</v>
      </c>
    </row>
    <row r="940" spans="1:10" x14ac:dyDescent="0.2">
      <c r="A940" s="50">
        <v>43055</v>
      </c>
      <c r="B940" s="1">
        <v>0.64216435185185183</v>
      </c>
      <c r="C940" s="1" t="s">
        <v>1021</v>
      </c>
      <c r="D940" s="1" t="s">
        <v>135</v>
      </c>
      <c r="E940" s="1" t="s">
        <v>1387</v>
      </c>
      <c r="F940" s="52">
        <v>43055.642164351855</v>
      </c>
      <c r="G940" s="158">
        <v>2130.8425540514199</v>
      </c>
      <c r="H940" s="5" t="s">
        <v>118</v>
      </c>
      <c r="I940" s="1" t="s">
        <v>119</v>
      </c>
      <c r="J940" s="69">
        <v>2288</v>
      </c>
    </row>
    <row r="941" spans="1:10" x14ac:dyDescent="0.2">
      <c r="A941" s="50">
        <v>43055</v>
      </c>
      <c r="B941" s="1">
        <v>0.64222222222222225</v>
      </c>
      <c r="C941" s="1" t="s">
        <v>1021</v>
      </c>
      <c r="D941" s="1" t="s">
        <v>135</v>
      </c>
      <c r="E941" s="1" t="s">
        <v>1388</v>
      </c>
      <c r="F941" s="52">
        <v>43055.642222222225</v>
      </c>
      <c r="G941" s="158">
        <v>2130.8440394692202</v>
      </c>
      <c r="H941" s="5" t="s">
        <v>137</v>
      </c>
      <c r="I941" s="1" t="s">
        <v>143</v>
      </c>
      <c r="J941" s="69">
        <v>2284</v>
      </c>
    </row>
    <row r="942" spans="1:10" x14ac:dyDescent="0.2">
      <c r="A942" s="50">
        <v>43055</v>
      </c>
      <c r="B942" s="1">
        <v>0.64228009259259256</v>
      </c>
      <c r="C942" s="1" t="s">
        <v>989</v>
      </c>
      <c r="D942" s="1" t="s">
        <v>135</v>
      </c>
      <c r="E942" s="1" t="s">
        <v>1391</v>
      </c>
      <c r="F942" s="52">
        <v>43055.642280092594</v>
      </c>
      <c r="G942" s="158">
        <v>2130.84552488703</v>
      </c>
      <c r="H942" s="5" t="s">
        <v>137</v>
      </c>
      <c r="I942" s="1" t="s">
        <v>143</v>
      </c>
      <c r="J942" s="69">
        <v>15035</v>
      </c>
    </row>
    <row r="943" spans="1:10" x14ac:dyDescent="0.2">
      <c r="A943" s="50">
        <v>43055</v>
      </c>
      <c r="B943" s="1">
        <v>0.64233796296296297</v>
      </c>
      <c r="C943" s="1" t="s">
        <v>999</v>
      </c>
      <c r="D943" s="1" t="s">
        <v>135</v>
      </c>
      <c r="E943" s="1" t="s">
        <v>1392</v>
      </c>
      <c r="F943" s="52">
        <v>43055.642326388886</v>
      </c>
      <c r="G943" s="158">
        <v>2130.8470103048298</v>
      </c>
      <c r="H943" s="5" t="s">
        <v>137</v>
      </c>
      <c r="I943" s="1" t="s">
        <v>119</v>
      </c>
      <c r="J943" s="69">
        <v>3853</v>
      </c>
    </row>
    <row r="944" spans="1:10" x14ac:dyDescent="0.2">
      <c r="A944" s="50">
        <v>43055</v>
      </c>
      <c r="B944" s="1">
        <v>0.64238425925925924</v>
      </c>
      <c r="C944" s="1" t="s">
        <v>1223</v>
      </c>
      <c r="D944" s="1" t="s">
        <v>135</v>
      </c>
      <c r="E944" s="1" t="s">
        <v>1393</v>
      </c>
      <c r="F944" s="52">
        <v>43055.642384259256</v>
      </c>
      <c r="G944" s="158">
        <v>2130.8484957226301</v>
      </c>
      <c r="H944" s="5" t="s">
        <v>118</v>
      </c>
      <c r="I944" s="1" t="s">
        <v>143</v>
      </c>
      <c r="J944" s="69">
        <v>6415</v>
      </c>
    </row>
    <row r="945" spans="1:10" x14ac:dyDescent="0.2">
      <c r="A945" s="50">
        <v>43055</v>
      </c>
      <c r="B945" s="1">
        <v>0.64834490740740736</v>
      </c>
      <c r="C945" s="1" t="s">
        <v>1028</v>
      </c>
      <c r="D945" s="1" t="s">
        <v>116</v>
      </c>
      <c r="E945" s="1" t="s">
        <v>1394</v>
      </c>
      <c r="F945" s="52">
        <v>43055.647986111115</v>
      </c>
      <c r="G945" s="158">
        <v>2130.8499811404299</v>
      </c>
      <c r="H945" s="5" t="s">
        <v>118</v>
      </c>
      <c r="I945" s="1" t="s">
        <v>143</v>
      </c>
      <c r="J945" s="69">
        <v>12</v>
      </c>
    </row>
    <row r="946" spans="1:10" x14ac:dyDescent="0.2">
      <c r="A946" s="50">
        <v>43055</v>
      </c>
      <c r="B946" s="1">
        <v>0.64840277777777777</v>
      </c>
      <c r="C946" s="1" t="s">
        <v>1026</v>
      </c>
      <c r="D946" s="1" t="s">
        <v>116</v>
      </c>
      <c r="E946" s="1" t="s">
        <v>1395</v>
      </c>
      <c r="F946" s="52">
        <v>43055.648402777777</v>
      </c>
      <c r="G946" s="158">
        <v>2130.8514665582302</v>
      </c>
      <c r="H946" s="5" t="s">
        <v>118</v>
      </c>
      <c r="I946" s="1" t="s">
        <v>143</v>
      </c>
      <c r="J946" s="69">
        <v>0</v>
      </c>
    </row>
    <row r="947" spans="1:10" x14ac:dyDescent="0.2">
      <c r="A947" s="50">
        <v>43056</v>
      </c>
      <c r="B947" s="1">
        <v>0.47144675925925927</v>
      </c>
      <c r="C947" s="1" t="s">
        <v>1398</v>
      </c>
      <c r="D947" s="1" t="s">
        <v>116</v>
      </c>
      <c r="E947" s="1" t="s">
        <v>1402</v>
      </c>
      <c r="F947" s="52">
        <v>43056.471435185187</v>
      </c>
      <c r="G947" s="158">
        <v>2130.85295197604</v>
      </c>
      <c r="H947" s="5" t="s">
        <v>118</v>
      </c>
      <c r="I947" s="1" t="s">
        <v>119</v>
      </c>
      <c r="J947" s="69">
        <v>1.5596709999999998</v>
      </c>
    </row>
    <row r="948" spans="1:10" x14ac:dyDescent="0.2">
      <c r="A948" s="50">
        <v>43056</v>
      </c>
      <c r="B948" s="1">
        <v>0.55488425925925922</v>
      </c>
      <c r="C948" s="1" t="s">
        <v>1056</v>
      </c>
      <c r="D948" s="1" t="s">
        <v>116</v>
      </c>
      <c r="E948" s="1" t="s">
        <v>1404</v>
      </c>
      <c r="F948" s="52">
        <v>43056.554884259262</v>
      </c>
      <c r="G948" s="158">
        <v>2130.8544373938398</v>
      </c>
      <c r="H948" s="5" t="s">
        <v>137</v>
      </c>
      <c r="I948" s="1" t="s">
        <v>143</v>
      </c>
      <c r="J948" s="69">
        <v>0</v>
      </c>
    </row>
    <row r="949" spans="1:10" x14ac:dyDescent="0.2">
      <c r="A949" s="50">
        <v>43056</v>
      </c>
      <c r="B949" s="1">
        <v>0.5741666666666666</v>
      </c>
      <c r="C949" s="1" t="s">
        <v>1396</v>
      </c>
      <c r="D949" s="1" t="s">
        <v>135</v>
      </c>
      <c r="E949" s="1" t="s">
        <v>1405</v>
      </c>
      <c r="F949" s="52">
        <v>43056.574155092596</v>
      </c>
      <c r="G949" s="158">
        <v>2130.8559228116401</v>
      </c>
      <c r="H949" s="5" t="s">
        <v>137</v>
      </c>
      <c r="I949" s="1" t="s">
        <v>119</v>
      </c>
      <c r="J949" s="69">
        <v>14.587999999999999</v>
      </c>
    </row>
    <row r="950" spans="1:10" x14ac:dyDescent="0.2">
      <c r="A950" s="50">
        <v>43056</v>
      </c>
      <c r="B950" s="1">
        <v>0.63659722222222215</v>
      </c>
      <c r="C950" s="1" t="s">
        <v>862</v>
      </c>
      <c r="D950" s="1" t="s">
        <v>135</v>
      </c>
      <c r="E950" s="1" t="s">
        <v>1406</v>
      </c>
      <c r="F950" s="52">
        <v>43056.636400462965</v>
      </c>
      <c r="G950" s="158">
        <v>2130.8574082294399</v>
      </c>
      <c r="H950" s="5" t="s">
        <v>118</v>
      </c>
      <c r="I950" s="1" t="s">
        <v>143</v>
      </c>
      <c r="J950" s="69">
        <v>10.02</v>
      </c>
    </row>
    <row r="951" spans="1:10" x14ac:dyDescent="0.2">
      <c r="A951" s="50">
        <v>43056</v>
      </c>
      <c r="B951" s="1">
        <v>0.6366087962962963</v>
      </c>
      <c r="C951" s="1" t="s">
        <v>1353</v>
      </c>
      <c r="D951" s="1" t="s">
        <v>135</v>
      </c>
      <c r="E951" s="1" t="s">
        <v>1407</v>
      </c>
      <c r="F951" s="52">
        <v>43056.636608796296</v>
      </c>
      <c r="G951" s="158">
        <v>2130.8588936472402</v>
      </c>
      <c r="H951" s="5" t="s">
        <v>118</v>
      </c>
      <c r="I951" s="1" t="s">
        <v>143</v>
      </c>
      <c r="J951" s="69">
        <v>26.61</v>
      </c>
    </row>
    <row r="952" spans="1:10" x14ac:dyDescent="0.2">
      <c r="A952" s="50">
        <v>43056</v>
      </c>
      <c r="B952" s="1">
        <v>0.6366087962962963</v>
      </c>
      <c r="C952" s="1" t="s">
        <v>1081</v>
      </c>
      <c r="D952" s="1" t="s">
        <v>135</v>
      </c>
      <c r="E952" s="1" t="s">
        <v>1408</v>
      </c>
      <c r="F952" s="52">
        <v>43056.636620370373</v>
      </c>
      <c r="G952" s="158">
        <v>2130.86037906505</v>
      </c>
      <c r="H952" s="5" t="s">
        <v>118</v>
      </c>
      <c r="I952" s="1" t="s">
        <v>143</v>
      </c>
      <c r="J952" s="69">
        <v>2.5299999999999998</v>
      </c>
    </row>
    <row r="953" spans="1:10" x14ac:dyDescent="0.2">
      <c r="A953" s="50">
        <v>43056</v>
      </c>
      <c r="B953" s="1">
        <v>0.63662037037037034</v>
      </c>
      <c r="C953" s="1" t="s">
        <v>1323</v>
      </c>
      <c r="D953" s="1" t="s">
        <v>135</v>
      </c>
      <c r="E953" s="1" t="s">
        <v>1409</v>
      </c>
      <c r="F953" s="52">
        <v>43056.636631944442</v>
      </c>
      <c r="G953" s="158">
        <v>2130.8618644828498</v>
      </c>
      <c r="H953" s="5" t="s">
        <v>118</v>
      </c>
      <c r="I953" s="1" t="s">
        <v>143</v>
      </c>
      <c r="J953" s="69">
        <v>11.712</v>
      </c>
    </row>
    <row r="954" spans="1:10" x14ac:dyDescent="0.2">
      <c r="A954" s="50">
        <v>43056</v>
      </c>
      <c r="B954" s="1">
        <v>0.63663194444444449</v>
      </c>
      <c r="C954" s="1" t="s">
        <v>1285</v>
      </c>
      <c r="D954" s="1" t="s">
        <v>135</v>
      </c>
      <c r="E954" s="1" t="s">
        <v>1410</v>
      </c>
      <c r="F954" s="52">
        <v>43056.636643518519</v>
      </c>
      <c r="G954" s="158">
        <v>2130.8633499006501</v>
      </c>
      <c r="H954" s="5" t="s">
        <v>118</v>
      </c>
      <c r="I954" s="1" t="s">
        <v>143</v>
      </c>
      <c r="J954" s="69">
        <v>7.38</v>
      </c>
    </row>
    <row r="955" spans="1:10" x14ac:dyDescent="0.2">
      <c r="A955" s="50">
        <v>43056</v>
      </c>
      <c r="B955" s="1">
        <v>0.63664351851851853</v>
      </c>
      <c r="C955" s="1" t="s">
        <v>888</v>
      </c>
      <c r="D955" s="1" t="s">
        <v>135</v>
      </c>
      <c r="E955" s="1" t="s">
        <v>1411</v>
      </c>
      <c r="F955" s="52">
        <v>43056.636643518519</v>
      </c>
      <c r="G955" s="158">
        <v>2130.8648353184499</v>
      </c>
      <c r="H955" s="5" t="s">
        <v>118</v>
      </c>
      <c r="I955" s="1" t="s">
        <v>143</v>
      </c>
      <c r="J955" s="69">
        <v>27.77</v>
      </c>
    </row>
    <row r="956" spans="1:10" x14ac:dyDescent="0.2">
      <c r="A956" s="50">
        <v>43056</v>
      </c>
      <c r="B956" s="1">
        <v>0.63665509259259256</v>
      </c>
      <c r="C956" s="1" t="s">
        <v>914</v>
      </c>
      <c r="D956" s="1" t="s">
        <v>135</v>
      </c>
      <c r="E956" s="1" t="s">
        <v>1412</v>
      </c>
      <c r="F956" s="52">
        <v>43056.636655092596</v>
      </c>
      <c r="G956" s="158">
        <v>2130.8663207362501</v>
      </c>
      <c r="H956" s="5" t="s">
        <v>118</v>
      </c>
      <c r="I956" s="1" t="s">
        <v>143</v>
      </c>
      <c r="J956" s="69">
        <v>7.8470000000000004</v>
      </c>
    </row>
    <row r="957" spans="1:10" x14ac:dyDescent="0.2">
      <c r="A957" s="50">
        <v>43056</v>
      </c>
      <c r="B957" s="1">
        <v>0.6470717592592593</v>
      </c>
      <c r="C957" s="1" t="s">
        <v>978</v>
      </c>
      <c r="D957" s="1" t="s">
        <v>135</v>
      </c>
      <c r="E957" s="1" t="s">
        <v>1413</v>
      </c>
      <c r="F957" s="52">
        <v>43056.647048611114</v>
      </c>
      <c r="G957" s="158">
        <v>2130.86780615406</v>
      </c>
      <c r="H957" s="5" t="s">
        <v>118</v>
      </c>
      <c r="I957" s="1" t="s">
        <v>143</v>
      </c>
      <c r="J957" s="69">
        <v>27.39</v>
      </c>
    </row>
    <row r="958" spans="1:10" x14ac:dyDescent="0.2">
      <c r="A958" s="50">
        <v>43056</v>
      </c>
      <c r="B958" s="1">
        <v>0.69810185185185192</v>
      </c>
      <c r="C958" s="1" t="s">
        <v>1414</v>
      </c>
      <c r="D958" s="1" t="s">
        <v>116</v>
      </c>
      <c r="E958" s="1" t="s">
        <v>1420</v>
      </c>
      <c r="F958" s="52">
        <v>43056.698009259257</v>
      </c>
      <c r="G958" s="158">
        <v>2130.8692915718598</v>
      </c>
      <c r="H958" s="5" t="s">
        <v>137</v>
      </c>
      <c r="I958" s="1" t="s">
        <v>119</v>
      </c>
      <c r="J958" s="69">
        <v>117.1114</v>
      </c>
    </row>
    <row r="959" spans="1:10" x14ac:dyDescent="0.2">
      <c r="A959" s="50">
        <v>43056</v>
      </c>
      <c r="B959" s="1">
        <v>0.70149305555555552</v>
      </c>
      <c r="C959" s="1" t="s">
        <v>989</v>
      </c>
      <c r="D959" s="1" t="s">
        <v>135</v>
      </c>
      <c r="E959" s="1" t="s">
        <v>1421</v>
      </c>
      <c r="F959" s="52">
        <v>43056.70140046296</v>
      </c>
      <c r="G959" s="158">
        <v>2130.87077698966</v>
      </c>
      <c r="H959" s="5" t="s">
        <v>137</v>
      </c>
      <c r="I959" s="1" t="s">
        <v>143</v>
      </c>
      <c r="J959" s="69">
        <v>15020</v>
      </c>
    </row>
    <row r="960" spans="1:10" x14ac:dyDescent="0.2">
      <c r="A960" s="50">
        <v>43056</v>
      </c>
      <c r="B960" s="1">
        <v>0.70149305555555552</v>
      </c>
      <c r="C960" s="1" t="s">
        <v>999</v>
      </c>
      <c r="D960" s="1" t="s">
        <v>135</v>
      </c>
      <c r="E960" s="1" t="s">
        <v>1422</v>
      </c>
      <c r="F960" s="52">
        <v>43056.701504629629</v>
      </c>
      <c r="G960" s="158">
        <v>2130.8722624074599</v>
      </c>
      <c r="H960" s="5" t="s">
        <v>137</v>
      </c>
      <c r="I960" s="1" t="s">
        <v>119</v>
      </c>
      <c r="J960" s="69">
        <v>3872</v>
      </c>
    </row>
    <row r="961" spans="1:10" x14ac:dyDescent="0.2">
      <c r="A961" s="50">
        <v>43056</v>
      </c>
      <c r="B961" s="1">
        <v>0.70150462962962967</v>
      </c>
      <c r="C961" s="1" t="s">
        <v>1220</v>
      </c>
      <c r="D961" s="1" t="s">
        <v>135</v>
      </c>
      <c r="E961" s="1" t="s">
        <v>1423</v>
      </c>
      <c r="F961" s="52">
        <v>43056.701516203706</v>
      </c>
      <c r="G961" s="158">
        <v>2130.8737478252601</v>
      </c>
      <c r="H961" s="5" t="s">
        <v>118</v>
      </c>
      <c r="I961" s="1" t="s">
        <v>143</v>
      </c>
      <c r="J961" s="69">
        <v>92740</v>
      </c>
    </row>
    <row r="962" spans="1:10" x14ac:dyDescent="0.2">
      <c r="A962" s="50">
        <v>43056</v>
      </c>
      <c r="B962" s="1">
        <v>0.7015162037037036</v>
      </c>
      <c r="C962" s="1" t="s">
        <v>1223</v>
      </c>
      <c r="D962" s="1" t="s">
        <v>135</v>
      </c>
      <c r="E962" s="1" t="s">
        <v>1424</v>
      </c>
      <c r="F962" s="52">
        <v>43056.701527777775</v>
      </c>
      <c r="G962" s="158">
        <v>2130.8752332430699</v>
      </c>
      <c r="H962" s="5" t="s">
        <v>118</v>
      </c>
      <c r="I962" s="1" t="s">
        <v>143</v>
      </c>
      <c r="J962" s="69">
        <v>6355</v>
      </c>
    </row>
    <row r="963" spans="1:10" x14ac:dyDescent="0.2">
      <c r="A963" s="50">
        <v>43056</v>
      </c>
      <c r="B963" s="1">
        <v>0.70152777777777775</v>
      </c>
      <c r="C963" s="1" t="s">
        <v>1416</v>
      </c>
      <c r="D963" s="1" t="s">
        <v>135</v>
      </c>
      <c r="E963" s="1" t="s">
        <v>1425</v>
      </c>
      <c r="F963" s="52">
        <v>43056.701527777775</v>
      </c>
      <c r="G963" s="158">
        <v>2130.8767186608702</v>
      </c>
      <c r="H963" s="5" t="s">
        <v>137</v>
      </c>
      <c r="I963" s="1" t="s">
        <v>119</v>
      </c>
      <c r="J963" s="69">
        <v>3637</v>
      </c>
    </row>
    <row r="964" spans="1:10" x14ac:dyDescent="0.2">
      <c r="A964" s="50">
        <v>43059</v>
      </c>
      <c r="B964" s="1">
        <v>0.72835648148148147</v>
      </c>
      <c r="C964" s="1" t="s">
        <v>1429</v>
      </c>
      <c r="D964" s="1" t="s">
        <v>116</v>
      </c>
      <c r="E964" s="1" t="s">
        <v>1435</v>
      </c>
      <c r="F964" s="52">
        <v>43059.633333333331</v>
      </c>
      <c r="G964" s="158">
        <v>2130.87820407867</v>
      </c>
      <c r="H964" s="5" t="s">
        <v>118</v>
      </c>
      <c r="I964" s="1" t="s">
        <v>119</v>
      </c>
      <c r="J964" s="69">
        <v>0.66674</v>
      </c>
    </row>
    <row r="965" spans="1:10" x14ac:dyDescent="0.2">
      <c r="A965" s="50">
        <v>43059</v>
      </c>
      <c r="B965" s="1">
        <v>0.72837962962962965</v>
      </c>
      <c r="C965" s="1" t="s">
        <v>1431</v>
      </c>
      <c r="D965" s="1" t="s">
        <v>116</v>
      </c>
      <c r="E965" s="1" t="s">
        <v>1436</v>
      </c>
      <c r="F965" s="52">
        <v>43059.633333333331</v>
      </c>
      <c r="G965" s="158">
        <v>2130.8796894964698</v>
      </c>
      <c r="H965" s="5" t="s">
        <v>118</v>
      </c>
      <c r="I965" s="1" t="s">
        <v>119</v>
      </c>
      <c r="J965" s="69">
        <v>0.67203999999999997</v>
      </c>
    </row>
    <row r="966" spans="1:10" x14ac:dyDescent="0.2">
      <c r="A966" s="50">
        <v>43059</v>
      </c>
      <c r="B966" s="1">
        <v>0.72853009259259249</v>
      </c>
      <c r="C966" s="1" t="s">
        <v>978</v>
      </c>
      <c r="D966" s="1" t="s">
        <v>135</v>
      </c>
      <c r="E966" s="1" t="s">
        <v>1437</v>
      </c>
      <c r="F966" s="52">
        <v>43059.633333333331</v>
      </c>
      <c r="G966" s="158">
        <v>2130.8811749142701</v>
      </c>
      <c r="H966" s="5" t="s">
        <v>118</v>
      </c>
      <c r="I966" s="1" t="s">
        <v>143</v>
      </c>
      <c r="J966" s="69">
        <v>24.724</v>
      </c>
    </row>
    <row r="967" spans="1:10" x14ac:dyDescent="0.2">
      <c r="A967" s="50">
        <v>43059</v>
      </c>
      <c r="B967" s="1">
        <v>0.72855324074074079</v>
      </c>
      <c r="C967" s="1" t="s">
        <v>1081</v>
      </c>
      <c r="D967" s="1" t="s">
        <v>135</v>
      </c>
      <c r="E967" s="1" t="s">
        <v>1438</v>
      </c>
      <c r="F967" s="52">
        <v>43059.633333333331</v>
      </c>
      <c r="G967" s="158">
        <v>2130.8826603320799</v>
      </c>
      <c r="H967" s="5" t="s">
        <v>137</v>
      </c>
      <c r="I967" s="1" t="s">
        <v>119</v>
      </c>
      <c r="J967" s="69">
        <v>2.57</v>
      </c>
    </row>
    <row r="968" spans="1:10" x14ac:dyDescent="0.2">
      <c r="A968" s="50">
        <v>43059</v>
      </c>
      <c r="B968" s="1">
        <v>0.72857638888888887</v>
      </c>
      <c r="C968" s="1" t="s">
        <v>1353</v>
      </c>
      <c r="D968" s="1" t="s">
        <v>135</v>
      </c>
      <c r="E968" s="1" t="s">
        <v>1439</v>
      </c>
      <c r="F968" s="52">
        <v>43059.633333333331</v>
      </c>
      <c r="G968" s="158">
        <v>2130.8841457498802</v>
      </c>
      <c r="H968" s="5" t="s">
        <v>137</v>
      </c>
      <c r="I968" s="1" t="s">
        <v>119</v>
      </c>
      <c r="J968" s="69">
        <v>26.35</v>
      </c>
    </row>
    <row r="969" spans="1:10" x14ac:dyDescent="0.2">
      <c r="A969" s="50">
        <v>43059</v>
      </c>
      <c r="B969" s="1">
        <v>0.72858796296296291</v>
      </c>
      <c r="C969" s="1" t="s">
        <v>1427</v>
      </c>
      <c r="D969" s="1" t="s">
        <v>135</v>
      </c>
      <c r="E969" s="1" t="s">
        <v>1440</v>
      </c>
      <c r="F969" s="52">
        <v>43059.633333333331</v>
      </c>
      <c r="G969" s="158">
        <v>2130.88563116768</v>
      </c>
      <c r="H969" s="5" t="s">
        <v>137</v>
      </c>
      <c r="I969" s="1" t="s">
        <v>119</v>
      </c>
      <c r="J969" s="69">
        <v>6.3070000000000004</v>
      </c>
    </row>
    <row r="970" spans="1:10" x14ac:dyDescent="0.2">
      <c r="A970" s="50">
        <v>43059</v>
      </c>
      <c r="B970" s="1">
        <v>0.72861111111111121</v>
      </c>
      <c r="C970" s="1" t="s">
        <v>1285</v>
      </c>
      <c r="D970" s="1" t="s">
        <v>135</v>
      </c>
      <c r="E970" s="1" t="s">
        <v>1441</v>
      </c>
      <c r="F970" s="52">
        <v>43059.633333333331</v>
      </c>
      <c r="G970" s="158">
        <v>2130.8871165854798</v>
      </c>
      <c r="H970" s="5" t="s">
        <v>137</v>
      </c>
      <c r="I970" s="1" t="s">
        <v>119</v>
      </c>
      <c r="J970" s="69">
        <v>7.7060000000000004</v>
      </c>
    </row>
    <row r="971" spans="1:10" x14ac:dyDescent="0.2">
      <c r="A971" s="50">
        <v>43059</v>
      </c>
      <c r="B971" s="1">
        <v>0.72863425925925929</v>
      </c>
      <c r="C971" s="1" t="s">
        <v>1396</v>
      </c>
      <c r="D971" s="1" t="s">
        <v>135</v>
      </c>
      <c r="E971" s="1" t="s">
        <v>1442</v>
      </c>
      <c r="F971" s="52">
        <v>43059.633333333331</v>
      </c>
      <c r="G971" s="158">
        <v>2130.8886020032801</v>
      </c>
      <c r="H971" s="5" t="s">
        <v>137</v>
      </c>
      <c r="I971" s="1" t="s">
        <v>119</v>
      </c>
      <c r="J971" s="69">
        <v>15.11</v>
      </c>
    </row>
    <row r="972" spans="1:10" x14ac:dyDescent="0.2">
      <c r="A972" s="50">
        <v>43059</v>
      </c>
      <c r="B972" s="1">
        <v>0.72865740740740748</v>
      </c>
      <c r="C972" s="1" t="s">
        <v>914</v>
      </c>
      <c r="D972" s="1" t="s">
        <v>135</v>
      </c>
      <c r="E972" s="1" t="s">
        <v>1443</v>
      </c>
      <c r="F972" s="52">
        <v>43059.633333333331</v>
      </c>
      <c r="G972" s="158">
        <v>2130.8900874210899</v>
      </c>
      <c r="H972" s="5" t="s">
        <v>118</v>
      </c>
      <c r="I972" s="1" t="s">
        <v>143</v>
      </c>
      <c r="J972" s="69">
        <v>7.75</v>
      </c>
    </row>
    <row r="973" spans="1:10" x14ac:dyDescent="0.2">
      <c r="A973" s="50">
        <v>43059</v>
      </c>
      <c r="B973" s="1">
        <v>0.72868055555555555</v>
      </c>
      <c r="C973" s="1" t="s">
        <v>1416</v>
      </c>
      <c r="D973" s="1" t="s">
        <v>135</v>
      </c>
      <c r="E973" s="1" t="s">
        <v>1444</v>
      </c>
      <c r="F973" s="52">
        <v>43059.645833333336</v>
      </c>
      <c r="G973" s="158">
        <v>2130.8915728388902</v>
      </c>
      <c r="H973" s="5" t="s">
        <v>118</v>
      </c>
      <c r="I973" s="1" t="s">
        <v>143</v>
      </c>
      <c r="J973" s="69">
        <v>3695</v>
      </c>
    </row>
    <row r="974" spans="1:10" x14ac:dyDescent="0.2">
      <c r="A974" s="50">
        <v>43059</v>
      </c>
      <c r="B974" s="1">
        <v>0.7286921296296297</v>
      </c>
      <c r="C974" s="1" t="s">
        <v>1416</v>
      </c>
      <c r="D974" s="1" t="s">
        <v>135</v>
      </c>
      <c r="E974" s="1" t="s">
        <v>1445</v>
      </c>
      <c r="F974" s="52">
        <v>43059.645833333336</v>
      </c>
      <c r="G974" s="158">
        <v>2130.89305825669</v>
      </c>
      <c r="H974" s="5" t="s">
        <v>118</v>
      </c>
      <c r="I974" s="1" t="s">
        <v>143</v>
      </c>
      <c r="J974" s="69">
        <v>3696</v>
      </c>
    </row>
    <row r="975" spans="1:10" x14ac:dyDescent="0.2">
      <c r="A975" s="50">
        <v>43059</v>
      </c>
      <c r="B975" s="1">
        <v>0.72871527777777778</v>
      </c>
      <c r="C975" s="1" t="s">
        <v>989</v>
      </c>
      <c r="D975" s="1" t="s">
        <v>135</v>
      </c>
      <c r="E975" s="1" t="s">
        <v>1446</v>
      </c>
      <c r="F975" s="52">
        <v>43059.645833333336</v>
      </c>
      <c r="G975" s="158">
        <v>2130.8945436744898</v>
      </c>
      <c r="H975" s="5" t="s">
        <v>137</v>
      </c>
      <c r="I975" s="1" t="s">
        <v>143</v>
      </c>
      <c r="J975" s="69">
        <v>14925</v>
      </c>
    </row>
    <row r="976" spans="1:10" x14ac:dyDescent="0.2">
      <c r="A976" s="50">
        <v>43060</v>
      </c>
      <c r="B976" s="1">
        <v>0.63091435185185185</v>
      </c>
      <c r="C976" s="1" t="s">
        <v>1353</v>
      </c>
      <c r="D976" s="1" t="s">
        <v>135</v>
      </c>
      <c r="E976" s="1" t="s">
        <v>1447</v>
      </c>
      <c r="F976" s="52">
        <v>43060.630601851852</v>
      </c>
      <c r="G976" s="158">
        <v>2130.8960290922901</v>
      </c>
      <c r="H976" s="5" t="s">
        <v>118</v>
      </c>
      <c r="I976" s="1" t="s">
        <v>143</v>
      </c>
      <c r="J976" s="69">
        <v>26.45</v>
      </c>
    </row>
    <row r="977" spans="1:10" x14ac:dyDescent="0.2">
      <c r="A977" s="50">
        <v>43060</v>
      </c>
      <c r="B977" s="1">
        <v>0.63093750000000004</v>
      </c>
      <c r="C977" s="1" t="s">
        <v>914</v>
      </c>
      <c r="D977" s="1" t="s">
        <v>135</v>
      </c>
      <c r="E977" s="1" t="s">
        <v>1448</v>
      </c>
      <c r="F977" s="52">
        <v>43060.630937499998</v>
      </c>
      <c r="G977" s="158">
        <v>2130.8975145100999</v>
      </c>
      <c r="H977" s="5" t="s">
        <v>118</v>
      </c>
      <c r="I977" s="1" t="s">
        <v>143</v>
      </c>
      <c r="J977" s="69">
        <v>7.66</v>
      </c>
    </row>
    <row r="978" spans="1:10" x14ac:dyDescent="0.2">
      <c r="A978" s="50">
        <v>43060</v>
      </c>
      <c r="B978" s="1">
        <v>0.63094907407407408</v>
      </c>
      <c r="C978" s="1" t="s">
        <v>678</v>
      </c>
      <c r="D978" s="1" t="s">
        <v>135</v>
      </c>
      <c r="E978" s="1" t="s">
        <v>1449</v>
      </c>
      <c r="F978" s="52">
        <v>43060.630960648145</v>
      </c>
      <c r="G978" s="158">
        <v>2130.8989999279001</v>
      </c>
      <c r="H978" s="5" t="s">
        <v>118</v>
      </c>
      <c r="I978" s="1" t="s">
        <v>143</v>
      </c>
      <c r="J978" s="69">
        <v>16.22</v>
      </c>
    </row>
    <row r="979" spans="1:10" x14ac:dyDescent="0.2">
      <c r="A979" s="50">
        <v>43060</v>
      </c>
      <c r="B979" s="1">
        <v>0.64756944444444442</v>
      </c>
      <c r="C979" s="1" t="s">
        <v>1416</v>
      </c>
      <c r="D979" s="1" t="s">
        <v>135</v>
      </c>
      <c r="E979" s="1" t="s">
        <v>1450</v>
      </c>
      <c r="F979" s="52">
        <v>43059.895833333336</v>
      </c>
      <c r="G979" s="158">
        <v>2130.9004853457</v>
      </c>
      <c r="H979" s="5" t="s">
        <v>137</v>
      </c>
      <c r="I979" s="1" t="s">
        <v>119</v>
      </c>
      <c r="J979" s="69">
        <v>3692</v>
      </c>
    </row>
    <row r="980" spans="1:10" x14ac:dyDescent="0.2">
      <c r="A980" s="50">
        <v>43060</v>
      </c>
      <c r="B980" s="1">
        <v>0.64759259259259261</v>
      </c>
      <c r="C980" s="1" t="s">
        <v>1416</v>
      </c>
      <c r="D980" s="1" t="s">
        <v>135</v>
      </c>
      <c r="E980" s="1" t="s">
        <v>1451</v>
      </c>
      <c r="F980" s="52">
        <v>43060.647592592592</v>
      </c>
      <c r="G980" s="158">
        <v>2130.9019707634998</v>
      </c>
      <c r="H980" s="5" t="s">
        <v>118</v>
      </c>
      <c r="I980" s="1" t="s">
        <v>143</v>
      </c>
      <c r="J980" s="69">
        <v>3748</v>
      </c>
    </row>
    <row r="981" spans="1:10" x14ac:dyDescent="0.2">
      <c r="A981" s="50">
        <v>43060</v>
      </c>
      <c r="B981" s="1">
        <v>0.64760416666666665</v>
      </c>
      <c r="C981" s="1" t="s">
        <v>1416</v>
      </c>
      <c r="D981" s="1" t="s">
        <v>135</v>
      </c>
      <c r="E981" s="1" t="s">
        <v>1452</v>
      </c>
      <c r="F981" s="52">
        <v>43060.647604166668</v>
      </c>
      <c r="G981" s="158">
        <v>2130.9034561813</v>
      </c>
      <c r="H981" s="5" t="s">
        <v>118</v>
      </c>
      <c r="I981" s="1" t="s">
        <v>143</v>
      </c>
      <c r="J981" s="69">
        <v>3770</v>
      </c>
    </row>
    <row r="982" spans="1:10" x14ac:dyDescent="0.2">
      <c r="A982" s="50">
        <v>43060</v>
      </c>
      <c r="B982" s="1">
        <v>0.64762731481481484</v>
      </c>
      <c r="C982" s="1" t="s">
        <v>1416</v>
      </c>
      <c r="D982" s="1" t="s">
        <v>135</v>
      </c>
      <c r="E982" s="1" t="s">
        <v>1453</v>
      </c>
      <c r="F982" s="52">
        <v>43060.647627314815</v>
      </c>
      <c r="G982" s="158">
        <v>2130.9049415990999</v>
      </c>
      <c r="H982" s="5" t="s">
        <v>118</v>
      </c>
      <c r="I982" s="1" t="s">
        <v>143</v>
      </c>
      <c r="J982" s="69">
        <v>3775</v>
      </c>
    </row>
    <row r="983" spans="1:10" x14ac:dyDescent="0.2">
      <c r="A983" s="50">
        <v>43060</v>
      </c>
      <c r="B983" s="1">
        <v>0.64763888888888888</v>
      </c>
      <c r="C983" s="1" t="s">
        <v>1416</v>
      </c>
      <c r="D983" s="1" t="s">
        <v>135</v>
      </c>
      <c r="E983" s="1" t="s">
        <v>1454</v>
      </c>
      <c r="F983" s="52">
        <v>43060.647638888891</v>
      </c>
      <c r="G983" s="158">
        <v>2130.9064270169101</v>
      </c>
      <c r="H983" s="5" t="s">
        <v>137</v>
      </c>
      <c r="I983" s="1" t="s">
        <v>119</v>
      </c>
      <c r="J983" s="69">
        <v>3762</v>
      </c>
    </row>
    <row r="984" spans="1:10" x14ac:dyDescent="0.2">
      <c r="A984" s="50">
        <v>43060</v>
      </c>
      <c r="B984" s="1">
        <v>0.64766203703703706</v>
      </c>
      <c r="C984" s="1" t="s">
        <v>989</v>
      </c>
      <c r="D984" s="1" t="s">
        <v>135</v>
      </c>
      <c r="E984" s="1" t="s">
        <v>1455</v>
      </c>
      <c r="F984" s="52">
        <v>43060.647662037038</v>
      </c>
      <c r="G984" s="158">
        <v>2130.9079124347099</v>
      </c>
      <c r="H984" s="5" t="s">
        <v>137</v>
      </c>
      <c r="I984" s="1" t="s">
        <v>143</v>
      </c>
      <c r="J984" s="69">
        <v>14930</v>
      </c>
    </row>
    <row r="985" spans="1:10" x14ac:dyDescent="0.2">
      <c r="A985" s="50">
        <v>43060</v>
      </c>
      <c r="B985" s="1">
        <v>0.6476736111111111</v>
      </c>
      <c r="C985" s="1" t="s">
        <v>1190</v>
      </c>
      <c r="D985" s="1" t="s">
        <v>135</v>
      </c>
      <c r="E985" s="1" t="s">
        <v>1456</v>
      </c>
      <c r="F985" s="52">
        <v>43060.647685185184</v>
      </c>
      <c r="G985" s="158">
        <v>2130.9093978525102</v>
      </c>
      <c r="H985" s="5" t="s">
        <v>137</v>
      </c>
      <c r="I985" s="1" t="s">
        <v>143</v>
      </c>
      <c r="J985" s="69">
        <v>638.4</v>
      </c>
    </row>
    <row r="986" spans="1:10" x14ac:dyDescent="0.2">
      <c r="A986" s="50">
        <v>43060</v>
      </c>
      <c r="B986" s="1">
        <v>0.9008449074074073</v>
      </c>
      <c r="C986" s="1" t="s">
        <v>1460</v>
      </c>
      <c r="D986" s="1" t="s">
        <v>116</v>
      </c>
      <c r="E986" s="1" t="s">
        <v>1465</v>
      </c>
      <c r="F986" s="52">
        <v>43060.90084490741</v>
      </c>
      <c r="G986" s="158">
        <v>2130.91088327031</v>
      </c>
      <c r="H986" s="5" t="s">
        <v>137</v>
      </c>
      <c r="I986" s="1" t="s">
        <v>119</v>
      </c>
      <c r="J986" s="69">
        <v>127.48</v>
      </c>
    </row>
    <row r="987" spans="1:10" x14ac:dyDescent="0.2">
      <c r="A987" s="50">
        <v>43060</v>
      </c>
      <c r="B987" s="1">
        <v>0.90091435185185187</v>
      </c>
      <c r="C987" s="1" t="s">
        <v>1462</v>
      </c>
      <c r="D987" s="1" t="s">
        <v>116</v>
      </c>
      <c r="E987" s="1" t="s">
        <v>1466</v>
      </c>
      <c r="F987" s="52">
        <v>43060.900914351849</v>
      </c>
      <c r="G987" s="158">
        <v>2130.9123686881098</v>
      </c>
      <c r="H987" s="5" t="s">
        <v>137</v>
      </c>
      <c r="I987" s="1" t="s">
        <v>119</v>
      </c>
      <c r="J987" s="69">
        <v>127.48</v>
      </c>
    </row>
    <row r="988" spans="1:10" x14ac:dyDescent="0.2">
      <c r="A988" s="50">
        <v>43060</v>
      </c>
      <c r="B988" s="1">
        <v>0.90504629629629629</v>
      </c>
      <c r="C988" s="1" t="s">
        <v>1458</v>
      </c>
      <c r="D988" s="1" t="s">
        <v>135</v>
      </c>
      <c r="E988" s="1" t="s">
        <v>1467</v>
      </c>
      <c r="F988" s="52">
        <v>43060.905034722222</v>
      </c>
      <c r="G988" s="158">
        <v>2130.9138541059201</v>
      </c>
      <c r="H988" s="5" t="s">
        <v>118</v>
      </c>
      <c r="I988" s="1" t="s">
        <v>119</v>
      </c>
      <c r="J988" s="69">
        <v>3863</v>
      </c>
    </row>
    <row r="989" spans="1:10" x14ac:dyDescent="0.2">
      <c r="A989" s="50">
        <v>43061</v>
      </c>
      <c r="B989" s="1">
        <v>0.63782407407407404</v>
      </c>
      <c r="C989" s="1" t="s">
        <v>1473</v>
      </c>
      <c r="D989" s="1" t="s">
        <v>116</v>
      </c>
      <c r="E989" s="1" t="s">
        <v>1478</v>
      </c>
      <c r="F989" s="52">
        <v>43061.637696759259</v>
      </c>
      <c r="G989" s="158">
        <v>2130.9153395237199</v>
      </c>
      <c r="H989" s="5" t="s">
        <v>118</v>
      </c>
      <c r="I989" s="1" t="s">
        <v>119</v>
      </c>
      <c r="J989" s="69">
        <v>0.83399800000000013</v>
      </c>
    </row>
    <row r="990" spans="1:10" x14ac:dyDescent="0.2">
      <c r="A990" s="50">
        <v>43061</v>
      </c>
      <c r="B990" s="1">
        <v>0.63784722222222223</v>
      </c>
      <c r="C990" s="1" t="s">
        <v>1475</v>
      </c>
      <c r="D990" s="1" t="s">
        <v>116</v>
      </c>
      <c r="E990" s="1" t="s">
        <v>1479</v>
      </c>
      <c r="F990" s="52">
        <v>43061.63784722222</v>
      </c>
      <c r="G990" s="158">
        <v>2130.9168249415202</v>
      </c>
      <c r="H990" s="5" t="s">
        <v>118</v>
      </c>
      <c r="I990" s="1" t="s">
        <v>119</v>
      </c>
      <c r="J990" s="69">
        <v>0.82543</v>
      </c>
    </row>
    <row r="991" spans="1:10" x14ac:dyDescent="0.2">
      <c r="A991" s="50">
        <v>43061</v>
      </c>
      <c r="B991" s="1">
        <v>0.6422106481481481</v>
      </c>
      <c r="C991" s="1" t="s">
        <v>1468</v>
      </c>
      <c r="D991" s="1" t="s">
        <v>135</v>
      </c>
      <c r="E991" s="1" t="s">
        <v>1480</v>
      </c>
      <c r="F991" s="52">
        <v>43061.641817129632</v>
      </c>
      <c r="G991" s="158">
        <v>2130.91831035932</v>
      </c>
      <c r="H991" s="5" t="s">
        <v>137</v>
      </c>
      <c r="I991" s="1" t="s">
        <v>119</v>
      </c>
      <c r="J991" s="69">
        <v>19.7</v>
      </c>
    </row>
    <row r="992" spans="1:10" x14ac:dyDescent="0.2">
      <c r="A992" s="50">
        <v>43061</v>
      </c>
      <c r="B992" s="1">
        <v>0.64222222222222225</v>
      </c>
      <c r="C992" s="1" t="s">
        <v>1353</v>
      </c>
      <c r="D992" s="1" t="s">
        <v>135</v>
      </c>
      <c r="E992" s="1" t="s">
        <v>1481</v>
      </c>
      <c r="F992" s="52">
        <v>43061.642222222225</v>
      </c>
      <c r="G992" s="158">
        <v>2130.9197957771198</v>
      </c>
      <c r="H992" s="5" t="s">
        <v>118</v>
      </c>
      <c r="I992" s="1" t="s">
        <v>143</v>
      </c>
      <c r="J992" s="69">
        <v>26.004000000000001</v>
      </c>
    </row>
    <row r="993" spans="1:10" x14ac:dyDescent="0.2">
      <c r="A993" s="50">
        <v>43061</v>
      </c>
      <c r="B993" s="1">
        <v>0.64223379629629629</v>
      </c>
      <c r="C993" s="1" t="s">
        <v>978</v>
      </c>
      <c r="D993" s="1" t="s">
        <v>135</v>
      </c>
      <c r="E993" s="1" t="s">
        <v>1482</v>
      </c>
      <c r="F993" s="52">
        <v>43061.642245370371</v>
      </c>
      <c r="G993" s="158">
        <v>2130.9212811949301</v>
      </c>
      <c r="H993" s="5" t="s">
        <v>118</v>
      </c>
      <c r="I993" s="1" t="s">
        <v>143</v>
      </c>
      <c r="J993" s="69">
        <v>24.58</v>
      </c>
    </row>
    <row r="994" spans="1:10" x14ac:dyDescent="0.2">
      <c r="A994" s="50">
        <v>43061</v>
      </c>
      <c r="B994" s="1">
        <v>0.64224537037037044</v>
      </c>
      <c r="C994" s="1" t="s">
        <v>1471</v>
      </c>
      <c r="D994" s="1" t="s">
        <v>135</v>
      </c>
      <c r="E994" s="1" t="s">
        <v>1483</v>
      </c>
      <c r="F994" s="52">
        <v>43061.642256944448</v>
      </c>
      <c r="G994" s="158">
        <v>2130.9227666127299</v>
      </c>
      <c r="H994" s="5" t="s">
        <v>137</v>
      </c>
      <c r="I994" s="1" t="s">
        <v>119</v>
      </c>
      <c r="J994" s="69">
        <v>18.37</v>
      </c>
    </row>
    <row r="995" spans="1:10" x14ac:dyDescent="0.2">
      <c r="A995" s="50">
        <v>43061</v>
      </c>
      <c r="B995" s="1">
        <v>0.64225694444444448</v>
      </c>
      <c r="C995" s="1" t="s">
        <v>1285</v>
      </c>
      <c r="D995" s="1" t="s">
        <v>135</v>
      </c>
      <c r="E995" s="1" t="s">
        <v>1484</v>
      </c>
      <c r="F995" s="52">
        <v>43061.642268518517</v>
      </c>
      <c r="G995" s="158">
        <v>2130.9242520305302</v>
      </c>
      <c r="H995" s="5" t="s">
        <v>118</v>
      </c>
      <c r="I995" s="1" t="s">
        <v>143</v>
      </c>
      <c r="J995" s="69">
        <v>7.36</v>
      </c>
    </row>
    <row r="996" spans="1:10" x14ac:dyDescent="0.2">
      <c r="A996" s="50">
        <v>43061</v>
      </c>
      <c r="B996" s="1">
        <v>0.64228009259259256</v>
      </c>
      <c r="C996" s="1" t="s">
        <v>1396</v>
      </c>
      <c r="D996" s="1" t="s">
        <v>135</v>
      </c>
      <c r="E996" s="1" t="s">
        <v>1485</v>
      </c>
      <c r="F996" s="52">
        <v>43061.642280092594</v>
      </c>
      <c r="G996" s="158">
        <v>2130.92573744833</v>
      </c>
      <c r="H996" s="5" t="s">
        <v>118</v>
      </c>
      <c r="I996" s="1" t="s">
        <v>143</v>
      </c>
      <c r="J996" s="69">
        <v>14.87</v>
      </c>
    </row>
    <row r="997" spans="1:10" x14ac:dyDescent="0.2">
      <c r="A997" s="50">
        <v>43061</v>
      </c>
      <c r="B997" s="1">
        <v>0.64229166666666659</v>
      </c>
      <c r="C997" s="1" t="s">
        <v>888</v>
      </c>
      <c r="D997" s="1" t="s">
        <v>135</v>
      </c>
      <c r="E997" s="1" t="s">
        <v>1486</v>
      </c>
      <c r="F997" s="52">
        <v>43061.642291666663</v>
      </c>
      <c r="G997" s="158">
        <v>2130.9272228661298</v>
      </c>
      <c r="H997" s="5" t="s">
        <v>118</v>
      </c>
      <c r="I997" s="1" t="s">
        <v>143</v>
      </c>
      <c r="J997" s="69">
        <v>27.221</v>
      </c>
    </row>
    <row r="998" spans="1:10" x14ac:dyDescent="0.2">
      <c r="A998" s="50">
        <v>43061</v>
      </c>
      <c r="B998" s="1">
        <v>0.64724537037037033</v>
      </c>
      <c r="C998" s="1" t="s">
        <v>989</v>
      </c>
      <c r="D998" s="1" t="s">
        <v>135</v>
      </c>
      <c r="E998" s="1" t="s">
        <v>1487</v>
      </c>
      <c r="F998" s="52">
        <v>43061.64644675926</v>
      </c>
      <c r="G998" s="158">
        <v>2130.9287082839401</v>
      </c>
      <c r="H998" s="5" t="s">
        <v>137</v>
      </c>
      <c r="I998" s="1" t="s">
        <v>143</v>
      </c>
      <c r="J998" s="69">
        <v>14865</v>
      </c>
    </row>
    <row r="999" spans="1:10" x14ac:dyDescent="0.2">
      <c r="A999" s="50">
        <v>43061</v>
      </c>
      <c r="B999" s="1">
        <v>0.64724537037037033</v>
      </c>
      <c r="C999" s="1" t="s">
        <v>999</v>
      </c>
      <c r="D999" s="1" t="s">
        <v>135</v>
      </c>
      <c r="E999" s="1" t="s">
        <v>1488</v>
      </c>
      <c r="F999" s="52">
        <v>43061.647245370368</v>
      </c>
      <c r="G999" s="158">
        <v>2130.9301937017399</v>
      </c>
      <c r="H999" s="5" t="s">
        <v>137</v>
      </c>
      <c r="I999" s="1" t="s">
        <v>119</v>
      </c>
      <c r="J999" s="69">
        <v>3902</v>
      </c>
    </row>
    <row r="1000" spans="1:10" x14ac:dyDescent="0.2">
      <c r="A1000" s="50">
        <v>43061</v>
      </c>
      <c r="B1000" s="1">
        <v>0.64724537037037033</v>
      </c>
      <c r="C1000" s="1" t="s">
        <v>1416</v>
      </c>
      <c r="D1000" s="1" t="s">
        <v>135</v>
      </c>
      <c r="E1000" s="1" t="s">
        <v>1489</v>
      </c>
      <c r="F1000" s="52">
        <v>43061.647245370368</v>
      </c>
      <c r="G1000" s="158">
        <v>2130.9316791195401</v>
      </c>
      <c r="H1000" s="5" t="s">
        <v>118</v>
      </c>
      <c r="I1000" s="1" t="s">
        <v>143</v>
      </c>
      <c r="J1000" s="69">
        <v>3815</v>
      </c>
    </row>
    <row r="1001" spans="1:10" x14ac:dyDescent="0.2">
      <c r="A1001" s="50">
        <v>43061</v>
      </c>
      <c r="B1001" s="1">
        <v>0.64724537037037033</v>
      </c>
      <c r="C1001" s="1" t="s">
        <v>1458</v>
      </c>
      <c r="D1001" s="1" t="s">
        <v>135</v>
      </c>
      <c r="E1001" s="1" t="s">
        <v>1490</v>
      </c>
      <c r="F1001" s="52">
        <v>43061.647245370368</v>
      </c>
      <c r="G1001" s="158">
        <v>2130.93316453734</v>
      </c>
      <c r="H1001" s="5" t="s">
        <v>118</v>
      </c>
      <c r="I1001" s="1" t="s">
        <v>119</v>
      </c>
      <c r="J1001" s="69">
        <v>3892</v>
      </c>
    </row>
    <row r="1002" spans="1:10" x14ac:dyDescent="0.2">
      <c r="A1002" s="50">
        <v>43062</v>
      </c>
      <c r="B1002" s="1">
        <v>0.66439814814814813</v>
      </c>
      <c r="C1002" s="1" t="s">
        <v>1506</v>
      </c>
      <c r="D1002" s="1" t="s">
        <v>116</v>
      </c>
      <c r="E1002" s="1" t="s">
        <v>1519</v>
      </c>
      <c r="F1002" s="52">
        <v>43062.664259259262</v>
      </c>
      <c r="G1002" s="158">
        <v>2130.9346499551398</v>
      </c>
      <c r="H1002" s="5" t="s">
        <v>118</v>
      </c>
      <c r="I1002" s="1" t="s">
        <v>119</v>
      </c>
      <c r="J1002" s="69">
        <v>0.32796400000000003</v>
      </c>
    </row>
    <row r="1003" spans="1:10" x14ac:dyDescent="0.2">
      <c r="A1003" s="50">
        <v>43062</v>
      </c>
      <c r="B1003" s="1">
        <v>0.66442129629629632</v>
      </c>
      <c r="C1003" s="1" t="s">
        <v>1509</v>
      </c>
      <c r="D1003" s="1" t="s">
        <v>116</v>
      </c>
      <c r="E1003" s="1" t="s">
        <v>1520</v>
      </c>
      <c r="F1003" s="52">
        <v>43062.664421296293</v>
      </c>
      <c r="G1003" s="158">
        <v>2130.93613537295</v>
      </c>
      <c r="H1003" s="5" t="s">
        <v>118</v>
      </c>
      <c r="I1003" s="1" t="s">
        <v>119</v>
      </c>
      <c r="J1003" s="69">
        <v>1.3051550999999999</v>
      </c>
    </row>
    <row r="1004" spans="1:10" x14ac:dyDescent="0.2">
      <c r="A1004" s="50">
        <v>43062</v>
      </c>
      <c r="B1004" s="1">
        <v>0.6644444444444445</v>
      </c>
      <c r="C1004" s="1" t="s">
        <v>1512</v>
      </c>
      <c r="D1004" s="1" t="s">
        <v>116</v>
      </c>
      <c r="E1004" s="1" t="s">
        <v>1521</v>
      </c>
      <c r="F1004" s="52">
        <v>43062.664444444446</v>
      </c>
      <c r="G1004" s="158">
        <v>2130.9376207907499</v>
      </c>
      <c r="H1004" s="5" t="s">
        <v>118</v>
      </c>
      <c r="I1004" s="1" t="s">
        <v>119</v>
      </c>
      <c r="J1004" s="69">
        <v>0.455544</v>
      </c>
    </row>
    <row r="1005" spans="1:10" x14ac:dyDescent="0.2">
      <c r="A1005" s="50">
        <v>43062</v>
      </c>
      <c r="B1005" s="1">
        <v>0.66446759259259258</v>
      </c>
      <c r="C1005" s="1" t="s">
        <v>1517</v>
      </c>
      <c r="D1005" s="1" t="s">
        <v>116</v>
      </c>
      <c r="E1005" s="1" t="s">
        <v>1522</v>
      </c>
      <c r="F1005" s="52">
        <v>43062.664467592593</v>
      </c>
      <c r="G1005" s="158">
        <v>2130.9391062085501</v>
      </c>
      <c r="H1005" s="5" t="s">
        <v>118</v>
      </c>
      <c r="I1005" s="1" t="s">
        <v>119</v>
      </c>
      <c r="J1005" s="69">
        <v>2.1292599999999999</v>
      </c>
    </row>
    <row r="1006" spans="1:10" x14ac:dyDescent="0.2">
      <c r="A1006" s="50">
        <v>43062</v>
      </c>
      <c r="B1006" s="1">
        <v>0.6702662037037036</v>
      </c>
      <c r="C1006" s="1" t="s">
        <v>1495</v>
      </c>
      <c r="D1006" s="1" t="s">
        <v>135</v>
      </c>
      <c r="E1006" s="1" t="s">
        <v>1523</v>
      </c>
      <c r="F1006" s="52">
        <v>43062.670127314814</v>
      </c>
      <c r="G1006" s="158">
        <v>2130.9405916263499</v>
      </c>
      <c r="H1006" s="5" t="s">
        <v>137</v>
      </c>
      <c r="I1006" s="1" t="s">
        <v>119</v>
      </c>
      <c r="J1006" s="69">
        <v>7.4169999999999998</v>
      </c>
    </row>
    <row r="1007" spans="1:10" x14ac:dyDescent="0.2">
      <c r="A1007" s="50">
        <v>43062</v>
      </c>
      <c r="B1007" s="1">
        <v>0.6702893518518519</v>
      </c>
      <c r="C1007" s="1" t="s">
        <v>1468</v>
      </c>
      <c r="D1007" s="1" t="s">
        <v>135</v>
      </c>
      <c r="E1007" s="1" t="s">
        <v>1524</v>
      </c>
      <c r="F1007" s="52">
        <v>43062.670300925929</v>
      </c>
      <c r="G1007" s="158">
        <v>2130.9420770441502</v>
      </c>
      <c r="H1007" s="5" t="s">
        <v>118</v>
      </c>
      <c r="I1007" s="1" t="s">
        <v>143</v>
      </c>
      <c r="J1007" s="69">
        <v>19.09</v>
      </c>
    </row>
    <row r="1008" spans="1:10" x14ac:dyDescent="0.2">
      <c r="A1008" s="50">
        <v>43062</v>
      </c>
      <c r="B1008" s="1">
        <v>0.67031249999999998</v>
      </c>
      <c r="C1008" s="1" t="s">
        <v>1081</v>
      </c>
      <c r="D1008" s="1" t="s">
        <v>135</v>
      </c>
      <c r="E1008" s="1" t="s">
        <v>1525</v>
      </c>
      <c r="F1008" s="52">
        <v>43062.670324074075</v>
      </c>
      <c r="G1008" s="158">
        <v>2130.94356246196</v>
      </c>
      <c r="H1008" s="5" t="s">
        <v>118</v>
      </c>
      <c r="I1008" s="1" t="s">
        <v>143</v>
      </c>
      <c r="J1008" s="69">
        <v>2.54</v>
      </c>
    </row>
    <row r="1009" spans="1:10" x14ac:dyDescent="0.2">
      <c r="A1009" s="50">
        <v>43062</v>
      </c>
      <c r="B1009" s="1">
        <v>0.67033564814814817</v>
      </c>
      <c r="C1009" s="1" t="s">
        <v>1503</v>
      </c>
      <c r="D1009" s="1" t="s">
        <v>135</v>
      </c>
      <c r="E1009" s="1" t="s">
        <v>1526</v>
      </c>
      <c r="F1009" s="52">
        <v>43062.670335648145</v>
      </c>
      <c r="G1009" s="158">
        <v>2130.9450478797598</v>
      </c>
      <c r="H1009" s="5" t="s">
        <v>137</v>
      </c>
      <c r="I1009" s="1" t="s">
        <v>119</v>
      </c>
      <c r="J1009" s="69">
        <v>46.9</v>
      </c>
    </row>
    <row r="1010" spans="1:10" x14ac:dyDescent="0.2">
      <c r="A1010" s="50">
        <v>43062</v>
      </c>
      <c r="B1010" s="1">
        <v>0.67035879629629624</v>
      </c>
      <c r="C1010" s="1" t="s">
        <v>1500</v>
      </c>
      <c r="D1010" s="1" t="s">
        <v>135</v>
      </c>
      <c r="E1010" s="1" t="s">
        <v>1527</v>
      </c>
      <c r="F1010" s="52">
        <v>43062.670358796298</v>
      </c>
      <c r="G1010" s="158">
        <v>2130.9465332975601</v>
      </c>
      <c r="H1010" s="5" t="s">
        <v>137</v>
      </c>
      <c r="I1010" s="1" t="s">
        <v>119</v>
      </c>
      <c r="J1010" s="69">
        <v>8.8810000000000002</v>
      </c>
    </row>
    <row r="1011" spans="1:10" x14ac:dyDescent="0.2">
      <c r="A1011" s="50">
        <v>43062</v>
      </c>
      <c r="B1011" s="1">
        <v>0.67038194444444443</v>
      </c>
      <c r="C1011" s="1" t="s">
        <v>1498</v>
      </c>
      <c r="D1011" s="1" t="s">
        <v>135</v>
      </c>
      <c r="E1011" s="1" t="s">
        <v>1528</v>
      </c>
      <c r="F1011" s="52">
        <v>43062.670381944445</v>
      </c>
      <c r="G1011" s="158">
        <v>2130.9480187153599</v>
      </c>
      <c r="H1011" s="5" t="s">
        <v>137</v>
      </c>
      <c r="I1011" s="1" t="s">
        <v>119</v>
      </c>
      <c r="J1011" s="69">
        <v>26.050999999999998</v>
      </c>
    </row>
    <row r="1012" spans="1:10" x14ac:dyDescent="0.2">
      <c r="A1012" s="50">
        <v>43062</v>
      </c>
      <c r="B1012" s="1">
        <v>0.67040509259259251</v>
      </c>
      <c r="C1012" s="1" t="s">
        <v>1471</v>
      </c>
      <c r="D1012" s="1" t="s">
        <v>135</v>
      </c>
      <c r="E1012" s="1" t="s">
        <v>1529</v>
      </c>
      <c r="F1012" s="52">
        <v>43062.670405092591</v>
      </c>
      <c r="G1012" s="158">
        <v>2130.9495041331602</v>
      </c>
      <c r="H1012" s="5" t="s">
        <v>118</v>
      </c>
      <c r="I1012" s="1" t="s">
        <v>143</v>
      </c>
      <c r="J1012" s="69">
        <v>17.795000000000002</v>
      </c>
    </row>
    <row r="1013" spans="1:10" x14ac:dyDescent="0.2">
      <c r="A1013" s="50">
        <v>43062</v>
      </c>
      <c r="B1013" s="1">
        <v>0.67042824074074081</v>
      </c>
      <c r="C1013" s="1" t="s">
        <v>1396</v>
      </c>
      <c r="D1013" s="1" t="s">
        <v>135</v>
      </c>
      <c r="E1013" s="1" t="s">
        <v>1530</v>
      </c>
      <c r="F1013" s="52">
        <v>43062.670428240737</v>
      </c>
      <c r="G1013" s="158">
        <v>2130.95098955097</v>
      </c>
      <c r="H1013" s="5" t="s">
        <v>118</v>
      </c>
      <c r="I1013" s="1" t="s">
        <v>143</v>
      </c>
      <c r="J1013" s="69">
        <v>14.221</v>
      </c>
    </row>
    <row r="1014" spans="1:10" x14ac:dyDescent="0.2">
      <c r="A1014" s="50">
        <v>43062</v>
      </c>
      <c r="B1014" s="1">
        <v>0.67045138888888889</v>
      </c>
      <c r="C1014" s="1" t="s">
        <v>914</v>
      </c>
      <c r="D1014" s="1" t="s">
        <v>135</v>
      </c>
      <c r="E1014" s="1" t="s">
        <v>1531</v>
      </c>
      <c r="F1014" s="52">
        <v>43062.670451388891</v>
      </c>
      <c r="G1014" s="158">
        <v>2130.9524749687698</v>
      </c>
      <c r="H1014" s="5" t="s">
        <v>118</v>
      </c>
      <c r="I1014" s="1" t="s">
        <v>143</v>
      </c>
      <c r="J1014" s="69">
        <v>7.46</v>
      </c>
    </row>
    <row r="1015" spans="1:10" x14ac:dyDescent="0.2">
      <c r="A1015" s="50">
        <v>43062</v>
      </c>
      <c r="B1015" s="1">
        <v>0.67047453703703708</v>
      </c>
      <c r="C1015" s="1" t="s">
        <v>888</v>
      </c>
      <c r="D1015" s="1" t="s">
        <v>135</v>
      </c>
      <c r="E1015" s="1" t="s">
        <v>1532</v>
      </c>
      <c r="F1015" s="52">
        <v>43062.670474537037</v>
      </c>
      <c r="G1015" s="158">
        <v>2130.9539603865701</v>
      </c>
      <c r="H1015" s="5" t="s">
        <v>118</v>
      </c>
      <c r="I1015" s="1" t="s">
        <v>143</v>
      </c>
      <c r="J1015" s="69">
        <v>26.77</v>
      </c>
    </row>
    <row r="1016" spans="1:10" x14ac:dyDescent="0.2">
      <c r="A1016" s="50">
        <v>43062</v>
      </c>
      <c r="B1016" s="1">
        <v>0.67049768518518515</v>
      </c>
      <c r="C1016" s="1" t="s">
        <v>862</v>
      </c>
      <c r="D1016" s="1" t="s">
        <v>135</v>
      </c>
      <c r="E1016" s="1" t="s">
        <v>1533</v>
      </c>
      <c r="F1016" s="52">
        <v>43062.670497685183</v>
      </c>
      <c r="G1016" s="158">
        <v>2130.9554458043699</v>
      </c>
      <c r="H1016" s="5" t="s">
        <v>118</v>
      </c>
      <c r="I1016" s="1" t="s">
        <v>143</v>
      </c>
      <c r="J1016" s="69">
        <v>9.8800000000000008</v>
      </c>
    </row>
    <row r="1017" spans="1:10" x14ac:dyDescent="0.2">
      <c r="A1017" s="50">
        <v>43062</v>
      </c>
      <c r="B1017" s="1">
        <v>0.68714120370370368</v>
      </c>
      <c r="C1017" s="1" t="s">
        <v>1190</v>
      </c>
      <c r="D1017" s="1" t="s">
        <v>135</v>
      </c>
      <c r="E1017" s="1" t="s">
        <v>1536</v>
      </c>
      <c r="F1017" s="52">
        <v>43062.687094907407</v>
      </c>
      <c r="G1017" s="158">
        <v>2130.9569312221702</v>
      </c>
      <c r="H1017" s="5" t="s">
        <v>137</v>
      </c>
      <c r="I1017" s="1" t="s">
        <v>143</v>
      </c>
      <c r="J1017" s="69">
        <v>645</v>
      </c>
    </row>
    <row r="1018" spans="1:10" x14ac:dyDescent="0.2">
      <c r="A1018" s="50">
        <v>43062</v>
      </c>
      <c r="B1018" s="1">
        <v>0.6871990740740741</v>
      </c>
      <c r="C1018" s="1" t="s">
        <v>989</v>
      </c>
      <c r="D1018" s="1" t="s">
        <v>135</v>
      </c>
      <c r="E1018" s="1" t="s">
        <v>1537</v>
      </c>
      <c r="F1018" s="52">
        <v>43062.687199074076</v>
      </c>
      <c r="G1018" s="158">
        <v>2130.95841663998</v>
      </c>
      <c r="H1018" s="5" t="s">
        <v>137</v>
      </c>
      <c r="I1018" s="1" t="s">
        <v>143</v>
      </c>
      <c r="J1018" s="69">
        <v>14890</v>
      </c>
    </row>
    <row r="1019" spans="1:10" x14ac:dyDescent="0.2">
      <c r="A1019" s="50">
        <v>43062</v>
      </c>
      <c r="B1019" s="1">
        <v>0.68725694444444441</v>
      </c>
      <c r="C1019" s="1" t="s">
        <v>1458</v>
      </c>
      <c r="D1019" s="1" t="s">
        <v>135</v>
      </c>
      <c r="E1019" s="1" t="s">
        <v>1538</v>
      </c>
      <c r="F1019" s="52">
        <v>43062.687256944446</v>
      </c>
      <c r="G1019" s="158">
        <v>2130.9599020577798</v>
      </c>
      <c r="H1019" s="5" t="s">
        <v>137</v>
      </c>
      <c r="I1019" s="1" t="s">
        <v>143</v>
      </c>
      <c r="J1019" s="69">
        <v>3842</v>
      </c>
    </row>
    <row r="1020" spans="1:10" x14ac:dyDescent="0.2">
      <c r="A1020" s="50">
        <v>43062</v>
      </c>
      <c r="B1020" s="1">
        <v>0.68731481481481482</v>
      </c>
      <c r="C1020" s="1" t="s">
        <v>1458</v>
      </c>
      <c r="D1020" s="1" t="s">
        <v>135</v>
      </c>
      <c r="E1020" s="1" t="s">
        <v>1539</v>
      </c>
      <c r="F1020" s="52">
        <v>43062.687314814815</v>
      </c>
      <c r="G1020" s="158">
        <v>2130.9613874755801</v>
      </c>
      <c r="H1020" s="5" t="s">
        <v>118</v>
      </c>
      <c r="I1020" s="1" t="s">
        <v>119</v>
      </c>
      <c r="J1020" s="69">
        <v>3854.5</v>
      </c>
    </row>
    <row r="1021" spans="1:10" x14ac:dyDescent="0.2">
      <c r="A1021" s="50">
        <v>43062</v>
      </c>
      <c r="B1021" s="1">
        <v>0.68738425925925928</v>
      </c>
      <c r="C1021" s="1" t="s">
        <v>1458</v>
      </c>
      <c r="D1021" s="1" t="s">
        <v>135</v>
      </c>
      <c r="E1021" s="1" t="s">
        <v>1540</v>
      </c>
      <c r="F1021" s="52">
        <v>43062.687372685185</v>
      </c>
      <c r="G1021" s="158">
        <v>2130.9628728933799</v>
      </c>
      <c r="H1021" s="5" t="s">
        <v>118</v>
      </c>
      <c r="I1021" s="1" t="s">
        <v>143</v>
      </c>
      <c r="J1021" s="69">
        <v>3848</v>
      </c>
    </row>
    <row r="1022" spans="1:10" x14ac:dyDescent="0.2">
      <c r="A1022" s="50">
        <v>43062</v>
      </c>
      <c r="B1022" s="1">
        <v>0.68744212962962958</v>
      </c>
      <c r="C1022" s="1" t="s">
        <v>1458</v>
      </c>
      <c r="D1022" s="1" t="s">
        <v>135</v>
      </c>
      <c r="E1022" s="1" t="s">
        <v>1541</v>
      </c>
      <c r="F1022" s="52">
        <v>43062.687442129631</v>
      </c>
      <c r="G1022" s="158">
        <v>2130.9643583111801</v>
      </c>
      <c r="H1022" s="5" t="s">
        <v>137</v>
      </c>
      <c r="I1022" s="1" t="s">
        <v>119</v>
      </c>
      <c r="J1022" s="69">
        <v>3842</v>
      </c>
    </row>
    <row r="1023" spans="1:10" x14ac:dyDescent="0.2">
      <c r="A1023" s="50">
        <v>43062</v>
      </c>
      <c r="B1023" s="1">
        <v>0.6875</v>
      </c>
      <c r="C1023" s="1" t="s">
        <v>1458</v>
      </c>
      <c r="D1023" s="1" t="s">
        <v>135</v>
      </c>
      <c r="E1023" s="1" t="s">
        <v>1542</v>
      </c>
      <c r="F1023" s="52">
        <v>43062.6875</v>
      </c>
      <c r="G1023" s="158">
        <v>2130.96584372899</v>
      </c>
      <c r="H1023" s="5" t="s">
        <v>137</v>
      </c>
      <c r="I1023" s="1" t="s">
        <v>143</v>
      </c>
      <c r="J1023" s="69">
        <v>3840.2</v>
      </c>
    </row>
    <row r="1024" spans="1:10" x14ac:dyDescent="0.2">
      <c r="A1024" s="50">
        <v>43062</v>
      </c>
      <c r="B1024" s="1">
        <v>0.68755787037037042</v>
      </c>
      <c r="C1024" s="1" t="s">
        <v>1416</v>
      </c>
      <c r="D1024" s="1" t="s">
        <v>135</v>
      </c>
      <c r="E1024" s="1" t="s">
        <v>1543</v>
      </c>
      <c r="F1024" s="52">
        <v>43062.687557870369</v>
      </c>
      <c r="G1024" s="158">
        <v>2130.9673291467898</v>
      </c>
      <c r="H1024" s="5" t="s">
        <v>118</v>
      </c>
      <c r="I1024" s="1" t="s">
        <v>143</v>
      </c>
      <c r="J1024" s="69">
        <v>3820</v>
      </c>
    </row>
    <row r="1025" spans="1:10" x14ac:dyDescent="0.2">
      <c r="A1025" s="50">
        <v>43062</v>
      </c>
      <c r="B1025" s="1">
        <v>0.68761574074074072</v>
      </c>
      <c r="C1025" s="1" t="s">
        <v>1220</v>
      </c>
      <c r="D1025" s="1" t="s">
        <v>135</v>
      </c>
      <c r="E1025" s="1" t="s">
        <v>1544</v>
      </c>
      <c r="F1025" s="52">
        <v>43062.687615740739</v>
      </c>
      <c r="G1025" s="158">
        <v>2130.96881456459</v>
      </c>
      <c r="H1025" s="5" t="s">
        <v>137</v>
      </c>
      <c r="I1025" s="1" t="s">
        <v>119</v>
      </c>
      <c r="J1025" s="69">
        <v>95500</v>
      </c>
    </row>
    <row r="1026" spans="1:10" x14ac:dyDescent="0.2">
      <c r="A1026" s="50">
        <v>43063</v>
      </c>
      <c r="B1026" s="1">
        <v>0.68188657407407405</v>
      </c>
      <c r="C1026" s="1" t="s">
        <v>678</v>
      </c>
      <c r="D1026" s="1" t="s">
        <v>135</v>
      </c>
      <c r="E1026" s="1" t="s">
        <v>1545</v>
      </c>
      <c r="F1026" s="52">
        <v>43063.662499999999</v>
      </c>
      <c r="G1026" s="158">
        <v>2130.9702999823899</v>
      </c>
      <c r="H1026" s="5" t="s">
        <v>118</v>
      </c>
      <c r="I1026" s="1" t="s">
        <v>143</v>
      </c>
      <c r="J1026" s="69">
        <v>15.51</v>
      </c>
    </row>
    <row r="1027" spans="1:10" x14ac:dyDescent="0.2">
      <c r="A1027" s="50">
        <v>43063</v>
      </c>
      <c r="B1027" s="1">
        <v>0.68190972222222224</v>
      </c>
      <c r="C1027" s="1" t="s">
        <v>1495</v>
      </c>
      <c r="D1027" s="1" t="s">
        <v>135</v>
      </c>
      <c r="E1027" s="1" t="s">
        <v>1546</v>
      </c>
      <c r="F1027" s="52">
        <v>43063.677777777775</v>
      </c>
      <c r="G1027" s="158">
        <v>2130.9717854001901</v>
      </c>
      <c r="H1027" s="5" t="s">
        <v>118</v>
      </c>
      <c r="I1027" s="1" t="s">
        <v>143</v>
      </c>
      <c r="J1027" s="69">
        <v>7.22</v>
      </c>
    </row>
    <row r="1028" spans="1:10" x14ac:dyDescent="0.2">
      <c r="A1028" s="50">
        <v>43063</v>
      </c>
      <c r="B1028" s="1">
        <v>0.68192129629629628</v>
      </c>
      <c r="C1028" s="1" t="s">
        <v>1500</v>
      </c>
      <c r="D1028" s="1" t="s">
        <v>135</v>
      </c>
      <c r="E1028" s="1" t="s">
        <v>1547</v>
      </c>
      <c r="F1028" s="52">
        <v>43063.678472222222</v>
      </c>
      <c r="G1028" s="158">
        <v>2130.9732708179899</v>
      </c>
      <c r="H1028" s="5" t="s">
        <v>118</v>
      </c>
      <c r="I1028" s="1" t="s">
        <v>143</v>
      </c>
      <c r="J1028" s="69">
        <v>8.33</v>
      </c>
    </row>
    <row r="1029" spans="1:10" x14ac:dyDescent="0.2">
      <c r="A1029" s="50">
        <v>43063</v>
      </c>
      <c r="B1029" s="1">
        <v>0.68193287037037031</v>
      </c>
      <c r="C1029" s="1" t="s">
        <v>1503</v>
      </c>
      <c r="D1029" s="1" t="s">
        <v>135</v>
      </c>
      <c r="E1029" s="1" t="s">
        <v>1548</v>
      </c>
      <c r="F1029" s="52">
        <v>43063.678472222222</v>
      </c>
      <c r="G1029" s="158">
        <v>2130.9747562358002</v>
      </c>
      <c r="H1029" s="5" t="s">
        <v>118</v>
      </c>
      <c r="I1029" s="1" t="s">
        <v>143</v>
      </c>
      <c r="J1029" s="69">
        <v>43.71</v>
      </c>
    </row>
    <row r="1030" spans="1:10" x14ac:dyDescent="0.2">
      <c r="A1030" s="50">
        <v>43063</v>
      </c>
      <c r="B1030" s="1">
        <v>0.68194444444444446</v>
      </c>
      <c r="C1030" s="1" t="s">
        <v>1498</v>
      </c>
      <c r="D1030" s="1" t="s">
        <v>135</v>
      </c>
      <c r="E1030" s="1" t="s">
        <v>1549</v>
      </c>
      <c r="F1030" s="52">
        <v>43063.678472222222</v>
      </c>
      <c r="G1030" s="158">
        <v>2130.9762416536</v>
      </c>
      <c r="H1030" s="5" t="s">
        <v>118</v>
      </c>
      <c r="I1030" s="1" t="s">
        <v>143</v>
      </c>
      <c r="J1030" s="69">
        <v>25</v>
      </c>
    </row>
    <row r="1031" spans="1:10" x14ac:dyDescent="0.2">
      <c r="A1031" s="50">
        <v>43063</v>
      </c>
      <c r="B1031" s="1">
        <v>0.68196759259259254</v>
      </c>
      <c r="C1031" s="1" t="s">
        <v>1285</v>
      </c>
      <c r="D1031" s="1" t="s">
        <v>135</v>
      </c>
      <c r="E1031" s="1" t="s">
        <v>1550</v>
      </c>
      <c r="F1031" s="52">
        <v>43063.678472222222</v>
      </c>
      <c r="G1031" s="158">
        <v>2130.9777270713998</v>
      </c>
      <c r="H1031" s="5" t="s">
        <v>118</v>
      </c>
      <c r="I1031" s="1" t="s">
        <v>143</v>
      </c>
      <c r="J1031" s="69">
        <v>7.07</v>
      </c>
    </row>
    <row r="1032" spans="1:10" x14ac:dyDescent="0.2">
      <c r="A1032" s="50">
        <v>43063</v>
      </c>
      <c r="B1032" s="1">
        <v>0.68197916666666669</v>
      </c>
      <c r="C1032" s="1" t="s">
        <v>1323</v>
      </c>
      <c r="D1032" s="1" t="s">
        <v>135</v>
      </c>
      <c r="E1032" s="1" t="s">
        <v>1551</v>
      </c>
      <c r="F1032" s="52">
        <v>43063.678472222222</v>
      </c>
      <c r="G1032" s="158">
        <v>2130.9792124892001</v>
      </c>
      <c r="H1032" s="5" t="s">
        <v>137</v>
      </c>
      <c r="I1032" s="1" t="s">
        <v>119</v>
      </c>
      <c r="J1032" s="69">
        <v>12.489000000000001</v>
      </c>
    </row>
    <row r="1033" spans="1:10" x14ac:dyDescent="0.2">
      <c r="A1033" s="50">
        <v>43063</v>
      </c>
      <c r="B1033" s="1">
        <v>0.68199074074074073</v>
      </c>
      <c r="C1033" s="1" t="s">
        <v>888</v>
      </c>
      <c r="D1033" s="1" t="s">
        <v>135</v>
      </c>
      <c r="E1033" s="1" t="s">
        <v>1552</v>
      </c>
      <c r="F1033" s="52">
        <v>43063.678472222222</v>
      </c>
      <c r="G1033" s="158">
        <v>2130.9806979069999</v>
      </c>
      <c r="H1033" s="5" t="s">
        <v>137</v>
      </c>
      <c r="I1033" s="1" t="s">
        <v>119</v>
      </c>
      <c r="J1033" s="69">
        <v>28.02</v>
      </c>
    </row>
    <row r="1034" spans="1:10" x14ac:dyDescent="0.2">
      <c r="A1034" s="50">
        <v>43063</v>
      </c>
      <c r="B1034" s="1">
        <v>0.74690972222222218</v>
      </c>
      <c r="C1034" s="1" t="s">
        <v>1223</v>
      </c>
      <c r="D1034" s="1" t="s">
        <v>135</v>
      </c>
      <c r="E1034" s="1" t="s">
        <v>1553</v>
      </c>
      <c r="F1034" s="52">
        <v>43063.746793981481</v>
      </c>
      <c r="G1034" s="158">
        <v>2130.9821833248102</v>
      </c>
      <c r="H1034" s="5" t="s">
        <v>137</v>
      </c>
      <c r="I1034" s="1" t="s">
        <v>119</v>
      </c>
      <c r="J1034" s="69">
        <v>6406</v>
      </c>
    </row>
    <row r="1035" spans="1:10" x14ac:dyDescent="0.2">
      <c r="A1035" s="50">
        <v>43063</v>
      </c>
      <c r="B1035" s="1">
        <v>0.74694444444444441</v>
      </c>
      <c r="C1035" s="1" t="s">
        <v>999</v>
      </c>
      <c r="D1035" s="1" t="s">
        <v>135</v>
      </c>
      <c r="E1035" s="1" t="s">
        <v>1554</v>
      </c>
      <c r="F1035" s="52">
        <v>43063.746944444443</v>
      </c>
      <c r="G1035" s="158">
        <v>2130.98366874261</v>
      </c>
      <c r="H1035" s="5" t="s">
        <v>137</v>
      </c>
      <c r="I1035" s="1" t="s">
        <v>119</v>
      </c>
      <c r="J1035" s="69">
        <v>3956</v>
      </c>
    </row>
    <row r="1036" spans="1:10" x14ac:dyDescent="0.2">
      <c r="A1036" s="50">
        <v>43063</v>
      </c>
      <c r="B1036" s="1">
        <v>0.74697916666666664</v>
      </c>
      <c r="C1036" s="1" t="s">
        <v>989</v>
      </c>
      <c r="D1036" s="1" t="s">
        <v>135</v>
      </c>
      <c r="E1036" s="1" t="s">
        <v>1555</v>
      </c>
      <c r="F1036" s="52">
        <v>43063.746979166666</v>
      </c>
      <c r="G1036" s="158">
        <v>2130.9851541604098</v>
      </c>
      <c r="H1036" s="5" t="s">
        <v>137</v>
      </c>
      <c r="I1036" s="1" t="s">
        <v>143</v>
      </c>
      <c r="J1036" s="69">
        <v>14915</v>
      </c>
    </row>
    <row r="1037" spans="1:10" x14ac:dyDescent="0.2">
      <c r="A1037" s="50">
        <v>43063</v>
      </c>
      <c r="B1037" s="1">
        <v>0.74703703703703705</v>
      </c>
      <c r="C1037" s="1" t="s">
        <v>1416</v>
      </c>
      <c r="D1037" s="1" t="s">
        <v>135</v>
      </c>
      <c r="E1037" s="1" t="s">
        <v>1556</v>
      </c>
      <c r="F1037" s="52">
        <v>43063.747037037036</v>
      </c>
      <c r="G1037" s="158">
        <v>2130.9866395782101</v>
      </c>
      <c r="H1037" s="5" t="s">
        <v>118</v>
      </c>
      <c r="I1037" s="1" t="s">
        <v>143</v>
      </c>
      <c r="J1037" s="69">
        <v>3818.5</v>
      </c>
    </row>
    <row r="1038" spans="1:10" x14ac:dyDescent="0.2">
      <c r="A1038" s="50">
        <v>43063</v>
      </c>
      <c r="B1038" s="1">
        <v>0.74709490740740747</v>
      </c>
      <c r="C1038" s="1" t="s">
        <v>1458</v>
      </c>
      <c r="D1038" s="1" t="s">
        <v>135</v>
      </c>
      <c r="E1038" s="1" t="s">
        <v>1557</v>
      </c>
      <c r="F1038" s="52">
        <v>43063.747083333335</v>
      </c>
      <c r="G1038" s="158">
        <v>2130.9881249960099</v>
      </c>
      <c r="H1038" s="5" t="s">
        <v>118</v>
      </c>
      <c r="I1038" s="1" t="s">
        <v>143</v>
      </c>
      <c r="J1038" s="69">
        <v>3848</v>
      </c>
    </row>
    <row r="1039" spans="1:10" x14ac:dyDescent="0.2">
      <c r="A1039" s="50">
        <v>43063</v>
      </c>
      <c r="B1039" s="1">
        <v>0.74714120370370374</v>
      </c>
      <c r="C1039" s="1" t="s">
        <v>1458</v>
      </c>
      <c r="D1039" s="1" t="s">
        <v>135</v>
      </c>
      <c r="E1039" s="1" t="s">
        <v>1558</v>
      </c>
      <c r="F1039" s="52">
        <v>43063.747141203705</v>
      </c>
      <c r="G1039" s="158">
        <v>2130.9896104138202</v>
      </c>
      <c r="H1039" s="5" t="s">
        <v>137</v>
      </c>
      <c r="I1039" s="1" t="s">
        <v>119</v>
      </c>
      <c r="J1039" s="69">
        <v>3806.4740000000002</v>
      </c>
    </row>
    <row r="1040" spans="1:10" x14ac:dyDescent="0.2">
      <c r="A1040" s="50">
        <v>43063</v>
      </c>
      <c r="B1040" s="1">
        <v>0.74717592592592597</v>
      </c>
      <c r="C1040" s="1" t="s">
        <v>1458</v>
      </c>
      <c r="D1040" s="1" t="s">
        <v>135</v>
      </c>
      <c r="E1040" s="1" t="s">
        <v>1559</v>
      </c>
      <c r="F1040" s="52">
        <v>43063.747175925928</v>
      </c>
      <c r="G1040" s="158">
        <v>2130.99109583162</v>
      </c>
      <c r="H1040" s="5" t="s">
        <v>137</v>
      </c>
      <c r="I1040" s="1" t="s">
        <v>143</v>
      </c>
      <c r="J1040" s="69">
        <v>3809</v>
      </c>
    </row>
    <row r="1041" spans="1:10" x14ac:dyDescent="0.2">
      <c r="A1041" s="50">
        <v>43063</v>
      </c>
      <c r="B1041" s="1">
        <v>0.74725694444444446</v>
      </c>
      <c r="C1041" s="1" t="s">
        <v>1458</v>
      </c>
      <c r="D1041" s="1" t="s">
        <v>135</v>
      </c>
      <c r="E1041" s="1" t="s">
        <v>1560</v>
      </c>
      <c r="F1041" s="52">
        <v>43063.747256944444</v>
      </c>
      <c r="G1041" s="158">
        <v>2130.9925812494198</v>
      </c>
      <c r="H1041" s="5" t="s">
        <v>118</v>
      </c>
      <c r="I1041" s="1" t="s">
        <v>119</v>
      </c>
      <c r="J1041" s="69">
        <v>3831.6669999999999</v>
      </c>
    </row>
    <row r="1042" spans="1:10" x14ac:dyDescent="0.2">
      <c r="A1042" s="50">
        <v>43063</v>
      </c>
      <c r="B1042" s="1">
        <v>0.74731481481481488</v>
      </c>
      <c r="C1042" s="1" t="s">
        <v>1416</v>
      </c>
      <c r="D1042" s="1" t="s">
        <v>135</v>
      </c>
      <c r="E1042" s="1" t="s">
        <v>1561</v>
      </c>
      <c r="F1042" s="52">
        <v>43063.747314814813</v>
      </c>
      <c r="G1042" s="158">
        <v>2130.9940666672201</v>
      </c>
      <c r="H1042" s="5" t="s">
        <v>118</v>
      </c>
      <c r="I1042" s="1" t="s">
        <v>143</v>
      </c>
      <c r="J1042" s="69">
        <v>3793.2170000000001</v>
      </c>
    </row>
    <row r="1043" spans="1:10" x14ac:dyDescent="0.2">
      <c r="A1043" s="50">
        <v>43063</v>
      </c>
      <c r="B1043" s="1">
        <v>0.74738425925925922</v>
      </c>
      <c r="C1043" s="1" t="s">
        <v>1416</v>
      </c>
      <c r="D1043" s="1" t="s">
        <v>135</v>
      </c>
      <c r="E1043" s="1" t="s">
        <v>1562</v>
      </c>
      <c r="F1043" s="52">
        <v>43063.747372685182</v>
      </c>
      <c r="G1043" s="158">
        <v>2130.9955520850199</v>
      </c>
      <c r="H1043" s="5" t="s">
        <v>137</v>
      </c>
      <c r="I1043" s="1" t="s">
        <v>119</v>
      </c>
      <c r="J1043" s="69">
        <v>3783.6959999999999</v>
      </c>
    </row>
    <row r="1044" spans="1:10" x14ac:dyDescent="0.2">
      <c r="A1044" s="50">
        <v>43066</v>
      </c>
      <c r="B1044" s="1">
        <v>0.63097222222222216</v>
      </c>
      <c r="C1044" s="1" t="s">
        <v>1566</v>
      </c>
      <c r="D1044" s="1" t="s">
        <v>116</v>
      </c>
      <c r="E1044" s="1" t="s">
        <v>1568</v>
      </c>
      <c r="F1044" s="52">
        <v>43066.630532407406</v>
      </c>
      <c r="G1044" s="158">
        <v>2130.9970375028302</v>
      </c>
      <c r="H1044" s="5" t="s">
        <v>118</v>
      </c>
      <c r="I1044" s="1" t="s">
        <v>119</v>
      </c>
      <c r="J1044" s="69">
        <v>0.176985</v>
      </c>
    </row>
    <row r="1045" spans="1:10" x14ac:dyDescent="0.2">
      <c r="A1045" s="50">
        <v>43066</v>
      </c>
      <c r="B1045" s="1">
        <v>0.63356481481481486</v>
      </c>
      <c r="C1045" s="1" t="s">
        <v>1564</v>
      </c>
      <c r="D1045" s="1" t="s">
        <v>135</v>
      </c>
      <c r="E1045" s="1" t="s">
        <v>1569</v>
      </c>
      <c r="F1045" s="52">
        <v>43066.633125</v>
      </c>
      <c r="G1045" s="158">
        <v>2130.99852292063</v>
      </c>
      <c r="H1045" s="5" t="s">
        <v>137</v>
      </c>
      <c r="I1045" s="1" t="s">
        <v>119</v>
      </c>
      <c r="J1045" s="69">
        <v>3.45</v>
      </c>
    </row>
    <row r="1046" spans="1:10" x14ac:dyDescent="0.2">
      <c r="A1046" s="50">
        <v>43066</v>
      </c>
      <c r="B1046" s="1">
        <v>0.6335763888888889</v>
      </c>
      <c r="C1046" s="1" t="s">
        <v>978</v>
      </c>
      <c r="D1046" s="1" t="s">
        <v>135</v>
      </c>
      <c r="E1046" s="1" t="s">
        <v>1570</v>
      </c>
      <c r="F1046" s="52">
        <v>43066.633576388886</v>
      </c>
      <c r="G1046" s="158">
        <v>2131.0000083384298</v>
      </c>
      <c r="H1046" s="5" t="s">
        <v>118</v>
      </c>
      <c r="I1046" s="1" t="s">
        <v>143</v>
      </c>
      <c r="J1046" s="69">
        <v>24.26</v>
      </c>
    </row>
    <row r="1047" spans="1:10" x14ac:dyDescent="0.2">
      <c r="A1047" s="50">
        <v>43066</v>
      </c>
      <c r="B1047" s="1">
        <v>0.63358796296296294</v>
      </c>
      <c r="C1047" s="1" t="s">
        <v>1500</v>
      </c>
      <c r="D1047" s="1" t="s">
        <v>135</v>
      </c>
      <c r="E1047" s="1" t="s">
        <v>1571</v>
      </c>
      <c r="F1047" s="52">
        <v>43066.633599537039</v>
      </c>
      <c r="G1047" s="158">
        <v>2131.00149375623</v>
      </c>
      <c r="H1047" s="5" t="s">
        <v>118</v>
      </c>
      <c r="I1047" s="1" t="s">
        <v>143</v>
      </c>
      <c r="J1047" s="69">
        <v>7.76</v>
      </c>
    </row>
    <row r="1048" spans="1:10" x14ac:dyDescent="0.2">
      <c r="A1048" s="50">
        <v>43066</v>
      </c>
      <c r="B1048" s="1">
        <v>0.63361111111111112</v>
      </c>
      <c r="C1048" s="1" t="s">
        <v>1427</v>
      </c>
      <c r="D1048" s="1" t="s">
        <v>135</v>
      </c>
      <c r="E1048" s="1" t="s">
        <v>1572</v>
      </c>
      <c r="F1048" s="52">
        <v>43066.633611111109</v>
      </c>
      <c r="G1048" s="158">
        <v>2131.0029791740299</v>
      </c>
      <c r="H1048" s="5" t="s">
        <v>118</v>
      </c>
      <c r="I1048" s="1" t="s">
        <v>143</v>
      </c>
      <c r="J1048" s="69">
        <v>6.13</v>
      </c>
    </row>
    <row r="1049" spans="1:10" x14ac:dyDescent="0.2">
      <c r="A1049" s="50">
        <v>43066</v>
      </c>
      <c r="B1049" s="1">
        <v>0.63362268518518516</v>
      </c>
      <c r="C1049" s="1" t="s">
        <v>888</v>
      </c>
      <c r="D1049" s="1" t="s">
        <v>135</v>
      </c>
      <c r="E1049" s="1" t="s">
        <v>1573</v>
      </c>
      <c r="F1049" s="52">
        <v>43066.633622685185</v>
      </c>
      <c r="G1049" s="158">
        <v>2131.0044645918401</v>
      </c>
      <c r="H1049" s="5" t="s">
        <v>137</v>
      </c>
      <c r="I1049" s="1" t="s">
        <v>119</v>
      </c>
      <c r="J1049" s="69">
        <v>28.38</v>
      </c>
    </row>
    <row r="1050" spans="1:10" x14ac:dyDescent="0.2">
      <c r="A1050" s="50">
        <v>43066</v>
      </c>
      <c r="B1050" s="1">
        <v>0.79293981481481479</v>
      </c>
      <c r="C1050" s="1" t="s">
        <v>1416</v>
      </c>
      <c r="D1050" s="1" t="s">
        <v>135</v>
      </c>
      <c r="E1050" s="1" t="s">
        <v>1574</v>
      </c>
      <c r="F1050" s="52">
        <v>43066.79278935185</v>
      </c>
      <c r="G1050" s="158">
        <v>2131.0059500096399</v>
      </c>
      <c r="H1050" s="5" t="s">
        <v>118</v>
      </c>
      <c r="I1050" s="1" t="s">
        <v>143</v>
      </c>
      <c r="J1050" s="69">
        <v>3831</v>
      </c>
    </row>
    <row r="1051" spans="1:10" x14ac:dyDescent="0.2">
      <c r="A1051" s="50">
        <v>43066</v>
      </c>
      <c r="B1051" s="1">
        <v>0.79295138888888894</v>
      </c>
      <c r="C1051" s="1" t="s">
        <v>1190</v>
      </c>
      <c r="D1051" s="1" t="s">
        <v>135</v>
      </c>
      <c r="E1051" s="1" t="s">
        <v>1575</v>
      </c>
      <c r="F1051" s="52">
        <v>43066.792962962965</v>
      </c>
      <c r="G1051" s="158">
        <v>2131.0074354274402</v>
      </c>
      <c r="H1051" s="5" t="s">
        <v>137</v>
      </c>
      <c r="I1051" s="1" t="s">
        <v>143</v>
      </c>
      <c r="J1051" s="69">
        <v>658.4</v>
      </c>
    </row>
    <row r="1052" spans="1:10" x14ac:dyDescent="0.2">
      <c r="A1052" s="50">
        <v>43066</v>
      </c>
      <c r="B1052" s="1">
        <v>0.79297453703703702</v>
      </c>
      <c r="C1052" s="1" t="s">
        <v>989</v>
      </c>
      <c r="D1052" s="1" t="s">
        <v>135</v>
      </c>
      <c r="E1052" s="1" t="s">
        <v>1576</v>
      </c>
      <c r="F1052" s="52">
        <v>43066.792974537035</v>
      </c>
      <c r="G1052" s="158">
        <v>2131.00892084524</v>
      </c>
      <c r="H1052" s="5" t="s">
        <v>137</v>
      </c>
      <c r="I1052" s="1" t="s">
        <v>143</v>
      </c>
      <c r="J1052" s="69">
        <v>14970</v>
      </c>
    </row>
    <row r="1053" spans="1:10" x14ac:dyDescent="0.2">
      <c r="A1053" s="50">
        <v>43066</v>
      </c>
      <c r="B1053" s="1">
        <v>0.79298611111111106</v>
      </c>
      <c r="C1053" s="1" t="s">
        <v>1223</v>
      </c>
      <c r="D1053" s="1" t="s">
        <v>135</v>
      </c>
      <c r="E1053" s="1" t="s">
        <v>1577</v>
      </c>
      <c r="F1053" s="52">
        <v>43066.792986111112</v>
      </c>
      <c r="G1053" s="158">
        <v>2131.0104062630398</v>
      </c>
      <c r="H1053" s="5" t="s">
        <v>137</v>
      </c>
      <c r="I1053" s="1" t="s">
        <v>119</v>
      </c>
      <c r="J1053" s="69">
        <v>6484</v>
      </c>
    </row>
    <row r="1054" spans="1:10" x14ac:dyDescent="0.2">
      <c r="A1054" s="50">
        <v>43066</v>
      </c>
      <c r="B1054" s="1">
        <v>0.79299768518518521</v>
      </c>
      <c r="C1054" s="1" t="s">
        <v>1416</v>
      </c>
      <c r="D1054" s="1" t="s">
        <v>135</v>
      </c>
      <c r="E1054" s="1" t="s">
        <v>1578</v>
      </c>
      <c r="F1054" s="52">
        <v>43066.793009259258</v>
      </c>
      <c r="G1054" s="158">
        <v>2131.0118916808501</v>
      </c>
      <c r="H1054" s="5" t="s">
        <v>137</v>
      </c>
      <c r="I1054" s="1" t="s">
        <v>119</v>
      </c>
      <c r="J1054" s="69">
        <v>3827</v>
      </c>
    </row>
    <row r="1055" spans="1:10" x14ac:dyDescent="0.2">
      <c r="A1055" s="50">
        <v>43066</v>
      </c>
      <c r="B1055" s="1">
        <v>0.79302083333333329</v>
      </c>
      <c r="C1055" s="1" t="s">
        <v>1458</v>
      </c>
      <c r="D1055" s="1" t="s">
        <v>135</v>
      </c>
      <c r="E1055" s="1" t="s">
        <v>1579</v>
      </c>
      <c r="F1055" s="52">
        <v>43066.793020833335</v>
      </c>
      <c r="G1055" s="158">
        <v>2131.0133770986499</v>
      </c>
      <c r="H1055" s="5" t="s">
        <v>137</v>
      </c>
      <c r="I1055" s="1" t="s">
        <v>119</v>
      </c>
      <c r="J1055" s="69">
        <v>3836.0770000000002</v>
      </c>
    </row>
    <row r="1056" spans="1:10" x14ac:dyDescent="0.2">
      <c r="A1056" s="50">
        <v>43066</v>
      </c>
      <c r="B1056" s="1">
        <v>0.79303240740740744</v>
      </c>
      <c r="C1056" s="1" t="s">
        <v>1458</v>
      </c>
      <c r="D1056" s="1" t="s">
        <v>135</v>
      </c>
      <c r="E1056" s="1" t="s">
        <v>1580</v>
      </c>
      <c r="F1056" s="52">
        <v>43066.793032407404</v>
      </c>
      <c r="G1056" s="158">
        <v>2131.0148625164502</v>
      </c>
      <c r="H1056" s="5" t="s">
        <v>137</v>
      </c>
      <c r="I1056" s="1" t="s">
        <v>143</v>
      </c>
      <c r="J1056" s="69">
        <v>3858.25</v>
      </c>
    </row>
    <row r="1057" spans="1:10" x14ac:dyDescent="0.2">
      <c r="A1057" s="50">
        <v>43066</v>
      </c>
      <c r="B1057" s="1">
        <v>0.79304398148148147</v>
      </c>
      <c r="C1057" s="1" t="s">
        <v>1458</v>
      </c>
      <c r="D1057" s="1" t="s">
        <v>135</v>
      </c>
      <c r="E1057" s="1" t="s">
        <v>1581</v>
      </c>
      <c r="F1057" s="52">
        <v>43066.793055555558</v>
      </c>
      <c r="G1057" s="158">
        <v>2131.01634793425</v>
      </c>
      <c r="H1057" s="5" t="s">
        <v>137</v>
      </c>
      <c r="I1057" s="1" t="s">
        <v>143</v>
      </c>
      <c r="J1057" s="69">
        <v>3866</v>
      </c>
    </row>
    <row r="1058" spans="1:10" x14ac:dyDescent="0.2">
      <c r="A1058" s="50">
        <v>43066</v>
      </c>
      <c r="B1058" s="1">
        <v>0.79306712962962955</v>
      </c>
      <c r="C1058" s="1" t="s">
        <v>1458</v>
      </c>
      <c r="D1058" s="1" t="s">
        <v>135</v>
      </c>
      <c r="E1058" s="1" t="s">
        <v>1582</v>
      </c>
      <c r="F1058" s="52">
        <v>43066.793067129627</v>
      </c>
      <c r="G1058" s="158">
        <v>2131.0178333520498</v>
      </c>
      <c r="H1058" s="5" t="s">
        <v>118</v>
      </c>
      <c r="I1058" s="1" t="s">
        <v>119</v>
      </c>
      <c r="J1058" s="69">
        <v>3914</v>
      </c>
    </row>
    <row r="1059" spans="1:10" x14ac:dyDescent="0.2">
      <c r="A1059" s="50">
        <v>43066</v>
      </c>
      <c r="B1059" s="1">
        <v>0.7930787037037037</v>
      </c>
      <c r="C1059" s="1" t="s">
        <v>1416</v>
      </c>
      <c r="D1059" s="1" t="s">
        <v>135</v>
      </c>
      <c r="E1059" s="1" t="s">
        <v>1583</v>
      </c>
      <c r="F1059" s="52">
        <v>43066.793078703704</v>
      </c>
      <c r="G1059" s="158">
        <v>2131.0193187698601</v>
      </c>
      <c r="H1059" s="5" t="s">
        <v>118</v>
      </c>
      <c r="I1059" s="1" t="s">
        <v>143</v>
      </c>
      <c r="J1059" s="69">
        <v>3871.7890000000002</v>
      </c>
    </row>
    <row r="1060" spans="1:10" x14ac:dyDescent="0.2">
      <c r="A1060" s="50">
        <v>43067</v>
      </c>
      <c r="B1060" s="1">
        <v>0.66295138888888883</v>
      </c>
      <c r="C1060" s="1" t="s">
        <v>1586</v>
      </c>
      <c r="D1060" s="1" t="s">
        <v>116</v>
      </c>
      <c r="E1060" s="1" t="s">
        <v>1590</v>
      </c>
      <c r="F1060" s="52">
        <v>43067.658379629633</v>
      </c>
      <c r="G1060" s="158">
        <v>2131.0208041876599</v>
      </c>
      <c r="H1060" s="5" t="s">
        <v>118</v>
      </c>
      <c r="I1060" s="1" t="s">
        <v>119</v>
      </c>
      <c r="J1060" s="69">
        <v>33.448096</v>
      </c>
    </row>
    <row r="1061" spans="1:10" x14ac:dyDescent="0.2">
      <c r="A1061" s="50">
        <v>43067</v>
      </c>
      <c r="B1061" s="1">
        <v>0.66297453703703701</v>
      </c>
      <c r="C1061" s="1" t="s">
        <v>1591</v>
      </c>
      <c r="D1061" s="1" t="s">
        <v>116</v>
      </c>
      <c r="E1061" s="1" t="s">
        <v>1592</v>
      </c>
      <c r="F1061" s="52">
        <v>43067.658530092594</v>
      </c>
      <c r="G1061" s="158">
        <v>2131.0222896054602</v>
      </c>
      <c r="H1061" s="5" t="s">
        <v>137</v>
      </c>
      <c r="I1061" s="1" t="s">
        <v>119</v>
      </c>
      <c r="J1061" s="69">
        <v>18.426496</v>
      </c>
    </row>
    <row r="1062" spans="1:10" x14ac:dyDescent="0.2">
      <c r="A1062" s="50">
        <v>43067</v>
      </c>
      <c r="B1062" s="1">
        <v>0.66305555555555562</v>
      </c>
      <c r="C1062" s="1" t="s">
        <v>1223</v>
      </c>
      <c r="D1062" s="1" t="s">
        <v>135</v>
      </c>
      <c r="E1062" s="1" t="s">
        <v>1593</v>
      </c>
      <c r="F1062" s="52">
        <v>43067.655532407407</v>
      </c>
      <c r="G1062" s="158">
        <v>2131.02377502326</v>
      </c>
      <c r="H1062" s="5" t="s">
        <v>137</v>
      </c>
      <c r="I1062" s="1" t="s">
        <v>119</v>
      </c>
      <c r="J1062" s="69">
        <v>6499</v>
      </c>
    </row>
    <row r="1063" spans="1:10" x14ac:dyDescent="0.2">
      <c r="A1063" s="50">
        <v>43067</v>
      </c>
      <c r="B1063" s="1">
        <v>0.66306712962962966</v>
      </c>
      <c r="C1063" s="1" t="s">
        <v>989</v>
      </c>
      <c r="D1063" s="1" t="s">
        <v>135</v>
      </c>
      <c r="E1063" s="1" t="s">
        <v>1594</v>
      </c>
      <c r="F1063" s="52">
        <v>43067.656504629631</v>
      </c>
      <c r="G1063" s="158">
        <v>2131.0252604410598</v>
      </c>
      <c r="H1063" s="5" t="s">
        <v>137</v>
      </c>
      <c r="I1063" s="1" t="s">
        <v>143</v>
      </c>
      <c r="J1063" s="69">
        <v>15035</v>
      </c>
    </row>
    <row r="1064" spans="1:10" x14ac:dyDescent="0.2">
      <c r="A1064" s="50">
        <v>43067</v>
      </c>
      <c r="B1064" s="1">
        <v>0.66309027777777774</v>
      </c>
      <c r="C1064" s="1" t="s">
        <v>1458</v>
      </c>
      <c r="D1064" s="1" t="s">
        <v>135</v>
      </c>
      <c r="E1064" s="1" t="s">
        <v>1595</v>
      </c>
      <c r="F1064" s="52">
        <v>43067.6565162037</v>
      </c>
      <c r="G1064" s="158">
        <v>2131.0267458588701</v>
      </c>
      <c r="H1064" s="5" t="s">
        <v>118</v>
      </c>
      <c r="I1064" s="1" t="s">
        <v>119</v>
      </c>
      <c r="J1064" s="69">
        <v>3908</v>
      </c>
    </row>
    <row r="1065" spans="1:10" x14ac:dyDescent="0.2">
      <c r="A1065" s="50">
        <v>43067</v>
      </c>
      <c r="B1065" s="1">
        <v>0.66310185185185189</v>
      </c>
      <c r="C1065" s="1" t="s">
        <v>1220</v>
      </c>
      <c r="D1065" s="1" t="s">
        <v>135</v>
      </c>
      <c r="E1065" s="1" t="s">
        <v>1596</v>
      </c>
      <c r="F1065" s="52">
        <v>43067.656539351854</v>
      </c>
      <c r="G1065" s="158">
        <v>2131.0282312766699</v>
      </c>
      <c r="H1065" s="5" t="s">
        <v>118</v>
      </c>
      <c r="I1065" s="1" t="s">
        <v>143</v>
      </c>
      <c r="J1065" s="69">
        <v>92300</v>
      </c>
    </row>
    <row r="1066" spans="1:10" x14ac:dyDescent="0.2">
      <c r="A1066" s="50">
        <v>43067</v>
      </c>
      <c r="B1066" s="1">
        <v>0.66312499999999996</v>
      </c>
      <c r="C1066" s="1" t="s">
        <v>1597</v>
      </c>
      <c r="D1066" s="1" t="s">
        <v>135</v>
      </c>
      <c r="E1066" s="1" t="s">
        <v>1598</v>
      </c>
      <c r="F1066" s="52">
        <v>43067.656550925924</v>
      </c>
      <c r="G1066" s="158">
        <v>2131.0297166944702</v>
      </c>
      <c r="H1066" s="5" t="s">
        <v>118</v>
      </c>
      <c r="I1066" s="1" t="s">
        <v>119</v>
      </c>
      <c r="J1066" s="69">
        <v>500.71646341463401</v>
      </c>
    </row>
    <row r="1067" spans="1:10" x14ac:dyDescent="0.2">
      <c r="A1067" s="50">
        <v>43067</v>
      </c>
      <c r="B1067" s="1">
        <v>0.66313657407407411</v>
      </c>
      <c r="C1067" s="1" t="s">
        <v>1458</v>
      </c>
      <c r="D1067" s="1" t="s">
        <v>135</v>
      </c>
      <c r="E1067" s="1" t="s">
        <v>1599</v>
      </c>
      <c r="F1067" s="52">
        <v>43067.656574074077</v>
      </c>
      <c r="G1067" s="158">
        <v>2131.03120211227</v>
      </c>
      <c r="H1067" s="5" t="s">
        <v>118</v>
      </c>
      <c r="I1067" s="1" t="s">
        <v>143</v>
      </c>
      <c r="J1067" s="69">
        <v>3867.3846153846198</v>
      </c>
    </row>
    <row r="1068" spans="1:10" x14ac:dyDescent="0.2">
      <c r="A1068" s="50">
        <v>43067</v>
      </c>
      <c r="B1068" s="1">
        <v>0.66315972222222219</v>
      </c>
      <c r="C1068" s="1" t="s">
        <v>1416</v>
      </c>
      <c r="D1068" s="1" t="s">
        <v>135</v>
      </c>
      <c r="E1068" s="1" t="s">
        <v>1600</v>
      </c>
      <c r="F1068" s="52">
        <v>43067.656585648147</v>
      </c>
      <c r="G1068" s="158">
        <v>2131.0326875300698</v>
      </c>
      <c r="H1068" s="5" t="s">
        <v>118</v>
      </c>
      <c r="I1068" s="1" t="s">
        <v>143</v>
      </c>
      <c r="J1068" s="69">
        <v>3859.1818181818198</v>
      </c>
    </row>
    <row r="1069" spans="1:10" x14ac:dyDescent="0.2">
      <c r="A1069" s="50">
        <v>43067</v>
      </c>
      <c r="B1069" s="1">
        <v>0.66317129629629623</v>
      </c>
      <c r="C1069" s="1" t="s">
        <v>1416</v>
      </c>
      <c r="D1069" s="1" t="s">
        <v>135</v>
      </c>
      <c r="E1069" s="1" t="s">
        <v>1601</v>
      </c>
      <c r="F1069" s="52">
        <v>43067.656608796293</v>
      </c>
      <c r="G1069" s="158">
        <v>2131.0341729478801</v>
      </c>
      <c r="H1069" s="5" t="s">
        <v>118</v>
      </c>
      <c r="I1069" s="1" t="s">
        <v>143</v>
      </c>
      <c r="J1069" s="69">
        <v>3847.5</v>
      </c>
    </row>
    <row r="1070" spans="1:10" x14ac:dyDescent="0.2">
      <c r="A1070" s="50">
        <v>43067</v>
      </c>
      <c r="B1070" s="1">
        <v>0.66319444444444442</v>
      </c>
      <c r="C1070" s="1" t="s">
        <v>1458</v>
      </c>
      <c r="D1070" s="1" t="s">
        <v>135</v>
      </c>
      <c r="E1070" s="1" t="s">
        <v>1602</v>
      </c>
      <c r="F1070" s="52">
        <v>43067.65662037037</v>
      </c>
      <c r="G1070" s="158">
        <v>2131.0356583656799</v>
      </c>
      <c r="H1070" s="5" t="s">
        <v>137</v>
      </c>
      <c r="I1070" s="1" t="s">
        <v>119</v>
      </c>
      <c r="J1070" s="69">
        <v>3850.1692307692301</v>
      </c>
    </row>
    <row r="1071" spans="1:10" x14ac:dyDescent="0.2">
      <c r="A1071" s="50">
        <v>43067</v>
      </c>
      <c r="B1071" s="1">
        <v>0.66320601851851857</v>
      </c>
      <c r="C1071" s="1" t="s">
        <v>1458</v>
      </c>
      <c r="D1071" s="1" t="s">
        <v>135</v>
      </c>
      <c r="E1071" s="1" t="s">
        <v>1603</v>
      </c>
      <c r="F1071" s="52">
        <v>43067.656643518516</v>
      </c>
      <c r="G1071" s="158">
        <v>2131.0371437834801</v>
      </c>
      <c r="H1071" s="5" t="s">
        <v>118</v>
      </c>
      <c r="I1071" s="1" t="s">
        <v>143</v>
      </c>
      <c r="J1071" s="69">
        <v>3882.6153846153802</v>
      </c>
    </row>
    <row r="1072" spans="1:10" x14ac:dyDescent="0.2">
      <c r="A1072" s="50">
        <v>43067</v>
      </c>
      <c r="B1072" s="1">
        <v>0.66321759259259261</v>
      </c>
      <c r="C1072" s="1" t="s">
        <v>1416</v>
      </c>
      <c r="D1072" s="1" t="s">
        <v>135</v>
      </c>
      <c r="E1072" s="1" t="s">
        <v>1604</v>
      </c>
      <c r="F1072" s="52">
        <v>43067.656655092593</v>
      </c>
      <c r="G1072" s="158">
        <v>2131.0386292012799</v>
      </c>
      <c r="H1072" s="5" t="s">
        <v>137</v>
      </c>
      <c r="I1072" s="1" t="s">
        <v>119</v>
      </c>
      <c r="J1072" s="69">
        <v>3849.6666666666702</v>
      </c>
    </row>
    <row r="1073" spans="1:10" x14ac:dyDescent="0.2">
      <c r="A1073" s="50">
        <v>43067</v>
      </c>
      <c r="B1073" s="1">
        <v>0.74703703703703705</v>
      </c>
      <c r="C1073" s="1" t="s">
        <v>1605</v>
      </c>
      <c r="D1073" s="1" t="s">
        <v>116</v>
      </c>
      <c r="E1073" s="1" t="s">
        <v>1590</v>
      </c>
      <c r="F1073" s="52">
        <v>43067.746793981481</v>
      </c>
      <c r="G1073" s="158">
        <v>2131.0401146190802</v>
      </c>
      <c r="H1073" s="5" t="s">
        <v>118</v>
      </c>
      <c r="I1073" s="1" t="s">
        <v>119</v>
      </c>
      <c r="J1073" s="69">
        <v>0.18211499999999997</v>
      </c>
    </row>
    <row r="1074" spans="1:10" x14ac:dyDescent="0.2">
      <c r="A1074" s="50">
        <v>43067</v>
      </c>
      <c r="B1074" s="1">
        <v>0.74952546296296296</v>
      </c>
      <c r="C1074" s="1" t="s">
        <v>1564</v>
      </c>
      <c r="D1074" s="1" t="s">
        <v>135</v>
      </c>
      <c r="E1074" s="1" t="s">
        <v>1592</v>
      </c>
      <c r="F1074" s="52">
        <v>43067.749386574076</v>
      </c>
      <c r="G1074" s="158">
        <v>2131.04160003689</v>
      </c>
      <c r="H1074" s="5" t="s">
        <v>137</v>
      </c>
      <c r="I1074" s="1" t="s">
        <v>119</v>
      </c>
      <c r="J1074" s="69">
        <v>3.548</v>
      </c>
    </row>
    <row r="1075" spans="1:10" x14ac:dyDescent="0.2">
      <c r="A1075" s="50">
        <v>43067</v>
      </c>
      <c r="B1075" s="1">
        <v>0.74954861111111104</v>
      </c>
      <c r="C1075" s="1" t="s">
        <v>1081</v>
      </c>
      <c r="D1075" s="1" t="s">
        <v>135</v>
      </c>
      <c r="E1075" s="1" t="s">
        <v>1606</v>
      </c>
      <c r="F1075" s="52">
        <v>43067.749548611115</v>
      </c>
      <c r="G1075" s="158">
        <v>2131.0430854546898</v>
      </c>
      <c r="H1075" s="5" t="s">
        <v>137</v>
      </c>
      <c r="I1075" s="1" t="s">
        <v>119</v>
      </c>
      <c r="J1075" s="69">
        <v>2.59</v>
      </c>
    </row>
    <row r="1076" spans="1:10" x14ac:dyDescent="0.2">
      <c r="A1076" s="50">
        <v>43067</v>
      </c>
      <c r="B1076" s="1">
        <v>0.74957175925925934</v>
      </c>
      <c r="C1076" s="1" t="s">
        <v>1500</v>
      </c>
      <c r="D1076" s="1" t="s">
        <v>135</v>
      </c>
      <c r="E1076" s="1" t="s">
        <v>1607</v>
      </c>
      <c r="F1076" s="52">
        <v>43067.749571759261</v>
      </c>
      <c r="G1076" s="158">
        <v>2131.0445708724901</v>
      </c>
      <c r="H1076" s="5" t="s">
        <v>137</v>
      </c>
      <c r="I1076" s="1" t="s">
        <v>119</v>
      </c>
      <c r="J1076" s="69">
        <v>8.25</v>
      </c>
    </row>
    <row r="1077" spans="1:10" x14ac:dyDescent="0.2">
      <c r="A1077" s="50">
        <v>43068</v>
      </c>
      <c r="B1077" s="1">
        <v>0.66701388888888891</v>
      </c>
      <c r="C1077" s="1" t="s">
        <v>1611</v>
      </c>
      <c r="D1077" s="1" t="s">
        <v>116</v>
      </c>
      <c r="E1077" s="1" t="s">
        <v>1614</v>
      </c>
      <c r="F1077" s="52">
        <v>43068.66479166667</v>
      </c>
      <c r="G1077" s="158">
        <v>2131.0460562902899</v>
      </c>
      <c r="H1077" s="5" t="s">
        <v>118</v>
      </c>
      <c r="I1077" s="1" t="s">
        <v>119</v>
      </c>
      <c r="J1077" s="69">
        <v>0.52984100000000001</v>
      </c>
    </row>
    <row r="1078" spans="1:10" x14ac:dyDescent="0.2">
      <c r="A1078" s="50">
        <v>43068</v>
      </c>
      <c r="B1078" s="1">
        <v>0.6711111111111111</v>
      </c>
      <c r="C1078" s="1" t="s">
        <v>678</v>
      </c>
      <c r="D1078" s="1" t="s">
        <v>135</v>
      </c>
      <c r="E1078" s="1" t="s">
        <v>1618</v>
      </c>
      <c r="F1078" s="52">
        <v>43068.669907407406</v>
      </c>
      <c r="G1078" s="158">
        <v>2131.0475417080902</v>
      </c>
      <c r="H1078" s="5" t="s">
        <v>137</v>
      </c>
      <c r="I1078" s="1" t="s">
        <v>119</v>
      </c>
      <c r="J1078" s="69">
        <v>15.818</v>
      </c>
    </row>
    <row r="1079" spans="1:10" x14ac:dyDescent="0.2">
      <c r="A1079" s="50">
        <v>43068</v>
      </c>
      <c r="B1079" s="1">
        <v>0.67113425925925929</v>
      </c>
      <c r="C1079" s="1" t="s">
        <v>1495</v>
      </c>
      <c r="D1079" s="1" t="s">
        <v>135</v>
      </c>
      <c r="E1079" s="1" t="s">
        <v>1619</v>
      </c>
      <c r="F1079" s="52">
        <v>43068.671134259261</v>
      </c>
      <c r="G1079" s="158">
        <v>2131.0490271259</v>
      </c>
      <c r="H1079" s="5" t="s">
        <v>137</v>
      </c>
      <c r="I1079" s="1" t="s">
        <v>119</v>
      </c>
      <c r="J1079" s="69">
        <v>7.46</v>
      </c>
    </row>
    <row r="1080" spans="1:10" x14ac:dyDescent="0.2">
      <c r="A1080" s="50">
        <v>43068</v>
      </c>
      <c r="B1080" s="1">
        <v>0.67114583333333344</v>
      </c>
      <c r="C1080" s="1" t="s">
        <v>1609</v>
      </c>
      <c r="D1080" s="1" t="s">
        <v>135</v>
      </c>
      <c r="E1080" s="1" t="s">
        <v>1620</v>
      </c>
      <c r="F1080" s="52">
        <v>43068.671157407407</v>
      </c>
      <c r="G1080" s="158">
        <v>2131.0505125436998</v>
      </c>
      <c r="H1080" s="5" t="s">
        <v>137</v>
      </c>
      <c r="I1080" s="1" t="s">
        <v>119</v>
      </c>
      <c r="J1080" s="69">
        <v>7.6829999999999998</v>
      </c>
    </row>
    <row r="1081" spans="1:10" x14ac:dyDescent="0.2">
      <c r="A1081" s="50">
        <v>43068</v>
      </c>
      <c r="B1081" s="1">
        <v>0.67116898148148152</v>
      </c>
      <c r="C1081" s="1" t="s">
        <v>1396</v>
      </c>
      <c r="D1081" s="1" t="s">
        <v>135</v>
      </c>
      <c r="E1081" s="1" t="s">
        <v>1621</v>
      </c>
      <c r="F1081" s="52">
        <v>43068.671168981484</v>
      </c>
      <c r="G1081" s="158">
        <v>2131.0519979615001</v>
      </c>
      <c r="H1081" s="5" t="s">
        <v>118</v>
      </c>
      <c r="I1081" s="1" t="s">
        <v>143</v>
      </c>
      <c r="J1081" s="69">
        <v>13.9</v>
      </c>
    </row>
    <row r="1082" spans="1:10" x14ac:dyDescent="0.2">
      <c r="A1082" s="50">
        <v>43068</v>
      </c>
      <c r="B1082" s="1">
        <v>0.67118055555555556</v>
      </c>
      <c r="C1082" s="1" t="s">
        <v>1323</v>
      </c>
      <c r="D1082" s="1" t="s">
        <v>135</v>
      </c>
      <c r="E1082" s="1" t="s">
        <v>1622</v>
      </c>
      <c r="F1082" s="52">
        <v>43068.67119212963</v>
      </c>
      <c r="G1082" s="158">
        <v>2131.0534833792999</v>
      </c>
      <c r="H1082" s="5" t="s">
        <v>137</v>
      </c>
      <c r="I1082" s="1" t="s">
        <v>119</v>
      </c>
      <c r="J1082" s="69">
        <v>12.57</v>
      </c>
    </row>
    <row r="1083" spans="1:10" x14ac:dyDescent="0.2">
      <c r="A1083" s="50">
        <v>43068</v>
      </c>
      <c r="B1083" s="1">
        <v>0.67120370370370364</v>
      </c>
      <c r="C1083" s="1" t="s">
        <v>1285</v>
      </c>
      <c r="D1083" s="1" t="s">
        <v>135</v>
      </c>
      <c r="E1083" s="1" t="s">
        <v>1623</v>
      </c>
      <c r="F1083" s="52">
        <v>43068.671203703707</v>
      </c>
      <c r="G1083" s="158">
        <v>2131.0549687971002</v>
      </c>
      <c r="H1083" s="5" t="s">
        <v>137</v>
      </c>
      <c r="I1083" s="1" t="s">
        <v>119</v>
      </c>
      <c r="J1083" s="69">
        <v>7.4790000000000001</v>
      </c>
    </row>
    <row r="1084" spans="1:10" x14ac:dyDescent="0.2">
      <c r="A1084" s="50">
        <v>43068</v>
      </c>
      <c r="B1084" s="1">
        <v>0.67121527777777779</v>
      </c>
      <c r="C1084" s="1" t="s">
        <v>1616</v>
      </c>
      <c r="D1084" s="1" t="s">
        <v>135</v>
      </c>
      <c r="E1084" s="1" t="s">
        <v>1624</v>
      </c>
      <c r="F1084" s="52">
        <v>43068.671226851853</v>
      </c>
      <c r="G1084" s="158">
        <v>2131.0564542149</v>
      </c>
      <c r="H1084" s="5" t="s">
        <v>137</v>
      </c>
      <c r="I1084" s="1" t="s">
        <v>119</v>
      </c>
      <c r="J1084" s="69">
        <v>12.1</v>
      </c>
    </row>
    <row r="1085" spans="1:10" x14ac:dyDescent="0.2">
      <c r="A1085" s="50">
        <v>43068</v>
      </c>
      <c r="B1085" s="1">
        <v>0.78006944444444448</v>
      </c>
      <c r="C1085" s="1" t="s">
        <v>1626</v>
      </c>
      <c r="D1085" s="1" t="s">
        <v>116</v>
      </c>
      <c r="E1085" s="1" t="s">
        <v>1606</v>
      </c>
      <c r="F1085" s="52">
        <v>43067.875</v>
      </c>
      <c r="G1085" s="158">
        <v>2131.0579396327098</v>
      </c>
      <c r="H1085" s="5" t="s">
        <v>137</v>
      </c>
      <c r="I1085" s="1" t="s">
        <v>119</v>
      </c>
      <c r="J1085" s="69">
        <v>39.093599999999995</v>
      </c>
    </row>
    <row r="1086" spans="1:10" x14ac:dyDescent="0.2">
      <c r="A1086" s="50">
        <v>43068</v>
      </c>
      <c r="B1086" s="1">
        <v>0.78182870370370372</v>
      </c>
      <c r="C1086" s="1" t="s">
        <v>1458</v>
      </c>
      <c r="D1086" s="1" t="s">
        <v>135</v>
      </c>
      <c r="E1086" s="1" t="s">
        <v>1633</v>
      </c>
      <c r="F1086" s="52">
        <v>43068.781574074077</v>
      </c>
      <c r="G1086" s="158">
        <v>2131.0594250505101</v>
      </c>
      <c r="H1086" s="5" t="s">
        <v>137</v>
      </c>
      <c r="I1086" s="1" t="s">
        <v>143</v>
      </c>
      <c r="J1086" s="69">
        <v>3976</v>
      </c>
    </row>
    <row r="1087" spans="1:10" x14ac:dyDescent="0.2">
      <c r="A1087" s="50">
        <v>43068</v>
      </c>
      <c r="B1087" s="1">
        <v>0.7818518518518518</v>
      </c>
      <c r="C1087" s="1" t="s">
        <v>999</v>
      </c>
      <c r="D1087" s="1" t="s">
        <v>135</v>
      </c>
      <c r="E1087" s="1" t="s">
        <v>1634</v>
      </c>
      <c r="F1087" s="52">
        <v>43068.781851851854</v>
      </c>
      <c r="G1087" s="158">
        <v>2131.0609104683099</v>
      </c>
      <c r="H1087" s="5" t="s">
        <v>118</v>
      </c>
      <c r="I1087" s="1" t="s">
        <v>143</v>
      </c>
      <c r="J1087" s="69">
        <v>4043</v>
      </c>
    </row>
    <row r="1088" spans="1:10" x14ac:dyDescent="0.2">
      <c r="A1088" s="50">
        <v>43068</v>
      </c>
      <c r="B1088" s="1">
        <v>0.78187499999999999</v>
      </c>
      <c r="C1088" s="1" t="s">
        <v>989</v>
      </c>
      <c r="D1088" s="1" t="s">
        <v>135</v>
      </c>
      <c r="E1088" s="1" t="s">
        <v>1635</v>
      </c>
      <c r="F1088" s="52">
        <v>43068.781875000001</v>
      </c>
      <c r="G1088" s="158">
        <v>2131.0623958861102</v>
      </c>
      <c r="H1088" s="5" t="s">
        <v>137</v>
      </c>
      <c r="I1088" s="1" t="s">
        <v>143</v>
      </c>
      <c r="J1088" s="69">
        <v>15005</v>
      </c>
    </row>
    <row r="1089" spans="1:10" x14ac:dyDescent="0.2">
      <c r="A1089" s="50">
        <v>43068</v>
      </c>
      <c r="B1089" s="1">
        <v>0.78188657407407414</v>
      </c>
      <c r="C1089" s="1" t="s">
        <v>1597</v>
      </c>
      <c r="D1089" s="1" t="s">
        <v>135</v>
      </c>
      <c r="E1089" s="1" t="s">
        <v>1636</v>
      </c>
      <c r="F1089" s="52">
        <v>43068.781898148147</v>
      </c>
      <c r="G1089" s="158">
        <v>2131.06388130391</v>
      </c>
      <c r="H1089" s="5" t="s">
        <v>137</v>
      </c>
      <c r="I1089" s="1" t="s">
        <v>143</v>
      </c>
      <c r="J1089" s="69">
        <v>511.5</v>
      </c>
    </row>
    <row r="1090" spans="1:10" x14ac:dyDescent="0.2">
      <c r="A1090" s="50">
        <v>43068</v>
      </c>
      <c r="B1090" s="1">
        <v>0.78190972222222221</v>
      </c>
      <c r="C1090" s="1" t="s">
        <v>999</v>
      </c>
      <c r="D1090" s="1" t="s">
        <v>135</v>
      </c>
      <c r="E1090" s="1" t="s">
        <v>1637</v>
      </c>
      <c r="F1090" s="52">
        <v>43068.781909722224</v>
      </c>
      <c r="G1090" s="158">
        <v>2131.0653667217198</v>
      </c>
      <c r="H1090" s="5" t="s">
        <v>137</v>
      </c>
      <c r="I1090" s="1" t="s">
        <v>119</v>
      </c>
      <c r="J1090" s="69">
        <v>4040.23529411765</v>
      </c>
    </row>
    <row r="1091" spans="1:10" x14ac:dyDescent="0.2">
      <c r="A1091" s="50">
        <v>43068</v>
      </c>
      <c r="B1091" s="1">
        <v>0.7819328703703704</v>
      </c>
      <c r="C1091" s="1" t="s">
        <v>1416</v>
      </c>
      <c r="D1091" s="1" t="s">
        <v>135</v>
      </c>
      <c r="E1091" s="1" t="s">
        <v>1638</v>
      </c>
      <c r="F1091" s="52">
        <v>43068.78193287037</v>
      </c>
      <c r="G1091" s="158">
        <v>2131.0668521395201</v>
      </c>
      <c r="H1091" s="5" t="s">
        <v>118</v>
      </c>
      <c r="I1091" s="1" t="s">
        <v>143</v>
      </c>
      <c r="J1091" s="69">
        <v>3942.8333333333298</v>
      </c>
    </row>
    <row r="1092" spans="1:10" x14ac:dyDescent="0.2">
      <c r="A1092" s="50">
        <v>43068</v>
      </c>
      <c r="B1092" s="1">
        <v>0.78194444444444444</v>
      </c>
      <c r="C1092" s="1" t="s">
        <v>1458</v>
      </c>
      <c r="D1092" s="1" t="s">
        <v>135</v>
      </c>
      <c r="E1092" s="1" t="s">
        <v>1639</v>
      </c>
      <c r="F1092" s="52">
        <v>43068.781956018516</v>
      </c>
      <c r="G1092" s="158">
        <v>2131.0683375573199</v>
      </c>
      <c r="H1092" s="5" t="s">
        <v>118</v>
      </c>
      <c r="I1092" s="1" t="s">
        <v>119</v>
      </c>
      <c r="J1092" s="69">
        <v>3975.0909090909099</v>
      </c>
    </row>
    <row r="1093" spans="1:10" x14ac:dyDescent="0.2">
      <c r="A1093" s="50">
        <v>43068</v>
      </c>
      <c r="B1093" s="1">
        <v>0.78196759259259263</v>
      </c>
      <c r="C1093" s="1" t="s">
        <v>1628</v>
      </c>
      <c r="D1093" s="1" t="s">
        <v>135</v>
      </c>
      <c r="E1093" s="1" t="s">
        <v>1640</v>
      </c>
      <c r="F1093" s="52">
        <v>43068.781967592593</v>
      </c>
      <c r="G1093" s="158">
        <v>2131.0698229751201</v>
      </c>
      <c r="H1093" s="5" t="s">
        <v>137</v>
      </c>
      <c r="I1093" s="1" t="s">
        <v>119</v>
      </c>
      <c r="J1093" s="69">
        <v>2326.4074074074101</v>
      </c>
    </row>
    <row r="1094" spans="1:10" x14ac:dyDescent="0.2">
      <c r="A1094" s="50">
        <v>43069</v>
      </c>
      <c r="B1094" s="1">
        <v>0.63252314814814814</v>
      </c>
      <c r="C1094" s="1" t="s">
        <v>578</v>
      </c>
      <c r="D1094" s="1" t="s">
        <v>116</v>
      </c>
      <c r="E1094" s="1" t="s">
        <v>1641</v>
      </c>
      <c r="F1094" s="52">
        <v>43069.632384259261</v>
      </c>
      <c r="G1094" s="158">
        <v>2131.0713083929199</v>
      </c>
      <c r="H1094" s="5" t="s">
        <v>137</v>
      </c>
      <c r="I1094" s="1" t="s">
        <v>143</v>
      </c>
      <c r="J1094" s="69">
        <v>239.24</v>
      </c>
    </row>
    <row r="1095" spans="1:10" x14ac:dyDescent="0.2">
      <c r="A1095" s="50">
        <v>43069</v>
      </c>
      <c r="B1095" s="1">
        <v>0.63254629629629633</v>
      </c>
      <c r="C1095" s="1" t="s">
        <v>797</v>
      </c>
      <c r="D1095" s="1" t="s">
        <v>116</v>
      </c>
      <c r="E1095" s="1" t="s">
        <v>1642</v>
      </c>
      <c r="F1095" s="52">
        <v>43069.6325462963</v>
      </c>
      <c r="G1095" s="158">
        <v>2131.0727938107302</v>
      </c>
      <c r="H1095" s="5" t="s">
        <v>137</v>
      </c>
      <c r="I1095" s="1" t="s">
        <v>143</v>
      </c>
      <c r="J1095" s="69">
        <v>0</v>
      </c>
    </row>
    <row r="1096" spans="1:10" x14ac:dyDescent="0.2">
      <c r="A1096" s="50">
        <v>43069</v>
      </c>
      <c r="B1096" s="1">
        <v>0.63255787037037037</v>
      </c>
      <c r="C1096" s="1" t="s">
        <v>1191</v>
      </c>
      <c r="D1096" s="1" t="s">
        <v>116</v>
      </c>
      <c r="E1096" s="1" t="s">
        <v>1643</v>
      </c>
      <c r="F1096" s="52">
        <v>43069.632569444446</v>
      </c>
      <c r="G1096" s="158">
        <v>2131.07427922853</v>
      </c>
      <c r="H1096" s="5" t="s">
        <v>137</v>
      </c>
      <c r="I1096" s="1" t="s">
        <v>143</v>
      </c>
      <c r="J1096" s="69">
        <v>0</v>
      </c>
    </row>
    <row r="1097" spans="1:10" x14ac:dyDescent="0.2">
      <c r="A1097" s="50">
        <v>43069</v>
      </c>
      <c r="B1097" s="1">
        <v>0.63258101851851845</v>
      </c>
      <c r="C1097" s="1" t="s">
        <v>1194</v>
      </c>
      <c r="D1097" s="1" t="s">
        <v>116</v>
      </c>
      <c r="E1097" s="1" t="s">
        <v>1644</v>
      </c>
      <c r="F1097" s="52">
        <v>43069.632581018515</v>
      </c>
      <c r="G1097" s="158">
        <v>2131.0757646463298</v>
      </c>
      <c r="H1097" s="5" t="s">
        <v>118</v>
      </c>
      <c r="I1097" s="1" t="s">
        <v>143</v>
      </c>
      <c r="J1097" s="69">
        <v>0</v>
      </c>
    </row>
    <row r="1098" spans="1:10" x14ac:dyDescent="0.2">
      <c r="A1098" s="50">
        <v>43069</v>
      </c>
      <c r="B1098" s="1">
        <v>0.63260416666666663</v>
      </c>
      <c r="C1098" s="1" t="s">
        <v>1206</v>
      </c>
      <c r="D1098" s="1" t="s">
        <v>116</v>
      </c>
      <c r="E1098" s="1" t="s">
        <v>1645</v>
      </c>
      <c r="F1098" s="52">
        <v>43069.632604166669</v>
      </c>
      <c r="G1098" s="158">
        <v>2131.0772500641301</v>
      </c>
      <c r="H1098" s="5" t="s">
        <v>137</v>
      </c>
      <c r="I1098" s="1" t="s">
        <v>143</v>
      </c>
      <c r="J1098" s="69">
        <v>443</v>
      </c>
    </row>
    <row r="1099" spans="1:10" x14ac:dyDescent="0.2">
      <c r="A1099" s="50">
        <v>43069</v>
      </c>
      <c r="B1099" s="1">
        <v>0.6348611111111111</v>
      </c>
      <c r="C1099" s="1" t="s">
        <v>1458</v>
      </c>
      <c r="D1099" s="1" t="s">
        <v>135</v>
      </c>
      <c r="E1099" s="1" t="s">
        <v>1646</v>
      </c>
      <c r="F1099" s="52">
        <v>43069.633946759262</v>
      </c>
      <c r="G1099" s="158">
        <v>2131.0787354819299</v>
      </c>
      <c r="H1099" s="5" t="s">
        <v>137</v>
      </c>
      <c r="I1099" s="1" t="s">
        <v>143</v>
      </c>
      <c r="J1099" s="69">
        <v>3960</v>
      </c>
    </row>
    <row r="1100" spans="1:10" x14ac:dyDescent="0.2">
      <c r="A1100" s="50">
        <v>43069</v>
      </c>
      <c r="B1100" s="1">
        <v>0.63487268518518525</v>
      </c>
      <c r="C1100" s="1" t="s">
        <v>1628</v>
      </c>
      <c r="D1100" s="1" t="s">
        <v>135</v>
      </c>
      <c r="E1100" s="1" t="s">
        <v>1647</v>
      </c>
      <c r="F1100" s="52">
        <v>43069.634884259256</v>
      </c>
      <c r="G1100" s="158">
        <v>2131.0802208997402</v>
      </c>
      <c r="H1100" s="5" t="s">
        <v>137</v>
      </c>
      <c r="I1100" s="1" t="s">
        <v>119</v>
      </c>
      <c r="J1100" s="69">
        <v>2306</v>
      </c>
    </row>
    <row r="1101" spans="1:10" x14ac:dyDescent="0.2">
      <c r="A1101" s="50">
        <v>43069</v>
      </c>
      <c r="B1101" s="1">
        <v>0.63489583333333333</v>
      </c>
      <c r="C1101" s="1" t="s">
        <v>1223</v>
      </c>
      <c r="D1101" s="1" t="s">
        <v>135</v>
      </c>
      <c r="E1101" s="1" t="s">
        <v>1648</v>
      </c>
      <c r="F1101" s="52">
        <v>43069.634895833333</v>
      </c>
      <c r="G1101" s="158">
        <v>2131.08170631754</v>
      </c>
      <c r="H1101" s="5" t="s">
        <v>118</v>
      </c>
      <c r="I1101" s="1" t="s">
        <v>143</v>
      </c>
      <c r="J1101" s="69">
        <v>6391</v>
      </c>
    </row>
    <row r="1102" spans="1:10" x14ac:dyDescent="0.2">
      <c r="A1102" s="50">
        <v>43069</v>
      </c>
      <c r="B1102" s="1">
        <v>0.63490740740740736</v>
      </c>
      <c r="C1102" s="1" t="s">
        <v>1416</v>
      </c>
      <c r="D1102" s="1" t="s">
        <v>135</v>
      </c>
      <c r="E1102" s="1" t="s">
        <v>1649</v>
      </c>
      <c r="F1102" s="52">
        <v>43069.63490740741</v>
      </c>
      <c r="G1102" s="158">
        <v>2131.0831917353398</v>
      </c>
      <c r="H1102" s="5" t="s">
        <v>137</v>
      </c>
      <c r="I1102" s="1" t="s">
        <v>119</v>
      </c>
      <c r="J1102" s="69">
        <v>4030</v>
      </c>
    </row>
    <row r="1103" spans="1:10" x14ac:dyDescent="0.2">
      <c r="A1103" s="50">
        <v>43069</v>
      </c>
      <c r="B1103" s="1">
        <v>0.63493055555555555</v>
      </c>
      <c r="C1103" s="1" t="s">
        <v>1458</v>
      </c>
      <c r="D1103" s="1" t="s">
        <v>135</v>
      </c>
      <c r="E1103" s="1" t="s">
        <v>1650</v>
      </c>
      <c r="F1103" s="52">
        <v>43069.634930555556</v>
      </c>
      <c r="G1103" s="158">
        <v>2131.0846771531401</v>
      </c>
      <c r="H1103" s="5" t="s">
        <v>137</v>
      </c>
      <c r="I1103" s="1" t="s">
        <v>143</v>
      </c>
      <c r="J1103" s="69">
        <v>4019</v>
      </c>
    </row>
    <row r="1104" spans="1:10" x14ac:dyDescent="0.2">
      <c r="A1104" s="50">
        <v>43069</v>
      </c>
      <c r="B1104" s="1">
        <v>0.6349421296296297</v>
      </c>
      <c r="C1104" s="1" t="s">
        <v>1458</v>
      </c>
      <c r="D1104" s="1" t="s">
        <v>135</v>
      </c>
      <c r="E1104" s="1" t="s">
        <v>1651</v>
      </c>
      <c r="F1104" s="52">
        <v>43069.634942129633</v>
      </c>
      <c r="G1104" s="158">
        <v>2131.0861625709399</v>
      </c>
      <c r="H1104" s="5" t="s">
        <v>118</v>
      </c>
      <c r="I1104" s="1" t="s">
        <v>119</v>
      </c>
      <c r="J1104" s="69">
        <v>4015</v>
      </c>
    </row>
    <row r="1105" spans="1:10" x14ac:dyDescent="0.2">
      <c r="A1105" s="50">
        <v>43069</v>
      </c>
      <c r="B1105" s="1">
        <v>0.63495370370370374</v>
      </c>
      <c r="C1105" s="1" t="s">
        <v>1416</v>
      </c>
      <c r="D1105" s="1" t="s">
        <v>135</v>
      </c>
      <c r="E1105" s="1" t="s">
        <v>1652</v>
      </c>
      <c r="F1105" s="52">
        <v>43069.634965277779</v>
      </c>
      <c r="G1105" s="158">
        <v>2131.0876479887502</v>
      </c>
      <c r="H1105" s="5" t="s">
        <v>118</v>
      </c>
      <c r="I1105" s="1" t="s">
        <v>143</v>
      </c>
      <c r="J1105" s="69">
        <v>4010</v>
      </c>
    </row>
    <row r="1106" spans="1:10" x14ac:dyDescent="0.2">
      <c r="A1106" s="50">
        <v>43069</v>
      </c>
      <c r="B1106" s="1">
        <v>0.65793981481481478</v>
      </c>
      <c r="C1106" s="1" t="s">
        <v>1656</v>
      </c>
      <c r="D1106" s="1" t="s">
        <v>116</v>
      </c>
      <c r="E1106" s="1" t="s">
        <v>1646</v>
      </c>
      <c r="F1106" s="52">
        <v>43069.657337962963</v>
      </c>
      <c r="G1106" s="158">
        <v>2131.08913340655</v>
      </c>
      <c r="H1106" s="5" t="s">
        <v>118</v>
      </c>
      <c r="I1106" s="1" t="s">
        <v>119</v>
      </c>
      <c r="J1106" s="69">
        <v>0.81007999999999991</v>
      </c>
    </row>
    <row r="1107" spans="1:10" x14ac:dyDescent="0.2">
      <c r="A1107" s="50">
        <v>43069</v>
      </c>
      <c r="B1107" s="1">
        <v>0.65813657407407411</v>
      </c>
      <c r="C1107" s="1" t="s">
        <v>1658</v>
      </c>
      <c r="D1107" s="1" t="s">
        <v>116</v>
      </c>
      <c r="E1107" s="1" t="s">
        <v>1647</v>
      </c>
      <c r="F1107" s="52">
        <v>43069.658113425925</v>
      </c>
      <c r="G1107" s="158">
        <v>2131.0906188243498</v>
      </c>
      <c r="H1107" s="5" t="s">
        <v>118</v>
      </c>
      <c r="I1107" s="1" t="s">
        <v>119</v>
      </c>
      <c r="J1107" s="69">
        <v>0.81007999999999991</v>
      </c>
    </row>
    <row r="1108" spans="1:10" x14ac:dyDescent="0.2">
      <c r="A1108" s="50">
        <v>43069</v>
      </c>
      <c r="B1108" s="1">
        <v>0.6626967592592593</v>
      </c>
      <c r="C1108" s="1" t="s">
        <v>678</v>
      </c>
      <c r="D1108" s="1" t="s">
        <v>135</v>
      </c>
      <c r="E1108" s="1" t="s">
        <v>1661</v>
      </c>
      <c r="F1108" s="52">
        <v>43069.662037037036</v>
      </c>
      <c r="G1108" s="158">
        <v>2131.0921042421501</v>
      </c>
      <c r="H1108" s="5" t="s">
        <v>137</v>
      </c>
      <c r="I1108" s="1" t="s">
        <v>119</v>
      </c>
      <c r="J1108" s="69">
        <v>16.245000000000001</v>
      </c>
    </row>
    <row r="1109" spans="1:10" x14ac:dyDescent="0.2">
      <c r="A1109" s="50">
        <v>43069</v>
      </c>
      <c r="B1109" s="1">
        <v>0.66289351851851852</v>
      </c>
      <c r="C1109" s="1" t="s">
        <v>1616</v>
      </c>
      <c r="D1109" s="1" t="s">
        <v>135</v>
      </c>
      <c r="E1109" s="1" t="s">
        <v>1662</v>
      </c>
      <c r="F1109" s="52">
        <v>43069.662870370368</v>
      </c>
      <c r="G1109" s="158">
        <v>2131.0935896599499</v>
      </c>
      <c r="H1109" s="5" t="s">
        <v>137</v>
      </c>
      <c r="I1109" s="1" t="s">
        <v>119</v>
      </c>
      <c r="J1109" s="69">
        <v>12.2</v>
      </c>
    </row>
    <row r="1110" spans="1:10" x14ac:dyDescent="0.2">
      <c r="A1110" s="50">
        <v>43069</v>
      </c>
      <c r="B1110" s="1">
        <v>0.6630787037037037</v>
      </c>
      <c r="C1110" s="1" t="s">
        <v>1495</v>
      </c>
      <c r="D1110" s="1" t="s">
        <v>135</v>
      </c>
      <c r="E1110" s="1" t="s">
        <v>1663</v>
      </c>
      <c r="F1110" s="52">
        <v>43069.66306712963</v>
      </c>
      <c r="G1110" s="158">
        <v>2131.0950750777602</v>
      </c>
      <c r="H1110" s="5" t="s">
        <v>118</v>
      </c>
      <c r="I1110" s="1" t="s">
        <v>143</v>
      </c>
      <c r="J1110" s="69">
        <v>7.23</v>
      </c>
    </row>
    <row r="1111" spans="1:10" x14ac:dyDescent="0.2">
      <c r="A1111" s="50">
        <v>43069</v>
      </c>
      <c r="B1111" s="1">
        <v>0.66327546296296302</v>
      </c>
      <c r="C1111" s="1" t="s">
        <v>1353</v>
      </c>
      <c r="D1111" s="1" t="s">
        <v>135</v>
      </c>
      <c r="E1111" s="1" t="s">
        <v>1664</v>
      </c>
      <c r="F1111" s="52">
        <v>43069.663252314815</v>
      </c>
      <c r="G1111" s="158">
        <v>2131.09656049556</v>
      </c>
      <c r="H1111" s="5" t="s">
        <v>118</v>
      </c>
      <c r="I1111" s="1" t="s">
        <v>143</v>
      </c>
      <c r="J1111" s="69">
        <v>24.5</v>
      </c>
    </row>
    <row r="1112" spans="1:10" x14ac:dyDescent="0.2">
      <c r="A1112" s="50">
        <v>43069</v>
      </c>
      <c r="B1112" s="1">
        <v>0.66346064814814809</v>
      </c>
      <c r="C1112" s="1" t="s">
        <v>1609</v>
      </c>
      <c r="D1112" s="1" t="s">
        <v>135</v>
      </c>
      <c r="E1112" s="1" t="s">
        <v>1665</v>
      </c>
      <c r="F1112" s="52">
        <v>43069.663449074076</v>
      </c>
      <c r="G1112" s="158">
        <v>2131.0980459133598</v>
      </c>
      <c r="H1112" s="5" t="s">
        <v>137</v>
      </c>
      <c r="I1112" s="1" t="s">
        <v>119</v>
      </c>
      <c r="J1112" s="69">
        <v>8.32</v>
      </c>
    </row>
    <row r="1113" spans="1:10" x14ac:dyDescent="0.2">
      <c r="A1113" s="50">
        <v>43069</v>
      </c>
      <c r="B1113" s="1">
        <v>0.66365740740740742</v>
      </c>
      <c r="C1113" s="1" t="s">
        <v>1503</v>
      </c>
      <c r="D1113" s="1" t="s">
        <v>135</v>
      </c>
      <c r="E1113" s="1" t="s">
        <v>1666</v>
      </c>
      <c r="F1113" s="52">
        <v>43069.663634259261</v>
      </c>
      <c r="G1113" s="158">
        <v>2131.0995313311601</v>
      </c>
      <c r="H1113" s="5" t="s">
        <v>118</v>
      </c>
      <c r="I1113" s="1" t="s">
        <v>143</v>
      </c>
      <c r="J1113" s="69">
        <v>42.47</v>
      </c>
    </row>
    <row r="1114" spans="1:10" x14ac:dyDescent="0.2">
      <c r="A1114" s="50">
        <v>43069</v>
      </c>
      <c r="B1114" s="1">
        <v>0.6638425925925926</v>
      </c>
      <c r="C1114" s="1" t="s">
        <v>1323</v>
      </c>
      <c r="D1114" s="1" t="s">
        <v>135</v>
      </c>
      <c r="E1114" s="1" t="s">
        <v>1667</v>
      </c>
      <c r="F1114" s="52">
        <v>43069.663819444446</v>
      </c>
      <c r="G1114" s="158">
        <v>2131.1010167489599</v>
      </c>
      <c r="H1114" s="5" t="s">
        <v>118</v>
      </c>
      <c r="I1114" s="1" t="s">
        <v>143</v>
      </c>
      <c r="J1114" s="69">
        <v>12.32</v>
      </c>
    </row>
    <row r="1115" spans="1:10" x14ac:dyDescent="0.2">
      <c r="A1115" s="50">
        <v>43070</v>
      </c>
      <c r="B1115" s="1">
        <v>0.66604166666666664</v>
      </c>
      <c r="C1115" s="1" t="s">
        <v>1668</v>
      </c>
      <c r="D1115" s="1" t="s">
        <v>116</v>
      </c>
      <c r="E1115" s="1" t="s">
        <v>1674</v>
      </c>
      <c r="F1115" s="52">
        <v>43070.664305555554</v>
      </c>
      <c r="G1115" s="158">
        <v>2131.1025021667701</v>
      </c>
      <c r="H1115" s="5" t="s">
        <v>118</v>
      </c>
      <c r="I1115" s="1" t="s">
        <v>119</v>
      </c>
      <c r="J1115" s="69">
        <v>0.77370499999999998</v>
      </c>
    </row>
    <row r="1116" spans="1:10" x14ac:dyDescent="0.2">
      <c r="A1116" s="50">
        <v>43070</v>
      </c>
      <c r="B1116" s="1">
        <v>0.66606481481481483</v>
      </c>
      <c r="C1116" s="1" t="s">
        <v>1676</v>
      </c>
      <c r="D1116" s="1" t="s">
        <v>116</v>
      </c>
      <c r="E1116" s="1" t="s">
        <v>1675</v>
      </c>
      <c r="F1116" s="52">
        <v>43070.666064814817</v>
      </c>
      <c r="G1116" s="158">
        <v>2131.1039875845699</v>
      </c>
      <c r="H1116" s="5" t="s">
        <v>118</v>
      </c>
      <c r="I1116" s="1" t="s">
        <v>119</v>
      </c>
      <c r="J1116" s="69">
        <v>0.81439600000000001</v>
      </c>
    </row>
    <row r="1117" spans="1:10" x14ac:dyDescent="0.2">
      <c r="A1117" s="50">
        <v>43070</v>
      </c>
      <c r="B1117" s="1">
        <v>0.66922453703703699</v>
      </c>
      <c r="C1117" s="1" t="s">
        <v>1616</v>
      </c>
      <c r="D1117" s="1" t="s">
        <v>135</v>
      </c>
      <c r="E1117" s="1" t="s">
        <v>1678</v>
      </c>
      <c r="F1117" s="52">
        <v>43070.668194444443</v>
      </c>
      <c r="G1117" s="158">
        <v>2131.1054730023702</v>
      </c>
      <c r="H1117" s="5" t="s">
        <v>137</v>
      </c>
      <c r="I1117" s="1" t="s">
        <v>119</v>
      </c>
      <c r="J1117" s="69">
        <v>12.263999999999999</v>
      </c>
    </row>
    <row r="1118" spans="1:10" x14ac:dyDescent="0.2">
      <c r="A1118" s="50">
        <v>43070</v>
      </c>
      <c r="B1118" s="1">
        <v>0.66923611111111114</v>
      </c>
      <c r="C1118" s="1" t="s">
        <v>1564</v>
      </c>
      <c r="D1118" s="1" t="s">
        <v>135</v>
      </c>
      <c r="E1118" s="1" t="s">
        <v>1679</v>
      </c>
      <c r="F1118" s="52">
        <v>43070.669247685182</v>
      </c>
      <c r="G1118" s="158">
        <v>2131.10695842017</v>
      </c>
      <c r="H1118" s="5" t="s">
        <v>137</v>
      </c>
      <c r="I1118" s="1" t="s">
        <v>119</v>
      </c>
      <c r="J1118" s="69">
        <v>3.62</v>
      </c>
    </row>
    <row r="1119" spans="1:10" x14ac:dyDescent="0.2">
      <c r="A1119" s="50">
        <v>43070</v>
      </c>
      <c r="B1119" s="1">
        <v>0.66925925925925922</v>
      </c>
      <c r="C1119" s="1" t="s">
        <v>1670</v>
      </c>
      <c r="D1119" s="1" t="s">
        <v>135</v>
      </c>
      <c r="E1119" s="1" t="s">
        <v>1680</v>
      </c>
      <c r="F1119" s="52">
        <v>43070.669259259259</v>
      </c>
      <c r="G1119" s="158">
        <v>2131.1084438379698</v>
      </c>
      <c r="H1119" s="5" t="s">
        <v>137</v>
      </c>
      <c r="I1119" s="1" t="s">
        <v>119</v>
      </c>
      <c r="J1119" s="69">
        <v>13.715999999999999</v>
      </c>
    </row>
    <row r="1120" spans="1:10" x14ac:dyDescent="0.2">
      <c r="A1120" s="50">
        <v>43070</v>
      </c>
      <c r="B1120" s="1">
        <v>0.66927083333333337</v>
      </c>
      <c r="C1120" s="1" t="s">
        <v>1500</v>
      </c>
      <c r="D1120" s="1" t="s">
        <v>135</v>
      </c>
      <c r="E1120" s="1" t="s">
        <v>1681</v>
      </c>
      <c r="F1120" s="52">
        <v>43070.669282407405</v>
      </c>
      <c r="G1120" s="158">
        <v>2131.1099292557801</v>
      </c>
      <c r="H1120" s="5" t="s">
        <v>137</v>
      </c>
      <c r="I1120" s="1" t="s">
        <v>119</v>
      </c>
      <c r="J1120" s="69">
        <v>8.7029999999999994</v>
      </c>
    </row>
    <row r="1121" spans="1:10" x14ac:dyDescent="0.2">
      <c r="A1121" s="50">
        <v>43070</v>
      </c>
      <c r="B1121" s="1">
        <v>0.67540509259259263</v>
      </c>
      <c r="C1121" s="1" t="s">
        <v>805</v>
      </c>
      <c r="D1121" s="1" t="s">
        <v>116</v>
      </c>
      <c r="E1121" s="1" t="s">
        <v>1682</v>
      </c>
      <c r="F1121" s="52">
        <v>43070.675254629627</v>
      </c>
      <c r="G1121" s="158">
        <v>2131.1114146735799</v>
      </c>
      <c r="H1121" s="5" t="s">
        <v>137</v>
      </c>
      <c r="I1121" s="1" t="s">
        <v>143</v>
      </c>
      <c r="J1121" s="69">
        <v>0</v>
      </c>
    </row>
    <row r="1122" spans="1:10" x14ac:dyDescent="0.2">
      <c r="A1122" s="50">
        <v>43070</v>
      </c>
      <c r="B1122" s="1">
        <v>0.68915509259259267</v>
      </c>
      <c r="C1122" s="1" t="s">
        <v>1628</v>
      </c>
      <c r="D1122" s="1" t="s">
        <v>135</v>
      </c>
      <c r="E1122" s="1" t="s">
        <v>1683</v>
      </c>
      <c r="F1122" s="52">
        <v>43070.689062500001</v>
      </c>
      <c r="G1122" s="158">
        <v>2131.1129000913802</v>
      </c>
      <c r="H1122" s="5" t="s">
        <v>118</v>
      </c>
      <c r="I1122" s="1" t="s">
        <v>143</v>
      </c>
      <c r="J1122" s="69">
        <v>2287</v>
      </c>
    </row>
    <row r="1123" spans="1:10" x14ac:dyDescent="0.2">
      <c r="A1123" s="50">
        <v>43070</v>
      </c>
      <c r="B1123" s="1">
        <v>0.68927083333333339</v>
      </c>
      <c r="C1123" s="1" t="s">
        <v>999</v>
      </c>
      <c r="D1123" s="1" t="s">
        <v>135</v>
      </c>
      <c r="E1123" s="1" t="s">
        <v>1684</v>
      </c>
      <c r="F1123" s="52">
        <v>43070.689259259256</v>
      </c>
      <c r="G1123" s="158">
        <v>2131.11438550918</v>
      </c>
      <c r="H1123" s="5" t="s">
        <v>118</v>
      </c>
      <c r="I1123" s="1" t="s">
        <v>143</v>
      </c>
      <c r="J1123" s="69">
        <v>3987</v>
      </c>
    </row>
    <row r="1124" spans="1:10" x14ac:dyDescent="0.2">
      <c r="A1124" s="50">
        <v>43070</v>
      </c>
      <c r="B1124" s="1">
        <v>0.689386574074074</v>
      </c>
      <c r="C1124" s="1" t="s">
        <v>1416</v>
      </c>
      <c r="D1124" s="1" t="s">
        <v>135</v>
      </c>
      <c r="E1124" s="1" t="s">
        <v>1685</v>
      </c>
      <c r="F1124" s="52">
        <v>43070.689375000002</v>
      </c>
      <c r="G1124" s="158">
        <v>2131.1158709269798</v>
      </c>
      <c r="H1124" s="5" t="s">
        <v>137</v>
      </c>
      <c r="I1124" s="1" t="s">
        <v>119</v>
      </c>
      <c r="J1124" s="69">
        <v>3955.5</v>
      </c>
    </row>
    <row r="1125" spans="1:10" x14ac:dyDescent="0.2">
      <c r="A1125" s="50">
        <v>43070</v>
      </c>
      <c r="B1125" s="1">
        <v>0.68950231481481483</v>
      </c>
      <c r="C1125" s="1" t="s">
        <v>1458</v>
      </c>
      <c r="D1125" s="1" t="s">
        <v>135</v>
      </c>
      <c r="E1125" s="1" t="s">
        <v>1686</v>
      </c>
      <c r="F1125" s="52">
        <v>43070.689502314817</v>
      </c>
      <c r="G1125" s="158">
        <v>2131.1173563447901</v>
      </c>
      <c r="H1125" s="5" t="s">
        <v>118</v>
      </c>
      <c r="I1125" s="1" t="s">
        <v>119</v>
      </c>
      <c r="J1125" s="69">
        <v>3982.45454545455</v>
      </c>
    </row>
    <row r="1126" spans="1:10" x14ac:dyDescent="0.2">
      <c r="A1126" s="50">
        <v>43070</v>
      </c>
      <c r="B1126" s="1">
        <v>0.6896296296296297</v>
      </c>
      <c r="C1126" s="1" t="s">
        <v>1416</v>
      </c>
      <c r="D1126" s="1" t="s">
        <v>135</v>
      </c>
      <c r="E1126" s="1" t="s">
        <v>1687</v>
      </c>
      <c r="F1126" s="52">
        <v>43070.689618055556</v>
      </c>
      <c r="G1126" s="158">
        <v>2131.1188417625899</v>
      </c>
      <c r="H1126" s="5" t="s">
        <v>137</v>
      </c>
      <c r="I1126" s="1" t="s">
        <v>143</v>
      </c>
      <c r="J1126" s="69">
        <v>3955</v>
      </c>
    </row>
    <row r="1127" spans="1:10" x14ac:dyDescent="0.2">
      <c r="A1127" s="50">
        <v>43070</v>
      </c>
      <c r="B1127" s="1">
        <v>0.68974537037037031</v>
      </c>
      <c r="C1127" s="1" t="s">
        <v>1416</v>
      </c>
      <c r="D1127" s="1" t="s">
        <v>135</v>
      </c>
      <c r="E1127" s="1" t="s">
        <v>1688</v>
      </c>
      <c r="F1127" s="52">
        <v>43070.689733796295</v>
      </c>
      <c r="G1127" s="158">
        <v>2131.1203271803902</v>
      </c>
      <c r="H1127" s="5" t="s">
        <v>118</v>
      </c>
      <c r="I1127" s="1" t="s">
        <v>119</v>
      </c>
      <c r="J1127" s="69">
        <v>3981</v>
      </c>
    </row>
    <row r="1128" spans="1:10" x14ac:dyDescent="0.2">
      <c r="A1128" s="50">
        <v>43070</v>
      </c>
      <c r="B1128" s="1">
        <v>0.68986111111111104</v>
      </c>
      <c r="C1128" s="1" t="s">
        <v>1416</v>
      </c>
      <c r="D1128" s="1" t="s">
        <v>135</v>
      </c>
      <c r="E1128" s="1" t="s">
        <v>1689</v>
      </c>
      <c r="F1128" s="52">
        <v>43070.689849537041</v>
      </c>
      <c r="G1128" s="158">
        <v>2131.12181259819</v>
      </c>
      <c r="H1128" s="5" t="s">
        <v>118</v>
      </c>
      <c r="I1128" s="1" t="s">
        <v>143</v>
      </c>
      <c r="J1128" s="69">
        <v>3967</v>
      </c>
    </row>
    <row r="1129" spans="1:10" x14ac:dyDescent="0.2">
      <c r="A1129" s="50">
        <v>43070</v>
      </c>
      <c r="B1129" s="1">
        <v>0.68997685185185187</v>
      </c>
      <c r="C1129" s="1" t="s">
        <v>989</v>
      </c>
      <c r="D1129" s="1" t="s">
        <v>135</v>
      </c>
      <c r="E1129" s="1" t="s">
        <v>1690</v>
      </c>
      <c r="F1129" s="52">
        <v>43070.689965277779</v>
      </c>
      <c r="G1129" s="158">
        <v>2131.1232980159898</v>
      </c>
      <c r="H1129" s="5" t="s">
        <v>137</v>
      </c>
      <c r="I1129" s="1" t="s">
        <v>143</v>
      </c>
      <c r="J1129" s="69">
        <v>15110</v>
      </c>
    </row>
    <row r="1130" spans="1:10" x14ac:dyDescent="0.2">
      <c r="A1130" s="50">
        <v>43070</v>
      </c>
      <c r="B1130" s="1">
        <v>0.69009259259259259</v>
      </c>
      <c r="C1130" s="1" t="s">
        <v>1628</v>
      </c>
      <c r="D1130" s="1" t="s">
        <v>135</v>
      </c>
      <c r="E1130" s="1" t="s">
        <v>1691</v>
      </c>
      <c r="F1130" s="52">
        <v>43070.690081018518</v>
      </c>
      <c r="G1130" s="158">
        <v>2131.1247834338001</v>
      </c>
      <c r="H1130" s="5" t="s">
        <v>137</v>
      </c>
      <c r="I1130" s="1" t="s">
        <v>119</v>
      </c>
      <c r="J1130" s="69">
        <v>2284</v>
      </c>
    </row>
    <row r="1131" spans="1:10" x14ac:dyDescent="0.2">
      <c r="A1131" s="50">
        <v>43073</v>
      </c>
      <c r="B1131" s="1">
        <v>0.6448842592592593</v>
      </c>
      <c r="C1131" s="1" t="s">
        <v>1695</v>
      </c>
      <c r="D1131" s="1" t="s">
        <v>116</v>
      </c>
      <c r="E1131" s="1" t="s">
        <v>1711</v>
      </c>
      <c r="F1131" s="52">
        <v>43073.644606481481</v>
      </c>
      <c r="G1131" s="158">
        <v>2131.1262688515999</v>
      </c>
      <c r="H1131" s="5" t="s">
        <v>118</v>
      </c>
      <c r="I1131" s="1" t="s">
        <v>119</v>
      </c>
      <c r="J1131" s="69">
        <v>0.418605</v>
      </c>
    </row>
    <row r="1132" spans="1:10" x14ac:dyDescent="0.2">
      <c r="A1132" s="50">
        <v>43073</v>
      </c>
      <c r="B1132" s="1">
        <v>0.64490740740740737</v>
      </c>
      <c r="C1132" s="1" t="s">
        <v>1698</v>
      </c>
      <c r="D1132" s="1" t="s">
        <v>116</v>
      </c>
      <c r="E1132" s="1" t="s">
        <v>1712</v>
      </c>
      <c r="F1132" s="52">
        <v>43073.644907407404</v>
      </c>
      <c r="G1132" s="158">
        <v>2131.1277542694002</v>
      </c>
      <c r="H1132" s="5" t="s">
        <v>118</v>
      </c>
      <c r="I1132" s="1" t="s">
        <v>119</v>
      </c>
      <c r="J1132" s="69">
        <v>1.2681910000000001</v>
      </c>
    </row>
    <row r="1133" spans="1:10" x14ac:dyDescent="0.2">
      <c r="A1133" s="50">
        <v>43073</v>
      </c>
      <c r="B1133" s="1">
        <v>0.64493055555555556</v>
      </c>
      <c r="C1133" s="1" t="s">
        <v>1708</v>
      </c>
      <c r="D1133" s="1" t="s">
        <v>116</v>
      </c>
      <c r="E1133" s="1" t="s">
        <v>1713</v>
      </c>
      <c r="F1133" s="52">
        <v>43073.644930555558</v>
      </c>
      <c r="G1133" s="158">
        <v>2131.1292396872</v>
      </c>
      <c r="H1133" s="5" t="s">
        <v>118</v>
      </c>
      <c r="I1133" s="1" t="s">
        <v>119</v>
      </c>
      <c r="J1133" s="69">
        <v>0.90423200000000004</v>
      </c>
    </row>
    <row r="1134" spans="1:10" x14ac:dyDescent="0.2">
      <c r="A1134" s="50">
        <v>43073</v>
      </c>
      <c r="B1134" s="1">
        <v>0.64930555555555558</v>
      </c>
      <c r="C1134" s="1" t="s">
        <v>1706</v>
      </c>
      <c r="D1134" s="1" t="s">
        <v>135</v>
      </c>
      <c r="E1134" s="1" t="s">
        <v>1714</v>
      </c>
      <c r="F1134" s="52">
        <v>43073.64806712963</v>
      </c>
      <c r="G1134" s="158">
        <v>2131.1307251049998</v>
      </c>
      <c r="H1134" s="5" t="s">
        <v>137</v>
      </c>
      <c r="I1134" s="1" t="s">
        <v>119</v>
      </c>
      <c r="J1134" s="69">
        <v>16.867999999999999</v>
      </c>
    </row>
    <row r="1135" spans="1:10" x14ac:dyDescent="0.2">
      <c r="A1135" s="50">
        <v>43073</v>
      </c>
      <c r="B1135" s="1">
        <v>0.64932870370370377</v>
      </c>
      <c r="C1135" s="1" t="s">
        <v>1616</v>
      </c>
      <c r="D1135" s="1" t="s">
        <v>135</v>
      </c>
      <c r="E1135" s="1" t="s">
        <v>1715</v>
      </c>
      <c r="F1135" s="52">
        <v>43073.649328703701</v>
      </c>
      <c r="G1135" s="158">
        <v>2131.1322105228101</v>
      </c>
      <c r="H1135" s="5" t="s">
        <v>118</v>
      </c>
      <c r="I1135" s="1" t="s">
        <v>143</v>
      </c>
      <c r="J1135" s="69">
        <v>12</v>
      </c>
    </row>
    <row r="1136" spans="1:10" x14ac:dyDescent="0.2">
      <c r="A1136" s="50">
        <v>43073</v>
      </c>
      <c r="B1136" s="1">
        <v>0.64935185185185185</v>
      </c>
      <c r="C1136" s="1" t="s">
        <v>1495</v>
      </c>
      <c r="D1136" s="1" t="s">
        <v>135</v>
      </c>
      <c r="E1136" s="1" t="s">
        <v>1716</v>
      </c>
      <c r="F1136" s="52">
        <v>43073.649351851855</v>
      </c>
      <c r="G1136" s="158">
        <v>2131.1336959406099</v>
      </c>
      <c r="H1136" s="5" t="s">
        <v>118</v>
      </c>
      <c r="I1136" s="1" t="s">
        <v>143</v>
      </c>
      <c r="J1136" s="69">
        <v>7.15</v>
      </c>
    </row>
    <row r="1137" spans="1:10" x14ac:dyDescent="0.2">
      <c r="A1137" s="50">
        <v>43073</v>
      </c>
      <c r="B1137" s="1">
        <v>0.64936342592592589</v>
      </c>
      <c r="C1137" s="1" t="s">
        <v>1081</v>
      </c>
      <c r="D1137" s="1" t="s">
        <v>135</v>
      </c>
      <c r="E1137" s="1" t="s">
        <v>1717</v>
      </c>
      <c r="F1137" s="52">
        <v>43073.649363425924</v>
      </c>
      <c r="G1137" s="158">
        <v>2131.1351813584101</v>
      </c>
      <c r="H1137" s="5" t="s">
        <v>137</v>
      </c>
      <c r="I1137" s="1" t="s">
        <v>119</v>
      </c>
      <c r="J1137" s="69">
        <v>2.65</v>
      </c>
    </row>
    <row r="1138" spans="1:10" x14ac:dyDescent="0.2">
      <c r="A1138" s="50">
        <v>43073</v>
      </c>
      <c r="B1138" s="1">
        <v>0.64938657407407407</v>
      </c>
      <c r="C1138" s="1" t="s">
        <v>1701</v>
      </c>
      <c r="D1138" s="1" t="s">
        <v>135</v>
      </c>
      <c r="E1138" s="1" t="s">
        <v>1718</v>
      </c>
      <c r="F1138" s="52">
        <v>43073.649386574078</v>
      </c>
      <c r="G1138" s="158">
        <v>2131.1366667762099</v>
      </c>
      <c r="H1138" s="5" t="s">
        <v>137</v>
      </c>
      <c r="I1138" s="1" t="s">
        <v>119</v>
      </c>
      <c r="J1138" s="69">
        <v>22.204000000000001</v>
      </c>
    </row>
    <row r="1139" spans="1:10" x14ac:dyDescent="0.2">
      <c r="A1139" s="50">
        <v>43073</v>
      </c>
      <c r="B1139" s="1">
        <v>0.64939814814814811</v>
      </c>
      <c r="C1139" s="1" t="s">
        <v>1693</v>
      </c>
      <c r="D1139" s="1" t="s">
        <v>135</v>
      </c>
      <c r="E1139" s="1" t="s">
        <v>1719</v>
      </c>
      <c r="F1139" s="52">
        <v>43073.649409722224</v>
      </c>
      <c r="G1139" s="158">
        <v>2131.1381521940102</v>
      </c>
      <c r="H1139" s="5" t="s">
        <v>137</v>
      </c>
      <c r="I1139" s="1" t="s">
        <v>119</v>
      </c>
      <c r="J1139" s="69">
        <v>6.49</v>
      </c>
    </row>
    <row r="1140" spans="1:10" x14ac:dyDescent="0.2">
      <c r="A1140" s="50">
        <v>43073</v>
      </c>
      <c r="B1140" s="1">
        <v>0.6494212962962963</v>
      </c>
      <c r="C1140" s="1" t="s">
        <v>1471</v>
      </c>
      <c r="D1140" s="1" t="s">
        <v>135</v>
      </c>
      <c r="E1140" s="1" t="s">
        <v>1720</v>
      </c>
      <c r="F1140" s="52">
        <v>43073.649421296293</v>
      </c>
      <c r="G1140" s="158">
        <v>2131.13963761181</v>
      </c>
      <c r="H1140" s="5" t="s">
        <v>118</v>
      </c>
      <c r="I1140" s="1" t="s">
        <v>143</v>
      </c>
      <c r="J1140" s="69">
        <v>17.46</v>
      </c>
    </row>
    <row r="1141" spans="1:10" x14ac:dyDescent="0.2">
      <c r="A1141" s="50">
        <v>43073</v>
      </c>
      <c r="B1141" s="1">
        <v>0.64943287037037034</v>
      </c>
      <c r="C1141" s="1" t="s">
        <v>1427</v>
      </c>
      <c r="D1141" s="1" t="s">
        <v>135</v>
      </c>
      <c r="E1141" s="1" t="s">
        <v>1721</v>
      </c>
      <c r="F1141" s="52">
        <v>43073.649444444447</v>
      </c>
      <c r="G1141" s="158">
        <v>2131.1411230296198</v>
      </c>
      <c r="H1141" s="5" t="s">
        <v>118</v>
      </c>
      <c r="I1141" s="1" t="s">
        <v>143</v>
      </c>
      <c r="J1141" s="69">
        <v>6.02</v>
      </c>
    </row>
    <row r="1142" spans="1:10" x14ac:dyDescent="0.2">
      <c r="A1142" s="50">
        <v>43073</v>
      </c>
      <c r="B1142" s="1">
        <v>0.64945601851851853</v>
      </c>
      <c r="C1142" s="1" t="s">
        <v>888</v>
      </c>
      <c r="D1142" s="1" t="s">
        <v>135</v>
      </c>
      <c r="E1142" s="1" t="s">
        <v>1722</v>
      </c>
      <c r="F1142" s="52">
        <v>43073.649456018517</v>
      </c>
      <c r="G1142" s="158">
        <v>2131.1426084474201</v>
      </c>
      <c r="H1142" s="5" t="s">
        <v>137</v>
      </c>
      <c r="I1142" s="1" t="s">
        <v>119</v>
      </c>
      <c r="J1142" s="69">
        <v>28.97</v>
      </c>
    </row>
    <row r="1143" spans="1:10" x14ac:dyDescent="0.2">
      <c r="A1143" s="50">
        <v>43073</v>
      </c>
      <c r="B1143" s="1">
        <v>0.69988425925925923</v>
      </c>
      <c r="C1143" s="1" t="s">
        <v>999</v>
      </c>
      <c r="D1143" s="1" t="s">
        <v>135</v>
      </c>
      <c r="E1143" s="1" t="s">
        <v>1723</v>
      </c>
      <c r="F1143" s="52">
        <v>43073.699826388889</v>
      </c>
      <c r="G1143" s="158">
        <v>2131.1440938652199</v>
      </c>
      <c r="H1143" s="5" t="s">
        <v>137</v>
      </c>
      <c r="I1143" s="1" t="s">
        <v>119</v>
      </c>
      <c r="J1143" s="69">
        <v>4005</v>
      </c>
    </row>
    <row r="1144" spans="1:10" x14ac:dyDescent="0.2">
      <c r="A1144" s="50">
        <v>43073</v>
      </c>
      <c r="B1144" s="1">
        <v>0.6999305555555555</v>
      </c>
      <c r="C1144" s="1" t="s">
        <v>1190</v>
      </c>
      <c r="D1144" s="1" t="s">
        <v>135</v>
      </c>
      <c r="E1144" s="1" t="s">
        <v>1724</v>
      </c>
      <c r="F1144" s="52">
        <v>43073.699930555558</v>
      </c>
      <c r="G1144" s="158">
        <v>2131.1455792830202</v>
      </c>
      <c r="H1144" s="5" t="s">
        <v>137</v>
      </c>
      <c r="I1144" s="1" t="s">
        <v>143</v>
      </c>
      <c r="J1144" s="69">
        <v>674.6</v>
      </c>
    </row>
    <row r="1145" spans="1:10" x14ac:dyDescent="0.2">
      <c r="A1145" s="50">
        <v>43073</v>
      </c>
      <c r="B1145" s="1">
        <v>0.69998842592592592</v>
      </c>
      <c r="C1145" s="1" t="s">
        <v>1458</v>
      </c>
      <c r="D1145" s="1" t="s">
        <v>135</v>
      </c>
      <c r="E1145" s="1" t="s">
        <v>1725</v>
      </c>
      <c r="F1145" s="52">
        <v>43073.699988425928</v>
      </c>
      <c r="G1145" s="158">
        <v>2131.14706470082</v>
      </c>
      <c r="H1145" s="5" t="s">
        <v>137</v>
      </c>
      <c r="I1145" s="1" t="s">
        <v>143</v>
      </c>
      <c r="J1145" s="69">
        <v>4074</v>
      </c>
    </row>
    <row r="1146" spans="1:10" x14ac:dyDescent="0.2">
      <c r="A1146" s="50">
        <v>43073</v>
      </c>
      <c r="B1146" s="1">
        <v>0.70003472222222218</v>
      </c>
      <c r="C1146" s="1" t="s">
        <v>1416</v>
      </c>
      <c r="D1146" s="1" t="s">
        <v>135</v>
      </c>
      <c r="E1146" s="1" t="s">
        <v>1726</v>
      </c>
      <c r="F1146" s="52">
        <v>43073.70003472222</v>
      </c>
      <c r="G1146" s="158">
        <v>2131.1485501186298</v>
      </c>
      <c r="H1146" s="5" t="s">
        <v>137</v>
      </c>
      <c r="I1146" s="1" t="s">
        <v>119</v>
      </c>
      <c r="J1146" s="69">
        <v>4063</v>
      </c>
    </row>
    <row r="1147" spans="1:10" x14ac:dyDescent="0.2">
      <c r="A1147" s="50">
        <v>43073</v>
      </c>
      <c r="B1147" s="1">
        <v>0.70008101851851856</v>
      </c>
      <c r="C1147" s="1" t="s">
        <v>1416</v>
      </c>
      <c r="D1147" s="1" t="s">
        <v>135</v>
      </c>
      <c r="E1147" s="1" t="s">
        <v>1727</v>
      </c>
      <c r="F1147" s="52">
        <v>43073.70008101852</v>
      </c>
      <c r="G1147" s="158">
        <v>2131.1500355364301</v>
      </c>
      <c r="H1147" s="5" t="s">
        <v>137</v>
      </c>
      <c r="I1147" s="1" t="s">
        <v>143</v>
      </c>
      <c r="J1147" s="69">
        <v>4052</v>
      </c>
    </row>
    <row r="1148" spans="1:10" x14ac:dyDescent="0.2">
      <c r="A1148" s="50">
        <v>43073</v>
      </c>
      <c r="B1148" s="1">
        <v>0.70013888888888898</v>
      </c>
      <c r="C1148" s="1" t="s">
        <v>1416</v>
      </c>
      <c r="D1148" s="1" t="s">
        <v>135</v>
      </c>
      <c r="E1148" s="1" t="s">
        <v>1728</v>
      </c>
      <c r="F1148" s="52">
        <v>43073.700127314813</v>
      </c>
      <c r="G1148" s="158">
        <v>2131.1515209542299</v>
      </c>
      <c r="H1148" s="5" t="s">
        <v>118</v>
      </c>
      <c r="I1148" s="1" t="s">
        <v>119</v>
      </c>
      <c r="J1148" s="69">
        <v>4082</v>
      </c>
    </row>
    <row r="1149" spans="1:10" x14ac:dyDescent="0.2">
      <c r="A1149" s="50">
        <v>43073</v>
      </c>
      <c r="B1149" s="1">
        <v>0.70018518518518524</v>
      </c>
      <c r="C1149" s="1" t="s">
        <v>1458</v>
      </c>
      <c r="D1149" s="1" t="s">
        <v>135</v>
      </c>
      <c r="E1149" s="1" t="s">
        <v>1729</v>
      </c>
      <c r="F1149" s="52">
        <v>43073.700185185182</v>
      </c>
      <c r="G1149" s="158">
        <v>2131.1530063720302</v>
      </c>
      <c r="H1149" s="5" t="s">
        <v>118</v>
      </c>
      <c r="I1149" s="1" t="s">
        <v>119</v>
      </c>
      <c r="J1149" s="69">
        <v>4070.7611940298498</v>
      </c>
    </row>
    <row r="1150" spans="1:10" x14ac:dyDescent="0.2">
      <c r="A1150" s="50">
        <v>43073</v>
      </c>
      <c r="B1150" s="1">
        <v>0.70023148148148151</v>
      </c>
      <c r="C1150" s="1" t="s">
        <v>1416</v>
      </c>
      <c r="D1150" s="1" t="s">
        <v>135</v>
      </c>
      <c r="E1150" s="1" t="s">
        <v>1730</v>
      </c>
      <c r="F1150" s="52">
        <v>43073.700231481482</v>
      </c>
      <c r="G1150" s="158">
        <v>2131.15449178983</v>
      </c>
      <c r="H1150" s="5" t="s">
        <v>118</v>
      </c>
      <c r="I1150" s="1" t="s">
        <v>143</v>
      </c>
      <c r="J1150" s="69">
        <v>4066.5</v>
      </c>
    </row>
    <row r="1151" spans="1:10" x14ac:dyDescent="0.2">
      <c r="A1151" s="50">
        <v>43073</v>
      </c>
      <c r="B1151" s="1">
        <v>0.70028935185185182</v>
      </c>
      <c r="C1151" s="1" t="s">
        <v>1628</v>
      </c>
      <c r="D1151" s="1" t="s">
        <v>135</v>
      </c>
      <c r="E1151" s="1" t="s">
        <v>1731</v>
      </c>
      <c r="F1151" s="52">
        <v>43073.700289351851</v>
      </c>
      <c r="G1151" s="158">
        <v>2131.1559772076398</v>
      </c>
      <c r="H1151" s="5" t="s">
        <v>118</v>
      </c>
      <c r="I1151" s="1" t="s">
        <v>143</v>
      </c>
      <c r="J1151" s="69">
        <v>2327.8990825688102</v>
      </c>
    </row>
    <row r="1152" spans="1:10" x14ac:dyDescent="0.2">
      <c r="A1152" s="50">
        <v>43074</v>
      </c>
      <c r="B1152" s="1">
        <v>0.69792824074074078</v>
      </c>
      <c r="C1152" s="1" t="s">
        <v>1223</v>
      </c>
      <c r="D1152" s="1" t="s">
        <v>135</v>
      </c>
      <c r="E1152" s="1" t="s">
        <v>1732</v>
      </c>
      <c r="F1152" s="52">
        <v>43074.697222222225</v>
      </c>
      <c r="G1152" s="158">
        <v>2131.1574626254401</v>
      </c>
      <c r="H1152" s="5" t="s">
        <v>137</v>
      </c>
      <c r="I1152" s="1" t="s">
        <v>119</v>
      </c>
      <c r="J1152" s="69">
        <v>6489</v>
      </c>
    </row>
    <row r="1153" spans="1:10" x14ac:dyDescent="0.2">
      <c r="A1153" s="50">
        <v>43074</v>
      </c>
      <c r="B1153" s="1">
        <v>0.69793981481481471</v>
      </c>
      <c r="C1153" s="1" t="s">
        <v>1458</v>
      </c>
      <c r="D1153" s="1" t="s">
        <v>135</v>
      </c>
      <c r="E1153" s="1" t="s">
        <v>1733</v>
      </c>
      <c r="F1153" s="52">
        <v>43074.697951388887</v>
      </c>
      <c r="G1153" s="158">
        <v>2131.1589480432399</v>
      </c>
      <c r="H1153" s="5" t="s">
        <v>137</v>
      </c>
      <c r="I1153" s="1" t="s">
        <v>143</v>
      </c>
      <c r="J1153" s="69">
        <v>4051</v>
      </c>
    </row>
    <row r="1154" spans="1:10" x14ac:dyDescent="0.2">
      <c r="A1154" s="50">
        <v>43074</v>
      </c>
      <c r="B1154" s="1">
        <v>0.69796296296296301</v>
      </c>
      <c r="C1154" s="1" t="s">
        <v>999</v>
      </c>
      <c r="D1154" s="1" t="s">
        <v>135</v>
      </c>
      <c r="E1154" s="1" t="s">
        <v>1734</v>
      </c>
      <c r="F1154" s="52">
        <v>43074.697962962964</v>
      </c>
      <c r="G1154" s="158">
        <v>2131.1604334610402</v>
      </c>
      <c r="H1154" s="5" t="s">
        <v>118</v>
      </c>
      <c r="I1154" s="1" t="s">
        <v>143</v>
      </c>
      <c r="J1154" s="69">
        <v>3931</v>
      </c>
    </row>
    <row r="1155" spans="1:10" x14ac:dyDescent="0.2">
      <c r="A1155" s="50">
        <v>43074</v>
      </c>
      <c r="B1155" s="1">
        <v>0.74900462962962966</v>
      </c>
      <c r="C1155" s="1" t="s">
        <v>1738</v>
      </c>
      <c r="D1155" s="1" t="s">
        <v>116</v>
      </c>
      <c r="E1155" s="1" t="s">
        <v>1741</v>
      </c>
      <c r="F1155" s="52">
        <v>43074.748657407406</v>
      </c>
      <c r="G1155" s="158">
        <v>2131.16191887884</v>
      </c>
      <c r="H1155" s="5" t="s">
        <v>118</v>
      </c>
      <c r="I1155" s="1" t="s">
        <v>119</v>
      </c>
      <c r="J1155" s="69">
        <v>0.72902999999999996</v>
      </c>
    </row>
    <row r="1156" spans="1:10" x14ac:dyDescent="0.2">
      <c r="A1156" s="50">
        <v>43074</v>
      </c>
      <c r="B1156" s="1">
        <v>0.75421296296296303</v>
      </c>
      <c r="C1156" s="1" t="s">
        <v>678</v>
      </c>
      <c r="D1156" s="1" t="s">
        <v>135</v>
      </c>
      <c r="E1156" s="1" t="s">
        <v>1742</v>
      </c>
      <c r="F1156" s="52">
        <v>43074.752916666665</v>
      </c>
      <c r="G1156" s="158">
        <v>2131.1634042966498</v>
      </c>
      <c r="H1156" s="5" t="s">
        <v>118</v>
      </c>
      <c r="I1156" s="1" t="s">
        <v>143</v>
      </c>
      <c r="J1156" s="69">
        <v>15.858000000000001</v>
      </c>
    </row>
    <row r="1157" spans="1:10" x14ac:dyDescent="0.2">
      <c r="A1157" s="50">
        <v>43074</v>
      </c>
      <c r="B1157" s="1">
        <v>0.75423611111111111</v>
      </c>
      <c r="C1157" s="1" t="s">
        <v>1706</v>
      </c>
      <c r="D1157" s="1" t="s">
        <v>135</v>
      </c>
      <c r="E1157" s="1" t="s">
        <v>1743</v>
      </c>
      <c r="F1157" s="52">
        <v>43074.754236111112</v>
      </c>
      <c r="G1157" s="158">
        <v>2131.1648897144501</v>
      </c>
      <c r="H1157" s="5" t="s">
        <v>137</v>
      </c>
      <c r="I1157" s="1" t="s">
        <v>119</v>
      </c>
      <c r="J1157" s="69">
        <v>17.45</v>
      </c>
    </row>
    <row r="1158" spans="1:10" x14ac:dyDescent="0.2">
      <c r="A1158" s="50">
        <v>43074</v>
      </c>
      <c r="B1158" s="1">
        <v>0.7542592592592593</v>
      </c>
      <c r="C1158" s="1" t="s">
        <v>1706</v>
      </c>
      <c r="D1158" s="1" t="s">
        <v>135</v>
      </c>
      <c r="E1158" s="1" t="s">
        <v>1744</v>
      </c>
      <c r="F1158" s="52">
        <v>43074.754259259258</v>
      </c>
      <c r="G1158" s="158">
        <v>2131.1663751322499</v>
      </c>
      <c r="H1158" s="5" t="s">
        <v>118</v>
      </c>
      <c r="I1158" s="1" t="s">
        <v>143</v>
      </c>
      <c r="J1158" s="69">
        <v>16.18</v>
      </c>
    </row>
    <row r="1159" spans="1:10" x14ac:dyDescent="0.2">
      <c r="A1159" s="50">
        <v>43074</v>
      </c>
      <c r="B1159" s="1">
        <v>0.75428240740740737</v>
      </c>
      <c r="C1159" s="1" t="s">
        <v>1616</v>
      </c>
      <c r="D1159" s="1" t="s">
        <v>135</v>
      </c>
      <c r="E1159" s="1" t="s">
        <v>1745</v>
      </c>
      <c r="F1159" s="52">
        <v>43074.754282407404</v>
      </c>
      <c r="G1159" s="158">
        <v>2131.1678605500501</v>
      </c>
      <c r="H1159" s="5" t="s">
        <v>118</v>
      </c>
      <c r="I1159" s="1" t="s">
        <v>143</v>
      </c>
      <c r="J1159" s="69">
        <v>11.64</v>
      </c>
    </row>
    <row r="1160" spans="1:10" x14ac:dyDescent="0.2">
      <c r="A1160" s="50">
        <v>43074</v>
      </c>
      <c r="B1160" s="1">
        <v>0.75430555555555545</v>
      </c>
      <c r="C1160" s="1" t="s">
        <v>1564</v>
      </c>
      <c r="D1160" s="1" t="s">
        <v>135</v>
      </c>
      <c r="E1160" s="1" t="s">
        <v>1746</v>
      </c>
      <c r="F1160" s="52">
        <v>43074.754305555558</v>
      </c>
      <c r="G1160" s="158">
        <v>2131.1693459678499</v>
      </c>
      <c r="H1160" s="5" t="s">
        <v>118</v>
      </c>
      <c r="I1160" s="1" t="s">
        <v>143</v>
      </c>
      <c r="J1160" s="69">
        <v>3.41</v>
      </c>
    </row>
    <row r="1161" spans="1:10" x14ac:dyDescent="0.2">
      <c r="A1161" s="50">
        <v>43074</v>
      </c>
      <c r="B1161" s="1">
        <v>0.7543171296296296</v>
      </c>
      <c r="C1161" s="1" t="s">
        <v>1353</v>
      </c>
      <c r="D1161" s="1" t="s">
        <v>135</v>
      </c>
      <c r="E1161" s="1" t="s">
        <v>1747</v>
      </c>
      <c r="F1161" s="52">
        <v>43074.754328703704</v>
      </c>
      <c r="G1161" s="158">
        <v>2131.1708313856602</v>
      </c>
      <c r="H1161" s="5" t="s">
        <v>118</v>
      </c>
      <c r="I1161" s="1" t="s">
        <v>143</v>
      </c>
      <c r="J1161" s="69">
        <v>23.7</v>
      </c>
    </row>
    <row r="1162" spans="1:10" x14ac:dyDescent="0.2">
      <c r="A1162" s="50">
        <v>43074</v>
      </c>
      <c r="B1162" s="1">
        <v>0.75434027777777779</v>
      </c>
      <c r="C1162" s="1" t="s">
        <v>1081</v>
      </c>
      <c r="D1162" s="1" t="s">
        <v>135</v>
      </c>
      <c r="E1162" s="1" t="s">
        <v>1748</v>
      </c>
      <c r="F1162" s="52">
        <v>43074.754351851851</v>
      </c>
      <c r="G1162" s="158">
        <v>2131.17231680346</v>
      </c>
      <c r="H1162" s="5" t="s">
        <v>118</v>
      </c>
      <c r="I1162" s="1" t="s">
        <v>143</v>
      </c>
      <c r="J1162" s="69">
        <v>2.5499999999999998</v>
      </c>
    </row>
    <row r="1163" spans="1:10" x14ac:dyDescent="0.2">
      <c r="A1163" s="50">
        <v>43074</v>
      </c>
      <c r="B1163" s="1">
        <v>0.75436342592592587</v>
      </c>
      <c r="C1163" s="1" t="s">
        <v>1323</v>
      </c>
      <c r="D1163" s="1" t="s">
        <v>135</v>
      </c>
      <c r="E1163" s="1" t="s">
        <v>1749</v>
      </c>
      <c r="F1163" s="52">
        <v>43074.754374999997</v>
      </c>
      <c r="G1163" s="158">
        <v>2131.1738022212598</v>
      </c>
      <c r="H1163" s="5" t="s">
        <v>118</v>
      </c>
      <c r="I1163" s="1" t="s">
        <v>143</v>
      </c>
      <c r="J1163" s="69">
        <v>11.606</v>
      </c>
    </row>
    <row r="1164" spans="1:10" x14ac:dyDescent="0.2">
      <c r="A1164" s="50">
        <v>43074</v>
      </c>
      <c r="B1164" s="1">
        <v>0.75438657407407417</v>
      </c>
      <c r="C1164" s="1" t="s">
        <v>1736</v>
      </c>
      <c r="D1164" s="1" t="s">
        <v>135</v>
      </c>
      <c r="E1164" s="1" t="s">
        <v>1750</v>
      </c>
      <c r="F1164" s="52">
        <v>43074.754386574074</v>
      </c>
      <c r="G1164" s="158">
        <v>2131.1752876390601</v>
      </c>
      <c r="H1164" s="5" t="s">
        <v>137</v>
      </c>
      <c r="I1164" s="1" t="s">
        <v>119</v>
      </c>
      <c r="J1164" s="69">
        <v>12.789</v>
      </c>
    </row>
    <row r="1165" spans="1:10" x14ac:dyDescent="0.2">
      <c r="A1165" s="50">
        <v>43074</v>
      </c>
      <c r="B1165" s="1">
        <v>0.75440972222222225</v>
      </c>
      <c r="C1165" s="1" t="s">
        <v>1701</v>
      </c>
      <c r="D1165" s="1" t="s">
        <v>135</v>
      </c>
      <c r="E1165" s="1" t="s">
        <v>1751</v>
      </c>
      <c r="F1165" s="52">
        <v>43074.75440972222</v>
      </c>
      <c r="G1165" s="158">
        <v>2131.1767730568599</v>
      </c>
      <c r="H1165" s="5" t="s">
        <v>118</v>
      </c>
      <c r="I1165" s="1" t="s">
        <v>143</v>
      </c>
      <c r="J1165" s="69">
        <v>20.55</v>
      </c>
    </row>
    <row r="1166" spans="1:10" x14ac:dyDescent="0.2">
      <c r="A1166" s="50">
        <v>43074</v>
      </c>
      <c r="B1166" s="1">
        <v>0.75443287037037043</v>
      </c>
      <c r="C1166" s="1" t="s">
        <v>1693</v>
      </c>
      <c r="D1166" s="1" t="s">
        <v>135</v>
      </c>
      <c r="E1166" s="1" t="s">
        <v>1752</v>
      </c>
      <c r="F1166" s="52">
        <v>43074.754432870373</v>
      </c>
      <c r="G1166" s="158">
        <v>2131.1782584746702</v>
      </c>
      <c r="H1166" s="5" t="s">
        <v>118</v>
      </c>
      <c r="I1166" s="1" t="s">
        <v>143</v>
      </c>
      <c r="J1166" s="69">
        <v>6.33</v>
      </c>
    </row>
    <row r="1167" spans="1:10" x14ac:dyDescent="0.2">
      <c r="A1167" s="50">
        <v>43074</v>
      </c>
      <c r="B1167" s="1">
        <v>0.75445601851851851</v>
      </c>
      <c r="C1167" s="1" t="s">
        <v>1670</v>
      </c>
      <c r="D1167" s="1" t="s">
        <v>135</v>
      </c>
      <c r="E1167" s="1" t="s">
        <v>1753</v>
      </c>
      <c r="F1167" s="52">
        <v>43074.75445601852</v>
      </c>
      <c r="G1167" s="158">
        <v>2131.17974389247</v>
      </c>
      <c r="H1167" s="5" t="s">
        <v>118</v>
      </c>
      <c r="I1167" s="1" t="s">
        <v>143</v>
      </c>
      <c r="J1167" s="69">
        <v>13.69</v>
      </c>
    </row>
    <row r="1168" spans="1:10" x14ac:dyDescent="0.2">
      <c r="A1168" s="50">
        <v>43074</v>
      </c>
      <c r="B1168" s="1">
        <v>0.7544791666666667</v>
      </c>
      <c r="C1168" s="1" t="s">
        <v>1500</v>
      </c>
      <c r="D1168" s="1" t="s">
        <v>135</v>
      </c>
      <c r="E1168" s="1" t="s">
        <v>1754</v>
      </c>
      <c r="F1168" s="52">
        <v>43074.754479166666</v>
      </c>
      <c r="G1168" s="158">
        <v>2131.1812293102698</v>
      </c>
      <c r="H1168" s="5" t="s">
        <v>118</v>
      </c>
      <c r="I1168" s="1" t="s">
        <v>143</v>
      </c>
      <c r="J1168" s="69">
        <v>8.3360000000000003</v>
      </c>
    </row>
    <row r="1169" spans="1:10" x14ac:dyDescent="0.2">
      <c r="A1169" s="50">
        <v>43074</v>
      </c>
      <c r="B1169" s="1">
        <v>0.75450231481481478</v>
      </c>
      <c r="C1169" s="1" t="s">
        <v>1427</v>
      </c>
      <c r="D1169" s="1" t="s">
        <v>135</v>
      </c>
      <c r="E1169" s="1" t="s">
        <v>1755</v>
      </c>
      <c r="F1169" s="52">
        <v>43074.754502314812</v>
      </c>
      <c r="G1169" s="158">
        <v>2131.1827147280701</v>
      </c>
      <c r="H1169" s="5" t="s">
        <v>118</v>
      </c>
      <c r="I1169" s="1" t="s">
        <v>143</v>
      </c>
      <c r="J1169" s="69">
        <v>5.8</v>
      </c>
    </row>
    <row r="1170" spans="1:10" x14ac:dyDescent="0.2">
      <c r="A1170" s="50">
        <v>43074</v>
      </c>
      <c r="B1170" s="1">
        <v>0.75452546296296286</v>
      </c>
      <c r="C1170" s="1" t="s">
        <v>1396</v>
      </c>
      <c r="D1170" s="1" t="s">
        <v>135</v>
      </c>
      <c r="E1170" s="1" t="s">
        <v>1756</v>
      </c>
      <c r="F1170" s="52">
        <v>43074.754525462966</v>
      </c>
      <c r="G1170" s="158">
        <v>2131.1842001458699</v>
      </c>
      <c r="H1170" s="5" t="s">
        <v>118</v>
      </c>
      <c r="I1170" s="1" t="s">
        <v>143</v>
      </c>
      <c r="J1170" s="69">
        <v>13.63</v>
      </c>
    </row>
    <row r="1171" spans="1:10" x14ac:dyDescent="0.2">
      <c r="A1171" s="50">
        <v>43074</v>
      </c>
      <c r="B1171" s="1">
        <v>0.75454861111111116</v>
      </c>
      <c r="C1171" s="1" t="s">
        <v>1285</v>
      </c>
      <c r="D1171" s="1" t="s">
        <v>135</v>
      </c>
      <c r="E1171" s="1" t="s">
        <v>1757</v>
      </c>
      <c r="F1171" s="52">
        <v>43074.754548611112</v>
      </c>
      <c r="G1171" s="158">
        <v>2131.1856855636802</v>
      </c>
      <c r="H1171" s="5" t="s">
        <v>118</v>
      </c>
      <c r="I1171" s="1" t="s">
        <v>143</v>
      </c>
      <c r="J1171" s="69">
        <v>7.2</v>
      </c>
    </row>
    <row r="1172" spans="1:10" x14ac:dyDescent="0.2">
      <c r="A1172" s="50">
        <v>43075</v>
      </c>
      <c r="B1172" s="1">
        <v>0.70297453703703694</v>
      </c>
      <c r="C1172" s="1" t="s">
        <v>862</v>
      </c>
      <c r="D1172" s="1" t="s">
        <v>135</v>
      </c>
      <c r="E1172" s="1" t="s">
        <v>1758</v>
      </c>
      <c r="F1172" s="52">
        <v>43075.701354166667</v>
      </c>
      <c r="G1172" s="158">
        <v>2131.18717098148</v>
      </c>
      <c r="H1172" s="5" t="s">
        <v>118</v>
      </c>
      <c r="I1172" s="1" t="s">
        <v>143</v>
      </c>
      <c r="J1172" s="69">
        <v>9.75</v>
      </c>
    </row>
    <row r="1173" spans="1:10" x14ac:dyDescent="0.2">
      <c r="A1173" s="50">
        <v>43075</v>
      </c>
      <c r="B1173" s="1">
        <v>0.70299768518518524</v>
      </c>
      <c r="C1173" s="1" t="s">
        <v>1564</v>
      </c>
      <c r="D1173" s="1" t="s">
        <v>135</v>
      </c>
      <c r="E1173" s="1" t="s">
        <v>1759</v>
      </c>
      <c r="F1173" s="52">
        <v>43075.702997685185</v>
      </c>
      <c r="G1173" s="158">
        <v>2131.1886563992798</v>
      </c>
      <c r="H1173" s="5" t="s">
        <v>118</v>
      </c>
      <c r="I1173" s="1" t="s">
        <v>143</v>
      </c>
      <c r="J1173" s="69">
        <v>3.37</v>
      </c>
    </row>
    <row r="1174" spans="1:10" x14ac:dyDescent="0.2">
      <c r="A1174" s="50">
        <v>43075</v>
      </c>
      <c r="B1174" s="1">
        <v>0.70302083333333332</v>
      </c>
      <c r="C1174" s="1" t="s">
        <v>978</v>
      </c>
      <c r="D1174" s="1" t="s">
        <v>135</v>
      </c>
      <c r="E1174" s="1" t="s">
        <v>1760</v>
      </c>
      <c r="F1174" s="52">
        <v>43075.703020833331</v>
      </c>
      <c r="G1174" s="158">
        <v>2131.1901418170801</v>
      </c>
      <c r="H1174" s="5" t="s">
        <v>118</v>
      </c>
      <c r="I1174" s="1" t="s">
        <v>143</v>
      </c>
      <c r="J1174" s="69">
        <v>23.96</v>
      </c>
    </row>
    <row r="1175" spans="1:10" x14ac:dyDescent="0.2">
      <c r="A1175" s="50">
        <v>43075</v>
      </c>
      <c r="B1175" s="1">
        <v>0.70303240740740736</v>
      </c>
      <c r="C1175" s="1" t="s">
        <v>1670</v>
      </c>
      <c r="D1175" s="1" t="s">
        <v>135</v>
      </c>
      <c r="E1175" s="1" t="s">
        <v>1761</v>
      </c>
      <c r="F1175" s="52">
        <v>43075.703043981484</v>
      </c>
      <c r="G1175" s="158">
        <v>2131.1916272348799</v>
      </c>
      <c r="H1175" s="5" t="s">
        <v>137</v>
      </c>
      <c r="I1175" s="1" t="s">
        <v>119</v>
      </c>
      <c r="J1175" s="69">
        <v>14.12</v>
      </c>
    </row>
    <row r="1176" spans="1:10" x14ac:dyDescent="0.2">
      <c r="A1176" s="50">
        <v>43075</v>
      </c>
      <c r="B1176" s="1">
        <v>0.70305555555555566</v>
      </c>
      <c r="C1176" s="1" t="s">
        <v>1693</v>
      </c>
      <c r="D1176" s="1" t="s">
        <v>135</v>
      </c>
      <c r="E1176" s="1" t="s">
        <v>1762</v>
      </c>
      <c r="F1176" s="52">
        <v>43075.703055555554</v>
      </c>
      <c r="G1176" s="158">
        <v>2131.1931126526902</v>
      </c>
      <c r="H1176" s="5" t="s">
        <v>137</v>
      </c>
      <c r="I1176" s="1" t="s">
        <v>119</v>
      </c>
      <c r="J1176" s="69">
        <v>6.47</v>
      </c>
    </row>
    <row r="1177" spans="1:10" x14ac:dyDescent="0.2">
      <c r="A1177" s="50">
        <v>43075</v>
      </c>
      <c r="B1177" s="1">
        <v>0.70306712962962958</v>
      </c>
      <c r="C1177" s="1" t="s">
        <v>1609</v>
      </c>
      <c r="D1177" s="1" t="s">
        <v>135</v>
      </c>
      <c r="E1177" s="1" t="s">
        <v>1763</v>
      </c>
      <c r="F1177" s="52">
        <v>43075.7030787037</v>
      </c>
      <c r="G1177" s="158">
        <v>2131.19459807049</v>
      </c>
      <c r="H1177" s="5" t="s">
        <v>118</v>
      </c>
      <c r="I1177" s="1" t="s">
        <v>143</v>
      </c>
      <c r="J1177" s="69">
        <v>7.94</v>
      </c>
    </row>
    <row r="1178" spans="1:10" x14ac:dyDescent="0.2">
      <c r="A1178" s="50">
        <v>43075</v>
      </c>
      <c r="B1178" s="1">
        <v>0.70309027777777777</v>
      </c>
      <c r="C1178" s="1" t="s">
        <v>1500</v>
      </c>
      <c r="D1178" s="1" t="s">
        <v>135</v>
      </c>
      <c r="E1178" s="1" t="s">
        <v>1764</v>
      </c>
      <c r="F1178" s="52">
        <v>43075.703090277777</v>
      </c>
      <c r="G1178" s="158">
        <v>2131.1960834882898</v>
      </c>
      <c r="H1178" s="5" t="s">
        <v>137</v>
      </c>
      <c r="I1178" s="1" t="s">
        <v>119</v>
      </c>
      <c r="J1178" s="69">
        <v>9.02</v>
      </c>
    </row>
    <row r="1179" spans="1:10" x14ac:dyDescent="0.2">
      <c r="A1179" s="50">
        <v>43075</v>
      </c>
      <c r="B1179" s="1">
        <v>0.70311342592592585</v>
      </c>
      <c r="C1179" s="1" t="s">
        <v>1498</v>
      </c>
      <c r="D1179" s="1" t="s">
        <v>135</v>
      </c>
      <c r="E1179" s="1" t="s">
        <v>1765</v>
      </c>
      <c r="F1179" s="52">
        <v>43075.703113425923</v>
      </c>
      <c r="G1179" s="158">
        <v>2131.1975689060901</v>
      </c>
      <c r="H1179" s="5" t="s">
        <v>118</v>
      </c>
      <c r="I1179" s="1" t="s">
        <v>143</v>
      </c>
      <c r="J1179" s="69">
        <v>24.18</v>
      </c>
    </row>
    <row r="1180" spans="1:10" x14ac:dyDescent="0.2">
      <c r="A1180" s="50">
        <v>43075</v>
      </c>
      <c r="B1180" s="1">
        <v>0.703125</v>
      </c>
      <c r="C1180" s="1" t="s">
        <v>1427</v>
      </c>
      <c r="D1180" s="1" t="s">
        <v>135</v>
      </c>
      <c r="E1180" s="1" t="s">
        <v>1766</v>
      </c>
      <c r="F1180" s="52">
        <v>43075.703136574077</v>
      </c>
      <c r="G1180" s="158">
        <v>2131.1990543238899</v>
      </c>
      <c r="H1180" s="5" t="s">
        <v>118</v>
      </c>
      <c r="I1180" s="1" t="s">
        <v>143</v>
      </c>
      <c r="J1180" s="69">
        <v>5.7009999999999996</v>
      </c>
    </row>
    <row r="1181" spans="1:10" x14ac:dyDescent="0.2">
      <c r="A1181" s="50">
        <v>43075</v>
      </c>
      <c r="B1181" s="1">
        <v>0.72027777777777768</v>
      </c>
      <c r="C1181" s="1" t="s">
        <v>1223</v>
      </c>
      <c r="D1181" s="1" t="s">
        <v>135</v>
      </c>
      <c r="E1181" s="1" t="s">
        <v>1767</v>
      </c>
      <c r="F1181" s="52">
        <v>43075.719918981478</v>
      </c>
      <c r="G1181" s="158">
        <v>2131.2005397417001</v>
      </c>
      <c r="H1181" s="5" t="s">
        <v>137</v>
      </c>
      <c r="I1181" s="1" t="s">
        <v>119</v>
      </c>
      <c r="J1181" s="69">
        <v>6507</v>
      </c>
    </row>
    <row r="1182" spans="1:10" x14ac:dyDescent="0.2">
      <c r="A1182" s="50">
        <v>43075</v>
      </c>
      <c r="B1182" s="1">
        <v>0.72032407407407406</v>
      </c>
      <c r="C1182" s="1" t="s">
        <v>999</v>
      </c>
      <c r="D1182" s="1" t="s">
        <v>135</v>
      </c>
      <c r="E1182" s="1" t="s">
        <v>1768</v>
      </c>
      <c r="F1182" s="52">
        <v>43075.719918981478</v>
      </c>
      <c r="G1182" s="158">
        <v>2131.2020251595</v>
      </c>
      <c r="H1182" s="5" t="s">
        <v>118</v>
      </c>
      <c r="I1182" s="1" t="s">
        <v>143</v>
      </c>
      <c r="J1182" s="69">
        <v>3881</v>
      </c>
    </row>
    <row r="1183" spans="1:10" x14ac:dyDescent="0.2">
      <c r="A1183" s="50">
        <v>43075</v>
      </c>
      <c r="B1183" s="1">
        <v>0.7203587962962964</v>
      </c>
      <c r="C1183" s="1" t="s">
        <v>1628</v>
      </c>
      <c r="D1183" s="1" t="s">
        <v>135</v>
      </c>
      <c r="E1183" s="1" t="s">
        <v>1769</v>
      </c>
      <c r="F1183" s="52">
        <v>43075.719918981478</v>
      </c>
      <c r="G1183" s="158">
        <v>2131.2035105773002</v>
      </c>
      <c r="H1183" s="5" t="s">
        <v>137</v>
      </c>
      <c r="I1183" s="1" t="s">
        <v>119</v>
      </c>
      <c r="J1183" s="69">
        <v>2395</v>
      </c>
    </row>
    <row r="1184" spans="1:10" x14ac:dyDescent="0.2">
      <c r="A1184" s="50">
        <v>43075</v>
      </c>
      <c r="B1184" s="1">
        <v>0.72040509259259267</v>
      </c>
      <c r="C1184" s="1" t="s">
        <v>1597</v>
      </c>
      <c r="D1184" s="1" t="s">
        <v>135</v>
      </c>
      <c r="E1184" s="1" t="s">
        <v>1770</v>
      </c>
      <c r="F1184" s="52">
        <v>43075.719918981478</v>
      </c>
      <c r="G1184" s="158">
        <v>2131.2049959951</v>
      </c>
      <c r="H1184" s="5" t="s">
        <v>137</v>
      </c>
      <c r="I1184" s="1" t="s">
        <v>143</v>
      </c>
      <c r="J1184" s="69">
        <v>526.75</v>
      </c>
    </row>
    <row r="1185" spans="1:10" x14ac:dyDescent="0.2">
      <c r="A1185" s="50">
        <v>43075</v>
      </c>
      <c r="B1185" s="1">
        <v>0.72045138888888882</v>
      </c>
      <c r="C1185" s="1" t="s">
        <v>1458</v>
      </c>
      <c r="D1185" s="1" t="s">
        <v>135</v>
      </c>
      <c r="E1185" s="1" t="s">
        <v>1771</v>
      </c>
      <c r="F1185" s="52">
        <v>43075.719918981478</v>
      </c>
      <c r="G1185" s="158">
        <v>2131.2064814128998</v>
      </c>
      <c r="H1185" s="5" t="s">
        <v>137</v>
      </c>
      <c r="I1185" s="1" t="s">
        <v>143</v>
      </c>
      <c r="J1185" s="69">
        <v>3982</v>
      </c>
    </row>
    <row r="1186" spans="1:10" x14ac:dyDescent="0.2">
      <c r="A1186" s="50">
        <v>43075</v>
      </c>
      <c r="B1186" s="1">
        <v>0.72049768518518509</v>
      </c>
      <c r="C1186" s="1" t="s">
        <v>1416</v>
      </c>
      <c r="D1186" s="1" t="s">
        <v>135</v>
      </c>
      <c r="E1186" s="1" t="s">
        <v>1772</v>
      </c>
      <c r="F1186" s="52">
        <v>43075.719918981478</v>
      </c>
      <c r="G1186" s="158">
        <v>2131.2079668307001</v>
      </c>
      <c r="H1186" s="5" t="s">
        <v>118</v>
      </c>
      <c r="I1186" s="1" t="s">
        <v>143</v>
      </c>
      <c r="J1186" s="69">
        <v>3924.1428571428601</v>
      </c>
    </row>
    <row r="1187" spans="1:10" x14ac:dyDescent="0.2">
      <c r="A1187" s="50">
        <v>43075</v>
      </c>
      <c r="B1187" s="1">
        <v>0.72054398148148147</v>
      </c>
      <c r="C1187" s="1" t="s">
        <v>1458</v>
      </c>
      <c r="D1187" s="1" t="s">
        <v>135</v>
      </c>
      <c r="E1187" s="1" t="s">
        <v>1773</v>
      </c>
      <c r="F1187" s="52">
        <v>43075.719918981478</v>
      </c>
      <c r="G1187" s="158">
        <v>2131.2094522485099</v>
      </c>
      <c r="H1187" s="5" t="s">
        <v>118</v>
      </c>
      <c r="I1187" s="1" t="s">
        <v>119</v>
      </c>
      <c r="J1187" s="69">
        <v>3962.0555555555602</v>
      </c>
    </row>
    <row r="1188" spans="1:10" x14ac:dyDescent="0.2">
      <c r="A1188" s="50">
        <v>43075</v>
      </c>
      <c r="B1188" s="1">
        <v>0.7205787037037038</v>
      </c>
      <c r="C1188" s="1" t="s">
        <v>1416</v>
      </c>
      <c r="D1188" s="1" t="s">
        <v>135</v>
      </c>
      <c r="E1188" s="1" t="s">
        <v>1774</v>
      </c>
      <c r="F1188" s="52">
        <v>43075.719918981478</v>
      </c>
      <c r="G1188" s="158">
        <v>2131.2109376663102</v>
      </c>
      <c r="H1188" s="5" t="s">
        <v>118</v>
      </c>
      <c r="I1188" s="1" t="s">
        <v>143</v>
      </c>
      <c r="J1188" s="69">
        <v>3963</v>
      </c>
    </row>
    <row r="1189" spans="1:10" x14ac:dyDescent="0.2">
      <c r="A1189" s="50">
        <v>43075</v>
      </c>
      <c r="B1189" s="1">
        <v>0.72062500000000007</v>
      </c>
      <c r="C1189" s="1" t="s">
        <v>1416</v>
      </c>
      <c r="D1189" s="1" t="s">
        <v>135</v>
      </c>
      <c r="E1189" s="1" t="s">
        <v>1775</v>
      </c>
      <c r="F1189" s="52">
        <v>43075.719918981478</v>
      </c>
      <c r="G1189" s="158">
        <v>2131.21242308411</v>
      </c>
      <c r="H1189" s="5" t="s">
        <v>137</v>
      </c>
      <c r="I1189" s="1" t="s">
        <v>119</v>
      </c>
      <c r="J1189" s="69">
        <v>3927.1428571428601</v>
      </c>
    </row>
    <row r="1190" spans="1:10" x14ac:dyDescent="0.2">
      <c r="A1190" s="50">
        <v>43075</v>
      </c>
      <c r="B1190" s="1">
        <v>0.72067129629629623</v>
      </c>
      <c r="C1190" s="1" t="s">
        <v>1458</v>
      </c>
      <c r="D1190" s="1" t="s">
        <v>135</v>
      </c>
      <c r="E1190" s="1" t="s">
        <v>1776</v>
      </c>
      <c r="F1190" s="52">
        <v>43075.719918981478</v>
      </c>
      <c r="G1190" s="158">
        <v>2131.2139085019098</v>
      </c>
      <c r="H1190" s="5" t="s">
        <v>137</v>
      </c>
      <c r="I1190" s="1" t="s">
        <v>143</v>
      </c>
      <c r="J1190" s="69">
        <v>3958.7739130434802</v>
      </c>
    </row>
    <row r="1191" spans="1:10" x14ac:dyDescent="0.2">
      <c r="A1191" s="50">
        <v>43075</v>
      </c>
      <c r="B1191" s="1">
        <v>0.72071759259259249</v>
      </c>
      <c r="C1191" s="1" t="s">
        <v>1628</v>
      </c>
      <c r="D1191" s="1" t="s">
        <v>135</v>
      </c>
      <c r="E1191" s="1" t="s">
        <v>1777</v>
      </c>
      <c r="F1191" s="52">
        <v>43075.719918981478</v>
      </c>
      <c r="G1191" s="158">
        <v>2131.2153939197101</v>
      </c>
      <c r="H1191" s="5" t="s">
        <v>118</v>
      </c>
      <c r="I1191" s="1" t="s">
        <v>143</v>
      </c>
      <c r="J1191" s="69">
        <v>2386.5961538461502</v>
      </c>
    </row>
    <row r="1192" spans="1:10" x14ac:dyDescent="0.2">
      <c r="A1192" s="50">
        <v>43076</v>
      </c>
      <c r="B1192" s="1">
        <v>0.68799768518518523</v>
      </c>
      <c r="C1192" s="1" t="s">
        <v>1778</v>
      </c>
      <c r="D1192" s="1" t="s">
        <v>116</v>
      </c>
      <c r="E1192" s="1" t="s">
        <v>1784</v>
      </c>
      <c r="F1192" s="52">
        <v>43076.686909722222</v>
      </c>
      <c r="G1192" s="158">
        <v>2131.2168793375199</v>
      </c>
      <c r="H1192" s="5" t="s">
        <v>118</v>
      </c>
      <c r="I1192" s="1" t="s">
        <v>119</v>
      </c>
      <c r="J1192" s="69">
        <v>1.1302500000000002</v>
      </c>
    </row>
    <row r="1193" spans="1:10" x14ac:dyDescent="0.2">
      <c r="A1193" s="50">
        <v>43076</v>
      </c>
      <c r="B1193" s="1">
        <v>0.68800925925925915</v>
      </c>
      <c r="C1193" s="1" t="s">
        <v>1780</v>
      </c>
      <c r="D1193" s="1" t="s">
        <v>116</v>
      </c>
      <c r="E1193" s="1" t="s">
        <v>1785</v>
      </c>
      <c r="F1193" s="52">
        <v>43076.688020833331</v>
      </c>
      <c r="G1193" s="158">
        <v>2131.2183647553202</v>
      </c>
      <c r="H1193" s="5" t="s">
        <v>137</v>
      </c>
      <c r="I1193" s="1" t="s">
        <v>119</v>
      </c>
      <c r="J1193" s="69">
        <v>0.20294999999999999</v>
      </c>
    </row>
    <row r="1194" spans="1:10" x14ac:dyDescent="0.2">
      <c r="A1194" s="50">
        <v>43076</v>
      </c>
      <c r="B1194" s="1">
        <v>0.7556250000000001</v>
      </c>
      <c r="C1194" s="1" t="s">
        <v>1706</v>
      </c>
      <c r="D1194" s="1" t="s">
        <v>135</v>
      </c>
      <c r="E1194" s="1" t="s">
        <v>1786</v>
      </c>
      <c r="F1194" s="52">
        <v>43076.755520833336</v>
      </c>
      <c r="G1194" s="158">
        <v>2131.21985017312</v>
      </c>
      <c r="H1194" s="5" t="s">
        <v>137</v>
      </c>
      <c r="I1194" s="1" t="s">
        <v>119</v>
      </c>
      <c r="J1194" s="69">
        <v>16.5</v>
      </c>
    </row>
    <row r="1195" spans="1:10" x14ac:dyDescent="0.2">
      <c r="A1195" s="50">
        <v>43076</v>
      </c>
      <c r="B1195" s="1">
        <v>0.75564814814814818</v>
      </c>
      <c r="C1195" s="1" t="s">
        <v>1706</v>
      </c>
      <c r="D1195" s="1" t="s">
        <v>135</v>
      </c>
      <c r="E1195" s="1" t="s">
        <v>1787</v>
      </c>
      <c r="F1195" s="52">
        <v>43076.755648148152</v>
      </c>
      <c r="G1195" s="158">
        <v>2131.2213355909198</v>
      </c>
      <c r="H1195" s="5" t="s">
        <v>118</v>
      </c>
      <c r="I1195" s="1" t="s">
        <v>143</v>
      </c>
      <c r="J1195" s="69">
        <v>16.285</v>
      </c>
    </row>
    <row r="1196" spans="1:10" x14ac:dyDescent="0.2">
      <c r="A1196" s="50">
        <v>43076</v>
      </c>
      <c r="B1196" s="1">
        <v>0.75567129629629637</v>
      </c>
      <c r="C1196" s="1" t="s">
        <v>1468</v>
      </c>
      <c r="D1196" s="1" t="s">
        <v>135</v>
      </c>
      <c r="E1196" s="1" t="s">
        <v>1788</v>
      </c>
      <c r="F1196" s="52">
        <v>43076.755671296298</v>
      </c>
      <c r="G1196" s="158">
        <v>2131.2228210087201</v>
      </c>
      <c r="H1196" s="5" t="s">
        <v>118</v>
      </c>
      <c r="I1196" s="1" t="s">
        <v>143</v>
      </c>
      <c r="J1196" s="69">
        <v>18.68</v>
      </c>
    </row>
    <row r="1197" spans="1:10" x14ac:dyDescent="0.2">
      <c r="A1197" s="50">
        <v>43076</v>
      </c>
      <c r="B1197" s="1">
        <v>0.75569444444444445</v>
      </c>
      <c r="C1197" s="1" t="s">
        <v>1081</v>
      </c>
      <c r="D1197" s="1" t="s">
        <v>135</v>
      </c>
      <c r="E1197" s="1" t="s">
        <v>1789</v>
      </c>
      <c r="F1197" s="52">
        <v>43076.755694444444</v>
      </c>
      <c r="G1197" s="158">
        <v>2131.2243064265299</v>
      </c>
      <c r="H1197" s="5" t="s">
        <v>118</v>
      </c>
      <c r="I1197" s="1" t="s">
        <v>143</v>
      </c>
      <c r="J1197" s="69">
        <v>2.52</v>
      </c>
    </row>
    <row r="1198" spans="1:10" x14ac:dyDescent="0.2">
      <c r="A1198" s="50">
        <v>43076</v>
      </c>
      <c r="B1198" s="1">
        <v>0.7557060185185186</v>
      </c>
      <c r="C1198" s="1" t="s">
        <v>1609</v>
      </c>
      <c r="D1198" s="1" t="s">
        <v>135</v>
      </c>
      <c r="E1198" s="1" t="s">
        <v>1790</v>
      </c>
      <c r="F1198" s="52">
        <v>43076.75571759259</v>
      </c>
      <c r="G1198" s="158">
        <v>2131.2257918443302</v>
      </c>
      <c r="H1198" s="5" t="s">
        <v>137</v>
      </c>
      <c r="I1198" s="1" t="s">
        <v>119</v>
      </c>
      <c r="J1198" s="69">
        <v>8.5839999999999996</v>
      </c>
    </row>
    <row r="1199" spans="1:10" x14ac:dyDescent="0.2">
      <c r="A1199" s="50">
        <v>43076</v>
      </c>
      <c r="B1199" s="1">
        <v>0.75572916666666667</v>
      </c>
      <c r="C1199" s="1" t="s">
        <v>1503</v>
      </c>
      <c r="D1199" s="1" t="s">
        <v>135</v>
      </c>
      <c r="E1199" s="1" t="s">
        <v>1791</v>
      </c>
      <c r="F1199" s="52">
        <v>43076.755729166667</v>
      </c>
      <c r="G1199" s="158">
        <v>2131.22727726213</v>
      </c>
      <c r="H1199" s="5" t="s">
        <v>118</v>
      </c>
      <c r="I1199" s="1" t="s">
        <v>143</v>
      </c>
      <c r="J1199" s="69">
        <v>40.9</v>
      </c>
    </row>
    <row r="1200" spans="1:10" x14ac:dyDescent="0.2">
      <c r="A1200" s="50">
        <v>43076</v>
      </c>
      <c r="B1200" s="1">
        <v>0.75575231481481486</v>
      </c>
      <c r="C1200" s="1" t="s">
        <v>914</v>
      </c>
      <c r="D1200" s="1" t="s">
        <v>135</v>
      </c>
      <c r="E1200" s="1" t="s">
        <v>1792</v>
      </c>
      <c r="F1200" s="52">
        <v>43076.755752314813</v>
      </c>
      <c r="G1200" s="158">
        <v>2131.2287626799298</v>
      </c>
      <c r="H1200" s="5" t="s">
        <v>118</v>
      </c>
      <c r="I1200" s="1" t="s">
        <v>143</v>
      </c>
      <c r="J1200" s="69">
        <v>7.84</v>
      </c>
    </row>
    <row r="1201" spans="1:10" x14ac:dyDescent="0.2">
      <c r="A1201" s="50">
        <v>43076</v>
      </c>
      <c r="B1201" s="1">
        <v>0.75577546296296294</v>
      </c>
      <c r="C1201" s="1" t="s">
        <v>1427</v>
      </c>
      <c r="D1201" s="1" t="s">
        <v>135</v>
      </c>
      <c r="E1201" s="1" t="s">
        <v>1793</v>
      </c>
      <c r="F1201" s="52">
        <v>43076.75577546296</v>
      </c>
      <c r="G1201" s="158">
        <v>2131.2302480977301</v>
      </c>
      <c r="H1201" s="5" t="s">
        <v>118</v>
      </c>
      <c r="I1201" s="1" t="s">
        <v>143</v>
      </c>
      <c r="J1201" s="69">
        <v>5.62</v>
      </c>
    </row>
    <row r="1202" spans="1:10" x14ac:dyDescent="0.2">
      <c r="A1202" s="50">
        <v>43076</v>
      </c>
      <c r="B1202" s="1">
        <v>0.75578703703703709</v>
      </c>
      <c r="C1202" s="1" t="s">
        <v>1736</v>
      </c>
      <c r="D1202" s="1" t="s">
        <v>135</v>
      </c>
      <c r="E1202" s="1" t="s">
        <v>1794</v>
      </c>
      <c r="F1202" s="52">
        <v>43076.755798611113</v>
      </c>
      <c r="G1202" s="158">
        <v>2131.2317335155399</v>
      </c>
      <c r="H1202" s="5" t="s">
        <v>118</v>
      </c>
      <c r="I1202" s="1" t="s">
        <v>143</v>
      </c>
      <c r="J1202" s="69">
        <v>12.54</v>
      </c>
    </row>
    <row r="1203" spans="1:10" x14ac:dyDescent="0.2">
      <c r="A1203" s="50">
        <v>43076</v>
      </c>
      <c r="B1203" s="1">
        <v>0.8571643518518518</v>
      </c>
      <c r="C1203" s="1" t="s">
        <v>999</v>
      </c>
      <c r="D1203" s="1" t="s">
        <v>135</v>
      </c>
      <c r="E1203" s="1" t="s">
        <v>1795</v>
      </c>
      <c r="F1203" s="52">
        <v>43076.857071759259</v>
      </c>
      <c r="G1203" s="158">
        <v>2131.2332189333401</v>
      </c>
      <c r="H1203" s="5" t="s">
        <v>118</v>
      </c>
      <c r="I1203" s="1" t="s">
        <v>143</v>
      </c>
      <c r="J1203" s="69">
        <v>3840</v>
      </c>
    </row>
    <row r="1204" spans="1:10" x14ac:dyDescent="0.2">
      <c r="A1204" s="50">
        <v>43076</v>
      </c>
      <c r="B1204" s="1">
        <v>0.8571875000000001</v>
      </c>
      <c r="C1204" s="1" t="s">
        <v>1628</v>
      </c>
      <c r="D1204" s="1" t="s">
        <v>135</v>
      </c>
      <c r="E1204" s="1" t="s">
        <v>1796</v>
      </c>
      <c r="F1204" s="52">
        <v>43076.857071759259</v>
      </c>
      <c r="G1204" s="158">
        <v>2131.23470435114</v>
      </c>
      <c r="H1204" s="5" t="s">
        <v>137</v>
      </c>
      <c r="I1204" s="1" t="s">
        <v>119</v>
      </c>
      <c r="J1204" s="69">
        <v>2372</v>
      </c>
    </row>
    <row r="1205" spans="1:10" x14ac:dyDescent="0.2">
      <c r="A1205" s="50">
        <v>43076</v>
      </c>
      <c r="B1205" s="1">
        <v>0.85721064814814818</v>
      </c>
      <c r="C1205" s="1" t="s">
        <v>1416</v>
      </c>
      <c r="D1205" s="1" t="s">
        <v>135</v>
      </c>
      <c r="E1205" s="1" t="s">
        <v>1797</v>
      </c>
      <c r="F1205" s="52">
        <v>43076.857071759259</v>
      </c>
      <c r="G1205" s="158">
        <v>2131.2361897689402</v>
      </c>
      <c r="H1205" s="5" t="s">
        <v>118</v>
      </c>
      <c r="I1205" s="1" t="s">
        <v>143</v>
      </c>
      <c r="J1205" s="69">
        <v>3824.76923076923</v>
      </c>
    </row>
    <row r="1206" spans="1:10" x14ac:dyDescent="0.2">
      <c r="A1206" s="50">
        <v>43076</v>
      </c>
      <c r="B1206" s="1">
        <v>0.85722222222222222</v>
      </c>
      <c r="C1206" s="1" t="s">
        <v>1458</v>
      </c>
      <c r="D1206" s="1" t="s">
        <v>135</v>
      </c>
      <c r="E1206" s="1" t="s">
        <v>1798</v>
      </c>
      <c r="F1206" s="52">
        <v>43076.857071759259</v>
      </c>
      <c r="G1206" s="158">
        <v>2131.23767518674</v>
      </c>
      <c r="H1206" s="5" t="s">
        <v>118</v>
      </c>
      <c r="I1206" s="1" t="s">
        <v>143</v>
      </c>
      <c r="J1206" s="69">
        <v>3833.3829787233999</v>
      </c>
    </row>
    <row r="1207" spans="1:10" x14ac:dyDescent="0.2">
      <c r="A1207" s="50">
        <v>43076</v>
      </c>
      <c r="B1207" s="1">
        <v>0.8572453703703703</v>
      </c>
      <c r="C1207" s="1" t="s">
        <v>1458</v>
      </c>
      <c r="D1207" s="1" t="s">
        <v>135</v>
      </c>
      <c r="E1207" s="1" t="s">
        <v>1799</v>
      </c>
      <c r="F1207" s="52">
        <v>43076.857071759259</v>
      </c>
      <c r="G1207" s="158">
        <v>2131.2391606045499</v>
      </c>
      <c r="H1207" s="5" t="s">
        <v>137</v>
      </c>
      <c r="I1207" s="1" t="s">
        <v>119</v>
      </c>
      <c r="J1207" s="69">
        <v>3805.3698630137001</v>
      </c>
    </row>
    <row r="1208" spans="1:10" x14ac:dyDescent="0.2">
      <c r="A1208" s="50">
        <v>43076</v>
      </c>
      <c r="B1208" s="1">
        <v>0.8572685185185186</v>
      </c>
      <c r="C1208" s="1" t="s">
        <v>1458</v>
      </c>
      <c r="D1208" s="1" t="s">
        <v>135</v>
      </c>
      <c r="E1208" s="1" t="s">
        <v>1800</v>
      </c>
      <c r="F1208" s="52">
        <v>43076.857071759259</v>
      </c>
      <c r="G1208" s="158">
        <v>2131.2406460223501</v>
      </c>
      <c r="H1208" s="5" t="s">
        <v>137</v>
      </c>
      <c r="I1208" s="1" t="s">
        <v>143</v>
      </c>
      <c r="J1208" s="69">
        <v>3862</v>
      </c>
    </row>
    <row r="1209" spans="1:10" x14ac:dyDescent="0.2">
      <c r="A1209" s="50">
        <v>43076</v>
      </c>
      <c r="B1209" s="1">
        <v>0.85729166666666667</v>
      </c>
      <c r="C1209" s="1" t="s">
        <v>1458</v>
      </c>
      <c r="D1209" s="1" t="s">
        <v>135</v>
      </c>
      <c r="E1209" s="1" t="s">
        <v>1801</v>
      </c>
      <c r="F1209" s="52">
        <v>43076.857071759259</v>
      </c>
      <c r="G1209" s="158">
        <v>2131.2421314401499</v>
      </c>
      <c r="H1209" s="5" t="s">
        <v>137</v>
      </c>
      <c r="I1209" s="1" t="s">
        <v>143</v>
      </c>
      <c r="J1209" s="69">
        <v>3871.85964912281</v>
      </c>
    </row>
    <row r="1210" spans="1:10" x14ac:dyDescent="0.2">
      <c r="A1210" s="50">
        <v>43076</v>
      </c>
      <c r="B1210" s="1">
        <v>0.85731481481481486</v>
      </c>
      <c r="C1210" s="1" t="s">
        <v>1458</v>
      </c>
      <c r="D1210" s="1" t="s">
        <v>135</v>
      </c>
      <c r="E1210" s="1" t="s">
        <v>1802</v>
      </c>
      <c r="F1210" s="52">
        <v>43076.857071759259</v>
      </c>
      <c r="G1210" s="158">
        <v>2131.2436168579502</v>
      </c>
      <c r="H1210" s="5" t="s">
        <v>118</v>
      </c>
      <c r="I1210" s="1" t="s">
        <v>119</v>
      </c>
      <c r="J1210" s="69">
        <v>3920</v>
      </c>
    </row>
    <row r="1211" spans="1:10" x14ac:dyDescent="0.2">
      <c r="A1211" s="50">
        <v>43076</v>
      </c>
      <c r="B1211" s="1">
        <v>0.85732638888888879</v>
      </c>
      <c r="C1211" s="1" t="s">
        <v>1416</v>
      </c>
      <c r="D1211" s="1" t="s">
        <v>135</v>
      </c>
      <c r="E1211" s="1" t="s">
        <v>1803</v>
      </c>
      <c r="F1211" s="52">
        <v>43076.857071759259</v>
      </c>
      <c r="G1211" s="158">
        <v>2131.24510227575</v>
      </c>
      <c r="H1211" s="5" t="s">
        <v>137</v>
      </c>
      <c r="I1211" s="1" t="s">
        <v>119</v>
      </c>
      <c r="J1211" s="69">
        <v>3840.5849056603802</v>
      </c>
    </row>
    <row r="1212" spans="1:10" x14ac:dyDescent="0.2">
      <c r="A1212" s="50">
        <v>43077</v>
      </c>
      <c r="B1212" s="1">
        <v>0.88631944444444455</v>
      </c>
      <c r="C1212" s="1" t="s">
        <v>1611</v>
      </c>
      <c r="D1212" s="1" t="s">
        <v>116</v>
      </c>
      <c r="E1212" s="1" t="s">
        <v>1812</v>
      </c>
      <c r="F1212" s="52">
        <v>43077.773611111108</v>
      </c>
      <c r="G1212" s="158">
        <v>2131.2465876935598</v>
      </c>
      <c r="H1212" s="5" t="s">
        <v>137</v>
      </c>
      <c r="I1212" s="1" t="s">
        <v>143</v>
      </c>
      <c r="J1212" s="69">
        <v>1.1230225935622999</v>
      </c>
    </row>
    <row r="1213" spans="1:10" x14ac:dyDescent="0.2">
      <c r="A1213" s="50">
        <v>43077</v>
      </c>
      <c r="B1213" s="1">
        <v>0.88894675925925926</v>
      </c>
      <c r="C1213" s="1" t="s">
        <v>1808</v>
      </c>
      <c r="D1213" s="1" t="s">
        <v>116</v>
      </c>
      <c r="E1213" s="1" t="s">
        <v>1813</v>
      </c>
      <c r="F1213" s="52">
        <v>43077.727777777778</v>
      </c>
      <c r="G1213" s="158">
        <v>2131.2480731113601</v>
      </c>
      <c r="H1213" s="5" t="s">
        <v>137</v>
      </c>
      <c r="I1213" s="1" t="s">
        <v>119</v>
      </c>
      <c r="J1213" s="69">
        <v>42.39</v>
      </c>
    </row>
    <row r="1214" spans="1:10" x14ac:dyDescent="0.2">
      <c r="A1214" s="50">
        <v>43077</v>
      </c>
      <c r="B1214" s="1">
        <v>0.88896990740740733</v>
      </c>
      <c r="C1214" s="1" t="s">
        <v>1809</v>
      </c>
      <c r="D1214" s="1" t="s">
        <v>116</v>
      </c>
      <c r="E1214" s="1" t="s">
        <v>1814</v>
      </c>
      <c r="F1214" s="52">
        <v>43077.727777777778</v>
      </c>
      <c r="G1214" s="158">
        <v>2131.2495585291599</v>
      </c>
      <c r="H1214" s="5" t="s">
        <v>137</v>
      </c>
      <c r="I1214" s="1" t="s">
        <v>119</v>
      </c>
      <c r="J1214" s="69">
        <v>114.36750000000001</v>
      </c>
    </row>
    <row r="1215" spans="1:10" x14ac:dyDescent="0.2">
      <c r="A1215" s="50">
        <v>43077</v>
      </c>
      <c r="B1215" s="1">
        <v>0.88899305555555552</v>
      </c>
      <c r="C1215" s="1" t="s">
        <v>1810</v>
      </c>
      <c r="D1215" s="1" t="s">
        <v>116</v>
      </c>
      <c r="E1215" s="1" t="s">
        <v>1815</v>
      </c>
      <c r="F1215" s="52">
        <v>43077.727777777778</v>
      </c>
      <c r="G1215" s="158">
        <v>2131.2510439469602</v>
      </c>
      <c r="H1215" s="5" t="s">
        <v>137</v>
      </c>
      <c r="I1215" s="1" t="s">
        <v>119</v>
      </c>
      <c r="J1215" s="69">
        <v>114.36750000000001</v>
      </c>
    </row>
    <row r="1216" spans="1:10" x14ac:dyDescent="0.2">
      <c r="A1216" s="50">
        <v>43077</v>
      </c>
      <c r="B1216" s="1">
        <v>0.88928240740740738</v>
      </c>
      <c r="C1216" s="1" t="s">
        <v>1706</v>
      </c>
      <c r="D1216" s="1" t="s">
        <v>135</v>
      </c>
      <c r="E1216" s="1" t="s">
        <v>1816</v>
      </c>
      <c r="F1216" s="52">
        <v>43077.777083333334</v>
      </c>
      <c r="G1216" s="158">
        <v>2131.25252936476</v>
      </c>
      <c r="H1216" s="5" t="s">
        <v>118</v>
      </c>
      <c r="I1216" s="1" t="s">
        <v>143</v>
      </c>
      <c r="J1216" s="69">
        <v>15.505000000000001</v>
      </c>
    </row>
    <row r="1217" spans="1:10" x14ac:dyDescent="0.2">
      <c r="A1217" s="50">
        <v>43077</v>
      </c>
      <c r="B1217" s="1">
        <v>0.88930555555555557</v>
      </c>
      <c r="C1217" s="1" t="s">
        <v>1353</v>
      </c>
      <c r="D1217" s="1" t="s">
        <v>135</v>
      </c>
      <c r="E1217" s="1" t="s">
        <v>1817</v>
      </c>
      <c r="F1217" s="52">
        <v>43077.777777777781</v>
      </c>
      <c r="G1217" s="158">
        <v>2131.2540147825698</v>
      </c>
      <c r="H1217" s="5" t="s">
        <v>137</v>
      </c>
      <c r="I1217" s="1" t="s">
        <v>119</v>
      </c>
      <c r="J1217" s="69">
        <v>24.86</v>
      </c>
    </row>
    <row r="1218" spans="1:10" x14ac:dyDescent="0.2">
      <c r="A1218" s="50">
        <v>43077</v>
      </c>
      <c r="B1218" s="1">
        <v>0.88932870370370365</v>
      </c>
      <c r="C1218" s="1" t="s">
        <v>1609</v>
      </c>
      <c r="D1218" s="1" t="s">
        <v>135</v>
      </c>
      <c r="E1218" s="1" t="s">
        <v>1818</v>
      </c>
      <c r="F1218" s="52">
        <v>43077.777777777781</v>
      </c>
      <c r="G1218" s="158">
        <v>2131.2555002003701</v>
      </c>
      <c r="H1218" s="5" t="s">
        <v>118</v>
      </c>
      <c r="I1218" s="1" t="s">
        <v>143</v>
      </c>
      <c r="J1218" s="69">
        <v>8.7629999999999999</v>
      </c>
    </row>
    <row r="1219" spans="1:10" x14ac:dyDescent="0.2">
      <c r="A1219" s="50">
        <v>43077</v>
      </c>
      <c r="B1219" s="1">
        <v>0.88935185185185184</v>
      </c>
      <c r="C1219" s="1" t="s">
        <v>1693</v>
      </c>
      <c r="D1219" s="1" t="s">
        <v>135</v>
      </c>
      <c r="E1219" s="1" t="s">
        <v>1819</v>
      </c>
      <c r="F1219" s="52">
        <v>43077.777777777781</v>
      </c>
      <c r="G1219" s="158">
        <v>2131.2569856181699</v>
      </c>
      <c r="H1219" s="5" t="s">
        <v>118</v>
      </c>
      <c r="I1219" s="1" t="s">
        <v>143</v>
      </c>
      <c r="J1219" s="69">
        <v>6.25</v>
      </c>
    </row>
    <row r="1220" spans="1:10" x14ac:dyDescent="0.2">
      <c r="A1220" s="50">
        <v>43077</v>
      </c>
      <c r="B1220" s="1">
        <v>0.88937499999999992</v>
      </c>
      <c r="C1220" s="1" t="s">
        <v>1670</v>
      </c>
      <c r="D1220" s="1" t="s">
        <v>135</v>
      </c>
      <c r="E1220" s="1" t="s">
        <v>1820</v>
      </c>
      <c r="F1220" s="52">
        <v>43077.777777777781</v>
      </c>
      <c r="G1220" s="158">
        <v>2131.2584710359702</v>
      </c>
      <c r="H1220" s="5" t="s">
        <v>118</v>
      </c>
      <c r="I1220" s="1" t="s">
        <v>143</v>
      </c>
      <c r="J1220" s="69">
        <v>13.68</v>
      </c>
    </row>
    <row r="1221" spans="1:10" x14ac:dyDescent="0.2">
      <c r="A1221" s="50">
        <v>43077</v>
      </c>
      <c r="B1221" s="1">
        <v>0.88939814814814822</v>
      </c>
      <c r="C1221" s="1" t="s">
        <v>1396</v>
      </c>
      <c r="D1221" s="1" t="s">
        <v>135</v>
      </c>
      <c r="E1221" s="1" t="s">
        <v>1821</v>
      </c>
      <c r="F1221" s="52">
        <v>43077.777777777781</v>
      </c>
      <c r="G1221" s="158">
        <v>2131.25995645377</v>
      </c>
      <c r="H1221" s="5" t="s">
        <v>137</v>
      </c>
      <c r="I1221" s="1" t="s">
        <v>119</v>
      </c>
      <c r="J1221" s="69">
        <v>14.06</v>
      </c>
    </row>
    <row r="1222" spans="1:10" x14ac:dyDescent="0.2">
      <c r="A1222" s="50">
        <v>43077</v>
      </c>
      <c r="B1222" s="1">
        <v>0.88940972222222225</v>
      </c>
      <c r="C1222" s="1" t="s">
        <v>1806</v>
      </c>
      <c r="D1222" s="1" t="s">
        <v>135</v>
      </c>
      <c r="E1222" s="1" t="s">
        <v>1822</v>
      </c>
      <c r="F1222" s="52">
        <v>43077.728472222225</v>
      </c>
      <c r="G1222" s="158">
        <v>2131.2614418715798</v>
      </c>
      <c r="H1222" s="5" t="s">
        <v>137</v>
      </c>
      <c r="I1222" s="1" t="s">
        <v>143</v>
      </c>
      <c r="J1222" s="69">
        <v>15465</v>
      </c>
    </row>
    <row r="1223" spans="1:10" x14ac:dyDescent="0.2">
      <c r="A1223" s="50">
        <v>43077</v>
      </c>
      <c r="B1223" s="1">
        <v>0.88943287037037033</v>
      </c>
      <c r="C1223" s="1" t="s">
        <v>999</v>
      </c>
      <c r="D1223" s="1" t="s">
        <v>135</v>
      </c>
      <c r="E1223" s="1" t="s">
        <v>1823</v>
      </c>
      <c r="F1223" s="52">
        <v>43077.728472222225</v>
      </c>
      <c r="G1223" s="158">
        <v>2131.2629272893801</v>
      </c>
      <c r="H1223" s="5" t="s">
        <v>137</v>
      </c>
      <c r="I1223" s="1" t="s">
        <v>119</v>
      </c>
      <c r="J1223" s="69">
        <v>3865</v>
      </c>
    </row>
    <row r="1224" spans="1:10" x14ac:dyDescent="0.2">
      <c r="A1224" s="50">
        <v>43077</v>
      </c>
      <c r="B1224" s="1">
        <v>0.88945601851851841</v>
      </c>
      <c r="C1224" s="1" t="s">
        <v>1458</v>
      </c>
      <c r="D1224" s="1" t="s">
        <v>135</v>
      </c>
      <c r="E1224" s="1" t="s">
        <v>1824</v>
      </c>
      <c r="F1224" s="52">
        <v>43077.728472222225</v>
      </c>
      <c r="G1224" s="158">
        <v>2131.2644127071799</v>
      </c>
      <c r="H1224" s="5" t="s">
        <v>137</v>
      </c>
      <c r="I1224" s="1" t="s">
        <v>143</v>
      </c>
      <c r="J1224" s="69">
        <v>3922</v>
      </c>
    </row>
    <row r="1225" spans="1:10" x14ac:dyDescent="0.2">
      <c r="A1225" s="50">
        <v>43077</v>
      </c>
      <c r="B1225" s="1">
        <v>0.88947916666666671</v>
      </c>
      <c r="C1225" s="1" t="s">
        <v>1416</v>
      </c>
      <c r="D1225" s="1" t="s">
        <v>135</v>
      </c>
      <c r="E1225" s="1" t="s">
        <v>1825</v>
      </c>
      <c r="F1225" s="52">
        <v>43077.728472222225</v>
      </c>
      <c r="G1225" s="158">
        <v>2131.2658981249801</v>
      </c>
      <c r="H1225" s="5" t="s">
        <v>137</v>
      </c>
      <c r="I1225" s="1" t="s">
        <v>143</v>
      </c>
      <c r="J1225" s="69">
        <v>3889.64</v>
      </c>
    </row>
    <row r="1226" spans="1:10" x14ac:dyDescent="0.2">
      <c r="A1226" s="50">
        <v>43077</v>
      </c>
      <c r="B1226" s="1">
        <v>0.88950231481481479</v>
      </c>
      <c r="C1226" s="1" t="s">
        <v>1416</v>
      </c>
      <c r="D1226" s="1" t="s">
        <v>135</v>
      </c>
      <c r="E1226" s="1" t="s">
        <v>1826</v>
      </c>
      <c r="F1226" s="52">
        <v>43077.728472222225</v>
      </c>
      <c r="G1226" s="158">
        <v>2131.26738354278</v>
      </c>
      <c r="H1226" s="5" t="s">
        <v>118</v>
      </c>
      <c r="I1226" s="1" t="s">
        <v>119</v>
      </c>
      <c r="J1226" s="69">
        <v>3888.52</v>
      </c>
    </row>
    <row r="1227" spans="1:10" x14ac:dyDescent="0.2">
      <c r="A1227" s="50">
        <v>43077</v>
      </c>
      <c r="B1227" s="1">
        <v>0.88952546296296298</v>
      </c>
      <c r="C1227" s="1" t="s">
        <v>1806</v>
      </c>
      <c r="D1227" s="1" t="s">
        <v>135</v>
      </c>
      <c r="E1227" s="1" t="s">
        <v>1827</v>
      </c>
      <c r="F1227" s="52">
        <v>43077.728472222225</v>
      </c>
      <c r="G1227" s="158">
        <v>2131.2688689605902</v>
      </c>
      <c r="H1227" s="5" t="s">
        <v>118</v>
      </c>
      <c r="I1227" s="1" t="s">
        <v>119</v>
      </c>
      <c r="J1227" s="69">
        <v>15377.88</v>
      </c>
    </row>
    <row r="1228" spans="1:10" x14ac:dyDescent="0.2">
      <c r="A1228" s="50">
        <v>43077</v>
      </c>
      <c r="B1228" s="1">
        <v>0.88954861111111105</v>
      </c>
      <c r="C1228" s="1" t="s">
        <v>1458</v>
      </c>
      <c r="D1228" s="1" t="s">
        <v>135</v>
      </c>
      <c r="E1228" s="1" t="s">
        <v>1828</v>
      </c>
      <c r="F1228" s="52">
        <v>43077.728472222225</v>
      </c>
      <c r="G1228" s="158">
        <v>2131.27035437839</v>
      </c>
      <c r="H1228" s="5" t="s">
        <v>118</v>
      </c>
      <c r="I1228" s="1" t="s">
        <v>119</v>
      </c>
      <c r="J1228" s="69">
        <v>3919.25</v>
      </c>
    </row>
    <row r="1229" spans="1:10" x14ac:dyDescent="0.2">
      <c r="A1229" s="50">
        <v>43077</v>
      </c>
      <c r="B1229" s="1">
        <v>0.8895601851851852</v>
      </c>
      <c r="C1229" s="1" t="s">
        <v>1416</v>
      </c>
      <c r="D1229" s="1" t="s">
        <v>135</v>
      </c>
      <c r="E1229" s="1" t="s">
        <v>1829</v>
      </c>
      <c r="F1229" s="52">
        <v>43077.728472222225</v>
      </c>
      <c r="G1229" s="158">
        <v>2131.2718397961899</v>
      </c>
      <c r="H1229" s="5" t="s">
        <v>118</v>
      </c>
      <c r="I1229" s="1" t="s">
        <v>143</v>
      </c>
      <c r="J1229" s="69">
        <v>3874.1</v>
      </c>
    </row>
    <row r="1230" spans="1:10" x14ac:dyDescent="0.2">
      <c r="A1230" s="50">
        <v>43077</v>
      </c>
      <c r="B1230" s="1">
        <v>0.88958333333333339</v>
      </c>
      <c r="C1230" s="1" t="s">
        <v>1220</v>
      </c>
      <c r="D1230" s="1" t="s">
        <v>135</v>
      </c>
      <c r="E1230" s="1" t="s">
        <v>1830</v>
      </c>
      <c r="F1230" s="52">
        <v>43077.728472222225</v>
      </c>
      <c r="G1230" s="158">
        <v>2131.2733252139901</v>
      </c>
      <c r="H1230" s="5" t="s">
        <v>118</v>
      </c>
      <c r="I1230" s="1" t="s">
        <v>143</v>
      </c>
      <c r="J1230" s="69">
        <v>87950</v>
      </c>
    </row>
    <row r="1231" spans="1:10" x14ac:dyDescent="0.2">
      <c r="A1231" s="50">
        <v>43077</v>
      </c>
      <c r="B1231" s="1">
        <v>0.88960648148148147</v>
      </c>
      <c r="C1231" s="1" t="s">
        <v>1458</v>
      </c>
      <c r="D1231" s="1" t="s">
        <v>135</v>
      </c>
      <c r="E1231" s="1" t="s">
        <v>1831</v>
      </c>
      <c r="F1231" s="52">
        <v>43077.728472222225</v>
      </c>
      <c r="G1231" s="158">
        <v>2131.2748106317899</v>
      </c>
      <c r="H1231" s="5" t="s">
        <v>118</v>
      </c>
      <c r="I1231" s="1" t="s">
        <v>143</v>
      </c>
      <c r="J1231" s="69">
        <v>3847.38</v>
      </c>
    </row>
    <row r="1232" spans="1:10" x14ac:dyDescent="0.2">
      <c r="A1232" s="50">
        <v>43080</v>
      </c>
      <c r="B1232" s="1">
        <v>0.78537037037037039</v>
      </c>
      <c r="C1232" s="1" t="s">
        <v>999</v>
      </c>
      <c r="D1232" s="1" t="s">
        <v>135</v>
      </c>
      <c r="E1232" s="1" t="s">
        <v>1833</v>
      </c>
      <c r="F1232" s="52">
        <v>43080.785162037035</v>
      </c>
      <c r="G1232" s="158">
        <v>2131.2762960496002</v>
      </c>
      <c r="H1232" s="5" t="s">
        <v>118</v>
      </c>
      <c r="I1232" s="1" t="s">
        <v>143</v>
      </c>
      <c r="J1232" s="69">
        <v>3822</v>
      </c>
    </row>
    <row r="1233" spans="1:10" x14ac:dyDescent="0.2">
      <c r="A1233" s="50">
        <v>43080</v>
      </c>
      <c r="B1233" s="1">
        <v>0.78539351851851846</v>
      </c>
      <c r="C1233" s="1" t="s">
        <v>1628</v>
      </c>
      <c r="D1233" s="1" t="s">
        <v>135</v>
      </c>
      <c r="E1233" s="1" t="s">
        <v>1834</v>
      </c>
      <c r="F1233" s="52">
        <v>43080.785162037035</v>
      </c>
      <c r="G1233" s="158">
        <v>2131.2777814674</v>
      </c>
      <c r="H1233" s="5" t="s">
        <v>118</v>
      </c>
      <c r="I1233" s="1" t="s">
        <v>143</v>
      </c>
      <c r="J1233" s="69">
        <v>2343</v>
      </c>
    </row>
    <row r="1234" spans="1:10" x14ac:dyDescent="0.2">
      <c r="A1234" s="50">
        <v>43080</v>
      </c>
      <c r="B1234" s="1">
        <v>0.78541666666666676</v>
      </c>
      <c r="C1234" s="1" t="s">
        <v>1458</v>
      </c>
      <c r="D1234" s="1" t="s">
        <v>135</v>
      </c>
      <c r="E1234" s="1" t="s">
        <v>1835</v>
      </c>
      <c r="F1234" s="52">
        <v>43080.785162037035</v>
      </c>
      <c r="G1234" s="158">
        <v>2131.2792668851998</v>
      </c>
      <c r="H1234" s="5" t="s">
        <v>137</v>
      </c>
      <c r="I1234" s="1" t="s">
        <v>143</v>
      </c>
      <c r="J1234" s="69">
        <v>3911.1666666666702</v>
      </c>
    </row>
    <row r="1235" spans="1:10" x14ac:dyDescent="0.2">
      <c r="A1235" s="50">
        <v>43080</v>
      </c>
      <c r="B1235" s="1">
        <v>0.78543981481481484</v>
      </c>
      <c r="C1235" s="1" t="s">
        <v>1416</v>
      </c>
      <c r="D1235" s="1" t="s">
        <v>135</v>
      </c>
      <c r="E1235" s="1" t="s">
        <v>1836</v>
      </c>
      <c r="F1235" s="52">
        <v>43080.785162037035</v>
      </c>
      <c r="G1235" s="158">
        <v>2131.2807523030001</v>
      </c>
      <c r="H1235" s="5" t="s">
        <v>137</v>
      </c>
      <c r="I1235" s="1" t="s">
        <v>143</v>
      </c>
      <c r="J1235" s="69">
        <v>3893</v>
      </c>
    </row>
    <row r="1236" spans="1:10" x14ac:dyDescent="0.2">
      <c r="A1236" s="50">
        <v>43080</v>
      </c>
      <c r="B1236" s="1">
        <v>0.78545138888888888</v>
      </c>
      <c r="C1236" s="1" t="s">
        <v>1416</v>
      </c>
      <c r="D1236" s="1" t="s">
        <v>135</v>
      </c>
      <c r="E1236" s="1" t="s">
        <v>1837</v>
      </c>
      <c r="F1236" s="52">
        <v>43080.785162037035</v>
      </c>
      <c r="G1236" s="158">
        <v>2131.2822377207999</v>
      </c>
      <c r="H1236" s="5" t="s">
        <v>137</v>
      </c>
      <c r="I1236" s="1" t="s">
        <v>143</v>
      </c>
      <c r="J1236" s="69">
        <v>3889.7777777777801</v>
      </c>
    </row>
    <row r="1237" spans="1:10" x14ac:dyDescent="0.2">
      <c r="A1237" s="50">
        <v>43080</v>
      </c>
      <c r="B1237" s="1">
        <v>0.78547453703703696</v>
      </c>
      <c r="C1237" s="1" t="s">
        <v>1458</v>
      </c>
      <c r="D1237" s="1" t="s">
        <v>135</v>
      </c>
      <c r="E1237" s="1" t="s">
        <v>1838</v>
      </c>
      <c r="F1237" s="52">
        <v>43080.785162037035</v>
      </c>
      <c r="G1237" s="158">
        <v>2131.2837231386002</v>
      </c>
      <c r="H1237" s="5" t="s">
        <v>137</v>
      </c>
      <c r="I1237" s="1" t="s">
        <v>143</v>
      </c>
      <c r="J1237" s="69">
        <v>3910.9041095890402</v>
      </c>
    </row>
    <row r="1238" spans="1:10" x14ac:dyDescent="0.2">
      <c r="A1238" s="50">
        <v>43080</v>
      </c>
      <c r="B1238" s="1">
        <v>0.78549768518518526</v>
      </c>
      <c r="C1238" s="1" t="s">
        <v>1628</v>
      </c>
      <c r="D1238" s="1" t="s">
        <v>135</v>
      </c>
      <c r="E1238" s="1" t="s">
        <v>1839</v>
      </c>
      <c r="F1238" s="52">
        <v>43080.785162037035</v>
      </c>
      <c r="G1238" s="158">
        <v>2131.28520855641</v>
      </c>
      <c r="H1238" s="5" t="s">
        <v>137</v>
      </c>
      <c r="I1238" s="1" t="s">
        <v>119</v>
      </c>
      <c r="J1238" s="69">
        <v>2342.02173913044</v>
      </c>
    </row>
    <row r="1239" spans="1:10" x14ac:dyDescent="0.2">
      <c r="A1239" s="50">
        <v>43080</v>
      </c>
      <c r="B1239" s="1">
        <v>0.78552083333333333</v>
      </c>
      <c r="C1239" s="1" t="s">
        <v>1806</v>
      </c>
      <c r="D1239" s="1" t="s">
        <v>135</v>
      </c>
      <c r="E1239" s="1" t="s">
        <v>1840</v>
      </c>
      <c r="F1239" s="52">
        <v>43080.785162037035</v>
      </c>
      <c r="G1239" s="158">
        <v>2131.2866939742098</v>
      </c>
      <c r="H1239" s="5" t="s">
        <v>137</v>
      </c>
      <c r="I1239" s="1" t="s">
        <v>143</v>
      </c>
      <c r="J1239" s="69">
        <v>15242.777777777799</v>
      </c>
    </row>
    <row r="1240" spans="1:10" x14ac:dyDescent="0.2">
      <c r="A1240" s="50">
        <v>43080</v>
      </c>
      <c r="B1240" s="1">
        <v>0.78554398148148152</v>
      </c>
      <c r="C1240" s="1" t="s">
        <v>1458</v>
      </c>
      <c r="D1240" s="1" t="s">
        <v>135</v>
      </c>
      <c r="E1240" s="1" t="s">
        <v>1841</v>
      </c>
      <c r="F1240" s="52">
        <v>43080.785162037035</v>
      </c>
      <c r="G1240" s="158">
        <v>2131.2881793920101</v>
      </c>
      <c r="H1240" s="5" t="s">
        <v>118</v>
      </c>
      <c r="I1240" s="1" t="s">
        <v>119</v>
      </c>
      <c r="J1240" s="69">
        <v>3950.5308641975298</v>
      </c>
    </row>
    <row r="1241" spans="1:10" x14ac:dyDescent="0.2">
      <c r="A1241" s="50">
        <v>43080</v>
      </c>
      <c r="B1241" s="1">
        <v>0.7855671296296296</v>
      </c>
      <c r="C1241" s="1" t="s">
        <v>1416</v>
      </c>
      <c r="D1241" s="1" t="s">
        <v>135</v>
      </c>
      <c r="E1241" s="1" t="s">
        <v>1842</v>
      </c>
      <c r="F1241" s="52">
        <v>43080.785162037035</v>
      </c>
      <c r="G1241" s="158">
        <v>2131.2896648098099</v>
      </c>
      <c r="H1241" s="5" t="s">
        <v>118</v>
      </c>
      <c r="I1241" s="1" t="s">
        <v>119</v>
      </c>
      <c r="J1241" s="69">
        <v>3934.2195121951199</v>
      </c>
    </row>
    <row r="1242" spans="1:10" x14ac:dyDescent="0.2">
      <c r="A1242" s="50">
        <v>43080</v>
      </c>
      <c r="B1242" s="1">
        <v>0.8182060185185186</v>
      </c>
      <c r="C1242" s="1" t="s">
        <v>1847</v>
      </c>
      <c r="D1242" s="1" t="s">
        <v>116</v>
      </c>
      <c r="E1242" s="1" t="s">
        <v>1856</v>
      </c>
      <c r="F1242" s="52">
        <v>43080.81763888889</v>
      </c>
      <c r="G1242" s="158">
        <v>2131.2911502276102</v>
      </c>
      <c r="H1242" s="5" t="s">
        <v>118</v>
      </c>
      <c r="I1242" s="1" t="s">
        <v>119</v>
      </c>
      <c r="J1242" s="69">
        <v>3.4889400000000004</v>
      </c>
    </row>
    <row r="1243" spans="1:10" x14ac:dyDescent="0.2">
      <c r="A1243" s="50">
        <v>43080</v>
      </c>
      <c r="B1243" s="1">
        <v>0.81822916666666667</v>
      </c>
      <c r="C1243" s="1" t="s">
        <v>1853</v>
      </c>
      <c r="D1243" s="1" t="s">
        <v>116</v>
      </c>
      <c r="E1243" s="1" t="s">
        <v>1857</v>
      </c>
      <c r="F1243" s="52">
        <v>43080.818229166667</v>
      </c>
      <c r="G1243" s="158">
        <v>2131.29263564542</v>
      </c>
      <c r="H1243" s="5" t="s">
        <v>118</v>
      </c>
      <c r="I1243" s="1" t="s">
        <v>119</v>
      </c>
      <c r="J1243" s="69">
        <v>7.4499999999999997E-2</v>
      </c>
    </row>
    <row r="1244" spans="1:10" x14ac:dyDescent="0.2">
      <c r="A1244" s="50">
        <v>43080</v>
      </c>
      <c r="B1244" s="1">
        <v>0.82055555555555559</v>
      </c>
      <c r="C1244" s="1" t="s">
        <v>1845</v>
      </c>
      <c r="D1244" s="1" t="s">
        <v>135</v>
      </c>
      <c r="E1244" s="1" t="s">
        <v>1858</v>
      </c>
      <c r="F1244" s="52">
        <v>43080.820300925923</v>
      </c>
      <c r="G1244" s="158">
        <v>2131.2941210632198</v>
      </c>
      <c r="H1244" s="5" t="s">
        <v>137</v>
      </c>
      <c r="I1244" s="1" t="s">
        <v>119</v>
      </c>
      <c r="J1244" s="69">
        <v>35.1</v>
      </c>
    </row>
    <row r="1245" spans="1:10" x14ac:dyDescent="0.2">
      <c r="A1245" s="50">
        <v>43080</v>
      </c>
      <c r="B1245" s="1">
        <v>0.82057870370370367</v>
      </c>
      <c r="C1245" s="1" t="s">
        <v>1706</v>
      </c>
      <c r="D1245" s="1" t="s">
        <v>135</v>
      </c>
      <c r="E1245" s="1" t="s">
        <v>1859</v>
      </c>
      <c r="F1245" s="52">
        <v>43080.8205787037</v>
      </c>
      <c r="G1245" s="158">
        <v>2131.2956064810201</v>
      </c>
      <c r="H1245" s="5" t="s">
        <v>137</v>
      </c>
      <c r="I1245" s="1" t="s">
        <v>119</v>
      </c>
      <c r="J1245" s="69">
        <v>16.983000000000001</v>
      </c>
    </row>
    <row r="1246" spans="1:10" x14ac:dyDescent="0.2">
      <c r="A1246" s="50">
        <v>43080</v>
      </c>
      <c r="B1246" s="1">
        <v>0.82060185185185175</v>
      </c>
      <c r="C1246" s="1" t="s">
        <v>1564</v>
      </c>
      <c r="D1246" s="1" t="s">
        <v>135</v>
      </c>
      <c r="E1246" s="1" t="s">
        <v>1860</v>
      </c>
      <c r="F1246" s="52">
        <v>43080.820601851854</v>
      </c>
      <c r="G1246" s="158">
        <v>2131.2970918988199</v>
      </c>
      <c r="H1246" s="5" t="s">
        <v>137</v>
      </c>
      <c r="I1246" s="1" t="s">
        <v>119</v>
      </c>
      <c r="J1246" s="69">
        <v>3.5</v>
      </c>
    </row>
    <row r="1247" spans="1:10" x14ac:dyDescent="0.2">
      <c r="A1247" s="50">
        <v>43080</v>
      </c>
      <c r="B1247" s="1">
        <v>0.82062500000000005</v>
      </c>
      <c r="C1247" s="1" t="s">
        <v>1081</v>
      </c>
      <c r="D1247" s="1" t="s">
        <v>135</v>
      </c>
      <c r="E1247" s="1" t="s">
        <v>1861</v>
      </c>
      <c r="F1247" s="52">
        <v>43080.820625</v>
      </c>
      <c r="G1247" s="158">
        <v>2131.2985773166201</v>
      </c>
      <c r="H1247" s="5" t="s">
        <v>137</v>
      </c>
      <c r="I1247" s="1" t="s">
        <v>119</v>
      </c>
      <c r="J1247" s="69">
        <v>2.61</v>
      </c>
    </row>
    <row r="1248" spans="1:10" x14ac:dyDescent="0.2">
      <c r="A1248" s="50">
        <v>43080</v>
      </c>
      <c r="B1248" s="1">
        <v>0.82064814814814813</v>
      </c>
      <c r="C1248" s="1" t="s">
        <v>1851</v>
      </c>
      <c r="D1248" s="1" t="s">
        <v>135</v>
      </c>
      <c r="E1248" s="1" t="s">
        <v>1862</v>
      </c>
      <c r="F1248" s="52">
        <v>43080.820648148147</v>
      </c>
      <c r="G1248" s="158">
        <v>2131.30006273443</v>
      </c>
      <c r="H1248" s="5" t="s">
        <v>137</v>
      </c>
      <c r="I1248" s="1" t="s">
        <v>119</v>
      </c>
      <c r="J1248" s="69">
        <v>7.45</v>
      </c>
    </row>
    <row r="1249" spans="1:10" x14ac:dyDescent="0.2">
      <c r="A1249" s="50">
        <v>43080</v>
      </c>
      <c r="B1249" s="1">
        <v>0.82067129629629632</v>
      </c>
      <c r="C1249" s="1" t="s">
        <v>1736</v>
      </c>
      <c r="D1249" s="1" t="s">
        <v>135</v>
      </c>
      <c r="E1249" s="1" t="s">
        <v>1863</v>
      </c>
      <c r="F1249" s="52">
        <v>43080.820671296293</v>
      </c>
      <c r="G1249" s="158">
        <v>2131.3015481522302</v>
      </c>
      <c r="H1249" s="5" t="s">
        <v>137</v>
      </c>
      <c r="I1249" s="1" t="s">
        <v>119</v>
      </c>
      <c r="J1249" s="69">
        <v>12.89</v>
      </c>
    </row>
    <row r="1250" spans="1:10" x14ac:dyDescent="0.2">
      <c r="A1250" s="50">
        <v>43080</v>
      </c>
      <c r="B1250" s="1">
        <v>0.82069444444444439</v>
      </c>
      <c r="C1250" s="1" t="s">
        <v>1701</v>
      </c>
      <c r="D1250" s="1" t="s">
        <v>135</v>
      </c>
      <c r="E1250" s="1" t="s">
        <v>1864</v>
      </c>
      <c r="F1250" s="52">
        <v>43080.820694444446</v>
      </c>
      <c r="G1250" s="158">
        <v>2131.30303357003</v>
      </c>
      <c r="H1250" s="5" t="s">
        <v>137</v>
      </c>
      <c r="I1250" s="1" t="s">
        <v>119</v>
      </c>
      <c r="J1250" s="69">
        <v>22.04</v>
      </c>
    </row>
    <row r="1251" spans="1:10" x14ac:dyDescent="0.2">
      <c r="A1251" s="50">
        <v>43080</v>
      </c>
      <c r="B1251" s="1">
        <v>0.82071759259259258</v>
      </c>
      <c r="C1251" s="1" t="s">
        <v>1670</v>
      </c>
      <c r="D1251" s="1" t="s">
        <v>135</v>
      </c>
      <c r="E1251" s="1" t="s">
        <v>1865</v>
      </c>
      <c r="F1251" s="52">
        <v>43080.820717592593</v>
      </c>
      <c r="G1251" s="158">
        <v>2131.3045189878299</v>
      </c>
      <c r="H1251" s="5" t="s">
        <v>137</v>
      </c>
      <c r="I1251" s="1" t="s">
        <v>119</v>
      </c>
      <c r="J1251" s="69">
        <v>14.01</v>
      </c>
    </row>
    <row r="1252" spans="1:10" x14ac:dyDescent="0.2">
      <c r="A1252" s="50">
        <v>43080</v>
      </c>
      <c r="B1252" s="1">
        <v>0.82074074074074066</v>
      </c>
      <c r="C1252" s="1" t="s">
        <v>1498</v>
      </c>
      <c r="D1252" s="1" t="s">
        <v>135</v>
      </c>
      <c r="E1252" s="1" t="s">
        <v>1866</v>
      </c>
      <c r="F1252" s="52">
        <v>43080.820740740739</v>
      </c>
      <c r="G1252" s="158">
        <v>2131.3060044056301</v>
      </c>
      <c r="H1252" s="5" t="s">
        <v>118</v>
      </c>
      <c r="I1252" s="1" t="s">
        <v>143</v>
      </c>
      <c r="J1252" s="69">
        <v>23.99</v>
      </c>
    </row>
    <row r="1253" spans="1:10" x14ac:dyDescent="0.2">
      <c r="A1253" s="50">
        <v>43080</v>
      </c>
      <c r="B1253" s="1">
        <v>0.82076388888888896</v>
      </c>
      <c r="C1253" s="1" t="s">
        <v>888</v>
      </c>
      <c r="D1253" s="1" t="s">
        <v>135</v>
      </c>
      <c r="E1253" s="1" t="s">
        <v>1867</v>
      </c>
      <c r="F1253" s="52">
        <v>43080.820763888885</v>
      </c>
      <c r="G1253" s="158">
        <v>2131.3074898234399</v>
      </c>
      <c r="H1253" s="5" t="s">
        <v>137</v>
      </c>
      <c r="I1253" s="1" t="s">
        <v>119</v>
      </c>
      <c r="J1253" s="69">
        <v>30.18</v>
      </c>
    </row>
    <row r="1254" spans="1:10" x14ac:dyDescent="0.2">
      <c r="A1254" s="50">
        <v>43080</v>
      </c>
      <c r="B1254" s="1">
        <v>0.82967592592592598</v>
      </c>
      <c r="C1254" s="1" t="s">
        <v>678</v>
      </c>
      <c r="D1254" s="1" t="s">
        <v>135</v>
      </c>
      <c r="E1254" s="1" t="s">
        <v>1868</v>
      </c>
      <c r="F1254" s="52">
        <v>43080.829432870371</v>
      </c>
      <c r="G1254" s="158">
        <v>2131.3089752412402</v>
      </c>
      <c r="H1254" s="5" t="s">
        <v>137</v>
      </c>
      <c r="I1254" s="1" t="s">
        <v>119</v>
      </c>
      <c r="J1254" s="69">
        <v>16.283999999999999</v>
      </c>
    </row>
    <row r="1255" spans="1:10" x14ac:dyDescent="0.2">
      <c r="A1255" s="50">
        <v>43081</v>
      </c>
      <c r="B1255" s="1">
        <v>0.67905092592592586</v>
      </c>
      <c r="C1255" s="1" t="s">
        <v>858</v>
      </c>
      <c r="D1255" s="1" t="s">
        <v>116</v>
      </c>
      <c r="E1255" s="1" t="s">
        <v>1869</v>
      </c>
      <c r="F1255" s="52">
        <v>43081.678460648145</v>
      </c>
      <c r="G1255" s="158">
        <v>2131.31046065904</v>
      </c>
      <c r="H1255" s="5" t="s">
        <v>137</v>
      </c>
      <c r="I1255" s="1" t="s">
        <v>143</v>
      </c>
      <c r="J1255" s="69">
        <v>0</v>
      </c>
    </row>
    <row r="1256" spans="1:10" x14ac:dyDescent="0.2">
      <c r="A1256" s="50">
        <v>43081</v>
      </c>
      <c r="B1256" s="1">
        <v>0.67907407407407405</v>
      </c>
      <c r="C1256" s="1" t="s">
        <v>860</v>
      </c>
      <c r="D1256" s="1" t="s">
        <v>116</v>
      </c>
      <c r="E1256" s="1" t="s">
        <v>1870</v>
      </c>
      <c r="F1256" s="52">
        <v>43081.679074074076</v>
      </c>
      <c r="G1256" s="158">
        <v>2131.3119460768398</v>
      </c>
      <c r="H1256" s="5" t="s">
        <v>118</v>
      </c>
      <c r="I1256" s="1" t="s">
        <v>143</v>
      </c>
      <c r="J1256" s="69">
        <v>0</v>
      </c>
    </row>
    <row r="1257" spans="1:10" x14ac:dyDescent="0.2">
      <c r="A1257" s="50">
        <v>43081</v>
      </c>
      <c r="B1257" s="1">
        <v>0.67910879629629628</v>
      </c>
      <c r="C1257" s="1" t="s">
        <v>890</v>
      </c>
      <c r="D1257" s="1" t="s">
        <v>116</v>
      </c>
      <c r="E1257" s="1" t="s">
        <v>1871</v>
      </c>
      <c r="F1257" s="52">
        <v>43081.679108796299</v>
      </c>
      <c r="G1257" s="158">
        <v>2131.3134314946401</v>
      </c>
      <c r="H1257" s="5" t="s">
        <v>137</v>
      </c>
      <c r="I1257" s="1" t="s">
        <v>143</v>
      </c>
      <c r="J1257" s="69">
        <v>5.0776000000000003</v>
      </c>
    </row>
    <row r="1258" spans="1:10" x14ac:dyDescent="0.2">
      <c r="A1258" s="50">
        <v>43081</v>
      </c>
      <c r="B1258" s="1">
        <v>0.69699074074074074</v>
      </c>
      <c r="C1258" s="1" t="s">
        <v>1884</v>
      </c>
      <c r="D1258" s="1" t="s">
        <v>116</v>
      </c>
      <c r="E1258" s="1" t="s">
        <v>1895</v>
      </c>
      <c r="F1258" s="52">
        <v>43081.696909722225</v>
      </c>
      <c r="G1258" s="158">
        <v>2131.3149169124499</v>
      </c>
      <c r="H1258" s="5" t="s">
        <v>118</v>
      </c>
      <c r="I1258" s="1" t="s">
        <v>119</v>
      </c>
      <c r="J1258" s="69">
        <v>1.196475</v>
      </c>
    </row>
    <row r="1259" spans="1:10" x14ac:dyDescent="0.2">
      <c r="A1259" s="50">
        <v>43081</v>
      </c>
      <c r="B1259" s="1">
        <v>0.69701388888888882</v>
      </c>
      <c r="C1259" s="1" t="s">
        <v>1887</v>
      </c>
      <c r="D1259" s="1" t="s">
        <v>116</v>
      </c>
      <c r="E1259" s="1" t="s">
        <v>1896</v>
      </c>
      <c r="F1259" s="52">
        <v>43081.697013888886</v>
      </c>
      <c r="G1259" s="158">
        <v>2131.3164023302502</v>
      </c>
      <c r="H1259" s="5" t="s">
        <v>118</v>
      </c>
      <c r="I1259" s="1" t="s">
        <v>119</v>
      </c>
      <c r="J1259" s="69">
        <v>1.167894</v>
      </c>
    </row>
    <row r="1260" spans="1:10" x14ac:dyDescent="0.2">
      <c r="A1260" s="50">
        <v>43081</v>
      </c>
      <c r="B1260" s="1">
        <v>0.69703703703703701</v>
      </c>
      <c r="C1260" s="1" t="s">
        <v>1890</v>
      </c>
      <c r="D1260" s="1" t="s">
        <v>116</v>
      </c>
      <c r="E1260" s="1" t="s">
        <v>1897</v>
      </c>
      <c r="F1260" s="52">
        <v>43081.697048611109</v>
      </c>
      <c r="G1260" s="158">
        <v>2131.31788774805</v>
      </c>
      <c r="H1260" s="5" t="s">
        <v>118</v>
      </c>
      <c r="I1260" s="1" t="s">
        <v>119</v>
      </c>
      <c r="J1260" s="69">
        <v>0.58075399999999988</v>
      </c>
    </row>
    <row r="1261" spans="1:10" x14ac:dyDescent="0.2">
      <c r="A1261" s="50">
        <v>43081</v>
      </c>
      <c r="B1261" s="1">
        <v>0.69707175925925924</v>
      </c>
      <c r="C1261" s="1" t="s">
        <v>1893</v>
      </c>
      <c r="D1261" s="1" t="s">
        <v>116</v>
      </c>
      <c r="E1261" s="1" t="s">
        <v>1898</v>
      </c>
      <c r="F1261" s="52">
        <v>43081.697071759256</v>
      </c>
      <c r="G1261" s="158">
        <v>2131.3193731658498</v>
      </c>
      <c r="H1261" s="5" t="s">
        <v>118</v>
      </c>
      <c r="I1261" s="1" t="s">
        <v>119</v>
      </c>
      <c r="J1261" s="69">
        <v>0.57969000000000004</v>
      </c>
    </row>
    <row r="1262" spans="1:10" x14ac:dyDescent="0.2">
      <c r="A1262" s="50">
        <v>43081</v>
      </c>
      <c r="B1262" s="1">
        <v>0.70541666666666669</v>
      </c>
      <c r="C1262" s="1" t="s">
        <v>1879</v>
      </c>
      <c r="D1262" s="1" t="s">
        <v>135</v>
      </c>
      <c r="E1262" s="1" t="s">
        <v>1899</v>
      </c>
      <c r="F1262" s="52">
        <v>43081.705289351848</v>
      </c>
      <c r="G1262" s="158">
        <v>2131.3208585836501</v>
      </c>
      <c r="H1262" s="5" t="s">
        <v>137</v>
      </c>
      <c r="I1262" s="1" t="s">
        <v>119</v>
      </c>
      <c r="J1262" s="69">
        <v>5.8840000000000003</v>
      </c>
    </row>
    <row r="1263" spans="1:10" x14ac:dyDescent="0.2">
      <c r="A1263" s="50">
        <v>43081</v>
      </c>
      <c r="B1263" s="1">
        <v>0.70543981481481488</v>
      </c>
      <c r="C1263" s="1" t="s">
        <v>1706</v>
      </c>
      <c r="D1263" s="1" t="s">
        <v>135</v>
      </c>
      <c r="E1263" s="1" t="s">
        <v>1900</v>
      </c>
      <c r="F1263" s="52">
        <v>43081.705451388887</v>
      </c>
      <c r="G1263" s="158">
        <v>2131.3223440014599</v>
      </c>
      <c r="H1263" s="5" t="s">
        <v>118</v>
      </c>
      <c r="I1263" s="1" t="s">
        <v>143</v>
      </c>
      <c r="J1263" s="69">
        <v>16.431999999999999</v>
      </c>
    </row>
    <row r="1264" spans="1:10" x14ac:dyDescent="0.2">
      <c r="A1264" s="50">
        <v>43081</v>
      </c>
      <c r="B1264" s="1">
        <v>0.70547453703703711</v>
      </c>
      <c r="C1264" s="1" t="s">
        <v>1468</v>
      </c>
      <c r="D1264" s="1" t="s">
        <v>135</v>
      </c>
      <c r="E1264" s="1" t="s">
        <v>1901</v>
      </c>
      <c r="F1264" s="52">
        <v>43081.705474537041</v>
      </c>
      <c r="G1264" s="158">
        <v>2131.3238294192602</v>
      </c>
      <c r="H1264" s="5" t="s">
        <v>118</v>
      </c>
      <c r="I1264" s="1" t="s">
        <v>143</v>
      </c>
      <c r="J1264" s="69">
        <v>18.309999999999999</v>
      </c>
    </row>
    <row r="1265" spans="1:10" x14ac:dyDescent="0.2">
      <c r="A1265" s="50">
        <v>43081</v>
      </c>
      <c r="B1265" s="1">
        <v>0.70549768518518519</v>
      </c>
      <c r="C1265" s="1" t="s">
        <v>1873</v>
      </c>
      <c r="D1265" s="1" t="s">
        <v>135</v>
      </c>
      <c r="E1265" s="1" t="s">
        <v>1902</v>
      </c>
      <c r="F1265" s="52">
        <v>43081.705497685187</v>
      </c>
      <c r="G1265" s="158">
        <v>2131.32531483706</v>
      </c>
      <c r="H1265" s="5" t="s">
        <v>137</v>
      </c>
      <c r="I1265" s="1" t="s">
        <v>119</v>
      </c>
      <c r="J1265" s="69">
        <v>9.0299999999999994</v>
      </c>
    </row>
    <row r="1266" spans="1:10" x14ac:dyDescent="0.2">
      <c r="A1266" s="50">
        <v>43081</v>
      </c>
      <c r="B1266" s="1">
        <v>0.70552083333333337</v>
      </c>
      <c r="C1266" s="1" t="s">
        <v>1503</v>
      </c>
      <c r="D1266" s="1" t="s">
        <v>135</v>
      </c>
      <c r="E1266" s="1" t="s">
        <v>1903</v>
      </c>
      <c r="F1266" s="52">
        <v>43081.705520833333</v>
      </c>
      <c r="G1266" s="158">
        <v>2131.3268002548598</v>
      </c>
      <c r="H1266" s="5" t="s">
        <v>137</v>
      </c>
      <c r="I1266" s="1" t="s">
        <v>119</v>
      </c>
      <c r="J1266" s="69">
        <v>43.92</v>
      </c>
    </row>
    <row r="1267" spans="1:10" x14ac:dyDescent="0.2">
      <c r="A1267" s="50">
        <v>43081</v>
      </c>
      <c r="B1267" s="1">
        <v>0.70554398148148145</v>
      </c>
      <c r="C1267" s="1" t="s">
        <v>888</v>
      </c>
      <c r="D1267" s="1" t="s">
        <v>135</v>
      </c>
      <c r="E1267" s="1" t="s">
        <v>1904</v>
      </c>
      <c r="F1267" s="52">
        <v>43081.705555555556</v>
      </c>
      <c r="G1267" s="158">
        <v>2131.3282856726601</v>
      </c>
      <c r="H1267" s="5" t="s">
        <v>118</v>
      </c>
      <c r="I1267" s="1" t="s">
        <v>143</v>
      </c>
      <c r="J1267" s="69">
        <v>30.41</v>
      </c>
    </row>
    <row r="1268" spans="1:10" x14ac:dyDescent="0.2">
      <c r="A1268" s="50">
        <v>43081</v>
      </c>
      <c r="B1268" s="1">
        <v>0.70557870370370368</v>
      </c>
      <c r="C1268" s="1" t="s">
        <v>1875</v>
      </c>
      <c r="D1268" s="1" t="s">
        <v>135</v>
      </c>
      <c r="E1268" s="1" t="s">
        <v>1905</v>
      </c>
      <c r="F1268" s="52">
        <v>43081.705578703702</v>
      </c>
      <c r="G1268" s="158">
        <v>2131.3297710904699</v>
      </c>
      <c r="H1268" s="5" t="s">
        <v>137</v>
      </c>
      <c r="I1268" s="1" t="s">
        <v>119</v>
      </c>
      <c r="J1268" s="69">
        <v>12.085000000000001</v>
      </c>
    </row>
    <row r="1269" spans="1:10" x14ac:dyDescent="0.2">
      <c r="A1269" s="50">
        <v>43081</v>
      </c>
      <c r="B1269" s="1">
        <v>0.70560185185185187</v>
      </c>
      <c r="C1269" s="1" t="s">
        <v>1882</v>
      </c>
      <c r="D1269" s="1" t="s">
        <v>135</v>
      </c>
      <c r="E1269" s="1" t="s">
        <v>1906</v>
      </c>
      <c r="F1269" s="52">
        <v>43081.705601851849</v>
      </c>
      <c r="G1269" s="158">
        <v>2131.3312565082701</v>
      </c>
      <c r="H1269" s="5" t="s">
        <v>137</v>
      </c>
      <c r="I1269" s="1" t="s">
        <v>119</v>
      </c>
      <c r="J1269" s="69">
        <v>11.294</v>
      </c>
    </row>
    <row r="1270" spans="1:10" x14ac:dyDescent="0.2">
      <c r="A1270" s="50">
        <v>43081</v>
      </c>
      <c r="B1270" s="1">
        <v>0.70562499999999995</v>
      </c>
      <c r="C1270" s="1" t="s">
        <v>1851</v>
      </c>
      <c r="D1270" s="1" t="s">
        <v>135</v>
      </c>
      <c r="E1270" s="1" t="s">
        <v>1907</v>
      </c>
      <c r="F1270" s="52">
        <v>43081.705636574072</v>
      </c>
      <c r="G1270" s="158">
        <v>2131.33274192607</v>
      </c>
      <c r="H1270" s="5" t="s">
        <v>118</v>
      </c>
      <c r="I1270" s="1" t="s">
        <v>143</v>
      </c>
      <c r="J1270" s="69">
        <v>7.26</v>
      </c>
    </row>
    <row r="1271" spans="1:10" x14ac:dyDescent="0.2">
      <c r="A1271" s="50">
        <v>43081</v>
      </c>
      <c r="B1271" s="1">
        <v>0.70565972222222229</v>
      </c>
      <c r="C1271" s="1" t="s">
        <v>1701</v>
      </c>
      <c r="D1271" s="1" t="s">
        <v>135</v>
      </c>
      <c r="E1271" s="1" t="s">
        <v>1908</v>
      </c>
      <c r="F1271" s="52">
        <v>43081.705659722225</v>
      </c>
      <c r="G1271" s="158">
        <v>2131.3342273438702</v>
      </c>
      <c r="H1271" s="5" t="s">
        <v>137</v>
      </c>
      <c r="I1271" s="1" t="s">
        <v>119</v>
      </c>
      <c r="J1271" s="69">
        <v>22.486000000000001</v>
      </c>
    </row>
    <row r="1272" spans="1:10" x14ac:dyDescent="0.2">
      <c r="A1272" s="50">
        <v>43081</v>
      </c>
      <c r="B1272" s="1">
        <v>0.70568287037037036</v>
      </c>
      <c r="C1272" s="1" t="s">
        <v>1693</v>
      </c>
      <c r="D1272" s="1" t="s">
        <v>135</v>
      </c>
      <c r="E1272" s="1" t="s">
        <v>1909</v>
      </c>
      <c r="F1272" s="52">
        <v>43081.705682870372</v>
      </c>
      <c r="G1272" s="158">
        <v>2131.33571276167</v>
      </c>
      <c r="H1272" s="5" t="s">
        <v>118</v>
      </c>
      <c r="I1272" s="1" t="s">
        <v>143</v>
      </c>
      <c r="J1272" s="69">
        <v>6.07</v>
      </c>
    </row>
    <row r="1273" spans="1:10" x14ac:dyDescent="0.2">
      <c r="A1273" s="50">
        <v>43081</v>
      </c>
      <c r="B1273" s="1">
        <v>0.70570601851851855</v>
      </c>
      <c r="C1273" s="1" t="s">
        <v>1736</v>
      </c>
      <c r="D1273" s="1" t="s">
        <v>135</v>
      </c>
      <c r="E1273" s="1" t="s">
        <v>1910</v>
      </c>
      <c r="F1273" s="52">
        <v>43081.705706018518</v>
      </c>
      <c r="G1273" s="158">
        <v>2131.3371981794799</v>
      </c>
      <c r="H1273" s="5" t="s">
        <v>118</v>
      </c>
      <c r="I1273" s="1" t="s">
        <v>143</v>
      </c>
      <c r="J1273" s="69">
        <v>12.63</v>
      </c>
    </row>
    <row r="1274" spans="1:10" x14ac:dyDescent="0.2">
      <c r="A1274" s="50">
        <v>43081</v>
      </c>
      <c r="B1274" s="1">
        <v>0.73166666666666658</v>
      </c>
      <c r="C1274" s="1" t="s">
        <v>1628</v>
      </c>
      <c r="D1274" s="1" t="s">
        <v>135</v>
      </c>
      <c r="E1274" s="1" t="s">
        <v>1911</v>
      </c>
      <c r="F1274" s="52">
        <v>43081.73165509259</v>
      </c>
      <c r="G1274" s="158">
        <v>2131.3386835972801</v>
      </c>
      <c r="H1274" s="5" t="s">
        <v>137</v>
      </c>
      <c r="I1274" s="1" t="s">
        <v>119</v>
      </c>
      <c r="J1274" s="69">
        <v>2345</v>
      </c>
    </row>
    <row r="1275" spans="1:10" x14ac:dyDescent="0.2">
      <c r="A1275" s="50">
        <v>43081</v>
      </c>
      <c r="B1275" s="1">
        <v>0.73170138888888892</v>
      </c>
      <c r="C1275" s="1" t="s">
        <v>1597</v>
      </c>
      <c r="D1275" s="1" t="s">
        <v>135</v>
      </c>
      <c r="E1275" s="1" t="s">
        <v>1912</v>
      </c>
      <c r="F1275" s="52">
        <v>43081.73170138889</v>
      </c>
      <c r="G1275" s="158">
        <v>2131.3401690150799</v>
      </c>
      <c r="H1275" s="5" t="s">
        <v>137</v>
      </c>
      <c r="I1275" s="1" t="s">
        <v>143</v>
      </c>
      <c r="J1275" s="69">
        <v>502</v>
      </c>
    </row>
    <row r="1276" spans="1:10" x14ac:dyDescent="0.2">
      <c r="A1276" s="50">
        <v>43081</v>
      </c>
      <c r="B1276" s="1">
        <v>0.73172453703703699</v>
      </c>
      <c r="C1276" s="1" t="s">
        <v>1806</v>
      </c>
      <c r="D1276" s="1" t="s">
        <v>135</v>
      </c>
      <c r="E1276" s="1" t="s">
        <v>1913</v>
      </c>
      <c r="F1276" s="52">
        <v>43081.731724537036</v>
      </c>
      <c r="G1276" s="158">
        <v>2131.3416544328802</v>
      </c>
      <c r="H1276" s="5" t="s">
        <v>137</v>
      </c>
      <c r="I1276" s="1" t="s">
        <v>143</v>
      </c>
      <c r="J1276" s="69">
        <v>15120</v>
      </c>
    </row>
    <row r="1277" spans="1:10" x14ac:dyDescent="0.2">
      <c r="A1277" s="50">
        <v>43081</v>
      </c>
      <c r="B1277" s="1">
        <v>0.73174768518518529</v>
      </c>
      <c r="C1277" s="1" t="s">
        <v>1628</v>
      </c>
      <c r="D1277" s="1" t="s">
        <v>135</v>
      </c>
      <c r="E1277" s="1" t="s">
        <v>1914</v>
      </c>
      <c r="F1277" s="52">
        <v>43081.731747685182</v>
      </c>
      <c r="G1277" s="158">
        <v>2131.34313985068</v>
      </c>
      <c r="H1277" s="5" t="s">
        <v>118</v>
      </c>
      <c r="I1277" s="1" t="s">
        <v>143</v>
      </c>
      <c r="J1277" s="69">
        <v>2349</v>
      </c>
    </row>
    <row r="1278" spans="1:10" x14ac:dyDescent="0.2">
      <c r="A1278" s="50">
        <v>43081</v>
      </c>
      <c r="B1278" s="1">
        <v>0.73177083333333337</v>
      </c>
      <c r="C1278" s="1" t="s">
        <v>1458</v>
      </c>
      <c r="D1278" s="1" t="s">
        <v>135</v>
      </c>
      <c r="E1278" s="1" t="s">
        <v>1915</v>
      </c>
      <c r="F1278" s="52">
        <v>43081.731782407405</v>
      </c>
      <c r="G1278" s="158">
        <v>2131.3446252684898</v>
      </c>
      <c r="H1278" s="5" t="s">
        <v>137</v>
      </c>
      <c r="I1278" s="1" t="s">
        <v>143</v>
      </c>
      <c r="J1278" s="69">
        <v>3926.54347826087</v>
      </c>
    </row>
    <row r="1279" spans="1:10" x14ac:dyDescent="0.2">
      <c r="A1279" s="50">
        <v>43081</v>
      </c>
      <c r="B1279" s="1">
        <v>0.73180555555555549</v>
      </c>
      <c r="C1279" s="1" t="s">
        <v>1416</v>
      </c>
      <c r="D1279" s="1" t="s">
        <v>135</v>
      </c>
      <c r="E1279" s="1" t="s">
        <v>1916</v>
      </c>
      <c r="F1279" s="52">
        <v>43081.731805555559</v>
      </c>
      <c r="G1279" s="158">
        <v>2131.3461106862901</v>
      </c>
      <c r="H1279" s="5" t="s">
        <v>137</v>
      </c>
      <c r="I1279" s="1" t="s">
        <v>143</v>
      </c>
      <c r="J1279" s="69">
        <v>3907.1666666666702</v>
      </c>
    </row>
    <row r="1280" spans="1:10" x14ac:dyDescent="0.2">
      <c r="A1280" s="50">
        <v>43081</v>
      </c>
      <c r="B1280" s="1">
        <v>0.73182870370370379</v>
      </c>
      <c r="C1280" s="1" t="s">
        <v>1458</v>
      </c>
      <c r="D1280" s="1" t="s">
        <v>135</v>
      </c>
      <c r="E1280" s="1" t="s">
        <v>1917</v>
      </c>
      <c r="F1280" s="52">
        <v>43081.731828703705</v>
      </c>
      <c r="G1280" s="158">
        <v>2131.3475961040899</v>
      </c>
      <c r="H1280" s="5" t="s">
        <v>118</v>
      </c>
      <c r="I1280" s="1" t="s">
        <v>119</v>
      </c>
      <c r="J1280" s="69">
        <v>3947</v>
      </c>
    </row>
    <row r="1281" spans="1:10" x14ac:dyDescent="0.2">
      <c r="A1281" s="50">
        <v>43081</v>
      </c>
      <c r="B1281" s="1">
        <v>0.73185185185185186</v>
      </c>
      <c r="C1281" s="1" t="s">
        <v>1416</v>
      </c>
      <c r="D1281" s="1" t="s">
        <v>135</v>
      </c>
      <c r="E1281" s="1" t="s">
        <v>1918</v>
      </c>
      <c r="F1281" s="52">
        <v>43081.731851851851</v>
      </c>
      <c r="G1281" s="158">
        <v>2131.3490815218902</v>
      </c>
      <c r="H1281" s="5" t="s">
        <v>118</v>
      </c>
      <c r="I1281" s="1" t="s">
        <v>119</v>
      </c>
      <c r="J1281" s="69">
        <v>3933.4736842105299</v>
      </c>
    </row>
    <row r="1282" spans="1:10" x14ac:dyDescent="0.2">
      <c r="A1282" s="50">
        <v>43082</v>
      </c>
      <c r="B1282" s="1">
        <v>0.65870370370370368</v>
      </c>
      <c r="C1282" s="1" t="s">
        <v>1845</v>
      </c>
      <c r="D1282" s="1" t="s">
        <v>135</v>
      </c>
      <c r="E1282" s="1" t="s">
        <v>1919</v>
      </c>
      <c r="F1282" s="52">
        <v>43082.658229166664</v>
      </c>
      <c r="G1282" s="158">
        <v>2131.35056693969</v>
      </c>
      <c r="H1282" s="5" t="s">
        <v>137</v>
      </c>
      <c r="I1282" s="1" t="s">
        <v>119</v>
      </c>
      <c r="J1282" s="69">
        <v>36.299999999999997</v>
      </c>
    </row>
    <row r="1283" spans="1:10" x14ac:dyDescent="0.2">
      <c r="A1283" s="50">
        <v>43082</v>
      </c>
      <c r="B1283" s="1">
        <v>0.65872685185185187</v>
      </c>
      <c r="C1283" s="1" t="s">
        <v>1882</v>
      </c>
      <c r="D1283" s="1" t="s">
        <v>135</v>
      </c>
      <c r="E1283" s="1" t="s">
        <v>1920</v>
      </c>
      <c r="F1283" s="52">
        <v>43082.658726851849</v>
      </c>
      <c r="G1283" s="158">
        <v>2131.3520523574898</v>
      </c>
      <c r="H1283" s="5" t="s">
        <v>137</v>
      </c>
      <c r="I1283" s="1" t="s">
        <v>119</v>
      </c>
      <c r="J1283" s="69">
        <v>11.715999999999999</v>
      </c>
    </row>
    <row r="1284" spans="1:10" x14ac:dyDescent="0.2">
      <c r="A1284" s="50">
        <v>43082</v>
      </c>
      <c r="B1284" s="1">
        <v>0.65875000000000006</v>
      </c>
      <c r="C1284" s="1" t="s">
        <v>1670</v>
      </c>
      <c r="D1284" s="1" t="s">
        <v>135</v>
      </c>
      <c r="E1284" s="1" t="s">
        <v>1921</v>
      </c>
      <c r="F1284" s="52">
        <v>43082.658750000002</v>
      </c>
      <c r="G1284" s="158">
        <v>2131.3535377753001</v>
      </c>
      <c r="H1284" s="5" t="s">
        <v>118</v>
      </c>
      <c r="I1284" s="1" t="s">
        <v>143</v>
      </c>
      <c r="J1284" s="69">
        <v>13.56</v>
      </c>
    </row>
    <row r="1285" spans="1:10" x14ac:dyDescent="0.2">
      <c r="A1285" s="50">
        <v>43082</v>
      </c>
      <c r="B1285" s="1">
        <v>0.65877314814814814</v>
      </c>
      <c r="C1285" s="1" t="s">
        <v>1500</v>
      </c>
      <c r="D1285" s="1" t="s">
        <v>135</v>
      </c>
      <c r="E1285" s="1" t="s">
        <v>1922</v>
      </c>
      <c r="F1285" s="52">
        <v>43082.658773148149</v>
      </c>
      <c r="G1285" s="158">
        <v>2131.3550231930999</v>
      </c>
      <c r="H1285" s="5" t="s">
        <v>137</v>
      </c>
      <c r="I1285" s="1" t="s">
        <v>119</v>
      </c>
      <c r="J1285" s="69">
        <v>9.23</v>
      </c>
    </row>
    <row r="1286" spans="1:10" x14ac:dyDescent="0.2">
      <c r="A1286" s="50">
        <v>43082</v>
      </c>
      <c r="B1286" s="1">
        <v>0.65879629629629632</v>
      </c>
      <c r="C1286" s="1" t="s">
        <v>1471</v>
      </c>
      <c r="D1286" s="1" t="s">
        <v>135</v>
      </c>
      <c r="E1286" s="1" t="s">
        <v>1923</v>
      </c>
      <c r="F1286" s="52">
        <v>43082.658796296295</v>
      </c>
      <c r="G1286" s="158">
        <v>2131.3565086109002</v>
      </c>
      <c r="H1286" s="5" t="s">
        <v>118</v>
      </c>
      <c r="I1286" s="1" t="s">
        <v>143</v>
      </c>
      <c r="J1286" s="69">
        <v>17.27</v>
      </c>
    </row>
    <row r="1287" spans="1:10" x14ac:dyDescent="0.2">
      <c r="A1287" s="50">
        <v>43082</v>
      </c>
      <c r="B1287" s="1">
        <v>0.75209490740740748</v>
      </c>
      <c r="C1287" s="1" t="s">
        <v>1628</v>
      </c>
      <c r="D1287" s="1" t="s">
        <v>135</v>
      </c>
      <c r="E1287" s="1" t="s">
        <v>1924</v>
      </c>
      <c r="F1287" s="52">
        <v>43082.751840277779</v>
      </c>
      <c r="G1287" s="158">
        <v>2131.3579940287</v>
      </c>
      <c r="H1287" s="5" t="s">
        <v>137</v>
      </c>
      <c r="I1287" s="1" t="s">
        <v>119</v>
      </c>
      <c r="J1287" s="69">
        <v>2351</v>
      </c>
    </row>
    <row r="1288" spans="1:10" x14ac:dyDescent="0.2">
      <c r="A1288" s="50">
        <v>43082</v>
      </c>
      <c r="B1288" s="1">
        <v>0.75211805555555555</v>
      </c>
      <c r="C1288" s="1" t="s">
        <v>999</v>
      </c>
      <c r="D1288" s="1" t="s">
        <v>135</v>
      </c>
      <c r="E1288" s="1" t="s">
        <v>1925</v>
      </c>
      <c r="F1288" s="52">
        <v>43082.751840277779</v>
      </c>
      <c r="G1288" s="158">
        <v>2131.3594794464998</v>
      </c>
      <c r="H1288" s="5" t="s">
        <v>137</v>
      </c>
      <c r="I1288" s="1" t="s">
        <v>119</v>
      </c>
      <c r="J1288" s="69">
        <v>3847</v>
      </c>
    </row>
    <row r="1289" spans="1:10" x14ac:dyDescent="0.2">
      <c r="A1289" s="50">
        <v>43082</v>
      </c>
      <c r="B1289" s="1">
        <v>0.75214120370370363</v>
      </c>
      <c r="C1289" s="1" t="s">
        <v>1806</v>
      </c>
      <c r="D1289" s="1" t="s">
        <v>135</v>
      </c>
      <c r="E1289" s="1" t="s">
        <v>1926</v>
      </c>
      <c r="F1289" s="52">
        <v>43082.751840277779</v>
      </c>
      <c r="G1289" s="158">
        <v>2131.3609648643101</v>
      </c>
      <c r="H1289" s="5" t="s">
        <v>118</v>
      </c>
      <c r="I1289" s="1" t="s">
        <v>119</v>
      </c>
      <c r="J1289" s="69">
        <v>15070</v>
      </c>
    </row>
    <row r="1290" spans="1:10" x14ac:dyDescent="0.2">
      <c r="A1290" s="50">
        <v>43082</v>
      </c>
      <c r="B1290" s="1">
        <v>0.75216435185185182</v>
      </c>
      <c r="C1290" s="1" t="s">
        <v>1628</v>
      </c>
      <c r="D1290" s="1" t="s">
        <v>135</v>
      </c>
      <c r="E1290" s="1" t="s">
        <v>1927</v>
      </c>
      <c r="F1290" s="52">
        <v>43082.751840277779</v>
      </c>
      <c r="G1290" s="158">
        <v>2131.3624502821099</v>
      </c>
      <c r="H1290" s="5" t="s">
        <v>118</v>
      </c>
      <c r="I1290" s="1" t="s">
        <v>143</v>
      </c>
      <c r="J1290" s="69">
        <v>2354</v>
      </c>
    </row>
    <row r="1291" spans="1:10" x14ac:dyDescent="0.2">
      <c r="A1291" s="50">
        <v>43082</v>
      </c>
      <c r="B1291" s="1">
        <v>0.7521874999999999</v>
      </c>
      <c r="C1291" s="1" t="s">
        <v>1806</v>
      </c>
      <c r="D1291" s="1" t="s">
        <v>135</v>
      </c>
      <c r="E1291" s="1" t="s">
        <v>1928</v>
      </c>
      <c r="F1291" s="52">
        <v>43082.751840277779</v>
      </c>
      <c r="G1291" s="158">
        <v>2131.3639356999101</v>
      </c>
      <c r="H1291" s="5" t="s">
        <v>137</v>
      </c>
      <c r="I1291" s="1" t="s">
        <v>143</v>
      </c>
      <c r="J1291" s="69">
        <v>15050</v>
      </c>
    </row>
    <row r="1292" spans="1:10" x14ac:dyDescent="0.2">
      <c r="A1292" s="50">
        <v>43082</v>
      </c>
      <c r="B1292" s="1">
        <v>0.7522106481481482</v>
      </c>
      <c r="C1292" s="1" t="s">
        <v>1223</v>
      </c>
      <c r="D1292" s="1" t="s">
        <v>135</v>
      </c>
      <c r="E1292" s="1" t="s">
        <v>1929</v>
      </c>
      <c r="F1292" s="52">
        <v>43082.751840277779</v>
      </c>
      <c r="G1292" s="158">
        <v>2131.36542111771</v>
      </c>
      <c r="H1292" s="5" t="s">
        <v>118</v>
      </c>
      <c r="I1292" s="1" t="s">
        <v>143</v>
      </c>
      <c r="J1292" s="69">
        <v>6346</v>
      </c>
    </row>
    <row r="1293" spans="1:10" x14ac:dyDescent="0.2">
      <c r="A1293" s="50">
        <v>43082</v>
      </c>
      <c r="B1293" s="1">
        <v>0.75223379629629628</v>
      </c>
      <c r="C1293" s="1" t="s">
        <v>1416</v>
      </c>
      <c r="D1293" s="1" t="s">
        <v>135</v>
      </c>
      <c r="E1293" s="1" t="s">
        <v>1930</v>
      </c>
      <c r="F1293" s="52">
        <v>43082.751840277779</v>
      </c>
      <c r="G1293" s="158">
        <v>2131.3669065355102</v>
      </c>
      <c r="H1293" s="5" t="s">
        <v>137</v>
      </c>
      <c r="I1293" s="1" t="s">
        <v>143</v>
      </c>
      <c r="J1293" s="69">
        <v>3829.8</v>
      </c>
    </row>
    <row r="1294" spans="1:10" x14ac:dyDescent="0.2">
      <c r="A1294" s="50">
        <v>43082</v>
      </c>
      <c r="B1294" s="1">
        <v>0.75225694444444446</v>
      </c>
      <c r="C1294" s="1" t="s">
        <v>1458</v>
      </c>
      <c r="D1294" s="1" t="s">
        <v>135</v>
      </c>
      <c r="E1294" s="1" t="s">
        <v>1931</v>
      </c>
      <c r="F1294" s="52">
        <v>43082.751840277779</v>
      </c>
      <c r="G1294" s="158">
        <v>2131.36839195332</v>
      </c>
      <c r="H1294" s="5" t="s">
        <v>137</v>
      </c>
      <c r="I1294" s="1" t="s">
        <v>143</v>
      </c>
      <c r="J1294" s="69">
        <v>3872.1666666666702</v>
      </c>
    </row>
    <row r="1295" spans="1:10" x14ac:dyDescent="0.2">
      <c r="A1295" s="50">
        <v>43082</v>
      </c>
      <c r="B1295" s="1">
        <v>0.75228009259259254</v>
      </c>
      <c r="C1295" s="1" t="s">
        <v>1416</v>
      </c>
      <c r="D1295" s="1" t="s">
        <v>135</v>
      </c>
      <c r="E1295" s="1" t="s">
        <v>1932</v>
      </c>
      <c r="F1295" s="52">
        <v>43082.751840277779</v>
      </c>
      <c r="G1295" s="158">
        <v>2131.3698773711199</v>
      </c>
      <c r="H1295" s="5" t="s">
        <v>118</v>
      </c>
      <c r="I1295" s="1" t="s">
        <v>119</v>
      </c>
      <c r="J1295" s="69">
        <v>3846.8888888888901</v>
      </c>
    </row>
    <row r="1296" spans="1:10" x14ac:dyDescent="0.2">
      <c r="A1296" s="50">
        <v>43082</v>
      </c>
      <c r="B1296" s="1">
        <v>0.75230324074074073</v>
      </c>
      <c r="C1296" s="1" t="s">
        <v>1458</v>
      </c>
      <c r="D1296" s="1" t="s">
        <v>135</v>
      </c>
      <c r="E1296" s="1" t="s">
        <v>1933</v>
      </c>
      <c r="F1296" s="52">
        <v>43082.751840277779</v>
      </c>
      <c r="G1296" s="158">
        <v>2131.3713627889201</v>
      </c>
      <c r="H1296" s="5" t="s">
        <v>118</v>
      </c>
      <c r="I1296" s="1" t="s">
        <v>119</v>
      </c>
      <c r="J1296" s="69">
        <v>3882.2727272727302</v>
      </c>
    </row>
    <row r="1297" spans="1:10" x14ac:dyDescent="0.2">
      <c r="A1297" s="50">
        <v>43082</v>
      </c>
      <c r="B1297" s="1">
        <v>0.75232638888888881</v>
      </c>
      <c r="C1297" s="1" t="s">
        <v>1416</v>
      </c>
      <c r="D1297" s="1" t="s">
        <v>135</v>
      </c>
      <c r="E1297" s="1" t="s">
        <v>1934</v>
      </c>
      <c r="F1297" s="52">
        <v>43082.751840277779</v>
      </c>
      <c r="G1297" s="158">
        <v>2131.3728482067199</v>
      </c>
      <c r="H1297" s="5" t="s">
        <v>137</v>
      </c>
      <c r="I1297" s="1" t="s">
        <v>143</v>
      </c>
      <c r="J1297" s="69">
        <v>3846</v>
      </c>
    </row>
    <row r="1298" spans="1:10" x14ac:dyDescent="0.2">
      <c r="A1298" s="50">
        <v>43082</v>
      </c>
      <c r="B1298" s="1">
        <v>0.75234953703703711</v>
      </c>
      <c r="C1298" s="1" t="s">
        <v>1458</v>
      </c>
      <c r="D1298" s="1" t="s">
        <v>135</v>
      </c>
      <c r="E1298" s="1" t="s">
        <v>1935</v>
      </c>
      <c r="F1298" s="52">
        <v>43082.751840277779</v>
      </c>
      <c r="G1298" s="158">
        <v>2131.3743336245202</v>
      </c>
      <c r="H1298" s="5" t="s">
        <v>137</v>
      </c>
      <c r="I1298" s="1" t="s">
        <v>143</v>
      </c>
      <c r="J1298" s="69">
        <v>3864.8571428571399</v>
      </c>
    </row>
    <row r="1299" spans="1:10" x14ac:dyDescent="0.2">
      <c r="A1299" s="50">
        <v>43083</v>
      </c>
      <c r="B1299" s="1">
        <v>0.74638888888888888</v>
      </c>
      <c r="C1299" s="1" t="s">
        <v>1939</v>
      </c>
      <c r="D1299" s="1" t="s">
        <v>116</v>
      </c>
      <c r="E1299" s="1" t="s">
        <v>1944</v>
      </c>
      <c r="F1299" s="52">
        <v>43083.746296296296</v>
      </c>
      <c r="G1299" s="158">
        <v>2131.37581904233</v>
      </c>
      <c r="H1299" s="5" t="s">
        <v>118</v>
      </c>
      <c r="I1299" s="1" t="s">
        <v>119</v>
      </c>
      <c r="J1299" s="69">
        <v>8.4434000000000005</v>
      </c>
    </row>
    <row r="1300" spans="1:10" x14ac:dyDescent="0.2">
      <c r="A1300" s="50">
        <v>43083</v>
      </c>
      <c r="B1300" s="1">
        <v>0.7477893518518518</v>
      </c>
      <c r="C1300" s="1" t="s">
        <v>1806</v>
      </c>
      <c r="D1300" s="1" t="s">
        <v>135</v>
      </c>
      <c r="E1300" s="1" t="s">
        <v>1945</v>
      </c>
      <c r="F1300" s="52">
        <v>43083.747118055559</v>
      </c>
      <c r="G1300" s="158">
        <v>2131.3773044601298</v>
      </c>
      <c r="H1300" s="5" t="s">
        <v>137</v>
      </c>
      <c r="I1300" s="1" t="s">
        <v>143</v>
      </c>
      <c r="J1300" s="69">
        <v>15045</v>
      </c>
    </row>
    <row r="1301" spans="1:10" x14ac:dyDescent="0.2">
      <c r="A1301" s="50">
        <v>43083</v>
      </c>
      <c r="B1301" s="1">
        <v>0.74784722222222222</v>
      </c>
      <c r="C1301" s="1" t="s">
        <v>1416</v>
      </c>
      <c r="D1301" s="1" t="s">
        <v>135</v>
      </c>
      <c r="E1301" s="1" t="s">
        <v>1946</v>
      </c>
      <c r="F1301" s="52">
        <v>43083.747118055559</v>
      </c>
      <c r="G1301" s="158">
        <v>2131.3787898779301</v>
      </c>
      <c r="H1301" s="5" t="s">
        <v>118</v>
      </c>
      <c r="I1301" s="1" t="s">
        <v>143</v>
      </c>
      <c r="J1301" s="69">
        <v>3790.5384615384601</v>
      </c>
    </row>
    <row r="1302" spans="1:10" x14ac:dyDescent="0.2">
      <c r="A1302" s="50">
        <v>43083</v>
      </c>
      <c r="B1302" s="1">
        <v>0.74790509259259252</v>
      </c>
      <c r="C1302" s="1" t="s">
        <v>1458</v>
      </c>
      <c r="D1302" s="1" t="s">
        <v>135</v>
      </c>
      <c r="E1302" s="1" t="s">
        <v>1947</v>
      </c>
      <c r="F1302" s="52">
        <v>43083.747118055559</v>
      </c>
      <c r="G1302" s="158">
        <v>2131.3802752957299</v>
      </c>
      <c r="H1302" s="5" t="s">
        <v>118</v>
      </c>
      <c r="I1302" s="1" t="s">
        <v>143</v>
      </c>
      <c r="J1302" s="69">
        <v>3860</v>
      </c>
    </row>
    <row r="1303" spans="1:10" x14ac:dyDescent="0.2">
      <c r="A1303" s="50">
        <v>43083</v>
      </c>
      <c r="B1303" s="1">
        <v>0.74796296296296294</v>
      </c>
      <c r="C1303" s="1" t="s">
        <v>1458</v>
      </c>
      <c r="D1303" s="1" t="s">
        <v>135</v>
      </c>
      <c r="E1303" s="1" t="s">
        <v>1948</v>
      </c>
      <c r="F1303" s="52">
        <v>43083.747118055559</v>
      </c>
      <c r="G1303" s="158">
        <v>2131.3817607135302</v>
      </c>
      <c r="H1303" s="5" t="s">
        <v>137</v>
      </c>
      <c r="I1303" s="1" t="s">
        <v>119</v>
      </c>
      <c r="J1303" s="69">
        <v>3853</v>
      </c>
    </row>
    <row r="1304" spans="1:10" x14ac:dyDescent="0.2">
      <c r="A1304" s="50">
        <v>43083</v>
      </c>
      <c r="B1304" s="1">
        <v>0.74802083333333336</v>
      </c>
      <c r="C1304" s="1" t="s">
        <v>1223</v>
      </c>
      <c r="D1304" s="1" t="s">
        <v>135</v>
      </c>
      <c r="E1304" s="1" t="s">
        <v>1949</v>
      </c>
      <c r="F1304" s="52">
        <v>43083.747118055559</v>
      </c>
      <c r="G1304" s="158">
        <v>2131.38324613134</v>
      </c>
      <c r="H1304" s="5" t="s">
        <v>137</v>
      </c>
      <c r="I1304" s="1" t="s">
        <v>143</v>
      </c>
      <c r="J1304" s="69">
        <v>6248</v>
      </c>
    </row>
    <row r="1305" spans="1:10" x14ac:dyDescent="0.2">
      <c r="A1305" s="50">
        <v>43083</v>
      </c>
      <c r="B1305" s="1">
        <v>0.74807870370370377</v>
      </c>
      <c r="C1305" s="1" t="s">
        <v>1223</v>
      </c>
      <c r="D1305" s="1" t="s">
        <v>135</v>
      </c>
      <c r="E1305" s="1" t="s">
        <v>1950</v>
      </c>
      <c r="F1305" s="52">
        <v>43083.747118055559</v>
      </c>
      <c r="G1305" s="158">
        <v>2131.3847315491398</v>
      </c>
      <c r="H1305" s="5" t="s">
        <v>118</v>
      </c>
      <c r="I1305" s="1" t="s">
        <v>143</v>
      </c>
      <c r="J1305" s="69">
        <v>6248</v>
      </c>
    </row>
    <row r="1306" spans="1:10" x14ac:dyDescent="0.2">
      <c r="A1306" s="50">
        <v>43083</v>
      </c>
      <c r="B1306" s="1">
        <v>0.74813657407407408</v>
      </c>
      <c r="C1306" s="1" t="s">
        <v>1223</v>
      </c>
      <c r="D1306" s="1" t="s">
        <v>135</v>
      </c>
      <c r="E1306" s="1" t="s">
        <v>1951</v>
      </c>
      <c r="F1306" s="52">
        <v>43083.747118055559</v>
      </c>
      <c r="G1306" s="158">
        <v>2131.3862169669401</v>
      </c>
      <c r="H1306" s="5" t="s">
        <v>118</v>
      </c>
      <c r="I1306" s="1" t="s">
        <v>119</v>
      </c>
      <c r="J1306" s="69">
        <v>6223</v>
      </c>
    </row>
    <row r="1307" spans="1:10" x14ac:dyDescent="0.2">
      <c r="A1307" s="50">
        <v>43083</v>
      </c>
      <c r="B1307" s="1">
        <v>0.7481944444444445</v>
      </c>
      <c r="C1307" s="1" t="s">
        <v>1628</v>
      </c>
      <c r="D1307" s="1" t="s">
        <v>135</v>
      </c>
      <c r="E1307" s="1" t="s">
        <v>1952</v>
      </c>
      <c r="F1307" s="52">
        <v>43083.747118055559</v>
      </c>
      <c r="G1307" s="158">
        <v>2131.3877023847399</v>
      </c>
      <c r="H1307" s="5" t="s">
        <v>137</v>
      </c>
      <c r="I1307" s="1" t="s">
        <v>119</v>
      </c>
      <c r="J1307" s="69">
        <v>2327.7391304347798</v>
      </c>
    </row>
    <row r="1308" spans="1:10" x14ac:dyDescent="0.2">
      <c r="A1308" s="50">
        <v>43083</v>
      </c>
      <c r="B1308" s="1">
        <v>0.74825231481481491</v>
      </c>
      <c r="C1308" s="1" t="s">
        <v>1416</v>
      </c>
      <c r="D1308" s="1" t="s">
        <v>135</v>
      </c>
      <c r="E1308" s="1" t="s">
        <v>1953</v>
      </c>
      <c r="F1308" s="52">
        <v>43083.747118055559</v>
      </c>
      <c r="G1308" s="158">
        <v>2131.3891878025402</v>
      </c>
      <c r="H1308" s="5" t="s">
        <v>137</v>
      </c>
      <c r="I1308" s="1" t="s">
        <v>119</v>
      </c>
      <c r="J1308" s="69">
        <v>3789.2558139534899</v>
      </c>
    </row>
    <row r="1309" spans="1:10" x14ac:dyDescent="0.2">
      <c r="A1309" s="50">
        <v>43083</v>
      </c>
      <c r="B1309" s="1">
        <v>0.74831018518518511</v>
      </c>
      <c r="C1309" s="1" t="s">
        <v>1458</v>
      </c>
      <c r="D1309" s="1" t="s">
        <v>135</v>
      </c>
      <c r="E1309" s="1" t="s">
        <v>1954</v>
      </c>
      <c r="F1309" s="52">
        <v>43083.747118055559</v>
      </c>
      <c r="G1309" s="158">
        <v>2131.39067322035</v>
      </c>
      <c r="H1309" s="5" t="s">
        <v>137</v>
      </c>
      <c r="I1309" s="1" t="s">
        <v>143</v>
      </c>
      <c r="J1309" s="69">
        <v>3856</v>
      </c>
    </row>
    <row r="1310" spans="1:10" x14ac:dyDescent="0.2">
      <c r="A1310" s="50">
        <v>43083</v>
      </c>
      <c r="B1310" s="1">
        <v>0.74836805555555552</v>
      </c>
      <c r="C1310" s="1" t="s">
        <v>1416</v>
      </c>
      <c r="D1310" s="1" t="s">
        <v>135</v>
      </c>
      <c r="E1310" s="1" t="s">
        <v>1955</v>
      </c>
      <c r="F1310" s="52">
        <v>43083.747118055559</v>
      </c>
      <c r="G1310" s="158">
        <v>2131.3921586381498</v>
      </c>
      <c r="H1310" s="5" t="s">
        <v>137</v>
      </c>
      <c r="I1310" s="1" t="s">
        <v>143</v>
      </c>
      <c r="J1310" s="69">
        <v>3800.9411764705901</v>
      </c>
    </row>
    <row r="1311" spans="1:10" x14ac:dyDescent="0.2">
      <c r="A1311" s="50">
        <v>43083</v>
      </c>
      <c r="B1311" s="1">
        <v>0.74842592592592594</v>
      </c>
      <c r="C1311" s="1" t="s">
        <v>1416</v>
      </c>
      <c r="D1311" s="1" t="s">
        <v>135</v>
      </c>
      <c r="E1311" s="1" t="s">
        <v>1956</v>
      </c>
      <c r="F1311" s="52">
        <v>43083.747118055559</v>
      </c>
      <c r="G1311" s="158">
        <v>2131.3936440559501</v>
      </c>
      <c r="H1311" s="5" t="s">
        <v>137</v>
      </c>
      <c r="I1311" s="1" t="s">
        <v>143</v>
      </c>
      <c r="J1311" s="69">
        <v>3818</v>
      </c>
    </row>
    <row r="1312" spans="1:10" x14ac:dyDescent="0.2">
      <c r="A1312" s="50">
        <v>43083</v>
      </c>
      <c r="B1312" s="1">
        <v>0.74848379629629624</v>
      </c>
      <c r="C1312" s="1" t="s">
        <v>1458</v>
      </c>
      <c r="D1312" s="1" t="s">
        <v>135</v>
      </c>
      <c r="E1312" s="1" t="s">
        <v>1957</v>
      </c>
      <c r="F1312" s="52">
        <v>43083.747118055559</v>
      </c>
      <c r="G1312" s="158">
        <v>2131.3951294737499</v>
      </c>
      <c r="H1312" s="5" t="s">
        <v>137</v>
      </c>
      <c r="I1312" s="1" t="s">
        <v>143</v>
      </c>
      <c r="J1312" s="69">
        <v>3874.6</v>
      </c>
    </row>
    <row r="1313" spans="1:10" x14ac:dyDescent="0.2">
      <c r="A1313" s="50">
        <v>43083</v>
      </c>
      <c r="B1313" s="1">
        <v>0.74854166666666666</v>
      </c>
      <c r="C1313" s="1" t="s">
        <v>1416</v>
      </c>
      <c r="D1313" s="1" t="s">
        <v>135</v>
      </c>
      <c r="E1313" s="1" t="s">
        <v>1958</v>
      </c>
      <c r="F1313" s="52">
        <v>43083.747118055559</v>
      </c>
      <c r="G1313" s="158">
        <v>2131.3966148915501</v>
      </c>
      <c r="H1313" s="5" t="s">
        <v>118</v>
      </c>
      <c r="I1313" s="1" t="s">
        <v>119</v>
      </c>
      <c r="J1313" s="69">
        <v>3850</v>
      </c>
    </row>
    <row r="1314" spans="1:10" x14ac:dyDescent="0.2">
      <c r="A1314" s="50">
        <v>43083</v>
      </c>
      <c r="B1314" s="1">
        <v>0.74859953703703708</v>
      </c>
      <c r="C1314" s="1" t="s">
        <v>1458</v>
      </c>
      <c r="D1314" s="1" t="s">
        <v>135</v>
      </c>
      <c r="E1314" s="1" t="s">
        <v>1959</v>
      </c>
      <c r="F1314" s="52">
        <v>43083.747118055559</v>
      </c>
      <c r="G1314" s="158">
        <v>2131.39810030936</v>
      </c>
      <c r="H1314" s="5" t="s">
        <v>118</v>
      </c>
      <c r="I1314" s="1" t="s">
        <v>119</v>
      </c>
      <c r="J1314" s="69">
        <v>3881.3333333333298</v>
      </c>
    </row>
    <row r="1315" spans="1:10" x14ac:dyDescent="0.2">
      <c r="A1315" s="50">
        <v>43083</v>
      </c>
      <c r="B1315" s="1">
        <v>0.74865740740740738</v>
      </c>
      <c r="C1315" s="1" t="s">
        <v>1937</v>
      </c>
      <c r="D1315" s="1" t="s">
        <v>135</v>
      </c>
      <c r="E1315" s="1" t="s">
        <v>1960</v>
      </c>
      <c r="F1315" s="52">
        <v>43083.747118055559</v>
      </c>
      <c r="G1315" s="158">
        <v>2131.3995857271598</v>
      </c>
      <c r="H1315" s="5" t="s">
        <v>137</v>
      </c>
      <c r="I1315" s="1" t="s">
        <v>119</v>
      </c>
      <c r="J1315" s="69">
        <v>6031</v>
      </c>
    </row>
    <row r="1316" spans="1:10" x14ac:dyDescent="0.2">
      <c r="A1316" s="50">
        <v>43083</v>
      </c>
      <c r="B1316" s="1">
        <v>0.77716435185185195</v>
      </c>
      <c r="C1316" s="1" t="s">
        <v>1965</v>
      </c>
      <c r="D1316" s="1" t="s">
        <v>116</v>
      </c>
      <c r="E1316" s="1" t="s">
        <v>1968</v>
      </c>
      <c r="F1316" s="52">
        <v>43083.776944444442</v>
      </c>
      <c r="G1316" s="158">
        <v>2131.40107114496</v>
      </c>
      <c r="H1316" s="5" t="s">
        <v>118</v>
      </c>
      <c r="I1316" s="1" t="s">
        <v>119</v>
      </c>
      <c r="J1316" s="69">
        <v>4.3564124999999994</v>
      </c>
    </row>
    <row r="1317" spans="1:10" x14ac:dyDescent="0.2">
      <c r="A1317" s="50">
        <v>43083</v>
      </c>
      <c r="B1317" s="1">
        <v>0.77929398148148143</v>
      </c>
      <c r="C1317" s="1" t="s">
        <v>1962</v>
      </c>
      <c r="D1317" s="1" t="s">
        <v>135</v>
      </c>
      <c r="E1317" s="1" t="s">
        <v>1969</v>
      </c>
      <c r="F1317" s="52">
        <v>43083.778958333336</v>
      </c>
      <c r="G1317" s="158">
        <v>2131.4025565627599</v>
      </c>
      <c r="H1317" s="5" t="s">
        <v>137</v>
      </c>
      <c r="I1317" s="1" t="s">
        <v>119</v>
      </c>
      <c r="J1317" s="69">
        <v>29.544</v>
      </c>
    </row>
    <row r="1318" spans="1:10" x14ac:dyDescent="0.2">
      <c r="A1318" s="50">
        <v>43083</v>
      </c>
      <c r="B1318" s="1">
        <v>0.77932870370370377</v>
      </c>
      <c r="C1318" s="1" t="s">
        <v>1468</v>
      </c>
      <c r="D1318" s="1" t="s">
        <v>135</v>
      </c>
      <c r="E1318" s="1" t="s">
        <v>1970</v>
      </c>
      <c r="F1318" s="52">
        <v>43083.779328703706</v>
      </c>
      <c r="G1318" s="158">
        <v>2131.4040419805601</v>
      </c>
      <c r="H1318" s="5" t="s">
        <v>118</v>
      </c>
      <c r="I1318" s="1" t="s">
        <v>143</v>
      </c>
      <c r="J1318" s="69">
        <v>18.149999999999999</v>
      </c>
    </row>
    <row r="1319" spans="1:10" x14ac:dyDescent="0.2">
      <c r="A1319" s="50">
        <v>43083</v>
      </c>
      <c r="B1319" s="1">
        <v>0.77935185185185185</v>
      </c>
      <c r="C1319" s="1" t="s">
        <v>1285</v>
      </c>
      <c r="D1319" s="1" t="s">
        <v>135</v>
      </c>
      <c r="E1319" s="1" t="s">
        <v>1971</v>
      </c>
      <c r="F1319" s="52">
        <v>43083.779351851852</v>
      </c>
      <c r="G1319" s="158">
        <v>2131.4055273983699</v>
      </c>
      <c r="H1319" s="5" t="s">
        <v>137</v>
      </c>
      <c r="I1319" s="1" t="s">
        <v>119</v>
      </c>
      <c r="J1319" s="69">
        <v>7.8090000000000002</v>
      </c>
    </row>
    <row r="1320" spans="1:10" x14ac:dyDescent="0.2">
      <c r="A1320" s="50">
        <v>43083</v>
      </c>
      <c r="B1320" s="1">
        <v>0.77937499999999993</v>
      </c>
      <c r="C1320" s="1" t="s">
        <v>1323</v>
      </c>
      <c r="D1320" s="1" t="s">
        <v>135</v>
      </c>
      <c r="E1320" s="1" t="s">
        <v>1972</v>
      </c>
      <c r="F1320" s="52">
        <v>43083.779374999998</v>
      </c>
      <c r="G1320" s="158">
        <v>2131.4070128161702</v>
      </c>
      <c r="H1320" s="5" t="s">
        <v>118</v>
      </c>
      <c r="I1320" s="1" t="s">
        <v>143</v>
      </c>
      <c r="J1320" s="69">
        <v>11.47</v>
      </c>
    </row>
    <row r="1321" spans="1:10" x14ac:dyDescent="0.2">
      <c r="A1321" s="50">
        <v>43083</v>
      </c>
      <c r="B1321" s="1">
        <v>0.77939814814814812</v>
      </c>
      <c r="C1321" s="1" t="s">
        <v>1471</v>
      </c>
      <c r="D1321" s="1" t="s">
        <v>135</v>
      </c>
      <c r="E1321" s="1" t="s">
        <v>1973</v>
      </c>
      <c r="F1321" s="52">
        <v>43083.779398148145</v>
      </c>
      <c r="G1321" s="158">
        <v>2131.40849823397</v>
      </c>
      <c r="H1321" s="5" t="s">
        <v>118</v>
      </c>
      <c r="I1321" s="1" t="s">
        <v>143</v>
      </c>
      <c r="J1321" s="69">
        <v>17.03</v>
      </c>
    </row>
    <row r="1322" spans="1:10" x14ac:dyDescent="0.2">
      <c r="A1322" s="50">
        <v>43083</v>
      </c>
      <c r="B1322" s="1">
        <v>0.7794212962962962</v>
      </c>
      <c r="C1322" s="1" t="s">
        <v>1670</v>
      </c>
      <c r="D1322" s="1" t="s">
        <v>135</v>
      </c>
      <c r="E1322" s="1" t="s">
        <v>1974</v>
      </c>
      <c r="F1322" s="52">
        <v>43083.779432870368</v>
      </c>
      <c r="G1322" s="158">
        <v>2131.4099836517698</v>
      </c>
      <c r="H1322" s="5" t="s">
        <v>118</v>
      </c>
      <c r="I1322" s="1" t="s">
        <v>143</v>
      </c>
      <c r="J1322" s="69">
        <v>13.12</v>
      </c>
    </row>
    <row r="1323" spans="1:10" x14ac:dyDescent="0.2">
      <c r="A1323" s="50">
        <v>43083</v>
      </c>
      <c r="B1323" s="1">
        <v>0.77945601851851853</v>
      </c>
      <c r="C1323" s="1" t="s">
        <v>1875</v>
      </c>
      <c r="D1323" s="1" t="s">
        <v>135</v>
      </c>
      <c r="E1323" s="1" t="s">
        <v>1975</v>
      </c>
      <c r="F1323" s="52">
        <v>43083.779456018521</v>
      </c>
      <c r="G1323" s="158">
        <v>2131.4114690695701</v>
      </c>
      <c r="H1323" s="5" t="s">
        <v>137</v>
      </c>
      <c r="I1323" s="1" t="s">
        <v>119</v>
      </c>
      <c r="J1323" s="69">
        <v>12.76</v>
      </c>
    </row>
    <row r="1324" spans="1:10" x14ac:dyDescent="0.2">
      <c r="A1324" s="50">
        <v>43083</v>
      </c>
      <c r="B1324" s="1">
        <v>0.77947916666666661</v>
      </c>
      <c r="C1324" s="1" t="s">
        <v>1882</v>
      </c>
      <c r="D1324" s="1" t="s">
        <v>135</v>
      </c>
      <c r="E1324" s="1" t="s">
        <v>1976</v>
      </c>
      <c r="F1324" s="52">
        <v>43083.779479166667</v>
      </c>
      <c r="G1324" s="158">
        <v>2131.4129544873799</v>
      </c>
      <c r="H1324" s="5" t="s">
        <v>137</v>
      </c>
      <c r="I1324" s="1" t="s">
        <v>119</v>
      </c>
      <c r="J1324" s="69">
        <v>11.93</v>
      </c>
    </row>
    <row r="1325" spans="1:10" x14ac:dyDescent="0.2">
      <c r="A1325" s="50">
        <v>43084</v>
      </c>
      <c r="B1325" s="1">
        <v>0.67976851851851849</v>
      </c>
      <c r="C1325" s="1" t="s">
        <v>1981</v>
      </c>
      <c r="D1325" s="1" t="s">
        <v>116</v>
      </c>
      <c r="E1325" s="1" t="s">
        <v>1989</v>
      </c>
      <c r="F1325" s="52">
        <v>43084.679502314815</v>
      </c>
      <c r="G1325" s="158">
        <v>2131.4144399051802</v>
      </c>
      <c r="H1325" s="5" t="s">
        <v>118</v>
      </c>
      <c r="I1325" s="1" t="s">
        <v>119</v>
      </c>
      <c r="J1325" s="69">
        <v>4.2553749999999999</v>
      </c>
    </row>
    <row r="1326" spans="1:10" x14ac:dyDescent="0.2">
      <c r="A1326" s="50">
        <v>43084</v>
      </c>
      <c r="B1326" s="1">
        <v>0.67979166666666668</v>
      </c>
      <c r="C1326" s="1" t="s">
        <v>1984</v>
      </c>
      <c r="D1326" s="1" t="s">
        <v>116</v>
      </c>
      <c r="E1326" s="1" t="s">
        <v>1990</v>
      </c>
      <c r="F1326" s="52">
        <v>43084.679803240739</v>
      </c>
      <c r="G1326" s="158">
        <v>2131.41592532298</v>
      </c>
      <c r="H1326" s="5" t="s">
        <v>118</v>
      </c>
      <c r="I1326" s="1" t="s">
        <v>119</v>
      </c>
      <c r="J1326" s="69">
        <v>3.7362000000000002</v>
      </c>
    </row>
    <row r="1327" spans="1:10" x14ac:dyDescent="0.2">
      <c r="A1327" s="50">
        <v>43084</v>
      </c>
      <c r="B1327" s="1">
        <v>0.67982638888888891</v>
      </c>
      <c r="C1327" s="1" t="s">
        <v>1987</v>
      </c>
      <c r="D1327" s="1" t="s">
        <v>116</v>
      </c>
      <c r="E1327" s="1" t="s">
        <v>1991</v>
      </c>
      <c r="F1327" s="52">
        <v>43084.679826388892</v>
      </c>
      <c r="G1327" s="158">
        <v>2131.4174107407798</v>
      </c>
      <c r="H1327" s="5" t="s">
        <v>118</v>
      </c>
      <c r="I1327" s="1" t="s">
        <v>119</v>
      </c>
      <c r="J1327" s="69">
        <v>0.57399999999999995</v>
      </c>
    </row>
    <row r="1328" spans="1:10" x14ac:dyDescent="0.2">
      <c r="A1328" s="50">
        <v>43084</v>
      </c>
      <c r="B1328" s="1">
        <v>0.68454861111111109</v>
      </c>
      <c r="C1328" s="1" t="s">
        <v>1962</v>
      </c>
      <c r="D1328" s="1" t="s">
        <v>135</v>
      </c>
      <c r="E1328" s="1" t="s">
        <v>1992</v>
      </c>
      <c r="F1328" s="52">
        <v>43084.684340277781</v>
      </c>
      <c r="G1328" s="158">
        <v>2131.4188961585801</v>
      </c>
      <c r="H1328" s="5" t="s">
        <v>137</v>
      </c>
      <c r="I1328" s="1" t="s">
        <v>119</v>
      </c>
      <c r="J1328" s="69">
        <v>28.925000000000001</v>
      </c>
    </row>
    <row r="1329" spans="1:10" x14ac:dyDescent="0.2">
      <c r="A1329" s="50">
        <v>43084</v>
      </c>
      <c r="B1329" s="1">
        <v>0.68457175925925917</v>
      </c>
      <c r="C1329" s="1" t="s">
        <v>1706</v>
      </c>
      <c r="D1329" s="1" t="s">
        <v>135</v>
      </c>
      <c r="E1329" s="1" t="s">
        <v>1993</v>
      </c>
      <c r="F1329" s="52">
        <v>43084.684571759259</v>
      </c>
      <c r="G1329" s="158">
        <v>2131.4203815763899</v>
      </c>
      <c r="H1329" s="5" t="s">
        <v>118</v>
      </c>
      <c r="I1329" s="1" t="s">
        <v>143</v>
      </c>
      <c r="J1329" s="69">
        <v>14.769</v>
      </c>
    </row>
    <row r="1330" spans="1:10" x14ac:dyDescent="0.2">
      <c r="A1330" s="50">
        <v>43084</v>
      </c>
      <c r="B1330" s="1">
        <v>0.68459490740740747</v>
      </c>
      <c r="C1330" s="1" t="s">
        <v>1977</v>
      </c>
      <c r="D1330" s="1" t="s">
        <v>135</v>
      </c>
      <c r="E1330" s="1" t="s">
        <v>1994</v>
      </c>
      <c r="F1330" s="52">
        <v>43084.684606481482</v>
      </c>
      <c r="G1330" s="158">
        <v>2131.4218669941902</v>
      </c>
      <c r="H1330" s="5" t="s">
        <v>137</v>
      </c>
      <c r="I1330" s="1" t="s">
        <v>119</v>
      </c>
      <c r="J1330" s="69">
        <v>10</v>
      </c>
    </row>
    <row r="1331" spans="1:10" x14ac:dyDescent="0.2">
      <c r="A1331" s="50">
        <v>43084</v>
      </c>
      <c r="B1331" s="1">
        <v>0.68462962962962959</v>
      </c>
      <c r="C1331" s="1" t="s">
        <v>1879</v>
      </c>
      <c r="D1331" s="1" t="s">
        <v>135</v>
      </c>
      <c r="E1331" s="1" t="s">
        <v>1995</v>
      </c>
      <c r="F1331" s="52">
        <v>43084.684629629628</v>
      </c>
      <c r="G1331" s="158">
        <v>2131.42335241199</v>
      </c>
      <c r="H1331" s="5" t="s">
        <v>118</v>
      </c>
      <c r="I1331" s="1" t="s">
        <v>143</v>
      </c>
      <c r="J1331" s="69">
        <v>5.69</v>
      </c>
    </row>
    <row r="1332" spans="1:10" x14ac:dyDescent="0.2">
      <c r="A1332" s="50">
        <v>43084</v>
      </c>
      <c r="B1332" s="1">
        <v>0.68465277777777767</v>
      </c>
      <c r="C1332" s="1" t="s">
        <v>1353</v>
      </c>
      <c r="D1332" s="1" t="s">
        <v>135</v>
      </c>
      <c r="E1332" s="1" t="s">
        <v>1996</v>
      </c>
      <c r="F1332" s="52">
        <v>43084.684652777774</v>
      </c>
      <c r="G1332" s="158">
        <v>2131.4248378297898</v>
      </c>
      <c r="H1332" s="5" t="s">
        <v>118</v>
      </c>
      <c r="I1332" s="1" t="s">
        <v>143</v>
      </c>
      <c r="J1332" s="69">
        <v>24.34</v>
      </c>
    </row>
    <row r="1333" spans="1:10" x14ac:dyDescent="0.2">
      <c r="A1333" s="50">
        <v>43084</v>
      </c>
      <c r="B1333" s="1">
        <v>0.6846875</v>
      </c>
      <c r="C1333" s="1" t="s">
        <v>1081</v>
      </c>
      <c r="D1333" s="1" t="s">
        <v>135</v>
      </c>
      <c r="E1333" s="1" t="s">
        <v>1997</v>
      </c>
      <c r="F1333" s="52">
        <v>43084.684687499997</v>
      </c>
      <c r="G1333" s="158">
        <v>2131.4263232475901</v>
      </c>
      <c r="H1333" s="5" t="s">
        <v>118</v>
      </c>
      <c r="I1333" s="1" t="s">
        <v>143</v>
      </c>
      <c r="J1333" s="69">
        <v>2.54</v>
      </c>
    </row>
    <row r="1334" spans="1:10" x14ac:dyDescent="0.2">
      <c r="A1334" s="50">
        <v>43084</v>
      </c>
      <c r="B1334" s="1">
        <v>0.68471064814814808</v>
      </c>
      <c r="C1334" s="1" t="s">
        <v>1979</v>
      </c>
      <c r="D1334" s="1" t="s">
        <v>135</v>
      </c>
      <c r="E1334" s="1" t="s">
        <v>1998</v>
      </c>
      <c r="F1334" s="52">
        <v>43084.684710648151</v>
      </c>
      <c r="G1334" s="158">
        <v>2131.4278086653899</v>
      </c>
      <c r="H1334" s="5" t="s">
        <v>137</v>
      </c>
      <c r="I1334" s="1" t="s">
        <v>119</v>
      </c>
      <c r="J1334" s="69">
        <v>62.262999999999998</v>
      </c>
    </row>
    <row r="1335" spans="1:10" x14ac:dyDescent="0.2">
      <c r="A1335" s="50">
        <v>43084</v>
      </c>
      <c r="B1335" s="1">
        <v>0.68473379629629638</v>
      </c>
      <c r="C1335" s="1" t="s">
        <v>1873</v>
      </c>
      <c r="D1335" s="1" t="s">
        <v>135</v>
      </c>
      <c r="E1335" s="1" t="s">
        <v>1999</v>
      </c>
      <c r="F1335" s="52">
        <v>43084.684733796297</v>
      </c>
      <c r="G1335" s="158">
        <v>2131.4292940832001</v>
      </c>
      <c r="H1335" s="5" t="s">
        <v>118</v>
      </c>
      <c r="I1335" s="1" t="s">
        <v>143</v>
      </c>
      <c r="J1335" s="69">
        <v>8.7200000000000006</v>
      </c>
    </row>
    <row r="1336" spans="1:10" x14ac:dyDescent="0.2">
      <c r="A1336" s="50">
        <v>43084</v>
      </c>
      <c r="B1336" s="1">
        <v>0.6847685185185185</v>
      </c>
      <c r="C1336" s="1" t="s">
        <v>1503</v>
      </c>
      <c r="D1336" s="1" t="s">
        <v>135</v>
      </c>
      <c r="E1336" s="1" t="s">
        <v>2000</v>
      </c>
      <c r="F1336" s="52">
        <v>43084.68476851852</v>
      </c>
      <c r="G1336" s="158">
        <v>2131.430779501</v>
      </c>
      <c r="H1336" s="5" t="s">
        <v>137</v>
      </c>
      <c r="I1336" s="1" t="s">
        <v>119</v>
      </c>
      <c r="J1336" s="69">
        <v>43.13</v>
      </c>
    </row>
    <row r="1337" spans="1:10" x14ac:dyDescent="0.2">
      <c r="A1337" s="50">
        <v>43084</v>
      </c>
      <c r="B1337" s="1">
        <v>0.68479166666666658</v>
      </c>
      <c r="C1337" s="1" t="s">
        <v>1701</v>
      </c>
      <c r="D1337" s="1" t="s">
        <v>135</v>
      </c>
      <c r="E1337" s="1" t="s">
        <v>2001</v>
      </c>
      <c r="F1337" s="52">
        <v>43084.684791666667</v>
      </c>
      <c r="G1337" s="158">
        <v>2131.4322649187998</v>
      </c>
      <c r="H1337" s="5" t="s">
        <v>118</v>
      </c>
      <c r="I1337" s="1" t="s">
        <v>143</v>
      </c>
      <c r="J1337" s="69">
        <v>21.87</v>
      </c>
    </row>
    <row r="1338" spans="1:10" x14ac:dyDescent="0.2">
      <c r="A1338" s="50">
        <v>43084</v>
      </c>
      <c r="B1338" s="1">
        <v>0.68767361111111114</v>
      </c>
      <c r="C1338" s="1" t="s">
        <v>1376</v>
      </c>
      <c r="D1338" s="1" t="s">
        <v>116</v>
      </c>
      <c r="E1338" s="1" t="s">
        <v>2002</v>
      </c>
      <c r="F1338" s="52">
        <v>43084.687488425923</v>
      </c>
      <c r="G1338" s="158">
        <v>2131.4337503366</v>
      </c>
      <c r="H1338" s="5" t="s">
        <v>137</v>
      </c>
      <c r="I1338" s="1" t="s">
        <v>143</v>
      </c>
      <c r="J1338" s="69">
        <v>0</v>
      </c>
    </row>
    <row r="1339" spans="1:10" x14ac:dyDescent="0.2">
      <c r="A1339" s="50">
        <v>43084</v>
      </c>
      <c r="B1339" s="1">
        <v>0.6884837962962963</v>
      </c>
      <c r="C1339" s="1" t="s">
        <v>1414</v>
      </c>
      <c r="D1339" s="1" t="s">
        <v>116</v>
      </c>
      <c r="E1339" s="1" t="s">
        <v>2003</v>
      </c>
      <c r="F1339" s="52">
        <v>43084.688368055555</v>
      </c>
      <c r="G1339" s="158">
        <v>2131.4352357543999</v>
      </c>
      <c r="H1339" s="5" t="s">
        <v>118</v>
      </c>
      <c r="I1339" s="1" t="s">
        <v>143</v>
      </c>
      <c r="J1339" s="69">
        <v>0</v>
      </c>
    </row>
    <row r="1340" spans="1:10" x14ac:dyDescent="0.2">
      <c r="A1340" s="50">
        <v>43084</v>
      </c>
      <c r="B1340" s="1">
        <v>0.69108796296296304</v>
      </c>
      <c r="C1340" s="1" t="s">
        <v>1628</v>
      </c>
      <c r="D1340" s="1" t="s">
        <v>135</v>
      </c>
      <c r="E1340" s="1" t="s">
        <v>2004</v>
      </c>
      <c r="F1340" s="52">
        <v>43084.69027777778</v>
      </c>
      <c r="G1340" s="158">
        <v>2131.4367211722101</v>
      </c>
      <c r="H1340" s="5" t="s">
        <v>137</v>
      </c>
      <c r="I1340" s="1" t="s">
        <v>119</v>
      </c>
      <c r="J1340" s="69">
        <v>2323</v>
      </c>
    </row>
    <row r="1341" spans="1:10" x14ac:dyDescent="0.2">
      <c r="A1341" s="50">
        <v>43084</v>
      </c>
      <c r="B1341" s="1">
        <v>0.69111111111111112</v>
      </c>
      <c r="C1341" s="1" t="s">
        <v>1597</v>
      </c>
      <c r="D1341" s="1" t="s">
        <v>135</v>
      </c>
      <c r="E1341" s="1" t="s">
        <v>2005</v>
      </c>
      <c r="F1341" s="52">
        <v>43084.69027777778</v>
      </c>
      <c r="G1341" s="158">
        <v>2131.4382065900099</v>
      </c>
      <c r="H1341" s="5" t="s">
        <v>137</v>
      </c>
      <c r="I1341" s="1" t="s">
        <v>143</v>
      </c>
      <c r="J1341" s="69">
        <v>509.5</v>
      </c>
    </row>
    <row r="1342" spans="1:10" x14ac:dyDescent="0.2">
      <c r="A1342" s="50">
        <v>43084</v>
      </c>
      <c r="B1342" s="1">
        <v>0.69113425925925931</v>
      </c>
      <c r="C1342" s="1" t="s">
        <v>1806</v>
      </c>
      <c r="D1342" s="1" t="s">
        <v>135</v>
      </c>
      <c r="E1342" s="1" t="s">
        <v>2006</v>
      </c>
      <c r="F1342" s="52">
        <v>43084.69027777778</v>
      </c>
      <c r="G1342" s="158">
        <v>2131.4396920078102</v>
      </c>
      <c r="H1342" s="5" t="s">
        <v>118</v>
      </c>
      <c r="I1342" s="1" t="s">
        <v>119</v>
      </c>
      <c r="J1342" s="69">
        <v>15080</v>
      </c>
    </row>
    <row r="1343" spans="1:10" x14ac:dyDescent="0.2">
      <c r="A1343" s="50">
        <v>43084</v>
      </c>
      <c r="B1343" s="1">
        <v>0.69116898148148154</v>
      </c>
      <c r="C1343" s="1" t="s">
        <v>1458</v>
      </c>
      <c r="D1343" s="1" t="s">
        <v>135</v>
      </c>
      <c r="E1343" s="1" t="s">
        <v>2007</v>
      </c>
      <c r="F1343" s="52">
        <v>43084.69027777778</v>
      </c>
      <c r="G1343" s="158">
        <v>2131.44117742561</v>
      </c>
      <c r="H1343" s="5" t="s">
        <v>137</v>
      </c>
      <c r="I1343" s="1" t="s">
        <v>143</v>
      </c>
      <c r="J1343" s="69">
        <v>3914.6669999999999</v>
      </c>
    </row>
    <row r="1344" spans="1:10" x14ac:dyDescent="0.2">
      <c r="A1344" s="50">
        <v>43084</v>
      </c>
      <c r="B1344" s="1">
        <v>0.69119212962962961</v>
      </c>
      <c r="C1344" s="1" t="s">
        <v>1937</v>
      </c>
      <c r="D1344" s="1" t="s">
        <v>135</v>
      </c>
      <c r="E1344" s="1" t="s">
        <v>2008</v>
      </c>
      <c r="F1344" s="52">
        <v>43084.69027777778</v>
      </c>
      <c r="G1344" s="158">
        <v>2131.4426628434098</v>
      </c>
      <c r="H1344" s="5" t="s">
        <v>118</v>
      </c>
      <c r="I1344" s="1" t="s">
        <v>143</v>
      </c>
      <c r="J1344" s="69">
        <v>5974</v>
      </c>
    </row>
    <row r="1345" spans="1:10" x14ac:dyDescent="0.2">
      <c r="A1345" s="50">
        <v>43084</v>
      </c>
      <c r="B1345" s="1">
        <v>0.6912152777777778</v>
      </c>
      <c r="C1345" s="1" t="s">
        <v>1416</v>
      </c>
      <c r="D1345" s="1" t="s">
        <v>135</v>
      </c>
      <c r="E1345" s="1" t="s">
        <v>2009</v>
      </c>
      <c r="F1345" s="52">
        <v>43084.69027777778</v>
      </c>
      <c r="G1345" s="158">
        <v>2131.4441482612201</v>
      </c>
      <c r="H1345" s="5" t="s">
        <v>118</v>
      </c>
      <c r="I1345" s="1" t="s">
        <v>119</v>
      </c>
      <c r="J1345" s="69">
        <v>3836</v>
      </c>
    </row>
    <row r="1346" spans="1:10" x14ac:dyDescent="0.2">
      <c r="A1346" s="50">
        <v>43084</v>
      </c>
      <c r="B1346" s="1">
        <v>0.69123842592592588</v>
      </c>
      <c r="C1346" s="1" t="s">
        <v>1416</v>
      </c>
      <c r="D1346" s="1" t="s">
        <v>135</v>
      </c>
      <c r="E1346" s="1" t="s">
        <v>2010</v>
      </c>
      <c r="F1346" s="52">
        <v>43084.69027777778</v>
      </c>
      <c r="G1346" s="158">
        <v>2131.4456336790199</v>
      </c>
      <c r="H1346" s="5" t="s">
        <v>118</v>
      </c>
      <c r="I1346" s="1" t="s">
        <v>143</v>
      </c>
      <c r="J1346" s="69">
        <v>3811.9670000000001</v>
      </c>
    </row>
    <row r="1347" spans="1:10" x14ac:dyDescent="0.2">
      <c r="A1347" s="50">
        <v>43084</v>
      </c>
      <c r="B1347" s="1">
        <v>0.69127314814814811</v>
      </c>
      <c r="C1347" s="1" t="s">
        <v>1458</v>
      </c>
      <c r="D1347" s="1" t="s">
        <v>135</v>
      </c>
      <c r="E1347" s="1" t="s">
        <v>2011</v>
      </c>
      <c r="F1347" s="52">
        <v>43084.69027777778</v>
      </c>
      <c r="G1347" s="158">
        <v>2131.4471190968202</v>
      </c>
      <c r="H1347" s="5" t="s">
        <v>118</v>
      </c>
      <c r="I1347" s="1" t="s">
        <v>119</v>
      </c>
      <c r="J1347" s="69">
        <v>3924.0830000000001</v>
      </c>
    </row>
    <row r="1348" spans="1:10" x14ac:dyDescent="0.2">
      <c r="A1348" s="50">
        <v>43087</v>
      </c>
      <c r="B1348" s="1">
        <v>0.65043981481481483</v>
      </c>
      <c r="C1348" s="1" t="s">
        <v>2021</v>
      </c>
      <c r="D1348" s="1" t="s">
        <v>116</v>
      </c>
      <c r="E1348" s="1" t="s">
        <v>2033</v>
      </c>
      <c r="F1348" s="52">
        <v>43087.650092592594</v>
      </c>
      <c r="G1348" s="158">
        <v>2131.44860451462</v>
      </c>
      <c r="H1348" s="5" t="s">
        <v>118</v>
      </c>
      <c r="I1348" s="1" t="s">
        <v>119</v>
      </c>
      <c r="J1348" s="69">
        <v>1.7709299999999999</v>
      </c>
    </row>
    <row r="1349" spans="1:10" x14ac:dyDescent="0.2">
      <c r="A1349" s="50">
        <v>43087</v>
      </c>
      <c r="B1349" s="1">
        <v>0.65047453703703706</v>
      </c>
      <c r="C1349" s="1" t="s">
        <v>2023</v>
      </c>
      <c r="D1349" s="1" t="s">
        <v>116</v>
      </c>
      <c r="E1349" s="1" t="s">
        <v>2034</v>
      </c>
      <c r="F1349" s="52">
        <v>43087.65047453704</v>
      </c>
      <c r="G1349" s="158">
        <v>2131.4500899324198</v>
      </c>
      <c r="H1349" s="5" t="s">
        <v>118</v>
      </c>
      <c r="I1349" s="1" t="s">
        <v>119</v>
      </c>
      <c r="J1349" s="69">
        <v>3.7734000000000001</v>
      </c>
    </row>
    <row r="1350" spans="1:10" x14ac:dyDescent="0.2">
      <c r="A1350" s="50">
        <v>43087</v>
      </c>
      <c r="B1350" s="1">
        <v>0.65050925925925929</v>
      </c>
      <c r="C1350" s="1" t="s">
        <v>2024</v>
      </c>
      <c r="D1350" s="1" t="s">
        <v>116</v>
      </c>
      <c r="E1350" s="1" t="s">
        <v>2035</v>
      </c>
      <c r="F1350" s="52">
        <v>43087.650509259256</v>
      </c>
      <c r="G1350" s="158">
        <v>2131.4515753502301</v>
      </c>
      <c r="H1350" s="5" t="s">
        <v>118</v>
      </c>
      <c r="I1350" s="1" t="s">
        <v>119</v>
      </c>
      <c r="J1350" s="69">
        <v>1.68415</v>
      </c>
    </row>
    <row r="1351" spans="1:10" x14ac:dyDescent="0.2">
      <c r="A1351" s="50">
        <v>43087</v>
      </c>
      <c r="B1351" s="1">
        <v>0.65053240740740736</v>
      </c>
      <c r="C1351" s="1" t="s">
        <v>2025</v>
      </c>
      <c r="D1351" s="1" t="s">
        <v>116</v>
      </c>
      <c r="E1351" s="1" t="s">
        <v>2036</v>
      </c>
      <c r="F1351" s="52">
        <v>43087.650543981479</v>
      </c>
      <c r="G1351" s="158">
        <v>2131.4530607680299</v>
      </c>
      <c r="H1351" s="5" t="s">
        <v>118</v>
      </c>
      <c r="I1351" s="1" t="s">
        <v>119</v>
      </c>
      <c r="J1351" s="69">
        <v>0.53939999999999999</v>
      </c>
    </row>
    <row r="1352" spans="1:10" x14ac:dyDescent="0.2">
      <c r="A1352" s="50">
        <v>43087</v>
      </c>
      <c r="B1352" s="1">
        <v>0.6505671296296297</v>
      </c>
      <c r="C1352" s="1" t="s">
        <v>2026</v>
      </c>
      <c r="D1352" s="1" t="s">
        <v>116</v>
      </c>
      <c r="E1352" s="1" t="s">
        <v>2037</v>
      </c>
      <c r="F1352" s="52">
        <v>43087.650567129633</v>
      </c>
      <c r="G1352" s="158">
        <v>2131.4545461858302</v>
      </c>
      <c r="H1352" s="5" t="s">
        <v>118</v>
      </c>
      <c r="I1352" s="1" t="s">
        <v>119</v>
      </c>
      <c r="J1352" s="69">
        <v>0.71216999999999997</v>
      </c>
    </row>
    <row r="1353" spans="1:10" x14ac:dyDescent="0.2">
      <c r="A1353" s="50">
        <v>43087</v>
      </c>
      <c r="B1353" s="1">
        <v>0.66319444444444442</v>
      </c>
      <c r="C1353" s="1" t="s">
        <v>1879</v>
      </c>
      <c r="D1353" s="1" t="s">
        <v>135</v>
      </c>
      <c r="E1353" s="1" t="s">
        <v>2038</v>
      </c>
      <c r="F1353" s="52">
        <v>43087.66300925926</v>
      </c>
      <c r="G1353" s="158">
        <v>2131.45603160363</v>
      </c>
      <c r="H1353" s="5" t="s">
        <v>137</v>
      </c>
      <c r="I1353" s="1" t="s">
        <v>119</v>
      </c>
      <c r="J1353" s="69">
        <v>6.1539999999999999</v>
      </c>
    </row>
    <row r="1354" spans="1:10" x14ac:dyDescent="0.2">
      <c r="A1354" s="50">
        <v>43087</v>
      </c>
      <c r="B1354" s="1">
        <v>0.66321759259259261</v>
      </c>
      <c r="C1354" s="1" t="s">
        <v>1977</v>
      </c>
      <c r="D1354" s="1" t="s">
        <v>135</v>
      </c>
      <c r="E1354" s="1" t="s">
        <v>2039</v>
      </c>
      <c r="F1354" s="52">
        <v>43087.663217592592</v>
      </c>
      <c r="G1354" s="158">
        <v>2131.4575170214298</v>
      </c>
      <c r="H1354" s="5" t="s">
        <v>118</v>
      </c>
      <c r="I1354" s="1" t="s">
        <v>143</v>
      </c>
      <c r="J1354" s="69">
        <v>9.75</v>
      </c>
    </row>
    <row r="1355" spans="1:10" x14ac:dyDescent="0.2">
      <c r="A1355" s="50">
        <v>43087</v>
      </c>
      <c r="B1355" s="1">
        <v>0.66325231481481484</v>
      </c>
      <c r="C1355" s="1" t="s">
        <v>1706</v>
      </c>
      <c r="D1355" s="1" t="s">
        <v>135</v>
      </c>
      <c r="E1355" s="1" t="s">
        <v>2040</v>
      </c>
      <c r="F1355" s="52">
        <v>43087.663252314815</v>
      </c>
      <c r="G1355" s="158">
        <v>2131.4590024392401</v>
      </c>
      <c r="H1355" s="5" t="s">
        <v>118</v>
      </c>
      <c r="I1355" s="1" t="s">
        <v>143</v>
      </c>
      <c r="J1355" s="69">
        <v>14.61</v>
      </c>
    </row>
    <row r="1356" spans="1:10" x14ac:dyDescent="0.2">
      <c r="A1356" s="50">
        <v>43087</v>
      </c>
      <c r="B1356" s="1">
        <v>0.66327546296296302</v>
      </c>
      <c r="C1356" s="1" t="s">
        <v>1495</v>
      </c>
      <c r="D1356" s="1" t="s">
        <v>135</v>
      </c>
      <c r="E1356" s="1" t="s">
        <v>2041</v>
      </c>
      <c r="F1356" s="52">
        <v>43087.663275462961</v>
      </c>
      <c r="G1356" s="158">
        <v>2131.4604878570399</v>
      </c>
      <c r="H1356" s="5" t="s">
        <v>118</v>
      </c>
      <c r="I1356" s="1" t="s">
        <v>143</v>
      </c>
      <c r="J1356" s="69">
        <v>7.11</v>
      </c>
    </row>
    <row r="1357" spans="1:10" x14ac:dyDescent="0.2">
      <c r="A1357" s="50">
        <v>43087</v>
      </c>
      <c r="B1357" s="1">
        <v>0.66331018518518514</v>
      </c>
      <c r="C1357" s="1" t="s">
        <v>1468</v>
      </c>
      <c r="D1357" s="1" t="s">
        <v>135</v>
      </c>
      <c r="E1357" s="1" t="s">
        <v>2042</v>
      </c>
      <c r="F1357" s="52">
        <v>43087.663310185184</v>
      </c>
      <c r="G1357" s="158">
        <v>2131.4619732748401</v>
      </c>
      <c r="H1357" s="5" t="s">
        <v>118</v>
      </c>
      <c r="I1357" s="1" t="s">
        <v>143</v>
      </c>
      <c r="J1357" s="69">
        <v>17.989999999999998</v>
      </c>
    </row>
    <row r="1358" spans="1:10" x14ac:dyDescent="0.2">
      <c r="A1358" s="50">
        <v>43087</v>
      </c>
      <c r="B1358" s="1">
        <v>0.66333333333333333</v>
      </c>
      <c r="C1358" s="1" t="s">
        <v>1979</v>
      </c>
      <c r="D1358" s="1" t="s">
        <v>135</v>
      </c>
      <c r="E1358" s="1" t="s">
        <v>2043</v>
      </c>
      <c r="F1358" s="52">
        <v>43087.66333333333</v>
      </c>
      <c r="G1358" s="158">
        <v>2131.46345869264</v>
      </c>
      <c r="H1358" s="5" t="s">
        <v>137</v>
      </c>
      <c r="I1358" s="1" t="s">
        <v>119</v>
      </c>
      <c r="J1358" s="69">
        <v>62.881999999999998</v>
      </c>
    </row>
    <row r="1359" spans="1:10" x14ac:dyDescent="0.2">
      <c r="A1359" s="50">
        <v>43087</v>
      </c>
      <c r="B1359" s="1">
        <v>0.66336805555555556</v>
      </c>
      <c r="C1359" s="1" t="s">
        <v>2013</v>
      </c>
      <c r="D1359" s="1" t="s">
        <v>135</v>
      </c>
      <c r="E1359" s="1" t="s">
        <v>2044</v>
      </c>
      <c r="F1359" s="52">
        <v>43087.663368055553</v>
      </c>
      <c r="G1359" s="158">
        <v>2131.4649441104398</v>
      </c>
      <c r="H1359" s="5" t="s">
        <v>137</v>
      </c>
      <c r="I1359" s="1" t="s">
        <v>119</v>
      </c>
      <c r="J1359" s="69">
        <v>28.108000000000001</v>
      </c>
    </row>
    <row r="1360" spans="1:10" x14ac:dyDescent="0.2">
      <c r="A1360" s="50">
        <v>43087</v>
      </c>
      <c r="B1360" s="1">
        <v>0.66339120370370364</v>
      </c>
      <c r="C1360" s="1" t="s">
        <v>2016</v>
      </c>
      <c r="D1360" s="1" t="s">
        <v>135</v>
      </c>
      <c r="E1360" s="1" t="s">
        <v>2045</v>
      </c>
      <c r="F1360" s="52">
        <v>43087.663402777776</v>
      </c>
      <c r="G1360" s="158">
        <v>2131.46642952825</v>
      </c>
      <c r="H1360" s="5" t="s">
        <v>137</v>
      </c>
      <c r="I1360" s="1" t="s">
        <v>119</v>
      </c>
      <c r="J1360" s="69">
        <v>25.902999999999999</v>
      </c>
    </row>
    <row r="1361" spans="1:10" x14ac:dyDescent="0.2">
      <c r="A1361" s="50">
        <v>43087</v>
      </c>
      <c r="B1361" s="1">
        <v>0.66342592592592597</v>
      </c>
      <c r="C1361" s="1" t="s">
        <v>1285</v>
      </c>
      <c r="D1361" s="1" t="s">
        <v>135</v>
      </c>
      <c r="E1361" s="1" t="s">
        <v>2046</v>
      </c>
      <c r="F1361" s="52">
        <v>43087.663425925923</v>
      </c>
      <c r="G1361" s="158">
        <v>2131.4679149460499</v>
      </c>
      <c r="H1361" s="5" t="s">
        <v>137</v>
      </c>
      <c r="I1361" s="1" t="s">
        <v>119</v>
      </c>
      <c r="J1361" s="69">
        <v>7.7489999999999997</v>
      </c>
    </row>
    <row r="1362" spans="1:10" x14ac:dyDescent="0.2">
      <c r="A1362" s="50">
        <v>43087</v>
      </c>
      <c r="B1362" s="1">
        <v>0.66346064814814809</v>
      </c>
      <c r="C1362" s="1" t="s">
        <v>2019</v>
      </c>
      <c r="D1362" s="1" t="s">
        <v>135</v>
      </c>
      <c r="E1362" s="1" t="s">
        <v>2047</v>
      </c>
      <c r="F1362" s="52">
        <v>43087.663460648146</v>
      </c>
      <c r="G1362" s="158">
        <v>2131.4694003638501</v>
      </c>
      <c r="H1362" s="5" t="s">
        <v>137</v>
      </c>
      <c r="I1362" s="1" t="s">
        <v>119</v>
      </c>
      <c r="J1362" s="69">
        <v>11.577999999999999</v>
      </c>
    </row>
    <row r="1363" spans="1:10" x14ac:dyDescent="0.2">
      <c r="A1363" s="50">
        <v>43087</v>
      </c>
      <c r="B1363" s="1">
        <v>0.66348379629629628</v>
      </c>
      <c r="C1363" s="1" t="s">
        <v>1875</v>
      </c>
      <c r="D1363" s="1" t="s">
        <v>135</v>
      </c>
      <c r="E1363" s="1" t="s">
        <v>2048</v>
      </c>
      <c r="F1363" s="52">
        <v>43087.663483796299</v>
      </c>
      <c r="G1363" s="158">
        <v>2131.4708857816499</v>
      </c>
      <c r="H1363" s="5" t="s">
        <v>118</v>
      </c>
      <c r="I1363" s="1" t="s">
        <v>143</v>
      </c>
      <c r="J1363" s="69">
        <v>12.32</v>
      </c>
    </row>
    <row r="1364" spans="1:10" x14ac:dyDescent="0.2">
      <c r="A1364" s="50">
        <v>43087</v>
      </c>
      <c r="B1364" s="1">
        <v>0.66351851851851851</v>
      </c>
      <c r="C1364" s="1" t="s">
        <v>1701</v>
      </c>
      <c r="D1364" s="1" t="s">
        <v>135</v>
      </c>
      <c r="E1364" s="1" t="s">
        <v>2049</v>
      </c>
      <c r="F1364" s="52">
        <v>43087.663518518515</v>
      </c>
      <c r="G1364" s="158">
        <v>100</v>
      </c>
      <c r="H1364" s="5" t="s">
        <v>118</v>
      </c>
      <c r="I1364" s="1" t="s">
        <v>143</v>
      </c>
      <c r="J1364" s="69">
        <v>21.09</v>
      </c>
    </row>
    <row r="1365" spans="1:10" x14ac:dyDescent="0.2">
      <c r="A1365" s="50">
        <v>43087</v>
      </c>
      <c r="B1365" s="1">
        <v>0.6635416666666667</v>
      </c>
      <c r="C1365" s="1" t="s">
        <v>1670</v>
      </c>
      <c r="D1365" s="1" t="s">
        <v>135</v>
      </c>
      <c r="E1365" s="1" t="s">
        <v>2050</v>
      </c>
      <c r="F1365" s="52">
        <v>43087.663553240738</v>
      </c>
      <c r="G1365" s="158">
        <v>80</v>
      </c>
      <c r="H1365" s="5" t="s">
        <v>118</v>
      </c>
      <c r="I1365" s="1" t="s">
        <v>143</v>
      </c>
      <c r="J1365" s="69">
        <v>12.88</v>
      </c>
    </row>
    <row r="1366" spans="1:10" x14ac:dyDescent="0.2">
      <c r="A1366" s="50">
        <v>43087</v>
      </c>
      <c r="B1366" s="1">
        <v>0.66357638888888892</v>
      </c>
      <c r="C1366" s="1" t="s">
        <v>1503</v>
      </c>
      <c r="D1366" s="1" t="s">
        <v>135</v>
      </c>
      <c r="E1366" s="1" t="s">
        <v>2051</v>
      </c>
      <c r="F1366" s="52">
        <v>43087.663576388892</v>
      </c>
      <c r="G1366" s="158">
        <v>30</v>
      </c>
      <c r="H1366" s="5" t="s">
        <v>118</v>
      </c>
      <c r="I1366" s="1" t="s">
        <v>143</v>
      </c>
      <c r="J1366" s="69">
        <v>43.87</v>
      </c>
    </row>
    <row r="1367" spans="1:10" x14ac:dyDescent="0.2">
      <c r="A1367" s="50">
        <v>43087</v>
      </c>
      <c r="B1367" s="1">
        <v>0.66361111111111104</v>
      </c>
      <c r="C1367" s="1" t="s">
        <v>1500</v>
      </c>
      <c r="D1367" s="1" t="s">
        <v>135</v>
      </c>
      <c r="E1367" s="1" t="s">
        <v>2052</v>
      </c>
      <c r="F1367" s="52">
        <v>43087.663611111115</v>
      </c>
      <c r="G1367" s="158">
        <v>350</v>
      </c>
      <c r="H1367" s="5" t="s">
        <v>118</v>
      </c>
      <c r="I1367" s="1" t="s">
        <v>143</v>
      </c>
      <c r="J1367" s="69">
        <v>8.5500000000000007</v>
      </c>
    </row>
    <row r="1368" spans="1:10" x14ac:dyDescent="0.2">
      <c r="A1368" s="50">
        <v>43087</v>
      </c>
      <c r="B1368" s="1">
        <v>0.66363425925925923</v>
      </c>
      <c r="C1368" s="1" t="s">
        <v>1498</v>
      </c>
      <c r="D1368" s="1" t="s">
        <v>135</v>
      </c>
      <c r="E1368" s="1" t="s">
        <v>2053</v>
      </c>
      <c r="F1368" s="52">
        <v>43087.663634259261</v>
      </c>
      <c r="G1368" s="158">
        <v>20</v>
      </c>
      <c r="H1368" s="5" t="s">
        <v>118</v>
      </c>
      <c r="I1368" s="1" t="s">
        <v>143</v>
      </c>
      <c r="J1368" s="69">
        <v>23.3</v>
      </c>
    </row>
    <row r="1369" spans="1:10" x14ac:dyDescent="0.2">
      <c r="A1369" s="50">
        <v>43087</v>
      </c>
      <c r="B1369" s="1">
        <v>0.66366898148148146</v>
      </c>
      <c r="C1369" s="1" t="s">
        <v>1851</v>
      </c>
      <c r="D1369" s="1" t="s">
        <v>135</v>
      </c>
      <c r="E1369" s="1" t="s">
        <v>2054</v>
      </c>
      <c r="F1369" s="52">
        <v>43087.663668981484</v>
      </c>
      <c r="G1369" s="158">
        <v>100</v>
      </c>
      <c r="H1369" s="5" t="s">
        <v>118</v>
      </c>
      <c r="I1369" s="1" t="s">
        <v>143</v>
      </c>
      <c r="J1369" s="69">
        <v>7.08</v>
      </c>
    </row>
    <row r="1370" spans="1:10" x14ac:dyDescent="0.2">
      <c r="A1370" s="50">
        <v>43087</v>
      </c>
      <c r="B1370" s="1">
        <v>0.77274305555555556</v>
      </c>
      <c r="C1370" s="1" t="s">
        <v>2055</v>
      </c>
      <c r="D1370" s="1" t="s">
        <v>116</v>
      </c>
      <c r="E1370" s="1" t="s">
        <v>2058</v>
      </c>
      <c r="F1370" s="52">
        <v>43087.772534722222</v>
      </c>
      <c r="G1370" s="158">
        <v>200</v>
      </c>
      <c r="H1370" s="5" t="s">
        <v>137</v>
      </c>
      <c r="I1370" s="1" t="s">
        <v>119</v>
      </c>
      <c r="J1370" s="69">
        <v>20.815200000000001</v>
      </c>
    </row>
    <row r="1371" spans="1:10" x14ac:dyDescent="0.2">
      <c r="A1371" s="50">
        <v>43087</v>
      </c>
      <c r="B1371" s="1">
        <v>0.77277777777777779</v>
      </c>
      <c r="C1371" s="1" t="s">
        <v>2056</v>
      </c>
      <c r="D1371" s="1" t="s">
        <v>116</v>
      </c>
      <c r="E1371" s="1" t="s">
        <v>2059</v>
      </c>
      <c r="F1371" s="52">
        <v>43087.772777777776</v>
      </c>
      <c r="G1371" s="158">
        <v>200</v>
      </c>
      <c r="H1371" s="5" t="s">
        <v>118</v>
      </c>
      <c r="I1371" s="1" t="s">
        <v>119</v>
      </c>
      <c r="J1371" s="69">
        <v>35.470799999999997</v>
      </c>
    </row>
    <row r="1372" spans="1:10" x14ac:dyDescent="0.2">
      <c r="A1372" s="50">
        <v>43087</v>
      </c>
      <c r="B1372" s="1">
        <v>0.7736574074074074</v>
      </c>
      <c r="C1372" s="1" t="s">
        <v>999</v>
      </c>
      <c r="D1372" s="1" t="s">
        <v>135</v>
      </c>
      <c r="E1372" s="1" t="s">
        <v>2061</v>
      </c>
      <c r="F1372" s="52">
        <v>43087.773182870369</v>
      </c>
      <c r="G1372" s="158">
        <v>3</v>
      </c>
      <c r="H1372" s="5" t="s">
        <v>137</v>
      </c>
      <c r="I1372" s="1" t="s">
        <v>119</v>
      </c>
      <c r="J1372" s="69">
        <v>3873</v>
      </c>
    </row>
    <row r="1373" spans="1:10" x14ac:dyDescent="0.2">
      <c r="A1373" s="50">
        <v>43087</v>
      </c>
      <c r="B1373" s="1">
        <v>0.77370370370370367</v>
      </c>
      <c r="C1373" s="1" t="s">
        <v>1628</v>
      </c>
      <c r="D1373" s="1" t="s">
        <v>135</v>
      </c>
      <c r="E1373" s="1" t="s">
        <v>2060</v>
      </c>
      <c r="F1373" s="52">
        <v>43087.773182870369</v>
      </c>
      <c r="G1373" s="158">
        <v>30</v>
      </c>
      <c r="H1373" s="5" t="s">
        <v>118</v>
      </c>
      <c r="I1373" s="1" t="s">
        <v>143</v>
      </c>
      <c r="J1373" s="69">
        <v>2341</v>
      </c>
    </row>
    <row r="1374" spans="1:10" x14ac:dyDescent="0.2">
      <c r="A1374" s="50">
        <v>43087</v>
      </c>
      <c r="B1374" s="1">
        <v>0.7737384259259259</v>
      </c>
      <c r="C1374" s="1" t="s">
        <v>1458</v>
      </c>
      <c r="D1374" s="1" t="s">
        <v>135</v>
      </c>
      <c r="E1374" s="1" t="s">
        <v>2062</v>
      </c>
      <c r="F1374" s="52">
        <v>43087.773182870369</v>
      </c>
      <c r="G1374" s="158">
        <v>85</v>
      </c>
      <c r="H1374" s="5" t="s">
        <v>137</v>
      </c>
      <c r="I1374" s="1" t="s">
        <v>143</v>
      </c>
      <c r="J1374" s="69">
        <v>3875</v>
      </c>
    </row>
    <row r="1375" spans="1:10" x14ac:dyDescent="0.2">
      <c r="A1375" s="50">
        <v>43087</v>
      </c>
      <c r="B1375" s="1">
        <v>0.77377314814814813</v>
      </c>
      <c r="C1375" s="1" t="s">
        <v>1416</v>
      </c>
      <c r="D1375" s="1" t="s">
        <v>135</v>
      </c>
      <c r="E1375" s="1" t="s">
        <v>2063</v>
      </c>
      <c r="F1375" s="52">
        <v>43087.773182870369</v>
      </c>
      <c r="G1375" s="158">
        <v>75</v>
      </c>
      <c r="H1375" s="5" t="s">
        <v>137</v>
      </c>
      <c r="I1375" s="1" t="s">
        <v>143</v>
      </c>
      <c r="J1375" s="69">
        <v>3849.6666666666702</v>
      </c>
    </row>
    <row r="1376" spans="1:10" x14ac:dyDescent="0.2">
      <c r="A1376" s="50">
        <v>43087</v>
      </c>
      <c r="B1376" s="1">
        <v>0.77380787037037047</v>
      </c>
      <c r="C1376" s="1" t="s">
        <v>1458</v>
      </c>
      <c r="D1376" s="1" t="s">
        <v>135</v>
      </c>
      <c r="E1376" s="1" t="s">
        <v>2064</v>
      </c>
      <c r="F1376" s="52">
        <v>43087.773182870369</v>
      </c>
      <c r="G1376" s="158">
        <v>55</v>
      </c>
      <c r="H1376" s="5" t="s">
        <v>137</v>
      </c>
      <c r="I1376" s="1" t="s">
        <v>143</v>
      </c>
      <c r="J1376" s="69">
        <v>3939.7272727272698</v>
      </c>
    </row>
    <row r="1377" spans="1:10" x14ac:dyDescent="0.2">
      <c r="A1377" s="50">
        <v>43087</v>
      </c>
      <c r="B1377" s="1">
        <v>0.77385416666666673</v>
      </c>
      <c r="C1377" s="1" t="s">
        <v>1597</v>
      </c>
      <c r="D1377" s="1" t="s">
        <v>135</v>
      </c>
      <c r="E1377" s="1" t="s">
        <v>2065</v>
      </c>
      <c r="F1377" s="52">
        <v>43087.773182870369</v>
      </c>
      <c r="G1377" s="158">
        <v>18</v>
      </c>
      <c r="H1377" s="5" t="s">
        <v>137</v>
      </c>
      <c r="I1377" s="1" t="s">
        <v>119</v>
      </c>
      <c r="J1377" s="69">
        <v>531.5</v>
      </c>
    </row>
    <row r="1378" spans="1:10" x14ac:dyDescent="0.2">
      <c r="A1378" s="50">
        <v>43087</v>
      </c>
      <c r="B1378" s="1">
        <v>0.77388888888888896</v>
      </c>
      <c r="C1378" s="1" t="s">
        <v>1597</v>
      </c>
      <c r="D1378" s="1" t="s">
        <v>135</v>
      </c>
      <c r="E1378" s="1" t="s">
        <v>2066</v>
      </c>
      <c r="F1378" s="52">
        <v>43087.773182870369</v>
      </c>
      <c r="G1378" s="158">
        <v>152</v>
      </c>
      <c r="H1378" s="5" t="s">
        <v>137</v>
      </c>
      <c r="I1378" s="1" t="s">
        <v>143</v>
      </c>
      <c r="J1378" s="69">
        <v>530.5</v>
      </c>
    </row>
    <row r="1379" spans="1:10" x14ac:dyDescent="0.2">
      <c r="A1379" s="50">
        <v>43087</v>
      </c>
      <c r="B1379" s="1">
        <v>0.77392361111111108</v>
      </c>
      <c r="C1379" s="1" t="s">
        <v>1458</v>
      </c>
      <c r="D1379" s="1" t="s">
        <v>135</v>
      </c>
      <c r="E1379" s="1" t="s">
        <v>2067</v>
      </c>
      <c r="F1379" s="52">
        <v>43087.773182870369</v>
      </c>
      <c r="G1379" s="158">
        <v>185</v>
      </c>
      <c r="H1379" s="5" t="s">
        <v>118</v>
      </c>
      <c r="I1379" s="1" t="s">
        <v>119</v>
      </c>
      <c r="J1379" s="69">
        <v>3949.7567567567598</v>
      </c>
    </row>
    <row r="1380" spans="1:10" x14ac:dyDescent="0.2">
      <c r="A1380" s="50">
        <v>43087</v>
      </c>
      <c r="B1380" s="1">
        <v>0.77396990740740745</v>
      </c>
      <c r="C1380" s="1" t="s">
        <v>1416</v>
      </c>
      <c r="D1380" s="1" t="s">
        <v>135</v>
      </c>
      <c r="E1380" s="1" t="s">
        <v>2068</v>
      </c>
      <c r="F1380" s="52">
        <v>43087.773182870369</v>
      </c>
      <c r="G1380" s="158">
        <v>110</v>
      </c>
      <c r="H1380" s="5" t="s">
        <v>118</v>
      </c>
      <c r="I1380" s="1" t="s">
        <v>119</v>
      </c>
      <c r="J1380" s="69">
        <v>3885.2181818181798</v>
      </c>
    </row>
    <row r="1381" spans="1:10" x14ac:dyDescent="0.2">
      <c r="A1381" s="50">
        <v>43088</v>
      </c>
      <c r="B1381" s="1">
        <v>0.36531249999999998</v>
      </c>
      <c r="C1381" s="1" t="s">
        <v>678</v>
      </c>
      <c r="D1381" s="1" t="s">
        <v>135</v>
      </c>
      <c r="E1381" s="1" t="s">
        <v>2002</v>
      </c>
      <c r="F1381" s="52">
        <v>43084</v>
      </c>
      <c r="G1381" s="158">
        <v>400</v>
      </c>
      <c r="H1381" s="5" t="s">
        <v>137</v>
      </c>
      <c r="I1381" s="1" t="s">
        <v>119</v>
      </c>
      <c r="J1381" s="69">
        <v>16.748000000000001</v>
      </c>
    </row>
    <row r="1382" spans="1:10" x14ac:dyDescent="0.2">
      <c r="A1382" s="50">
        <v>43088</v>
      </c>
      <c r="B1382" s="1">
        <v>0.63542824074074067</v>
      </c>
      <c r="C1382" s="1" t="s">
        <v>1597</v>
      </c>
      <c r="D1382" s="1" t="s">
        <v>135</v>
      </c>
      <c r="E1382" s="1" t="s">
        <v>2069</v>
      </c>
      <c r="F1382" s="52">
        <v>43088.635243055556</v>
      </c>
      <c r="G1382" s="158">
        <v>2</v>
      </c>
      <c r="H1382" s="5" t="s">
        <v>137</v>
      </c>
      <c r="I1382" s="1" t="s">
        <v>119</v>
      </c>
      <c r="J1382" s="69">
        <v>528.5</v>
      </c>
    </row>
    <row r="1383" spans="1:10" x14ac:dyDescent="0.2">
      <c r="A1383" s="50">
        <v>43088</v>
      </c>
      <c r="B1383" s="1">
        <v>0.63546296296296301</v>
      </c>
      <c r="C1383" s="1" t="s">
        <v>1806</v>
      </c>
      <c r="D1383" s="1" t="s">
        <v>135</v>
      </c>
      <c r="E1383" s="1" t="s">
        <v>2070</v>
      </c>
      <c r="F1383" s="52">
        <v>43088.635462962964</v>
      </c>
      <c r="G1383" s="158">
        <v>5</v>
      </c>
      <c r="H1383" s="5" t="s">
        <v>137</v>
      </c>
      <c r="I1383" s="1" t="s">
        <v>143</v>
      </c>
      <c r="J1383" s="69">
        <v>14915</v>
      </c>
    </row>
    <row r="1384" spans="1:10" x14ac:dyDescent="0.2">
      <c r="A1384" s="50">
        <v>43088</v>
      </c>
      <c r="B1384" s="1">
        <v>0.63549768518518512</v>
      </c>
      <c r="C1384" s="1" t="s">
        <v>1628</v>
      </c>
      <c r="D1384" s="1" t="s">
        <v>135</v>
      </c>
      <c r="E1384" s="1" t="s">
        <v>2071</v>
      </c>
      <c r="F1384" s="52">
        <v>43088.635497685187</v>
      </c>
      <c r="G1384" s="158">
        <v>9</v>
      </c>
      <c r="H1384" s="5" t="s">
        <v>137</v>
      </c>
      <c r="I1384" s="1" t="s">
        <v>119</v>
      </c>
      <c r="J1384" s="69">
        <v>2333</v>
      </c>
    </row>
    <row r="1385" spans="1:10" x14ac:dyDescent="0.2">
      <c r="A1385" s="50">
        <v>43088</v>
      </c>
      <c r="B1385" s="1">
        <v>0.63553240740740746</v>
      </c>
      <c r="C1385" s="1" t="s">
        <v>999</v>
      </c>
      <c r="D1385" s="1" t="s">
        <v>135</v>
      </c>
      <c r="E1385" s="1" t="s">
        <v>2072</v>
      </c>
      <c r="F1385" s="52">
        <v>43088.63553240741</v>
      </c>
      <c r="G1385" s="158">
        <v>7</v>
      </c>
      <c r="H1385" s="5" t="s">
        <v>118</v>
      </c>
      <c r="I1385" s="1" t="s">
        <v>143</v>
      </c>
      <c r="J1385" s="69">
        <v>3811</v>
      </c>
    </row>
    <row r="1386" spans="1:10" x14ac:dyDescent="0.2">
      <c r="A1386" s="50">
        <v>43088</v>
      </c>
      <c r="B1386" s="1">
        <v>0.63555555555555554</v>
      </c>
      <c r="C1386" s="1" t="s">
        <v>1458</v>
      </c>
      <c r="D1386" s="1" t="s">
        <v>135</v>
      </c>
      <c r="E1386" s="1" t="s">
        <v>2073</v>
      </c>
      <c r="F1386" s="52">
        <v>43088.635567129626</v>
      </c>
      <c r="G1386" s="158">
        <v>50</v>
      </c>
      <c r="H1386" s="5" t="s">
        <v>118</v>
      </c>
      <c r="I1386" s="1" t="s">
        <v>143</v>
      </c>
      <c r="J1386" s="69">
        <v>3839.96</v>
      </c>
    </row>
    <row r="1387" spans="1:10" x14ac:dyDescent="0.2">
      <c r="A1387" s="50">
        <v>43088</v>
      </c>
      <c r="B1387" s="1">
        <v>0.63559027777777777</v>
      </c>
      <c r="C1387" s="1" t="s">
        <v>1458</v>
      </c>
      <c r="D1387" s="1" t="s">
        <v>135</v>
      </c>
      <c r="E1387" s="1" t="s">
        <v>2074</v>
      </c>
      <c r="F1387" s="52">
        <v>43088.63559027778</v>
      </c>
      <c r="G1387" s="158">
        <v>118</v>
      </c>
      <c r="H1387" s="5" t="s">
        <v>137</v>
      </c>
      <c r="I1387" s="1" t="s">
        <v>119</v>
      </c>
      <c r="J1387" s="69">
        <v>3830.0169999999998</v>
      </c>
    </row>
    <row r="1388" spans="1:10" x14ac:dyDescent="0.2">
      <c r="A1388" s="50">
        <v>43088</v>
      </c>
      <c r="B1388" s="1">
        <v>0.635625</v>
      </c>
      <c r="C1388" s="1" t="s">
        <v>1416</v>
      </c>
      <c r="D1388" s="1" t="s">
        <v>135</v>
      </c>
      <c r="E1388" s="1" t="s">
        <v>2075</v>
      </c>
      <c r="F1388" s="52">
        <v>43088.635625000003</v>
      </c>
      <c r="G1388" s="158">
        <v>22</v>
      </c>
      <c r="H1388" s="5" t="s">
        <v>137</v>
      </c>
      <c r="I1388" s="1" t="s">
        <v>119</v>
      </c>
      <c r="J1388" s="69">
        <v>3792.4090000000001</v>
      </c>
    </row>
    <row r="1389" spans="1:10" x14ac:dyDescent="0.2">
      <c r="A1389" s="50">
        <v>43088</v>
      </c>
      <c r="B1389" s="1">
        <v>0.63565972222222222</v>
      </c>
      <c r="C1389" s="1" t="s">
        <v>1458</v>
      </c>
      <c r="D1389" s="1" t="s">
        <v>135</v>
      </c>
      <c r="E1389" s="1" t="s">
        <v>2076</v>
      </c>
      <c r="F1389" s="52">
        <v>43088.635659722226</v>
      </c>
      <c r="G1389" s="158">
        <v>130</v>
      </c>
      <c r="H1389" s="5" t="s">
        <v>137</v>
      </c>
      <c r="I1389" s="1" t="s">
        <v>143</v>
      </c>
      <c r="J1389" s="69">
        <v>3870.431</v>
      </c>
    </row>
    <row r="1390" spans="1:10" x14ac:dyDescent="0.2">
      <c r="A1390" s="50">
        <v>43088</v>
      </c>
      <c r="B1390" s="1">
        <v>0.63569444444444445</v>
      </c>
      <c r="C1390" s="1" t="s">
        <v>1416</v>
      </c>
      <c r="D1390" s="1" t="s">
        <v>135</v>
      </c>
      <c r="E1390" s="1" t="s">
        <v>2076</v>
      </c>
      <c r="F1390" s="52">
        <v>43088.635694444441</v>
      </c>
      <c r="G1390" s="158">
        <v>45</v>
      </c>
      <c r="H1390" s="5" t="s">
        <v>137</v>
      </c>
      <c r="I1390" s="1" t="s">
        <v>143</v>
      </c>
      <c r="J1390" s="69">
        <v>3818.3330000000001</v>
      </c>
    </row>
    <row r="1391" spans="1:10" x14ac:dyDescent="0.2">
      <c r="A1391" s="50">
        <v>43088</v>
      </c>
      <c r="B1391" s="1">
        <v>0.64484953703703707</v>
      </c>
      <c r="C1391" s="1" t="s">
        <v>2077</v>
      </c>
      <c r="D1391" s="1" t="s">
        <v>116</v>
      </c>
      <c r="E1391" s="1" t="s">
        <v>2080</v>
      </c>
      <c r="F1391" s="52">
        <v>43088.644826388889</v>
      </c>
      <c r="G1391" s="158">
        <v>2570.25</v>
      </c>
      <c r="H1391" s="5" t="s">
        <v>118</v>
      </c>
      <c r="I1391" s="1" t="s">
        <v>119</v>
      </c>
      <c r="J1391" s="69">
        <v>4.3040500000000002</v>
      </c>
    </row>
    <row r="1392" spans="1:10" x14ac:dyDescent="0.2">
      <c r="A1392" s="50">
        <v>43088</v>
      </c>
      <c r="B1392" s="1">
        <v>0.64907407407407403</v>
      </c>
      <c r="C1392" s="1" t="s">
        <v>1962</v>
      </c>
      <c r="D1392" s="1" t="s">
        <v>135</v>
      </c>
      <c r="E1392" s="1" t="s">
        <v>2081</v>
      </c>
      <c r="F1392" s="52">
        <v>43088.648877314816</v>
      </c>
      <c r="G1392" s="158">
        <v>1527</v>
      </c>
      <c r="H1392" s="5" t="s">
        <v>137</v>
      </c>
      <c r="I1392" s="1" t="s">
        <v>119</v>
      </c>
      <c r="J1392" s="69">
        <v>29.151</v>
      </c>
    </row>
    <row r="1393" spans="1:10" x14ac:dyDescent="0.2">
      <c r="A1393" s="50">
        <v>43088</v>
      </c>
      <c r="B1393" s="1">
        <v>0.64909722222222221</v>
      </c>
      <c r="C1393" s="1" t="s">
        <v>1845</v>
      </c>
      <c r="D1393" s="1" t="s">
        <v>135</v>
      </c>
      <c r="E1393" s="1" t="s">
        <v>2082</v>
      </c>
      <c r="F1393" s="52">
        <v>43088.649097222224</v>
      </c>
      <c r="G1393" s="158">
        <v>50</v>
      </c>
      <c r="H1393" s="5" t="s">
        <v>118</v>
      </c>
      <c r="I1393" s="1" t="s">
        <v>143</v>
      </c>
      <c r="J1393" s="69">
        <v>34.700000000000003</v>
      </c>
    </row>
    <row r="1394" spans="1:10" x14ac:dyDescent="0.2">
      <c r="A1394" s="50">
        <v>43088</v>
      </c>
      <c r="B1394" s="1">
        <v>0.64913194444444444</v>
      </c>
      <c r="C1394" s="1" t="s">
        <v>1706</v>
      </c>
      <c r="D1394" s="1" t="s">
        <v>135</v>
      </c>
      <c r="E1394" s="1" t="s">
        <v>2083</v>
      </c>
      <c r="F1394" s="52">
        <v>43088.649131944447</v>
      </c>
      <c r="G1394" s="158">
        <v>100</v>
      </c>
      <c r="H1394" s="5" t="s">
        <v>118</v>
      </c>
      <c r="I1394" s="1" t="s">
        <v>143</v>
      </c>
      <c r="J1394" s="69">
        <v>14.44</v>
      </c>
    </row>
    <row r="1395" spans="1:10" x14ac:dyDescent="0.2">
      <c r="A1395" s="50">
        <v>43088</v>
      </c>
      <c r="B1395" s="1">
        <v>0.64916666666666667</v>
      </c>
      <c r="C1395" s="1" t="s">
        <v>1564</v>
      </c>
      <c r="D1395" s="1" t="s">
        <v>135</v>
      </c>
      <c r="E1395" s="1" t="s">
        <v>2084</v>
      </c>
      <c r="F1395" s="52">
        <v>43088.64916666667</v>
      </c>
      <c r="G1395" s="158">
        <v>1000</v>
      </c>
      <c r="H1395" s="5" t="s">
        <v>137</v>
      </c>
      <c r="I1395" s="1" t="s">
        <v>119</v>
      </c>
      <c r="J1395" s="69">
        <v>3.58</v>
      </c>
    </row>
    <row r="1396" spans="1:10" x14ac:dyDescent="0.2">
      <c r="A1396" s="50">
        <v>43088</v>
      </c>
      <c r="B1396" s="1">
        <v>0.6492013888888889</v>
      </c>
      <c r="C1396" s="1" t="s">
        <v>1875</v>
      </c>
      <c r="D1396" s="1" t="s">
        <v>135</v>
      </c>
      <c r="E1396" s="1" t="s">
        <v>2085</v>
      </c>
      <c r="F1396" s="52">
        <v>43088.649201388886</v>
      </c>
      <c r="G1396" s="158">
        <v>280</v>
      </c>
      <c r="H1396" s="5" t="s">
        <v>137</v>
      </c>
      <c r="I1396" s="1" t="s">
        <v>119</v>
      </c>
      <c r="J1396" s="69">
        <v>13.529</v>
      </c>
    </row>
    <row r="1397" spans="1:10" x14ac:dyDescent="0.2">
      <c r="A1397" s="50">
        <v>43088</v>
      </c>
      <c r="B1397" s="1">
        <v>0.64923611111111112</v>
      </c>
      <c r="C1397" s="1" t="s">
        <v>2016</v>
      </c>
      <c r="D1397" s="1" t="s">
        <v>135</v>
      </c>
      <c r="E1397" s="1" t="s">
        <v>2086</v>
      </c>
      <c r="F1397" s="52">
        <v>43088.649236111109</v>
      </c>
      <c r="G1397" s="158">
        <v>50</v>
      </c>
      <c r="H1397" s="5" t="s">
        <v>137</v>
      </c>
      <c r="I1397" s="1" t="s">
        <v>119</v>
      </c>
      <c r="J1397" s="69">
        <v>27.103999999999999</v>
      </c>
    </row>
    <row r="1398" spans="1:10" x14ac:dyDescent="0.2">
      <c r="A1398" s="50">
        <v>43088</v>
      </c>
      <c r="B1398" s="1">
        <v>0.64925925925925931</v>
      </c>
      <c r="C1398" s="1" t="s">
        <v>2013</v>
      </c>
      <c r="D1398" s="1" t="s">
        <v>135</v>
      </c>
      <c r="E1398" s="1" t="s">
        <v>2087</v>
      </c>
      <c r="F1398" s="52">
        <v>43088.649270833332</v>
      </c>
      <c r="G1398" s="158">
        <v>50</v>
      </c>
      <c r="H1398" s="5" t="s">
        <v>137</v>
      </c>
      <c r="I1398" s="1" t="s">
        <v>119</v>
      </c>
      <c r="J1398" s="69">
        <v>29.43</v>
      </c>
    </row>
    <row r="1399" spans="1:10" x14ac:dyDescent="0.2">
      <c r="A1399" s="50">
        <v>43088</v>
      </c>
      <c r="B1399" s="1">
        <v>0.64929398148148143</v>
      </c>
      <c r="C1399" s="1" t="s">
        <v>1873</v>
      </c>
      <c r="D1399" s="1" t="s">
        <v>135</v>
      </c>
      <c r="E1399" s="1" t="s">
        <v>2088</v>
      </c>
      <c r="F1399" s="52">
        <v>43088.649293981478</v>
      </c>
      <c r="G1399" s="158">
        <v>200</v>
      </c>
      <c r="H1399" s="5" t="s">
        <v>137</v>
      </c>
      <c r="I1399" s="1" t="s">
        <v>119</v>
      </c>
      <c r="J1399" s="69">
        <v>9.11</v>
      </c>
    </row>
    <row r="1400" spans="1:10" x14ac:dyDescent="0.2">
      <c r="A1400" s="50">
        <v>43088</v>
      </c>
      <c r="B1400" s="1">
        <v>0.64932870370370377</v>
      </c>
      <c r="C1400" s="1" t="s">
        <v>1498</v>
      </c>
      <c r="D1400" s="1" t="s">
        <v>135</v>
      </c>
      <c r="E1400" s="1" t="s">
        <v>2089</v>
      </c>
      <c r="F1400" s="52">
        <v>43088.649328703701</v>
      </c>
      <c r="G1400" s="158">
        <v>23</v>
      </c>
      <c r="H1400" s="5" t="s">
        <v>118</v>
      </c>
      <c r="I1400" s="1" t="s">
        <v>143</v>
      </c>
      <c r="J1400" s="69">
        <v>22.97</v>
      </c>
    </row>
    <row r="1401" spans="1:10" x14ac:dyDescent="0.2">
      <c r="A1401" s="50">
        <v>43088</v>
      </c>
      <c r="B1401" s="1">
        <v>0.64936342592592589</v>
      </c>
      <c r="C1401" s="1" t="s">
        <v>1396</v>
      </c>
      <c r="D1401" s="1" t="s">
        <v>135</v>
      </c>
      <c r="E1401" s="1" t="s">
        <v>2090</v>
      </c>
      <c r="F1401" s="52">
        <v>43088.649363425924</v>
      </c>
      <c r="G1401" s="158">
        <v>50</v>
      </c>
      <c r="H1401" s="5" t="s">
        <v>137</v>
      </c>
      <c r="I1401" s="1" t="s">
        <v>119</v>
      </c>
      <c r="J1401" s="69">
        <v>14.58</v>
      </c>
    </row>
    <row r="1402" spans="1:10" x14ac:dyDescent="0.2">
      <c r="A1402" s="50">
        <v>43089</v>
      </c>
      <c r="B1402" s="1">
        <v>0.65789351851851852</v>
      </c>
      <c r="C1402" s="1" t="s">
        <v>999</v>
      </c>
      <c r="D1402" s="1" t="s">
        <v>135</v>
      </c>
      <c r="E1402" s="1" t="s">
        <v>2091</v>
      </c>
      <c r="F1402" s="52">
        <v>43089.653877314813</v>
      </c>
      <c r="G1402" s="158">
        <v>4</v>
      </c>
      <c r="H1402" s="5" t="s">
        <v>118</v>
      </c>
      <c r="I1402" s="1" t="s">
        <v>143</v>
      </c>
      <c r="J1402" s="69">
        <v>3778</v>
      </c>
    </row>
    <row r="1403" spans="1:10" x14ac:dyDescent="0.2">
      <c r="A1403" s="50">
        <v>43089</v>
      </c>
      <c r="B1403" s="1">
        <v>0.65796296296296297</v>
      </c>
      <c r="C1403" s="1" t="s">
        <v>1628</v>
      </c>
      <c r="D1403" s="1" t="s">
        <v>135</v>
      </c>
      <c r="E1403" s="1" t="s">
        <v>2092</v>
      </c>
      <c r="F1403" s="52">
        <v>43089.653877314813</v>
      </c>
      <c r="G1403" s="158">
        <v>8</v>
      </c>
      <c r="H1403" s="5" t="s">
        <v>118</v>
      </c>
      <c r="I1403" s="1" t="s">
        <v>143</v>
      </c>
      <c r="J1403" s="69">
        <v>2315</v>
      </c>
    </row>
    <row r="1404" spans="1:10" x14ac:dyDescent="0.2">
      <c r="A1404" s="50">
        <v>43089</v>
      </c>
      <c r="B1404" s="1">
        <v>0.65803240740740743</v>
      </c>
      <c r="C1404" s="1" t="s">
        <v>1416</v>
      </c>
      <c r="D1404" s="1" t="s">
        <v>135</v>
      </c>
      <c r="E1404" s="1" t="s">
        <v>2093</v>
      </c>
      <c r="F1404" s="52">
        <v>43089.653877314813</v>
      </c>
      <c r="G1404" s="158">
        <v>10</v>
      </c>
      <c r="H1404" s="5" t="s">
        <v>118</v>
      </c>
      <c r="I1404" s="1" t="s">
        <v>143</v>
      </c>
      <c r="J1404" s="69">
        <v>3805</v>
      </c>
    </row>
    <row r="1405" spans="1:10" x14ac:dyDescent="0.2">
      <c r="A1405" s="50">
        <v>43089</v>
      </c>
      <c r="B1405" s="1">
        <v>0.65810185185185188</v>
      </c>
      <c r="C1405" s="1" t="s">
        <v>1806</v>
      </c>
      <c r="D1405" s="1" t="s">
        <v>135</v>
      </c>
      <c r="E1405" s="1" t="s">
        <v>2094</v>
      </c>
      <c r="F1405" s="52">
        <v>43089.653877314813</v>
      </c>
      <c r="G1405" s="158">
        <v>1</v>
      </c>
      <c r="H1405" s="5" t="s">
        <v>137</v>
      </c>
      <c r="I1405" s="1" t="s">
        <v>143</v>
      </c>
      <c r="J1405" s="69">
        <v>14805</v>
      </c>
    </row>
    <row r="1406" spans="1:10" x14ac:dyDescent="0.2">
      <c r="A1406" s="50">
        <v>43089</v>
      </c>
      <c r="B1406" s="1">
        <v>0.65817129629629634</v>
      </c>
      <c r="C1406" s="1" t="s">
        <v>1458</v>
      </c>
      <c r="D1406" s="1" t="s">
        <v>135</v>
      </c>
      <c r="E1406" s="1" t="s">
        <v>2095</v>
      </c>
      <c r="F1406" s="52">
        <v>43089.653877314813</v>
      </c>
      <c r="G1406" s="158">
        <v>50</v>
      </c>
      <c r="H1406" s="5" t="s">
        <v>118</v>
      </c>
      <c r="I1406" s="1" t="s">
        <v>143</v>
      </c>
      <c r="J1406" s="69">
        <v>3840.04</v>
      </c>
    </row>
    <row r="1407" spans="1:10" x14ac:dyDescent="0.2">
      <c r="A1407" s="50">
        <v>43089</v>
      </c>
      <c r="B1407" s="1">
        <v>0.65824074074074079</v>
      </c>
      <c r="C1407" s="1" t="s">
        <v>1416</v>
      </c>
      <c r="D1407" s="1" t="s">
        <v>135</v>
      </c>
      <c r="E1407" s="1" t="s">
        <v>2096</v>
      </c>
      <c r="F1407" s="52">
        <v>43089.653877314813</v>
      </c>
      <c r="G1407" s="158">
        <v>24</v>
      </c>
      <c r="H1407" s="5" t="s">
        <v>137</v>
      </c>
      <c r="I1407" s="1" t="s">
        <v>119</v>
      </c>
      <c r="J1407" s="69">
        <v>3799.9583333333298</v>
      </c>
    </row>
    <row r="1408" spans="1:10" x14ac:dyDescent="0.2">
      <c r="A1408" s="50">
        <v>43089</v>
      </c>
      <c r="B1408" s="1">
        <v>0.65831018518518525</v>
      </c>
      <c r="C1408" s="1" t="s">
        <v>1416</v>
      </c>
      <c r="D1408" s="1" t="s">
        <v>135</v>
      </c>
      <c r="E1408" s="1" t="s">
        <v>2097</v>
      </c>
      <c r="F1408" s="52">
        <v>43089.653877314813</v>
      </c>
      <c r="G1408" s="158">
        <v>5</v>
      </c>
      <c r="H1408" s="5" t="s">
        <v>137</v>
      </c>
      <c r="I1408" s="1" t="s">
        <v>143</v>
      </c>
      <c r="J1408" s="69">
        <v>3803</v>
      </c>
    </row>
    <row r="1409" spans="1:10" x14ac:dyDescent="0.2">
      <c r="A1409" s="50">
        <v>43089</v>
      </c>
      <c r="B1409" s="1">
        <v>0.6583796296296297</v>
      </c>
      <c r="C1409" s="1" t="s">
        <v>1458</v>
      </c>
      <c r="D1409" s="1" t="s">
        <v>135</v>
      </c>
      <c r="E1409" s="1" t="s">
        <v>2098</v>
      </c>
      <c r="F1409" s="52">
        <v>43089.653877314813</v>
      </c>
      <c r="G1409" s="158">
        <v>60</v>
      </c>
      <c r="H1409" s="5" t="s">
        <v>137</v>
      </c>
      <c r="I1409" s="1" t="s">
        <v>119</v>
      </c>
      <c r="J1409" s="69">
        <v>3836.5</v>
      </c>
    </row>
    <row r="1410" spans="1:10" x14ac:dyDescent="0.2">
      <c r="A1410" s="50">
        <v>43089</v>
      </c>
      <c r="B1410" s="1">
        <v>0.65843750000000001</v>
      </c>
      <c r="C1410" s="1" t="s">
        <v>1458</v>
      </c>
      <c r="D1410" s="1" t="s">
        <v>135</v>
      </c>
      <c r="E1410" s="1" t="s">
        <v>2099</v>
      </c>
      <c r="F1410" s="52">
        <v>43089.653877314813</v>
      </c>
      <c r="G1410" s="158">
        <v>50</v>
      </c>
      <c r="H1410" s="5" t="s">
        <v>137</v>
      </c>
      <c r="I1410" s="1" t="s">
        <v>143</v>
      </c>
      <c r="J1410" s="69">
        <v>3828</v>
      </c>
    </row>
    <row r="1411" spans="1:10" x14ac:dyDescent="0.2">
      <c r="A1411" s="50">
        <v>43089</v>
      </c>
      <c r="B1411" s="1">
        <v>0.65850694444444446</v>
      </c>
      <c r="C1411" s="1" t="s">
        <v>1416</v>
      </c>
      <c r="D1411" s="1" t="s">
        <v>135</v>
      </c>
      <c r="E1411" s="1" t="s">
        <v>2100</v>
      </c>
      <c r="F1411" s="52">
        <v>43089.653877314813</v>
      </c>
      <c r="G1411" s="158">
        <v>5</v>
      </c>
      <c r="H1411" s="5" t="s">
        <v>118</v>
      </c>
      <c r="I1411" s="1" t="s">
        <v>119</v>
      </c>
      <c r="J1411" s="69">
        <v>3822</v>
      </c>
    </row>
    <row r="1412" spans="1:10" x14ac:dyDescent="0.2">
      <c r="A1412" s="50">
        <v>43089</v>
      </c>
      <c r="B1412" s="1">
        <v>0.65859953703703711</v>
      </c>
      <c r="C1412" s="1" t="s">
        <v>1416</v>
      </c>
      <c r="D1412" s="1" t="s">
        <v>135</v>
      </c>
      <c r="E1412" s="1" t="s">
        <v>2101</v>
      </c>
      <c r="F1412" s="52">
        <v>43089.653877314813</v>
      </c>
      <c r="G1412" s="158">
        <v>22</v>
      </c>
      <c r="H1412" s="5" t="s">
        <v>118</v>
      </c>
      <c r="I1412" s="1" t="s">
        <v>143</v>
      </c>
      <c r="J1412" s="69">
        <v>3816</v>
      </c>
    </row>
    <row r="1413" spans="1:10" x14ac:dyDescent="0.2">
      <c r="A1413" s="50">
        <v>43089</v>
      </c>
      <c r="B1413" s="1">
        <v>0.65865740740740741</v>
      </c>
      <c r="C1413" s="1" t="s">
        <v>1458</v>
      </c>
      <c r="D1413" s="1" t="s">
        <v>135</v>
      </c>
      <c r="E1413" s="1" t="s">
        <v>2102</v>
      </c>
      <c r="F1413" s="52">
        <v>43089.653877314813</v>
      </c>
      <c r="G1413" s="158">
        <v>28</v>
      </c>
      <c r="H1413" s="5" t="s">
        <v>118</v>
      </c>
      <c r="I1413" s="1" t="s">
        <v>143</v>
      </c>
      <c r="J1413" s="69">
        <v>3860.8214285714298</v>
      </c>
    </row>
    <row r="1414" spans="1:10" x14ac:dyDescent="0.2">
      <c r="A1414" s="50">
        <v>43089</v>
      </c>
      <c r="B1414" s="1">
        <v>0.65873842592592591</v>
      </c>
      <c r="C1414" s="1" t="s">
        <v>1458</v>
      </c>
      <c r="D1414" s="1" t="s">
        <v>135</v>
      </c>
      <c r="E1414" s="1" t="s">
        <v>2103</v>
      </c>
      <c r="F1414" s="52">
        <v>43089.653877314813</v>
      </c>
      <c r="G1414" s="158">
        <v>50</v>
      </c>
      <c r="H1414" s="5" t="s">
        <v>118</v>
      </c>
      <c r="I1414" s="1" t="s">
        <v>119</v>
      </c>
      <c r="J1414" s="69">
        <v>3852</v>
      </c>
    </row>
    <row r="1415" spans="1:10" x14ac:dyDescent="0.2">
      <c r="A1415" s="50">
        <v>43089</v>
      </c>
      <c r="B1415" s="1">
        <v>0.65879629629629632</v>
      </c>
      <c r="C1415" s="1" t="s">
        <v>1628</v>
      </c>
      <c r="D1415" s="1" t="s">
        <v>135</v>
      </c>
      <c r="E1415" s="1" t="s">
        <v>2104</v>
      </c>
      <c r="F1415" s="52">
        <v>43089.653877314813</v>
      </c>
      <c r="G1415" s="158">
        <v>51</v>
      </c>
      <c r="H1415" s="5" t="s">
        <v>137</v>
      </c>
      <c r="I1415" s="1" t="s">
        <v>119</v>
      </c>
      <c r="J1415" s="69">
        <v>2311.76470588235</v>
      </c>
    </row>
    <row r="1416" spans="1:10" x14ac:dyDescent="0.2">
      <c r="A1416" s="50">
        <v>43089</v>
      </c>
      <c r="B1416" s="1">
        <v>0.68574074074074076</v>
      </c>
      <c r="C1416" s="1" t="s">
        <v>1296</v>
      </c>
      <c r="D1416" s="1" t="s">
        <v>116</v>
      </c>
      <c r="E1416" s="1" t="s">
        <v>2105</v>
      </c>
      <c r="F1416" s="52">
        <v>43089.685717592591</v>
      </c>
      <c r="G1416" s="158">
        <v>200</v>
      </c>
      <c r="H1416" s="5" t="s">
        <v>137</v>
      </c>
      <c r="I1416" s="1" t="s">
        <v>143</v>
      </c>
      <c r="J1416" s="69">
        <v>0</v>
      </c>
    </row>
    <row r="1417" spans="1:10" x14ac:dyDescent="0.2">
      <c r="A1417" s="50">
        <v>43089</v>
      </c>
      <c r="B1417" s="1">
        <v>0.78386574074074078</v>
      </c>
      <c r="C1417" s="1" t="s">
        <v>2109</v>
      </c>
      <c r="D1417" s="1" t="s">
        <v>116</v>
      </c>
      <c r="E1417" s="1" t="s">
        <v>2113</v>
      </c>
      <c r="F1417" s="52">
        <v>43089.783796296295</v>
      </c>
      <c r="G1417" s="158">
        <v>346</v>
      </c>
      <c r="H1417" s="5" t="s">
        <v>118</v>
      </c>
      <c r="I1417" s="1" t="s">
        <v>119</v>
      </c>
      <c r="J1417" s="69">
        <v>1.9303360000000001</v>
      </c>
    </row>
    <row r="1418" spans="1:10" x14ac:dyDescent="0.2">
      <c r="A1418" s="50">
        <v>43089</v>
      </c>
      <c r="B1418" s="1">
        <v>0.78563657407407417</v>
      </c>
      <c r="C1418" s="1" t="s">
        <v>1962</v>
      </c>
      <c r="D1418" s="1" t="s">
        <v>135</v>
      </c>
      <c r="E1418" s="1" t="s">
        <v>2114</v>
      </c>
      <c r="F1418" s="52">
        <v>43089.785451388889</v>
      </c>
      <c r="G1418" s="158">
        <v>400</v>
      </c>
      <c r="H1418" s="5" t="s">
        <v>118</v>
      </c>
      <c r="I1418" s="1" t="s">
        <v>143</v>
      </c>
      <c r="J1418" s="69">
        <v>28.41</v>
      </c>
    </row>
    <row r="1419" spans="1:10" x14ac:dyDescent="0.2">
      <c r="A1419" s="50">
        <v>43089</v>
      </c>
      <c r="B1419" s="1">
        <v>0.78567129629629628</v>
      </c>
      <c r="C1419" s="1" t="s">
        <v>1879</v>
      </c>
      <c r="D1419" s="1" t="s">
        <v>135</v>
      </c>
      <c r="E1419" s="1" t="s">
        <v>2115</v>
      </c>
      <c r="F1419" s="52">
        <v>43089.785671296297</v>
      </c>
      <c r="G1419" s="158">
        <v>100</v>
      </c>
      <c r="H1419" s="5" t="s">
        <v>118</v>
      </c>
      <c r="I1419" s="1" t="s">
        <v>143</v>
      </c>
      <c r="J1419" s="69">
        <v>6.02</v>
      </c>
    </row>
    <row r="1420" spans="1:10" x14ac:dyDescent="0.2">
      <c r="A1420" s="50">
        <v>43089</v>
      </c>
      <c r="B1420" s="1">
        <v>0.78570601851851851</v>
      </c>
      <c r="C1420" s="1" t="s">
        <v>1706</v>
      </c>
      <c r="D1420" s="1" t="s">
        <v>135</v>
      </c>
      <c r="E1420" s="1" t="s">
        <v>2116</v>
      </c>
      <c r="F1420" s="52">
        <v>43089.78570601852</v>
      </c>
      <c r="G1420" s="158">
        <v>300</v>
      </c>
      <c r="H1420" s="5" t="s">
        <v>118</v>
      </c>
      <c r="I1420" s="1" t="s">
        <v>143</v>
      </c>
      <c r="J1420" s="69">
        <v>13.77</v>
      </c>
    </row>
    <row r="1421" spans="1:10" x14ac:dyDescent="0.2">
      <c r="A1421" s="50">
        <v>43089</v>
      </c>
      <c r="B1421" s="1">
        <v>0.7857291666666667</v>
      </c>
      <c r="C1421" s="1" t="s">
        <v>1495</v>
      </c>
      <c r="D1421" s="1" t="s">
        <v>135</v>
      </c>
      <c r="E1421" s="1" t="s">
        <v>2117</v>
      </c>
      <c r="F1421" s="52">
        <v>43089.785729166666</v>
      </c>
      <c r="G1421" s="158">
        <v>600</v>
      </c>
      <c r="H1421" s="5" t="s">
        <v>118</v>
      </c>
      <c r="I1421" s="1" t="s">
        <v>143</v>
      </c>
      <c r="J1421" s="69">
        <v>7</v>
      </c>
    </row>
    <row r="1422" spans="1:10" x14ac:dyDescent="0.2">
      <c r="A1422" s="50">
        <v>43089</v>
      </c>
      <c r="B1422" s="1">
        <v>0.78576388888888893</v>
      </c>
      <c r="C1422" s="1" t="s">
        <v>1468</v>
      </c>
      <c r="D1422" s="1" t="s">
        <v>135</v>
      </c>
      <c r="E1422" s="1" t="s">
        <v>2118</v>
      </c>
      <c r="F1422" s="52">
        <v>43089.785763888889</v>
      </c>
      <c r="G1422" s="158">
        <v>10</v>
      </c>
      <c r="H1422" s="5" t="s">
        <v>118</v>
      </c>
      <c r="I1422" s="1" t="s">
        <v>143</v>
      </c>
      <c r="J1422" s="69">
        <v>17.88</v>
      </c>
    </row>
    <row r="1423" spans="1:10" x14ac:dyDescent="0.2">
      <c r="A1423" s="50">
        <v>43089</v>
      </c>
      <c r="B1423" s="1">
        <v>0.78579861111111116</v>
      </c>
      <c r="C1423" s="1" t="s">
        <v>1353</v>
      </c>
      <c r="D1423" s="1" t="s">
        <v>135</v>
      </c>
      <c r="E1423" s="1" t="s">
        <v>2119</v>
      </c>
      <c r="F1423" s="52">
        <v>43089.785798611112</v>
      </c>
      <c r="G1423" s="158">
        <v>5</v>
      </c>
      <c r="H1423" s="5" t="s">
        <v>118</v>
      </c>
      <c r="I1423" s="1" t="s">
        <v>143</v>
      </c>
      <c r="J1423" s="69">
        <v>24.03</v>
      </c>
    </row>
    <row r="1424" spans="1:10" x14ac:dyDescent="0.2">
      <c r="A1424" s="50">
        <v>43089</v>
      </c>
      <c r="B1424" s="1">
        <v>0.78583333333333327</v>
      </c>
      <c r="C1424" s="1" t="s">
        <v>978</v>
      </c>
      <c r="D1424" s="1" t="s">
        <v>135</v>
      </c>
      <c r="E1424" s="1" t="s">
        <v>2120</v>
      </c>
      <c r="F1424" s="52">
        <v>43089.785833333335</v>
      </c>
      <c r="G1424" s="158">
        <v>400</v>
      </c>
      <c r="H1424" s="5" t="s">
        <v>118</v>
      </c>
      <c r="I1424" s="1" t="s">
        <v>143</v>
      </c>
      <c r="J1424" s="69">
        <v>23.81</v>
      </c>
    </row>
    <row r="1425" spans="1:10" x14ac:dyDescent="0.2">
      <c r="A1425" s="50">
        <v>43089</v>
      </c>
      <c r="B1425" s="1">
        <v>0.7858680555555555</v>
      </c>
      <c r="C1425" s="1" t="s">
        <v>1081</v>
      </c>
      <c r="D1425" s="1" t="s">
        <v>135</v>
      </c>
      <c r="E1425" s="1" t="s">
        <v>2121</v>
      </c>
      <c r="F1425" s="52">
        <v>43089.785868055558</v>
      </c>
      <c r="G1425" s="158">
        <v>2000</v>
      </c>
      <c r="H1425" s="5" t="s">
        <v>118</v>
      </c>
      <c r="I1425" s="1" t="s">
        <v>143</v>
      </c>
      <c r="J1425" s="69">
        <v>2.5099999999999998</v>
      </c>
    </row>
    <row r="1426" spans="1:10" x14ac:dyDescent="0.2">
      <c r="A1426" s="50">
        <v>43089</v>
      </c>
      <c r="B1426" s="1">
        <v>0.78590277777777784</v>
      </c>
      <c r="C1426" s="1" t="s">
        <v>2107</v>
      </c>
      <c r="D1426" s="1" t="s">
        <v>135</v>
      </c>
      <c r="E1426" s="1" t="s">
        <v>2122</v>
      </c>
      <c r="F1426" s="52">
        <v>43089.785902777781</v>
      </c>
      <c r="G1426" s="158">
        <v>150</v>
      </c>
      <c r="H1426" s="5" t="s">
        <v>137</v>
      </c>
      <c r="I1426" s="1" t="s">
        <v>119</v>
      </c>
      <c r="J1426" s="69">
        <v>28.635999999999999</v>
      </c>
    </row>
    <row r="1427" spans="1:10" x14ac:dyDescent="0.2">
      <c r="A1427" s="50">
        <v>43089</v>
      </c>
      <c r="B1427" s="1">
        <v>0.78593750000000007</v>
      </c>
      <c r="C1427" s="1" t="s">
        <v>1736</v>
      </c>
      <c r="D1427" s="1" t="s">
        <v>135</v>
      </c>
      <c r="E1427" s="1" t="s">
        <v>2123</v>
      </c>
      <c r="F1427" s="52">
        <v>43089.785937499997</v>
      </c>
      <c r="G1427" s="158">
        <v>50</v>
      </c>
      <c r="H1427" s="5" t="s">
        <v>118</v>
      </c>
      <c r="I1427" s="1" t="s">
        <v>143</v>
      </c>
      <c r="J1427" s="69">
        <v>12.47</v>
      </c>
    </row>
    <row r="1428" spans="1:10" x14ac:dyDescent="0.2">
      <c r="A1428" s="50">
        <v>43089</v>
      </c>
      <c r="B1428" s="1">
        <v>0.78597222222222218</v>
      </c>
      <c r="C1428" s="1" t="s">
        <v>1471</v>
      </c>
      <c r="D1428" s="1" t="s">
        <v>135</v>
      </c>
      <c r="E1428" s="1" t="s">
        <v>2124</v>
      </c>
      <c r="F1428" s="52">
        <v>43089.78597222222</v>
      </c>
      <c r="G1428" s="158">
        <v>42</v>
      </c>
      <c r="H1428" s="5" t="s">
        <v>118</v>
      </c>
      <c r="I1428" s="1" t="s">
        <v>143</v>
      </c>
      <c r="J1428" s="69">
        <v>16.72</v>
      </c>
    </row>
    <row r="1429" spans="1:10" x14ac:dyDescent="0.2">
      <c r="A1429" s="50">
        <v>43089</v>
      </c>
      <c r="B1429" s="1">
        <v>0.78600694444444441</v>
      </c>
      <c r="C1429" s="1" t="s">
        <v>1323</v>
      </c>
      <c r="D1429" s="1" t="s">
        <v>135</v>
      </c>
      <c r="E1429" s="1" t="s">
        <v>2125</v>
      </c>
      <c r="F1429" s="52">
        <v>43089.786006944443</v>
      </c>
      <c r="G1429" s="158">
        <v>500</v>
      </c>
      <c r="H1429" s="5" t="s">
        <v>118</v>
      </c>
      <c r="I1429" s="1" t="s">
        <v>143</v>
      </c>
      <c r="J1429" s="69">
        <v>11.2</v>
      </c>
    </row>
    <row r="1430" spans="1:10" x14ac:dyDescent="0.2">
      <c r="A1430" s="50">
        <v>43089</v>
      </c>
      <c r="B1430" s="1">
        <v>0.78604166666666664</v>
      </c>
      <c r="C1430" s="1" t="s">
        <v>1851</v>
      </c>
      <c r="D1430" s="1" t="s">
        <v>135</v>
      </c>
      <c r="E1430" s="1" t="s">
        <v>2126</v>
      </c>
      <c r="F1430" s="52">
        <v>43089.786041666666</v>
      </c>
      <c r="G1430" s="158">
        <v>50</v>
      </c>
      <c r="H1430" s="5" t="s">
        <v>118</v>
      </c>
      <c r="I1430" s="1" t="s">
        <v>143</v>
      </c>
      <c r="J1430" s="69">
        <v>6.91</v>
      </c>
    </row>
    <row r="1431" spans="1:10" x14ac:dyDescent="0.2">
      <c r="A1431" s="50">
        <v>43089</v>
      </c>
      <c r="B1431" s="1">
        <v>0.78606481481481483</v>
      </c>
      <c r="C1431" s="1" t="s">
        <v>914</v>
      </c>
      <c r="D1431" s="1" t="s">
        <v>135</v>
      </c>
      <c r="E1431" s="1" t="s">
        <v>2127</v>
      </c>
      <c r="F1431" s="52">
        <v>43089.786076388889</v>
      </c>
      <c r="G1431" s="158">
        <v>20</v>
      </c>
      <c r="H1431" s="5" t="s">
        <v>118</v>
      </c>
      <c r="I1431" s="1" t="s">
        <v>143</v>
      </c>
      <c r="J1431" s="69">
        <v>7.8</v>
      </c>
    </row>
    <row r="1432" spans="1:10" x14ac:dyDescent="0.2">
      <c r="A1432" s="50">
        <v>43090</v>
      </c>
      <c r="B1432" s="1">
        <v>0.62868055555555558</v>
      </c>
      <c r="C1432" s="1" t="s">
        <v>1597</v>
      </c>
      <c r="D1432" s="1" t="s">
        <v>135</v>
      </c>
      <c r="E1432" s="1" t="s">
        <v>2128</v>
      </c>
      <c r="F1432" s="52">
        <v>43090.628472222219</v>
      </c>
      <c r="G1432" s="158">
        <v>2</v>
      </c>
      <c r="H1432" s="5" t="s">
        <v>137</v>
      </c>
      <c r="I1432" s="1" t="s">
        <v>119</v>
      </c>
      <c r="J1432" s="69">
        <v>531.75</v>
      </c>
    </row>
    <row r="1433" spans="1:10" x14ac:dyDescent="0.2">
      <c r="A1433" s="50">
        <v>43090</v>
      </c>
      <c r="B1433" s="1">
        <v>0.6287152777777778</v>
      </c>
      <c r="C1433" s="1" t="s">
        <v>999</v>
      </c>
      <c r="D1433" s="1" t="s">
        <v>135</v>
      </c>
      <c r="E1433" s="1" t="s">
        <v>2129</v>
      </c>
      <c r="F1433" s="52">
        <v>43090.628472222219</v>
      </c>
      <c r="G1433" s="158">
        <v>1</v>
      </c>
      <c r="H1433" s="5" t="s">
        <v>118</v>
      </c>
      <c r="I1433" s="1" t="s">
        <v>143</v>
      </c>
      <c r="J1433" s="69">
        <v>3772</v>
      </c>
    </row>
    <row r="1434" spans="1:10" x14ac:dyDescent="0.2">
      <c r="A1434" s="50">
        <v>43090</v>
      </c>
      <c r="B1434" s="1">
        <v>0.62875000000000003</v>
      </c>
      <c r="C1434" s="1" t="s">
        <v>1628</v>
      </c>
      <c r="D1434" s="1" t="s">
        <v>135</v>
      </c>
      <c r="E1434" s="1" t="s">
        <v>2130</v>
      </c>
      <c r="F1434" s="52">
        <v>43090.628472222219</v>
      </c>
      <c r="G1434" s="158">
        <v>42</v>
      </c>
      <c r="H1434" s="5" t="s">
        <v>137</v>
      </c>
      <c r="I1434" s="1" t="s">
        <v>119</v>
      </c>
      <c r="J1434" s="69">
        <v>2303.19</v>
      </c>
    </row>
    <row r="1435" spans="1:10" x14ac:dyDescent="0.2">
      <c r="A1435" s="50">
        <v>43090</v>
      </c>
      <c r="B1435" s="1">
        <v>0.62878472222222226</v>
      </c>
      <c r="C1435" s="1" t="s">
        <v>1458</v>
      </c>
      <c r="D1435" s="1" t="s">
        <v>135</v>
      </c>
      <c r="E1435" s="1" t="s">
        <v>2131</v>
      </c>
      <c r="F1435" s="52">
        <v>43090.628472222219</v>
      </c>
      <c r="G1435" s="158">
        <v>50</v>
      </c>
      <c r="H1435" s="5" t="s">
        <v>118</v>
      </c>
      <c r="I1435" s="1" t="s">
        <v>143</v>
      </c>
      <c r="J1435" s="69">
        <v>3869</v>
      </c>
    </row>
    <row r="1436" spans="1:10" x14ac:dyDescent="0.2">
      <c r="A1436" s="50">
        <v>43090</v>
      </c>
      <c r="B1436" s="1">
        <v>0.62881944444444449</v>
      </c>
      <c r="C1436" s="1" t="s">
        <v>1458</v>
      </c>
      <c r="D1436" s="1" t="s">
        <v>135</v>
      </c>
      <c r="E1436" s="1" t="s">
        <v>2132</v>
      </c>
      <c r="F1436" s="52">
        <v>43090.628472222219</v>
      </c>
      <c r="G1436" s="158">
        <v>50</v>
      </c>
      <c r="H1436" s="5" t="s">
        <v>137</v>
      </c>
      <c r="I1436" s="1" t="s">
        <v>119</v>
      </c>
      <c r="J1436" s="69">
        <v>3864</v>
      </c>
    </row>
    <row r="1437" spans="1:10" x14ac:dyDescent="0.2">
      <c r="A1437" s="50">
        <v>43090</v>
      </c>
      <c r="B1437" s="1">
        <v>0.6288541666666666</v>
      </c>
      <c r="C1437" s="1" t="s">
        <v>1416</v>
      </c>
      <c r="D1437" s="1" t="s">
        <v>135</v>
      </c>
      <c r="E1437" s="1" t="s">
        <v>2133</v>
      </c>
      <c r="F1437" s="52">
        <v>43090.628472222219</v>
      </c>
      <c r="G1437" s="158">
        <v>32</v>
      </c>
      <c r="H1437" s="5" t="s">
        <v>137</v>
      </c>
      <c r="I1437" s="1" t="s">
        <v>143</v>
      </c>
      <c r="J1437" s="69">
        <v>3830.5</v>
      </c>
    </row>
    <row r="1438" spans="1:10" x14ac:dyDescent="0.2">
      <c r="A1438" s="50">
        <v>43090</v>
      </c>
      <c r="B1438" s="1">
        <v>0.62888888888888894</v>
      </c>
      <c r="C1438" s="1" t="s">
        <v>1458</v>
      </c>
      <c r="D1438" s="1" t="s">
        <v>135</v>
      </c>
      <c r="E1438" s="1" t="s">
        <v>2134</v>
      </c>
      <c r="F1438" s="52">
        <v>43090.628472222219</v>
      </c>
      <c r="G1438" s="158">
        <v>98</v>
      </c>
      <c r="H1438" s="5" t="s">
        <v>137</v>
      </c>
      <c r="I1438" s="1" t="s">
        <v>143</v>
      </c>
      <c r="J1438" s="69">
        <v>3867.9180000000001</v>
      </c>
    </row>
    <row r="1439" spans="1:10" x14ac:dyDescent="0.2">
      <c r="A1439" s="50">
        <v>43090</v>
      </c>
      <c r="B1439" s="1">
        <v>0.62892361111111106</v>
      </c>
      <c r="C1439" s="1" t="s">
        <v>1416</v>
      </c>
      <c r="D1439" s="1" t="s">
        <v>135</v>
      </c>
      <c r="E1439" s="1" t="s">
        <v>2135</v>
      </c>
      <c r="F1439" s="52">
        <v>43090.628472222219</v>
      </c>
      <c r="G1439" s="158">
        <v>62</v>
      </c>
      <c r="H1439" s="5" t="s">
        <v>118</v>
      </c>
      <c r="I1439" s="1" t="s">
        <v>119</v>
      </c>
      <c r="J1439" s="69">
        <v>3852.4189999999999</v>
      </c>
    </row>
    <row r="1440" spans="1:10" x14ac:dyDescent="0.2">
      <c r="A1440" s="50">
        <v>43090</v>
      </c>
      <c r="B1440" s="1">
        <v>0.6289583333333334</v>
      </c>
      <c r="C1440" s="1" t="s">
        <v>1458</v>
      </c>
      <c r="D1440" s="1" t="s">
        <v>135</v>
      </c>
      <c r="E1440" s="1" t="s">
        <v>2135</v>
      </c>
      <c r="F1440" s="52">
        <v>43090.628472222219</v>
      </c>
      <c r="G1440" s="158">
        <v>166</v>
      </c>
      <c r="H1440" s="5" t="s">
        <v>118</v>
      </c>
      <c r="I1440" s="1" t="s">
        <v>119</v>
      </c>
      <c r="J1440" s="69">
        <v>3887.9520000000002</v>
      </c>
    </row>
    <row r="1441" spans="1:10" x14ac:dyDescent="0.2">
      <c r="A1441" s="50">
        <v>43090</v>
      </c>
      <c r="B1441" s="1">
        <v>0.62899305555555551</v>
      </c>
      <c r="C1441" s="1" t="s">
        <v>1416</v>
      </c>
      <c r="D1441" s="1" t="s">
        <v>135</v>
      </c>
      <c r="E1441" s="1" t="s">
        <v>2135</v>
      </c>
      <c r="F1441" s="52">
        <v>43090.628472222219</v>
      </c>
      <c r="G1441" s="158">
        <v>14</v>
      </c>
      <c r="H1441" s="5" t="s">
        <v>118</v>
      </c>
      <c r="I1441" s="1" t="s">
        <v>143</v>
      </c>
      <c r="J1441" s="69">
        <v>3847</v>
      </c>
    </row>
    <row r="1442" spans="1:10" x14ac:dyDescent="0.2">
      <c r="A1442" s="50">
        <v>43090</v>
      </c>
      <c r="B1442" s="1">
        <v>0.62902777777777774</v>
      </c>
      <c r="C1442" s="1" t="s">
        <v>1458</v>
      </c>
      <c r="D1442" s="1" t="s">
        <v>135</v>
      </c>
      <c r="E1442" s="1" t="s">
        <v>2135</v>
      </c>
      <c r="F1442" s="52">
        <v>43090.628472222219</v>
      </c>
      <c r="G1442" s="158">
        <v>50</v>
      </c>
      <c r="H1442" s="5" t="s">
        <v>118</v>
      </c>
      <c r="I1442" s="1" t="s">
        <v>143</v>
      </c>
      <c r="J1442" s="69">
        <v>3890</v>
      </c>
    </row>
    <row r="1443" spans="1:10" x14ac:dyDescent="0.2">
      <c r="A1443" s="50">
        <v>43090</v>
      </c>
      <c r="B1443" s="1">
        <v>0.6763541666666667</v>
      </c>
      <c r="C1443" s="1" t="s">
        <v>2139</v>
      </c>
      <c r="D1443" s="1" t="s">
        <v>116</v>
      </c>
      <c r="E1443" s="1" t="s">
        <v>2143</v>
      </c>
      <c r="F1443" s="52">
        <v>43090.676238425927</v>
      </c>
      <c r="G1443" s="158">
        <v>535</v>
      </c>
      <c r="H1443" s="5" t="s">
        <v>118</v>
      </c>
      <c r="I1443" s="1" t="s">
        <v>119</v>
      </c>
      <c r="J1443" s="69">
        <v>1.2336360000000002</v>
      </c>
    </row>
    <row r="1444" spans="1:10" x14ac:dyDescent="0.2">
      <c r="A1444" s="50">
        <v>43090</v>
      </c>
      <c r="B1444" s="1">
        <v>0.67729166666666663</v>
      </c>
      <c r="C1444" s="1" t="s">
        <v>916</v>
      </c>
      <c r="D1444" s="1" t="s">
        <v>116</v>
      </c>
      <c r="E1444" s="1" t="s">
        <v>2144</v>
      </c>
      <c r="F1444" s="52">
        <v>43090.677164351851</v>
      </c>
      <c r="G1444" s="158">
        <v>829</v>
      </c>
      <c r="H1444" s="5" t="s">
        <v>137</v>
      </c>
      <c r="I1444" s="1" t="s">
        <v>143</v>
      </c>
      <c r="J1444" s="69">
        <v>0</v>
      </c>
    </row>
    <row r="1445" spans="1:10" x14ac:dyDescent="0.2">
      <c r="A1445" s="50">
        <v>43090</v>
      </c>
      <c r="B1445" s="1">
        <v>0.68730324074074067</v>
      </c>
      <c r="C1445" s="1" t="s">
        <v>1962</v>
      </c>
      <c r="D1445" s="1" t="s">
        <v>135</v>
      </c>
      <c r="E1445" s="1" t="s">
        <v>2145</v>
      </c>
      <c r="F1445" s="52">
        <v>43090.686585648145</v>
      </c>
      <c r="G1445" s="158">
        <v>300</v>
      </c>
      <c r="H1445" s="5" t="s">
        <v>137</v>
      </c>
      <c r="I1445" s="1" t="s">
        <v>119</v>
      </c>
      <c r="J1445" s="69">
        <v>29.271999999999998</v>
      </c>
    </row>
    <row r="1446" spans="1:10" x14ac:dyDescent="0.2">
      <c r="A1446" s="50">
        <v>43090</v>
      </c>
      <c r="B1446" s="1">
        <v>0.68732638888888886</v>
      </c>
      <c r="C1446" s="1" t="s">
        <v>1845</v>
      </c>
      <c r="D1446" s="1" t="s">
        <v>135</v>
      </c>
      <c r="E1446" s="1" t="s">
        <v>2146</v>
      </c>
      <c r="F1446" s="52">
        <v>43090.687326388892</v>
      </c>
      <c r="G1446" s="158">
        <v>100</v>
      </c>
      <c r="H1446" s="5" t="s">
        <v>137</v>
      </c>
      <c r="I1446" s="1" t="s">
        <v>119</v>
      </c>
      <c r="J1446" s="69">
        <v>36.58</v>
      </c>
    </row>
    <row r="1447" spans="1:10" x14ac:dyDescent="0.2">
      <c r="A1447" s="50">
        <v>43090</v>
      </c>
      <c r="B1447" s="1">
        <v>0.68736111111111109</v>
      </c>
      <c r="C1447" s="1" t="s">
        <v>1706</v>
      </c>
      <c r="D1447" s="1" t="s">
        <v>135</v>
      </c>
      <c r="E1447" s="1" t="s">
        <v>2147</v>
      </c>
      <c r="F1447" s="52">
        <v>43090.687361111108</v>
      </c>
      <c r="G1447" s="158">
        <v>200</v>
      </c>
      <c r="H1447" s="5" t="s">
        <v>137</v>
      </c>
      <c r="I1447" s="1" t="s">
        <v>119</v>
      </c>
      <c r="J1447" s="69">
        <v>14.72</v>
      </c>
    </row>
    <row r="1448" spans="1:10" x14ac:dyDescent="0.2">
      <c r="A1448" s="50">
        <v>43090</v>
      </c>
      <c r="B1448" s="1">
        <v>0.68739583333333332</v>
      </c>
      <c r="C1448" s="1" t="s">
        <v>1564</v>
      </c>
      <c r="D1448" s="1" t="s">
        <v>135</v>
      </c>
      <c r="E1448" s="1" t="s">
        <v>2148</v>
      </c>
      <c r="F1448" s="52">
        <v>43090.687395833331</v>
      </c>
      <c r="G1448" s="158">
        <v>1000</v>
      </c>
      <c r="H1448" s="5" t="s">
        <v>137</v>
      </c>
      <c r="I1448" s="1" t="s">
        <v>119</v>
      </c>
      <c r="J1448" s="69">
        <v>3.64</v>
      </c>
    </row>
    <row r="1449" spans="1:10" x14ac:dyDescent="0.2">
      <c r="A1449" s="50">
        <v>43090</v>
      </c>
      <c r="B1449" s="1">
        <v>0.68743055555555566</v>
      </c>
      <c r="C1449" s="1" t="s">
        <v>2137</v>
      </c>
      <c r="D1449" s="1" t="s">
        <v>135</v>
      </c>
      <c r="E1449" s="1" t="s">
        <v>2149</v>
      </c>
      <c r="F1449" s="52">
        <v>43090.687430555554</v>
      </c>
      <c r="G1449" s="158">
        <v>305</v>
      </c>
      <c r="H1449" s="5" t="s">
        <v>137</v>
      </c>
      <c r="I1449" s="1" t="s">
        <v>119</v>
      </c>
      <c r="J1449" s="69">
        <v>18.440000000000001</v>
      </c>
    </row>
    <row r="1450" spans="1:10" x14ac:dyDescent="0.2">
      <c r="A1450" s="50">
        <v>43090</v>
      </c>
      <c r="B1450" s="1">
        <v>0.68745370370370373</v>
      </c>
      <c r="C1450" s="1" t="s">
        <v>2107</v>
      </c>
      <c r="D1450" s="1" t="s">
        <v>135</v>
      </c>
      <c r="E1450" s="1" t="s">
        <v>2150</v>
      </c>
      <c r="F1450" s="52">
        <v>43090.687465277777</v>
      </c>
      <c r="G1450" s="158">
        <v>30</v>
      </c>
      <c r="H1450" s="5" t="s">
        <v>137</v>
      </c>
      <c r="I1450" s="1" t="s">
        <v>119</v>
      </c>
      <c r="J1450" s="69">
        <v>29.73</v>
      </c>
    </row>
    <row r="1451" spans="1:10" x14ac:dyDescent="0.2">
      <c r="A1451" s="50">
        <v>43090</v>
      </c>
      <c r="B1451" s="1">
        <v>0.68748842592592585</v>
      </c>
      <c r="C1451" s="1" t="s">
        <v>2019</v>
      </c>
      <c r="D1451" s="1" t="s">
        <v>135</v>
      </c>
      <c r="E1451" s="1" t="s">
        <v>2151</v>
      </c>
      <c r="F1451" s="52">
        <v>43090.687488425923</v>
      </c>
      <c r="G1451" s="158">
        <v>150</v>
      </c>
      <c r="H1451" s="5" t="s">
        <v>137</v>
      </c>
      <c r="I1451" s="1" t="s">
        <v>119</v>
      </c>
      <c r="J1451" s="69">
        <v>11.44</v>
      </c>
    </row>
    <row r="1452" spans="1:10" x14ac:dyDescent="0.2">
      <c r="A1452" s="50">
        <v>43090</v>
      </c>
      <c r="B1452" s="1">
        <v>0.68752314814814808</v>
      </c>
      <c r="C1452" s="1" t="s">
        <v>1882</v>
      </c>
      <c r="D1452" s="1" t="s">
        <v>135</v>
      </c>
      <c r="E1452" s="1" t="s">
        <v>2152</v>
      </c>
      <c r="F1452" s="52">
        <v>43090.687523148146</v>
      </c>
      <c r="G1452" s="158">
        <v>350</v>
      </c>
      <c r="H1452" s="5" t="s">
        <v>137</v>
      </c>
      <c r="I1452" s="1" t="s">
        <v>119</v>
      </c>
      <c r="J1452" s="69">
        <v>12.16</v>
      </c>
    </row>
    <row r="1453" spans="1:10" x14ac:dyDescent="0.2">
      <c r="A1453" s="50">
        <v>43090</v>
      </c>
      <c r="B1453" s="1">
        <v>0.68755787037037042</v>
      </c>
      <c r="C1453" s="1" t="s">
        <v>1285</v>
      </c>
      <c r="D1453" s="1" t="s">
        <v>135</v>
      </c>
      <c r="E1453" s="1" t="s">
        <v>2153</v>
      </c>
      <c r="F1453" s="52">
        <v>43090.687557870369</v>
      </c>
      <c r="G1453" s="158">
        <v>1000</v>
      </c>
      <c r="H1453" s="5" t="s">
        <v>118</v>
      </c>
      <c r="I1453" s="1" t="s">
        <v>143</v>
      </c>
      <c r="J1453" s="69">
        <v>7.52</v>
      </c>
    </row>
    <row r="1454" spans="1:10" x14ac:dyDescent="0.2">
      <c r="A1454" s="50">
        <v>43090</v>
      </c>
      <c r="B1454" s="1">
        <v>0.68758101851851849</v>
      </c>
      <c r="C1454" s="1" t="s">
        <v>1693</v>
      </c>
      <c r="D1454" s="1" t="s">
        <v>135</v>
      </c>
      <c r="E1454" s="1" t="s">
        <v>2154</v>
      </c>
      <c r="F1454" s="52">
        <v>43090.687592592592</v>
      </c>
      <c r="G1454" s="158">
        <v>483</v>
      </c>
      <c r="H1454" s="5" t="s">
        <v>118</v>
      </c>
      <c r="I1454" s="1" t="s">
        <v>143</v>
      </c>
      <c r="J1454" s="69">
        <v>5.93</v>
      </c>
    </row>
    <row r="1455" spans="1:10" x14ac:dyDescent="0.2">
      <c r="A1455" s="50">
        <v>43091</v>
      </c>
      <c r="B1455" s="1">
        <v>0.63950231481481479</v>
      </c>
      <c r="C1455" s="1" t="s">
        <v>1473</v>
      </c>
      <c r="D1455" s="1" t="s">
        <v>116</v>
      </c>
      <c r="E1455" s="1" t="s">
        <v>2155</v>
      </c>
      <c r="F1455" s="52">
        <v>43091.637361111112</v>
      </c>
      <c r="G1455" s="158">
        <v>540</v>
      </c>
      <c r="H1455" s="5" t="s">
        <v>137</v>
      </c>
      <c r="I1455" s="1" t="s">
        <v>143</v>
      </c>
      <c r="J1455" s="69">
        <v>0</v>
      </c>
    </row>
    <row r="1456" spans="1:10" x14ac:dyDescent="0.2">
      <c r="A1456" s="50">
        <v>43091</v>
      </c>
      <c r="B1456" s="1">
        <v>0.63953703703703701</v>
      </c>
      <c r="C1456" s="1" t="s">
        <v>1475</v>
      </c>
      <c r="D1456" s="1" t="s">
        <v>116</v>
      </c>
      <c r="E1456" s="1" t="s">
        <v>2156</v>
      </c>
      <c r="F1456" s="52">
        <v>43091.639537037037</v>
      </c>
      <c r="G1456" s="158">
        <v>507</v>
      </c>
      <c r="H1456" s="5" t="s">
        <v>137</v>
      </c>
      <c r="I1456" s="1" t="s">
        <v>143</v>
      </c>
      <c r="J1456" s="69">
        <v>0</v>
      </c>
    </row>
    <row r="1457" spans="1:10" x14ac:dyDescent="0.2">
      <c r="A1457" s="50">
        <v>43091</v>
      </c>
      <c r="B1457" s="1">
        <v>0.63957175925925924</v>
      </c>
      <c r="C1457" s="1" t="s">
        <v>1506</v>
      </c>
      <c r="D1457" s="1" t="s">
        <v>116</v>
      </c>
      <c r="E1457" s="1" t="s">
        <v>2157</v>
      </c>
      <c r="F1457" s="52">
        <v>43091.63957175926</v>
      </c>
      <c r="G1457" s="158">
        <v>2700</v>
      </c>
      <c r="H1457" s="5" t="s">
        <v>137</v>
      </c>
      <c r="I1457" s="1" t="s">
        <v>143</v>
      </c>
      <c r="J1457" s="69">
        <v>0</v>
      </c>
    </row>
    <row r="1458" spans="1:10" x14ac:dyDescent="0.2">
      <c r="A1458" s="50">
        <v>43091</v>
      </c>
      <c r="B1458" s="1">
        <v>0.63960648148148147</v>
      </c>
      <c r="C1458" s="1" t="s">
        <v>1509</v>
      </c>
      <c r="D1458" s="1" t="s">
        <v>116</v>
      </c>
      <c r="E1458" s="1" t="s">
        <v>2158</v>
      </c>
      <c r="F1458" s="52">
        <v>43091.639618055553</v>
      </c>
      <c r="G1458" s="158">
        <v>381</v>
      </c>
      <c r="H1458" s="5" t="s">
        <v>137</v>
      </c>
      <c r="I1458" s="1" t="s">
        <v>143</v>
      </c>
      <c r="J1458" s="69">
        <v>0</v>
      </c>
    </row>
    <row r="1459" spans="1:10" x14ac:dyDescent="0.2">
      <c r="A1459" s="50">
        <v>43091</v>
      </c>
      <c r="B1459" s="1">
        <v>0.6396412037037037</v>
      </c>
      <c r="C1459" s="1" t="s">
        <v>1512</v>
      </c>
      <c r="D1459" s="1" t="s">
        <v>116</v>
      </c>
      <c r="E1459" s="1" t="s">
        <v>2159</v>
      </c>
      <c r="F1459" s="52">
        <v>43091.639652777776</v>
      </c>
      <c r="G1459" s="158">
        <v>1100</v>
      </c>
      <c r="H1459" s="5" t="s">
        <v>137</v>
      </c>
      <c r="I1459" s="1" t="s">
        <v>143</v>
      </c>
      <c r="J1459" s="69">
        <v>0</v>
      </c>
    </row>
    <row r="1460" spans="1:10" x14ac:dyDescent="0.2">
      <c r="A1460" s="50">
        <v>43091</v>
      </c>
      <c r="B1460" s="1">
        <v>0.63968749999999996</v>
      </c>
      <c r="C1460" s="1" t="s">
        <v>1517</v>
      </c>
      <c r="D1460" s="1" t="s">
        <v>116</v>
      </c>
      <c r="E1460" s="1" t="s">
        <v>2160</v>
      </c>
      <c r="F1460" s="52">
        <v>43091.639687499999</v>
      </c>
      <c r="G1460" s="158">
        <v>210</v>
      </c>
      <c r="H1460" s="5" t="s">
        <v>137</v>
      </c>
      <c r="I1460" s="1" t="s">
        <v>143</v>
      </c>
      <c r="J1460" s="69">
        <v>0</v>
      </c>
    </row>
    <row r="1461" spans="1:10" x14ac:dyDescent="0.2">
      <c r="A1461" s="50">
        <v>43091</v>
      </c>
      <c r="B1461" s="1">
        <v>0.6501851851851852</v>
      </c>
      <c r="C1461" s="1" t="s">
        <v>1458</v>
      </c>
      <c r="D1461" s="1" t="s">
        <v>135</v>
      </c>
      <c r="E1461" s="1" t="s">
        <v>2164</v>
      </c>
      <c r="F1461" s="52">
        <v>43091.649953703702</v>
      </c>
      <c r="G1461" s="158">
        <v>68</v>
      </c>
      <c r="H1461" s="5" t="s">
        <v>137</v>
      </c>
      <c r="I1461" s="1" t="s">
        <v>143</v>
      </c>
      <c r="J1461" s="69">
        <v>3968</v>
      </c>
    </row>
    <row r="1462" spans="1:10" x14ac:dyDescent="0.2">
      <c r="A1462" s="50">
        <v>43091</v>
      </c>
      <c r="B1462" s="1">
        <v>0.65025462962962965</v>
      </c>
      <c r="C1462" s="1" t="s">
        <v>1458</v>
      </c>
      <c r="D1462" s="1" t="s">
        <v>135</v>
      </c>
      <c r="E1462" s="1" t="s">
        <v>2165</v>
      </c>
      <c r="F1462" s="52">
        <v>43091.649953703702</v>
      </c>
      <c r="G1462" s="158">
        <v>232</v>
      </c>
      <c r="H1462" s="5" t="s">
        <v>137</v>
      </c>
      <c r="I1462" s="1" t="s">
        <v>143</v>
      </c>
      <c r="J1462" s="69">
        <v>3966.7629310344801</v>
      </c>
    </row>
    <row r="1463" spans="1:10" x14ac:dyDescent="0.2">
      <c r="A1463" s="50">
        <v>43091</v>
      </c>
      <c r="B1463" s="1">
        <v>0.65031249999999996</v>
      </c>
      <c r="C1463" s="1" t="s">
        <v>1416</v>
      </c>
      <c r="D1463" s="1" t="s">
        <v>135</v>
      </c>
      <c r="E1463" s="1" t="s">
        <v>2166</v>
      </c>
      <c r="F1463" s="52">
        <v>43091.649953703702</v>
      </c>
      <c r="G1463" s="158">
        <v>75</v>
      </c>
      <c r="H1463" s="5" t="s">
        <v>118</v>
      </c>
      <c r="I1463" s="1" t="s">
        <v>119</v>
      </c>
      <c r="J1463" s="69">
        <v>3926.8</v>
      </c>
    </row>
    <row r="1464" spans="1:10" x14ac:dyDescent="0.2">
      <c r="A1464" s="50">
        <v>43091</v>
      </c>
      <c r="B1464" s="1">
        <v>0.65037037037037038</v>
      </c>
      <c r="C1464" s="1" t="s">
        <v>1458</v>
      </c>
      <c r="D1464" s="1" t="s">
        <v>135</v>
      </c>
      <c r="E1464" s="1" t="s">
        <v>2167</v>
      </c>
      <c r="F1464" s="52">
        <v>43091.649953703702</v>
      </c>
      <c r="G1464" s="158">
        <v>232</v>
      </c>
      <c r="H1464" s="5" t="s">
        <v>118</v>
      </c>
      <c r="I1464" s="1" t="s">
        <v>119</v>
      </c>
      <c r="J1464" s="69">
        <v>3933.06896551724</v>
      </c>
    </row>
    <row r="1465" spans="1:10" x14ac:dyDescent="0.2">
      <c r="A1465" s="50">
        <v>43091</v>
      </c>
      <c r="B1465" s="1">
        <v>0.73857638888888888</v>
      </c>
      <c r="C1465" s="1" t="s">
        <v>1460</v>
      </c>
      <c r="D1465" s="1" t="s">
        <v>116</v>
      </c>
      <c r="E1465" s="1" t="s">
        <v>2164</v>
      </c>
      <c r="F1465" s="52">
        <v>43091.73846064815</v>
      </c>
      <c r="G1465" s="158">
        <v>300</v>
      </c>
      <c r="H1465" s="5" t="s">
        <v>118</v>
      </c>
      <c r="I1465" s="1" t="s">
        <v>143</v>
      </c>
      <c r="J1465" s="69">
        <v>104.65999999999985</v>
      </c>
    </row>
    <row r="1466" spans="1:10" x14ac:dyDescent="0.2">
      <c r="A1466" s="50">
        <v>43091</v>
      </c>
      <c r="B1466" s="1">
        <v>0.73859953703703696</v>
      </c>
      <c r="C1466" s="1" t="s">
        <v>1462</v>
      </c>
      <c r="D1466" s="1" t="s">
        <v>116</v>
      </c>
      <c r="E1466" s="1" t="s">
        <v>2165</v>
      </c>
      <c r="F1466" s="52">
        <v>43091.738599537035</v>
      </c>
      <c r="G1466" s="158">
        <v>300</v>
      </c>
      <c r="H1466" s="5" t="s">
        <v>118</v>
      </c>
      <c r="I1466" s="1" t="s">
        <v>143</v>
      </c>
      <c r="J1466" s="69">
        <v>0</v>
      </c>
    </row>
    <row r="1467" spans="1:10" x14ac:dyDescent="0.2">
      <c r="A1467" s="50">
        <v>43091</v>
      </c>
      <c r="B1467" s="1">
        <v>0.7491782407407408</v>
      </c>
      <c r="C1467" s="1" t="s">
        <v>2168</v>
      </c>
      <c r="D1467" s="1" t="s">
        <v>116</v>
      </c>
      <c r="E1467" s="1" t="s">
        <v>2175</v>
      </c>
      <c r="F1467" s="52">
        <v>43091.749097222222</v>
      </c>
      <c r="G1467" s="158">
        <v>938</v>
      </c>
      <c r="H1467" s="5" t="s">
        <v>118</v>
      </c>
      <c r="I1467" s="1" t="s">
        <v>119</v>
      </c>
      <c r="J1467" s="69">
        <v>0.966862</v>
      </c>
    </row>
    <row r="1468" spans="1:10" x14ac:dyDescent="0.2">
      <c r="A1468" s="50">
        <v>43091</v>
      </c>
      <c r="B1468" s="1">
        <v>0.74921296296296302</v>
      </c>
      <c r="C1468" s="1" t="s">
        <v>2170</v>
      </c>
      <c r="D1468" s="1" t="s">
        <v>116</v>
      </c>
      <c r="E1468" s="1" t="s">
        <v>2182</v>
      </c>
      <c r="F1468" s="52">
        <v>43091.749212962961</v>
      </c>
      <c r="G1468" s="158">
        <v>938</v>
      </c>
      <c r="H1468" s="5" t="s">
        <v>137</v>
      </c>
      <c r="I1468" s="1" t="s">
        <v>119</v>
      </c>
      <c r="J1468" s="69">
        <v>0.54365999999999992</v>
      </c>
    </row>
    <row r="1469" spans="1:10" x14ac:dyDescent="0.2">
      <c r="A1469" s="50">
        <v>43091</v>
      </c>
      <c r="B1469" s="1">
        <v>0.74924768518518514</v>
      </c>
      <c r="C1469" s="1" t="s">
        <v>2176</v>
      </c>
      <c r="D1469" s="1" t="s">
        <v>116</v>
      </c>
      <c r="E1469" s="1" t="s">
        <v>2183</v>
      </c>
      <c r="F1469" s="52">
        <v>43091.749247685184</v>
      </c>
      <c r="G1469" s="158">
        <v>135</v>
      </c>
      <c r="H1469" s="5" t="s">
        <v>118</v>
      </c>
      <c r="I1469" s="1" t="s">
        <v>119</v>
      </c>
      <c r="J1469" s="69">
        <v>4.9580000000000002</v>
      </c>
    </row>
    <row r="1470" spans="1:10" x14ac:dyDescent="0.2">
      <c r="A1470" s="50">
        <v>43091</v>
      </c>
      <c r="B1470" s="1">
        <v>0.74927083333333344</v>
      </c>
      <c r="C1470" s="1" t="s">
        <v>2178</v>
      </c>
      <c r="D1470" s="1" t="s">
        <v>116</v>
      </c>
      <c r="E1470" s="1" t="s">
        <v>2184</v>
      </c>
      <c r="F1470" s="52">
        <v>43091.749282407407</v>
      </c>
      <c r="G1470" s="158">
        <v>135</v>
      </c>
      <c r="H1470" s="5" t="s">
        <v>137</v>
      </c>
      <c r="I1470" s="1" t="s">
        <v>119</v>
      </c>
      <c r="J1470" s="69">
        <v>2.2496</v>
      </c>
    </row>
    <row r="1471" spans="1:10" x14ac:dyDescent="0.2">
      <c r="A1471" s="50">
        <v>43091</v>
      </c>
      <c r="B1471" s="1">
        <v>0.7534953703703704</v>
      </c>
      <c r="C1471" s="1" t="s">
        <v>1845</v>
      </c>
      <c r="D1471" s="1" t="s">
        <v>135</v>
      </c>
      <c r="E1471" s="1" t="s">
        <v>2185</v>
      </c>
      <c r="F1471" s="52">
        <v>43091.753263888888</v>
      </c>
      <c r="G1471" s="158">
        <v>200</v>
      </c>
      <c r="H1471" s="5" t="s">
        <v>137</v>
      </c>
      <c r="I1471" s="1" t="s">
        <v>119</v>
      </c>
      <c r="J1471" s="69">
        <v>39.835000000000001</v>
      </c>
    </row>
    <row r="1472" spans="1:10" x14ac:dyDescent="0.2">
      <c r="A1472" s="50">
        <v>43091</v>
      </c>
      <c r="B1472" s="1">
        <v>0.75351851851851848</v>
      </c>
      <c r="C1472" s="1" t="s">
        <v>2180</v>
      </c>
      <c r="D1472" s="1" t="s">
        <v>135</v>
      </c>
      <c r="E1472" s="1" t="s">
        <v>2186</v>
      </c>
      <c r="F1472" s="52">
        <v>43091.753530092596</v>
      </c>
      <c r="G1472" s="158">
        <v>30</v>
      </c>
      <c r="H1472" s="5" t="s">
        <v>137</v>
      </c>
      <c r="I1472" s="1" t="s">
        <v>119</v>
      </c>
      <c r="J1472" s="69">
        <v>74</v>
      </c>
    </row>
    <row r="1473" spans="1:10" x14ac:dyDescent="0.2">
      <c r="A1473" s="50">
        <v>43091</v>
      </c>
      <c r="B1473" s="1">
        <v>0.7535532407407407</v>
      </c>
      <c r="C1473" s="1" t="s">
        <v>1495</v>
      </c>
      <c r="D1473" s="1" t="s">
        <v>135</v>
      </c>
      <c r="E1473" s="1" t="s">
        <v>2187</v>
      </c>
      <c r="F1473" s="52">
        <v>43091.753553240742</v>
      </c>
      <c r="G1473" s="158">
        <v>110</v>
      </c>
      <c r="H1473" s="5" t="s">
        <v>118</v>
      </c>
      <c r="I1473" s="1" t="s">
        <v>143</v>
      </c>
      <c r="J1473" s="69">
        <v>7.07</v>
      </c>
    </row>
    <row r="1474" spans="1:10" x14ac:dyDescent="0.2">
      <c r="A1474" s="50">
        <v>43091</v>
      </c>
      <c r="B1474" s="1">
        <v>0.75357638888888889</v>
      </c>
      <c r="C1474" s="1" t="s">
        <v>978</v>
      </c>
      <c r="D1474" s="1" t="s">
        <v>135</v>
      </c>
      <c r="E1474" s="1" t="s">
        <v>2188</v>
      </c>
      <c r="F1474" s="52">
        <v>43091.753587962965</v>
      </c>
      <c r="G1474" s="158">
        <v>200</v>
      </c>
      <c r="H1474" s="5" t="s">
        <v>137</v>
      </c>
      <c r="I1474" s="1" t="s">
        <v>119</v>
      </c>
      <c r="J1474" s="69">
        <v>24.57</v>
      </c>
    </row>
    <row r="1475" spans="1:10" x14ac:dyDescent="0.2">
      <c r="A1475" s="50">
        <v>43091</v>
      </c>
      <c r="B1475" s="1">
        <v>0.75361111111111112</v>
      </c>
      <c r="C1475" s="1" t="s">
        <v>1503</v>
      </c>
      <c r="D1475" s="1" t="s">
        <v>135</v>
      </c>
      <c r="E1475" s="1" t="s">
        <v>2189</v>
      </c>
      <c r="F1475" s="52">
        <v>43091.753611111111</v>
      </c>
      <c r="G1475" s="158">
        <v>9</v>
      </c>
      <c r="H1475" s="5" t="s">
        <v>118</v>
      </c>
      <c r="I1475" s="1" t="s">
        <v>143</v>
      </c>
      <c r="J1475" s="69">
        <v>44.88</v>
      </c>
    </row>
    <row r="1476" spans="1:10" x14ac:dyDescent="0.2">
      <c r="A1476" s="50">
        <v>43091</v>
      </c>
      <c r="B1476" s="1">
        <v>0.75363425925925931</v>
      </c>
      <c r="C1476" s="1" t="s">
        <v>1500</v>
      </c>
      <c r="D1476" s="1" t="s">
        <v>135</v>
      </c>
      <c r="E1476" s="1" t="s">
        <v>2190</v>
      </c>
      <c r="F1476" s="52">
        <v>43091.753645833334</v>
      </c>
      <c r="G1476" s="158">
        <v>280</v>
      </c>
      <c r="H1476" s="5" t="s">
        <v>118</v>
      </c>
      <c r="I1476" s="1" t="s">
        <v>143</v>
      </c>
      <c r="J1476" s="69">
        <v>8.5329999999999995</v>
      </c>
    </row>
    <row r="1477" spans="1:10" x14ac:dyDescent="0.2">
      <c r="A1477" s="50">
        <v>43091</v>
      </c>
      <c r="B1477" s="1">
        <v>0.75366898148148154</v>
      </c>
      <c r="C1477" s="1" t="s">
        <v>2172</v>
      </c>
      <c r="D1477" s="1" t="s">
        <v>135</v>
      </c>
      <c r="E1477" s="1" t="s">
        <v>2191</v>
      </c>
      <c r="F1477" s="52">
        <v>43091.753668981481</v>
      </c>
      <c r="G1477" s="158">
        <v>188</v>
      </c>
      <c r="H1477" s="5" t="s">
        <v>137</v>
      </c>
      <c r="I1477" s="1" t="s">
        <v>119</v>
      </c>
      <c r="J1477" s="69">
        <v>10.66</v>
      </c>
    </row>
    <row r="1478" spans="1:10" x14ac:dyDescent="0.2">
      <c r="A1478" s="50">
        <v>43091</v>
      </c>
      <c r="B1478" s="1">
        <v>0.75370370370370365</v>
      </c>
      <c r="C1478" s="1" t="s">
        <v>2016</v>
      </c>
      <c r="D1478" s="1" t="s">
        <v>135</v>
      </c>
      <c r="E1478" s="1" t="s">
        <v>2192</v>
      </c>
      <c r="F1478" s="52">
        <v>43091.753703703704</v>
      </c>
      <c r="G1478" s="158">
        <v>100</v>
      </c>
      <c r="H1478" s="5" t="s">
        <v>118</v>
      </c>
      <c r="I1478" s="1" t="s">
        <v>143</v>
      </c>
      <c r="J1478" s="69">
        <v>24.65</v>
      </c>
    </row>
    <row r="1479" spans="1:10" x14ac:dyDescent="0.2">
      <c r="A1479" s="50">
        <v>43091</v>
      </c>
      <c r="B1479" s="1">
        <v>0.75372685185185195</v>
      </c>
      <c r="C1479" s="1" t="s">
        <v>2019</v>
      </c>
      <c r="D1479" s="1" t="s">
        <v>135</v>
      </c>
      <c r="E1479" s="1" t="s">
        <v>2193</v>
      </c>
      <c r="F1479" s="52">
        <v>43091.75372685185</v>
      </c>
      <c r="G1479" s="158">
        <v>130</v>
      </c>
      <c r="H1479" s="5" t="s">
        <v>118</v>
      </c>
      <c r="I1479" s="1" t="s">
        <v>143</v>
      </c>
      <c r="J1479" s="69">
        <v>11.37</v>
      </c>
    </row>
    <row r="1480" spans="1:10" x14ac:dyDescent="0.2">
      <c r="A1480" s="50">
        <v>43091</v>
      </c>
      <c r="B1480" s="1">
        <v>0.75376157407407407</v>
      </c>
      <c r="C1480" s="1" t="s">
        <v>2137</v>
      </c>
      <c r="D1480" s="1" t="s">
        <v>135</v>
      </c>
      <c r="E1480" s="1" t="s">
        <v>2194</v>
      </c>
      <c r="F1480" s="52">
        <v>43091.753761574073</v>
      </c>
      <c r="G1480" s="158">
        <v>20</v>
      </c>
      <c r="H1480" s="5" t="s">
        <v>137</v>
      </c>
      <c r="I1480" s="1" t="s">
        <v>119</v>
      </c>
      <c r="J1480" s="69">
        <v>18.62</v>
      </c>
    </row>
    <row r="1481" spans="1:10" x14ac:dyDescent="0.2">
      <c r="A1481" s="50">
        <v>43091</v>
      </c>
      <c r="B1481" s="1">
        <v>0.75378472222222215</v>
      </c>
      <c r="C1481" s="1" t="s">
        <v>2013</v>
      </c>
      <c r="D1481" s="1" t="s">
        <v>135</v>
      </c>
      <c r="E1481" s="1" t="s">
        <v>2195</v>
      </c>
      <c r="F1481" s="52">
        <v>43091.753784722219</v>
      </c>
      <c r="G1481" s="158">
        <v>30</v>
      </c>
      <c r="H1481" s="5" t="s">
        <v>118</v>
      </c>
      <c r="I1481" s="1" t="s">
        <v>143</v>
      </c>
      <c r="J1481" s="69">
        <v>28.39</v>
      </c>
    </row>
    <row r="1482" spans="1:10" x14ac:dyDescent="0.2">
      <c r="A1482" s="50">
        <v>43091</v>
      </c>
      <c r="B1482" s="1">
        <v>0.75381944444444438</v>
      </c>
      <c r="C1482" s="1" t="s">
        <v>1851</v>
      </c>
      <c r="D1482" s="1" t="s">
        <v>135</v>
      </c>
      <c r="E1482" s="1" t="s">
        <v>2196</v>
      </c>
      <c r="F1482" s="52">
        <v>43091.753819444442</v>
      </c>
      <c r="G1482" s="158">
        <v>50</v>
      </c>
      <c r="H1482" s="5" t="s">
        <v>118</v>
      </c>
      <c r="I1482" s="1" t="s">
        <v>143</v>
      </c>
      <c r="J1482" s="69">
        <v>6.76</v>
      </c>
    </row>
    <row r="1483" spans="1:10" x14ac:dyDescent="0.2">
      <c r="A1483" s="50">
        <v>43091</v>
      </c>
      <c r="B1483" s="1">
        <v>0.75384259259259256</v>
      </c>
      <c r="C1483" s="1" t="s">
        <v>1736</v>
      </c>
      <c r="D1483" s="1" t="s">
        <v>135</v>
      </c>
      <c r="E1483" s="1" t="s">
        <v>2197</v>
      </c>
      <c r="F1483" s="52">
        <v>43091.753842592596</v>
      </c>
      <c r="G1483" s="158">
        <v>130</v>
      </c>
      <c r="H1483" s="5" t="s">
        <v>118</v>
      </c>
      <c r="I1483" s="1" t="s">
        <v>143</v>
      </c>
      <c r="J1483" s="69">
        <v>12.26</v>
      </c>
    </row>
    <row r="1484" spans="1:10" x14ac:dyDescent="0.2">
      <c r="A1484" s="50">
        <v>43091</v>
      </c>
      <c r="B1484" s="1">
        <v>0.75387731481481479</v>
      </c>
      <c r="C1484" s="1" t="s">
        <v>1701</v>
      </c>
      <c r="D1484" s="1" t="s">
        <v>135</v>
      </c>
      <c r="E1484" s="1" t="s">
        <v>2198</v>
      </c>
      <c r="F1484" s="52">
        <v>43091.753877314812</v>
      </c>
      <c r="G1484" s="158">
        <v>23</v>
      </c>
      <c r="H1484" s="5" t="s">
        <v>118</v>
      </c>
      <c r="I1484" s="1" t="s">
        <v>143</v>
      </c>
      <c r="J1484" s="69">
        <v>20.69</v>
      </c>
    </row>
    <row r="1485" spans="1:10" x14ac:dyDescent="0.2">
      <c r="A1485" s="50">
        <v>43094</v>
      </c>
      <c r="B1485" s="1">
        <v>0.64679398148148148</v>
      </c>
      <c r="C1485" s="1" t="s">
        <v>2229</v>
      </c>
      <c r="D1485" s="1" t="s">
        <v>116</v>
      </c>
      <c r="E1485" s="1" t="s">
        <v>2206</v>
      </c>
      <c r="F1485" s="52">
        <v>43094.646608796298</v>
      </c>
      <c r="G1485" s="158">
        <v>19305</v>
      </c>
      <c r="H1485" s="5" t="s">
        <v>118</v>
      </c>
      <c r="I1485" s="1" t="s">
        <v>119</v>
      </c>
      <c r="J1485" s="69">
        <v>0.42838599999999993</v>
      </c>
    </row>
    <row r="1486" spans="1:10" x14ac:dyDescent="0.2">
      <c r="A1486" s="50">
        <v>43094</v>
      </c>
      <c r="B1486" s="1">
        <v>0.67864583333333339</v>
      </c>
      <c r="C1486" s="1" t="s">
        <v>2200</v>
      </c>
      <c r="D1486" s="1" t="s">
        <v>135</v>
      </c>
      <c r="E1486" s="1" t="s">
        <v>2206</v>
      </c>
      <c r="F1486" s="52">
        <v>43094.677777777775</v>
      </c>
      <c r="G1486" s="158">
        <v>11000</v>
      </c>
      <c r="H1486" s="5" t="s">
        <v>137</v>
      </c>
      <c r="I1486" s="1" t="s">
        <v>119</v>
      </c>
      <c r="J1486" s="69">
        <v>5.1769999999999996</v>
      </c>
    </row>
    <row r="1487" spans="1:10" x14ac:dyDescent="0.2">
      <c r="A1487" s="50">
        <v>43094</v>
      </c>
      <c r="B1487" s="1">
        <v>0.67866898148148147</v>
      </c>
      <c r="C1487" s="1" t="s">
        <v>1977</v>
      </c>
      <c r="D1487" s="1" t="s">
        <v>135</v>
      </c>
      <c r="E1487" s="1" t="s">
        <v>2207</v>
      </c>
      <c r="F1487" s="52">
        <v>43094.677777777775</v>
      </c>
      <c r="G1487" s="158">
        <v>250</v>
      </c>
      <c r="H1487" s="5" t="s">
        <v>118</v>
      </c>
      <c r="I1487" s="1" t="s">
        <v>143</v>
      </c>
      <c r="J1487" s="69">
        <v>9.42</v>
      </c>
    </row>
    <row r="1488" spans="1:10" x14ac:dyDescent="0.2">
      <c r="A1488" s="50">
        <v>43094</v>
      </c>
      <c r="B1488" s="1">
        <v>0.6787037037037037</v>
      </c>
      <c r="C1488" s="1" t="s">
        <v>1962</v>
      </c>
      <c r="D1488" s="1" t="s">
        <v>135</v>
      </c>
      <c r="E1488" s="1" t="s">
        <v>2208</v>
      </c>
      <c r="F1488" s="52">
        <v>43094.677777777775</v>
      </c>
      <c r="G1488" s="158">
        <v>300</v>
      </c>
      <c r="H1488" s="5" t="s">
        <v>118</v>
      </c>
      <c r="I1488" s="1" t="s">
        <v>143</v>
      </c>
      <c r="J1488" s="69">
        <v>28.61</v>
      </c>
    </row>
    <row r="1489" spans="1:10" x14ac:dyDescent="0.2">
      <c r="A1489" s="50">
        <v>43094</v>
      </c>
      <c r="B1489" s="1">
        <v>0.67873842592592604</v>
      </c>
      <c r="C1489" s="1" t="s">
        <v>1845</v>
      </c>
      <c r="D1489" s="1" t="s">
        <v>135</v>
      </c>
      <c r="E1489" s="1" t="s">
        <v>2209</v>
      </c>
      <c r="F1489" s="52">
        <v>43094.677777777775</v>
      </c>
      <c r="G1489" s="158">
        <v>50</v>
      </c>
      <c r="H1489" s="5" t="s">
        <v>118</v>
      </c>
      <c r="I1489" s="1" t="s">
        <v>143</v>
      </c>
      <c r="J1489" s="69">
        <v>38.229999999999997</v>
      </c>
    </row>
    <row r="1490" spans="1:10" x14ac:dyDescent="0.2">
      <c r="A1490" s="50">
        <v>43094</v>
      </c>
      <c r="B1490" s="1">
        <v>0.67876157407407411</v>
      </c>
      <c r="C1490" s="1" t="s">
        <v>1706</v>
      </c>
      <c r="D1490" s="1" t="s">
        <v>135</v>
      </c>
      <c r="E1490" s="1" t="s">
        <v>2210</v>
      </c>
      <c r="F1490" s="52">
        <v>43094.677777777775</v>
      </c>
      <c r="G1490" s="158">
        <v>150</v>
      </c>
      <c r="H1490" s="5" t="s">
        <v>118</v>
      </c>
      <c r="I1490" s="1" t="s">
        <v>143</v>
      </c>
      <c r="J1490" s="69">
        <v>14.07</v>
      </c>
    </row>
    <row r="1491" spans="1:10" x14ac:dyDescent="0.2">
      <c r="A1491" s="50">
        <v>43094</v>
      </c>
      <c r="B1491" s="1">
        <v>0.67879629629629623</v>
      </c>
      <c r="C1491" s="1" t="s">
        <v>1081</v>
      </c>
      <c r="D1491" s="1" t="s">
        <v>135</v>
      </c>
      <c r="E1491" s="1" t="s">
        <v>2211</v>
      </c>
      <c r="F1491" s="52">
        <v>43094.677777777775</v>
      </c>
      <c r="G1491" s="158">
        <v>5000</v>
      </c>
      <c r="H1491" s="5" t="s">
        <v>118</v>
      </c>
      <c r="I1491" s="1" t="s">
        <v>143</v>
      </c>
      <c r="J1491" s="69">
        <v>2.42</v>
      </c>
    </row>
    <row r="1492" spans="1:10" x14ac:dyDescent="0.2">
      <c r="A1492" s="50">
        <v>43094</v>
      </c>
      <c r="B1492" s="1">
        <v>0.67881944444444453</v>
      </c>
      <c r="C1492" s="1" t="s">
        <v>2107</v>
      </c>
      <c r="D1492" s="1" t="s">
        <v>135</v>
      </c>
      <c r="E1492" s="1" t="s">
        <v>2212</v>
      </c>
      <c r="F1492" s="52">
        <v>43094.677777777775</v>
      </c>
      <c r="G1492" s="158">
        <v>30</v>
      </c>
      <c r="H1492" s="5" t="s">
        <v>137</v>
      </c>
      <c r="I1492" s="1" t="s">
        <v>119</v>
      </c>
      <c r="J1492" s="69">
        <v>30.54</v>
      </c>
    </row>
    <row r="1493" spans="1:10" x14ac:dyDescent="0.2">
      <c r="A1493" s="50">
        <v>43094</v>
      </c>
      <c r="B1493" s="1">
        <v>0.67885416666666665</v>
      </c>
      <c r="C1493" s="1" t="s">
        <v>2019</v>
      </c>
      <c r="D1493" s="1" t="s">
        <v>135</v>
      </c>
      <c r="E1493" s="1" t="s">
        <v>2213</v>
      </c>
      <c r="F1493" s="52">
        <v>43094.677777777775</v>
      </c>
      <c r="G1493" s="158">
        <v>300</v>
      </c>
      <c r="H1493" s="5" t="s">
        <v>118</v>
      </c>
      <c r="I1493" s="1" t="s">
        <v>143</v>
      </c>
      <c r="J1493" s="69">
        <v>11.32</v>
      </c>
    </row>
    <row r="1494" spans="1:10" x14ac:dyDescent="0.2">
      <c r="A1494" s="50">
        <v>43094</v>
      </c>
      <c r="B1494" s="1">
        <v>0.67887731481481473</v>
      </c>
      <c r="C1494" s="1" t="s">
        <v>2013</v>
      </c>
      <c r="D1494" s="1" t="s">
        <v>135</v>
      </c>
      <c r="E1494" s="1" t="s">
        <v>2214</v>
      </c>
      <c r="F1494" s="52">
        <v>43094.677777777775</v>
      </c>
      <c r="G1494" s="158">
        <v>30</v>
      </c>
      <c r="H1494" s="5" t="s">
        <v>118</v>
      </c>
      <c r="I1494" s="1" t="s">
        <v>143</v>
      </c>
      <c r="J1494" s="69">
        <v>27.86</v>
      </c>
    </row>
    <row r="1495" spans="1:10" x14ac:dyDescent="0.2">
      <c r="A1495" s="50">
        <v>43094</v>
      </c>
      <c r="B1495" s="1">
        <v>0.67891203703703706</v>
      </c>
      <c r="C1495" s="1" t="s">
        <v>1882</v>
      </c>
      <c r="D1495" s="1" t="s">
        <v>135</v>
      </c>
      <c r="E1495" s="1" t="s">
        <v>2215</v>
      </c>
      <c r="F1495" s="52">
        <v>43094.677777777775</v>
      </c>
      <c r="G1495" s="158">
        <v>309</v>
      </c>
      <c r="H1495" s="5" t="s">
        <v>118</v>
      </c>
      <c r="I1495" s="1" t="s">
        <v>143</v>
      </c>
      <c r="J1495" s="69">
        <v>11.67</v>
      </c>
    </row>
    <row r="1496" spans="1:10" x14ac:dyDescent="0.2">
      <c r="A1496" s="50">
        <v>43094</v>
      </c>
      <c r="B1496" s="1">
        <v>0.67893518518518514</v>
      </c>
      <c r="C1496" s="1" t="s">
        <v>1875</v>
      </c>
      <c r="D1496" s="1" t="s">
        <v>135</v>
      </c>
      <c r="E1496" s="1" t="s">
        <v>2216</v>
      </c>
      <c r="F1496" s="52">
        <v>43094.677777777775</v>
      </c>
      <c r="G1496" s="158">
        <v>100</v>
      </c>
      <c r="H1496" s="5" t="s">
        <v>118</v>
      </c>
      <c r="I1496" s="1" t="s">
        <v>143</v>
      </c>
      <c r="J1496" s="69">
        <v>12.79</v>
      </c>
    </row>
    <row r="1497" spans="1:10" x14ac:dyDescent="0.2">
      <c r="A1497" s="50">
        <v>43094</v>
      </c>
      <c r="B1497" s="1">
        <v>0.67896990740740737</v>
      </c>
      <c r="C1497" s="1" t="s">
        <v>1736</v>
      </c>
      <c r="D1497" s="1" t="s">
        <v>135</v>
      </c>
      <c r="E1497" s="1" t="s">
        <v>2217</v>
      </c>
      <c r="F1497" s="52">
        <v>43094.677777777775</v>
      </c>
      <c r="G1497" s="158">
        <v>140</v>
      </c>
      <c r="H1497" s="5" t="s">
        <v>118</v>
      </c>
      <c r="I1497" s="1" t="s">
        <v>143</v>
      </c>
      <c r="J1497" s="69">
        <v>11.760999999999999</v>
      </c>
    </row>
    <row r="1498" spans="1:10" x14ac:dyDescent="0.2">
      <c r="A1498" s="50">
        <v>43094</v>
      </c>
      <c r="B1498" s="1">
        <v>0.67899305555555556</v>
      </c>
      <c r="C1498" s="1" t="s">
        <v>1427</v>
      </c>
      <c r="D1498" s="1" t="s">
        <v>135</v>
      </c>
      <c r="E1498" s="1" t="s">
        <v>2218</v>
      </c>
      <c r="F1498" s="52">
        <v>43094.677777777775</v>
      </c>
      <c r="G1498" s="158">
        <v>482</v>
      </c>
      <c r="H1498" s="5" t="s">
        <v>118</v>
      </c>
      <c r="I1498" s="1" t="s">
        <v>143</v>
      </c>
      <c r="J1498" s="69">
        <v>5.53</v>
      </c>
    </row>
    <row r="1499" spans="1:10" x14ac:dyDescent="0.2">
      <c r="A1499" s="50">
        <v>43094</v>
      </c>
      <c r="B1499" s="1">
        <v>0.67902777777777779</v>
      </c>
      <c r="C1499" s="1" t="s">
        <v>1396</v>
      </c>
      <c r="D1499" s="1" t="s">
        <v>135</v>
      </c>
      <c r="E1499" s="1" t="s">
        <v>2219</v>
      </c>
      <c r="F1499" s="52">
        <v>43094.677777777775</v>
      </c>
      <c r="G1499" s="158">
        <v>30</v>
      </c>
      <c r="H1499" s="5" t="s">
        <v>137</v>
      </c>
      <c r="I1499" s="1" t="s">
        <v>119</v>
      </c>
      <c r="J1499" s="69">
        <v>14.81</v>
      </c>
    </row>
    <row r="1500" spans="1:10" x14ac:dyDescent="0.2">
      <c r="A1500" s="50">
        <v>43094</v>
      </c>
      <c r="B1500" s="1">
        <v>0.74876157407407407</v>
      </c>
      <c r="C1500" s="1" t="s">
        <v>1597</v>
      </c>
      <c r="D1500" s="1" t="s">
        <v>135</v>
      </c>
      <c r="E1500" s="1" t="s">
        <v>2222</v>
      </c>
      <c r="F1500" s="52">
        <v>43094.748263888891</v>
      </c>
      <c r="G1500" s="158">
        <v>3</v>
      </c>
      <c r="H1500" s="5" t="s">
        <v>137</v>
      </c>
      <c r="I1500" s="1" t="s">
        <v>119</v>
      </c>
      <c r="J1500" s="69">
        <v>525.5</v>
      </c>
    </row>
    <row r="1501" spans="1:10" x14ac:dyDescent="0.2">
      <c r="A1501" s="50">
        <v>43094</v>
      </c>
      <c r="B1501" s="1">
        <v>0.74880787037037033</v>
      </c>
      <c r="C1501" s="1" t="s">
        <v>999</v>
      </c>
      <c r="D1501" s="1" t="s">
        <v>135</v>
      </c>
      <c r="E1501" s="1" t="s">
        <v>2223</v>
      </c>
      <c r="F1501" s="52">
        <v>43094.748263888891</v>
      </c>
      <c r="G1501" s="158">
        <v>4</v>
      </c>
      <c r="H1501" s="5" t="s">
        <v>137</v>
      </c>
      <c r="I1501" s="1" t="s">
        <v>119</v>
      </c>
      <c r="J1501" s="69">
        <v>3814</v>
      </c>
    </row>
    <row r="1502" spans="1:10" x14ac:dyDescent="0.2">
      <c r="A1502" s="50">
        <v>43094</v>
      </c>
      <c r="B1502" s="1">
        <v>0.74885416666666671</v>
      </c>
      <c r="C1502" s="1" t="s">
        <v>1628</v>
      </c>
      <c r="D1502" s="1" t="s">
        <v>135</v>
      </c>
      <c r="E1502" s="1" t="s">
        <v>2224</v>
      </c>
      <c r="F1502" s="52">
        <v>43094.748263888891</v>
      </c>
      <c r="G1502" s="158">
        <v>13</v>
      </c>
      <c r="H1502" s="5" t="s">
        <v>137</v>
      </c>
      <c r="I1502" s="1" t="s">
        <v>119</v>
      </c>
      <c r="J1502" s="69">
        <v>2304</v>
      </c>
    </row>
    <row r="1503" spans="1:10" x14ac:dyDescent="0.2">
      <c r="A1503" s="50">
        <v>43094</v>
      </c>
      <c r="B1503" s="1">
        <v>0.74890046296296298</v>
      </c>
      <c r="C1503" s="1" t="s">
        <v>1937</v>
      </c>
      <c r="D1503" s="1" t="s">
        <v>135</v>
      </c>
      <c r="E1503" s="1" t="s">
        <v>2225</v>
      </c>
      <c r="F1503" s="52">
        <v>43094.748263888891</v>
      </c>
      <c r="G1503" s="158">
        <v>1</v>
      </c>
      <c r="H1503" s="5" t="s">
        <v>118</v>
      </c>
      <c r="I1503" s="1" t="s">
        <v>143</v>
      </c>
      <c r="J1503" s="69">
        <v>5980</v>
      </c>
    </row>
    <row r="1504" spans="1:10" x14ac:dyDescent="0.2">
      <c r="A1504" s="50">
        <v>43094</v>
      </c>
      <c r="B1504" s="1">
        <v>0.74894675925925924</v>
      </c>
      <c r="C1504" s="1" t="s">
        <v>1416</v>
      </c>
      <c r="D1504" s="1" t="s">
        <v>135</v>
      </c>
      <c r="E1504" s="1" t="s">
        <v>2226</v>
      </c>
      <c r="F1504" s="52">
        <v>43094.748263888891</v>
      </c>
      <c r="G1504" s="158">
        <v>29</v>
      </c>
      <c r="H1504" s="5" t="s">
        <v>137</v>
      </c>
      <c r="I1504" s="1" t="s">
        <v>119</v>
      </c>
      <c r="J1504" s="69">
        <v>3795.5172413793098</v>
      </c>
    </row>
    <row r="1505" spans="1:10" x14ac:dyDescent="0.2">
      <c r="A1505" s="50">
        <v>43094</v>
      </c>
      <c r="B1505" s="1">
        <v>0.74899305555555562</v>
      </c>
      <c r="C1505" s="1" t="s">
        <v>1416</v>
      </c>
      <c r="D1505" s="1" t="s">
        <v>135</v>
      </c>
      <c r="E1505" s="1" t="s">
        <v>2227</v>
      </c>
      <c r="F1505" s="52">
        <v>43094.748263888891</v>
      </c>
      <c r="G1505" s="158">
        <v>105</v>
      </c>
      <c r="H1505" s="5" t="s">
        <v>137</v>
      </c>
      <c r="I1505" s="1" t="s">
        <v>143</v>
      </c>
      <c r="J1505" s="69">
        <v>3853.8095238095202</v>
      </c>
    </row>
    <row r="1506" spans="1:10" ht="16.5" customHeight="1" x14ac:dyDescent="0.2">
      <c r="A1506" s="50">
        <v>43094</v>
      </c>
      <c r="B1506" s="1">
        <v>0.74903935185185189</v>
      </c>
      <c r="C1506" s="1" t="s">
        <v>1220</v>
      </c>
      <c r="D1506" s="1" t="s">
        <v>135</v>
      </c>
      <c r="E1506" s="1" t="s">
        <v>2228</v>
      </c>
      <c r="F1506" s="52">
        <v>43094.748263888891</v>
      </c>
      <c r="G1506" s="158">
        <v>1</v>
      </c>
      <c r="H1506" s="5" t="s">
        <v>137</v>
      </c>
      <c r="I1506" s="1" t="s">
        <v>119</v>
      </c>
      <c r="J1506" s="69">
        <v>96850</v>
      </c>
    </row>
    <row r="1507" spans="1:10" x14ac:dyDescent="0.2">
      <c r="A1507" s="50">
        <v>43095</v>
      </c>
      <c r="B1507" s="1">
        <v>0.63983796296296302</v>
      </c>
      <c r="C1507" s="1" t="s">
        <v>1416</v>
      </c>
      <c r="D1507" s="1" t="s">
        <v>135</v>
      </c>
      <c r="E1507" s="1" t="s">
        <v>2230</v>
      </c>
      <c r="F1507" s="52">
        <v>43095.638888888891</v>
      </c>
      <c r="G1507" s="158">
        <v>6</v>
      </c>
      <c r="H1507" s="5" t="s">
        <v>137</v>
      </c>
      <c r="I1507" s="1" t="s">
        <v>143</v>
      </c>
      <c r="J1507" s="69">
        <v>3824</v>
      </c>
    </row>
    <row r="1508" spans="1:10" x14ac:dyDescent="0.2">
      <c r="A1508" s="50">
        <v>43095</v>
      </c>
      <c r="B1508" s="1">
        <v>0.6398611111111111</v>
      </c>
      <c r="C1508" s="1" t="s">
        <v>999</v>
      </c>
      <c r="D1508" s="1" t="s">
        <v>135</v>
      </c>
      <c r="E1508" s="1" t="s">
        <v>2231</v>
      </c>
      <c r="F1508" s="52">
        <v>43095.638888888891</v>
      </c>
      <c r="G1508" s="158">
        <v>4</v>
      </c>
      <c r="H1508" s="5" t="s">
        <v>118</v>
      </c>
      <c r="I1508" s="1" t="s">
        <v>143</v>
      </c>
      <c r="J1508" s="69">
        <v>3783</v>
      </c>
    </row>
    <row r="1509" spans="1:10" x14ac:dyDescent="0.2">
      <c r="A1509" s="50">
        <v>43095</v>
      </c>
      <c r="B1509" s="1">
        <v>0.63989583333333333</v>
      </c>
      <c r="C1509" s="1" t="s">
        <v>1597</v>
      </c>
      <c r="D1509" s="1" t="s">
        <v>135</v>
      </c>
      <c r="E1509" s="1" t="s">
        <v>2232</v>
      </c>
      <c r="F1509" s="52">
        <v>43095.638888888891</v>
      </c>
      <c r="G1509" s="158">
        <v>2</v>
      </c>
      <c r="H1509" s="5" t="s">
        <v>137</v>
      </c>
      <c r="I1509" s="1" t="s">
        <v>119</v>
      </c>
      <c r="J1509" s="69">
        <v>523</v>
      </c>
    </row>
    <row r="1510" spans="1:10" x14ac:dyDescent="0.2">
      <c r="A1510" s="50">
        <v>43095</v>
      </c>
      <c r="B1510" s="1">
        <v>0.63991898148148152</v>
      </c>
      <c r="C1510" s="1" t="s">
        <v>1416</v>
      </c>
      <c r="D1510" s="1" t="s">
        <v>135</v>
      </c>
      <c r="E1510" s="1" t="s">
        <v>2233</v>
      </c>
      <c r="F1510" s="52">
        <v>43095.638888888891</v>
      </c>
      <c r="G1510" s="158">
        <v>10</v>
      </c>
      <c r="H1510" s="5" t="s">
        <v>118</v>
      </c>
      <c r="I1510" s="1" t="s">
        <v>119</v>
      </c>
      <c r="J1510" s="69">
        <v>3829.2</v>
      </c>
    </row>
    <row r="1511" spans="1:10" x14ac:dyDescent="0.2">
      <c r="A1511" s="50">
        <v>43095</v>
      </c>
      <c r="B1511" s="1">
        <v>0.63995370370370364</v>
      </c>
      <c r="C1511" s="1" t="s">
        <v>1416</v>
      </c>
      <c r="D1511" s="1" t="s">
        <v>135</v>
      </c>
      <c r="E1511" s="1" t="s">
        <v>2234</v>
      </c>
      <c r="F1511" s="52">
        <v>43095.638888888891</v>
      </c>
      <c r="G1511" s="158">
        <v>29</v>
      </c>
      <c r="H1511" s="5" t="s">
        <v>118</v>
      </c>
      <c r="I1511" s="1" t="s">
        <v>143</v>
      </c>
      <c r="J1511" s="69">
        <v>3829</v>
      </c>
    </row>
    <row r="1512" spans="1:10" x14ac:dyDescent="0.2">
      <c r="A1512" s="50">
        <v>43095</v>
      </c>
      <c r="B1512" s="1">
        <v>0.63998842592592597</v>
      </c>
      <c r="C1512" s="1" t="s">
        <v>1937</v>
      </c>
      <c r="D1512" s="1" t="s">
        <v>135</v>
      </c>
      <c r="E1512" s="1" t="s">
        <v>2235</v>
      </c>
      <c r="F1512" s="52">
        <v>43095.638888888891</v>
      </c>
      <c r="G1512" s="158">
        <v>1</v>
      </c>
      <c r="H1512" s="5" t="s">
        <v>118</v>
      </c>
      <c r="I1512" s="1" t="s">
        <v>143</v>
      </c>
      <c r="J1512" s="69">
        <v>5969</v>
      </c>
    </row>
    <row r="1513" spans="1:10" x14ac:dyDescent="0.2">
      <c r="A1513" s="50">
        <v>43095</v>
      </c>
      <c r="B1513" s="1">
        <v>0.64001157407407405</v>
      </c>
      <c r="C1513" s="1" t="s">
        <v>1628</v>
      </c>
      <c r="D1513" s="1" t="s">
        <v>135</v>
      </c>
      <c r="E1513" s="1" t="s">
        <v>2236</v>
      </c>
      <c r="F1513" s="52">
        <v>43095.638888888891</v>
      </c>
      <c r="G1513" s="158">
        <v>84</v>
      </c>
      <c r="H1513" s="5" t="s">
        <v>118</v>
      </c>
      <c r="I1513" s="1" t="s">
        <v>119</v>
      </c>
      <c r="J1513" s="69">
        <v>2327</v>
      </c>
    </row>
    <row r="1514" spans="1:10" x14ac:dyDescent="0.2">
      <c r="A1514" s="50">
        <v>43095</v>
      </c>
      <c r="B1514" s="1">
        <v>0.67770833333333336</v>
      </c>
      <c r="C1514" s="1" t="s">
        <v>2243</v>
      </c>
      <c r="D1514" s="1" t="s">
        <v>116</v>
      </c>
      <c r="E1514" s="1" t="s">
        <v>2271</v>
      </c>
      <c r="F1514" s="52">
        <v>43095.677453703705</v>
      </c>
      <c r="G1514" s="158">
        <v>801.41</v>
      </c>
      <c r="H1514" s="5" t="s">
        <v>137</v>
      </c>
      <c r="I1514" s="1" t="s">
        <v>119</v>
      </c>
      <c r="J1514" s="69">
        <v>3.0571100000000002</v>
      </c>
    </row>
    <row r="1515" spans="1:10" x14ac:dyDescent="0.2">
      <c r="A1515" s="50">
        <v>43095</v>
      </c>
      <c r="B1515" s="1">
        <v>0.67774305555555558</v>
      </c>
      <c r="C1515" s="1" t="s">
        <v>2251</v>
      </c>
      <c r="D1515" s="1" t="s">
        <v>116</v>
      </c>
      <c r="E1515" s="1" t="s">
        <v>2271</v>
      </c>
      <c r="F1515" s="52">
        <v>43095.677743055552</v>
      </c>
      <c r="G1515" s="158">
        <v>432</v>
      </c>
      <c r="H1515" s="5" t="s">
        <v>118</v>
      </c>
      <c r="I1515" s="1" t="s">
        <v>119</v>
      </c>
      <c r="J1515" s="69">
        <v>1.8249000000000002</v>
      </c>
    </row>
    <row r="1516" spans="1:10" x14ac:dyDescent="0.2">
      <c r="A1516" s="50">
        <v>43095</v>
      </c>
      <c r="B1516" s="1">
        <v>0.6777777777777777</v>
      </c>
      <c r="C1516" s="1" t="s">
        <v>2254</v>
      </c>
      <c r="D1516" s="1" t="s">
        <v>116</v>
      </c>
      <c r="E1516" s="1" t="s">
        <v>2271</v>
      </c>
      <c r="F1516" s="52">
        <v>43095.677777777775</v>
      </c>
      <c r="G1516" s="158">
        <v>490</v>
      </c>
      <c r="H1516" s="5" t="s">
        <v>118</v>
      </c>
      <c r="I1516" s="1" t="s">
        <v>119</v>
      </c>
      <c r="J1516" s="69">
        <v>1.2285679999999999</v>
      </c>
    </row>
    <row r="1517" spans="1:10" x14ac:dyDescent="0.2">
      <c r="A1517" s="50">
        <v>43095</v>
      </c>
      <c r="B1517" s="1">
        <v>0.67781249999999993</v>
      </c>
      <c r="C1517" s="1" t="s">
        <v>2261</v>
      </c>
      <c r="D1517" s="1" t="s">
        <v>116</v>
      </c>
      <c r="E1517" s="1" t="s">
        <v>2271</v>
      </c>
      <c r="F1517" s="52">
        <v>43095.677812499998</v>
      </c>
      <c r="G1517" s="158">
        <v>2288</v>
      </c>
      <c r="H1517" s="5" t="s">
        <v>118</v>
      </c>
      <c r="I1517" s="1" t="s">
        <v>119</v>
      </c>
      <c r="J1517" s="69">
        <v>0.39732000000000006</v>
      </c>
    </row>
    <row r="1518" spans="1:10" x14ac:dyDescent="0.2">
      <c r="A1518" s="50">
        <v>43095</v>
      </c>
      <c r="B1518" s="1">
        <v>0.67784722222222227</v>
      </c>
      <c r="C1518" s="1" t="s">
        <v>2265</v>
      </c>
      <c r="D1518" s="1" t="s">
        <v>116</v>
      </c>
      <c r="E1518" s="1" t="s">
        <v>2271</v>
      </c>
      <c r="F1518" s="52">
        <v>43095.677847222221</v>
      </c>
      <c r="G1518" s="158">
        <v>775</v>
      </c>
      <c r="H1518" s="5" t="s">
        <v>118</v>
      </c>
      <c r="I1518" s="1" t="s">
        <v>119</v>
      </c>
      <c r="J1518" s="69">
        <v>1.060125</v>
      </c>
    </row>
    <row r="1519" spans="1:10" x14ac:dyDescent="0.2">
      <c r="A1519" s="50">
        <v>43095</v>
      </c>
      <c r="B1519" s="1">
        <v>0.6778819444444445</v>
      </c>
      <c r="C1519" s="1" t="s">
        <v>2268</v>
      </c>
      <c r="D1519" s="1" t="s">
        <v>116</v>
      </c>
      <c r="E1519" s="1" t="s">
        <v>2271</v>
      </c>
      <c r="F1519" s="52">
        <v>43095.677893518521</v>
      </c>
      <c r="G1519" s="158">
        <v>522</v>
      </c>
      <c r="H1519" s="5" t="s">
        <v>118</v>
      </c>
      <c r="I1519" s="1" t="s">
        <v>119</v>
      </c>
      <c r="J1519" s="69">
        <v>1.24475</v>
      </c>
    </row>
    <row r="1520" spans="1:10" x14ac:dyDescent="0.2">
      <c r="A1520" s="50">
        <v>43095</v>
      </c>
      <c r="B1520" s="1">
        <v>0.67944444444444441</v>
      </c>
      <c r="C1520" s="1" t="s">
        <v>1566</v>
      </c>
      <c r="D1520" s="1" t="s">
        <v>116</v>
      </c>
      <c r="E1520" s="1" t="s">
        <v>2273</v>
      </c>
      <c r="F1520" s="52">
        <v>43095.679143518515</v>
      </c>
      <c r="G1520" s="158">
        <v>2881</v>
      </c>
      <c r="H1520" s="5" t="s">
        <v>137</v>
      </c>
      <c r="I1520" s="1" t="s">
        <v>143</v>
      </c>
      <c r="J1520" s="69">
        <v>0.25059999999999999</v>
      </c>
    </row>
    <row r="1521" spans="1:10" x14ac:dyDescent="0.2">
      <c r="A1521" s="50">
        <v>43095</v>
      </c>
      <c r="B1521" s="1">
        <v>0.68415509259259266</v>
      </c>
      <c r="C1521" s="1" t="s">
        <v>1564</v>
      </c>
      <c r="D1521" s="1" t="s">
        <v>135</v>
      </c>
      <c r="E1521" s="1" t="s">
        <v>2271</v>
      </c>
      <c r="F1521" s="52">
        <v>43095.683819444443</v>
      </c>
      <c r="G1521" s="158">
        <v>1700</v>
      </c>
      <c r="H1521" s="5" t="s">
        <v>118</v>
      </c>
      <c r="I1521" s="1" t="s">
        <v>143</v>
      </c>
      <c r="J1521" s="69">
        <v>3.7</v>
      </c>
    </row>
    <row r="1522" spans="1:10" x14ac:dyDescent="0.2">
      <c r="A1522" s="50">
        <v>43095</v>
      </c>
      <c r="B1522" s="1">
        <v>0.68418981481481478</v>
      </c>
      <c r="C1522" s="1" t="s">
        <v>2241</v>
      </c>
      <c r="D1522" s="1" t="s">
        <v>135</v>
      </c>
      <c r="E1522" s="1" t="s">
        <v>2274</v>
      </c>
      <c r="F1522" s="52">
        <v>43095.683819444443</v>
      </c>
      <c r="G1522" s="158">
        <v>434</v>
      </c>
      <c r="H1522" s="5" t="s">
        <v>137</v>
      </c>
      <c r="I1522" s="1" t="s">
        <v>119</v>
      </c>
      <c r="J1522" s="69">
        <v>12.846</v>
      </c>
    </row>
    <row r="1523" spans="1:10" x14ac:dyDescent="0.2">
      <c r="A1523" s="50">
        <v>43095</v>
      </c>
      <c r="B1523" s="1">
        <v>0.68422453703703701</v>
      </c>
      <c r="C1523" s="1" t="s">
        <v>1962</v>
      </c>
      <c r="D1523" s="1" t="s">
        <v>135</v>
      </c>
      <c r="E1523" s="1" t="s">
        <v>2275</v>
      </c>
      <c r="F1523" s="52">
        <v>43095.683819444443</v>
      </c>
      <c r="G1523" s="158">
        <v>200</v>
      </c>
      <c r="H1523" s="5" t="s">
        <v>137</v>
      </c>
      <c r="I1523" s="1" t="s">
        <v>119</v>
      </c>
      <c r="J1523" s="69">
        <v>29.106999999999999</v>
      </c>
    </row>
    <row r="1524" spans="1:10" x14ac:dyDescent="0.2">
      <c r="A1524" s="50">
        <v>43095</v>
      </c>
      <c r="B1524" s="1">
        <v>0.68425925925925923</v>
      </c>
      <c r="C1524" s="1" t="s">
        <v>978</v>
      </c>
      <c r="D1524" s="1" t="s">
        <v>135</v>
      </c>
      <c r="E1524" s="1" t="s">
        <v>2276</v>
      </c>
      <c r="F1524" s="52">
        <v>43095.683819444443</v>
      </c>
      <c r="G1524" s="158">
        <v>200</v>
      </c>
      <c r="H1524" s="5" t="s">
        <v>118</v>
      </c>
      <c r="I1524" s="1" t="s">
        <v>143</v>
      </c>
      <c r="J1524" s="69">
        <v>24.27</v>
      </c>
    </row>
    <row r="1525" spans="1:10" x14ac:dyDescent="0.2">
      <c r="A1525" s="50">
        <v>43095</v>
      </c>
      <c r="B1525" s="1">
        <v>0.68429398148148157</v>
      </c>
      <c r="C1525" s="1" t="s">
        <v>1693</v>
      </c>
      <c r="D1525" s="1" t="s">
        <v>135</v>
      </c>
      <c r="E1525" s="1" t="s">
        <v>2277</v>
      </c>
      <c r="F1525" s="52">
        <v>43095.683819444443</v>
      </c>
      <c r="G1525" s="158">
        <v>300</v>
      </c>
      <c r="H1525" s="5" t="s">
        <v>118</v>
      </c>
      <c r="I1525" s="1" t="s">
        <v>143</v>
      </c>
      <c r="J1525" s="69">
        <v>5.62</v>
      </c>
    </row>
    <row r="1526" spans="1:10" x14ac:dyDescent="0.2">
      <c r="A1526" s="50">
        <v>43095</v>
      </c>
      <c r="B1526" s="1">
        <v>0.68432870370370369</v>
      </c>
      <c r="C1526" s="1" t="s">
        <v>1979</v>
      </c>
      <c r="D1526" s="1" t="s">
        <v>135</v>
      </c>
      <c r="E1526" s="1" t="s">
        <v>2278</v>
      </c>
      <c r="F1526" s="52">
        <v>43095.683819444443</v>
      </c>
      <c r="G1526" s="158">
        <v>120</v>
      </c>
      <c r="H1526" s="5" t="s">
        <v>118</v>
      </c>
      <c r="I1526" s="1" t="s">
        <v>143</v>
      </c>
      <c r="J1526" s="69">
        <v>63.22</v>
      </c>
    </row>
    <row r="1527" spans="1:10" x14ac:dyDescent="0.2">
      <c r="A1527" s="50">
        <v>43095</v>
      </c>
      <c r="B1527" s="1">
        <v>0.68436342592592592</v>
      </c>
      <c r="C1527" s="1" t="s">
        <v>2249</v>
      </c>
      <c r="D1527" s="1" t="s">
        <v>135</v>
      </c>
      <c r="E1527" s="1" t="s">
        <v>2273</v>
      </c>
      <c r="F1527" s="52">
        <v>43095.683819444443</v>
      </c>
      <c r="G1527" s="158">
        <v>243</v>
      </c>
      <c r="H1527" s="5" t="s">
        <v>137</v>
      </c>
      <c r="I1527" s="1" t="s">
        <v>119</v>
      </c>
      <c r="J1527" s="69">
        <v>23.1</v>
      </c>
    </row>
    <row r="1528" spans="1:10" x14ac:dyDescent="0.2">
      <c r="A1528" s="50">
        <v>43095</v>
      </c>
      <c r="B1528" s="1">
        <v>0.68439814814814814</v>
      </c>
      <c r="C1528" s="1" t="s">
        <v>2256</v>
      </c>
      <c r="D1528" s="1" t="s">
        <v>135</v>
      </c>
      <c r="E1528" s="1" t="s">
        <v>2279</v>
      </c>
      <c r="F1528" s="52">
        <v>43095.683819444443</v>
      </c>
      <c r="G1528" s="158">
        <v>265</v>
      </c>
      <c r="H1528" s="5" t="s">
        <v>137</v>
      </c>
      <c r="I1528" s="1" t="s">
        <v>119</v>
      </c>
      <c r="J1528" s="69">
        <v>20.239999999999998</v>
      </c>
    </row>
    <row r="1529" spans="1:10" x14ac:dyDescent="0.2">
      <c r="A1529" s="50">
        <v>43095</v>
      </c>
      <c r="B1529" s="1">
        <v>0.68443287037037026</v>
      </c>
      <c r="C1529" s="1" t="s">
        <v>2238</v>
      </c>
      <c r="D1529" s="1" t="s">
        <v>135</v>
      </c>
      <c r="E1529" s="1" t="s">
        <v>2280</v>
      </c>
      <c r="F1529" s="52">
        <v>43095.683819444443</v>
      </c>
      <c r="G1529" s="158">
        <v>1280</v>
      </c>
      <c r="H1529" s="5" t="s">
        <v>137</v>
      </c>
      <c r="I1529" s="1" t="s">
        <v>119</v>
      </c>
      <c r="J1529" s="69">
        <v>4.4000000000000004</v>
      </c>
    </row>
    <row r="1530" spans="1:10" x14ac:dyDescent="0.2">
      <c r="A1530" s="50">
        <v>43095</v>
      </c>
      <c r="B1530" s="1">
        <v>0.6844675925925926</v>
      </c>
      <c r="C1530" s="1" t="s">
        <v>2137</v>
      </c>
      <c r="D1530" s="1" t="s">
        <v>135</v>
      </c>
      <c r="E1530" s="1" t="s">
        <v>2281</v>
      </c>
      <c r="F1530" s="52">
        <v>43095.683819444443</v>
      </c>
      <c r="G1530" s="158">
        <v>340</v>
      </c>
      <c r="H1530" s="5" t="s">
        <v>137</v>
      </c>
      <c r="I1530" s="1" t="s">
        <v>119</v>
      </c>
      <c r="J1530" s="69">
        <v>19.157</v>
      </c>
    </row>
    <row r="1531" spans="1:10" x14ac:dyDescent="0.2">
      <c r="A1531" s="50">
        <v>43095</v>
      </c>
      <c r="B1531" s="1">
        <v>0.68450231481481483</v>
      </c>
      <c r="C1531" s="1" t="s">
        <v>2016</v>
      </c>
      <c r="D1531" s="1" t="s">
        <v>135</v>
      </c>
      <c r="E1531" s="1" t="s">
        <v>2282</v>
      </c>
      <c r="F1531" s="52">
        <v>43095.683819444443</v>
      </c>
      <c r="G1531" s="158">
        <v>100</v>
      </c>
      <c r="H1531" s="5" t="s">
        <v>118</v>
      </c>
      <c r="I1531" s="1" t="s">
        <v>143</v>
      </c>
      <c r="J1531" s="69">
        <v>22.99</v>
      </c>
    </row>
    <row r="1532" spans="1:10" x14ac:dyDescent="0.2">
      <c r="A1532" s="50">
        <v>43095</v>
      </c>
      <c r="B1532" s="1">
        <v>0.68453703703703705</v>
      </c>
      <c r="C1532" s="1" t="s">
        <v>1701</v>
      </c>
      <c r="D1532" s="1" t="s">
        <v>135</v>
      </c>
      <c r="E1532" s="1" t="s">
        <v>2283</v>
      </c>
      <c r="F1532" s="52">
        <v>43095.683819444443</v>
      </c>
      <c r="G1532" s="158">
        <v>70</v>
      </c>
      <c r="H1532" s="5" t="s">
        <v>118</v>
      </c>
      <c r="I1532" s="1" t="s">
        <v>143</v>
      </c>
      <c r="J1532" s="69">
        <v>19.71</v>
      </c>
    </row>
    <row r="1533" spans="1:10" x14ac:dyDescent="0.2">
      <c r="A1533" s="50">
        <v>43095</v>
      </c>
      <c r="B1533" s="1">
        <v>0.68457175925925917</v>
      </c>
      <c r="C1533" s="1" t="s">
        <v>1670</v>
      </c>
      <c r="D1533" s="1" t="s">
        <v>135</v>
      </c>
      <c r="E1533" s="1" t="s">
        <v>2284</v>
      </c>
      <c r="F1533" s="52">
        <v>43095.683819444443</v>
      </c>
      <c r="G1533" s="158">
        <v>150</v>
      </c>
      <c r="H1533" s="5" t="s">
        <v>118</v>
      </c>
      <c r="I1533" s="1" t="s">
        <v>143</v>
      </c>
      <c r="J1533" s="69">
        <v>12.57</v>
      </c>
    </row>
    <row r="1534" spans="1:10" x14ac:dyDescent="0.2">
      <c r="A1534" s="50">
        <v>43095</v>
      </c>
      <c r="B1534" s="1">
        <v>0.77829861111111109</v>
      </c>
      <c r="C1534" s="1" t="s">
        <v>1939</v>
      </c>
      <c r="D1534" s="1" t="s">
        <v>116</v>
      </c>
      <c r="E1534" s="1" t="s">
        <v>2236</v>
      </c>
      <c r="F1534" s="52">
        <v>43095.765972222223</v>
      </c>
      <c r="G1534" s="158">
        <v>50</v>
      </c>
      <c r="H1534" s="5" t="s">
        <v>137</v>
      </c>
      <c r="I1534" s="1" t="s">
        <v>143</v>
      </c>
      <c r="J1534" s="69">
        <v>0.47</v>
      </c>
    </row>
    <row r="1535" spans="1:10" x14ac:dyDescent="0.2">
      <c r="A1535" s="50">
        <v>43096</v>
      </c>
      <c r="B1535" s="1">
        <v>0.65748842592592593</v>
      </c>
      <c r="C1535" s="1" t="s">
        <v>1597</v>
      </c>
      <c r="D1535" s="1" t="s">
        <v>135</v>
      </c>
      <c r="E1535" s="1" t="s">
        <v>2285</v>
      </c>
      <c r="F1535" s="52">
        <v>43096.65730324074</v>
      </c>
      <c r="G1535" s="158">
        <v>1</v>
      </c>
      <c r="H1535" s="5" t="s">
        <v>137</v>
      </c>
      <c r="I1535" s="1" t="s">
        <v>119</v>
      </c>
      <c r="J1535" s="69">
        <v>517.5</v>
      </c>
    </row>
    <row r="1536" spans="1:10" x14ac:dyDescent="0.2">
      <c r="A1536" s="50">
        <v>43096</v>
      </c>
      <c r="B1536" s="1">
        <v>0.65751157407407412</v>
      </c>
      <c r="C1536" s="1" t="s">
        <v>1416</v>
      </c>
      <c r="D1536" s="1" t="s">
        <v>135</v>
      </c>
      <c r="E1536" s="1" t="s">
        <v>2286</v>
      </c>
      <c r="F1536" s="52">
        <v>43096.65730324074</v>
      </c>
      <c r="G1536" s="158">
        <v>15</v>
      </c>
      <c r="H1536" s="5" t="s">
        <v>118</v>
      </c>
      <c r="I1536" s="1" t="s">
        <v>143</v>
      </c>
      <c r="J1536" s="69">
        <v>3798.86666666667</v>
      </c>
    </row>
    <row r="1537" spans="1:10" x14ac:dyDescent="0.2">
      <c r="A1537" s="50">
        <v>43096</v>
      </c>
      <c r="B1537" s="1">
        <v>0.65754629629629624</v>
      </c>
      <c r="C1537" s="1" t="s">
        <v>1416</v>
      </c>
      <c r="D1537" s="1" t="s">
        <v>135</v>
      </c>
      <c r="E1537" s="1" t="s">
        <v>2287</v>
      </c>
      <c r="F1537" s="52">
        <v>43096.65730324074</v>
      </c>
      <c r="G1537" s="158">
        <v>43</v>
      </c>
      <c r="H1537" s="5" t="s">
        <v>137</v>
      </c>
      <c r="I1537" s="1" t="s">
        <v>119</v>
      </c>
      <c r="J1537" s="69">
        <v>3792.2093023255802</v>
      </c>
    </row>
    <row r="1538" spans="1:10" x14ac:dyDescent="0.2">
      <c r="A1538" s="50">
        <v>43096</v>
      </c>
      <c r="B1538" s="1">
        <v>0.65758101851851858</v>
      </c>
      <c r="C1538" s="1" t="s">
        <v>1416</v>
      </c>
      <c r="D1538" s="1" t="s">
        <v>135</v>
      </c>
      <c r="E1538" s="1" t="s">
        <v>2288</v>
      </c>
      <c r="F1538" s="52">
        <v>43096.65730324074</v>
      </c>
      <c r="G1538" s="158">
        <v>4</v>
      </c>
      <c r="H1538" s="5" t="s">
        <v>137</v>
      </c>
      <c r="I1538" s="1" t="s">
        <v>143</v>
      </c>
      <c r="J1538" s="69">
        <v>3789</v>
      </c>
    </row>
    <row r="1539" spans="1:10" x14ac:dyDescent="0.2">
      <c r="A1539" s="50">
        <v>43096</v>
      </c>
      <c r="B1539" s="1">
        <v>0.6576157407407407</v>
      </c>
      <c r="C1539" s="1" t="s">
        <v>1628</v>
      </c>
      <c r="D1539" s="1" t="s">
        <v>135</v>
      </c>
      <c r="E1539" s="1" t="s">
        <v>2289</v>
      </c>
      <c r="F1539" s="52">
        <v>43096.65730324074</v>
      </c>
      <c r="G1539" s="158">
        <v>233</v>
      </c>
      <c r="H1539" s="5" t="s">
        <v>118</v>
      </c>
      <c r="I1539" s="1" t="s">
        <v>143</v>
      </c>
      <c r="J1539" s="69">
        <v>2333.7768240343398</v>
      </c>
    </row>
    <row r="1540" spans="1:10" x14ac:dyDescent="0.2">
      <c r="A1540" s="50">
        <v>43096</v>
      </c>
      <c r="B1540" s="1">
        <v>0.65765046296296303</v>
      </c>
      <c r="C1540" s="1" t="s">
        <v>1628</v>
      </c>
      <c r="D1540" s="1" t="s">
        <v>135</v>
      </c>
      <c r="E1540" s="1" t="s">
        <v>2290</v>
      </c>
      <c r="F1540" s="52">
        <v>43096.65730324074</v>
      </c>
      <c r="G1540" s="158">
        <v>84</v>
      </c>
      <c r="H1540" s="5" t="s">
        <v>137</v>
      </c>
      <c r="I1540" s="1" t="s">
        <v>143</v>
      </c>
      <c r="J1540" s="69">
        <v>2329.2857142857101</v>
      </c>
    </row>
    <row r="1541" spans="1:10" x14ac:dyDescent="0.2">
      <c r="A1541" s="50">
        <v>43096</v>
      </c>
      <c r="B1541" s="1">
        <v>0.66481481481481486</v>
      </c>
      <c r="C1541" s="1" t="s">
        <v>1626</v>
      </c>
      <c r="D1541" s="1" t="s">
        <v>116</v>
      </c>
      <c r="E1541" s="1" t="s">
        <v>2291</v>
      </c>
      <c r="F1541" s="52">
        <v>43096.664606481485</v>
      </c>
      <c r="G1541" s="158">
        <v>300</v>
      </c>
      <c r="H1541" s="5" t="s">
        <v>118</v>
      </c>
      <c r="I1541" s="1" t="s">
        <v>143</v>
      </c>
      <c r="J1541" s="69">
        <v>0</v>
      </c>
    </row>
    <row r="1542" spans="1:10" x14ac:dyDescent="0.2">
      <c r="A1542" s="50">
        <v>43096</v>
      </c>
      <c r="B1542" s="1">
        <v>0.70532407407407405</v>
      </c>
      <c r="C1542" s="1" t="s">
        <v>1605</v>
      </c>
      <c r="D1542" s="1" t="s">
        <v>116</v>
      </c>
      <c r="E1542" s="1" t="s">
        <v>2296</v>
      </c>
      <c r="F1542" s="52">
        <v>43096.704837962963</v>
      </c>
      <c r="G1542" s="158">
        <v>4213</v>
      </c>
      <c r="H1542" s="5" t="s">
        <v>137</v>
      </c>
      <c r="I1542" s="1" t="s">
        <v>143</v>
      </c>
      <c r="J1542" s="69">
        <v>0.125</v>
      </c>
    </row>
    <row r="1543" spans="1:10" x14ac:dyDescent="0.2">
      <c r="A1543" s="50">
        <v>43096</v>
      </c>
      <c r="B1543" s="1">
        <v>0.71936342592592595</v>
      </c>
      <c r="C1543" s="1" t="s">
        <v>2297</v>
      </c>
      <c r="D1543" s="1" t="s">
        <v>116</v>
      </c>
      <c r="E1543" s="1" t="s">
        <v>2312</v>
      </c>
      <c r="F1543" s="52">
        <v>43096.7190625</v>
      </c>
      <c r="G1543" s="158">
        <v>2564</v>
      </c>
      <c r="H1543" s="5" t="s">
        <v>118</v>
      </c>
      <c r="I1543" s="1" t="s">
        <v>119</v>
      </c>
      <c r="J1543" s="69">
        <v>0.37897500000000001</v>
      </c>
    </row>
    <row r="1544" spans="1:10" x14ac:dyDescent="0.2">
      <c r="A1544" s="50">
        <v>43096</v>
      </c>
      <c r="B1544" s="1">
        <v>0.71939814814814806</v>
      </c>
      <c r="C1544" s="1" t="s">
        <v>2301</v>
      </c>
      <c r="D1544" s="1" t="s">
        <v>116</v>
      </c>
      <c r="E1544" s="1" t="s">
        <v>2313</v>
      </c>
      <c r="F1544" s="52">
        <v>43096.719398148147</v>
      </c>
      <c r="G1544" s="158">
        <v>722</v>
      </c>
      <c r="H1544" s="5" t="s">
        <v>118</v>
      </c>
      <c r="I1544" s="1" t="s">
        <v>119</v>
      </c>
      <c r="J1544" s="69">
        <v>0.93773699999999993</v>
      </c>
    </row>
    <row r="1545" spans="1:10" x14ac:dyDescent="0.2">
      <c r="A1545" s="50">
        <v>43096</v>
      </c>
      <c r="B1545" s="1">
        <v>0.71944444444444444</v>
      </c>
      <c r="C1545" s="1" t="s">
        <v>2305</v>
      </c>
      <c r="D1545" s="1" t="s">
        <v>116</v>
      </c>
      <c r="E1545" s="1" t="s">
        <v>2314</v>
      </c>
      <c r="F1545" s="52">
        <v>43096.719444444447</v>
      </c>
      <c r="G1545" s="158">
        <v>545</v>
      </c>
      <c r="H1545" s="5" t="s">
        <v>118</v>
      </c>
      <c r="I1545" s="1" t="s">
        <v>119</v>
      </c>
      <c r="J1545" s="69">
        <v>0.91847800000000002</v>
      </c>
    </row>
    <row r="1546" spans="1:10" x14ac:dyDescent="0.2">
      <c r="A1546" s="50">
        <v>43096</v>
      </c>
      <c r="B1546" s="1">
        <v>0.71947916666666656</v>
      </c>
      <c r="C1546" s="1" t="s">
        <v>2308</v>
      </c>
      <c r="D1546" s="1" t="s">
        <v>116</v>
      </c>
      <c r="E1546" s="1" t="s">
        <v>2315</v>
      </c>
      <c r="F1546" s="52">
        <v>43096.71947916667</v>
      </c>
      <c r="G1546" s="158">
        <v>423</v>
      </c>
      <c r="H1546" s="5" t="s">
        <v>118</v>
      </c>
      <c r="I1546" s="1" t="s">
        <v>119</v>
      </c>
      <c r="J1546" s="69">
        <v>2.0073119999999998</v>
      </c>
    </row>
    <row r="1547" spans="1:10" x14ac:dyDescent="0.2">
      <c r="A1547" s="50">
        <v>43096</v>
      </c>
      <c r="B1547" s="1">
        <v>0.72149305555555554</v>
      </c>
      <c r="C1547" s="1" t="s">
        <v>1564</v>
      </c>
      <c r="D1547" s="1" t="s">
        <v>135</v>
      </c>
      <c r="E1547" s="1" t="s">
        <v>2296</v>
      </c>
      <c r="F1547" s="52">
        <v>43096.720833333333</v>
      </c>
      <c r="G1547" s="158">
        <v>3850</v>
      </c>
      <c r="H1547" s="5" t="s">
        <v>118</v>
      </c>
      <c r="I1547" s="1" t="s">
        <v>143</v>
      </c>
      <c r="J1547" s="69">
        <v>3.6680000000000001</v>
      </c>
    </row>
    <row r="1548" spans="1:10" x14ac:dyDescent="0.2">
      <c r="A1548" s="50">
        <v>43096</v>
      </c>
      <c r="B1548" s="1">
        <v>0.72152777777777777</v>
      </c>
      <c r="C1548" s="1" t="s">
        <v>2295</v>
      </c>
      <c r="D1548" s="1" t="s">
        <v>135</v>
      </c>
      <c r="E1548" s="1" t="s">
        <v>2312</v>
      </c>
      <c r="F1548" s="52">
        <v>43096.720833333333</v>
      </c>
      <c r="G1548" s="158">
        <v>290</v>
      </c>
      <c r="H1548" s="5" t="s">
        <v>137</v>
      </c>
      <c r="I1548" s="1" t="s">
        <v>119</v>
      </c>
      <c r="J1548" s="69">
        <v>13.77</v>
      </c>
    </row>
    <row r="1549" spans="1:10" x14ac:dyDescent="0.2">
      <c r="A1549" s="50">
        <v>43096</v>
      </c>
      <c r="B1549" s="1">
        <v>0.7215625</v>
      </c>
      <c r="C1549" s="1" t="s">
        <v>1468</v>
      </c>
      <c r="D1549" s="1" t="s">
        <v>135</v>
      </c>
      <c r="E1549" s="1" t="s">
        <v>2313</v>
      </c>
      <c r="F1549" s="52">
        <v>43096.720833333333</v>
      </c>
      <c r="G1549" s="158">
        <v>218</v>
      </c>
      <c r="H1549" s="5" t="s">
        <v>137</v>
      </c>
      <c r="I1549" s="1" t="s">
        <v>119</v>
      </c>
      <c r="J1549" s="69">
        <v>18.257999999999999</v>
      </c>
    </row>
    <row r="1550" spans="1:10" x14ac:dyDescent="0.2">
      <c r="A1550" s="50">
        <v>43096</v>
      </c>
      <c r="B1550" s="1">
        <v>0.72159722222222233</v>
      </c>
      <c r="C1550" s="1" t="s">
        <v>2293</v>
      </c>
      <c r="D1550" s="1" t="s">
        <v>135</v>
      </c>
      <c r="E1550" s="1" t="s">
        <v>2314</v>
      </c>
      <c r="F1550" s="52">
        <v>43096.720833333333</v>
      </c>
      <c r="G1550" s="158">
        <v>231</v>
      </c>
      <c r="H1550" s="5" t="s">
        <v>137</v>
      </c>
      <c r="I1550" s="1" t="s">
        <v>119</v>
      </c>
      <c r="J1550" s="69">
        <v>23.559000000000001</v>
      </c>
    </row>
    <row r="1551" spans="1:10" x14ac:dyDescent="0.2">
      <c r="A1551" s="50">
        <v>43096</v>
      </c>
      <c r="B1551" s="1">
        <v>0.72163194444444445</v>
      </c>
      <c r="C1551" s="1" t="s">
        <v>2180</v>
      </c>
      <c r="D1551" s="1" t="s">
        <v>135</v>
      </c>
      <c r="E1551" s="1" t="s">
        <v>2315</v>
      </c>
      <c r="F1551" s="52">
        <v>43096.720833333333</v>
      </c>
      <c r="G1551" s="158">
        <v>3</v>
      </c>
      <c r="H1551" s="5" t="s">
        <v>118</v>
      </c>
      <c r="I1551" s="1" t="s">
        <v>143</v>
      </c>
      <c r="J1551" s="69">
        <v>70.099999999999994</v>
      </c>
    </row>
    <row r="1552" spans="1:10" x14ac:dyDescent="0.2">
      <c r="A1552" s="50">
        <v>43096</v>
      </c>
      <c r="B1552" s="1">
        <v>0.72166666666666668</v>
      </c>
      <c r="C1552" s="1" t="s">
        <v>1845</v>
      </c>
      <c r="D1552" s="1" t="s">
        <v>135</v>
      </c>
      <c r="E1552" s="1" t="s">
        <v>2316</v>
      </c>
      <c r="F1552" s="52">
        <v>43096.720833333333</v>
      </c>
      <c r="G1552" s="158">
        <v>130</v>
      </c>
      <c r="H1552" s="5" t="s">
        <v>118</v>
      </c>
      <c r="I1552" s="1" t="s">
        <v>143</v>
      </c>
      <c r="J1552" s="69">
        <v>36.21</v>
      </c>
    </row>
    <row r="1553" spans="1:10" x14ac:dyDescent="0.2">
      <c r="A1553" s="50">
        <v>43096</v>
      </c>
      <c r="B1553" s="1">
        <v>0.72174768518518517</v>
      </c>
      <c r="C1553" s="1" t="s">
        <v>2200</v>
      </c>
      <c r="D1553" s="1" t="s">
        <v>135</v>
      </c>
      <c r="E1553" s="1" t="s">
        <v>2317</v>
      </c>
      <c r="F1553" s="52">
        <v>43096.720833333333</v>
      </c>
      <c r="G1553" s="158">
        <v>700</v>
      </c>
      <c r="H1553" s="5" t="s">
        <v>118</v>
      </c>
      <c r="I1553" s="1" t="s">
        <v>143</v>
      </c>
      <c r="J1553" s="69">
        <v>5.13</v>
      </c>
    </row>
    <row r="1554" spans="1:10" x14ac:dyDescent="0.2">
      <c r="A1554" s="50">
        <v>43096</v>
      </c>
      <c r="B1554" s="1">
        <v>0.7217824074074074</v>
      </c>
      <c r="C1554" s="1" t="s">
        <v>1285</v>
      </c>
      <c r="D1554" s="1" t="s">
        <v>135</v>
      </c>
      <c r="E1554" s="1" t="s">
        <v>2318</v>
      </c>
      <c r="F1554" s="52">
        <v>43096.720833333333</v>
      </c>
      <c r="G1554" s="158">
        <v>1700</v>
      </c>
      <c r="H1554" s="5" t="s">
        <v>137</v>
      </c>
      <c r="I1554" s="1" t="s">
        <v>119</v>
      </c>
      <c r="J1554" s="69">
        <v>7.7460000000000004</v>
      </c>
    </row>
    <row r="1555" spans="1:10" x14ac:dyDescent="0.2">
      <c r="A1555" s="50">
        <v>43096</v>
      </c>
      <c r="B1555" s="1">
        <v>0.72181712962962974</v>
      </c>
      <c r="C1555" s="1" t="s">
        <v>1323</v>
      </c>
      <c r="D1555" s="1" t="s">
        <v>135</v>
      </c>
      <c r="E1555" s="1" t="s">
        <v>2319</v>
      </c>
      <c r="F1555" s="52">
        <v>43096.720833333333</v>
      </c>
      <c r="G1555" s="158">
        <v>800</v>
      </c>
      <c r="H1555" s="5" t="s">
        <v>137</v>
      </c>
      <c r="I1555" s="1" t="s">
        <v>119</v>
      </c>
      <c r="J1555" s="69">
        <v>12.3</v>
      </c>
    </row>
    <row r="1556" spans="1:10" x14ac:dyDescent="0.2">
      <c r="A1556" s="50">
        <v>43096</v>
      </c>
      <c r="B1556" s="1">
        <v>0.72185185185185186</v>
      </c>
      <c r="C1556" s="1" t="s">
        <v>1979</v>
      </c>
      <c r="D1556" s="1" t="s">
        <v>135</v>
      </c>
      <c r="E1556" s="1" t="s">
        <v>2320</v>
      </c>
      <c r="F1556" s="52">
        <v>43096.720833333333</v>
      </c>
      <c r="G1556" s="158">
        <v>140</v>
      </c>
      <c r="H1556" s="5" t="s">
        <v>137</v>
      </c>
      <c r="I1556" s="1" t="s">
        <v>119</v>
      </c>
      <c r="J1556" s="69">
        <v>67.489999999999995</v>
      </c>
    </row>
    <row r="1557" spans="1:10" x14ac:dyDescent="0.2">
      <c r="A1557" s="50">
        <v>43096</v>
      </c>
      <c r="B1557" s="1">
        <v>0.72188657407407408</v>
      </c>
      <c r="C1557" s="1" t="s">
        <v>1875</v>
      </c>
      <c r="D1557" s="1" t="s">
        <v>135</v>
      </c>
      <c r="E1557" s="1" t="s">
        <v>2321</v>
      </c>
      <c r="F1557" s="52">
        <v>43096.720833333333</v>
      </c>
      <c r="G1557" s="158">
        <v>140</v>
      </c>
      <c r="H1557" s="5" t="s">
        <v>118</v>
      </c>
      <c r="I1557" s="1" t="s">
        <v>143</v>
      </c>
      <c r="J1557" s="69">
        <v>12.38</v>
      </c>
    </row>
    <row r="1558" spans="1:10" x14ac:dyDescent="0.2">
      <c r="A1558" s="50">
        <v>43096</v>
      </c>
      <c r="B1558" s="1">
        <v>0.72192129629629631</v>
      </c>
      <c r="C1558" s="1" t="s">
        <v>2013</v>
      </c>
      <c r="D1558" s="1" t="s">
        <v>135</v>
      </c>
      <c r="E1558" s="1" t="s">
        <v>2322</v>
      </c>
      <c r="F1558" s="52">
        <v>43096.720833333333</v>
      </c>
      <c r="G1558" s="158">
        <v>30</v>
      </c>
      <c r="H1558" s="5" t="s">
        <v>118</v>
      </c>
      <c r="I1558" s="1" t="s">
        <v>143</v>
      </c>
      <c r="J1558" s="69">
        <v>27.3</v>
      </c>
    </row>
    <row r="1559" spans="1:10" x14ac:dyDescent="0.2">
      <c r="A1559" s="50">
        <v>43096</v>
      </c>
      <c r="B1559" s="1">
        <v>0.72196759259259258</v>
      </c>
      <c r="C1559" s="1" t="s">
        <v>1701</v>
      </c>
      <c r="D1559" s="1" t="s">
        <v>135</v>
      </c>
      <c r="E1559" s="1" t="s">
        <v>2323</v>
      </c>
      <c r="F1559" s="52">
        <v>43096.720833333333</v>
      </c>
      <c r="G1559" s="158">
        <v>5</v>
      </c>
      <c r="H1559" s="5" t="s">
        <v>118</v>
      </c>
      <c r="I1559" s="1" t="s">
        <v>143</v>
      </c>
      <c r="J1559" s="69">
        <v>19.12</v>
      </c>
    </row>
    <row r="1560" spans="1:10" x14ac:dyDescent="0.2">
      <c r="A1560" s="50">
        <v>43097</v>
      </c>
      <c r="B1560" s="1">
        <v>0.70702546296296298</v>
      </c>
      <c r="C1560" s="1" t="s">
        <v>2334</v>
      </c>
      <c r="D1560" s="1" t="s">
        <v>116</v>
      </c>
      <c r="E1560" s="1" t="s">
        <v>2345</v>
      </c>
      <c r="F1560" s="52">
        <v>43097.706192129626</v>
      </c>
      <c r="G1560" s="158">
        <v>1698.43</v>
      </c>
      <c r="H1560" s="5" t="s">
        <v>118</v>
      </c>
      <c r="I1560" s="1" t="s">
        <v>119</v>
      </c>
      <c r="J1560" s="69">
        <v>8.53139</v>
      </c>
    </row>
    <row r="1561" spans="1:10" x14ac:dyDescent="0.2">
      <c r="A1561" s="50">
        <v>43097</v>
      </c>
      <c r="B1561" s="1">
        <v>0.70707175925925936</v>
      </c>
      <c r="C1561" s="1" t="s">
        <v>2336</v>
      </c>
      <c r="D1561" s="1" t="s">
        <v>116</v>
      </c>
      <c r="E1561" s="1" t="s">
        <v>2346</v>
      </c>
      <c r="F1561" s="52">
        <v>43097.707071759258</v>
      </c>
      <c r="G1561" s="158">
        <v>1698.43</v>
      </c>
      <c r="H1561" s="5" t="s">
        <v>137</v>
      </c>
      <c r="I1561" s="1" t="s">
        <v>119</v>
      </c>
      <c r="J1561" s="69">
        <v>2.7024900000000001</v>
      </c>
    </row>
    <row r="1562" spans="1:10" x14ac:dyDescent="0.2">
      <c r="A1562" s="50">
        <v>43097</v>
      </c>
      <c r="B1562" s="1">
        <v>0.70710648148148147</v>
      </c>
      <c r="C1562" s="1" t="s">
        <v>2338</v>
      </c>
      <c r="D1562" s="1" t="s">
        <v>116</v>
      </c>
      <c r="E1562" s="1" t="s">
        <v>2347</v>
      </c>
      <c r="F1562" s="52">
        <v>43097.707106481481</v>
      </c>
      <c r="G1562" s="158">
        <v>1062</v>
      </c>
      <c r="H1562" s="5" t="s">
        <v>118</v>
      </c>
      <c r="I1562" s="1" t="s">
        <v>119</v>
      </c>
      <c r="J1562" s="69">
        <v>0.73021600000000009</v>
      </c>
    </row>
    <row r="1563" spans="1:10" x14ac:dyDescent="0.2">
      <c r="A1563" s="50">
        <v>43097</v>
      </c>
      <c r="B1563" s="1">
        <v>0.70715277777777785</v>
      </c>
      <c r="C1563" s="1" t="s">
        <v>2341</v>
      </c>
      <c r="D1563" s="1" t="s">
        <v>116</v>
      </c>
      <c r="E1563" s="1" t="s">
        <v>2348</v>
      </c>
      <c r="F1563" s="52">
        <v>43097.707152777781</v>
      </c>
      <c r="G1563" s="158">
        <v>261</v>
      </c>
      <c r="H1563" s="5" t="s">
        <v>118</v>
      </c>
      <c r="I1563" s="1" t="s">
        <v>119</v>
      </c>
      <c r="J1563" s="69">
        <v>1.2198560000000001</v>
      </c>
    </row>
    <row r="1564" spans="1:10" x14ac:dyDescent="0.2">
      <c r="A1564" s="50">
        <v>43097</v>
      </c>
      <c r="B1564" s="1">
        <v>0.71596064814814808</v>
      </c>
      <c r="C1564" s="1" t="s">
        <v>2328</v>
      </c>
      <c r="D1564" s="1" t="s">
        <v>135</v>
      </c>
      <c r="E1564" s="1" t="s">
        <v>2345</v>
      </c>
      <c r="F1564" s="52">
        <v>43097.714583333334</v>
      </c>
      <c r="G1564" s="158">
        <v>585</v>
      </c>
      <c r="H1564" s="5" t="s">
        <v>137</v>
      </c>
      <c r="I1564" s="1" t="s">
        <v>119</v>
      </c>
      <c r="J1564" s="69">
        <v>9.41</v>
      </c>
    </row>
    <row r="1565" spans="1:10" x14ac:dyDescent="0.2">
      <c r="A1565" s="50">
        <v>43097</v>
      </c>
      <c r="B1565" s="1">
        <v>0.71599537037037031</v>
      </c>
      <c r="C1565" s="1" t="s">
        <v>1879</v>
      </c>
      <c r="D1565" s="1" t="s">
        <v>135</v>
      </c>
      <c r="E1565" s="1" t="s">
        <v>2346</v>
      </c>
      <c r="F1565" s="52">
        <v>43097.714583333334</v>
      </c>
      <c r="G1565" s="158">
        <v>390</v>
      </c>
      <c r="H1565" s="5" t="s">
        <v>137</v>
      </c>
      <c r="I1565" s="1" t="s">
        <v>119</v>
      </c>
      <c r="J1565" s="69">
        <v>6.39</v>
      </c>
    </row>
    <row r="1566" spans="1:10" x14ac:dyDescent="0.2">
      <c r="A1566" s="50">
        <v>43097</v>
      </c>
      <c r="B1566" s="1">
        <v>0.71604166666666658</v>
      </c>
      <c r="C1566" s="1" t="s">
        <v>1468</v>
      </c>
      <c r="D1566" s="1" t="s">
        <v>135</v>
      </c>
      <c r="E1566" s="1" t="s">
        <v>2347</v>
      </c>
      <c r="F1566" s="52">
        <v>43097.714583333334</v>
      </c>
      <c r="G1566" s="158">
        <v>30</v>
      </c>
      <c r="H1566" s="5" t="s">
        <v>118</v>
      </c>
      <c r="I1566" s="1" t="s">
        <v>143</v>
      </c>
      <c r="J1566" s="69">
        <v>18.13</v>
      </c>
    </row>
    <row r="1567" spans="1:10" x14ac:dyDescent="0.2">
      <c r="A1567" s="50">
        <v>43097</v>
      </c>
      <c r="B1567" s="1">
        <v>0.71607638888888892</v>
      </c>
      <c r="C1567" s="1" t="s">
        <v>1962</v>
      </c>
      <c r="D1567" s="1" t="s">
        <v>135</v>
      </c>
      <c r="E1567" s="1" t="s">
        <v>2348</v>
      </c>
      <c r="F1567" s="52">
        <v>43097.714583333334</v>
      </c>
      <c r="G1567" s="158">
        <v>300</v>
      </c>
      <c r="H1567" s="5" t="s">
        <v>118</v>
      </c>
      <c r="I1567" s="1" t="s">
        <v>143</v>
      </c>
      <c r="J1567" s="69">
        <v>28.56</v>
      </c>
    </row>
    <row r="1568" spans="1:10" x14ac:dyDescent="0.2">
      <c r="A1568" s="50">
        <v>43097</v>
      </c>
      <c r="B1568" s="1">
        <v>0.71611111111111114</v>
      </c>
      <c r="C1568" s="1" t="s">
        <v>1616</v>
      </c>
      <c r="D1568" s="1" t="s">
        <v>135</v>
      </c>
      <c r="E1568" s="1" t="s">
        <v>2349</v>
      </c>
      <c r="F1568" s="52">
        <v>43097.714583333334</v>
      </c>
      <c r="G1568" s="158">
        <v>141</v>
      </c>
      <c r="H1568" s="5" t="s">
        <v>137</v>
      </c>
      <c r="I1568" s="1" t="s">
        <v>119</v>
      </c>
      <c r="J1568" s="69">
        <v>12.09</v>
      </c>
    </row>
    <row r="1569" spans="1:10" x14ac:dyDescent="0.2">
      <c r="A1569" s="50">
        <v>43097</v>
      </c>
      <c r="B1569" s="1">
        <v>0.71615740740740741</v>
      </c>
      <c r="C1569" s="1" t="s">
        <v>2324</v>
      </c>
      <c r="D1569" s="1" t="s">
        <v>135</v>
      </c>
      <c r="E1569" s="1" t="s">
        <v>2350</v>
      </c>
      <c r="F1569" s="52">
        <v>43097.714583333334</v>
      </c>
      <c r="G1569" s="158">
        <v>730</v>
      </c>
      <c r="H1569" s="5" t="s">
        <v>137</v>
      </c>
      <c r="I1569" s="1" t="s">
        <v>119</v>
      </c>
      <c r="J1569" s="69">
        <v>52.99</v>
      </c>
    </row>
    <row r="1570" spans="1:10" x14ac:dyDescent="0.2">
      <c r="A1570" s="50">
        <v>43097</v>
      </c>
      <c r="B1570" s="1">
        <v>0.71619212962962964</v>
      </c>
      <c r="C1570" s="1" t="s">
        <v>2331</v>
      </c>
      <c r="D1570" s="1" t="s">
        <v>135</v>
      </c>
      <c r="E1570" s="1" t="s">
        <v>2351</v>
      </c>
      <c r="F1570" s="52">
        <v>43097.714583333334</v>
      </c>
      <c r="G1570" s="158">
        <v>56</v>
      </c>
      <c r="H1570" s="5" t="s">
        <v>137</v>
      </c>
      <c r="I1570" s="1" t="s">
        <v>119</v>
      </c>
      <c r="J1570" s="69">
        <v>38.24</v>
      </c>
    </row>
    <row r="1571" spans="1:10" x14ac:dyDescent="0.2">
      <c r="A1571" s="50">
        <v>43097</v>
      </c>
      <c r="B1571" s="1">
        <v>0.71622685185185186</v>
      </c>
      <c r="C1571" s="1" t="s">
        <v>1323</v>
      </c>
      <c r="D1571" s="1" t="s">
        <v>135</v>
      </c>
      <c r="E1571" s="1" t="s">
        <v>2352</v>
      </c>
      <c r="F1571" s="52">
        <v>43097.714583333334</v>
      </c>
      <c r="G1571" s="158">
        <v>1300</v>
      </c>
      <c r="H1571" s="5" t="s">
        <v>137</v>
      </c>
      <c r="I1571" s="1" t="s">
        <v>119</v>
      </c>
      <c r="J1571" s="69">
        <v>12.739000000000001</v>
      </c>
    </row>
    <row r="1572" spans="1:10" x14ac:dyDescent="0.2">
      <c r="A1572" s="50">
        <v>43097</v>
      </c>
      <c r="B1572" s="1">
        <v>0.71627314814814813</v>
      </c>
      <c r="C1572" s="1" t="s">
        <v>1873</v>
      </c>
      <c r="D1572" s="1" t="s">
        <v>135</v>
      </c>
      <c r="E1572" s="1" t="s">
        <v>2353</v>
      </c>
      <c r="F1572" s="52">
        <v>43097.714583333334</v>
      </c>
      <c r="G1572" s="158">
        <v>400</v>
      </c>
      <c r="H1572" s="5" t="s">
        <v>137</v>
      </c>
      <c r="I1572" s="1" t="s">
        <v>119</v>
      </c>
      <c r="J1572" s="69">
        <v>9.51</v>
      </c>
    </row>
    <row r="1573" spans="1:10" x14ac:dyDescent="0.2">
      <c r="A1573" s="50">
        <v>43097</v>
      </c>
      <c r="B1573" s="1">
        <v>0.71630787037037036</v>
      </c>
      <c r="C1573" s="1" t="s">
        <v>2238</v>
      </c>
      <c r="D1573" s="1" t="s">
        <v>135</v>
      </c>
      <c r="E1573" s="1" t="s">
        <v>2354</v>
      </c>
      <c r="F1573" s="52">
        <v>43097.714583333334</v>
      </c>
      <c r="G1573" s="158">
        <v>200</v>
      </c>
      <c r="H1573" s="5" t="s">
        <v>118</v>
      </c>
      <c r="I1573" s="1" t="s">
        <v>143</v>
      </c>
      <c r="J1573" s="69">
        <v>4.22</v>
      </c>
    </row>
    <row r="1574" spans="1:10" x14ac:dyDescent="0.2">
      <c r="A1574" s="50">
        <v>43097</v>
      </c>
      <c r="B1574" s="1">
        <v>0.71635416666666663</v>
      </c>
      <c r="C1574" s="1" t="s">
        <v>2013</v>
      </c>
      <c r="D1574" s="1" t="s">
        <v>135</v>
      </c>
      <c r="E1574" s="1" t="s">
        <v>2355</v>
      </c>
      <c r="F1574" s="52">
        <v>43097.714583333334</v>
      </c>
      <c r="G1574" s="158">
        <v>30</v>
      </c>
      <c r="H1574" s="5" t="s">
        <v>118</v>
      </c>
      <c r="I1574" s="1" t="s">
        <v>143</v>
      </c>
      <c r="J1574" s="69">
        <v>27.09</v>
      </c>
    </row>
    <row r="1575" spans="1:10" x14ac:dyDescent="0.2">
      <c r="A1575" s="50">
        <v>43097</v>
      </c>
      <c r="B1575" s="1">
        <v>0.71638888888888885</v>
      </c>
      <c r="C1575" s="1" t="s">
        <v>1875</v>
      </c>
      <c r="D1575" s="1" t="s">
        <v>135</v>
      </c>
      <c r="E1575" s="1" t="s">
        <v>2356</v>
      </c>
      <c r="F1575" s="52">
        <v>43097.714583333334</v>
      </c>
      <c r="G1575" s="158">
        <v>40</v>
      </c>
      <c r="H1575" s="5" t="s">
        <v>118</v>
      </c>
      <c r="I1575" s="1" t="s">
        <v>143</v>
      </c>
      <c r="J1575" s="69">
        <v>12.205</v>
      </c>
    </row>
    <row r="1576" spans="1:10" x14ac:dyDescent="0.2">
      <c r="A1576" s="50">
        <v>43097</v>
      </c>
      <c r="B1576" s="1">
        <v>0.71642361111111119</v>
      </c>
      <c r="C1576" s="1" t="s">
        <v>1701</v>
      </c>
      <c r="D1576" s="1" t="s">
        <v>135</v>
      </c>
      <c r="E1576" s="1" t="s">
        <v>2357</v>
      </c>
      <c r="F1576" s="52">
        <v>43097.714583333334</v>
      </c>
      <c r="G1576" s="158">
        <v>46</v>
      </c>
      <c r="H1576" s="5" t="s">
        <v>118</v>
      </c>
      <c r="I1576" s="1" t="s">
        <v>143</v>
      </c>
      <c r="J1576" s="69">
        <v>19.02</v>
      </c>
    </row>
    <row r="1577" spans="1:10" x14ac:dyDescent="0.2">
      <c r="A1577" s="50">
        <v>43097</v>
      </c>
      <c r="B1577" s="1">
        <v>0.71646990740740746</v>
      </c>
      <c r="C1577" s="1" t="s">
        <v>1736</v>
      </c>
      <c r="D1577" s="1" t="s">
        <v>135</v>
      </c>
      <c r="E1577" s="1" t="s">
        <v>2358</v>
      </c>
      <c r="F1577" s="52">
        <v>43097.714583333334</v>
      </c>
      <c r="G1577" s="158">
        <v>60</v>
      </c>
      <c r="H1577" s="5" t="s">
        <v>118</v>
      </c>
      <c r="I1577" s="1" t="s">
        <v>143</v>
      </c>
      <c r="J1577" s="69">
        <v>11.55</v>
      </c>
    </row>
    <row r="1578" spans="1:10" x14ac:dyDescent="0.2">
      <c r="A1578" s="50">
        <v>43097</v>
      </c>
      <c r="B1578" s="1">
        <v>0.71650462962962969</v>
      </c>
      <c r="C1578" s="1" t="s">
        <v>1396</v>
      </c>
      <c r="D1578" s="1" t="s">
        <v>135</v>
      </c>
      <c r="E1578" s="1" t="s">
        <v>2359</v>
      </c>
      <c r="F1578" s="52">
        <v>43097.714583333334</v>
      </c>
      <c r="G1578" s="158">
        <v>30</v>
      </c>
      <c r="H1578" s="5" t="s">
        <v>137</v>
      </c>
      <c r="I1578" s="1" t="s">
        <v>119</v>
      </c>
      <c r="J1578" s="69">
        <v>15.07</v>
      </c>
    </row>
    <row r="1579" spans="1:10" x14ac:dyDescent="0.2">
      <c r="A1579" s="50">
        <v>43097</v>
      </c>
      <c r="B1579" s="1">
        <v>0.7165393518518518</v>
      </c>
      <c r="C1579" s="1" t="s">
        <v>2172</v>
      </c>
      <c r="D1579" s="1" t="s">
        <v>135</v>
      </c>
      <c r="E1579" s="1" t="s">
        <v>2360</v>
      </c>
      <c r="F1579" s="52">
        <v>43097.714583333334</v>
      </c>
      <c r="G1579" s="158">
        <v>20</v>
      </c>
      <c r="H1579" s="5" t="s">
        <v>118</v>
      </c>
      <c r="I1579" s="1" t="s">
        <v>143</v>
      </c>
      <c r="J1579" s="69">
        <v>10.18</v>
      </c>
    </row>
    <row r="1580" spans="1:10" x14ac:dyDescent="0.2">
      <c r="A1580" s="50">
        <v>43097</v>
      </c>
      <c r="B1580" s="1">
        <v>0.71658564814814818</v>
      </c>
      <c r="C1580" s="1" t="s">
        <v>1693</v>
      </c>
      <c r="D1580" s="1" t="s">
        <v>135</v>
      </c>
      <c r="E1580" s="1" t="s">
        <v>2361</v>
      </c>
      <c r="F1580" s="52">
        <v>43097.714583333334</v>
      </c>
      <c r="G1580" s="158">
        <v>200</v>
      </c>
      <c r="H1580" s="5" t="s">
        <v>118</v>
      </c>
      <c r="I1580" s="1" t="s">
        <v>143</v>
      </c>
      <c r="J1580" s="69">
        <v>5.71</v>
      </c>
    </row>
    <row r="1581" spans="1:10" x14ac:dyDescent="0.2">
      <c r="A1581" s="50">
        <v>43097</v>
      </c>
      <c r="B1581" s="1">
        <v>0.7166203703703703</v>
      </c>
      <c r="C1581" s="1" t="s">
        <v>1670</v>
      </c>
      <c r="D1581" s="1" t="s">
        <v>135</v>
      </c>
      <c r="E1581" s="1" t="s">
        <v>2362</v>
      </c>
      <c r="F1581" s="52">
        <v>43097.714583333334</v>
      </c>
      <c r="G1581" s="158">
        <v>30</v>
      </c>
      <c r="H1581" s="5" t="s">
        <v>118</v>
      </c>
      <c r="I1581" s="1" t="s">
        <v>143</v>
      </c>
      <c r="J1581" s="69">
        <v>12.93</v>
      </c>
    </row>
    <row r="1582" spans="1:10" x14ac:dyDescent="0.2">
      <c r="A1582" s="50">
        <v>43097</v>
      </c>
      <c r="B1582" s="1">
        <v>0.71666666666666667</v>
      </c>
      <c r="C1582" s="1" t="s">
        <v>678</v>
      </c>
      <c r="D1582" s="1" t="s">
        <v>135</v>
      </c>
      <c r="E1582" s="1" t="s">
        <v>2363</v>
      </c>
      <c r="F1582" s="52">
        <v>43097.714583333334</v>
      </c>
      <c r="G1582" s="158">
        <v>400</v>
      </c>
      <c r="H1582" s="5" t="s">
        <v>118</v>
      </c>
      <c r="I1582" s="1" t="s">
        <v>143</v>
      </c>
      <c r="J1582" s="69">
        <v>15.81</v>
      </c>
    </row>
    <row r="1583" spans="1:10" x14ac:dyDescent="0.2">
      <c r="A1583" s="50">
        <v>43097</v>
      </c>
      <c r="B1583" s="1">
        <v>0.85909722222222218</v>
      </c>
      <c r="C1583" s="1" t="s">
        <v>1808</v>
      </c>
      <c r="D1583" s="1" t="s">
        <v>116</v>
      </c>
      <c r="E1583" s="1" t="s">
        <v>2364</v>
      </c>
      <c r="F1583" s="52">
        <v>43097.8590625</v>
      </c>
      <c r="G1583" s="158">
        <v>100</v>
      </c>
      <c r="H1583" s="5" t="s">
        <v>118</v>
      </c>
      <c r="I1583" s="1" t="s">
        <v>143</v>
      </c>
      <c r="J1583" s="69">
        <v>1.26</v>
      </c>
    </row>
    <row r="1584" spans="1:10" x14ac:dyDescent="0.2">
      <c r="A1584" s="50">
        <v>43097</v>
      </c>
      <c r="B1584" s="1">
        <v>0.86194444444444451</v>
      </c>
      <c r="C1584" s="1" t="s">
        <v>2368</v>
      </c>
      <c r="D1584" s="1" t="s">
        <v>116</v>
      </c>
      <c r="E1584" s="1" t="s">
        <v>2370</v>
      </c>
      <c r="F1584" s="52">
        <v>43097.861886574072</v>
      </c>
      <c r="G1584" s="158">
        <v>40</v>
      </c>
      <c r="H1584" s="5" t="s">
        <v>118</v>
      </c>
      <c r="I1584" s="1" t="s">
        <v>119</v>
      </c>
      <c r="J1584" s="69">
        <v>30.44</v>
      </c>
    </row>
    <row r="1585" spans="1:10" x14ac:dyDescent="0.2">
      <c r="A1585" s="50">
        <v>43097</v>
      </c>
      <c r="B1585" s="1">
        <v>0.86418981481481483</v>
      </c>
      <c r="C1585" s="1" t="s">
        <v>1416</v>
      </c>
      <c r="D1585" s="1" t="s">
        <v>135</v>
      </c>
      <c r="E1585" s="1" t="s">
        <v>2371</v>
      </c>
      <c r="F1585" s="52">
        <v>43097.863657407404</v>
      </c>
      <c r="G1585" s="158">
        <v>43</v>
      </c>
      <c r="H1585" s="5" t="s">
        <v>137</v>
      </c>
      <c r="I1585" s="1" t="s">
        <v>119</v>
      </c>
      <c r="J1585" s="69">
        <v>3769.7208999999998</v>
      </c>
    </row>
    <row r="1586" spans="1:10" x14ac:dyDescent="0.2">
      <c r="A1586" s="50">
        <v>43097</v>
      </c>
      <c r="B1586" s="1">
        <v>0.86422453703703705</v>
      </c>
      <c r="C1586" s="1" t="s">
        <v>1597</v>
      </c>
      <c r="D1586" s="1" t="s">
        <v>135</v>
      </c>
      <c r="E1586" s="1" t="s">
        <v>2372</v>
      </c>
      <c r="F1586" s="52">
        <v>43097.863657407404</v>
      </c>
      <c r="G1586" s="158">
        <v>3</v>
      </c>
      <c r="H1586" s="5" t="s">
        <v>137</v>
      </c>
      <c r="I1586" s="1" t="s">
        <v>119</v>
      </c>
      <c r="J1586" s="69">
        <v>519</v>
      </c>
    </row>
    <row r="1587" spans="1:10" x14ac:dyDescent="0.2">
      <c r="A1587" s="50">
        <v>43097</v>
      </c>
      <c r="B1587" s="1">
        <v>0.86425925925925917</v>
      </c>
      <c r="C1587" s="1" t="s">
        <v>2366</v>
      </c>
      <c r="D1587" s="1" t="s">
        <v>135</v>
      </c>
      <c r="E1587" s="1" t="s">
        <v>2373</v>
      </c>
      <c r="F1587" s="52">
        <v>43097.863657407404</v>
      </c>
      <c r="G1587" s="158">
        <v>14</v>
      </c>
      <c r="H1587" s="5" t="s">
        <v>137</v>
      </c>
      <c r="I1587" s="1" t="s">
        <v>119</v>
      </c>
      <c r="J1587" s="69">
        <v>2807</v>
      </c>
    </row>
    <row r="1588" spans="1:10" x14ac:dyDescent="0.2">
      <c r="A1588" s="50">
        <v>43097</v>
      </c>
      <c r="B1588" s="1">
        <v>0.86429398148148151</v>
      </c>
      <c r="C1588" s="1" t="s">
        <v>1806</v>
      </c>
      <c r="D1588" s="1" t="s">
        <v>135</v>
      </c>
      <c r="E1588" s="1" t="s">
        <v>2374</v>
      </c>
      <c r="F1588" s="52">
        <v>43097.863657407404</v>
      </c>
      <c r="G1588" s="158">
        <v>1</v>
      </c>
      <c r="H1588" s="5" t="s">
        <v>137</v>
      </c>
      <c r="I1588" s="1" t="s">
        <v>143</v>
      </c>
      <c r="J1588" s="69">
        <v>15050</v>
      </c>
    </row>
    <row r="1589" spans="1:10" x14ac:dyDescent="0.2">
      <c r="A1589" s="50">
        <v>43098</v>
      </c>
      <c r="B1589" s="1">
        <v>0.64792824074074074</v>
      </c>
      <c r="C1589" s="1" t="s">
        <v>1668</v>
      </c>
      <c r="D1589" s="1" t="s">
        <v>116</v>
      </c>
      <c r="E1589" s="1" t="s">
        <v>2379</v>
      </c>
      <c r="F1589" s="52">
        <v>43098.645613425928</v>
      </c>
      <c r="G1589" s="158">
        <v>710</v>
      </c>
      <c r="H1589" s="5" t="s">
        <v>137</v>
      </c>
      <c r="I1589" s="1" t="s">
        <v>143</v>
      </c>
      <c r="J1589" s="69">
        <v>0</v>
      </c>
    </row>
    <row r="1590" spans="1:10" x14ac:dyDescent="0.2">
      <c r="A1590" s="50">
        <v>43098</v>
      </c>
      <c r="B1590" s="1">
        <v>0.6675578703703704</v>
      </c>
      <c r="C1590" s="1" t="s">
        <v>2380</v>
      </c>
      <c r="D1590" s="1" t="s">
        <v>116</v>
      </c>
      <c r="E1590" s="1" t="s">
        <v>2387</v>
      </c>
      <c r="F1590" s="52">
        <v>43098.667303240742</v>
      </c>
      <c r="G1590" s="158">
        <v>427.35</v>
      </c>
      <c r="H1590" s="5" t="s">
        <v>118</v>
      </c>
      <c r="I1590" s="1" t="s">
        <v>119</v>
      </c>
      <c r="J1590" s="69">
        <v>1.9936799999999999</v>
      </c>
    </row>
    <row r="1591" spans="1:10" x14ac:dyDescent="0.2">
      <c r="A1591" s="50">
        <v>43098</v>
      </c>
      <c r="B1591" s="1">
        <v>0.66765046296296304</v>
      </c>
      <c r="C1591" s="1" t="s">
        <v>2382</v>
      </c>
      <c r="D1591" s="1" t="s">
        <v>116</v>
      </c>
      <c r="E1591" s="1" t="s">
        <v>2388</v>
      </c>
      <c r="F1591" s="52">
        <v>43098.667650462965</v>
      </c>
      <c r="G1591" s="158">
        <v>8560.91</v>
      </c>
      <c r="H1591" s="5" t="s">
        <v>118</v>
      </c>
      <c r="I1591" s="1" t="s">
        <v>119</v>
      </c>
      <c r="J1591" s="69">
        <v>0.51746829999999999</v>
      </c>
    </row>
    <row r="1592" spans="1:10" x14ac:dyDescent="0.2">
      <c r="A1592" s="50">
        <v>43098</v>
      </c>
      <c r="B1592" s="1">
        <v>0.66903935185185182</v>
      </c>
      <c r="C1592" s="1" t="s">
        <v>2293</v>
      </c>
      <c r="D1592" s="1" t="s">
        <v>135</v>
      </c>
      <c r="E1592" s="1" t="s">
        <v>2379</v>
      </c>
      <c r="F1592" s="52">
        <v>43098.668055555558</v>
      </c>
      <c r="G1592" s="158">
        <v>235</v>
      </c>
      <c r="H1592" s="5" t="s">
        <v>137</v>
      </c>
      <c r="I1592" s="1" t="s">
        <v>119</v>
      </c>
      <c r="J1592" s="69">
        <v>23.4</v>
      </c>
    </row>
    <row r="1593" spans="1:10" x14ac:dyDescent="0.2">
      <c r="A1593" s="50">
        <v>43098</v>
      </c>
      <c r="B1593" s="1">
        <v>0.66912037037037031</v>
      </c>
      <c r="C1593" s="1" t="s">
        <v>2377</v>
      </c>
      <c r="D1593" s="1" t="s">
        <v>135</v>
      </c>
      <c r="E1593" s="1" t="s">
        <v>2387</v>
      </c>
      <c r="F1593" s="52">
        <v>43098.668055555558</v>
      </c>
      <c r="G1593" s="158">
        <v>4610</v>
      </c>
      <c r="H1593" s="5" t="s">
        <v>137</v>
      </c>
      <c r="I1593" s="1" t="s">
        <v>119</v>
      </c>
      <c r="J1593" s="69">
        <v>11.680999999999999</v>
      </c>
    </row>
    <row r="1594" spans="1:10" x14ac:dyDescent="0.2">
      <c r="A1594" s="50">
        <v>43098</v>
      </c>
      <c r="B1594" s="1">
        <v>0.66920138888888892</v>
      </c>
      <c r="C1594" s="1" t="s">
        <v>2295</v>
      </c>
      <c r="D1594" s="1" t="s">
        <v>135</v>
      </c>
      <c r="E1594" s="1" t="s">
        <v>2388</v>
      </c>
      <c r="F1594" s="52">
        <v>43098.668055555558</v>
      </c>
      <c r="G1594" s="158">
        <v>50</v>
      </c>
      <c r="H1594" s="5" t="s">
        <v>137</v>
      </c>
      <c r="I1594" s="1" t="s">
        <v>119</v>
      </c>
      <c r="J1594" s="69">
        <v>14.13</v>
      </c>
    </row>
    <row r="1595" spans="1:10" x14ac:dyDescent="0.2">
      <c r="A1595" s="50">
        <v>43098</v>
      </c>
      <c r="B1595" s="1">
        <v>0.66928240740740741</v>
      </c>
      <c r="C1595" s="1" t="s">
        <v>2241</v>
      </c>
      <c r="D1595" s="1" t="s">
        <v>135</v>
      </c>
      <c r="E1595" s="1" t="s">
        <v>2389</v>
      </c>
      <c r="F1595" s="52">
        <v>43098.668055555558</v>
      </c>
      <c r="G1595" s="158">
        <v>50</v>
      </c>
      <c r="H1595" s="5" t="s">
        <v>137</v>
      </c>
      <c r="I1595" s="1" t="s">
        <v>119</v>
      </c>
      <c r="J1595" s="69">
        <v>13.14</v>
      </c>
    </row>
    <row r="1596" spans="1:10" x14ac:dyDescent="0.2">
      <c r="A1596" s="50">
        <v>43098</v>
      </c>
      <c r="B1596" s="1">
        <v>0.6693634259259259</v>
      </c>
      <c r="C1596" s="1" t="s">
        <v>1353</v>
      </c>
      <c r="D1596" s="1" t="s">
        <v>135</v>
      </c>
      <c r="E1596" s="1" t="s">
        <v>2390</v>
      </c>
      <c r="F1596" s="52">
        <v>43098.668055555558</v>
      </c>
      <c r="G1596" s="158">
        <v>8</v>
      </c>
      <c r="H1596" s="5" t="s">
        <v>118</v>
      </c>
      <c r="I1596" s="1" t="s">
        <v>143</v>
      </c>
      <c r="J1596" s="69">
        <v>23.53</v>
      </c>
    </row>
    <row r="1597" spans="1:10" x14ac:dyDescent="0.2">
      <c r="A1597" s="50">
        <v>43098</v>
      </c>
      <c r="B1597" s="1">
        <v>0.6694444444444444</v>
      </c>
      <c r="C1597" s="1" t="s">
        <v>1962</v>
      </c>
      <c r="D1597" s="1" t="s">
        <v>135</v>
      </c>
      <c r="E1597" s="1" t="s">
        <v>2391</v>
      </c>
      <c r="F1597" s="52">
        <v>43098.668055555558</v>
      </c>
      <c r="G1597" s="158">
        <v>200</v>
      </c>
      <c r="H1597" s="5" t="s">
        <v>137</v>
      </c>
      <c r="I1597" s="1" t="s">
        <v>119</v>
      </c>
      <c r="J1597" s="69">
        <v>29.06</v>
      </c>
    </row>
    <row r="1598" spans="1:10" x14ac:dyDescent="0.2">
      <c r="A1598" s="50">
        <v>43098</v>
      </c>
      <c r="B1598" s="1">
        <v>0.66952546296296289</v>
      </c>
      <c r="C1598" s="1" t="s">
        <v>2324</v>
      </c>
      <c r="D1598" s="1" t="s">
        <v>135</v>
      </c>
      <c r="E1598" s="1" t="s">
        <v>2392</v>
      </c>
      <c r="F1598" s="52">
        <v>43098.668055555558</v>
      </c>
      <c r="G1598" s="158">
        <v>50</v>
      </c>
      <c r="H1598" s="5" t="s">
        <v>137</v>
      </c>
      <c r="I1598" s="1" t="s">
        <v>119</v>
      </c>
      <c r="J1598" s="69">
        <v>53.23</v>
      </c>
    </row>
    <row r="1599" spans="1:10" x14ac:dyDescent="0.2">
      <c r="A1599" s="50">
        <v>43098</v>
      </c>
      <c r="B1599" s="1">
        <v>0.66960648148148139</v>
      </c>
      <c r="C1599" s="1" t="s">
        <v>2331</v>
      </c>
      <c r="D1599" s="1" t="s">
        <v>135</v>
      </c>
      <c r="E1599" s="1" t="s">
        <v>2393</v>
      </c>
      <c r="F1599" s="52">
        <v>43098.668055555558</v>
      </c>
      <c r="G1599" s="158">
        <v>15</v>
      </c>
      <c r="H1599" s="5" t="s">
        <v>118</v>
      </c>
      <c r="I1599" s="1" t="s">
        <v>143</v>
      </c>
      <c r="J1599" s="69">
        <v>37.4</v>
      </c>
    </row>
    <row r="1600" spans="1:10" x14ac:dyDescent="0.2">
      <c r="A1600" s="50">
        <v>43098</v>
      </c>
      <c r="B1600" s="1">
        <v>0.6696875000000001</v>
      </c>
      <c r="C1600" s="1" t="s">
        <v>2107</v>
      </c>
      <c r="D1600" s="1" t="s">
        <v>135</v>
      </c>
      <c r="E1600" s="1" t="s">
        <v>2394</v>
      </c>
      <c r="F1600" s="52">
        <v>43098.668055555558</v>
      </c>
      <c r="G1600" s="158">
        <v>10</v>
      </c>
      <c r="H1600" s="5" t="s">
        <v>137</v>
      </c>
      <c r="I1600" s="1" t="s">
        <v>119</v>
      </c>
      <c r="J1600" s="69">
        <v>31.14</v>
      </c>
    </row>
    <row r="1601" spans="1:10" x14ac:dyDescent="0.2">
      <c r="A1601" s="50">
        <v>43098</v>
      </c>
      <c r="B1601" s="1">
        <v>0.6697685185185186</v>
      </c>
      <c r="C1601" s="1" t="s">
        <v>2016</v>
      </c>
      <c r="D1601" s="1" t="s">
        <v>135</v>
      </c>
      <c r="E1601" s="1" t="s">
        <v>2395</v>
      </c>
      <c r="F1601" s="52">
        <v>43098.668055555558</v>
      </c>
      <c r="G1601" s="158">
        <v>50</v>
      </c>
      <c r="H1601" s="5" t="s">
        <v>118</v>
      </c>
      <c r="I1601" s="1" t="s">
        <v>143</v>
      </c>
      <c r="J1601" s="69">
        <v>21.99</v>
      </c>
    </row>
    <row r="1602" spans="1:10" x14ac:dyDescent="0.2">
      <c r="A1602" s="50">
        <v>43098</v>
      </c>
      <c r="B1602" s="1">
        <v>0.66984953703703709</v>
      </c>
      <c r="C1602" s="1" t="s">
        <v>1979</v>
      </c>
      <c r="D1602" s="1" t="s">
        <v>135</v>
      </c>
      <c r="E1602" s="1" t="s">
        <v>2396</v>
      </c>
      <c r="F1602" s="52">
        <v>43098.668055555558</v>
      </c>
      <c r="G1602" s="158">
        <v>80</v>
      </c>
      <c r="H1602" s="5" t="s">
        <v>118</v>
      </c>
      <c r="I1602" s="1" t="s">
        <v>143</v>
      </c>
      <c r="J1602" s="69">
        <v>65.076999999999998</v>
      </c>
    </row>
    <row r="1603" spans="1:10" x14ac:dyDescent="0.2">
      <c r="A1603" s="50">
        <v>43098</v>
      </c>
      <c r="B1603" s="1">
        <v>0.66994212962962962</v>
      </c>
      <c r="C1603" s="1" t="s">
        <v>1882</v>
      </c>
      <c r="D1603" s="1" t="s">
        <v>135</v>
      </c>
      <c r="E1603" s="1" t="s">
        <v>2397</v>
      </c>
      <c r="F1603" s="52">
        <v>43098.668055555558</v>
      </c>
      <c r="G1603" s="158">
        <v>400</v>
      </c>
      <c r="H1603" s="5" t="s">
        <v>137</v>
      </c>
      <c r="I1603" s="1" t="s">
        <v>119</v>
      </c>
      <c r="J1603" s="69">
        <v>12.02</v>
      </c>
    </row>
    <row r="1604" spans="1:10" x14ac:dyDescent="0.2">
      <c r="A1604" s="50">
        <v>43098</v>
      </c>
      <c r="B1604" s="1">
        <v>0.67002314814814812</v>
      </c>
      <c r="C1604" s="1" t="s">
        <v>2013</v>
      </c>
      <c r="D1604" s="1" t="s">
        <v>135</v>
      </c>
      <c r="E1604" s="1" t="s">
        <v>2398</v>
      </c>
      <c r="F1604" s="52">
        <v>43098.668055555558</v>
      </c>
      <c r="G1604" s="158">
        <v>20</v>
      </c>
      <c r="H1604" s="5" t="s">
        <v>118</v>
      </c>
      <c r="I1604" s="1" t="s">
        <v>143</v>
      </c>
      <c r="J1604" s="69">
        <v>26.65</v>
      </c>
    </row>
    <row r="1605" spans="1:10" x14ac:dyDescent="0.2">
      <c r="A1605" s="50">
        <v>43098</v>
      </c>
      <c r="B1605" s="1">
        <v>0.67010416666666661</v>
      </c>
      <c r="C1605" s="1" t="s">
        <v>1851</v>
      </c>
      <c r="D1605" s="1" t="s">
        <v>135</v>
      </c>
      <c r="E1605" s="1" t="s">
        <v>2399</v>
      </c>
      <c r="F1605" s="52">
        <v>43098.668055555558</v>
      </c>
      <c r="G1605" s="158">
        <v>25</v>
      </c>
      <c r="H1605" s="5" t="s">
        <v>118</v>
      </c>
      <c r="I1605" s="1" t="s">
        <v>143</v>
      </c>
      <c r="J1605" s="69">
        <v>6.66</v>
      </c>
    </row>
    <row r="1606" spans="1:10" x14ac:dyDescent="0.2">
      <c r="A1606" s="50">
        <v>43098</v>
      </c>
      <c r="B1606" s="1">
        <v>0.67019675925925926</v>
      </c>
      <c r="C1606" s="1" t="s">
        <v>1427</v>
      </c>
      <c r="D1606" s="1" t="s">
        <v>135</v>
      </c>
      <c r="E1606" s="1" t="s">
        <v>2400</v>
      </c>
      <c r="F1606" s="52">
        <v>43098.668055555558</v>
      </c>
      <c r="G1606" s="158">
        <v>600</v>
      </c>
      <c r="H1606" s="5" t="s">
        <v>137</v>
      </c>
      <c r="I1606" s="1" t="s">
        <v>119</v>
      </c>
      <c r="J1606" s="69">
        <v>5.79</v>
      </c>
    </row>
    <row r="1607" spans="1:10" x14ac:dyDescent="0.2">
      <c r="A1607" s="50">
        <v>43098</v>
      </c>
      <c r="B1607" s="1">
        <v>0.73137731481481483</v>
      </c>
      <c r="C1607" s="1" t="s">
        <v>2416</v>
      </c>
      <c r="D1607" s="1" t="s">
        <v>116</v>
      </c>
      <c r="E1607" s="1" t="s">
        <v>2421</v>
      </c>
      <c r="F1607" s="52">
        <v>43098.731354166666</v>
      </c>
      <c r="G1607" s="158">
        <v>35.9</v>
      </c>
      <c r="H1607" s="5" t="s">
        <v>118</v>
      </c>
      <c r="I1607" s="1" t="s">
        <v>119</v>
      </c>
      <c r="J1607" s="69">
        <v>0.75060000000000004</v>
      </c>
    </row>
    <row r="1608" spans="1:10" x14ac:dyDescent="0.2">
      <c r="A1608" s="50">
        <v>43098</v>
      </c>
      <c r="B1608" s="1">
        <v>0.73142361111111109</v>
      </c>
      <c r="C1608" s="1" t="s">
        <v>2417</v>
      </c>
      <c r="D1608" s="1" t="s">
        <v>116</v>
      </c>
      <c r="E1608" s="1" t="s">
        <v>2422</v>
      </c>
      <c r="F1608" s="52">
        <v>43098.731423611112</v>
      </c>
      <c r="G1608" s="158">
        <v>35.9</v>
      </c>
      <c r="H1608" s="5" t="s">
        <v>137</v>
      </c>
      <c r="I1608" s="1" t="s">
        <v>119</v>
      </c>
      <c r="J1608" s="69">
        <v>0.13900000000000001</v>
      </c>
    </row>
    <row r="1609" spans="1:10" x14ac:dyDescent="0.2">
      <c r="A1609" s="50">
        <v>43098</v>
      </c>
      <c r="B1609" s="1">
        <v>0.73146990740740747</v>
      </c>
      <c r="C1609" s="1" t="s">
        <v>2418</v>
      </c>
      <c r="D1609" s="1" t="s">
        <v>116</v>
      </c>
      <c r="E1609" s="1" t="s">
        <v>2423</v>
      </c>
      <c r="F1609" s="52">
        <v>43098.731469907405</v>
      </c>
      <c r="G1609" s="158">
        <v>10.8</v>
      </c>
      <c r="H1609" s="5" t="s">
        <v>118</v>
      </c>
      <c r="I1609" s="1" t="s">
        <v>119</v>
      </c>
      <c r="J1609" s="69">
        <v>0.75060000000000004</v>
      </c>
    </row>
    <row r="1610" spans="1:10" x14ac:dyDescent="0.2">
      <c r="A1610" s="50">
        <v>43098</v>
      </c>
      <c r="B1610" s="1">
        <v>0.73151620370370374</v>
      </c>
      <c r="C1610" s="1" t="s">
        <v>2419</v>
      </c>
      <c r="D1610" s="1" t="s">
        <v>116</v>
      </c>
      <c r="E1610" s="1" t="s">
        <v>2424</v>
      </c>
      <c r="F1610" s="52">
        <v>43098.731516203705</v>
      </c>
      <c r="G1610" s="158">
        <v>10.8</v>
      </c>
      <c r="H1610" s="5" t="s">
        <v>137</v>
      </c>
      <c r="I1610" s="1" t="s">
        <v>119</v>
      </c>
      <c r="J1610" s="69">
        <v>0.13900000000000001</v>
      </c>
    </row>
    <row r="1611" spans="1:10" x14ac:dyDescent="0.2">
      <c r="A1611" s="50">
        <v>43098</v>
      </c>
      <c r="B1611" s="1">
        <v>0.7315625</v>
      </c>
      <c r="C1611" s="1" t="s">
        <v>2420</v>
      </c>
      <c r="D1611" s="1" t="s">
        <v>116</v>
      </c>
      <c r="E1611" s="1" t="s">
        <v>2425</v>
      </c>
      <c r="F1611" s="52">
        <v>43098.731562499997</v>
      </c>
      <c r="G1611" s="158">
        <v>35</v>
      </c>
      <c r="H1611" s="5" t="s">
        <v>118</v>
      </c>
      <c r="I1611" s="1" t="s">
        <v>119</v>
      </c>
      <c r="J1611" s="69">
        <v>18.07</v>
      </c>
    </row>
    <row r="1612" spans="1:10" x14ac:dyDescent="0.2">
      <c r="A1612" s="50">
        <v>43098</v>
      </c>
      <c r="B1612" s="1">
        <v>0.73160879629629638</v>
      </c>
      <c r="C1612" s="1" t="s">
        <v>2408</v>
      </c>
      <c r="D1612" s="1" t="s">
        <v>116</v>
      </c>
      <c r="E1612" s="1" t="s">
        <v>2426</v>
      </c>
      <c r="F1612" s="52">
        <v>43098.731608796297</v>
      </c>
      <c r="G1612" s="158">
        <v>70</v>
      </c>
      <c r="H1612" s="5" t="s">
        <v>118</v>
      </c>
      <c r="I1612" s="1" t="s">
        <v>119</v>
      </c>
      <c r="J1612" s="69">
        <v>16.7</v>
      </c>
    </row>
    <row r="1613" spans="1:10" x14ac:dyDescent="0.2">
      <c r="A1613" s="50">
        <v>43098</v>
      </c>
      <c r="B1613" s="1">
        <v>0.73255787037037035</v>
      </c>
      <c r="C1613" s="1" t="s">
        <v>2366</v>
      </c>
      <c r="D1613" s="1" t="s">
        <v>135</v>
      </c>
      <c r="E1613" s="1" t="s">
        <v>2427</v>
      </c>
      <c r="F1613" s="52">
        <v>43098.73196759259</v>
      </c>
      <c r="G1613" s="158">
        <v>6</v>
      </c>
      <c r="H1613" s="5" t="s">
        <v>118</v>
      </c>
      <c r="I1613" s="1" t="s">
        <v>143</v>
      </c>
      <c r="J1613" s="69">
        <v>2761</v>
      </c>
    </row>
    <row r="1614" spans="1:10" x14ac:dyDescent="0.2">
      <c r="A1614" s="50">
        <v>43098</v>
      </c>
      <c r="B1614" s="1">
        <v>0.73260416666666661</v>
      </c>
      <c r="C1614" s="1" t="s">
        <v>1416</v>
      </c>
      <c r="D1614" s="1" t="s">
        <v>135</v>
      </c>
      <c r="E1614" s="1" t="s">
        <v>2428</v>
      </c>
      <c r="F1614" s="52">
        <v>43098.73196759259</v>
      </c>
      <c r="G1614" s="158">
        <v>25</v>
      </c>
      <c r="H1614" s="5" t="s">
        <v>118</v>
      </c>
      <c r="I1614" s="1" t="s">
        <v>143</v>
      </c>
      <c r="J1614" s="69">
        <v>3782.2</v>
      </c>
    </row>
    <row r="1615" spans="1:10" x14ac:dyDescent="0.2">
      <c r="A1615" s="50">
        <v>43098</v>
      </c>
      <c r="B1615" s="1">
        <v>0.73265046296296299</v>
      </c>
      <c r="C1615" s="1" t="s">
        <v>1223</v>
      </c>
      <c r="D1615" s="1" t="s">
        <v>135</v>
      </c>
      <c r="E1615" s="1" t="s">
        <v>2429</v>
      </c>
      <c r="F1615" s="52">
        <v>43098.73196759259</v>
      </c>
      <c r="G1615" s="158">
        <v>1</v>
      </c>
      <c r="H1615" s="5" t="s">
        <v>118</v>
      </c>
      <c r="I1615" s="1" t="s">
        <v>143</v>
      </c>
      <c r="J1615" s="69">
        <v>6188</v>
      </c>
    </row>
    <row r="1616" spans="1:10" x14ac:dyDescent="0.2">
      <c r="A1616" s="50">
        <v>43098</v>
      </c>
      <c r="B1616" s="1">
        <v>0.73269675925925926</v>
      </c>
      <c r="C1616" s="1" t="s">
        <v>1223</v>
      </c>
      <c r="D1616" s="1" t="s">
        <v>135</v>
      </c>
      <c r="E1616" s="1" t="s">
        <v>2430</v>
      </c>
      <c r="F1616" s="52">
        <v>43098.73196759259</v>
      </c>
      <c r="G1616" s="158">
        <v>2</v>
      </c>
      <c r="H1616" s="5" t="s">
        <v>137</v>
      </c>
      <c r="I1616" s="1" t="s">
        <v>143</v>
      </c>
      <c r="J1616" s="69">
        <v>6190</v>
      </c>
    </row>
    <row r="1617" spans="1:10" x14ac:dyDescent="0.2">
      <c r="A1617" s="50">
        <v>43098</v>
      </c>
      <c r="B1617" s="1">
        <v>0.73274305555555552</v>
      </c>
      <c r="C1617" s="1" t="s">
        <v>1223</v>
      </c>
      <c r="D1617" s="1" t="s">
        <v>135</v>
      </c>
      <c r="E1617" s="1" t="s">
        <v>2431</v>
      </c>
      <c r="F1617" s="52">
        <v>43098.73196759259</v>
      </c>
      <c r="G1617" s="158">
        <v>2</v>
      </c>
      <c r="H1617" s="5" t="s">
        <v>118</v>
      </c>
      <c r="I1617" s="1" t="s">
        <v>119</v>
      </c>
      <c r="J1617" s="69">
        <v>6189</v>
      </c>
    </row>
    <row r="1618" spans="1:10" x14ac:dyDescent="0.2">
      <c r="A1618" s="50">
        <v>43098</v>
      </c>
      <c r="B1618" s="1">
        <v>0.7327893518518519</v>
      </c>
      <c r="C1618" s="1" t="s">
        <v>1937</v>
      </c>
      <c r="D1618" s="1" t="s">
        <v>135</v>
      </c>
      <c r="E1618" s="1" t="s">
        <v>2432</v>
      </c>
      <c r="F1618" s="52">
        <v>43098.73196759259</v>
      </c>
      <c r="G1618" s="158">
        <v>12</v>
      </c>
      <c r="H1618" s="5" t="s">
        <v>137</v>
      </c>
      <c r="I1618" s="1" t="s">
        <v>119</v>
      </c>
      <c r="J1618" s="69">
        <v>5937</v>
      </c>
    </row>
    <row r="1619" spans="1:10" x14ac:dyDescent="0.2">
      <c r="A1619" s="50">
        <v>43098</v>
      </c>
      <c r="B1619" s="1">
        <v>0.73282407407407402</v>
      </c>
      <c r="C1619" s="1" t="s">
        <v>1223</v>
      </c>
      <c r="D1619" s="1" t="s">
        <v>135</v>
      </c>
      <c r="E1619" s="1" t="s">
        <v>2433</v>
      </c>
      <c r="F1619" s="52">
        <v>43098.73196759259</v>
      </c>
      <c r="G1619" s="158">
        <v>1</v>
      </c>
      <c r="H1619" s="5" t="s">
        <v>137</v>
      </c>
      <c r="I1619" s="1" t="s">
        <v>119</v>
      </c>
      <c r="J1619" s="69">
        <v>6192</v>
      </c>
    </row>
    <row r="1620" spans="1:10" x14ac:dyDescent="0.2">
      <c r="A1620" s="50">
        <v>43098</v>
      </c>
      <c r="B1620" s="1">
        <v>0.73287037037037039</v>
      </c>
      <c r="C1620" s="1" t="s">
        <v>2411</v>
      </c>
      <c r="D1620" s="1" t="s">
        <v>135</v>
      </c>
      <c r="E1620" s="1" t="s">
        <v>2434</v>
      </c>
      <c r="F1620" s="52">
        <v>43098.73196759259</v>
      </c>
      <c r="G1620" s="158">
        <v>3</v>
      </c>
      <c r="H1620" s="5" t="s">
        <v>118</v>
      </c>
      <c r="I1620" s="1" t="s">
        <v>119</v>
      </c>
      <c r="J1620" s="69">
        <v>277.98333333333301</v>
      </c>
    </row>
    <row r="1621" spans="1:10" x14ac:dyDescent="0.2">
      <c r="A1621" s="50">
        <v>43102</v>
      </c>
      <c r="B1621" s="1">
        <v>0.64232638888888893</v>
      </c>
      <c r="C1621" s="1" t="s">
        <v>2301</v>
      </c>
      <c r="D1621" s="1" t="s">
        <v>116</v>
      </c>
      <c r="E1621" s="1" t="s">
        <v>2461</v>
      </c>
      <c r="F1621" s="52">
        <v>43102.641064814816</v>
      </c>
      <c r="G1621" s="158">
        <v>722</v>
      </c>
      <c r="H1621" s="5" t="s">
        <v>137</v>
      </c>
      <c r="I1621" s="1" t="s">
        <v>143</v>
      </c>
      <c r="J1621" s="69">
        <v>1.4379999999999999</v>
      </c>
    </row>
    <row r="1622" spans="1:10" x14ac:dyDescent="0.2">
      <c r="A1622" s="50">
        <v>43102</v>
      </c>
      <c r="B1622" s="1">
        <v>0.64922453703703698</v>
      </c>
      <c r="C1622" s="1" t="s">
        <v>678</v>
      </c>
      <c r="D1622" s="1" t="s">
        <v>135</v>
      </c>
      <c r="E1622" s="1" t="s">
        <v>2463</v>
      </c>
      <c r="F1622" s="52">
        <v>43102.649178240739</v>
      </c>
      <c r="G1622" s="158">
        <v>400</v>
      </c>
      <c r="H1622" s="5" t="s">
        <v>137</v>
      </c>
      <c r="I1622" s="1" t="s">
        <v>119</v>
      </c>
      <c r="J1622" s="69">
        <v>16.34</v>
      </c>
    </row>
    <row r="1623" spans="1:10" x14ac:dyDescent="0.2">
      <c r="A1623" s="50">
        <v>43102</v>
      </c>
      <c r="B1623" s="1">
        <v>0.64927083333333335</v>
      </c>
      <c r="C1623" s="1" t="s">
        <v>2295</v>
      </c>
      <c r="D1623" s="1" t="s">
        <v>135</v>
      </c>
      <c r="E1623" s="1" t="s">
        <v>2461</v>
      </c>
      <c r="F1623" s="52">
        <v>43102.648611111108</v>
      </c>
      <c r="G1623" s="158">
        <v>340</v>
      </c>
      <c r="H1623" s="5" t="s">
        <v>118</v>
      </c>
      <c r="I1623" s="1" t="s">
        <v>143</v>
      </c>
      <c r="J1623" s="69">
        <v>15</v>
      </c>
    </row>
    <row r="1624" spans="1:10" x14ac:dyDescent="0.2">
      <c r="A1624" s="50">
        <v>43102</v>
      </c>
      <c r="B1624" s="1">
        <v>0.64931712962962962</v>
      </c>
      <c r="C1624" s="1" t="s">
        <v>2377</v>
      </c>
      <c r="D1624" s="1" t="s">
        <v>135</v>
      </c>
      <c r="E1624" s="1" t="s">
        <v>2463</v>
      </c>
      <c r="F1624" s="52">
        <v>43102.648611111108</v>
      </c>
      <c r="G1624" s="158">
        <v>400</v>
      </c>
      <c r="H1624" s="5" t="s">
        <v>137</v>
      </c>
      <c r="I1624" s="1" t="s">
        <v>119</v>
      </c>
      <c r="J1624" s="69">
        <v>11.83</v>
      </c>
    </row>
    <row r="1625" spans="1:10" x14ac:dyDescent="0.2">
      <c r="A1625" s="50">
        <v>43102</v>
      </c>
      <c r="B1625" s="1">
        <v>0.64936342592592589</v>
      </c>
      <c r="C1625" s="1" t="s">
        <v>2293</v>
      </c>
      <c r="D1625" s="1" t="s">
        <v>135</v>
      </c>
      <c r="E1625" s="1" t="s">
        <v>2464</v>
      </c>
      <c r="F1625" s="52">
        <v>43102.648611111108</v>
      </c>
      <c r="G1625" s="158">
        <v>50</v>
      </c>
      <c r="H1625" s="5" t="s">
        <v>137</v>
      </c>
      <c r="I1625" s="1" t="s">
        <v>119</v>
      </c>
      <c r="J1625" s="69">
        <v>24.11</v>
      </c>
    </row>
    <row r="1626" spans="1:10" x14ac:dyDescent="0.2">
      <c r="A1626" s="50">
        <v>43102</v>
      </c>
      <c r="B1626" s="1">
        <v>0.64940972222222226</v>
      </c>
      <c r="C1626" s="1" t="s">
        <v>1468</v>
      </c>
      <c r="D1626" s="1" t="s">
        <v>135</v>
      </c>
      <c r="E1626" s="1" t="s">
        <v>2465</v>
      </c>
      <c r="F1626" s="52">
        <v>43102.648611111108</v>
      </c>
      <c r="G1626" s="158">
        <v>20</v>
      </c>
      <c r="H1626" s="5" t="s">
        <v>137</v>
      </c>
      <c r="I1626" s="1" t="s">
        <v>119</v>
      </c>
      <c r="J1626" s="69">
        <v>18.41</v>
      </c>
    </row>
    <row r="1627" spans="1:10" x14ac:dyDescent="0.2">
      <c r="A1627" s="50">
        <v>43102</v>
      </c>
      <c r="B1627" s="1">
        <v>0.64945601851851853</v>
      </c>
      <c r="C1627" s="1" t="s">
        <v>2241</v>
      </c>
      <c r="D1627" s="1" t="s">
        <v>135</v>
      </c>
      <c r="E1627" s="1" t="s">
        <v>2466</v>
      </c>
      <c r="F1627" s="52">
        <v>43102.648611111108</v>
      </c>
      <c r="G1627" s="158">
        <v>50</v>
      </c>
      <c r="H1627" s="5" t="s">
        <v>137</v>
      </c>
      <c r="I1627" s="1" t="s">
        <v>119</v>
      </c>
      <c r="J1627" s="69">
        <v>13.51</v>
      </c>
    </row>
    <row r="1628" spans="1:10" x14ac:dyDescent="0.2">
      <c r="A1628" s="50">
        <v>43102</v>
      </c>
      <c r="B1628" s="1">
        <v>0.64949074074074076</v>
      </c>
      <c r="C1628" s="1" t="s">
        <v>2200</v>
      </c>
      <c r="D1628" s="1" t="s">
        <v>135</v>
      </c>
      <c r="E1628" s="1" t="s">
        <v>2467</v>
      </c>
      <c r="F1628" s="52">
        <v>43102.648611111108</v>
      </c>
      <c r="G1628" s="158">
        <v>500</v>
      </c>
      <c r="H1628" s="5" t="s">
        <v>137</v>
      </c>
      <c r="I1628" s="1" t="s">
        <v>119</v>
      </c>
      <c r="J1628" s="69">
        <v>5.2</v>
      </c>
    </row>
    <row r="1629" spans="1:10" x14ac:dyDescent="0.2">
      <c r="A1629" s="50">
        <v>43102</v>
      </c>
      <c r="B1629" s="1">
        <v>0.64953703703703702</v>
      </c>
      <c r="C1629" s="1" t="s">
        <v>2180</v>
      </c>
      <c r="D1629" s="1" t="s">
        <v>135</v>
      </c>
      <c r="E1629" s="1" t="s">
        <v>2468</v>
      </c>
      <c r="F1629" s="52">
        <v>43102.648611111108</v>
      </c>
      <c r="G1629" s="158">
        <v>10</v>
      </c>
      <c r="H1629" s="5" t="s">
        <v>137</v>
      </c>
      <c r="I1629" s="1" t="s">
        <v>119</v>
      </c>
      <c r="J1629" s="69">
        <v>72.569999999999993</v>
      </c>
    </row>
    <row r="1630" spans="1:10" x14ac:dyDescent="0.2">
      <c r="A1630" s="50">
        <v>43102</v>
      </c>
      <c r="B1630" s="1">
        <v>0.64958333333333329</v>
      </c>
      <c r="C1630" s="1" t="s">
        <v>1879</v>
      </c>
      <c r="D1630" s="1" t="s">
        <v>135</v>
      </c>
      <c r="E1630" s="1" t="s">
        <v>2469</v>
      </c>
      <c r="F1630" s="52">
        <v>43102.648611111108</v>
      </c>
      <c r="G1630" s="158">
        <v>450</v>
      </c>
      <c r="H1630" s="5" t="s">
        <v>137</v>
      </c>
      <c r="I1630" s="1" t="s">
        <v>119</v>
      </c>
      <c r="J1630" s="69">
        <v>6.67</v>
      </c>
    </row>
    <row r="1631" spans="1:10" x14ac:dyDescent="0.2">
      <c r="A1631" s="50">
        <v>43102</v>
      </c>
      <c r="B1631" s="1">
        <v>0.64962962962962967</v>
      </c>
      <c r="C1631" s="1" t="s">
        <v>1670</v>
      </c>
      <c r="D1631" s="1" t="s">
        <v>135</v>
      </c>
      <c r="E1631" s="1" t="s">
        <v>2470</v>
      </c>
      <c r="F1631" s="52">
        <v>43102.648611111108</v>
      </c>
      <c r="G1631" s="158">
        <v>10</v>
      </c>
      <c r="H1631" s="5" t="s">
        <v>118</v>
      </c>
      <c r="I1631" s="1" t="s">
        <v>143</v>
      </c>
      <c r="J1631" s="69">
        <v>12.98</v>
      </c>
    </row>
    <row r="1632" spans="1:10" x14ac:dyDescent="0.2">
      <c r="A1632" s="50">
        <v>43102</v>
      </c>
      <c r="B1632" s="1">
        <v>0.64967592592592593</v>
      </c>
      <c r="C1632" s="1" t="s">
        <v>2331</v>
      </c>
      <c r="D1632" s="1" t="s">
        <v>135</v>
      </c>
      <c r="E1632" s="1" t="s">
        <v>2471</v>
      </c>
      <c r="F1632" s="52">
        <v>43102.648611111108</v>
      </c>
      <c r="G1632" s="158">
        <v>10</v>
      </c>
      <c r="H1632" s="5" t="s">
        <v>137</v>
      </c>
      <c r="I1632" s="1" t="s">
        <v>119</v>
      </c>
      <c r="J1632" s="69">
        <v>38.33</v>
      </c>
    </row>
    <row r="1633" spans="1:10" x14ac:dyDescent="0.2">
      <c r="A1633" s="50">
        <v>43102</v>
      </c>
      <c r="B1633" s="1">
        <v>0.6497222222222222</v>
      </c>
      <c r="C1633" s="1" t="s">
        <v>2256</v>
      </c>
      <c r="D1633" s="1" t="s">
        <v>135</v>
      </c>
      <c r="E1633" s="1" t="s">
        <v>2472</v>
      </c>
      <c r="F1633" s="52">
        <v>43102.648611111108</v>
      </c>
      <c r="G1633" s="158">
        <v>30</v>
      </c>
      <c r="H1633" s="5" t="s">
        <v>137</v>
      </c>
      <c r="I1633" s="1" t="s">
        <v>119</v>
      </c>
      <c r="J1633" s="69">
        <v>20.7</v>
      </c>
    </row>
    <row r="1634" spans="1:10" x14ac:dyDescent="0.2">
      <c r="A1634" s="50">
        <v>43102</v>
      </c>
      <c r="B1634" s="1">
        <v>0.64976851851851858</v>
      </c>
      <c r="C1634" s="1" t="s">
        <v>2238</v>
      </c>
      <c r="D1634" s="1" t="s">
        <v>135</v>
      </c>
      <c r="E1634" s="1" t="s">
        <v>2473</v>
      </c>
      <c r="F1634" s="52">
        <v>43102.648611111108</v>
      </c>
      <c r="G1634" s="158">
        <v>300</v>
      </c>
      <c r="H1634" s="5" t="s">
        <v>137</v>
      </c>
      <c r="I1634" s="1" t="s">
        <v>119</v>
      </c>
      <c r="J1634" s="69">
        <v>4.5</v>
      </c>
    </row>
    <row r="1635" spans="1:10" x14ac:dyDescent="0.2">
      <c r="A1635" s="50">
        <v>43102</v>
      </c>
      <c r="B1635" s="1">
        <v>0.64981481481481485</v>
      </c>
      <c r="C1635" s="1" t="s">
        <v>2107</v>
      </c>
      <c r="D1635" s="1" t="s">
        <v>135</v>
      </c>
      <c r="E1635" s="1" t="s">
        <v>2474</v>
      </c>
      <c r="F1635" s="52">
        <v>43102.648611111108</v>
      </c>
      <c r="G1635" s="158">
        <v>40</v>
      </c>
      <c r="H1635" s="5" t="s">
        <v>137</v>
      </c>
      <c r="I1635" s="1" t="s">
        <v>119</v>
      </c>
      <c r="J1635" s="69">
        <v>32.56</v>
      </c>
    </row>
    <row r="1636" spans="1:10" x14ac:dyDescent="0.2">
      <c r="A1636" s="50">
        <v>43102</v>
      </c>
      <c r="B1636" s="1">
        <v>0.64986111111111111</v>
      </c>
      <c r="C1636" s="1" t="s">
        <v>1396</v>
      </c>
      <c r="D1636" s="1" t="s">
        <v>135</v>
      </c>
      <c r="E1636" s="1" t="s">
        <v>2475</v>
      </c>
      <c r="F1636" s="52">
        <v>43102.648611111108</v>
      </c>
      <c r="G1636" s="158">
        <v>30</v>
      </c>
      <c r="H1636" s="5" t="s">
        <v>118</v>
      </c>
      <c r="I1636" s="1" t="s">
        <v>143</v>
      </c>
      <c r="J1636" s="69">
        <v>14.74</v>
      </c>
    </row>
    <row r="1637" spans="1:10" x14ac:dyDescent="0.2">
      <c r="A1637" s="50">
        <v>43102</v>
      </c>
      <c r="B1637" s="1">
        <v>0.68439814814814814</v>
      </c>
      <c r="C1637" s="1" t="s">
        <v>1597</v>
      </c>
      <c r="D1637" s="1" t="s">
        <v>135</v>
      </c>
      <c r="E1637" s="1" t="s">
        <v>2476</v>
      </c>
      <c r="F1637" s="52">
        <v>43102.683472222219</v>
      </c>
      <c r="G1637" s="158">
        <v>2</v>
      </c>
      <c r="H1637" s="5" t="s">
        <v>118</v>
      </c>
      <c r="I1637" s="1" t="s">
        <v>143</v>
      </c>
      <c r="J1637" s="69">
        <v>544.5</v>
      </c>
    </row>
    <row r="1638" spans="1:10" x14ac:dyDescent="0.2">
      <c r="A1638" s="50">
        <v>43102</v>
      </c>
      <c r="B1638" s="1">
        <v>0.68444444444444441</v>
      </c>
      <c r="C1638" s="1" t="s">
        <v>1937</v>
      </c>
      <c r="D1638" s="1" t="s">
        <v>135</v>
      </c>
      <c r="E1638" s="1" t="s">
        <v>2477</v>
      </c>
      <c r="F1638" s="52">
        <v>43102.683472222219</v>
      </c>
      <c r="G1638" s="158">
        <v>5</v>
      </c>
      <c r="H1638" s="5" t="s">
        <v>118</v>
      </c>
      <c r="I1638" s="1" t="s">
        <v>143</v>
      </c>
      <c r="J1638" s="69">
        <v>5903</v>
      </c>
    </row>
    <row r="1639" spans="1:10" x14ac:dyDescent="0.2">
      <c r="A1639" s="50">
        <v>43102</v>
      </c>
      <c r="B1639" s="1">
        <v>0.68449074074074068</v>
      </c>
      <c r="C1639" s="1" t="s">
        <v>2411</v>
      </c>
      <c r="D1639" s="1" t="s">
        <v>135</v>
      </c>
      <c r="E1639" s="1" t="s">
        <v>2478</v>
      </c>
      <c r="F1639" s="52">
        <v>43102.683472222219</v>
      </c>
      <c r="G1639" s="158">
        <v>1</v>
      </c>
      <c r="H1639" s="5" t="s">
        <v>137</v>
      </c>
      <c r="I1639" s="1" t="s">
        <v>143</v>
      </c>
      <c r="J1639" s="69">
        <v>279.3</v>
      </c>
    </row>
    <row r="1640" spans="1:10" x14ac:dyDescent="0.2">
      <c r="A1640" s="50">
        <v>43102</v>
      </c>
      <c r="B1640" s="1">
        <v>0.68453703703703705</v>
      </c>
      <c r="C1640" s="1" t="s">
        <v>999</v>
      </c>
      <c r="D1640" s="1" t="s">
        <v>135</v>
      </c>
      <c r="E1640" s="1" t="s">
        <v>2479</v>
      </c>
      <c r="F1640" s="52">
        <v>43102.683472222219</v>
      </c>
      <c r="G1640" s="158">
        <v>8</v>
      </c>
      <c r="H1640" s="5" t="s">
        <v>137</v>
      </c>
      <c r="I1640" s="1" t="s">
        <v>119</v>
      </c>
      <c r="J1640" s="69">
        <v>3847</v>
      </c>
    </row>
    <row r="1641" spans="1:10" x14ac:dyDescent="0.2">
      <c r="A1641" s="50">
        <v>43102</v>
      </c>
      <c r="B1641" s="1">
        <v>0.68458333333333332</v>
      </c>
      <c r="C1641" s="1" t="s">
        <v>1416</v>
      </c>
      <c r="D1641" s="1" t="s">
        <v>135</v>
      </c>
      <c r="E1641" s="1" t="s">
        <v>2480</v>
      </c>
      <c r="F1641" s="52">
        <v>43102.683472222219</v>
      </c>
      <c r="G1641" s="158">
        <v>76</v>
      </c>
      <c r="H1641" s="5" t="s">
        <v>118</v>
      </c>
      <c r="I1641" s="1" t="s">
        <v>119</v>
      </c>
      <c r="J1641" s="69">
        <v>3868</v>
      </c>
    </row>
    <row r="1642" spans="1:10" x14ac:dyDescent="0.2">
      <c r="A1642" s="50">
        <v>43102</v>
      </c>
      <c r="B1642" s="1">
        <v>0.68462962962962959</v>
      </c>
      <c r="C1642" s="1" t="s">
        <v>1416</v>
      </c>
      <c r="D1642" s="1" t="s">
        <v>135</v>
      </c>
      <c r="E1642" s="1" t="s">
        <v>2481</v>
      </c>
      <c r="F1642" s="52">
        <v>43102.683472222219</v>
      </c>
      <c r="G1642" s="158">
        <v>46</v>
      </c>
      <c r="H1642" s="5" t="s">
        <v>118</v>
      </c>
      <c r="I1642" s="1" t="s">
        <v>143</v>
      </c>
      <c r="J1642" s="69">
        <v>3825</v>
      </c>
    </row>
    <row r="1643" spans="1:10" x14ac:dyDescent="0.2">
      <c r="A1643" s="50">
        <v>43103</v>
      </c>
      <c r="B1643" s="1">
        <v>0.64150462962962962</v>
      </c>
      <c r="C1643" s="1" t="s">
        <v>1416</v>
      </c>
      <c r="D1643" s="1" t="s">
        <v>135</v>
      </c>
      <c r="E1643" s="1" t="s">
        <v>2482</v>
      </c>
      <c r="F1643" s="52">
        <v>43103.635416666664</v>
      </c>
      <c r="G1643" s="158">
        <v>6</v>
      </c>
      <c r="H1643" s="5" t="s">
        <v>118</v>
      </c>
      <c r="I1643" s="1" t="s">
        <v>143</v>
      </c>
      <c r="J1643" s="69">
        <v>3810</v>
      </c>
    </row>
    <row r="1644" spans="1:10" x14ac:dyDescent="0.2">
      <c r="A1644" s="50">
        <v>43103</v>
      </c>
      <c r="B1644" s="1">
        <v>0.64155092592592589</v>
      </c>
      <c r="C1644" s="1" t="s">
        <v>999</v>
      </c>
      <c r="D1644" s="1" t="s">
        <v>135</v>
      </c>
      <c r="E1644" s="1" t="s">
        <v>2483</v>
      </c>
      <c r="F1644" s="52">
        <v>43103.635416666664</v>
      </c>
      <c r="G1644" s="158">
        <v>5</v>
      </c>
      <c r="H1644" s="5" t="s">
        <v>118</v>
      </c>
      <c r="I1644" s="1" t="s">
        <v>143</v>
      </c>
      <c r="J1644" s="69">
        <v>3808</v>
      </c>
    </row>
    <row r="1645" spans="1:10" x14ac:dyDescent="0.2">
      <c r="A1645" s="50">
        <v>43103</v>
      </c>
      <c r="B1645" s="1">
        <v>0.64159722222222226</v>
      </c>
      <c r="C1645" s="1" t="s">
        <v>1416</v>
      </c>
      <c r="D1645" s="1" t="s">
        <v>135</v>
      </c>
      <c r="E1645" s="1" t="s">
        <v>2484</v>
      </c>
      <c r="F1645" s="52">
        <v>43103.635416666664</v>
      </c>
      <c r="G1645" s="158">
        <v>30</v>
      </c>
      <c r="H1645" s="5" t="s">
        <v>137</v>
      </c>
      <c r="I1645" s="1" t="s">
        <v>119</v>
      </c>
      <c r="J1645" s="69">
        <v>3809</v>
      </c>
    </row>
    <row r="1646" spans="1:10" x14ac:dyDescent="0.2">
      <c r="A1646" s="50">
        <v>43103</v>
      </c>
      <c r="B1646" s="1">
        <v>0.64164351851851853</v>
      </c>
      <c r="C1646" s="1" t="s">
        <v>1597</v>
      </c>
      <c r="D1646" s="1" t="s">
        <v>135</v>
      </c>
      <c r="E1646" s="1" t="s">
        <v>2485</v>
      </c>
      <c r="F1646" s="52">
        <v>43103.635416666664</v>
      </c>
      <c r="G1646" s="158">
        <v>6</v>
      </c>
      <c r="H1646" s="5" t="s">
        <v>137</v>
      </c>
      <c r="I1646" s="1" t="s">
        <v>119</v>
      </c>
      <c r="J1646" s="69">
        <v>538</v>
      </c>
    </row>
    <row r="1647" spans="1:10" x14ac:dyDescent="0.2">
      <c r="A1647" s="50">
        <v>43103</v>
      </c>
      <c r="B1647" s="1">
        <v>0.6416898148148148</v>
      </c>
      <c r="C1647" s="1" t="s">
        <v>1416</v>
      </c>
      <c r="D1647" s="1" t="s">
        <v>135</v>
      </c>
      <c r="E1647" s="1" t="s">
        <v>2486</v>
      </c>
      <c r="F1647" s="52">
        <v>43103.635416666664</v>
      </c>
      <c r="G1647" s="158">
        <v>76</v>
      </c>
      <c r="H1647" s="5" t="s">
        <v>137</v>
      </c>
      <c r="I1647" s="1" t="s">
        <v>143</v>
      </c>
      <c r="J1647" s="69">
        <v>3834.973684</v>
      </c>
    </row>
    <row r="1648" spans="1:10" x14ac:dyDescent="0.2">
      <c r="A1648" s="50">
        <v>43103</v>
      </c>
      <c r="B1648" s="1">
        <v>0.64173611111111117</v>
      </c>
      <c r="C1648" s="1" t="s">
        <v>1416</v>
      </c>
      <c r="D1648" s="1" t="s">
        <v>135</v>
      </c>
      <c r="E1648" s="1" t="s">
        <v>2487</v>
      </c>
      <c r="F1648" s="52">
        <v>43103.635416666664</v>
      </c>
      <c r="G1648" s="158">
        <v>29</v>
      </c>
      <c r="H1648" s="5" t="s">
        <v>137</v>
      </c>
      <c r="I1648" s="1" t="s">
        <v>143</v>
      </c>
      <c r="J1648" s="69">
        <v>3833.5862069999998</v>
      </c>
    </row>
    <row r="1649" spans="1:10" x14ac:dyDescent="0.2">
      <c r="A1649" s="50">
        <v>43103</v>
      </c>
      <c r="B1649" s="1">
        <v>0.64178240740740744</v>
      </c>
      <c r="C1649" s="1" t="s">
        <v>1416</v>
      </c>
      <c r="D1649" s="1" t="s">
        <v>135</v>
      </c>
      <c r="E1649" s="1" t="s">
        <v>2488</v>
      </c>
      <c r="F1649" s="52">
        <v>43103.635416666664</v>
      </c>
      <c r="G1649" s="158">
        <v>29</v>
      </c>
      <c r="H1649" s="5" t="s">
        <v>118</v>
      </c>
      <c r="I1649" s="1" t="s">
        <v>119</v>
      </c>
      <c r="J1649" s="69">
        <v>3861.8275859999999</v>
      </c>
    </row>
    <row r="1650" spans="1:10" x14ac:dyDescent="0.2">
      <c r="A1650" s="50">
        <v>43103</v>
      </c>
      <c r="B1650" s="1">
        <v>0.64182870370370371</v>
      </c>
      <c r="C1650" s="1" t="s">
        <v>2411</v>
      </c>
      <c r="D1650" s="1" t="s">
        <v>135</v>
      </c>
      <c r="E1650" s="1" t="s">
        <v>2489</v>
      </c>
      <c r="F1650" s="52">
        <v>43103.635416666664</v>
      </c>
      <c r="G1650" s="158">
        <v>1</v>
      </c>
      <c r="H1650" s="5" t="s">
        <v>137</v>
      </c>
      <c r="I1650" s="1" t="s">
        <v>143</v>
      </c>
      <c r="J1650" s="69">
        <v>281.25</v>
      </c>
    </row>
    <row r="1651" spans="1:10" x14ac:dyDescent="0.2">
      <c r="A1651" s="50">
        <v>43103</v>
      </c>
      <c r="B1651" s="1">
        <v>0.67137731481481477</v>
      </c>
      <c r="C1651" s="1" t="s">
        <v>1708</v>
      </c>
      <c r="D1651" s="1" t="s">
        <v>116</v>
      </c>
      <c r="E1651" s="1" t="s">
        <v>2490</v>
      </c>
      <c r="F1651" s="52">
        <v>43103.670798611114</v>
      </c>
      <c r="G1651" s="158">
        <v>2000</v>
      </c>
      <c r="H1651" s="5" t="s">
        <v>137</v>
      </c>
      <c r="I1651" s="1" t="s">
        <v>143</v>
      </c>
      <c r="J1651" s="69">
        <v>0</v>
      </c>
    </row>
    <row r="1652" spans="1:10" x14ac:dyDescent="0.2">
      <c r="A1652" s="50">
        <v>43103</v>
      </c>
      <c r="B1652" s="1">
        <v>0.67148148148148146</v>
      </c>
      <c r="C1652" s="1" t="s">
        <v>2109</v>
      </c>
      <c r="D1652" s="1" t="s">
        <v>116</v>
      </c>
      <c r="E1652" s="1" t="s">
        <v>2492</v>
      </c>
      <c r="F1652" s="52">
        <v>43103.671481481484</v>
      </c>
      <c r="G1652" s="158">
        <v>346</v>
      </c>
      <c r="H1652" s="5" t="s">
        <v>137</v>
      </c>
      <c r="I1652" s="1" t="s">
        <v>143</v>
      </c>
      <c r="J1652" s="69">
        <v>3.8431999999999999</v>
      </c>
    </row>
    <row r="1653" spans="1:10" x14ac:dyDescent="0.2">
      <c r="A1653" s="50">
        <v>43103</v>
      </c>
      <c r="B1653" s="1">
        <v>0.70023148148148151</v>
      </c>
      <c r="C1653" s="1" t="s">
        <v>2499</v>
      </c>
      <c r="D1653" s="1" t="s">
        <v>116</v>
      </c>
      <c r="E1653" s="1" t="s">
        <v>2492</v>
      </c>
      <c r="F1653" s="52">
        <v>43103.700138888889</v>
      </c>
      <c r="G1653" s="158">
        <v>786</v>
      </c>
      <c r="H1653" s="5" t="s">
        <v>118</v>
      </c>
      <c r="I1653" s="1" t="s">
        <v>119</v>
      </c>
      <c r="J1653" s="69">
        <v>1.0403659999999999</v>
      </c>
    </row>
    <row r="1654" spans="1:10" x14ac:dyDescent="0.2">
      <c r="A1654" s="50">
        <v>43103</v>
      </c>
      <c r="B1654" s="1">
        <v>0.70028935185185182</v>
      </c>
      <c r="C1654" s="1" t="s">
        <v>2500</v>
      </c>
      <c r="D1654" s="1" t="s">
        <v>116</v>
      </c>
      <c r="E1654" s="1" t="s">
        <v>2507</v>
      </c>
      <c r="F1654" s="52">
        <v>43103.700289351851</v>
      </c>
      <c r="G1654" s="158">
        <v>8532.42</v>
      </c>
      <c r="H1654" s="5" t="s">
        <v>118</v>
      </c>
      <c r="I1654" s="1" t="s">
        <v>119</v>
      </c>
      <c r="J1654" s="69">
        <v>0.51919599999999999</v>
      </c>
    </row>
    <row r="1655" spans="1:10" x14ac:dyDescent="0.2">
      <c r="A1655" s="50">
        <v>43103</v>
      </c>
      <c r="B1655" s="1">
        <v>0.70033564814814808</v>
      </c>
      <c r="C1655" s="1" t="s">
        <v>2501</v>
      </c>
      <c r="D1655" s="1" t="s">
        <v>116</v>
      </c>
      <c r="E1655" s="1" t="s">
        <v>2508</v>
      </c>
      <c r="F1655" s="52">
        <v>43103.700335648151</v>
      </c>
      <c r="G1655" s="158">
        <v>759</v>
      </c>
      <c r="H1655" s="5" t="s">
        <v>118</v>
      </c>
      <c r="I1655" s="1" t="s">
        <v>119</v>
      </c>
      <c r="J1655" s="69">
        <v>2.9568589999999997</v>
      </c>
    </row>
    <row r="1656" spans="1:10" x14ac:dyDescent="0.2">
      <c r="A1656" s="50">
        <v>43103</v>
      </c>
      <c r="B1656" s="1">
        <v>0.70261574074074085</v>
      </c>
      <c r="C1656" s="1" t="s">
        <v>2377</v>
      </c>
      <c r="D1656" s="1" t="s">
        <v>135</v>
      </c>
      <c r="E1656" s="1" t="s">
        <v>2490</v>
      </c>
      <c r="F1656" s="52">
        <v>43103.701388888891</v>
      </c>
      <c r="G1656" s="158">
        <v>4500</v>
      </c>
      <c r="H1656" s="5" t="s">
        <v>137</v>
      </c>
      <c r="I1656" s="1" t="s">
        <v>119</v>
      </c>
      <c r="J1656" s="69">
        <v>11.707000000000001</v>
      </c>
    </row>
    <row r="1657" spans="1:10" x14ac:dyDescent="0.2">
      <c r="A1657" s="50">
        <v>43103</v>
      </c>
      <c r="B1657" s="1">
        <v>0.702662037037037</v>
      </c>
      <c r="C1657" s="1" t="s">
        <v>2497</v>
      </c>
      <c r="D1657" s="1" t="s">
        <v>135</v>
      </c>
      <c r="E1657" s="1" t="s">
        <v>2491</v>
      </c>
      <c r="F1657" s="52">
        <v>43103.701388888891</v>
      </c>
      <c r="G1657" s="158">
        <v>455</v>
      </c>
      <c r="H1657" s="5" t="s">
        <v>137</v>
      </c>
      <c r="I1657" s="1" t="s">
        <v>119</v>
      </c>
      <c r="J1657" s="69">
        <v>26.324000000000002</v>
      </c>
    </row>
    <row r="1658" spans="1:10" x14ac:dyDescent="0.2">
      <c r="A1658" s="50">
        <v>43103</v>
      </c>
      <c r="B1658" s="1">
        <v>0.70270833333333327</v>
      </c>
      <c r="C1658" s="1" t="s">
        <v>2328</v>
      </c>
      <c r="D1658" s="1" t="s">
        <v>135</v>
      </c>
      <c r="E1658" s="1" t="s">
        <v>2492</v>
      </c>
      <c r="F1658" s="52">
        <v>43103.701388888891</v>
      </c>
      <c r="G1658" s="158">
        <v>100</v>
      </c>
      <c r="H1658" s="5" t="s">
        <v>137</v>
      </c>
      <c r="I1658" s="1" t="s">
        <v>119</v>
      </c>
      <c r="J1658" s="69">
        <v>9.7200000000000006</v>
      </c>
    </row>
    <row r="1659" spans="1:10" x14ac:dyDescent="0.2">
      <c r="A1659" s="50">
        <v>43103</v>
      </c>
      <c r="B1659" s="1">
        <v>0.70275462962962953</v>
      </c>
      <c r="C1659" s="1" t="s">
        <v>1468</v>
      </c>
      <c r="D1659" s="1" t="s">
        <v>135</v>
      </c>
      <c r="E1659" s="1" t="s">
        <v>2507</v>
      </c>
      <c r="F1659" s="52">
        <v>43103.701388888891</v>
      </c>
      <c r="G1659" s="158">
        <v>20</v>
      </c>
      <c r="H1659" s="5" t="s">
        <v>137</v>
      </c>
      <c r="I1659" s="1" t="s">
        <v>119</v>
      </c>
      <c r="J1659" s="69">
        <v>18.579999999999998</v>
      </c>
    </row>
    <row r="1660" spans="1:10" x14ac:dyDescent="0.2">
      <c r="A1660" s="50">
        <v>43103</v>
      </c>
      <c r="B1660" s="1">
        <v>0.70280092592592591</v>
      </c>
      <c r="C1660" s="1" t="s">
        <v>2241</v>
      </c>
      <c r="D1660" s="1" t="s">
        <v>135</v>
      </c>
      <c r="E1660" s="1" t="s">
        <v>2508</v>
      </c>
      <c r="F1660" s="52">
        <v>43103.701388888891</v>
      </c>
      <c r="G1660" s="158">
        <v>60</v>
      </c>
      <c r="H1660" s="5" t="s">
        <v>137</v>
      </c>
      <c r="I1660" s="1" t="s">
        <v>119</v>
      </c>
      <c r="J1660" s="69">
        <v>13.87</v>
      </c>
    </row>
    <row r="1661" spans="1:10" x14ac:dyDescent="0.2">
      <c r="A1661" s="50">
        <v>43103</v>
      </c>
      <c r="B1661" s="1">
        <v>0.70284722222222218</v>
      </c>
      <c r="C1661" s="1" t="s">
        <v>1962</v>
      </c>
      <c r="D1661" s="1" t="s">
        <v>135</v>
      </c>
      <c r="E1661" s="1" t="s">
        <v>2509</v>
      </c>
      <c r="F1661" s="52">
        <v>43103.701388888891</v>
      </c>
      <c r="G1661" s="158">
        <v>79</v>
      </c>
      <c r="H1661" s="5" t="s">
        <v>137</v>
      </c>
      <c r="I1661" s="1" t="s">
        <v>119</v>
      </c>
      <c r="J1661" s="69">
        <v>30.245000000000001</v>
      </c>
    </row>
    <row r="1662" spans="1:10" x14ac:dyDescent="0.2">
      <c r="A1662" s="50">
        <v>43103</v>
      </c>
      <c r="B1662" s="1">
        <v>0.7029050925925926</v>
      </c>
      <c r="C1662" s="1" t="s">
        <v>1977</v>
      </c>
      <c r="D1662" s="1" t="s">
        <v>135</v>
      </c>
      <c r="E1662" s="1" t="s">
        <v>2510</v>
      </c>
      <c r="F1662" s="52">
        <v>43103.701388888891</v>
      </c>
      <c r="G1662" s="158">
        <v>200</v>
      </c>
      <c r="H1662" s="5" t="s">
        <v>137</v>
      </c>
      <c r="I1662" s="1" t="s">
        <v>119</v>
      </c>
      <c r="J1662" s="69">
        <v>9.798</v>
      </c>
    </row>
    <row r="1663" spans="1:10" x14ac:dyDescent="0.2">
      <c r="A1663" s="50">
        <v>43103</v>
      </c>
      <c r="B1663" s="1">
        <v>0.70295138888888886</v>
      </c>
      <c r="C1663" s="1" t="s">
        <v>978</v>
      </c>
      <c r="D1663" s="1" t="s">
        <v>135</v>
      </c>
      <c r="E1663" s="1" t="s">
        <v>2511</v>
      </c>
      <c r="F1663" s="52">
        <v>43103.701388888891</v>
      </c>
      <c r="G1663" s="158">
        <v>400</v>
      </c>
      <c r="H1663" s="5" t="s">
        <v>137</v>
      </c>
      <c r="I1663" s="1" t="s">
        <v>119</v>
      </c>
      <c r="J1663" s="69">
        <v>25.315999999999999</v>
      </c>
    </row>
    <row r="1664" spans="1:10" x14ac:dyDescent="0.2">
      <c r="A1664" s="50">
        <v>43103</v>
      </c>
      <c r="B1664" s="1">
        <v>0.70299768518518524</v>
      </c>
      <c r="C1664" s="1" t="s">
        <v>2107</v>
      </c>
      <c r="D1664" s="1" t="s">
        <v>135</v>
      </c>
      <c r="E1664" s="1" t="s">
        <v>2512</v>
      </c>
      <c r="F1664" s="52">
        <v>43103.701388888891</v>
      </c>
      <c r="G1664" s="158">
        <v>260</v>
      </c>
      <c r="H1664" s="5" t="s">
        <v>118</v>
      </c>
      <c r="I1664" s="1" t="s">
        <v>143</v>
      </c>
      <c r="J1664" s="69">
        <v>32.880000000000003</v>
      </c>
    </row>
    <row r="1665" spans="1:10" x14ac:dyDescent="0.2">
      <c r="A1665" s="50">
        <v>43103</v>
      </c>
      <c r="B1665" s="1">
        <v>0.70304398148148151</v>
      </c>
      <c r="C1665" s="1" t="s">
        <v>2494</v>
      </c>
      <c r="D1665" s="1" t="s">
        <v>135</v>
      </c>
      <c r="E1665" s="1" t="s">
        <v>2513</v>
      </c>
      <c r="F1665" s="52">
        <v>43103.701388888891</v>
      </c>
      <c r="G1665" s="158">
        <v>450</v>
      </c>
      <c r="H1665" s="5" t="s">
        <v>137</v>
      </c>
      <c r="I1665" s="1" t="s">
        <v>119</v>
      </c>
      <c r="J1665" s="69">
        <v>12.574999999999999</v>
      </c>
    </row>
    <row r="1666" spans="1:10" x14ac:dyDescent="0.2">
      <c r="A1666" s="50">
        <v>43103</v>
      </c>
      <c r="B1666" s="1">
        <v>0.70309027777777777</v>
      </c>
      <c r="C1666" s="1" t="s">
        <v>2324</v>
      </c>
      <c r="D1666" s="1" t="s">
        <v>135</v>
      </c>
      <c r="E1666" s="1" t="s">
        <v>2514</v>
      </c>
      <c r="F1666" s="52">
        <v>43103.701388888891</v>
      </c>
      <c r="G1666" s="158">
        <v>500</v>
      </c>
      <c r="H1666" s="5" t="s">
        <v>137</v>
      </c>
      <c r="I1666" s="1" t="s">
        <v>119</v>
      </c>
      <c r="J1666" s="69">
        <v>56.094999999999999</v>
      </c>
    </row>
    <row r="1667" spans="1:10" x14ac:dyDescent="0.2">
      <c r="A1667" s="50">
        <v>43103</v>
      </c>
      <c r="B1667" s="1">
        <v>0.70313657407407415</v>
      </c>
      <c r="C1667" s="1" t="s">
        <v>2324</v>
      </c>
      <c r="D1667" s="1" t="s">
        <v>135</v>
      </c>
      <c r="E1667" s="1" t="s">
        <v>2515</v>
      </c>
      <c r="F1667" s="52">
        <v>43103.701388888891</v>
      </c>
      <c r="G1667" s="158">
        <v>300</v>
      </c>
      <c r="H1667" s="5" t="s">
        <v>118</v>
      </c>
      <c r="I1667" s="1" t="s">
        <v>143</v>
      </c>
      <c r="J1667" s="69">
        <v>55.976999999999997</v>
      </c>
    </row>
    <row r="1668" spans="1:10" x14ac:dyDescent="0.2">
      <c r="A1668" s="50">
        <v>43103</v>
      </c>
      <c r="B1668" s="1">
        <v>0.70318287037037042</v>
      </c>
      <c r="C1668" s="1" t="s">
        <v>2324</v>
      </c>
      <c r="D1668" s="1" t="s">
        <v>135</v>
      </c>
      <c r="E1668" s="1" t="s">
        <v>2516</v>
      </c>
      <c r="F1668" s="52">
        <v>43103.701388888891</v>
      </c>
      <c r="G1668" s="158">
        <v>50</v>
      </c>
      <c r="H1668" s="5" t="s">
        <v>118</v>
      </c>
      <c r="I1668" s="1" t="s">
        <v>143</v>
      </c>
      <c r="J1668" s="69">
        <v>57.09</v>
      </c>
    </row>
    <row r="1669" spans="1:10" x14ac:dyDescent="0.2">
      <c r="A1669" s="50">
        <v>43103</v>
      </c>
      <c r="B1669" s="1">
        <v>0.70322916666666668</v>
      </c>
      <c r="C1669" s="1" t="s">
        <v>2256</v>
      </c>
      <c r="D1669" s="1" t="s">
        <v>135</v>
      </c>
      <c r="E1669" s="1" t="s">
        <v>2517</v>
      </c>
      <c r="F1669" s="52">
        <v>43103.701388888891</v>
      </c>
      <c r="G1669" s="158">
        <v>50</v>
      </c>
      <c r="H1669" s="5" t="s">
        <v>137</v>
      </c>
      <c r="I1669" s="1" t="s">
        <v>119</v>
      </c>
      <c r="J1669" s="69">
        <v>21.32</v>
      </c>
    </row>
    <row r="1670" spans="1:10" x14ac:dyDescent="0.2">
      <c r="A1670" s="50">
        <v>43103</v>
      </c>
      <c r="B1670" s="1">
        <v>0.70327546296296306</v>
      </c>
      <c r="C1670" s="1" t="s">
        <v>2013</v>
      </c>
      <c r="D1670" s="1" t="s">
        <v>135</v>
      </c>
      <c r="E1670" s="1" t="s">
        <v>2518</v>
      </c>
      <c r="F1670" s="52">
        <v>43103.701388888891</v>
      </c>
      <c r="G1670" s="158">
        <v>40</v>
      </c>
      <c r="H1670" s="5" t="s">
        <v>137</v>
      </c>
      <c r="I1670" s="1" t="s">
        <v>119</v>
      </c>
      <c r="J1670" s="69">
        <v>27.54</v>
      </c>
    </row>
    <row r="1671" spans="1:10" x14ac:dyDescent="0.2">
      <c r="A1671" s="50">
        <v>43103</v>
      </c>
      <c r="B1671" s="1">
        <v>0.76170138888888894</v>
      </c>
      <c r="C1671" s="1" t="s">
        <v>1698</v>
      </c>
      <c r="D1671" s="1" t="s">
        <v>116</v>
      </c>
      <c r="E1671" s="1" t="s">
        <v>2519</v>
      </c>
      <c r="F1671" s="52">
        <v>43103.761666666665</v>
      </c>
      <c r="G1671" s="158">
        <v>455</v>
      </c>
      <c r="H1671" s="5" t="s">
        <v>137</v>
      </c>
      <c r="I1671" s="1" t="s">
        <v>143</v>
      </c>
      <c r="J1671" s="69">
        <v>0</v>
      </c>
    </row>
    <row r="1672" spans="1:10" x14ac:dyDescent="0.2">
      <c r="A1672" s="50">
        <v>43104</v>
      </c>
      <c r="B1672" s="1">
        <v>0.64215277777777779</v>
      </c>
      <c r="C1672" s="1" t="s">
        <v>2526</v>
      </c>
      <c r="D1672" s="1" t="s">
        <v>116</v>
      </c>
      <c r="E1672" s="1" t="s">
        <v>2533</v>
      </c>
      <c r="F1672" s="52">
        <v>43104.642025462963</v>
      </c>
      <c r="G1672" s="158">
        <v>1065</v>
      </c>
      <c r="H1672" s="5" t="s">
        <v>118</v>
      </c>
      <c r="I1672" s="1" t="s">
        <v>119</v>
      </c>
      <c r="J1672" s="69">
        <v>1.5493500000000002</v>
      </c>
    </row>
    <row r="1673" spans="1:10" x14ac:dyDescent="0.2">
      <c r="A1673" s="50">
        <v>43104</v>
      </c>
      <c r="B1673" s="1">
        <v>0.64219907407407406</v>
      </c>
      <c r="C1673" s="1" t="s">
        <v>2528</v>
      </c>
      <c r="D1673" s="1" t="s">
        <v>116</v>
      </c>
      <c r="E1673" s="1" t="s">
        <v>2534</v>
      </c>
      <c r="F1673" s="52">
        <v>43104.642199074071</v>
      </c>
      <c r="G1673" s="158">
        <v>724.63</v>
      </c>
      <c r="H1673" s="5" t="s">
        <v>118</v>
      </c>
      <c r="I1673" s="1" t="s">
        <v>119</v>
      </c>
      <c r="J1673" s="69">
        <v>0.65826000000000007</v>
      </c>
    </row>
    <row r="1674" spans="1:10" x14ac:dyDescent="0.2">
      <c r="A1674" s="50">
        <v>43104</v>
      </c>
      <c r="B1674" s="1">
        <v>0.64629629629629626</v>
      </c>
      <c r="C1674" s="1" t="s">
        <v>1695</v>
      </c>
      <c r="D1674" s="1" t="s">
        <v>116</v>
      </c>
      <c r="E1674" s="1" t="s">
        <v>2535</v>
      </c>
      <c r="F1674" s="52">
        <v>43104.646157407406</v>
      </c>
      <c r="G1674" s="158">
        <v>4622</v>
      </c>
      <c r="H1674" s="5" t="s">
        <v>137</v>
      </c>
      <c r="I1674" s="1" t="s">
        <v>143</v>
      </c>
      <c r="J1674" s="69">
        <v>0</v>
      </c>
    </row>
    <row r="1675" spans="1:10" x14ac:dyDescent="0.2">
      <c r="A1675" s="50">
        <v>43104</v>
      </c>
      <c r="B1675" s="1">
        <v>0.64634259259259264</v>
      </c>
      <c r="C1675" s="1" t="s">
        <v>1738</v>
      </c>
      <c r="D1675" s="1" t="s">
        <v>116</v>
      </c>
      <c r="E1675" s="1" t="s">
        <v>2536</v>
      </c>
      <c r="F1675" s="52">
        <v>43104.64634259259</v>
      </c>
      <c r="G1675" s="158">
        <v>776</v>
      </c>
      <c r="H1675" s="5" t="s">
        <v>137</v>
      </c>
      <c r="I1675" s="1" t="s">
        <v>143</v>
      </c>
      <c r="J1675" s="69">
        <v>0</v>
      </c>
    </row>
    <row r="1676" spans="1:10" x14ac:dyDescent="0.2">
      <c r="A1676" s="50">
        <v>43104</v>
      </c>
      <c r="B1676" s="1">
        <v>0.65810185185185188</v>
      </c>
      <c r="C1676" s="1" t="s">
        <v>2293</v>
      </c>
      <c r="D1676" s="1" t="s">
        <v>135</v>
      </c>
      <c r="E1676" s="1" t="s">
        <v>2533</v>
      </c>
      <c r="F1676" s="52">
        <v>43104.652777777781</v>
      </c>
      <c r="G1676" s="158">
        <v>60</v>
      </c>
      <c r="H1676" s="5" t="s">
        <v>137</v>
      </c>
      <c r="I1676" s="1" t="s">
        <v>119</v>
      </c>
      <c r="J1676" s="69">
        <v>24.81</v>
      </c>
    </row>
    <row r="1677" spans="1:10" x14ac:dyDescent="0.2">
      <c r="A1677" s="50">
        <v>43104</v>
      </c>
      <c r="B1677" s="1">
        <v>0.65813657407407411</v>
      </c>
      <c r="C1677" s="1" t="s">
        <v>2200</v>
      </c>
      <c r="D1677" s="1" t="s">
        <v>135</v>
      </c>
      <c r="E1677" s="1" t="s">
        <v>2534</v>
      </c>
      <c r="F1677" s="52">
        <v>43104.652777777781</v>
      </c>
      <c r="G1677" s="158">
        <v>1346</v>
      </c>
      <c r="H1677" s="5" t="s">
        <v>137</v>
      </c>
      <c r="I1677" s="1" t="s">
        <v>119</v>
      </c>
      <c r="J1677" s="69">
        <v>5.34</v>
      </c>
    </row>
    <row r="1678" spans="1:10" x14ac:dyDescent="0.2">
      <c r="A1678" s="50">
        <v>43104</v>
      </c>
      <c r="B1678" s="1">
        <v>0.65818287037037038</v>
      </c>
      <c r="C1678" s="1" t="s">
        <v>1879</v>
      </c>
      <c r="D1678" s="1" t="s">
        <v>135</v>
      </c>
      <c r="E1678" s="1" t="s">
        <v>2535</v>
      </c>
      <c r="F1678" s="52">
        <v>43104.652777777781</v>
      </c>
      <c r="G1678" s="158">
        <v>100</v>
      </c>
      <c r="H1678" s="5" t="s">
        <v>137</v>
      </c>
      <c r="I1678" s="1" t="s">
        <v>119</v>
      </c>
      <c r="J1678" s="69">
        <v>6.89</v>
      </c>
    </row>
    <row r="1679" spans="1:10" x14ac:dyDescent="0.2">
      <c r="A1679" s="50">
        <v>43104</v>
      </c>
      <c r="B1679" s="1">
        <v>0.65822916666666664</v>
      </c>
      <c r="C1679" s="1" t="s">
        <v>1875</v>
      </c>
      <c r="D1679" s="1" t="s">
        <v>135</v>
      </c>
      <c r="E1679" s="1" t="s">
        <v>2536</v>
      </c>
      <c r="F1679" s="52">
        <v>43104.652777777781</v>
      </c>
      <c r="G1679" s="158">
        <v>100</v>
      </c>
      <c r="H1679" s="5" t="s">
        <v>137</v>
      </c>
      <c r="I1679" s="1" t="s">
        <v>119</v>
      </c>
      <c r="J1679" s="69">
        <v>12.77</v>
      </c>
    </row>
    <row r="1680" spans="1:10" x14ac:dyDescent="0.2">
      <c r="A1680" s="50">
        <v>43104</v>
      </c>
      <c r="B1680" s="1">
        <v>0.65827546296296291</v>
      </c>
      <c r="C1680" s="1" t="s">
        <v>1845</v>
      </c>
      <c r="D1680" s="1" t="s">
        <v>135</v>
      </c>
      <c r="E1680" s="1" t="s">
        <v>2537</v>
      </c>
      <c r="F1680" s="52">
        <v>43104.652777777781</v>
      </c>
      <c r="G1680" s="158">
        <v>100</v>
      </c>
      <c r="H1680" s="5" t="s">
        <v>137</v>
      </c>
      <c r="I1680" s="1" t="s">
        <v>119</v>
      </c>
      <c r="J1680" s="69">
        <v>38.18</v>
      </c>
    </row>
    <row r="1681" spans="1:10" x14ac:dyDescent="0.2">
      <c r="A1681" s="50">
        <v>43104</v>
      </c>
      <c r="B1681" s="1">
        <v>0.65832175925925929</v>
      </c>
      <c r="C1681" s="1" t="s">
        <v>1706</v>
      </c>
      <c r="D1681" s="1" t="s">
        <v>135</v>
      </c>
      <c r="E1681" s="1" t="s">
        <v>2538</v>
      </c>
      <c r="F1681" s="52">
        <v>43104.652777777781</v>
      </c>
      <c r="G1681" s="158">
        <v>200</v>
      </c>
      <c r="H1681" s="5" t="s">
        <v>137</v>
      </c>
      <c r="I1681" s="1" t="s">
        <v>119</v>
      </c>
      <c r="J1681" s="69">
        <v>15.31535</v>
      </c>
    </row>
    <row r="1682" spans="1:10" x14ac:dyDescent="0.2">
      <c r="A1682" s="50">
        <v>43104</v>
      </c>
      <c r="B1682" s="1">
        <v>0.65835648148148151</v>
      </c>
      <c r="C1682" s="1" t="s">
        <v>1962</v>
      </c>
      <c r="D1682" s="1" t="s">
        <v>135</v>
      </c>
      <c r="E1682" s="1" t="s">
        <v>2539</v>
      </c>
      <c r="F1682" s="52">
        <v>43104.652777777781</v>
      </c>
      <c r="G1682" s="158">
        <v>150</v>
      </c>
      <c r="H1682" s="5" t="s">
        <v>137</v>
      </c>
      <c r="I1682" s="1" t="s">
        <v>119</v>
      </c>
      <c r="J1682" s="69">
        <v>30.527200000000001</v>
      </c>
    </row>
    <row r="1683" spans="1:10" x14ac:dyDescent="0.2">
      <c r="A1683" s="50">
        <v>43104</v>
      </c>
      <c r="B1683" s="1">
        <v>0.65840277777777778</v>
      </c>
      <c r="C1683" s="1" t="s">
        <v>1962</v>
      </c>
      <c r="D1683" s="1" t="s">
        <v>135</v>
      </c>
      <c r="E1683" s="1" t="s">
        <v>2540</v>
      </c>
      <c r="F1683" s="52">
        <v>43104.652777777781</v>
      </c>
      <c r="G1683" s="158">
        <v>200</v>
      </c>
      <c r="H1683" s="5" t="s">
        <v>137</v>
      </c>
      <c r="I1683" s="1" t="s">
        <v>119</v>
      </c>
      <c r="J1683" s="69">
        <v>30.529499999999999</v>
      </c>
    </row>
    <row r="1684" spans="1:10" x14ac:dyDescent="0.2">
      <c r="A1684" s="50">
        <v>43104</v>
      </c>
      <c r="B1684" s="1">
        <v>0.65844907407407405</v>
      </c>
      <c r="C1684" s="1" t="s">
        <v>2524</v>
      </c>
      <c r="D1684" s="1" t="s">
        <v>135</v>
      </c>
      <c r="E1684" s="1" t="s">
        <v>2541</v>
      </c>
      <c r="F1684" s="52">
        <v>43104.652777777781</v>
      </c>
      <c r="G1684" s="158">
        <v>390</v>
      </c>
      <c r="H1684" s="5" t="s">
        <v>137</v>
      </c>
      <c r="I1684" s="1" t="s">
        <v>119</v>
      </c>
      <c r="J1684" s="69">
        <v>13.8</v>
      </c>
    </row>
    <row r="1685" spans="1:10" x14ac:dyDescent="0.2">
      <c r="A1685" s="50">
        <v>43104</v>
      </c>
      <c r="B1685" s="1">
        <v>0.65849537037037031</v>
      </c>
      <c r="C1685" s="1" t="s">
        <v>1323</v>
      </c>
      <c r="D1685" s="1" t="s">
        <v>135</v>
      </c>
      <c r="E1685" s="1" t="s">
        <v>2542</v>
      </c>
      <c r="F1685" s="52">
        <v>43104.652777777781</v>
      </c>
      <c r="G1685" s="158">
        <v>500</v>
      </c>
      <c r="H1685" s="5" t="s">
        <v>118</v>
      </c>
      <c r="I1685" s="1" t="s">
        <v>143</v>
      </c>
      <c r="J1685" s="69">
        <v>12.3</v>
      </c>
    </row>
    <row r="1686" spans="1:10" x14ac:dyDescent="0.2">
      <c r="A1686" s="50">
        <v>43104</v>
      </c>
      <c r="B1686" s="1">
        <v>0.65854166666666669</v>
      </c>
      <c r="C1686" s="1" t="s">
        <v>1736</v>
      </c>
      <c r="D1686" s="1" t="s">
        <v>135</v>
      </c>
      <c r="E1686" s="1" t="s">
        <v>2543</v>
      </c>
      <c r="F1686" s="52">
        <v>43104.652777777781</v>
      </c>
      <c r="G1686" s="158">
        <v>20</v>
      </c>
      <c r="H1686" s="5" t="s">
        <v>118</v>
      </c>
      <c r="I1686" s="1" t="s">
        <v>143</v>
      </c>
      <c r="J1686" s="69">
        <v>11.79</v>
      </c>
    </row>
    <row r="1687" spans="1:10" x14ac:dyDescent="0.2">
      <c r="A1687" s="50">
        <v>43104</v>
      </c>
      <c r="B1687" s="1">
        <v>0.65857638888888892</v>
      </c>
      <c r="C1687" s="1" t="s">
        <v>1693</v>
      </c>
      <c r="D1687" s="1" t="s">
        <v>135</v>
      </c>
      <c r="E1687" s="1" t="s">
        <v>2544</v>
      </c>
      <c r="F1687" s="52">
        <v>43104.652777777781</v>
      </c>
      <c r="G1687" s="158">
        <v>207</v>
      </c>
      <c r="H1687" s="5" t="s">
        <v>118</v>
      </c>
      <c r="I1687" s="1" t="s">
        <v>143</v>
      </c>
      <c r="J1687" s="69">
        <v>5.94</v>
      </c>
    </row>
    <row r="1688" spans="1:10" x14ac:dyDescent="0.2">
      <c r="A1688" s="50">
        <v>43104</v>
      </c>
      <c r="B1688" s="1">
        <v>0.65862268518518519</v>
      </c>
      <c r="C1688" s="1" t="s">
        <v>1962</v>
      </c>
      <c r="D1688" s="1" t="s">
        <v>135</v>
      </c>
      <c r="E1688" s="1" t="s">
        <v>2545</v>
      </c>
      <c r="F1688" s="52">
        <v>43104.652777777781</v>
      </c>
      <c r="G1688" s="158">
        <v>100</v>
      </c>
      <c r="H1688" s="5" t="s">
        <v>137</v>
      </c>
      <c r="I1688" s="1" t="s">
        <v>119</v>
      </c>
      <c r="J1688" s="69">
        <v>30.386800000000001</v>
      </c>
    </row>
    <row r="1689" spans="1:10" x14ac:dyDescent="0.2">
      <c r="A1689" s="50">
        <v>43104</v>
      </c>
      <c r="B1689" s="1">
        <v>0.65866898148148145</v>
      </c>
      <c r="C1689" s="1" t="s">
        <v>2521</v>
      </c>
      <c r="D1689" s="1" t="s">
        <v>135</v>
      </c>
      <c r="E1689" s="1" t="s">
        <v>2546</v>
      </c>
      <c r="F1689" s="52">
        <v>43104.652777777781</v>
      </c>
      <c r="G1689" s="158">
        <v>600</v>
      </c>
      <c r="H1689" s="5" t="s">
        <v>137</v>
      </c>
      <c r="I1689" s="1" t="s">
        <v>119</v>
      </c>
      <c r="J1689" s="69">
        <v>18.77646</v>
      </c>
    </row>
    <row r="1690" spans="1:10" x14ac:dyDescent="0.2">
      <c r="A1690" s="50">
        <v>43104</v>
      </c>
      <c r="B1690" s="1">
        <v>0.65871527777777772</v>
      </c>
      <c r="C1690" s="1" t="s">
        <v>1962</v>
      </c>
      <c r="D1690" s="1" t="s">
        <v>135</v>
      </c>
      <c r="E1690" s="1" t="s">
        <v>2547</v>
      </c>
      <c r="F1690" s="52">
        <v>43104.652777777781</v>
      </c>
      <c r="G1690" s="158">
        <v>200</v>
      </c>
      <c r="H1690" s="5" t="s">
        <v>137</v>
      </c>
      <c r="I1690" s="1" t="s">
        <v>119</v>
      </c>
      <c r="J1690" s="69">
        <v>30.64</v>
      </c>
    </row>
    <row r="1691" spans="1:10" x14ac:dyDescent="0.2">
      <c r="A1691" s="50">
        <v>43104</v>
      </c>
      <c r="B1691" s="1">
        <v>0.73569444444444443</v>
      </c>
      <c r="C1691" s="1" t="s">
        <v>2411</v>
      </c>
      <c r="D1691" s="1" t="s">
        <v>135</v>
      </c>
      <c r="E1691" s="1" t="s">
        <v>2548</v>
      </c>
      <c r="F1691" s="52">
        <v>43104.735636574071</v>
      </c>
      <c r="G1691" s="158">
        <v>1</v>
      </c>
      <c r="H1691" s="5" t="s">
        <v>137</v>
      </c>
      <c r="I1691" s="1" t="s">
        <v>143</v>
      </c>
      <c r="J1691" s="69">
        <v>279</v>
      </c>
    </row>
    <row r="1692" spans="1:10" x14ac:dyDescent="0.2">
      <c r="A1692" s="50">
        <v>43104</v>
      </c>
      <c r="B1692" s="1">
        <v>0.7357407407407407</v>
      </c>
      <c r="C1692" s="1" t="s">
        <v>1416</v>
      </c>
      <c r="D1692" s="1" t="s">
        <v>135</v>
      </c>
      <c r="E1692" s="1" t="s">
        <v>2549</v>
      </c>
      <c r="F1692" s="52">
        <v>43104.735636574071</v>
      </c>
      <c r="G1692" s="158">
        <v>10</v>
      </c>
      <c r="H1692" s="5" t="s">
        <v>137</v>
      </c>
      <c r="I1692" s="1" t="s">
        <v>119</v>
      </c>
      <c r="J1692" s="69">
        <v>3818</v>
      </c>
    </row>
    <row r="1693" spans="1:10" x14ac:dyDescent="0.2">
      <c r="A1693" s="50">
        <v>43104</v>
      </c>
      <c r="B1693" s="1">
        <v>0.73578703703703707</v>
      </c>
      <c r="C1693" s="1" t="s">
        <v>1416</v>
      </c>
      <c r="D1693" s="1" t="s">
        <v>135</v>
      </c>
      <c r="E1693" s="1" t="s">
        <v>2550</v>
      </c>
      <c r="F1693" s="52">
        <v>43104.735636574071</v>
      </c>
      <c r="G1693" s="158">
        <v>24</v>
      </c>
      <c r="H1693" s="5" t="s">
        <v>118</v>
      </c>
      <c r="I1693" s="1" t="s">
        <v>143</v>
      </c>
      <c r="J1693" s="69">
        <v>3821.6666666666702</v>
      </c>
    </row>
    <row r="1694" spans="1:10" x14ac:dyDescent="0.2">
      <c r="A1694" s="50">
        <v>43104</v>
      </c>
      <c r="B1694" s="1">
        <v>0.73583333333333334</v>
      </c>
      <c r="C1694" s="1" t="s">
        <v>1937</v>
      </c>
      <c r="D1694" s="1" t="s">
        <v>135</v>
      </c>
      <c r="E1694" s="1" t="s">
        <v>2551</v>
      </c>
      <c r="F1694" s="52">
        <v>43104.735636574071</v>
      </c>
      <c r="G1694" s="158">
        <v>4</v>
      </c>
      <c r="H1694" s="5" t="s">
        <v>118</v>
      </c>
      <c r="I1694" s="1" t="s">
        <v>143</v>
      </c>
      <c r="J1694" s="69">
        <v>5852</v>
      </c>
    </row>
    <row r="1695" spans="1:10" x14ac:dyDescent="0.2">
      <c r="A1695" s="50">
        <v>43104</v>
      </c>
      <c r="B1695" s="1">
        <v>0.73587962962962961</v>
      </c>
      <c r="C1695" s="1" t="s">
        <v>2411</v>
      </c>
      <c r="D1695" s="1" t="s">
        <v>135</v>
      </c>
      <c r="E1695" s="1" t="s">
        <v>2552</v>
      </c>
      <c r="F1695" s="52">
        <v>43104.735636574071</v>
      </c>
      <c r="G1695" s="158">
        <v>1</v>
      </c>
      <c r="H1695" s="5" t="s">
        <v>118</v>
      </c>
      <c r="I1695" s="1" t="s">
        <v>119</v>
      </c>
      <c r="J1695" s="69">
        <v>278.89999999999998</v>
      </c>
    </row>
    <row r="1696" spans="1:10" x14ac:dyDescent="0.2">
      <c r="A1696" s="50">
        <v>43104</v>
      </c>
      <c r="B1696" s="1">
        <v>0.73939814814814808</v>
      </c>
      <c r="C1696" s="1" t="s">
        <v>2416</v>
      </c>
      <c r="D1696" s="1" t="s">
        <v>116</v>
      </c>
      <c r="E1696" s="1" t="s">
        <v>2553</v>
      </c>
      <c r="F1696" s="52">
        <v>43104.738738425927</v>
      </c>
      <c r="G1696" s="158">
        <v>35.9</v>
      </c>
      <c r="H1696" s="5" t="s">
        <v>137</v>
      </c>
      <c r="I1696" s="1" t="s">
        <v>143</v>
      </c>
      <c r="J1696" s="69">
        <v>0.22284122562674097</v>
      </c>
    </row>
    <row r="1697" spans="1:10" x14ac:dyDescent="0.2">
      <c r="A1697" s="50">
        <v>43104</v>
      </c>
      <c r="B1697" s="1">
        <v>0.73944444444444446</v>
      </c>
      <c r="C1697" s="1" t="s">
        <v>2417</v>
      </c>
      <c r="D1697" s="1" t="s">
        <v>116</v>
      </c>
      <c r="E1697" s="1" t="s">
        <v>2554</v>
      </c>
      <c r="F1697" s="52">
        <v>43104.739444444444</v>
      </c>
      <c r="G1697" s="158">
        <v>35.9</v>
      </c>
      <c r="H1697" s="5" t="s">
        <v>118</v>
      </c>
      <c r="I1697" s="1" t="s">
        <v>143</v>
      </c>
      <c r="J1697" s="69">
        <v>0</v>
      </c>
    </row>
    <row r="1698" spans="1:10" x14ac:dyDescent="0.2">
      <c r="A1698" s="50">
        <v>43104</v>
      </c>
      <c r="B1698" s="1">
        <v>0.9165740740740741</v>
      </c>
      <c r="C1698" s="1" t="s">
        <v>2556</v>
      </c>
      <c r="D1698" s="1" t="s">
        <v>116</v>
      </c>
      <c r="E1698" s="1" t="s">
        <v>2559</v>
      </c>
      <c r="F1698" s="52">
        <v>43104.916562500002</v>
      </c>
      <c r="G1698" s="158">
        <v>200</v>
      </c>
      <c r="H1698" s="5" t="s">
        <v>137</v>
      </c>
      <c r="I1698" s="1" t="s">
        <v>119</v>
      </c>
      <c r="J1698" s="69">
        <v>34.22</v>
      </c>
    </row>
    <row r="1699" spans="1:10" x14ac:dyDescent="0.2">
      <c r="A1699" s="50">
        <v>43105</v>
      </c>
      <c r="B1699" s="1">
        <v>0.71643518518518512</v>
      </c>
      <c r="C1699" s="1" t="s">
        <v>2564</v>
      </c>
      <c r="D1699" s="1" t="s">
        <v>116</v>
      </c>
      <c r="E1699" s="1" t="s">
        <v>2566</v>
      </c>
      <c r="F1699" s="52">
        <v>43105.71634259259</v>
      </c>
      <c r="G1699" s="158">
        <v>2380</v>
      </c>
      <c r="H1699" s="5" t="s">
        <v>118</v>
      </c>
      <c r="I1699" s="1" t="s">
        <v>119</v>
      </c>
      <c r="J1699" s="69">
        <v>0.40880399999999995</v>
      </c>
    </row>
    <row r="1700" spans="1:10" x14ac:dyDescent="0.2">
      <c r="A1700" s="50">
        <v>43105</v>
      </c>
      <c r="B1700" s="1">
        <v>0.71717592592592594</v>
      </c>
      <c r="C1700" s="1" t="s">
        <v>2524</v>
      </c>
      <c r="D1700" s="1" t="s">
        <v>135</v>
      </c>
      <c r="E1700" s="1" t="s">
        <v>2566</v>
      </c>
      <c r="F1700" s="52">
        <v>43105.716666666667</v>
      </c>
      <c r="G1700" s="158">
        <v>300</v>
      </c>
      <c r="H1700" s="5" t="s">
        <v>137</v>
      </c>
      <c r="I1700" s="1" t="s">
        <v>119</v>
      </c>
      <c r="J1700" s="69">
        <v>15.183</v>
      </c>
    </row>
    <row r="1701" spans="1:10" x14ac:dyDescent="0.2">
      <c r="A1701" s="50">
        <v>43105</v>
      </c>
      <c r="B1701" s="1">
        <v>0.71722222222222232</v>
      </c>
      <c r="C1701" s="1" t="s">
        <v>2521</v>
      </c>
      <c r="D1701" s="1" t="s">
        <v>135</v>
      </c>
      <c r="E1701" s="1" t="s">
        <v>2567</v>
      </c>
      <c r="F1701" s="52">
        <v>43105.716666666667</v>
      </c>
      <c r="G1701" s="158">
        <v>100</v>
      </c>
      <c r="H1701" s="5" t="s">
        <v>118</v>
      </c>
      <c r="I1701" s="1" t="s">
        <v>143</v>
      </c>
      <c r="J1701" s="69">
        <v>18.12</v>
      </c>
    </row>
    <row r="1702" spans="1:10" x14ac:dyDescent="0.2">
      <c r="A1702" s="50">
        <v>43105</v>
      </c>
      <c r="B1702" s="1">
        <v>0.71726851851851858</v>
      </c>
      <c r="C1702" s="1" t="s">
        <v>2497</v>
      </c>
      <c r="D1702" s="1" t="s">
        <v>135</v>
      </c>
      <c r="E1702" s="1" t="s">
        <v>2568</v>
      </c>
      <c r="F1702" s="52">
        <v>43105.716666666667</v>
      </c>
      <c r="G1702" s="158">
        <v>30</v>
      </c>
      <c r="H1702" s="5" t="s">
        <v>118</v>
      </c>
      <c r="I1702" s="1" t="s">
        <v>143</v>
      </c>
      <c r="J1702" s="69">
        <v>25.94</v>
      </c>
    </row>
    <row r="1703" spans="1:10" x14ac:dyDescent="0.2">
      <c r="A1703" s="50">
        <v>43105</v>
      </c>
      <c r="B1703" s="1">
        <v>0.71731481481481485</v>
      </c>
      <c r="C1703" s="1" t="s">
        <v>2328</v>
      </c>
      <c r="D1703" s="1" t="s">
        <v>135</v>
      </c>
      <c r="E1703" s="1" t="s">
        <v>2569</v>
      </c>
      <c r="F1703" s="52">
        <v>43105.716666666667</v>
      </c>
      <c r="G1703" s="158">
        <v>60</v>
      </c>
      <c r="H1703" s="5" t="s">
        <v>118</v>
      </c>
      <c r="I1703" s="1" t="s">
        <v>143</v>
      </c>
      <c r="J1703" s="69">
        <v>9.4600000000000009</v>
      </c>
    </row>
    <row r="1704" spans="1:10" x14ac:dyDescent="0.2">
      <c r="A1704" s="50">
        <v>43105</v>
      </c>
      <c r="B1704" s="1">
        <v>0.71736111111111101</v>
      </c>
      <c r="C1704" s="1" t="s">
        <v>1468</v>
      </c>
      <c r="D1704" s="1" t="s">
        <v>135</v>
      </c>
      <c r="E1704" s="1" t="s">
        <v>2570</v>
      </c>
      <c r="F1704" s="52">
        <v>43105.716666666667</v>
      </c>
      <c r="G1704" s="158">
        <v>30</v>
      </c>
      <c r="H1704" s="5" t="s">
        <v>137</v>
      </c>
      <c r="I1704" s="1" t="s">
        <v>119</v>
      </c>
      <c r="J1704" s="69">
        <v>18.829999999999998</v>
      </c>
    </row>
    <row r="1705" spans="1:10" x14ac:dyDescent="0.2">
      <c r="A1705" s="50">
        <v>43105</v>
      </c>
      <c r="B1705" s="1">
        <v>0.71740740740740738</v>
      </c>
      <c r="C1705" s="1" t="s">
        <v>2200</v>
      </c>
      <c r="D1705" s="1" t="s">
        <v>135</v>
      </c>
      <c r="E1705" s="1" t="s">
        <v>2571</v>
      </c>
      <c r="F1705" s="52">
        <v>43105.716666666667</v>
      </c>
      <c r="G1705" s="158">
        <v>2000</v>
      </c>
      <c r="H1705" s="5" t="s">
        <v>137</v>
      </c>
      <c r="I1705" s="1" t="s">
        <v>119</v>
      </c>
      <c r="J1705" s="69">
        <v>5.548</v>
      </c>
    </row>
    <row r="1706" spans="1:10" x14ac:dyDescent="0.2">
      <c r="A1706" s="50">
        <v>43105</v>
      </c>
      <c r="B1706" s="1">
        <v>0.71745370370370365</v>
      </c>
      <c r="C1706" s="1" t="s">
        <v>2524</v>
      </c>
      <c r="D1706" s="1" t="s">
        <v>135</v>
      </c>
      <c r="E1706" s="1" t="s">
        <v>2572</v>
      </c>
      <c r="F1706" s="52">
        <v>43105.716666666667</v>
      </c>
      <c r="G1706" s="158">
        <v>50</v>
      </c>
      <c r="H1706" s="5" t="s">
        <v>118</v>
      </c>
      <c r="I1706" s="1" t="s">
        <v>143</v>
      </c>
      <c r="J1706" s="69">
        <v>14.65</v>
      </c>
    </row>
    <row r="1707" spans="1:10" x14ac:dyDescent="0.2">
      <c r="A1707" s="50">
        <v>43105</v>
      </c>
      <c r="B1707" s="1">
        <v>0.71749999999999992</v>
      </c>
      <c r="C1707" s="1" t="s">
        <v>1500</v>
      </c>
      <c r="D1707" s="1" t="s">
        <v>135</v>
      </c>
      <c r="E1707" s="1" t="s">
        <v>2573</v>
      </c>
      <c r="F1707" s="52">
        <v>43105.716666666667</v>
      </c>
      <c r="G1707" s="158">
        <v>70</v>
      </c>
      <c r="H1707" s="5" t="s">
        <v>118</v>
      </c>
      <c r="I1707" s="1" t="s">
        <v>143</v>
      </c>
      <c r="J1707" s="69">
        <v>8.5500000000000007</v>
      </c>
    </row>
    <row r="1708" spans="1:10" x14ac:dyDescent="0.2">
      <c r="A1708" s="50">
        <v>43105</v>
      </c>
      <c r="B1708" s="1">
        <v>0.71754629629629629</v>
      </c>
      <c r="C1708" s="1" t="s">
        <v>2016</v>
      </c>
      <c r="D1708" s="1" t="s">
        <v>135</v>
      </c>
      <c r="E1708" s="1" t="s">
        <v>2574</v>
      </c>
      <c r="F1708" s="52">
        <v>43105.716666666667</v>
      </c>
      <c r="G1708" s="158">
        <v>50</v>
      </c>
      <c r="H1708" s="5" t="s">
        <v>137</v>
      </c>
      <c r="I1708" s="1" t="s">
        <v>119</v>
      </c>
      <c r="J1708" s="69">
        <v>24.276</v>
      </c>
    </row>
    <row r="1709" spans="1:10" x14ac:dyDescent="0.2">
      <c r="A1709" s="50">
        <v>43105</v>
      </c>
      <c r="B1709" s="1">
        <v>0.71759259259259256</v>
      </c>
      <c r="C1709" s="1" t="s">
        <v>2238</v>
      </c>
      <c r="D1709" s="1" t="s">
        <v>135</v>
      </c>
      <c r="E1709" s="1" t="s">
        <v>2575</v>
      </c>
      <c r="F1709" s="52">
        <v>43105.716666666667</v>
      </c>
      <c r="G1709" s="158">
        <v>550</v>
      </c>
      <c r="H1709" s="5" t="s">
        <v>137</v>
      </c>
      <c r="I1709" s="1" t="s">
        <v>119</v>
      </c>
      <c r="J1709" s="69">
        <v>4.915</v>
      </c>
    </row>
    <row r="1710" spans="1:10" x14ac:dyDescent="0.2">
      <c r="A1710" s="50">
        <v>43105</v>
      </c>
      <c r="B1710" s="1">
        <v>0.71763888888888883</v>
      </c>
      <c r="C1710" s="1" t="s">
        <v>2560</v>
      </c>
      <c r="D1710" s="1" t="s">
        <v>135</v>
      </c>
      <c r="E1710" s="1" t="s">
        <v>2576</v>
      </c>
      <c r="F1710" s="52">
        <v>43105.716666666667</v>
      </c>
      <c r="G1710" s="158">
        <v>1315</v>
      </c>
      <c r="H1710" s="5" t="s">
        <v>137</v>
      </c>
      <c r="I1710" s="1" t="s">
        <v>119</v>
      </c>
      <c r="J1710" s="69">
        <v>8.36</v>
      </c>
    </row>
    <row r="1711" spans="1:10" x14ac:dyDescent="0.2">
      <c r="A1711" s="50">
        <v>43105</v>
      </c>
      <c r="B1711" s="1">
        <v>0.71767361111111105</v>
      </c>
      <c r="C1711" s="1" t="s">
        <v>2249</v>
      </c>
      <c r="D1711" s="1" t="s">
        <v>135</v>
      </c>
      <c r="E1711" s="1" t="s">
        <v>2577</v>
      </c>
      <c r="F1711" s="52">
        <v>43105.716666666667</v>
      </c>
      <c r="G1711" s="158">
        <v>50</v>
      </c>
      <c r="H1711" s="5" t="s">
        <v>118</v>
      </c>
      <c r="I1711" s="1" t="s">
        <v>143</v>
      </c>
      <c r="J1711" s="69">
        <v>22.34</v>
      </c>
    </row>
    <row r="1712" spans="1:10" x14ac:dyDescent="0.2">
      <c r="A1712" s="50">
        <v>43105</v>
      </c>
      <c r="B1712" s="1">
        <v>0.71771990740740732</v>
      </c>
      <c r="C1712" s="1" t="s">
        <v>2331</v>
      </c>
      <c r="D1712" s="1" t="s">
        <v>135</v>
      </c>
      <c r="E1712" s="1" t="s">
        <v>2578</v>
      </c>
      <c r="F1712" s="52">
        <v>43105.716666666667</v>
      </c>
      <c r="G1712" s="158">
        <v>40</v>
      </c>
      <c r="H1712" s="5" t="s">
        <v>137</v>
      </c>
      <c r="I1712" s="1" t="s">
        <v>119</v>
      </c>
      <c r="J1712" s="69">
        <v>40.39</v>
      </c>
    </row>
    <row r="1713" spans="1:10" x14ac:dyDescent="0.2">
      <c r="A1713" s="50">
        <v>43105</v>
      </c>
      <c r="B1713" s="1">
        <v>0.92017361111111118</v>
      </c>
      <c r="C1713" s="1" t="s">
        <v>2579</v>
      </c>
      <c r="D1713" s="1" t="s">
        <v>116</v>
      </c>
      <c r="E1713" s="1" t="s">
        <v>2582</v>
      </c>
      <c r="F1713" s="52">
        <v>43105.698611111111</v>
      </c>
      <c r="G1713" s="158">
        <v>100</v>
      </c>
      <c r="H1713" s="5" t="s">
        <v>137</v>
      </c>
      <c r="I1713" s="1" t="s">
        <v>119</v>
      </c>
      <c r="J1713" s="69">
        <v>99.46</v>
      </c>
    </row>
    <row r="1714" spans="1:10" x14ac:dyDescent="0.2">
      <c r="A1714" s="50">
        <v>43105</v>
      </c>
      <c r="B1714" s="1">
        <v>0.92031249999999998</v>
      </c>
      <c r="C1714" s="1" t="s">
        <v>1416</v>
      </c>
      <c r="D1714" s="1" t="s">
        <v>135</v>
      </c>
      <c r="E1714" s="1" t="s">
        <v>2583</v>
      </c>
      <c r="F1714" s="52">
        <v>43105.698611111111</v>
      </c>
      <c r="G1714" s="158">
        <v>128</v>
      </c>
      <c r="H1714" s="5" t="s">
        <v>118</v>
      </c>
      <c r="I1714" s="1" t="s">
        <v>143</v>
      </c>
      <c r="J1714" s="69">
        <v>3798.7813000000001</v>
      </c>
    </row>
    <row r="1715" spans="1:10" x14ac:dyDescent="0.2">
      <c r="A1715" s="50">
        <v>43105</v>
      </c>
      <c r="B1715" s="1">
        <v>0.92035879629629624</v>
      </c>
      <c r="C1715" s="1" t="s">
        <v>1597</v>
      </c>
      <c r="D1715" s="1" t="s">
        <v>135</v>
      </c>
      <c r="E1715" s="1" t="s">
        <v>2584</v>
      </c>
      <c r="F1715" s="52">
        <v>43105.698611111111</v>
      </c>
      <c r="G1715" s="158">
        <v>8</v>
      </c>
      <c r="H1715" s="5" t="s">
        <v>137</v>
      </c>
      <c r="I1715" s="1" t="s">
        <v>119</v>
      </c>
      <c r="J1715" s="69">
        <v>537</v>
      </c>
    </row>
    <row r="1716" spans="1:10" x14ac:dyDescent="0.2">
      <c r="A1716" s="50">
        <v>43105</v>
      </c>
      <c r="B1716" s="1">
        <v>0.92039351851851858</v>
      </c>
      <c r="C1716" s="1" t="s">
        <v>1416</v>
      </c>
      <c r="D1716" s="1" t="s">
        <v>135</v>
      </c>
      <c r="E1716" s="1" t="s">
        <v>2585</v>
      </c>
      <c r="F1716" s="52">
        <v>43105.698611111111</v>
      </c>
      <c r="G1716" s="158">
        <v>185</v>
      </c>
      <c r="H1716" s="5" t="s">
        <v>137</v>
      </c>
      <c r="I1716" s="1" t="s">
        <v>119</v>
      </c>
      <c r="J1716" s="69">
        <v>3783.973</v>
      </c>
    </row>
    <row r="1717" spans="1:10" x14ac:dyDescent="0.2">
      <c r="A1717" s="50">
        <v>43105</v>
      </c>
      <c r="B1717" s="1">
        <v>0.92043981481481485</v>
      </c>
      <c r="C1717" s="1" t="s">
        <v>2580</v>
      </c>
      <c r="D1717" s="1" t="s">
        <v>135</v>
      </c>
      <c r="E1717" s="1" t="s">
        <v>2586</v>
      </c>
      <c r="F1717" s="52">
        <v>43105.698611111111</v>
      </c>
      <c r="G1717" s="158">
        <v>51</v>
      </c>
      <c r="H1717" s="5" t="s">
        <v>118</v>
      </c>
      <c r="I1717" s="1" t="s">
        <v>119</v>
      </c>
      <c r="J1717" s="69">
        <v>5376</v>
      </c>
    </row>
    <row r="1718" spans="1:10" x14ac:dyDescent="0.2">
      <c r="A1718" s="50">
        <v>43105</v>
      </c>
      <c r="B1718" s="1">
        <v>0.92048611111111101</v>
      </c>
      <c r="C1718" s="1" t="s">
        <v>1416</v>
      </c>
      <c r="D1718" s="1" t="s">
        <v>135</v>
      </c>
      <c r="E1718" s="1" t="s">
        <v>2587</v>
      </c>
      <c r="F1718" s="52">
        <v>43105.698611111111</v>
      </c>
      <c r="G1718" s="158">
        <v>10</v>
      </c>
      <c r="H1718" s="5" t="s">
        <v>118</v>
      </c>
      <c r="I1718" s="1" t="s">
        <v>143</v>
      </c>
      <c r="J1718" s="69">
        <v>3798</v>
      </c>
    </row>
    <row r="1719" spans="1:10" x14ac:dyDescent="0.2">
      <c r="A1719" s="50">
        <v>43105</v>
      </c>
      <c r="B1719" s="1">
        <v>0.92053240740740738</v>
      </c>
      <c r="C1719" s="1" t="s">
        <v>1806</v>
      </c>
      <c r="D1719" s="1" t="s">
        <v>135</v>
      </c>
      <c r="E1719" s="1" t="s">
        <v>2588</v>
      </c>
      <c r="F1719" s="52">
        <v>43105.698611111111</v>
      </c>
      <c r="G1719" s="158">
        <v>47</v>
      </c>
      <c r="H1719" s="5" t="s">
        <v>118</v>
      </c>
      <c r="I1719" s="1" t="s">
        <v>119</v>
      </c>
      <c r="J1719" s="69">
        <v>15079.255300000001</v>
      </c>
    </row>
    <row r="1720" spans="1:10" x14ac:dyDescent="0.2">
      <c r="A1720" s="50">
        <v>43108</v>
      </c>
      <c r="B1720" s="1">
        <v>0.64012731481481489</v>
      </c>
      <c r="C1720" s="1" t="s">
        <v>2592</v>
      </c>
      <c r="D1720" s="1" t="s">
        <v>116</v>
      </c>
      <c r="E1720" s="1" t="s">
        <v>2596</v>
      </c>
      <c r="F1720" s="52">
        <v>43108.639513888891</v>
      </c>
      <c r="G1720" s="158">
        <v>1622.71</v>
      </c>
      <c r="H1720" s="5" t="s">
        <v>118</v>
      </c>
      <c r="I1720" s="1" t="s">
        <v>119</v>
      </c>
      <c r="J1720" s="69">
        <v>1.358708</v>
      </c>
    </row>
    <row r="1721" spans="1:10" x14ac:dyDescent="0.2">
      <c r="A1721" s="50">
        <v>43108</v>
      </c>
      <c r="B1721" s="1">
        <v>0.64134259259259263</v>
      </c>
      <c r="C1721" s="1" t="s">
        <v>2524</v>
      </c>
      <c r="D1721" s="1" t="s">
        <v>135</v>
      </c>
      <c r="E1721" s="1" t="s">
        <v>2596</v>
      </c>
      <c r="F1721" s="52">
        <v>43108.640277777777</v>
      </c>
      <c r="G1721" s="158">
        <v>640</v>
      </c>
      <c r="H1721" s="5" t="s">
        <v>118</v>
      </c>
      <c r="I1721" s="1" t="s">
        <v>143</v>
      </c>
      <c r="J1721" s="69">
        <v>15.68</v>
      </c>
    </row>
    <row r="1722" spans="1:10" x14ac:dyDescent="0.2">
      <c r="A1722" s="50">
        <v>43108</v>
      </c>
      <c r="B1722" s="1">
        <v>0.6413888888888889</v>
      </c>
      <c r="C1722" s="1" t="s">
        <v>1616</v>
      </c>
      <c r="D1722" s="1" t="s">
        <v>135</v>
      </c>
      <c r="E1722" s="1" t="s">
        <v>2597</v>
      </c>
      <c r="F1722" s="52">
        <v>43108.640277777777</v>
      </c>
      <c r="G1722" s="158">
        <v>239</v>
      </c>
      <c r="H1722" s="5" t="s">
        <v>137</v>
      </c>
      <c r="I1722" s="1" t="s">
        <v>119</v>
      </c>
      <c r="J1722" s="69">
        <v>12.35</v>
      </c>
    </row>
    <row r="1723" spans="1:10" x14ac:dyDescent="0.2">
      <c r="A1723" s="50">
        <v>43108</v>
      </c>
      <c r="B1723" s="1">
        <v>0.64143518518518516</v>
      </c>
      <c r="C1723" s="1" t="s">
        <v>1706</v>
      </c>
      <c r="D1723" s="1" t="s">
        <v>135</v>
      </c>
      <c r="E1723" s="1" t="s">
        <v>2598</v>
      </c>
      <c r="F1723" s="52">
        <v>43108.640277777777</v>
      </c>
      <c r="G1723" s="158">
        <v>188.11</v>
      </c>
      <c r="H1723" s="5" t="s">
        <v>137</v>
      </c>
      <c r="I1723" s="1" t="s">
        <v>119</v>
      </c>
      <c r="J1723" s="69">
        <v>15.83</v>
      </c>
    </row>
    <row r="1724" spans="1:10" x14ac:dyDescent="0.2">
      <c r="A1724" s="50">
        <v>43108</v>
      </c>
      <c r="B1724" s="1">
        <v>0.64148148148148143</v>
      </c>
      <c r="C1724" s="1" t="s">
        <v>1879</v>
      </c>
      <c r="D1724" s="1" t="s">
        <v>135</v>
      </c>
      <c r="E1724" s="1" t="s">
        <v>2599</v>
      </c>
      <c r="F1724" s="52">
        <v>43108.640277777777</v>
      </c>
      <c r="G1724" s="158">
        <v>100</v>
      </c>
      <c r="H1724" s="5" t="s">
        <v>137</v>
      </c>
      <c r="I1724" s="1" t="s">
        <v>119</v>
      </c>
      <c r="J1724" s="69">
        <v>6.97</v>
      </c>
    </row>
    <row r="1725" spans="1:10" x14ac:dyDescent="0.2">
      <c r="A1725" s="50">
        <v>43108</v>
      </c>
      <c r="B1725" s="1">
        <v>0.64152777777777781</v>
      </c>
      <c r="C1725" s="1" t="s">
        <v>1468</v>
      </c>
      <c r="D1725" s="1" t="s">
        <v>135</v>
      </c>
      <c r="E1725" s="1" t="s">
        <v>2600</v>
      </c>
      <c r="F1725" s="52">
        <v>43108.640277777777</v>
      </c>
      <c r="G1725" s="158">
        <v>88</v>
      </c>
      <c r="H1725" s="5" t="s">
        <v>137</v>
      </c>
      <c r="I1725" s="1" t="s">
        <v>119</v>
      </c>
      <c r="J1725" s="69">
        <v>19.53</v>
      </c>
    </row>
    <row r="1726" spans="1:10" x14ac:dyDescent="0.2">
      <c r="A1726" s="50">
        <v>43108</v>
      </c>
      <c r="B1726" s="1">
        <v>0.64157407407407407</v>
      </c>
      <c r="C1726" s="1" t="s">
        <v>2590</v>
      </c>
      <c r="D1726" s="1" t="s">
        <v>135</v>
      </c>
      <c r="E1726" s="1" t="s">
        <v>2601</v>
      </c>
      <c r="F1726" s="52">
        <v>43108.640277777777</v>
      </c>
      <c r="G1726" s="158">
        <v>890</v>
      </c>
      <c r="H1726" s="5" t="s">
        <v>137</v>
      </c>
      <c r="I1726" s="1" t="s">
        <v>119</v>
      </c>
      <c r="J1726" s="69">
        <v>19.706</v>
      </c>
    </row>
    <row r="1727" spans="1:10" x14ac:dyDescent="0.2">
      <c r="A1727" s="50">
        <v>43108</v>
      </c>
      <c r="B1727" s="1">
        <v>0.64162037037037034</v>
      </c>
      <c r="C1727" s="1" t="s">
        <v>2016</v>
      </c>
      <c r="D1727" s="1" t="s">
        <v>135</v>
      </c>
      <c r="E1727" s="1" t="s">
        <v>2602</v>
      </c>
      <c r="F1727" s="52">
        <v>43108.640277777777</v>
      </c>
      <c r="G1727" s="158">
        <v>80</v>
      </c>
      <c r="H1727" s="5" t="s">
        <v>137</v>
      </c>
      <c r="I1727" s="1" t="s">
        <v>119</v>
      </c>
      <c r="J1727" s="69">
        <v>25.8</v>
      </c>
    </row>
    <row r="1728" spans="1:10" x14ac:dyDescent="0.2">
      <c r="A1728" s="50">
        <v>43108</v>
      </c>
      <c r="B1728" s="1">
        <v>0.64167824074074076</v>
      </c>
      <c r="C1728" s="1" t="s">
        <v>1875</v>
      </c>
      <c r="D1728" s="1" t="s">
        <v>135</v>
      </c>
      <c r="E1728" s="1" t="s">
        <v>2603</v>
      </c>
      <c r="F1728" s="52">
        <v>43108.640277777777</v>
      </c>
      <c r="G1728" s="158">
        <v>150</v>
      </c>
      <c r="H1728" s="5" t="s">
        <v>118</v>
      </c>
      <c r="I1728" s="1" t="s">
        <v>143</v>
      </c>
      <c r="J1728" s="69">
        <v>12.1</v>
      </c>
    </row>
    <row r="1729" spans="1:10" x14ac:dyDescent="0.2">
      <c r="A1729" s="50">
        <v>43108</v>
      </c>
      <c r="B1729" s="1">
        <v>0.64172453703703702</v>
      </c>
      <c r="C1729" s="1" t="s">
        <v>1882</v>
      </c>
      <c r="D1729" s="1" t="s">
        <v>135</v>
      </c>
      <c r="E1729" s="1" t="s">
        <v>2604</v>
      </c>
      <c r="F1729" s="52">
        <v>43108.640277777777</v>
      </c>
      <c r="G1729" s="158">
        <v>500</v>
      </c>
      <c r="H1729" s="5" t="s">
        <v>137</v>
      </c>
      <c r="I1729" s="1" t="s">
        <v>119</v>
      </c>
      <c r="J1729" s="69">
        <v>12.15</v>
      </c>
    </row>
    <row r="1730" spans="1:10" x14ac:dyDescent="0.2">
      <c r="A1730" s="50">
        <v>43108</v>
      </c>
      <c r="B1730" s="1">
        <v>0.64177083333333329</v>
      </c>
      <c r="C1730" s="1" t="s">
        <v>2013</v>
      </c>
      <c r="D1730" s="1" t="s">
        <v>135</v>
      </c>
      <c r="E1730" s="1" t="s">
        <v>2605</v>
      </c>
      <c r="F1730" s="52">
        <v>43108.640277777777</v>
      </c>
      <c r="G1730" s="158">
        <v>80</v>
      </c>
      <c r="H1730" s="5" t="s">
        <v>118</v>
      </c>
      <c r="I1730" s="1" t="s">
        <v>143</v>
      </c>
      <c r="J1730" s="69">
        <v>25.73</v>
      </c>
    </row>
    <row r="1731" spans="1:10" x14ac:dyDescent="0.2">
      <c r="A1731" s="50">
        <v>43108</v>
      </c>
      <c r="B1731" s="1">
        <v>0.64181712962962967</v>
      </c>
      <c r="C1731" s="1" t="s">
        <v>2172</v>
      </c>
      <c r="D1731" s="1" t="s">
        <v>135</v>
      </c>
      <c r="E1731" s="1" t="s">
        <v>2606</v>
      </c>
      <c r="F1731" s="52">
        <v>43108.640277777777</v>
      </c>
      <c r="G1731" s="158">
        <v>50</v>
      </c>
      <c r="H1731" s="5" t="s">
        <v>118</v>
      </c>
      <c r="I1731" s="1" t="s">
        <v>143</v>
      </c>
      <c r="J1731" s="69">
        <v>9.6300000000000008</v>
      </c>
    </row>
    <row r="1732" spans="1:10" x14ac:dyDescent="0.2">
      <c r="A1732" s="50">
        <v>43108</v>
      </c>
      <c r="B1732" s="1">
        <v>0.64186342592592593</v>
      </c>
      <c r="C1732" s="1" t="s">
        <v>2256</v>
      </c>
      <c r="D1732" s="1" t="s">
        <v>135</v>
      </c>
      <c r="E1732" s="1" t="s">
        <v>2607</v>
      </c>
      <c r="F1732" s="52">
        <v>43108.640277777777</v>
      </c>
      <c r="G1732" s="158">
        <v>100</v>
      </c>
      <c r="H1732" s="5" t="s">
        <v>118</v>
      </c>
      <c r="I1732" s="1" t="s">
        <v>143</v>
      </c>
      <c r="J1732" s="69">
        <v>20.13</v>
      </c>
    </row>
    <row r="1733" spans="1:10" x14ac:dyDescent="0.2">
      <c r="A1733" s="50">
        <v>43108</v>
      </c>
      <c r="B1733" s="1">
        <v>0.65438657407407408</v>
      </c>
      <c r="C1733" s="1" t="s">
        <v>2528</v>
      </c>
      <c r="D1733" s="1" t="s">
        <v>116</v>
      </c>
      <c r="E1733" s="1" t="s">
        <v>2597</v>
      </c>
      <c r="F1733" s="52">
        <v>43108.65420138889</v>
      </c>
      <c r="G1733" s="158">
        <v>724.63</v>
      </c>
      <c r="H1733" s="5" t="s">
        <v>137</v>
      </c>
      <c r="I1733" s="1" t="s">
        <v>143</v>
      </c>
      <c r="J1733" s="69">
        <v>1.964</v>
      </c>
    </row>
    <row r="1734" spans="1:10" x14ac:dyDescent="0.2">
      <c r="A1734" s="50">
        <v>43108</v>
      </c>
      <c r="B1734" s="1">
        <v>0.66152777777777783</v>
      </c>
      <c r="C1734" s="1" t="s">
        <v>1809</v>
      </c>
      <c r="D1734" s="1" t="s">
        <v>116</v>
      </c>
      <c r="E1734" s="1" t="s">
        <v>2617</v>
      </c>
      <c r="F1734" s="52">
        <v>43108.661412037036</v>
      </c>
      <c r="G1734" s="158">
        <v>250</v>
      </c>
      <c r="H1734" s="5" t="s">
        <v>118</v>
      </c>
      <c r="I1734" s="1" t="s">
        <v>143</v>
      </c>
      <c r="J1734" s="69">
        <v>7</v>
      </c>
    </row>
    <row r="1735" spans="1:10" x14ac:dyDescent="0.2">
      <c r="A1735" s="50">
        <v>43108</v>
      </c>
      <c r="B1735" s="1">
        <v>0.66157407407407409</v>
      </c>
      <c r="C1735" s="1" t="s">
        <v>1810</v>
      </c>
      <c r="D1735" s="1" t="s">
        <v>116</v>
      </c>
      <c r="E1735" s="1" t="s">
        <v>2618</v>
      </c>
      <c r="F1735" s="52">
        <v>43108.661574074074</v>
      </c>
      <c r="G1735" s="158">
        <v>250</v>
      </c>
      <c r="H1735" s="5" t="s">
        <v>118</v>
      </c>
      <c r="I1735" s="1" t="s">
        <v>143</v>
      </c>
      <c r="J1735" s="69">
        <v>0</v>
      </c>
    </row>
    <row r="1736" spans="1:10" x14ac:dyDescent="0.2">
      <c r="A1736" s="50">
        <v>43108</v>
      </c>
      <c r="B1736" s="1">
        <v>0.6775000000000001</v>
      </c>
      <c r="C1736" s="1" t="s">
        <v>1416</v>
      </c>
      <c r="D1736" s="1" t="s">
        <v>135</v>
      </c>
      <c r="E1736" s="1" t="s">
        <v>2608</v>
      </c>
      <c r="F1736" s="52">
        <v>43108.67696759259</v>
      </c>
      <c r="G1736" s="158">
        <v>10</v>
      </c>
      <c r="H1736" s="5" t="s">
        <v>137</v>
      </c>
      <c r="I1736" s="1" t="s">
        <v>143</v>
      </c>
      <c r="J1736" s="69">
        <v>3806</v>
      </c>
    </row>
    <row r="1737" spans="1:10" x14ac:dyDescent="0.2">
      <c r="A1737" s="50">
        <v>43108</v>
      </c>
      <c r="B1737" s="1">
        <v>0.67754629629629637</v>
      </c>
      <c r="C1737" s="1" t="s">
        <v>1416</v>
      </c>
      <c r="D1737" s="1" t="s">
        <v>135</v>
      </c>
      <c r="E1737" s="1" t="s">
        <v>2609</v>
      </c>
      <c r="F1737" s="52">
        <v>43108.67696759259</v>
      </c>
      <c r="G1737" s="158">
        <v>10</v>
      </c>
      <c r="H1737" s="5" t="s">
        <v>118</v>
      </c>
      <c r="I1737" s="1" t="s">
        <v>119</v>
      </c>
      <c r="J1737" s="69">
        <v>3807</v>
      </c>
    </row>
    <row r="1738" spans="1:10" x14ac:dyDescent="0.2">
      <c r="A1738" s="50">
        <v>43108</v>
      </c>
      <c r="B1738" s="1">
        <v>0.67759259259259252</v>
      </c>
      <c r="C1738" s="1" t="s">
        <v>1416</v>
      </c>
      <c r="D1738" s="1" t="s">
        <v>135</v>
      </c>
      <c r="E1738" s="1" t="s">
        <v>2610</v>
      </c>
      <c r="F1738" s="52">
        <v>43108.67696759259</v>
      </c>
      <c r="G1738" s="158">
        <v>57</v>
      </c>
      <c r="H1738" s="5" t="s">
        <v>118</v>
      </c>
      <c r="I1738" s="1" t="s">
        <v>143</v>
      </c>
      <c r="J1738" s="69">
        <v>3788</v>
      </c>
    </row>
    <row r="1739" spans="1:10" x14ac:dyDescent="0.2">
      <c r="A1739" s="50">
        <v>43108</v>
      </c>
      <c r="B1739" s="1">
        <v>0.67763888888888879</v>
      </c>
      <c r="C1739" s="1" t="s">
        <v>999</v>
      </c>
      <c r="D1739" s="1" t="s">
        <v>135</v>
      </c>
      <c r="E1739" s="1" t="s">
        <v>2611</v>
      </c>
      <c r="F1739" s="52">
        <v>43108.67696759259</v>
      </c>
      <c r="G1739" s="158">
        <v>10</v>
      </c>
      <c r="H1739" s="5" t="s">
        <v>118</v>
      </c>
      <c r="I1739" s="1" t="s">
        <v>143</v>
      </c>
      <c r="J1739" s="69">
        <v>3730</v>
      </c>
    </row>
    <row r="1740" spans="1:10" x14ac:dyDescent="0.2">
      <c r="A1740" s="50">
        <v>43108</v>
      </c>
      <c r="B1740" s="1">
        <v>0.67767361111111113</v>
      </c>
      <c r="C1740" s="1" t="s">
        <v>2580</v>
      </c>
      <c r="D1740" s="1" t="s">
        <v>135</v>
      </c>
      <c r="E1740" s="1" t="s">
        <v>2612</v>
      </c>
      <c r="F1740" s="52">
        <v>43108.67696759259</v>
      </c>
      <c r="G1740" s="158">
        <v>11</v>
      </c>
      <c r="H1740" s="5" t="s">
        <v>137</v>
      </c>
      <c r="I1740" s="1" t="s">
        <v>143</v>
      </c>
      <c r="J1740" s="69">
        <v>5310</v>
      </c>
    </row>
    <row r="1741" spans="1:10" x14ac:dyDescent="0.2">
      <c r="A1741" s="50">
        <v>43108</v>
      </c>
      <c r="B1741" s="1">
        <v>0.67771990740740751</v>
      </c>
      <c r="C1741" s="1" t="s">
        <v>1597</v>
      </c>
      <c r="D1741" s="1" t="s">
        <v>135</v>
      </c>
      <c r="E1741" s="1" t="s">
        <v>2613</v>
      </c>
      <c r="F1741" s="52">
        <v>43108.67696759259</v>
      </c>
      <c r="G1741" s="158">
        <v>10</v>
      </c>
      <c r="H1741" s="5" t="s">
        <v>137</v>
      </c>
      <c r="I1741" s="1" t="s">
        <v>119</v>
      </c>
      <c r="J1741" s="69">
        <v>539.5</v>
      </c>
    </row>
    <row r="1742" spans="1:10" x14ac:dyDescent="0.2">
      <c r="A1742" s="50">
        <v>43108</v>
      </c>
      <c r="B1742" s="1">
        <v>0.67776620370370377</v>
      </c>
      <c r="C1742" s="1" t="s">
        <v>1416</v>
      </c>
      <c r="D1742" s="1" t="s">
        <v>135</v>
      </c>
      <c r="E1742" s="1" t="s">
        <v>2614</v>
      </c>
      <c r="F1742" s="52">
        <v>43108.67696759259</v>
      </c>
      <c r="G1742" s="158">
        <v>253</v>
      </c>
      <c r="H1742" s="5" t="s">
        <v>118</v>
      </c>
      <c r="I1742" s="1" t="s">
        <v>143</v>
      </c>
      <c r="J1742" s="69">
        <v>3787.8458498023701</v>
      </c>
    </row>
    <row r="1743" spans="1:10" x14ac:dyDescent="0.2">
      <c r="A1743" s="50">
        <v>43108</v>
      </c>
      <c r="B1743" s="1">
        <v>0.67781249999999993</v>
      </c>
      <c r="C1743" s="1" t="s">
        <v>1597</v>
      </c>
      <c r="D1743" s="1" t="s">
        <v>135</v>
      </c>
      <c r="E1743" s="1" t="s">
        <v>2615</v>
      </c>
      <c r="F1743" s="52">
        <v>43108.67696759259</v>
      </c>
      <c r="G1743" s="158">
        <v>26</v>
      </c>
      <c r="H1743" s="5" t="s">
        <v>118</v>
      </c>
      <c r="I1743" s="1" t="s">
        <v>143</v>
      </c>
      <c r="J1743" s="69">
        <v>539.788461538462</v>
      </c>
    </row>
    <row r="1744" spans="1:10" x14ac:dyDescent="0.2">
      <c r="A1744" s="50">
        <v>43108</v>
      </c>
      <c r="B1744" s="1">
        <v>0.6778587962962962</v>
      </c>
      <c r="C1744" s="1" t="s">
        <v>1416</v>
      </c>
      <c r="D1744" s="1" t="s">
        <v>135</v>
      </c>
      <c r="E1744" s="1" t="s">
        <v>2616</v>
      </c>
      <c r="F1744" s="52">
        <v>43108.67696759259</v>
      </c>
      <c r="G1744" s="158">
        <v>253</v>
      </c>
      <c r="H1744" s="5" t="s">
        <v>137</v>
      </c>
      <c r="I1744" s="1" t="s">
        <v>119</v>
      </c>
      <c r="J1744" s="69">
        <v>3766.99209486166</v>
      </c>
    </row>
    <row r="1745" spans="1:10" x14ac:dyDescent="0.2">
      <c r="A1745" s="50">
        <v>43109</v>
      </c>
      <c r="B1745" s="1">
        <v>0.62684027777777784</v>
      </c>
      <c r="C1745" s="1" t="s">
        <v>1806</v>
      </c>
      <c r="D1745" s="1" t="s">
        <v>135</v>
      </c>
      <c r="E1745" s="1" t="s">
        <v>2619</v>
      </c>
      <c r="F1745" s="52">
        <v>43109.626736111109</v>
      </c>
      <c r="G1745" s="158">
        <v>5</v>
      </c>
      <c r="H1745" s="5" t="s">
        <v>118</v>
      </c>
      <c r="I1745" s="1" t="s">
        <v>119</v>
      </c>
      <c r="J1745" s="69">
        <v>15240</v>
      </c>
    </row>
    <row r="1746" spans="1:10" x14ac:dyDescent="0.2">
      <c r="A1746" s="50">
        <v>43109</v>
      </c>
      <c r="B1746" s="1">
        <v>0.62687499999999996</v>
      </c>
      <c r="C1746" s="1" t="s">
        <v>1597</v>
      </c>
      <c r="D1746" s="1" t="s">
        <v>135</v>
      </c>
      <c r="E1746" s="1" t="s">
        <v>2620</v>
      </c>
      <c r="F1746" s="52">
        <v>43109.626736111109</v>
      </c>
      <c r="G1746" s="158">
        <v>16</v>
      </c>
      <c r="H1746" s="5" t="s">
        <v>118</v>
      </c>
      <c r="I1746" s="1" t="s">
        <v>143</v>
      </c>
      <c r="J1746" s="69">
        <v>560.78125</v>
      </c>
    </row>
    <row r="1747" spans="1:10" x14ac:dyDescent="0.2">
      <c r="A1747" s="50">
        <v>43109</v>
      </c>
      <c r="B1747" s="1">
        <v>0.62692129629629634</v>
      </c>
      <c r="C1747" s="1" t="s">
        <v>2580</v>
      </c>
      <c r="D1747" s="1" t="s">
        <v>135</v>
      </c>
      <c r="E1747" s="1" t="s">
        <v>2621</v>
      </c>
      <c r="F1747" s="52">
        <v>43109.626736111109</v>
      </c>
      <c r="G1747" s="158">
        <v>8</v>
      </c>
      <c r="H1747" s="5" t="s">
        <v>118</v>
      </c>
      <c r="I1747" s="1" t="s">
        <v>119</v>
      </c>
      <c r="J1747" s="69">
        <v>5358</v>
      </c>
    </row>
    <row r="1748" spans="1:10" x14ac:dyDescent="0.2">
      <c r="A1748" s="50">
        <v>43109</v>
      </c>
      <c r="B1748" s="1">
        <v>0.66063657407407406</v>
      </c>
      <c r="C1748" s="1" t="s">
        <v>2622</v>
      </c>
      <c r="D1748" s="1" t="s">
        <v>116</v>
      </c>
      <c r="E1748" s="1" t="s">
        <v>2638</v>
      </c>
      <c r="F1748" s="52">
        <v>43109.660590277781</v>
      </c>
      <c r="G1748" s="158">
        <v>2044.98</v>
      </c>
      <c r="H1748" s="5" t="s">
        <v>118</v>
      </c>
      <c r="I1748" s="1" t="s">
        <v>119</v>
      </c>
      <c r="J1748" s="69">
        <v>0.28606500000000001</v>
      </c>
    </row>
    <row r="1749" spans="1:10" x14ac:dyDescent="0.2">
      <c r="A1749" s="50">
        <v>43109</v>
      </c>
      <c r="B1749" s="1">
        <v>0.66068287037037032</v>
      </c>
      <c r="C1749" s="1" t="s">
        <v>2623</v>
      </c>
      <c r="D1749" s="1" t="s">
        <v>116</v>
      </c>
      <c r="E1749" s="1" t="s">
        <v>2639</v>
      </c>
      <c r="F1749" s="52">
        <v>43109.660682870373</v>
      </c>
      <c r="G1749" s="158">
        <v>2008.03</v>
      </c>
      <c r="H1749" s="5" t="s">
        <v>118</v>
      </c>
      <c r="I1749" s="1" t="s">
        <v>119</v>
      </c>
      <c r="J1749" s="69">
        <v>0.48804000000000008</v>
      </c>
    </row>
    <row r="1750" spans="1:10" x14ac:dyDescent="0.2">
      <c r="A1750" s="50">
        <v>43109</v>
      </c>
      <c r="B1750" s="1">
        <v>0.6607291666666667</v>
      </c>
      <c r="C1750" s="1" t="s">
        <v>2624</v>
      </c>
      <c r="D1750" s="1" t="s">
        <v>116</v>
      </c>
      <c r="E1750" s="1" t="s">
        <v>2640</v>
      </c>
      <c r="F1750" s="52">
        <v>43109.660729166666</v>
      </c>
      <c r="G1750" s="158">
        <v>825.08</v>
      </c>
      <c r="H1750" s="5" t="s">
        <v>118</v>
      </c>
      <c r="I1750" s="1" t="s">
        <v>119</v>
      </c>
      <c r="J1750" s="69">
        <v>0.928392</v>
      </c>
    </row>
    <row r="1751" spans="1:10" x14ac:dyDescent="0.2">
      <c r="A1751" s="50">
        <v>43109</v>
      </c>
      <c r="B1751" s="1">
        <v>0.66357638888888892</v>
      </c>
      <c r="C1751" s="1" t="s">
        <v>1616</v>
      </c>
      <c r="D1751" s="1" t="s">
        <v>135</v>
      </c>
      <c r="E1751" s="1" t="s">
        <v>2638</v>
      </c>
      <c r="F1751" s="52">
        <v>43109.662499999999</v>
      </c>
      <c r="G1751" s="158">
        <v>1000</v>
      </c>
      <c r="H1751" s="5" t="s">
        <v>137</v>
      </c>
      <c r="I1751" s="1" t="s">
        <v>119</v>
      </c>
      <c r="J1751" s="69">
        <v>12.43</v>
      </c>
    </row>
    <row r="1752" spans="1:10" x14ac:dyDescent="0.2">
      <c r="A1752" s="50">
        <v>43109</v>
      </c>
      <c r="B1752" s="1">
        <v>0.66362268518518519</v>
      </c>
      <c r="C1752" s="1" t="s">
        <v>2628</v>
      </c>
      <c r="D1752" s="1" t="s">
        <v>135</v>
      </c>
      <c r="E1752" s="1" t="s">
        <v>2639</v>
      </c>
      <c r="F1752" s="52">
        <v>43109.662499999999</v>
      </c>
      <c r="G1752" s="158">
        <v>470</v>
      </c>
      <c r="H1752" s="5" t="s">
        <v>137</v>
      </c>
      <c r="I1752" s="1" t="s">
        <v>119</v>
      </c>
      <c r="J1752" s="69">
        <v>12.12</v>
      </c>
    </row>
    <row r="1753" spans="1:10" x14ac:dyDescent="0.2">
      <c r="A1753" s="50">
        <v>43109</v>
      </c>
      <c r="B1753" s="1">
        <v>0.66366898148148146</v>
      </c>
      <c r="C1753" s="1" t="s">
        <v>978</v>
      </c>
      <c r="D1753" s="1" t="s">
        <v>135</v>
      </c>
      <c r="E1753" s="1" t="s">
        <v>2640</v>
      </c>
      <c r="F1753" s="52">
        <v>43109.662499999999</v>
      </c>
      <c r="G1753" s="158">
        <v>300</v>
      </c>
      <c r="H1753" s="5" t="s">
        <v>118</v>
      </c>
      <c r="I1753" s="1" t="s">
        <v>143</v>
      </c>
      <c r="J1753" s="69">
        <v>24.51</v>
      </c>
    </row>
    <row r="1754" spans="1:10" x14ac:dyDescent="0.2">
      <c r="A1754" s="50">
        <v>43109</v>
      </c>
      <c r="B1754" s="1">
        <v>0.66371527777777783</v>
      </c>
      <c r="C1754" s="1" t="s">
        <v>2521</v>
      </c>
      <c r="D1754" s="1" t="s">
        <v>135</v>
      </c>
      <c r="E1754" s="1" t="s">
        <v>2641</v>
      </c>
      <c r="F1754" s="52">
        <v>43109.662499999999</v>
      </c>
      <c r="G1754" s="158">
        <v>50</v>
      </c>
      <c r="H1754" s="5" t="s">
        <v>118</v>
      </c>
      <c r="I1754" s="1" t="s">
        <v>143</v>
      </c>
      <c r="J1754" s="69">
        <v>17.88</v>
      </c>
    </row>
    <row r="1755" spans="1:10" x14ac:dyDescent="0.2">
      <c r="A1755" s="50">
        <v>43109</v>
      </c>
      <c r="B1755" s="1">
        <v>0.6637615740740741</v>
      </c>
      <c r="C1755" s="1" t="s">
        <v>2625</v>
      </c>
      <c r="D1755" s="1" t="s">
        <v>135</v>
      </c>
      <c r="E1755" s="1" t="s">
        <v>2642</v>
      </c>
      <c r="F1755" s="52">
        <v>43109.662499999999</v>
      </c>
      <c r="G1755" s="158">
        <v>1101</v>
      </c>
      <c r="H1755" s="5" t="s">
        <v>137</v>
      </c>
      <c r="I1755" s="1" t="s">
        <v>119</v>
      </c>
      <c r="J1755" s="69">
        <v>4.883</v>
      </c>
    </row>
    <row r="1756" spans="1:10" x14ac:dyDescent="0.2">
      <c r="A1756" s="50">
        <v>43109</v>
      </c>
      <c r="B1756" s="1">
        <v>0.66380787037037037</v>
      </c>
      <c r="C1756" s="1" t="s">
        <v>2238</v>
      </c>
      <c r="D1756" s="1" t="s">
        <v>135</v>
      </c>
      <c r="E1756" s="1" t="s">
        <v>2643</v>
      </c>
      <c r="F1756" s="52">
        <v>43109.662499999999</v>
      </c>
      <c r="G1756" s="158">
        <v>1120</v>
      </c>
      <c r="H1756" s="5" t="s">
        <v>137</v>
      </c>
      <c r="I1756" s="1" t="s">
        <v>119</v>
      </c>
      <c r="J1756" s="69">
        <v>4.97</v>
      </c>
    </row>
    <row r="1757" spans="1:10" x14ac:dyDescent="0.2">
      <c r="A1757" s="50">
        <v>43109</v>
      </c>
      <c r="B1757" s="1">
        <v>0.66385416666666663</v>
      </c>
      <c r="C1757" s="1" t="s">
        <v>1323</v>
      </c>
      <c r="D1757" s="1" t="s">
        <v>135</v>
      </c>
      <c r="E1757" s="1" t="s">
        <v>2644</v>
      </c>
      <c r="F1757" s="52">
        <v>43109.662499999999</v>
      </c>
      <c r="G1757" s="158">
        <v>800</v>
      </c>
      <c r="H1757" s="5" t="s">
        <v>137</v>
      </c>
      <c r="I1757" s="1" t="s">
        <v>119</v>
      </c>
      <c r="J1757" s="69">
        <v>13.089</v>
      </c>
    </row>
    <row r="1758" spans="1:10" x14ac:dyDescent="0.2">
      <c r="A1758" s="50">
        <v>43109</v>
      </c>
      <c r="B1758" s="1">
        <v>0.6639004629629629</v>
      </c>
      <c r="C1758" s="1" t="s">
        <v>1396</v>
      </c>
      <c r="D1758" s="1" t="s">
        <v>135</v>
      </c>
      <c r="E1758" s="1" t="s">
        <v>2645</v>
      </c>
      <c r="F1758" s="52">
        <v>43109.662499999999</v>
      </c>
      <c r="G1758" s="158">
        <v>60</v>
      </c>
      <c r="H1758" s="5" t="s">
        <v>137</v>
      </c>
      <c r="I1758" s="1" t="s">
        <v>119</v>
      </c>
      <c r="J1758" s="69">
        <v>15.48</v>
      </c>
    </row>
    <row r="1759" spans="1:10" x14ac:dyDescent="0.2">
      <c r="A1759" s="50">
        <v>43109</v>
      </c>
      <c r="B1759" s="1">
        <v>0.66394675925925928</v>
      </c>
      <c r="C1759" s="1" t="s">
        <v>1427</v>
      </c>
      <c r="D1759" s="1" t="s">
        <v>135</v>
      </c>
      <c r="E1759" s="1" t="s">
        <v>2646</v>
      </c>
      <c r="F1759" s="52">
        <v>43109.662499999999</v>
      </c>
      <c r="G1759" s="158">
        <v>500</v>
      </c>
      <c r="H1759" s="5" t="s">
        <v>137</v>
      </c>
      <c r="I1759" s="1" t="s">
        <v>119</v>
      </c>
      <c r="J1759" s="69">
        <v>5.84</v>
      </c>
    </row>
    <row r="1760" spans="1:10" x14ac:dyDescent="0.2">
      <c r="A1760" s="50">
        <v>43109</v>
      </c>
      <c r="B1760" s="1">
        <v>0.66399305555555554</v>
      </c>
      <c r="C1760" s="1" t="s">
        <v>1875</v>
      </c>
      <c r="D1760" s="1" t="s">
        <v>135</v>
      </c>
      <c r="E1760" s="1" t="s">
        <v>2647</v>
      </c>
      <c r="F1760" s="52">
        <v>43109.662499999999</v>
      </c>
      <c r="G1760" s="158">
        <v>150</v>
      </c>
      <c r="H1760" s="5" t="s">
        <v>118</v>
      </c>
      <c r="I1760" s="1" t="s">
        <v>143</v>
      </c>
      <c r="J1760" s="69">
        <v>11.8</v>
      </c>
    </row>
    <row r="1761" spans="1:10" x14ac:dyDescent="0.2">
      <c r="A1761" s="50">
        <v>43109</v>
      </c>
      <c r="B1761" s="1">
        <v>0.66403935185185181</v>
      </c>
      <c r="C1761" s="1" t="s">
        <v>2137</v>
      </c>
      <c r="D1761" s="1" t="s">
        <v>135</v>
      </c>
      <c r="E1761" s="1" t="s">
        <v>2648</v>
      </c>
      <c r="F1761" s="52">
        <v>43109.662499999999</v>
      </c>
      <c r="G1761" s="158">
        <v>80</v>
      </c>
      <c r="H1761" s="5" t="s">
        <v>137</v>
      </c>
      <c r="I1761" s="1" t="s">
        <v>119</v>
      </c>
      <c r="J1761" s="69">
        <v>19.603999999999999</v>
      </c>
    </row>
    <row r="1762" spans="1:10" x14ac:dyDescent="0.2">
      <c r="A1762" s="50">
        <v>43110</v>
      </c>
      <c r="B1762" s="1">
        <v>0.74829861111111118</v>
      </c>
      <c r="C1762" s="1" t="s">
        <v>2661</v>
      </c>
      <c r="D1762" s="1" t="s">
        <v>116</v>
      </c>
      <c r="E1762" s="1" t="s">
        <v>2673</v>
      </c>
      <c r="F1762" s="52">
        <v>43110.748113425929</v>
      </c>
      <c r="G1762" s="158">
        <v>6073.75</v>
      </c>
      <c r="H1762" s="5" t="s">
        <v>118</v>
      </c>
      <c r="I1762" s="1" t="s">
        <v>119</v>
      </c>
      <c r="J1762" s="69">
        <v>0.15904500000000002</v>
      </c>
    </row>
    <row r="1763" spans="1:10" x14ac:dyDescent="0.2">
      <c r="A1763" s="50">
        <v>43110</v>
      </c>
      <c r="B1763" s="1">
        <v>0.74835648148148148</v>
      </c>
      <c r="C1763" s="1" t="s">
        <v>2664</v>
      </c>
      <c r="D1763" s="1" t="s">
        <v>116</v>
      </c>
      <c r="E1763" s="1" t="s">
        <v>2674</v>
      </c>
      <c r="F1763" s="52">
        <v>43110.748356481483</v>
      </c>
      <c r="G1763" s="158">
        <v>759.36</v>
      </c>
      <c r="H1763" s="5" t="s">
        <v>118</v>
      </c>
      <c r="I1763" s="1" t="s">
        <v>119</v>
      </c>
      <c r="J1763" s="69">
        <v>1.6841789999999999</v>
      </c>
    </row>
    <row r="1764" spans="1:10" x14ac:dyDescent="0.2">
      <c r="A1764" s="50">
        <v>43110</v>
      </c>
      <c r="B1764" s="1">
        <v>0.7484143518518519</v>
      </c>
      <c r="C1764" s="1" t="s">
        <v>2666</v>
      </c>
      <c r="D1764" s="1" t="s">
        <v>116</v>
      </c>
      <c r="E1764" s="1" t="s">
        <v>2675</v>
      </c>
      <c r="F1764" s="52">
        <v>43110.748414351852</v>
      </c>
      <c r="G1764" s="158">
        <v>1992.03</v>
      </c>
      <c r="H1764" s="5" t="s">
        <v>118</v>
      </c>
      <c r="I1764" s="1" t="s">
        <v>119</v>
      </c>
      <c r="J1764" s="69">
        <v>0.60691799999999996</v>
      </c>
    </row>
    <row r="1765" spans="1:10" x14ac:dyDescent="0.2">
      <c r="A1765" s="50">
        <v>43110</v>
      </c>
      <c r="B1765" s="1">
        <v>0.74847222222222232</v>
      </c>
      <c r="C1765" s="1" t="s">
        <v>2668</v>
      </c>
      <c r="D1765" s="1" t="s">
        <v>116</v>
      </c>
      <c r="E1765" s="1" t="s">
        <v>2676</v>
      </c>
      <c r="F1765" s="52">
        <v>43110.748472222222</v>
      </c>
      <c r="G1765" s="158">
        <v>2040.81</v>
      </c>
      <c r="H1765" s="5" t="s">
        <v>118</v>
      </c>
      <c r="I1765" s="1" t="s">
        <v>119</v>
      </c>
      <c r="J1765" s="69">
        <v>0.28665000000000002</v>
      </c>
    </row>
    <row r="1766" spans="1:10" x14ac:dyDescent="0.2">
      <c r="A1766" s="50">
        <v>43110</v>
      </c>
      <c r="B1766" s="1">
        <v>0.74853009259259251</v>
      </c>
      <c r="C1766" s="1" t="s">
        <v>2670</v>
      </c>
      <c r="D1766" s="1" t="s">
        <v>116</v>
      </c>
      <c r="E1766" s="1" t="s">
        <v>2677</v>
      </c>
      <c r="F1766" s="52">
        <v>43110.748518518521</v>
      </c>
      <c r="G1766" s="158">
        <v>596.65</v>
      </c>
      <c r="H1766" s="5" t="s">
        <v>118</v>
      </c>
      <c r="I1766" s="1" t="s">
        <v>119</v>
      </c>
      <c r="J1766" s="69">
        <v>1.0407960000000001</v>
      </c>
    </row>
    <row r="1767" spans="1:10" x14ac:dyDescent="0.2">
      <c r="A1767" s="50">
        <v>43110</v>
      </c>
      <c r="B1767" s="1">
        <v>0.75326388888888884</v>
      </c>
      <c r="C1767" s="1" t="s">
        <v>2659</v>
      </c>
      <c r="D1767" s="1" t="s">
        <v>135</v>
      </c>
      <c r="E1767" s="1" t="s">
        <v>2673</v>
      </c>
      <c r="F1767" s="52">
        <v>43110.75277777778</v>
      </c>
      <c r="G1767" s="158">
        <v>1120</v>
      </c>
      <c r="H1767" s="5" t="s">
        <v>137</v>
      </c>
      <c r="I1767" s="1" t="s">
        <v>119</v>
      </c>
      <c r="J1767" s="69">
        <v>5</v>
      </c>
    </row>
    <row r="1768" spans="1:10" x14ac:dyDescent="0.2">
      <c r="A1768" s="50">
        <v>43110</v>
      </c>
      <c r="B1768" s="1">
        <v>0.75332175925925926</v>
      </c>
      <c r="C1768" s="1" t="s">
        <v>2377</v>
      </c>
      <c r="D1768" s="1" t="s">
        <v>135</v>
      </c>
      <c r="E1768" s="1" t="s">
        <v>2674</v>
      </c>
      <c r="F1768" s="52">
        <v>43110.75277777778</v>
      </c>
      <c r="G1768" s="158">
        <v>3000</v>
      </c>
      <c r="H1768" s="5" t="s">
        <v>137</v>
      </c>
      <c r="I1768" s="1" t="s">
        <v>119</v>
      </c>
      <c r="J1768" s="69">
        <v>12.557</v>
      </c>
    </row>
    <row r="1769" spans="1:10" x14ac:dyDescent="0.2">
      <c r="A1769" s="50">
        <v>43110</v>
      </c>
      <c r="B1769" s="1">
        <v>0.75336805555555564</v>
      </c>
      <c r="C1769" s="1" t="s">
        <v>2656</v>
      </c>
      <c r="D1769" s="1" t="s">
        <v>135</v>
      </c>
      <c r="E1769" s="1" t="s">
        <v>2675</v>
      </c>
      <c r="F1769" s="52">
        <v>43110.75277777778</v>
      </c>
      <c r="G1769" s="158">
        <v>321</v>
      </c>
      <c r="H1769" s="5" t="s">
        <v>137</v>
      </c>
      <c r="I1769" s="1" t="s">
        <v>119</v>
      </c>
      <c r="J1769" s="69">
        <v>16.754999999999999</v>
      </c>
    </row>
    <row r="1770" spans="1:10" x14ac:dyDescent="0.2">
      <c r="A1770" s="50">
        <v>43110</v>
      </c>
      <c r="B1770" s="1">
        <v>0.75342592592592583</v>
      </c>
      <c r="C1770" s="1" t="s">
        <v>1616</v>
      </c>
      <c r="D1770" s="1" t="s">
        <v>135</v>
      </c>
      <c r="E1770" s="1" t="s">
        <v>2676</v>
      </c>
      <c r="F1770" s="52">
        <v>43110.75277777778</v>
      </c>
      <c r="G1770" s="158">
        <v>131</v>
      </c>
      <c r="H1770" s="5" t="s">
        <v>118</v>
      </c>
      <c r="I1770" s="1" t="s">
        <v>143</v>
      </c>
      <c r="J1770" s="69">
        <v>12.13</v>
      </c>
    </row>
    <row r="1771" spans="1:10" x14ac:dyDescent="0.2">
      <c r="A1771" s="50">
        <v>43110</v>
      </c>
      <c r="B1771" s="1">
        <v>0.75347222222222221</v>
      </c>
      <c r="C1771" s="1" t="s">
        <v>1706</v>
      </c>
      <c r="D1771" s="1" t="s">
        <v>135</v>
      </c>
      <c r="E1771" s="1" t="s">
        <v>2677</v>
      </c>
      <c r="F1771" s="52">
        <v>43110.75277777778</v>
      </c>
      <c r="G1771" s="158">
        <v>200</v>
      </c>
      <c r="H1771" s="5" t="s">
        <v>118</v>
      </c>
      <c r="I1771" s="1" t="s">
        <v>143</v>
      </c>
      <c r="J1771" s="69">
        <v>15.34</v>
      </c>
    </row>
    <row r="1772" spans="1:10" x14ac:dyDescent="0.2">
      <c r="A1772" s="50">
        <v>43110</v>
      </c>
      <c r="B1772" s="1">
        <v>0.75353009259259263</v>
      </c>
      <c r="C1772" s="1" t="s">
        <v>1977</v>
      </c>
      <c r="D1772" s="1" t="s">
        <v>135</v>
      </c>
      <c r="E1772" s="1" t="s">
        <v>2678</v>
      </c>
      <c r="F1772" s="52">
        <v>43110.75277777778</v>
      </c>
      <c r="G1772" s="158">
        <v>150</v>
      </c>
      <c r="H1772" s="5" t="s">
        <v>118</v>
      </c>
      <c r="I1772" s="1" t="s">
        <v>143</v>
      </c>
      <c r="J1772" s="69">
        <v>9.6</v>
      </c>
    </row>
    <row r="1773" spans="1:10" x14ac:dyDescent="0.2">
      <c r="A1773" s="50">
        <v>43110</v>
      </c>
      <c r="B1773" s="1">
        <v>0.75357638888888889</v>
      </c>
      <c r="C1773" s="1" t="s">
        <v>2200</v>
      </c>
      <c r="D1773" s="1" t="s">
        <v>135</v>
      </c>
      <c r="E1773" s="1" t="s">
        <v>2679</v>
      </c>
      <c r="F1773" s="52">
        <v>43110.75277777778</v>
      </c>
      <c r="G1773" s="158">
        <v>400</v>
      </c>
      <c r="H1773" s="5" t="s">
        <v>137</v>
      </c>
      <c r="I1773" s="1" t="s">
        <v>119</v>
      </c>
      <c r="J1773" s="69">
        <v>5.6</v>
      </c>
    </row>
    <row r="1774" spans="1:10" x14ac:dyDescent="0.2">
      <c r="A1774" s="50">
        <v>43110</v>
      </c>
      <c r="B1774" s="1">
        <v>0.75363425925925931</v>
      </c>
      <c r="C1774" s="1" t="s">
        <v>2497</v>
      </c>
      <c r="D1774" s="1" t="s">
        <v>135</v>
      </c>
      <c r="E1774" s="1" t="s">
        <v>2680</v>
      </c>
      <c r="F1774" s="52">
        <v>43110.75277777778</v>
      </c>
      <c r="G1774" s="158">
        <v>50</v>
      </c>
      <c r="H1774" s="5" t="s">
        <v>118</v>
      </c>
      <c r="I1774" s="1" t="s">
        <v>143</v>
      </c>
      <c r="J1774" s="69">
        <v>25.45</v>
      </c>
    </row>
    <row r="1775" spans="1:10" x14ac:dyDescent="0.2">
      <c r="A1775" s="50">
        <v>43110</v>
      </c>
      <c r="B1775" s="1">
        <v>0.75369212962962961</v>
      </c>
      <c r="C1775" s="1" t="s">
        <v>2650</v>
      </c>
      <c r="D1775" s="1" t="s">
        <v>135</v>
      </c>
      <c r="E1775" s="1" t="s">
        <v>2681</v>
      </c>
      <c r="F1775" s="52">
        <v>43110.75277777778</v>
      </c>
      <c r="G1775" s="158">
        <v>3255</v>
      </c>
      <c r="H1775" s="5" t="s">
        <v>137</v>
      </c>
      <c r="I1775" s="1" t="s">
        <v>119</v>
      </c>
      <c r="J1775" s="69">
        <v>4.6079999999999997</v>
      </c>
    </row>
    <row r="1776" spans="1:10" x14ac:dyDescent="0.2">
      <c r="A1776" s="50">
        <v>43110</v>
      </c>
      <c r="B1776" s="1">
        <v>0.75373842592592588</v>
      </c>
      <c r="C1776" s="1" t="s">
        <v>2238</v>
      </c>
      <c r="D1776" s="1" t="s">
        <v>135</v>
      </c>
      <c r="E1776" s="1" t="s">
        <v>2682</v>
      </c>
      <c r="F1776" s="52">
        <v>43110.75277777778</v>
      </c>
      <c r="G1776" s="158">
        <v>1102</v>
      </c>
      <c r="H1776" s="5" t="s">
        <v>137</v>
      </c>
      <c r="I1776" s="1" t="s">
        <v>119</v>
      </c>
      <c r="J1776" s="69">
        <v>4.9000000000000004</v>
      </c>
    </row>
    <row r="1777" spans="1:10" x14ac:dyDescent="0.2">
      <c r="A1777" s="50">
        <v>43110</v>
      </c>
      <c r="B1777" s="1">
        <v>0.7537962962962963</v>
      </c>
      <c r="C1777" s="1" t="s">
        <v>2653</v>
      </c>
      <c r="D1777" s="1" t="s">
        <v>135</v>
      </c>
      <c r="E1777" s="1" t="s">
        <v>2683</v>
      </c>
      <c r="F1777" s="52">
        <v>43110.75277777778</v>
      </c>
      <c r="G1777" s="158">
        <v>410</v>
      </c>
      <c r="H1777" s="5" t="s">
        <v>137</v>
      </c>
      <c r="I1777" s="1" t="s">
        <v>119</v>
      </c>
      <c r="J1777" s="69">
        <v>38.191000000000003</v>
      </c>
    </row>
    <row r="1778" spans="1:10" x14ac:dyDescent="0.2">
      <c r="A1778" s="50">
        <v>43110</v>
      </c>
      <c r="B1778" s="1">
        <v>0.75385416666666671</v>
      </c>
      <c r="C1778" s="1" t="s">
        <v>1396</v>
      </c>
      <c r="D1778" s="1" t="s">
        <v>135</v>
      </c>
      <c r="E1778" s="1" t="s">
        <v>2684</v>
      </c>
      <c r="F1778" s="52">
        <v>43110.75277777778</v>
      </c>
      <c r="G1778" s="158">
        <v>30</v>
      </c>
      <c r="H1778" s="5" t="s">
        <v>137</v>
      </c>
      <c r="I1778" s="1" t="s">
        <v>119</v>
      </c>
      <c r="J1778" s="69">
        <v>15.78</v>
      </c>
    </row>
    <row r="1779" spans="1:10" x14ac:dyDescent="0.2">
      <c r="A1779" s="50">
        <v>43110</v>
      </c>
      <c r="B1779" s="1">
        <v>0.75391203703703702</v>
      </c>
      <c r="C1779" s="1" t="s">
        <v>1875</v>
      </c>
      <c r="D1779" s="1" t="s">
        <v>135</v>
      </c>
      <c r="E1779" s="1" t="s">
        <v>2685</v>
      </c>
      <c r="F1779" s="52">
        <v>43110.75277777778</v>
      </c>
      <c r="G1779" s="158">
        <v>300</v>
      </c>
      <c r="H1779" s="5" t="s">
        <v>137</v>
      </c>
      <c r="I1779" s="1" t="s">
        <v>119</v>
      </c>
      <c r="J1779" s="69">
        <v>12.779</v>
      </c>
    </row>
    <row r="1780" spans="1:10" x14ac:dyDescent="0.2">
      <c r="A1780" s="50">
        <v>43110</v>
      </c>
      <c r="B1780" s="1">
        <v>0.75396990740740744</v>
      </c>
      <c r="C1780" s="1" t="s">
        <v>1882</v>
      </c>
      <c r="D1780" s="1" t="s">
        <v>135</v>
      </c>
      <c r="E1780" s="1" t="s">
        <v>2686</v>
      </c>
      <c r="F1780" s="52">
        <v>43110.75277777778</v>
      </c>
      <c r="G1780" s="158">
        <v>100</v>
      </c>
      <c r="H1780" s="5" t="s">
        <v>137</v>
      </c>
      <c r="I1780" s="1" t="s">
        <v>119</v>
      </c>
      <c r="J1780" s="69">
        <v>12.39</v>
      </c>
    </row>
    <row r="1781" spans="1:10" x14ac:dyDescent="0.2">
      <c r="A1781" s="50">
        <v>43110</v>
      </c>
      <c r="B1781" s="1">
        <v>0.75402777777777785</v>
      </c>
      <c r="C1781" s="1" t="s">
        <v>2016</v>
      </c>
      <c r="D1781" s="1" t="s">
        <v>135</v>
      </c>
      <c r="E1781" s="1" t="s">
        <v>2687</v>
      </c>
      <c r="F1781" s="52">
        <v>43110.75277777778</v>
      </c>
      <c r="G1781" s="158">
        <v>100</v>
      </c>
      <c r="H1781" s="5" t="s">
        <v>137</v>
      </c>
      <c r="I1781" s="1" t="s">
        <v>119</v>
      </c>
      <c r="J1781" s="69">
        <v>26.7</v>
      </c>
    </row>
    <row r="1782" spans="1:10" x14ac:dyDescent="0.2">
      <c r="A1782" s="50">
        <v>43110</v>
      </c>
      <c r="B1782" s="1">
        <v>0.75407407407407412</v>
      </c>
      <c r="C1782" s="1" t="s">
        <v>2560</v>
      </c>
      <c r="D1782" s="1" t="s">
        <v>135</v>
      </c>
      <c r="E1782" s="1" t="s">
        <v>2688</v>
      </c>
      <c r="F1782" s="52">
        <v>43110.75277777778</v>
      </c>
      <c r="G1782" s="158">
        <v>250</v>
      </c>
      <c r="H1782" s="5" t="s">
        <v>118</v>
      </c>
      <c r="I1782" s="1" t="s">
        <v>143</v>
      </c>
      <c r="J1782" s="69">
        <v>8.23</v>
      </c>
    </row>
    <row r="1783" spans="1:10" x14ac:dyDescent="0.2">
      <c r="A1783" s="50">
        <v>43110</v>
      </c>
      <c r="B1783" s="1">
        <v>0.75413194444444442</v>
      </c>
      <c r="C1783" s="1" t="s">
        <v>2590</v>
      </c>
      <c r="D1783" s="1" t="s">
        <v>135</v>
      </c>
      <c r="E1783" s="1" t="s">
        <v>2689</v>
      </c>
      <c r="F1783" s="52">
        <v>43110.75277777778</v>
      </c>
      <c r="G1783" s="158">
        <v>130</v>
      </c>
      <c r="H1783" s="5" t="s">
        <v>118</v>
      </c>
      <c r="I1783" s="1" t="s">
        <v>143</v>
      </c>
      <c r="J1783" s="69">
        <v>19.417999999999999</v>
      </c>
    </row>
    <row r="1784" spans="1:10" x14ac:dyDescent="0.2">
      <c r="A1784" s="50">
        <v>43110</v>
      </c>
      <c r="B1784" s="1">
        <v>0.79988425925925932</v>
      </c>
      <c r="C1784" s="1" t="s">
        <v>2580</v>
      </c>
      <c r="D1784" s="1" t="s">
        <v>135</v>
      </c>
      <c r="E1784" s="1" t="s">
        <v>2690</v>
      </c>
      <c r="F1784" s="52">
        <v>43110.799155092594</v>
      </c>
      <c r="G1784" s="158">
        <v>6</v>
      </c>
      <c r="H1784" s="5" t="s">
        <v>137</v>
      </c>
      <c r="I1784" s="1" t="s">
        <v>143</v>
      </c>
      <c r="J1784" s="69">
        <v>5322</v>
      </c>
    </row>
    <row r="1785" spans="1:10" x14ac:dyDescent="0.2">
      <c r="A1785" s="50">
        <v>43110</v>
      </c>
      <c r="B1785" s="1">
        <v>0.79994212962962974</v>
      </c>
      <c r="C1785" s="1" t="s">
        <v>1597</v>
      </c>
      <c r="D1785" s="1" t="s">
        <v>135</v>
      </c>
      <c r="E1785" s="1" t="s">
        <v>2691</v>
      </c>
      <c r="F1785" s="52">
        <v>43110.799155092594</v>
      </c>
      <c r="G1785" s="158">
        <v>15</v>
      </c>
      <c r="H1785" s="5" t="s">
        <v>118</v>
      </c>
      <c r="I1785" s="1" t="s">
        <v>143</v>
      </c>
      <c r="J1785" s="69">
        <v>558.33333333333303</v>
      </c>
    </row>
    <row r="1786" spans="1:10" x14ac:dyDescent="0.2">
      <c r="A1786" s="50">
        <v>43110</v>
      </c>
      <c r="B1786" s="1">
        <v>0.79999999999999993</v>
      </c>
      <c r="C1786" s="1" t="s">
        <v>1597</v>
      </c>
      <c r="D1786" s="1" t="s">
        <v>135</v>
      </c>
      <c r="E1786" s="1" t="s">
        <v>2692</v>
      </c>
      <c r="F1786" s="52">
        <v>43110.799155092594</v>
      </c>
      <c r="G1786" s="158">
        <v>13</v>
      </c>
      <c r="H1786" s="5" t="s">
        <v>137</v>
      </c>
      <c r="I1786" s="1" t="s">
        <v>119</v>
      </c>
      <c r="J1786" s="69">
        <v>556.69230769230796</v>
      </c>
    </row>
    <row r="1787" spans="1:10" x14ac:dyDescent="0.2">
      <c r="A1787" s="172">
        <v>43111</v>
      </c>
      <c r="B1787" s="173">
        <v>0.8303356481481482</v>
      </c>
      <c r="C1787" s="173" t="s">
        <v>2693</v>
      </c>
      <c r="D1787" s="173" t="s">
        <v>116</v>
      </c>
      <c r="E1787" s="173" t="s">
        <v>2698</v>
      </c>
      <c r="F1787" s="174">
        <v>43111.830324074072</v>
      </c>
      <c r="G1787" s="175">
        <v>5085</v>
      </c>
      <c r="H1787" s="176" t="s">
        <v>118</v>
      </c>
      <c r="I1787" s="173" t="s">
        <v>119</v>
      </c>
      <c r="J1787" s="177">
        <v>0.64430639999999995</v>
      </c>
    </row>
    <row r="1788" spans="1:10" x14ac:dyDescent="0.2">
      <c r="A1788" s="172">
        <v>43111</v>
      </c>
      <c r="B1788" s="173">
        <v>0.83046296296296296</v>
      </c>
      <c r="C1788" s="173" t="s">
        <v>2703</v>
      </c>
      <c r="D1788" s="173" t="s">
        <v>116</v>
      </c>
      <c r="E1788" s="173" t="s">
        <v>2708</v>
      </c>
      <c r="F1788" s="174">
        <v>43111.830451388887</v>
      </c>
      <c r="G1788" s="175">
        <v>8787.34</v>
      </c>
      <c r="H1788" s="176" t="s">
        <v>118</v>
      </c>
      <c r="I1788" s="173" t="s">
        <v>119</v>
      </c>
      <c r="J1788" s="177">
        <v>0.76246000000000003</v>
      </c>
    </row>
    <row r="1789" spans="1:10" x14ac:dyDescent="0.2">
      <c r="A1789" s="172">
        <v>43111</v>
      </c>
      <c r="B1789" s="173">
        <v>0.83057870370370368</v>
      </c>
      <c r="C1789" s="173" t="s">
        <v>2705</v>
      </c>
      <c r="D1789" s="173" t="s">
        <v>116</v>
      </c>
      <c r="E1789" s="173" t="s">
        <v>2709</v>
      </c>
      <c r="F1789" s="174">
        <v>43111.830567129633</v>
      </c>
      <c r="G1789" s="175">
        <v>1136.3599999999999</v>
      </c>
      <c r="H1789" s="176" t="s">
        <v>118</v>
      </c>
      <c r="I1789" s="173" t="s">
        <v>119</v>
      </c>
      <c r="J1789" s="177">
        <v>1.7494400000000001</v>
      </c>
    </row>
    <row r="1790" spans="1:10" x14ac:dyDescent="0.2">
      <c r="A1790" s="172">
        <v>43111</v>
      </c>
      <c r="B1790" s="173">
        <v>0.83069444444444451</v>
      </c>
      <c r="C1790" s="173" t="s">
        <v>2712</v>
      </c>
      <c r="D1790" s="173" t="s">
        <v>116</v>
      </c>
      <c r="E1790" s="173" t="s">
        <v>2715</v>
      </c>
      <c r="F1790" s="174">
        <v>43111.830682870372</v>
      </c>
      <c r="G1790" s="175">
        <v>472.58</v>
      </c>
      <c r="H1790" s="176" t="s">
        <v>118</v>
      </c>
      <c r="I1790" s="173" t="s">
        <v>119</v>
      </c>
      <c r="J1790" s="177">
        <v>1.18496</v>
      </c>
    </row>
    <row r="1791" spans="1:10" x14ac:dyDescent="0.2">
      <c r="A1791" s="172">
        <v>43111</v>
      </c>
      <c r="B1791" s="173">
        <v>0.83081018518518512</v>
      </c>
      <c r="C1791" s="173" t="s">
        <v>2717</v>
      </c>
      <c r="D1791" s="173" t="s">
        <v>116</v>
      </c>
      <c r="E1791" s="173" t="s">
        <v>2721</v>
      </c>
      <c r="F1791" s="174">
        <v>43111.83079861111</v>
      </c>
      <c r="G1791" s="175">
        <v>892.06</v>
      </c>
      <c r="H1791" s="176" t="s">
        <v>118</v>
      </c>
      <c r="I1791" s="173" t="s">
        <v>119</v>
      </c>
      <c r="J1791" s="177">
        <v>1.097459</v>
      </c>
    </row>
    <row r="1792" spans="1:10" x14ac:dyDescent="0.2">
      <c r="A1792" s="172">
        <v>43111</v>
      </c>
      <c r="B1792" s="173">
        <v>0.83092592592592596</v>
      </c>
      <c r="C1792" s="173" t="s">
        <v>2723</v>
      </c>
      <c r="D1792" s="173" t="s">
        <v>116</v>
      </c>
      <c r="E1792" s="173" t="s">
        <v>2726</v>
      </c>
      <c r="F1792" s="174">
        <v>43111.830914351849</v>
      </c>
      <c r="G1792" s="175">
        <v>3275.1</v>
      </c>
      <c r="H1792" s="176" t="s">
        <v>118</v>
      </c>
      <c r="I1792" s="173" t="s">
        <v>119</v>
      </c>
      <c r="J1792" s="177">
        <v>0.29403600000000002</v>
      </c>
    </row>
    <row r="1793" spans="1:10" x14ac:dyDescent="0.2">
      <c r="A1793" s="172">
        <v>43111</v>
      </c>
      <c r="B1793" s="173">
        <v>0.83104166666666668</v>
      </c>
      <c r="C1793" s="173" t="s">
        <v>2727</v>
      </c>
      <c r="D1793" s="173" t="s">
        <v>116</v>
      </c>
      <c r="E1793" s="173" t="s">
        <v>2731</v>
      </c>
      <c r="F1793" s="174">
        <v>43111.831030092595</v>
      </c>
      <c r="G1793" s="175">
        <v>156.54</v>
      </c>
      <c r="H1793" s="176" t="s">
        <v>118</v>
      </c>
      <c r="I1793" s="173" t="s">
        <v>119</v>
      </c>
      <c r="J1793" s="177">
        <v>2.7404519999999999</v>
      </c>
    </row>
    <row r="1794" spans="1:10" x14ac:dyDescent="0.2">
      <c r="A1794" s="172">
        <v>43111</v>
      </c>
      <c r="B1794" s="173">
        <v>0.8311574074074074</v>
      </c>
      <c r="C1794" s="173" t="s">
        <v>2732</v>
      </c>
      <c r="D1794" s="173" t="s">
        <v>116</v>
      </c>
      <c r="E1794" s="173" t="s">
        <v>2738</v>
      </c>
      <c r="F1794" s="174">
        <v>43111.831145833334</v>
      </c>
      <c r="G1794" s="175">
        <v>2016.12</v>
      </c>
      <c r="H1794" s="176" t="s">
        <v>118</v>
      </c>
      <c r="I1794" s="173" t="s">
        <v>119</v>
      </c>
      <c r="J1794" s="177">
        <v>0.28272000000000003</v>
      </c>
    </row>
    <row r="1795" spans="1:10" x14ac:dyDescent="0.2">
      <c r="A1795" s="50">
        <v>43111</v>
      </c>
      <c r="B1795" s="1">
        <v>0.83127314814814823</v>
      </c>
      <c r="C1795" s="1" t="s">
        <v>2735</v>
      </c>
      <c r="D1795" s="1" t="s">
        <v>116</v>
      </c>
      <c r="E1795" s="1" t="s">
        <v>2739</v>
      </c>
      <c r="F1795" s="52">
        <v>43111.831261574072</v>
      </c>
      <c r="G1795" s="158">
        <v>8787.3462214411229</v>
      </c>
      <c r="H1795" s="5" t="s">
        <v>2762</v>
      </c>
      <c r="I1795" s="1" t="s">
        <v>119</v>
      </c>
      <c r="J1795" s="69">
        <v>0.70328400000000002</v>
      </c>
    </row>
    <row r="1796" spans="1:10" x14ac:dyDescent="0.2">
      <c r="A1796" s="50">
        <v>43111</v>
      </c>
      <c r="B1796" s="1">
        <v>0.83370370370370372</v>
      </c>
      <c r="C1796" s="1" t="s">
        <v>1893</v>
      </c>
      <c r="D1796" s="1" t="s">
        <v>116</v>
      </c>
      <c r="E1796" s="1" t="s">
        <v>2743</v>
      </c>
      <c r="F1796" s="52">
        <v>43111.833703703705</v>
      </c>
      <c r="G1796" s="158">
        <v>4424</v>
      </c>
      <c r="H1796" s="5" t="s">
        <v>137</v>
      </c>
      <c r="I1796" s="1" t="s">
        <v>143</v>
      </c>
      <c r="J1796" s="69">
        <v>1.1990000000000001</v>
      </c>
    </row>
    <row r="1797" spans="1:10" x14ac:dyDescent="0.2">
      <c r="A1797" s="50">
        <v>43111</v>
      </c>
      <c r="B1797" s="1">
        <v>0.85630787037037026</v>
      </c>
      <c r="C1797" s="1" t="s">
        <v>2859</v>
      </c>
      <c r="D1797" s="1" t="s">
        <v>116</v>
      </c>
      <c r="E1797" s="1" t="s">
        <v>2750</v>
      </c>
      <c r="F1797" s="52">
        <v>43111.856180555558</v>
      </c>
      <c r="G1797" s="158">
        <v>50</v>
      </c>
      <c r="H1797" s="5" t="s">
        <v>137</v>
      </c>
      <c r="I1797" s="1" t="s">
        <v>119</v>
      </c>
      <c r="J1797" s="69">
        <v>455.47</v>
      </c>
    </row>
    <row r="1798" spans="1:10" x14ac:dyDescent="0.2">
      <c r="A1798" s="50">
        <v>43111</v>
      </c>
      <c r="B1798" s="1">
        <v>0.85636574074074068</v>
      </c>
      <c r="C1798" s="1" t="s">
        <v>2862</v>
      </c>
      <c r="D1798" s="1" t="s">
        <v>116</v>
      </c>
      <c r="E1798" s="1" t="s">
        <v>2748</v>
      </c>
      <c r="F1798" s="52">
        <v>43111.856365740743</v>
      </c>
      <c r="G1798" s="158">
        <v>60</v>
      </c>
      <c r="H1798" s="5" t="s">
        <v>137</v>
      </c>
      <c r="I1798" s="1" t="s">
        <v>119</v>
      </c>
      <c r="J1798" s="69">
        <v>194.44</v>
      </c>
    </row>
    <row r="1799" spans="1:10" x14ac:dyDescent="0.2">
      <c r="A1799" s="50">
        <v>43111</v>
      </c>
      <c r="B1799" s="1">
        <v>0.85643518518518524</v>
      </c>
      <c r="C1799" s="1" t="s">
        <v>2863</v>
      </c>
      <c r="D1799" s="1" t="s">
        <v>116</v>
      </c>
      <c r="E1799" s="1" t="s">
        <v>2749</v>
      </c>
      <c r="F1799" s="52">
        <v>43111.856435185182</v>
      </c>
      <c r="G1799" s="158">
        <v>60</v>
      </c>
      <c r="H1799" s="5" t="s">
        <v>137</v>
      </c>
      <c r="I1799" s="1" t="s">
        <v>119</v>
      </c>
      <c r="J1799" s="69">
        <v>194.44</v>
      </c>
    </row>
    <row r="1800" spans="1:10" x14ac:dyDescent="0.2">
      <c r="A1800" s="50">
        <v>43111</v>
      </c>
      <c r="B1800" s="1">
        <v>0.85864583333333344</v>
      </c>
      <c r="C1800" s="1" t="s">
        <v>2722</v>
      </c>
      <c r="D1800" s="1" t="s">
        <v>135</v>
      </c>
      <c r="E1800" s="1" t="s">
        <v>2698</v>
      </c>
      <c r="F1800" s="52">
        <v>43111.85833333333</v>
      </c>
      <c r="G1800" s="158">
        <v>1375</v>
      </c>
      <c r="H1800" s="5" t="s">
        <v>137</v>
      </c>
      <c r="I1800" s="1" t="s">
        <v>119</v>
      </c>
      <c r="J1800" s="69">
        <v>4.58</v>
      </c>
    </row>
    <row r="1801" spans="1:10" x14ac:dyDescent="0.2">
      <c r="A1801" s="50">
        <v>43111</v>
      </c>
      <c r="B1801" s="1">
        <v>0.85870370370370364</v>
      </c>
      <c r="C1801" s="1" t="s">
        <v>2377</v>
      </c>
      <c r="D1801" s="1" t="s">
        <v>135</v>
      </c>
      <c r="E1801" s="1" t="s">
        <v>2708</v>
      </c>
      <c r="F1801" s="52">
        <v>43111.85833333333</v>
      </c>
      <c r="G1801" s="158">
        <v>12510</v>
      </c>
      <c r="H1801" s="5" t="s">
        <v>118</v>
      </c>
      <c r="I1801" s="1" t="s">
        <v>143</v>
      </c>
      <c r="J1801" s="69">
        <v>12.73</v>
      </c>
    </row>
    <row r="1802" spans="1:10" x14ac:dyDescent="0.2">
      <c r="A1802" s="50">
        <v>43111</v>
      </c>
      <c r="B1802" s="1">
        <v>0.85876157407407405</v>
      </c>
      <c r="C1802" s="1" t="s">
        <v>2706</v>
      </c>
      <c r="D1802" s="1" t="s">
        <v>135</v>
      </c>
      <c r="E1802" s="1" t="s">
        <v>2709</v>
      </c>
      <c r="F1802" s="52">
        <v>43111.85833333333</v>
      </c>
      <c r="G1802" s="158">
        <v>705</v>
      </c>
      <c r="H1802" s="5" t="s">
        <v>137</v>
      </c>
      <c r="I1802" s="1" t="s">
        <v>119</v>
      </c>
      <c r="J1802" s="69">
        <v>12.313000000000001</v>
      </c>
    </row>
    <row r="1803" spans="1:10" x14ac:dyDescent="0.2">
      <c r="A1803" s="50">
        <v>43111</v>
      </c>
      <c r="B1803" s="1">
        <v>0.85881944444444447</v>
      </c>
      <c r="C1803" s="1" t="s">
        <v>1962</v>
      </c>
      <c r="D1803" s="1" t="s">
        <v>135</v>
      </c>
      <c r="E1803" s="1" t="s">
        <v>2715</v>
      </c>
      <c r="F1803" s="52">
        <v>43111.85833333333</v>
      </c>
      <c r="G1803" s="158">
        <v>500</v>
      </c>
      <c r="H1803" s="5" t="s">
        <v>137</v>
      </c>
      <c r="I1803" s="1" t="s">
        <v>119</v>
      </c>
      <c r="J1803" s="69">
        <v>31.327000000000002</v>
      </c>
    </row>
    <row r="1804" spans="1:10" x14ac:dyDescent="0.2">
      <c r="A1804" s="50">
        <v>43111</v>
      </c>
      <c r="B1804" s="1">
        <v>0.85888888888888892</v>
      </c>
      <c r="C1804" s="1" t="s">
        <v>1081</v>
      </c>
      <c r="D1804" s="1" t="s">
        <v>135</v>
      </c>
      <c r="E1804" s="1" t="s">
        <v>2721</v>
      </c>
      <c r="F1804" s="52">
        <v>43111.85833333333</v>
      </c>
      <c r="G1804" s="158">
        <v>2000</v>
      </c>
      <c r="H1804" s="5" t="s">
        <v>118</v>
      </c>
      <c r="I1804" s="1" t="s">
        <v>143</v>
      </c>
      <c r="J1804" s="69">
        <v>2.4900000000000002</v>
      </c>
    </row>
    <row r="1805" spans="1:10" x14ac:dyDescent="0.2">
      <c r="A1805" s="50">
        <v>43111</v>
      </c>
      <c r="B1805" s="1">
        <v>0.85894675925925934</v>
      </c>
      <c r="C1805" s="1" t="s">
        <v>1845</v>
      </c>
      <c r="D1805" s="1" t="s">
        <v>135</v>
      </c>
      <c r="E1805" s="1" t="s">
        <v>2726</v>
      </c>
      <c r="F1805" s="52">
        <v>43111.85833333333</v>
      </c>
      <c r="G1805" s="158">
        <v>100</v>
      </c>
      <c r="H1805" s="5" t="s">
        <v>118</v>
      </c>
      <c r="I1805" s="1" t="s">
        <v>143</v>
      </c>
      <c r="J1805" s="69">
        <v>36.049999999999997</v>
      </c>
    </row>
    <row r="1806" spans="1:10" x14ac:dyDescent="0.2">
      <c r="A1806" s="50">
        <v>43111</v>
      </c>
      <c r="B1806" s="1">
        <v>0.85900462962962953</v>
      </c>
      <c r="C1806" s="1" t="s">
        <v>2656</v>
      </c>
      <c r="D1806" s="1" t="s">
        <v>135</v>
      </c>
      <c r="E1806" s="1" t="s">
        <v>2731</v>
      </c>
      <c r="F1806" s="52">
        <v>43111.85833333333</v>
      </c>
      <c r="G1806" s="158">
        <v>50</v>
      </c>
      <c r="H1806" s="5" t="s">
        <v>118</v>
      </c>
      <c r="I1806" s="1" t="s">
        <v>143</v>
      </c>
      <c r="J1806" s="69">
        <v>16.21</v>
      </c>
    </row>
    <row r="1807" spans="1:10" x14ac:dyDescent="0.2">
      <c r="A1807" s="50">
        <v>43111</v>
      </c>
      <c r="B1807" s="1">
        <v>0.85906249999999995</v>
      </c>
      <c r="C1807" s="1" t="s">
        <v>2328</v>
      </c>
      <c r="D1807" s="1" t="s">
        <v>135</v>
      </c>
      <c r="E1807" s="1" t="s">
        <v>2738</v>
      </c>
      <c r="F1807" s="52">
        <v>43111.85833333333</v>
      </c>
      <c r="G1807" s="158">
        <v>80</v>
      </c>
      <c r="H1807" s="5" t="s">
        <v>118</v>
      </c>
      <c r="I1807" s="1" t="s">
        <v>143</v>
      </c>
      <c r="J1807" s="69">
        <v>9.2899999999999991</v>
      </c>
    </row>
    <row r="1808" spans="1:10" x14ac:dyDescent="0.2">
      <c r="A1808" s="50">
        <v>43111</v>
      </c>
      <c r="B1808" s="1">
        <v>0.85912037037037037</v>
      </c>
      <c r="C1808" s="1" t="s">
        <v>2238</v>
      </c>
      <c r="D1808" s="1" t="s">
        <v>135</v>
      </c>
      <c r="E1808" s="1" t="s">
        <v>2740</v>
      </c>
      <c r="F1808" s="52">
        <v>43111.85833333333</v>
      </c>
      <c r="G1808" s="158">
        <v>1380</v>
      </c>
      <c r="H1808" s="5" t="s">
        <v>137</v>
      </c>
      <c r="I1808" s="1" t="s">
        <v>119</v>
      </c>
      <c r="J1808" s="69">
        <v>4.9560000000000004</v>
      </c>
    </row>
    <row r="1809" spans="1:10" x14ac:dyDescent="0.2">
      <c r="A1809" s="50">
        <v>43111</v>
      </c>
      <c r="B1809" s="1">
        <v>0.85918981481481482</v>
      </c>
      <c r="C1809" s="1" t="s">
        <v>1882</v>
      </c>
      <c r="D1809" s="1" t="s">
        <v>135</v>
      </c>
      <c r="E1809" s="1" t="s">
        <v>2742</v>
      </c>
      <c r="F1809" s="52">
        <v>43111.85833333333</v>
      </c>
      <c r="G1809" s="158">
        <v>2871</v>
      </c>
      <c r="H1809" s="5" t="s">
        <v>118</v>
      </c>
      <c r="I1809" s="1" t="s">
        <v>143</v>
      </c>
      <c r="J1809" s="69">
        <v>12.499000000000001</v>
      </c>
    </row>
    <row r="1810" spans="1:10" x14ac:dyDescent="0.2">
      <c r="A1810" s="50">
        <v>43111</v>
      </c>
      <c r="B1810" s="1">
        <v>0.85924768518518524</v>
      </c>
      <c r="C1810" s="1" t="s">
        <v>2238</v>
      </c>
      <c r="D1810" s="1" t="s">
        <v>135</v>
      </c>
      <c r="E1810" s="1" t="s">
        <v>2743</v>
      </c>
      <c r="F1810" s="52">
        <v>43111.85833333333</v>
      </c>
      <c r="G1810" s="158">
        <v>300</v>
      </c>
      <c r="H1810" s="5" t="s">
        <v>118</v>
      </c>
      <c r="I1810" s="1" t="s">
        <v>143</v>
      </c>
      <c r="J1810" s="69">
        <v>4.9349999999999996</v>
      </c>
    </row>
    <row r="1811" spans="1:10" x14ac:dyDescent="0.2">
      <c r="A1811" s="50">
        <v>43111</v>
      </c>
      <c r="B1811" s="1">
        <v>0.85930555555555566</v>
      </c>
      <c r="C1811" s="1" t="s">
        <v>2751</v>
      </c>
      <c r="D1811" s="1" t="s">
        <v>135</v>
      </c>
      <c r="E1811" s="1" t="s">
        <v>2752</v>
      </c>
      <c r="F1811" s="52">
        <v>43111.85833333333</v>
      </c>
      <c r="G1811" s="158">
        <v>2740</v>
      </c>
      <c r="H1811" s="5" t="s">
        <v>137</v>
      </c>
      <c r="I1811" s="1" t="s">
        <v>119</v>
      </c>
      <c r="J1811" s="69">
        <v>13.172000000000001</v>
      </c>
    </row>
    <row r="1812" spans="1:10" x14ac:dyDescent="0.2">
      <c r="A1812" s="50">
        <v>43111</v>
      </c>
      <c r="B1812" s="1">
        <v>0.85936342592592585</v>
      </c>
      <c r="C1812" s="1" t="s">
        <v>2753</v>
      </c>
      <c r="D1812" s="1" t="s">
        <v>135</v>
      </c>
      <c r="E1812" s="1" t="s">
        <v>2754</v>
      </c>
      <c r="F1812" s="52">
        <v>43111.85833333333</v>
      </c>
      <c r="G1812" s="158">
        <v>84</v>
      </c>
      <c r="H1812" s="5" t="s">
        <v>137</v>
      </c>
      <c r="I1812" s="1" t="s">
        <v>119</v>
      </c>
      <c r="J1812" s="69">
        <v>63.88</v>
      </c>
    </row>
    <row r="1813" spans="1:10" x14ac:dyDescent="0.2">
      <c r="A1813" s="50">
        <v>43111</v>
      </c>
      <c r="B1813" s="1">
        <v>0.85943287037037042</v>
      </c>
      <c r="C1813" s="1" t="s">
        <v>2710</v>
      </c>
      <c r="D1813" s="1" t="s">
        <v>135</v>
      </c>
      <c r="E1813" s="1" t="s">
        <v>2755</v>
      </c>
      <c r="F1813" s="52">
        <v>43111.85833333333</v>
      </c>
      <c r="G1813" s="158">
        <v>254</v>
      </c>
      <c r="H1813" s="5" t="s">
        <v>137</v>
      </c>
      <c r="I1813" s="1" t="s">
        <v>119</v>
      </c>
      <c r="J1813" s="69">
        <v>21.161999999999999</v>
      </c>
    </row>
    <row r="1814" spans="1:10" x14ac:dyDescent="0.2">
      <c r="A1814" s="50">
        <v>43111</v>
      </c>
      <c r="B1814" s="1">
        <v>0.85949074074074072</v>
      </c>
      <c r="C1814" s="1" t="s">
        <v>2718</v>
      </c>
      <c r="D1814" s="1" t="s">
        <v>135</v>
      </c>
      <c r="E1814" s="1" t="s">
        <v>2756</v>
      </c>
      <c r="F1814" s="52">
        <v>43111.85833333333</v>
      </c>
      <c r="G1814" s="158">
        <v>398</v>
      </c>
      <c r="H1814" s="5" t="s">
        <v>137</v>
      </c>
      <c r="I1814" s="1" t="s">
        <v>119</v>
      </c>
      <c r="J1814" s="69">
        <v>11.21</v>
      </c>
    </row>
    <row r="1815" spans="1:10" x14ac:dyDescent="0.2">
      <c r="A1815" s="50">
        <v>43111</v>
      </c>
      <c r="B1815" s="1">
        <v>0.85957175925925933</v>
      </c>
      <c r="C1815" s="1" t="s">
        <v>1427</v>
      </c>
      <c r="D1815" s="1" t="s">
        <v>135</v>
      </c>
      <c r="E1815" s="1" t="s">
        <v>2757</v>
      </c>
      <c r="F1815" s="52">
        <v>43111.85833333333</v>
      </c>
      <c r="G1815" s="158">
        <v>500</v>
      </c>
      <c r="H1815" s="5" t="s">
        <v>137</v>
      </c>
      <c r="I1815" s="1" t="s">
        <v>119</v>
      </c>
      <c r="J1815" s="69">
        <v>5.9</v>
      </c>
    </row>
    <row r="1816" spans="1:10" x14ac:dyDescent="0.2">
      <c r="A1816" s="50">
        <v>43111</v>
      </c>
      <c r="B1816" s="1">
        <v>0.85964120370370367</v>
      </c>
      <c r="C1816" s="1" t="s">
        <v>1875</v>
      </c>
      <c r="D1816" s="1" t="s">
        <v>135</v>
      </c>
      <c r="E1816" s="1" t="s">
        <v>2758</v>
      </c>
      <c r="F1816" s="52">
        <v>43111.85833333333</v>
      </c>
      <c r="G1816" s="158">
        <v>150</v>
      </c>
      <c r="H1816" s="5" t="s">
        <v>137</v>
      </c>
      <c r="I1816" s="1" t="s">
        <v>119</v>
      </c>
      <c r="J1816" s="69">
        <v>13.2</v>
      </c>
    </row>
    <row r="1817" spans="1:10" x14ac:dyDescent="0.2">
      <c r="A1817" s="50">
        <v>43111</v>
      </c>
      <c r="B1817" s="1">
        <v>0.85969907407407409</v>
      </c>
      <c r="C1817" s="1" t="s">
        <v>2172</v>
      </c>
      <c r="D1817" s="1" t="s">
        <v>135</v>
      </c>
      <c r="E1817" s="1" t="s">
        <v>2759</v>
      </c>
      <c r="F1817" s="52">
        <v>43111.85833333333</v>
      </c>
      <c r="G1817" s="158">
        <v>20</v>
      </c>
      <c r="H1817" s="5" t="s">
        <v>137</v>
      </c>
      <c r="I1817" s="1" t="s">
        <v>119</v>
      </c>
      <c r="J1817" s="69">
        <v>9.91</v>
      </c>
    </row>
    <row r="1818" spans="1:10" x14ac:dyDescent="0.2">
      <c r="A1818" s="50">
        <v>43111</v>
      </c>
      <c r="B1818" s="1">
        <v>0.86736111111111114</v>
      </c>
      <c r="C1818" s="1" t="s">
        <v>2382</v>
      </c>
      <c r="D1818" s="1" t="s">
        <v>116</v>
      </c>
      <c r="E1818" s="1" t="s">
        <v>2698</v>
      </c>
      <c r="F1818" s="52">
        <v>43111.866261574076</v>
      </c>
      <c r="G1818" s="158">
        <v>8560.91</v>
      </c>
      <c r="H1818" s="5" t="s">
        <v>137</v>
      </c>
      <c r="I1818" s="1" t="s">
        <v>143</v>
      </c>
      <c r="J1818" s="69">
        <v>1.0920000000000001</v>
      </c>
    </row>
    <row r="1819" spans="1:10" x14ac:dyDescent="0.2">
      <c r="A1819" s="50">
        <v>43111</v>
      </c>
      <c r="B1819" s="1">
        <v>0.86743055555555559</v>
      </c>
      <c r="C1819" s="1" t="s">
        <v>2500</v>
      </c>
      <c r="D1819" s="1" t="s">
        <v>116</v>
      </c>
      <c r="E1819" s="1" t="s">
        <v>2708</v>
      </c>
      <c r="F1819" s="52">
        <v>43111.867430555554</v>
      </c>
      <c r="G1819" s="158">
        <v>8532.42</v>
      </c>
      <c r="H1819" s="5" t="s">
        <v>137</v>
      </c>
      <c r="I1819" s="1" t="s">
        <v>143</v>
      </c>
      <c r="J1819" s="69">
        <v>1.0785</v>
      </c>
    </row>
    <row r="1820" spans="1:10" x14ac:dyDescent="0.2">
      <c r="A1820" s="50">
        <v>43111</v>
      </c>
      <c r="B1820" s="1">
        <v>0.93013888888888896</v>
      </c>
      <c r="C1820" s="1" t="s">
        <v>1806</v>
      </c>
      <c r="D1820" s="1" t="s">
        <v>135</v>
      </c>
      <c r="E1820" s="1" t="s">
        <v>2764</v>
      </c>
      <c r="F1820" s="52">
        <v>43111.834027777775</v>
      </c>
      <c r="G1820" s="158">
        <v>2</v>
      </c>
      <c r="H1820" s="5" t="s">
        <v>118</v>
      </c>
      <c r="I1820" s="1" t="s">
        <v>119</v>
      </c>
      <c r="J1820" s="69">
        <v>15275</v>
      </c>
    </row>
    <row r="1821" spans="1:10" x14ac:dyDescent="0.2">
      <c r="A1821" s="50">
        <v>43111</v>
      </c>
      <c r="B1821" s="1">
        <v>0.93019675925925915</v>
      </c>
      <c r="C1821" s="1" t="s">
        <v>2746</v>
      </c>
      <c r="D1821" s="1" t="s">
        <v>135</v>
      </c>
      <c r="E1821" s="1" t="s">
        <v>2765</v>
      </c>
      <c r="F1821" s="52">
        <v>43111.834027777775</v>
      </c>
      <c r="G1821" s="158">
        <v>2</v>
      </c>
      <c r="H1821" s="5" t="s">
        <v>137</v>
      </c>
      <c r="I1821" s="1" t="s">
        <v>143</v>
      </c>
      <c r="J1821" s="69">
        <v>6750</v>
      </c>
    </row>
    <row r="1822" spans="1:10" x14ac:dyDescent="0.2">
      <c r="A1822" s="50">
        <v>43111</v>
      </c>
      <c r="B1822" s="1">
        <v>0.93025462962962957</v>
      </c>
      <c r="C1822" s="1" t="s">
        <v>2746</v>
      </c>
      <c r="D1822" s="1" t="s">
        <v>135</v>
      </c>
      <c r="E1822" s="1" t="s">
        <v>2766</v>
      </c>
      <c r="F1822" s="52">
        <v>43111.834027777775</v>
      </c>
      <c r="G1822" s="158">
        <v>5</v>
      </c>
      <c r="H1822" s="5" t="s">
        <v>118</v>
      </c>
      <c r="I1822" s="1" t="s">
        <v>119</v>
      </c>
      <c r="J1822" s="69">
        <v>6750</v>
      </c>
    </row>
    <row r="1823" spans="1:10" x14ac:dyDescent="0.2">
      <c r="A1823" s="50">
        <v>43111</v>
      </c>
      <c r="B1823" s="1">
        <v>0.93030092592592595</v>
      </c>
      <c r="C1823" s="1" t="s">
        <v>2366</v>
      </c>
      <c r="D1823" s="1" t="s">
        <v>135</v>
      </c>
      <c r="E1823" s="1" t="s">
        <v>2767</v>
      </c>
      <c r="F1823" s="52">
        <v>43111.834027777775</v>
      </c>
      <c r="G1823" s="158">
        <v>3</v>
      </c>
      <c r="H1823" s="5" t="s">
        <v>118</v>
      </c>
      <c r="I1823" s="1" t="s">
        <v>143</v>
      </c>
      <c r="J1823" s="69">
        <v>2753</v>
      </c>
    </row>
    <row r="1824" spans="1:10" x14ac:dyDescent="0.2">
      <c r="A1824" s="50">
        <v>43111</v>
      </c>
      <c r="B1824" s="1">
        <v>0.93035879629629636</v>
      </c>
      <c r="C1824" s="1" t="s">
        <v>999</v>
      </c>
      <c r="D1824" s="1" t="s">
        <v>135</v>
      </c>
      <c r="E1824" s="1" t="s">
        <v>2768</v>
      </c>
      <c r="F1824" s="52">
        <v>43111.834027777775</v>
      </c>
      <c r="G1824" s="158">
        <v>2</v>
      </c>
      <c r="H1824" s="5" t="s">
        <v>118</v>
      </c>
      <c r="I1824" s="1" t="s">
        <v>143</v>
      </c>
      <c r="J1824" s="69">
        <v>3720</v>
      </c>
    </row>
    <row r="1825" spans="1:10" x14ac:dyDescent="0.2">
      <c r="A1825" s="50">
        <v>43111</v>
      </c>
      <c r="B1825" s="1">
        <v>0.93041666666666656</v>
      </c>
      <c r="C1825" s="1" t="s">
        <v>1597</v>
      </c>
      <c r="D1825" s="1" t="s">
        <v>135</v>
      </c>
      <c r="E1825" s="1" t="s">
        <v>2769</v>
      </c>
      <c r="F1825" s="52">
        <v>43111.834027777775</v>
      </c>
      <c r="G1825" s="158">
        <v>9</v>
      </c>
      <c r="H1825" s="5" t="s">
        <v>118</v>
      </c>
      <c r="I1825" s="1" t="s">
        <v>143</v>
      </c>
      <c r="J1825" s="69">
        <v>557.5</v>
      </c>
    </row>
    <row r="1826" spans="1:10" x14ac:dyDescent="0.2">
      <c r="A1826" s="50">
        <v>43111</v>
      </c>
      <c r="B1826" s="1">
        <v>0.93047453703703698</v>
      </c>
      <c r="C1826" s="1" t="s">
        <v>2744</v>
      </c>
      <c r="D1826" s="1" t="s">
        <v>135</v>
      </c>
      <c r="E1826" s="1" t="s">
        <v>2770</v>
      </c>
      <c r="F1826" s="52">
        <v>43111.834027777775</v>
      </c>
      <c r="G1826" s="158">
        <v>24</v>
      </c>
      <c r="H1826" s="5" t="s">
        <v>137</v>
      </c>
      <c r="I1826" s="1" t="s">
        <v>119</v>
      </c>
      <c r="J1826" s="69">
        <v>14145</v>
      </c>
    </row>
    <row r="1827" spans="1:10" x14ac:dyDescent="0.2">
      <c r="A1827" s="50">
        <v>43111</v>
      </c>
      <c r="B1827" s="1">
        <v>0.93053240740740739</v>
      </c>
      <c r="C1827" s="1" t="s">
        <v>2411</v>
      </c>
      <c r="D1827" s="1" t="s">
        <v>135</v>
      </c>
      <c r="E1827" s="1" t="s">
        <v>2771</v>
      </c>
      <c r="F1827" s="52">
        <v>43111.834027777775</v>
      </c>
      <c r="G1827" s="158">
        <v>1</v>
      </c>
      <c r="H1827" s="5" t="s">
        <v>137</v>
      </c>
      <c r="I1827" s="1" t="s">
        <v>143</v>
      </c>
      <c r="J1827" s="69">
        <v>281.60000000000002</v>
      </c>
    </row>
    <row r="1828" spans="1:10" x14ac:dyDescent="0.2">
      <c r="A1828" s="50">
        <v>43112</v>
      </c>
      <c r="B1828" s="1">
        <v>0.70416666666666661</v>
      </c>
      <c r="C1828" s="1" t="s">
        <v>2782</v>
      </c>
      <c r="D1828" s="1" t="s">
        <v>116</v>
      </c>
      <c r="E1828" s="1" t="s">
        <v>2788</v>
      </c>
      <c r="F1828" s="52">
        <v>43112.700810185182</v>
      </c>
      <c r="G1828" s="158">
        <v>4634.92</v>
      </c>
      <c r="H1828" s="5" t="s">
        <v>118</v>
      </c>
      <c r="I1828" s="1" t="s">
        <v>119</v>
      </c>
      <c r="J1828" s="69">
        <v>0.732375</v>
      </c>
    </row>
    <row r="1829" spans="1:10" x14ac:dyDescent="0.2">
      <c r="A1829" s="50">
        <v>43112</v>
      </c>
      <c r="B1829" s="1">
        <v>0.70424768518518521</v>
      </c>
      <c r="C1829" s="1" t="s">
        <v>2784</v>
      </c>
      <c r="D1829" s="1" t="s">
        <v>116</v>
      </c>
      <c r="E1829" s="1" t="s">
        <v>2789</v>
      </c>
      <c r="F1829" s="52">
        <v>43112.704247685186</v>
      </c>
      <c r="G1829" s="158">
        <v>591.28</v>
      </c>
      <c r="H1829" s="5" t="s">
        <v>118</v>
      </c>
      <c r="I1829" s="1" t="s">
        <v>119</v>
      </c>
      <c r="J1829" s="69">
        <v>5.0061</v>
      </c>
    </row>
    <row r="1830" spans="1:10" x14ac:dyDescent="0.2">
      <c r="A1830" s="50">
        <v>43112</v>
      </c>
      <c r="B1830" s="1">
        <v>0.70434027777777775</v>
      </c>
      <c r="C1830" s="1" t="s">
        <v>2786</v>
      </c>
      <c r="D1830" s="1" t="s">
        <v>116</v>
      </c>
      <c r="E1830" s="1" t="s">
        <v>2790</v>
      </c>
      <c r="F1830" s="52">
        <v>43112.704328703701</v>
      </c>
      <c r="G1830" s="158">
        <v>4309.5</v>
      </c>
      <c r="H1830" s="5" t="s">
        <v>118</v>
      </c>
      <c r="I1830" s="1" t="s">
        <v>119</v>
      </c>
      <c r="J1830" s="69">
        <v>0.53602499999999997</v>
      </c>
    </row>
    <row r="1831" spans="1:10" x14ac:dyDescent="0.2">
      <c r="A1831" s="50">
        <v>43112</v>
      </c>
      <c r="B1831" s="1">
        <v>0.70788194444444441</v>
      </c>
      <c r="C1831" s="1" t="s">
        <v>980</v>
      </c>
      <c r="D1831" s="1" t="s">
        <v>116</v>
      </c>
      <c r="E1831" s="1" t="s">
        <v>2791</v>
      </c>
      <c r="F1831" s="52">
        <v>43112.707291666666</v>
      </c>
      <c r="G1831" s="158">
        <v>1485</v>
      </c>
      <c r="H1831" s="5" t="s">
        <v>137</v>
      </c>
      <c r="I1831" s="1" t="s">
        <v>143</v>
      </c>
      <c r="J1831" s="69">
        <v>0</v>
      </c>
    </row>
    <row r="1832" spans="1:10" x14ac:dyDescent="0.2">
      <c r="A1832" s="50">
        <v>43112</v>
      </c>
      <c r="B1832" s="1">
        <v>0.7088310185185186</v>
      </c>
      <c r="C1832" s="1" t="s">
        <v>678</v>
      </c>
      <c r="D1832" s="1" t="s">
        <v>135</v>
      </c>
      <c r="E1832" s="1" t="s">
        <v>2792</v>
      </c>
      <c r="F1832" s="52">
        <v>43112.708564814813</v>
      </c>
      <c r="G1832" s="158">
        <v>500</v>
      </c>
      <c r="H1832" s="5" t="s">
        <v>118</v>
      </c>
      <c r="I1832" s="1" t="s">
        <v>143</v>
      </c>
      <c r="J1832" s="69">
        <v>15.74</v>
      </c>
    </row>
    <row r="1833" spans="1:10" x14ac:dyDescent="0.2">
      <c r="A1833" s="50">
        <v>43112</v>
      </c>
      <c r="B1833" s="1">
        <v>0.73240740740740751</v>
      </c>
      <c r="C1833" s="1" t="s">
        <v>1597</v>
      </c>
      <c r="D1833" s="1" t="s">
        <v>135</v>
      </c>
      <c r="E1833" s="1" t="s">
        <v>2793</v>
      </c>
      <c r="F1833" s="52">
        <v>43112.732141203705</v>
      </c>
      <c r="G1833" s="158">
        <v>160</v>
      </c>
      <c r="H1833" s="5" t="s">
        <v>137</v>
      </c>
      <c r="I1833" s="1" t="s">
        <v>119</v>
      </c>
      <c r="J1833" s="69">
        <v>544</v>
      </c>
    </row>
    <row r="1834" spans="1:10" x14ac:dyDescent="0.2">
      <c r="A1834" s="50">
        <v>43112</v>
      </c>
      <c r="B1834" s="1">
        <v>0.73247685185185185</v>
      </c>
      <c r="C1834" s="1" t="s">
        <v>1597</v>
      </c>
      <c r="D1834" s="1" t="s">
        <v>135</v>
      </c>
      <c r="E1834" s="1" t="s">
        <v>2794</v>
      </c>
      <c r="F1834" s="52">
        <v>43112.732141203705</v>
      </c>
      <c r="G1834" s="158">
        <v>70</v>
      </c>
      <c r="H1834" s="5" t="s">
        <v>137</v>
      </c>
      <c r="I1834" s="1" t="s">
        <v>143</v>
      </c>
      <c r="J1834" s="69">
        <v>544</v>
      </c>
    </row>
    <row r="1835" spans="1:10" x14ac:dyDescent="0.2">
      <c r="A1835" s="50">
        <v>43112</v>
      </c>
      <c r="B1835" s="1">
        <v>0.7325462962962962</v>
      </c>
      <c r="C1835" s="1" t="s">
        <v>2744</v>
      </c>
      <c r="D1835" s="1" t="s">
        <v>135</v>
      </c>
      <c r="E1835" s="1" t="s">
        <v>2795</v>
      </c>
      <c r="F1835" s="52">
        <v>43112.732141203705</v>
      </c>
      <c r="G1835" s="158">
        <v>2</v>
      </c>
      <c r="H1835" s="5" t="s">
        <v>118</v>
      </c>
      <c r="I1835" s="1" t="s">
        <v>143</v>
      </c>
      <c r="J1835" s="69">
        <v>14295</v>
      </c>
    </row>
    <row r="1836" spans="1:10" x14ac:dyDescent="0.2">
      <c r="A1836" s="50">
        <v>43112</v>
      </c>
      <c r="B1836" s="1">
        <v>0.73260416666666661</v>
      </c>
      <c r="C1836" s="1" t="s">
        <v>2366</v>
      </c>
      <c r="D1836" s="1" t="s">
        <v>135</v>
      </c>
      <c r="E1836" s="1" t="s">
        <v>2796</v>
      </c>
      <c r="F1836" s="52">
        <v>43112.732141203705</v>
      </c>
      <c r="G1836" s="158">
        <v>3</v>
      </c>
      <c r="H1836" s="5" t="s">
        <v>118</v>
      </c>
      <c r="I1836" s="1" t="s">
        <v>143</v>
      </c>
      <c r="J1836" s="69">
        <v>2730</v>
      </c>
    </row>
    <row r="1837" spans="1:10" x14ac:dyDescent="0.2">
      <c r="A1837" s="50">
        <v>43112</v>
      </c>
      <c r="B1837" s="1">
        <v>0.73267361111111118</v>
      </c>
      <c r="C1837" s="1" t="s">
        <v>1937</v>
      </c>
      <c r="D1837" s="1" t="s">
        <v>135</v>
      </c>
      <c r="E1837" s="1" t="s">
        <v>2797</v>
      </c>
      <c r="F1837" s="52">
        <v>43112.732141203705</v>
      </c>
      <c r="G1837" s="158">
        <v>2</v>
      </c>
      <c r="H1837" s="5" t="s">
        <v>118</v>
      </c>
      <c r="I1837" s="1" t="s">
        <v>143</v>
      </c>
      <c r="J1837" s="69">
        <v>5862</v>
      </c>
    </row>
    <row r="1838" spans="1:10" x14ac:dyDescent="0.2">
      <c r="A1838" s="50">
        <v>43112</v>
      </c>
      <c r="B1838" s="1">
        <v>0.73274305555555552</v>
      </c>
      <c r="C1838" s="1" t="s">
        <v>1597</v>
      </c>
      <c r="D1838" s="1" t="s">
        <v>135</v>
      </c>
      <c r="E1838" s="1" t="s">
        <v>2798</v>
      </c>
      <c r="F1838" s="52">
        <v>43112.732141203705</v>
      </c>
      <c r="G1838" s="158">
        <v>70</v>
      </c>
      <c r="H1838" s="5" t="s">
        <v>118</v>
      </c>
      <c r="I1838" s="1" t="s">
        <v>119</v>
      </c>
      <c r="J1838" s="69">
        <v>542.5</v>
      </c>
    </row>
    <row r="1839" spans="1:10" x14ac:dyDescent="0.2">
      <c r="A1839" s="50">
        <v>43112</v>
      </c>
      <c r="B1839" s="1">
        <v>0.73281249999999998</v>
      </c>
      <c r="C1839" s="1" t="s">
        <v>2746</v>
      </c>
      <c r="D1839" s="1" t="s">
        <v>135</v>
      </c>
      <c r="E1839" s="1" t="s">
        <v>2799</v>
      </c>
      <c r="F1839" s="52">
        <v>43112.732141203705</v>
      </c>
      <c r="G1839" s="158">
        <v>6</v>
      </c>
      <c r="H1839" s="5" t="s">
        <v>118</v>
      </c>
      <c r="I1839" s="1" t="s">
        <v>119</v>
      </c>
      <c r="J1839" s="69">
        <v>6820</v>
      </c>
    </row>
    <row r="1840" spans="1:10" x14ac:dyDescent="0.2">
      <c r="A1840" s="50">
        <v>43112</v>
      </c>
      <c r="B1840" s="1">
        <v>0.73287037037037039</v>
      </c>
      <c r="C1840" s="1" t="s">
        <v>1806</v>
      </c>
      <c r="D1840" s="1" t="s">
        <v>135</v>
      </c>
      <c r="E1840" s="1" t="s">
        <v>2800</v>
      </c>
      <c r="F1840" s="52">
        <v>43112.732141203705</v>
      </c>
      <c r="G1840" s="158">
        <v>72</v>
      </c>
      <c r="H1840" s="5" t="s">
        <v>137</v>
      </c>
      <c r="I1840" s="1" t="s">
        <v>143</v>
      </c>
      <c r="J1840" s="69">
        <v>15380</v>
      </c>
    </row>
    <row r="1841" spans="1:10" x14ac:dyDescent="0.2">
      <c r="A1841" s="50">
        <v>43112</v>
      </c>
      <c r="B1841" s="1">
        <v>0.73293981481481474</v>
      </c>
      <c r="C1841" s="1" t="s">
        <v>1220</v>
      </c>
      <c r="D1841" s="1" t="s">
        <v>135</v>
      </c>
      <c r="E1841" s="1" t="s">
        <v>2801</v>
      </c>
      <c r="F1841" s="52">
        <v>43112.732141203705</v>
      </c>
      <c r="G1841" s="158">
        <v>1</v>
      </c>
      <c r="H1841" s="5" t="s">
        <v>118</v>
      </c>
      <c r="I1841" s="1" t="s">
        <v>143</v>
      </c>
      <c r="J1841" s="69">
        <v>99310</v>
      </c>
    </row>
    <row r="1842" spans="1:10" x14ac:dyDescent="0.2">
      <c r="A1842" s="50">
        <v>43112</v>
      </c>
      <c r="B1842" s="1">
        <v>0.7330092592592593</v>
      </c>
      <c r="C1842" s="1" t="s">
        <v>2580</v>
      </c>
      <c r="D1842" s="1" t="s">
        <v>135</v>
      </c>
      <c r="E1842" s="1" t="s">
        <v>2802</v>
      </c>
      <c r="F1842" s="52">
        <v>43112.732141203705</v>
      </c>
      <c r="G1842" s="158">
        <v>10</v>
      </c>
      <c r="H1842" s="5" t="s">
        <v>137</v>
      </c>
      <c r="I1842" s="1" t="s">
        <v>143</v>
      </c>
      <c r="J1842" s="69">
        <v>5269.6</v>
      </c>
    </row>
    <row r="1843" spans="1:10" x14ac:dyDescent="0.2">
      <c r="A1843" s="50">
        <v>43112</v>
      </c>
      <c r="B1843" s="1">
        <v>0.73306712962962972</v>
      </c>
      <c r="C1843" s="1" t="s">
        <v>1806</v>
      </c>
      <c r="D1843" s="1" t="s">
        <v>135</v>
      </c>
      <c r="E1843" s="1" t="s">
        <v>2803</v>
      </c>
      <c r="F1843" s="52">
        <v>43112.732141203705</v>
      </c>
      <c r="G1843" s="158">
        <v>18</v>
      </c>
      <c r="H1843" s="5" t="s">
        <v>118</v>
      </c>
      <c r="I1843" s="1" t="s">
        <v>119</v>
      </c>
      <c r="J1843" s="69">
        <v>15410</v>
      </c>
    </row>
    <row r="1844" spans="1:10" x14ac:dyDescent="0.2">
      <c r="A1844" s="50">
        <v>43112</v>
      </c>
      <c r="B1844" s="1">
        <v>0.74023148148148143</v>
      </c>
      <c r="C1844" s="1" t="s">
        <v>1586</v>
      </c>
      <c r="D1844" s="1" t="s">
        <v>116</v>
      </c>
      <c r="E1844" s="1" t="s">
        <v>2804</v>
      </c>
      <c r="F1844" s="52">
        <v>43112.740185185183</v>
      </c>
      <c r="G1844" s="158">
        <v>200</v>
      </c>
      <c r="H1844" s="5" t="s">
        <v>137</v>
      </c>
      <c r="I1844" s="1" t="s">
        <v>143</v>
      </c>
      <c r="J1844" s="69">
        <v>0</v>
      </c>
    </row>
    <row r="1845" spans="1:10" x14ac:dyDescent="0.2">
      <c r="A1845" s="50">
        <v>43112</v>
      </c>
      <c r="B1845" s="1">
        <v>0.740300925925926</v>
      </c>
      <c r="C1845" s="1" t="s">
        <v>1591</v>
      </c>
      <c r="D1845" s="1" t="s">
        <v>116</v>
      </c>
      <c r="E1845" s="1" t="s">
        <v>2805</v>
      </c>
      <c r="F1845" s="52">
        <v>43112.740289351852</v>
      </c>
      <c r="G1845" s="158">
        <v>200</v>
      </c>
      <c r="H1845" s="5" t="s">
        <v>118</v>
      </c>
      <c r="I1845" s="1" t="s">
        <v>143</v>
      </c>
      <c r="J1845" s="69">
        <v>3.2223999999998796</v>
      </c>
    </row>
    <row r="1846" spans="1:10" x14ac:dyDescent="0.2">
      <c r="A1846" s="50">
        <v>43112</v>
      </c>
      <c r="B1846" s="1">
        <v>0.75561342592592595</v>
      </c>
      <c r="C1846" s="1" t="s">
        <v>2659</v>
      </c>
      <c r="D1846" s="1" t="s">
        <v>135</v>
      </c>
      <c r="E1846" s="1" t="s">
        <v>2788</v>
      </c>
      <c r="F1846" s="52">
        <v>43112.745833333334</v>
      </c>
      <c r="G1846" s="158">
        <v>100</v>
      </c>
      <c r="H1846" s="5" t="s">
        <v>137</v>
      </c>
      <c r="I1846" s="1" t="s">
        <v>119</v>
      </c>
      <c r="J1846" s="69">
        <v>5.34</v>
      </c>
    </row>
    <row r="1847" spans="1:10" x14ac:dyDescent="0.2">
      <c r="A1847" s="50">
        <v>43112</v>
      </c>
      <c r="B1847" s="1">
        <v>0.75567129629629637</v>
      </c>
      <c r="C1847" s="1" t="s">
        <v>1616</v>
      </c>
      <c r="D1847" s="1" t="s">
        <v>135</v>
      </c>
      <c r="E1847" s="1" t="s">
        <v>2789</v>
      </c>
      <c r="F1847" s="52">
        <v>43112.745833333334</v>
      </c>
      <c r="G1847" s="158">
        <v>800</v>
      </c>
      <c r="H1847" s="5" t="s">
        <v>118</v>
      </c>
      <c r="I1847" s="1" t="s">
        <v>143</v>
      </c>
      <c r="J1847" s="69">
        <v>12.02</v>
      </c>
    </row>
    <row r="1848" spans="1:10" x14ac:dyDescent="0.2">
      <c r="A1848" s="50">
        <v>43112</v>
      </c>
      <c r="B1848" s="1">
        <v>0.75572916666666667</v>
      </c>
      <c r="C1848" s="1" t="s">
        <v>1706</v>
      </c>
      <c r="D1848" s="1" t="s">
        <v>135</v>
      </c>
      <c r="E1848" s="1" t="s">
        <v>2790</v>
      </c>
      <c r="F1848" s="52">
        <v>43112.745833333334</v>
      </c>
      <c r="G1848" s="158">
        <v>97</v>
      </c>
      <c r="H1848" s="5" t="s">
        <v>118</v>
      </c>
      <c r="I1848" s="1" t="s">
        <v>143</v>
      </c>
      <c r="J1848" s="69">
        <v>14.96</v>
      </c>
    </row>
    <row r="1849" spans="1:10" x14ac:dyDescent="0.2">
      <c r="A1849" s="50">
        <v>43112</v>
      </c>
      <c r="B1849" s="1">
        <v>0.75578703703703709</v>
      </c>
      <c r="C1849" s="1" t="s">
        <v>2521</v>
      </c>
      <c r="D1849" s="1" t="s">
        <v>135</v>
      </c>
      <c r="E1849" s="1" t="s">
        <v>2791</v>
      </c>
      <c r="F1849" s="52">
        <v>43112.745833333334</v>
      </c>
      <c r="G1849" s="158">
        <v>60</v>
      </c>
      <c r="H1849" s="5" t="s">
        <v>118</v>
      </c>
      <c r="I1849" s="1" t="s">
        <v>143</v>
      </c>
      <c r="J1849" s="69">
        <v>17.61</v>
      </c>
    </row>
    <row r="1850" spans="1:10" x14ac:dyDescent="0.2">
      <c r="A1850" s="50">
        <v>43112</v>
      </c>
      <c r="B1850" s="1">
        <v>0.75584490740740751</v>
      </c>
      <c r="C1850" s="1" t="s">
        <v>2656</v>
      </c>
      <c r="D1850" s="1" t="s">
        <v>135</v>
      </c>
      <c r="E1850" s="1" t="s">
        <v>2792</v>
      </c>
      <c r="F1850" s="52">
        <v>43112.745833333334</v>
      </c>
      <c r="G1850" s="158">
        <v>80</v>
      </c>
      <c r="H1850" s="5" t="s">
        <v>118</v>
      </c>
      <c r="I1850" s="1" t="s">
        <v>143</v>
      </c>
      <c r="J1850" s="69">
        <v>15.65</v>
      </c>
    </row>
    <row r="1851" spans="1:10" x14ac:dyDescent="0.2">
      <c r="A1851" s="50">
        <v>43112</v>
      </c>
      <c r="B1851" s="1">
        <v>0.7559027777777777</v>
      </c>
      <c r="C1851" s="1" t="s">
        <v>2706</v>
      </c>
      <c r="D1851" s="1" t="s">
        <v>135</v>
      </c>
      <c r="E1851" s="1" t="s">
        <v>2809</v>
      </c>
      <c r="F1851" s="52">
        <v>43112.745833333334</v>
      </c>
      <c r="G1851" s="158">
        <v>54</v>
      </c>
      <c r="H1851" s="5" t="s">
        <v>118</v>
      </c>
      <c r="I1851" s="1" t="s">
        <v>143</v>
      </c>
      <c r="J1851" s="69">
        <v>12.18</v>
      </c>
    </row>
    <row r="1852" spans="1:10" x14ac:dyDescent="0.2">
      <c r="A1852" s="50">
        <v>43112</v>
      </c>
      <c r="B1852" s="1">
        <v>0.75596064814814812</v>
      </c>
      <c r="C1852" s="1" t="s">
        <v>2807</v>
      </c>
      <c r="D1852" s="1" t="s">
        <v>135</v>
      </c>
      <c r="E1852" s="1" t="s">
        <v>2810</v>
      </c>
      <c r="F1852" s="52">
        <v>43112.745833333334</v>
      </c>
      <c r="G1852" s="158">
        <v>2510</v>
      </c>
      <c r="H1852" s="5" t="s">
        <v>137</v>
      </c>
      <c r="I1852" s="1" t="s">
        <v>119</v>
      </c>
      <c r="J1852" s="69">
        <v>15.746</v>
      </c>
    </row>
    <row r="1853" spans="1:10" x14ac:dyDescent="0.2">
      <c r="A1853" s="50">
        <v>43112</v>
      </c>
      <c r="B1853" s="1">
        <v>0.75601851851851853</v>
      </c>
      <c r="C1853" s="1" t="s">
        <v>2806</v>
      </c>
      <c r="D1853" s="1" t="s">
        <v>135</v>
      </c>
      <c r="E1853" s="1" t="s">
        <v>2811</v>
      </c>
      <c r="F1853" s="52">
        <v>43112.745833333334</v>
      </c>
      <c r="G1853" s="158">
        <v>308</v>
      </c>
      <c r="H1853" s="5" t="s">
        <v>137</v>
      </c>
      <c r="I1853" s="1" t="s">
        <v>119</v>
      </c>
      <c r="J1853" s="69">
        <v>135.30000000000001</v>
      </c>
    </row>
    <row r="1854" spans="1:10" x14ac:dyDescent="0.2">
      <c r="A1854" s="50">
        <v>43112</v>
      </c>
      <c r="B1854" s="1">
        <v>0.75607638888888884</v>
      </c>
      <c r="C1854" s="1" t="s">
        <v>2808</v>
      </c>
      <c r="D1854" s="1" t="s">
        <v>135</v>
      </c>
      <c r="E1854" s="1" t="s">
        <v>2812</v>
      </c>
      <c r="F1854" s="52">
        <v>43112.745833333334</v>
      </c>
      <c r="G1854" s="158">
        <v>2318</v>
      </c>
      <c r="H1854" s="5" t="s">
        <v>137</v>
      </c>
      <c r="I1854" s="1" t="s">
        <v>119</v>
      </c>
      <c r="J1854" s="69">
        <v>10.214</v>
      </c>
    </row>
    <row r="1855" spans="1:10" x14ac:dyDescent="0.2">
      <c r="A1855" s="50">
        <v>43112</v>
      </c>
      <c r="B1855" s="1">
        <v>0.75613425925925926</v>
      </c>
      <c r="C1855" s="1" t="s">
        <v>1323</v>
      </c>
      <c r="D1855" s="1" t="s">
        <v>135</v>
      </c>
      <c r="E1855" s="1" t="s">
        <v>2813</v>
      </c>
      <c r="F1855" s="52">
        <v>43112.745833333334</v>
      </c>
      <c r="G1855" s="158">
        <v>81</v>
      </c>
      <c r="H1855" s="5" t="s">
        <v>118</v>
      </c>
      <c r="I1855" s="1" t="s">
        <v>143</v>
      </c>
      <c r="J1855" s="69">
        <v>12.33</v>
      </c>
    </row>
    <row r="1856" spans="1:10" x14ac:dyDescent="0.2">
      <c r="A1856" s="50">
        <v>43112</v>
      </c>
      <c r="B1856" s="1">
        <v>0.75618055555555552</v>
      </c>
      <c r="C1856" s="1" t="s">
        <v>1873</v>
      </c>
      <c r="D1856" s="1" t="s">
        <v>135</v>
      </c>
      <c r="E1856" s="1" t="s">
        <v>2814</v>
      </c>
      <c r="F1856" s="52">
        <v>43112.745833333334</v>
      </c>
      <c r="G1856" s="158">
        <v>250</v>
      </c>
      <c r="H1856" s="5" t="s">
        <v>118</v>
      </c>
      <c r="I1856" s="1" t="s">
        <v>143</v>
      </c>
      <c r="J1856" s="69">
        <v>9.09</v>
      </c>
    </row>
    <row r="1857" spans="1:10" x14ac:dyDescent="0.2">
      <c r="A1857" s="50">
        <v>43112</v>
      </c>
      <c r="B1857" s="1">
        <v>0.75623842592592594</v>
      </c>
      <c r="C1857" s="1" t="s">
        <v>1875</v>
      </c>
      <c r="D1857" s="1" t="s">
        <v>135</v>
      </c>
      <c r="E1857" s="1" t="s">
        <v>2815</v>
      </c>
      <c r="F1857" s="52">
        <v>43112.745833333334</v>
      </c>
      <c r="G1857" s="158">
        <v>100</v>
      </c>
      <c r="H1857" s="5" t="s">
        <v>118</v>
      </c>
      <c r="I1857" s="1" t="s">
        <v>143</v>
      </c>
      <c r="J1857" s="69">
        <v>12.66</v>
      </c>
    </row>
    <row r="1858" spans="1:10" x14ac:dyDescent="0.2">
      <c r="A1858" s="50">
        <v>43112</v>
      </c>
      <c r="B1858" s="1">
        <v>0.75629629629629624</v>
      </c>
      <c r="C1858" s="1" t="s">
        <v>2137</v>
      </c>
      <c r="D1858" s="1" t="s">
        <v>135</v>
      </c>
      <c r="E1858" s="1" t="s">
        <v>2816</v>
      </c>
      <c r="F1858" s="52">
        <v>43112.745833333334</v>
      </c>
      <c r="G1858" s="158">
        <v>50</v>
      </c>
      <c r="H1858" s="5" t="s">
        <v>118</v>
      </c>
      <c r="I1858" s="1" t="s">
        <v>143</v>
      </c>
      <c r="J1858" s="69">
        <v>19.170000000000002</v>
      </c>
    </row>
    <row r="1859" spans="1:10" x14ac:dyDescent="0.2">
      <c r="A1859" s="50">
        <v>43112</v>
      </c>
      <c r="B1859" s="1">
        <v>0.75635416666666666</v>
      </c>
      <c r="C1859" s="1" t="s">
        <v>2256</v>
      </c>
      <c r="D1859" s="1" t="s">
        <v>135</v>
      </c>
      <c r="E1859" s="1" t="s">
        <v>2817</v>
      </c>
      <c r="F1859" s="52">
        <v>43112.745833333334</v>
      </c>
      <c r="G1859" s="158">
        <v>50</v>
      </c>
      <c r="H1859" s="5" t="s">
        <v>118</v>
      </c>
      <c r="I1859" s="1" t="s">
        <v>143</v>
      </c>
      <c r="J1859" s="69">
        <v>19.64</v>
      </c>
    </row>
    <row r="1860" spans="1:10" x14ac:dyDescent="0.2">
      <c r="A1860" s="50">
        <v>43112</v>
      </c>
      <c r="B1860" s="1">
        <v>0.75641203703703708</v>
      </c>
      <c r="C1860" s="1" t="s">
        <v>2494</v>
      </c>
      <c r="D1860" s="1" t="s">
        <v>135</v>
      </c>
      <c r="E1860" s="1" t="s">
        <v>2818</v>
      </c>
      <c r="F1860" s="52">
        <v>43112.745833333334</v>
      </c>
      <c r="G1860" s="158">
        <v>50</v>
      </c>
      <c r="H1860" s="5" t="s">
        <v>137</v>
      </c>
      <c r="I1860" s="1" t="s">
        <v>119</v>
      </c>
      <c r="J1860" s="69">
        <v>12.991</v>
      </c>
    </row>
    <row r="1861" spans="1:10" x14ac:dyDescent="0.2">
      <c r="A1861" s="50">
        <v>43112</v>
      </c>
      <c r="B1861" s="1">
        <v>0.75646990740740738</v>
      </c>
      <c r="C1861" s="1" t="s">
        <v>2751</v>
      </c>
      <c r="D1861" s="1" t="s">
        <v>135</v>
      </c>
      <c r="E1861" s="1" t="s">
        <v>2819</v>
      </c>
      <c r="F1861" s="52">
        <v>43112.745833333334</v>
      </c>
      <c r="G1861" s="158">
        <v>400</v>
      </c>
      <c r="H1861" s="5" t="s">
        <v>118</v>
      </c>
      <c r="I1861" s="1" t="s">
        <v>143</v>
      </c>
      <c r="J1861" s="69">
        <v>12.9</v>
      </c>
    </row>
    <row r="1862" spans="1:10" x14ac:dyDescent="0.2">
      <c r="A1862" s="50">
        <v>43112</v>
      </c>
      <c r="B1862" s="1">
        <v>0.7565277777777778</v>
      </c>
      <c r="C1862" s="1" t="s">
        <v>2710</v>
      </c>
      <c r="D1862" s="1" t="s">
        <v>135</v>
      </c>
      <c r="E1862" s="1" t="s">
        <v>2820</v>
      </c>
      <c r="F1862" s="52">
        <v>43112.745833333334</v>
      </c>
      <c r="G1862" s="158">
        <v>30</v>
      </c>
      <c r="H1862" s="5" t="s">
        <v>137</v>
      </c>
      <c r="I1862" s="1" t="s">
        <v>119</v>
      </c>
      <c r="J1862" s="69">
        <v>21.6</v>
      </c>
    </row>
    <row r="1863" spans="1:10" x14ac:dyDescent="0.2">
      <c r="A1863" s="50">
        <v>43112</v>
      </c>
      <c r="B1863" s="1">
        <v>0.88111111111111118</v>
      </c>
      <c r="C1863" s="1" t="s">
        <v>2556</v>
      </c>
      <c r="D1863" s="1" t="s">
        <v>116</v>
      </c>
      <c r="E1863" s="1" t="s">
        <v>2821</v>
      </c>
      <c r="F1863" s="52">
        <v>43112.841516203705</v>
      </c>
      <c r="G1863" s="158">
        <v>200</v>
      </c>
      <c r="H1863" s="5" t="s">
        <v>118</v>
      </c>
      <c r="I1863" s="1" t="s">
        <v>143</v>
      </c>
      <c r="J1863" s="69">
        <v>107.78</v>
      </c>
    </row>
    <row r="1864" spans="1:10" x14ac:dyDescent="0.2">
      <c r="A1864" s="50">
        <v>43115</v>
      </c>
      <c r="B1864" s="1">
        <v>0.6841666666666667</v>
      </c>
      <c r="C1864" s="1" t="s">
        <v>2366</v>
      </c>
      <c r="D1864" s="1" t="s">
        <v>135</v>
      </c>
      <c r="E1864" s="1" t="s">
        <v>2825</v>
      </c>
      <c r="F1864" s="52">
        <v>43115.683935185189</v>
      </c>
      <c r="G1864" s="158">
        <v>2</v>
      </c>
      <c r="H1864" s="5" t="s">
        <v>137</v>
      </c>
      <c r="I1864" s="1" t="s">
        <v>119</v>
      </c>
      <c r="J1864" s="69">
        <v>2755</v>
      </c>
    </row>
    <row r="1865" spans="1:10" x14ac:dyDescent="0.2">
      <c r="A1865" s="50">
        <v>43115</v>
      </c>
      <c r="B1865" s="1">
        <v>0.68422453703703701</v>
      </c>
      <c r="C1865" s="1" t="s">
        <v>2580</v>
      </c>
      <c r="D1865" s="1" t="s">
        <v>135</v>
      </c>
      <c r="E1865" s="1" t="s">
        <v>2826</v>
      </c>
      <c r="F1865" s="52">
        <v>43115.683935185189</v>
      </c>
      <c r="G1865" s="158">
        <v>1</v>
      </c>
      <c r="H1865" s="5" t="s">
        <v>137</v>
      </c>
      <c r="I1865" s="1" t="s">
        <v>143</v>
      </c>
      <c r="J1865" s="69">
        <v>5258</v>
      </c>
    </row>
    <row r="1866" spans="1:10" x14ac:dyDescent="0.2">
      <c r="A1866" s="50">
        <v>43115</v>
      </c>
      <c r="B1866" s="1">
        <v>0.68428240740740742</v>
      </c>
      <c r="C1866" s="1" t="s">
        <v>1597</v>
      </c>
      <c r="D1866" s="1" t="s">
        <v>135</v>
      </c>
      <c r="E1866" s="1" t="s">
        <v>2827</v>
      </c>
      <c r="F1866" s="52">
        <v>43115.683935185189</v>
      </c>
      <c r="G1866" s="158">
        <v>4</v>
      </c>
      <c r="H1866" s="5" t="s">
        <v>118</v>
      </c>
      <c r="I1866" s="1" t="s">
        <v>143</v>
      </c>
      <c r="J1866" s="69">
        <v>537.375</v>
      </c>
    </row>
    <row r="1867" spans="1:10" x14ac:dyDescent="0.2">
      <c r="A1867" s="50">
        <v>43115</v>
      </c>
      <c r="B1867" s="1">
        <v>0.68434027777777784</v>
      </c>
      <c r="C1867" s="1" t="s">
        <v>2744</v>
      </c>
      <c r="D1867" s="1" t="s">
        <v>135</v>
      </c>
      <c r="E1867" s="1" t="s">
        <v>2828</v>
      </c>
      <c r="F1867" s="52">
        <v>43115.683935185189</v>
      </c>
      <c r="G1867" s="158">
        <v>3</v>
      </c>
      <c r="H1867" s="5" t="s">
        <v>118</v>
      </c>
      <c r="I1867" s="1" t="s">
        <v>143</v>
      </c>
      <c r="J1867" s="69">
        <v>14475</v>
      </c>
    </row>
    <row r="1868" spans="1:10" x14ac:dyDescent="0.2">
      <c r="A1868" s="50">
        <v>43115</v>
      </c>
      <c r="B1868" s="1">
        <v>0.72712962962962957</v>
      </c>
      <c r="C1868" s="1" t="s">
        <v>2832</v>
      </c>
      <c r="D1868" s="1" t="s">
        <v>116</v>
      </c>
      <c r="E1868" s="1" t="s">
        <v>2836</v>
      </c>
      <c r="F1868" s="52">
        <v>43115.727118055554</v>
      </c>
      <c r="G1868" s="158">
        <v>3400</v>
      </c>
      <c r="H1868" s="5" t="s">
        <v>118</v>
      </c>
      <c r="I1868" s="1" t="s">
        <v>119</v>
      </c>
      <c r="J1868" s="69">
        <v>0.88100000000000001</v>
      </c>
    </row>
    <row r="1869" spans="1:10" x14ac:dyDescent="0.2">
      <c r="A1869" s="50">
        <v>43115</v>
      </c>
      <c r="B1869" s="1">
        <v>0.72918981481481471</v>
      </c>
      <c r="C1869" s="1" t="s">
        <v>2830</v>
      </c>
      <c r="D1869" s="1" t="s">
        <v>135</v>
      </c>
      <c r="E1869" s="1" t="s">
        <v>2836</v>
      </c>
      <c r="F1869" s="52">
        <v>43115.728472222225</v>
      </c>
      <c r="G1869" s="158">
        <v>1906</v>
      </c>
      <c r="H1869" s="5" t="s">
        <v>137</v>
      </c>
      <c r="I1869" s="1" t="s">
        <v>119</v>
      </c>
      <c r="J1869" s="69">
        <v>10</v>
      </c>
    </row>
    <row r="1870" spans="1:10" x14ac:dyDescent="0.2">
      <c r="A1870" s="50">
        <v>43115</v>
      </c>
      <c r="B1870" s="1">
        <v>0.72925925925925927</v>
      </c>
      <c r="C1870" s="1" t="s">
        <v>1081</v>
      </c>
      <c r="D1870" s="1" t="s">
        <v>135</v>
      </c>
      <c r="E1870" s="1" t="s">
        <v>2837</v>
      </c>
      <c r="F1870" s="52">
        <v>43115.728472222225</v>
      </c>
      <c r="G1870" s="158">
        <v>5000</v>
      </c>
      <c r="H1870" s="5" t="s">
        <v>118</v>
      </c>
      <c r="I1870" s="1" t="s">
        <v>143</v>
      </c>
      <c r="J1870" s="69">
        <v>2.4300000000000002</v>
      </c>
    </row>
    <row r="1871" spans="1:10" x14ac:dyDescent="0.2">
      <c r="A1871" s="50">
        <v>43115</v>
      </c>
      <c r="B1871" s="1">
        <v>0.72931712962962969</v>
      </c>
      <c r="C1871" s="1" t="s">
        <v>978</v>
      </c>
      <c r="D1871" s="1" t="s">
        <v>135</v>
      </c>
      <c r="E1871" s="1" t="s">
        <v>2838</v>
      </c>
      <c r="F1871" s="52">
        <v>43115.728472222225</v>
      </c>
      <c r="G1871" s="158">
        <v>36.14</v>
      </c>
      <c r="H1871" s="5" t="s">
        <v>118</v>
      </c>
      <c r="I1871" s="1" t="s">
        <v>143</v>
      </c>
      <c r="J1871" s="69">
        <v>24.31</v>
      </c>
    </row>
    <row r="1872" spans="1:10" x14ac:dyDescent="0.2">
      <c r="A1872" s="50">
        <v>43115</v>
      </c>
      <c r="B1872" s="1">
        <v>0.72938657407407403</v>
      </c>
      <c r="C1872" s="1" t="s">
        <v>1616</v>
      </c>
      <c r="D1872" s="1" t="s">
        <v>135</v>
      </c>
      <c r="E1872" s="1" t="s">
        <v>2839</v>
      </c>
      <c r="F1872" s="52">
        <v>43115.728472222225</v>
      </c>
      <c r="G1872" s="158">
        <v>1200</v>
      </c>
      <c r="H1872" s="5" t="s">
        <v>118</v>
      </c>
      <c r="I1872" s="1" t="s">
        <v>143</v>
      </c>
      <c r="J1872" s="69">
        <v>11.581</v>
      </c>
    </row>
    <row r="1873" spans="1:10" x14ac:dyDescent="0.2">
      <c r="A1873" s="50">
        <v>43115</v>
      </c>
      <c r="B1873" s="1">
        <v>0.72944444444444445</v>
      </c>
      <c r="C1873" s="1" t="s">
        <v>1706</v>
      </c>
      <c r="D1873" s="1" t="s">
        <v>135</v>
      </c>
      <c r="E1873" s="1" t="s">
        <v>2840</v>
      </c>
      <c r="F1873" s="52">
        <v>43115.728472222225</v>
      </c>
      <c r="G1873" s="158">
        <v>250</v>
      </c>
      <c r="H1873" s="5" t="s">
        <v>118</v>
      </c>
      <c r="I1873" s="1" t="s">
        <v>143</v>
      </c>
      <c r="J1873" s="69">
        <v>13.88</v>
      </c>
    </row>
    <row r="1874" spans="1:10" x14ac:dyDescent="0.2">
      <c r="A1874" s="50">
        <v>43115</v>
      </c>
      <c r="B1874" s="1">
        <v>0.72951388888888891</v>
      </c>
      <c r="C1874" s="1" t="s">
        <v>1845</v>
      </c>
      <c r="D1874" s="1" t="s">
        <v>135</v>
      </c>
      <c r="E1874" s="1" t="s">
        <v>2841</v>
      </c>
      <c r="F1874" s="52">
        <v>43115.728472222225</v>
      </c>
      <c r="G1874" s="158">
        <v>200</v>
      </c>
      <c r="H1874" s="5" t="s">
        <v>118</v>
      </c>
      <c r="I1874" s="1" t="s">
        <v>143</v>
      </c>
      <c r="J1874" s="69">
        <v>34.15</v>
      </c>
    </row>
    <row r="1875" spans="1:10" x14ac:dyDescent="0.2">
      <c r="A1875" s="50">
        <v>43115</v>
      </c>
      <c r="B1875" s="1">
        <v>0.72957175925925932</v>
      </c>
      <c r="C1875" s="1" t="s">
        <v>1879</v>
      </c>
      <c r="D1875" s="1" t="s">
        <v>135</v>
      </c>
      <c r="E1875" s="1" t="s">
        <v>2842</v>
      </c>
      <c r="F1875" s="52">
        <v>43115.728472222225</v>
      </c>
      <c r="G1875" s="158">
        <v>350</v>
      </c>
      <c r="H1875" s="5" t="s">
        <v>118</v>
      </c>
      <c r="I1875" s="1" t="s">
        <v>143</v>
      </c>
      <c r="J1875" s="69">
        <v>6.3</v>
      </c>
    </row>
    <row r="1876" spans="1:10" x14ac:dyDescent="0.2">
      <c r="A1876" s="50">
        <v>43115</v>
      </c>
      <c r="B1876" s="1">
        <v>0.72962962962962974</v>
      </c>
      <c r="C1876" s="1" t="s">
        <v>1962</v>
      </c>
      <c r="D1876" s="1" t="s">
        <v>135</v>
      </c>
      <c r="E1876" s="1" t="s">
        <v>2843</v>
      </c>
      <c r="F1876" s="52">
        <v>43115.728472222225</v>
      </c>
      <c r="G1876" s="158">
        <v>600</v>
      </c>
      <c r="H1876" s="5" t="s">
        <v>118</v>
      </c>
      <c r="I1876" s="1" t="s">
        <v>143</v>
      </c>
      <c r="J1876" s="69">
        <v>29.38</v>
      </c>
    </row>
    <row r="1877" spans="1:10" x14ac:dyDescent="0.2">
      <c r="A1877" s="50">
        <v>43115</v>
      </c>
      <c r="B1877" s="1">
        <v>0.72969907407407408</v>
      </c>
      <c r="C1877" s="1" t="s">
        <v>2200</v>
      </c>
      <c r="D1877" s="1" t="s">
        <v>135</v>
      </c>
      <c r="E1877" s="1" t="s">
        <v>2844</v>
      </c>
      <c r="F1877" s="52">
        <v>43115.728472222225</v>
      </c>
      <c r="G1877" s="158">
        <v>1300</v>
      </c>
      <c r="H1877" s="5" t="s">
        <v>118</v>
      </c>
      <c r="I1877" s="1" t="s">
        <v>143</v>
      </c>
      <c r="J1877" s="69">
        <v>5.36</v>
      </c>
    </row>
    <row r="1878" spans="1:10" x14ac:dyDescent="0.2">
      <c r="A1878" s="50">
        <v>43115</v>
      </c>
      <c r="B1878" s="1">
        <v>0.7297569444444445</v>
      </c>
      <c r="C1878" s="1" t="s">
        <v>2706</v>
      </c>
      <c r="D1878" s="1" t="s">
        <v>135</v>
      </c>
      <c r="E1878" s="1" t="s">
        <v>2845</v>
      </c>
      <c r="F1878" s="52">
        <v>43115.728472222225</v>
      </c>
      <c r="G1878" s="158">
        <v>120</v>
      </c>
      <c r="H1878" s="5" t="s">
        <v>118</v>
      </c>
      <c r="I1878" s="1" t="s">
        <v>143</v>
      </c>
      <c r="J1878" s="69">
        <v>11.89</v>
      </c>
    </row>
    <row r="1879" spans="1:10" x14ac:dyDescent="0.2">
      <c r="A1879" s="50">
        <v>43115</v>
      </c>
      <c r="B1879" s="1">
        <v>0.72982638888888884</v>
      </c>
      <c r="C1879" s="1" t="s">
        <v>2521</v>
      </c>
      <c r="D1879" s="1" t="s">
        <v>135</v>
      </c>
      <c r="E1879" s="1" t="s">
        <v>2846</v>
      </c>
      <c r="F1879" s="52">
        <v>43115.728472222225</v>
      </c>
      <c r="G1879" s="158">
        <v>180</v>
      </c>
      <c r="H1879" s="5" t="s">
        <v>118</v>
      </c>
      <c r="I1879" s="1" t="s">
        <v>143</v>
      </c>
      <c r="J1879" s="69">
        <v>16.7</v>
      </c>
    </row>
    <row r="1880" spans="1:10" x14ac:dyDescent="0.2">
      <c r="A1880" s="50">
        <v>43115</v>
      </c>
      <c r="B1880" s="1">
        <v>0.72988425925925926</v>
      </c>
      <c r="C1880" s="1" t="s">
        <v>1323</v>
      </c>
      <c r="D1880" s="1" t="s">
        <v>135</v>
      </c>
      <c r="E1880" s="1" t="s">
        <v>2847</v>
      </c>
      <c r="F1880" s="52">
        <v>43115.728472222225</v>
      </c>
      <c r="G1880" s="158">
        <v>1500</v>
      </c>
      <c r="H1880" s="5" t="s">
        <v>118</v>
      </c>
      <c r="I1880" s="1" t="s">
        <v>143</v>
      </c>
      <c r="J1880" s="69">
        <v>11.611000000000001</v>
      </c>
    </row>
    <row r="1881" spans="1:10" x14ac:dyDescent="0.2">
      <c r="A1881" s="50">
        <v>43115</v>
      </c>
      <c r="B1881" s="1">
        <v>0.72995370370370372</v>
      </c>
      <c r="C1881" s="1" t="s">
        <v>1427</v>
      </c>
      <c r="D1881" s="1" t="s">
        <v>135</v>
      </c>
      <c r="E1881" s="1" t="s">
        <v>2848</v>
      </c>
      <c r="F1881" s="52">
        <v>43115.728472222225</v>
      </c>
      <c r="G1881" s="158">
        <v>556.20000000000005</v>
      </c>
      <c r="H1881" s="5" t="s">
        <v>118</v>
      </c>
      <c r="I1881" s="1" t="s">
        <v>143</v>
      </c>
      <c r="J1881" s="69">
        <v>5.6909999999999998</v>
      </c>
    </row>
    <row r="1882" spans="1:10" x14ac:dyDescent="0.2">
      <c r="A1882" s="50">
        <v>43115</v>
      </c>
      <c r="B1882" s="1">
        <v>0.73001157407407413</v>
      </c>
      <c r="C1882" s="1" t="s">
        <v>1873</v>
      </c>
      <c r="D1882" s="1" t="s">
        <v>135</v>
      </c>
      <c r="E1882" s="1" t="s">
        <v>2849</v>
      </c>
      <c r="F1882" s="52">
        <v>43115.728472222225</v>
      </c>
      <c r="G1882" s="158">
        <v>400</v>
      </c>
      <c r="H1882" s="5" t="s">
        <v>118</v>
      </c>
      <c r="I1882" s="1" t="s">
        <v>143</v>
      </c>
      <c r="J1882" s="69">
        <v>8.58</v>
      </c>
    </row>
    <row r="1883" spans="1:10" x14ac:dyDescent="0.2">
      <c r="A1883" s="50">
        <v>43115</v>
      </c>
      <c r="B1883" s="1">
        <v>0.73006944444444455</v>
      </c>
      <c r="C1883" s="1" t="s">
        <v>1875</v>
      </c>
      <c r="D1883" s="1" t="s">
        <v>135</v>
      </c>
      <c r="E1883" s="1" t="s">
        <v>2850</v>
      </c>
      <c r="F1883" s="52">
        <v>43115.728472222225</v>
      </c>
      <c r="G1883" s="158">
        <v>200</v>
      </c>
      <c r="H1883" s="5" t="s">
        <v>118</v>
      </c>
      <c r="I1883" s="1" t="s">
        <v>143</v>
      </c>
      <c r="J1883" s="69">
        <v>11.98</v>
      </c>
    </row>
    <row r="1884" spans="1:10" x14ac:dyDescent="0.2">
      <c r="A1884" s="50">
        <v>43115</v>
      </c>
      <c r="B1884" s="1">
        <v>0.73013888888888889</v>
      </c>
      <c r="C1884" s="1" t="s">
        <v>2013</v>
      </c>
      <c r="D1884" s="1" t="s">
        <v>135</v>
      </c>
      <c r="E1884" s="1" t="s">
        <v>2851</v>
      </c>
      <c r="F1884" s="52">
        <v>43115.728472222225</v>
      </c>
      <c r="G1884" s="158">
        <v>60</v>
      </c>
      <c r="H1884" s="5" t="s">
        <v>118</v>
      </c>
      <c r="I1884" s="1" t="s">
        <v>143</v>
      </c>
      <c r="J1884" s="69">
        <v>25.884</v>
      </c>
    </row>
    <row r="1885" spans="1:10" x14ac:dyDescent="0.2">
      <c r="A1885" s="50">
        <v>43115</v>
      </c>
      <c r="B1885" s="1">
        <v>0.73019675925925931</v>
      </c>
      <c r="C1885" s="1" t="s">
        <v>2256</v>
      </c>
      <c r="D1885" s="1" t="s">
        <v>135</v>
      </c>
      <c r="E1885" s="1" t="s">
        <v>2852</v>
      </c>
      <c r="F1885" s="52">
        <v>43115.728472222225</v>
      </c>
      <c r="G1885" s="158">
        <v>80</v>
      </c>
      <c r="H1885" s="5" t="s">
        <v>118</v>
      </c>
      <c r="I1885" s="1" t="s">
        <v>143</v>
      </c>
      <c r="J1885" s="69">
        <v>18.940000000000001</v>
      </c>
    </row>
    <row r="1886" spans="1:10" x14ac:dyDescent="0.2">
      <c r="A1886" s="50">
        <v>43115</v>
      </c>
      <c r="B1886" s="1">
        <v>0.73026620370370365</v>
      </c>
      <c r="C1886" s="1" t="s">
        <v>2324</v>
      </c>
      <c r="D1886" s="1" t="s">
        <v>135</v>
      </c>
      <c r="E1886" s="1" t="s">
        <v>2853</v>
      </c>
      <c r="F1886" s="52">
        <v>43115.728472222225</v>
      </c>
      <c r="G1886" s="158">
        <v>200</v>
      </c>
      <c r="H1886" s="5" t="s">
        <v>118</v>
      </c>
      <c r="I1886" s="1" t="s">
        <v>143</v>
      </c>
      <c r="J1886" s="69">
        <v>50.46</v>
      </c>
    </row>
    <row r="1887" spans="1:10" x14ac:dyDescent="0.2">
      <c r="A1887" s="50">
        <v>43115</v>
      </c>
      <c r="B1887" s="1">
        <v>0.73033564814814822</v>
      </c>
      <c r="C1887" s="1" t="s">
        <v>2808</v>
      </c>
      <c r="D1887" s="1" t="s">
        <v>135</v>
      </c>
      <c r="E1887" s="1" t="s">
        <v>2854</v>
      </c>
      <c r="F1887" s="52">
        <v>43115.728472222225</v>
      </c>
      <c r="G1887" s="158">
        <v>419.74</v>
      </c>
      <c r="H1887" s="5" t="s">
        <v>118</v>
      </c>
      <c r="I1887" s="1" t="s">
        <v>143</v>
      </c>
      <c r="J1887" s="69">
        <v>9.5399999999999991</v>
      </c>
    </row>
    <row r="1888" spans="1:10" x14ac:dyDescent="0.2">
      <c r="A1888" s="50">
        <v>43115</v>
      </c>
      <c r="B1888" s="1">
        <v>0.73039351851851853</v>
      </c>
      <c r="C1888" s="1" t="s">
        <v>2650</v>
      </c>
      <c r="D1888" s="1" t="s">
        <v>135</v>
      </c>
      <c r="E1888" s="1" t="s">
        <v>2855</v>
      </c>
      <c r="F1888" s="52">
        <v>43115.728472222225</v>
      </c>
      <c r="G1888" s="158">
        <v>800</v>
      </c>
      <c r="H1888" s="5" t="s">
        <v>118</v>
      </c>
      <c r="I1888" s="1" t="s">
        <v>143</v>
      </c>
      <c r="J1888" s="69">
        <v>4.49</v>
      </c>
    </row>
    <row r="1889" spans="1:11" x14ac:dyDescent="0.2">
      <c r="A1889" s="50">
        <v>43115</v>
      </c>
      <c r="B1889" s="1">
        <v>0.73046296296296298</v>
      </c>
      <c r="C1889" s="1" t="s">
        <v>2590</v>
      </c>
      <c r="D1889" s="1" t="s">
        <v>135</v>
      </c>
      <c r="E1889" s="1" t="s">
        <v>2856</v>
      </c>
      <c r="F1889" s="52">
        <v>43115.728472222225</v>
      </c>
      <c r="G1889" s="158">
        <v>350</v>
      </c>
      <c r="H1889" s="5" t="s">
        <v>118</v>
      </c>
      <c r="I1889" s="1" t="s">
        <v>143</v>
      </c>
      <c r="J1889" s="69">
        <v>17.829999999999998</v>
      </c>
    </row>
    <row r="1890" spans="1:11" x14ac:dyDescent="0.2">
      <c r="A1890" s="50">
        <v>43115</v>
      </c>
      <c r="B1890" s="1">
        <v>0.73052083333333329</v>
      </c>
      <c r="C1890" s="1" t="s">
        <v>2016</v>
      </c>
      <c r="D1890" s="1" t="s">
        <v>135</v>
      </c>
      <c r="E1890" s="1" t="s">
        <v>2857</v>
      </c>
      <c r="F1890" s="52">
        <v>43115.728472222225</v>
      </c>
      <c r="G1890" s="158">
        <v>200</v>
      </c>
      <c r="H1890" s="5" t="s">
        <v>118</v>
      </c>
      <c r="I1890" s="1" t="s">
        <v>143</v>
      </c>
      <c r="J1890" s="69">
        <v>23.99</v>
      </c>
    </row>
    <row r="1891" spans="1:11" x14ac:dyDescent="0.2">
      <c r="A1891" s="50">
        <v>43116</v>
      </c>
      <c r="B1891" s="1">
        <v>0.68280092592592589</v>
      </c>
      <c r="C1891" s="1" t="s">
        <v>999</v>
      </c>
      <c r="D1891" s="1" t="s">
        <v>135</v>
      </c>
      <c r="E1891" s="1" t="s">
        <v>2882</v>
      </c>
      <c r="F1891" s="52">
        <v>43116.682303240741</v>
      </c>
      <c r="G1891" s="158">
        <v>6</v>
      </c>
      <c r="H1891" s="5" t="s">
        <v>118</v>
      </c>
      <c r="I1891" s="1" t="s">
        <v>143</v>
      </c>
      <c r="J1891" s="69">
        <v>3678</v>
      </c>
    </row>
    <row r="1892" spans="1:11" x14ac:dyDescent="0.2">
      <c r="A1892" s="50">
        <v>43116</v>
      </c>
      <c r="B1892" s="1">
        <v>0.68289351851851843</v>
      </c>
      <c r="C1892" s="1" t="s">
        <v>1937</v>
      </c>
      <c r="D1892" s="1" t="s">
        <v>135</v>
      </c>
      <c r="E1892" s="1" t="s">
        <v>2883</v>
      </c>
      <c r="F1892" s="52">
        <v>43116.682303240741</v>
      </c>
      <c r="G1892" s="158">
        <v>1</v>
      </c>
      <c r="H1892" s="5" t="s">
        <v>118</v>
      </c>
      <c r="I1892" s="1" t="s">
        <v>143</v>
      </c>
      <c r="J1892" s="69">
        <v>5817</v>
      </c>
    </row>
    <row r="1893" spans="1:11" x14ac:dyDescent="0.2">
      <c r="A1893" s="50">
        <v>43116</v>
      </c>
      <c r="B1893" s="1">
        <v>0.68297453703703714</v>
      </c>
      <c r="C1893" s="1" t="s">
        <v>2366</v>
      </c>
      <c r="D1893" s="1" t="s">
        <v>135</v>
      </c>
      <c r="E1893" s="1" t="s">
        <v>2884</v>
      </c>
      <c r="F1893" s="52">
        <v>43116.682303240741</v>
      </c>
      <c r="G1893" s="158">
        <v>1</v>
      </c>
      <c r="H1893" s="5" t="s">
        <v>118</v>
      </c>
      <c r="I1893" s="1" t="s">
        <v>143</v>
      </c>
      <c r="J1893" s="69">
        <v>2752</v>
      </c>
    </row>
    <row r="1894" spans="1:11" x14ac:dyDescent="0.2">
      <c r="A1894" s="50">
        <v>43116</v>
      </c>
      <c r="B1894" s="1">
        <v>0.68306712962962957</v>
      </c>
      <c r="C1894" s="1" t="s">
        <v>2580</v>
      </c>
      <c r="D1894" s="1" t="s">
        <v>135</v>
      </c>
      <c r="E1894" s="1" t="s">
        <v>2885</v>
      </c>
      <c r="F1894" s="52">
        <v>43116.682303240741</v>
      </c>
      <c r="G1894" s="158">
        <v>2</v>
      </c>
      <c r="H1894" s="5" t="s">
        <v>118</v>
      </c>
      <c r="I1894" s="1" t="s">
        <v>119</v>
      </c>
      <c r="J1894" s="69">
        <v>5226</v>
      </c>
    </row>
    <row r="1895" spans="1:11" x14ac:dyDescent="0.2">
      <c r="A1895" s="50">
        <v>43116</v>
      </c>
      <c r="B1895" s="1">
        <v>0.68315972222222221</v>
      </c>
      <c r="C1895" s="1" t="s">
        <v>1597</v>
      </c>
      <c r="D1895" s="1" t="s">
        <v>135</v>
      </c>
      <c r="E1895" s="1" t="s">
        <v>2886</v>
      </c>
      <c r="F1895" s="52">
        <v>43116.682303240741</v>
      </c>
      <c r="G1895" s="158">
        <v>4</v>
      </c>
      <c r="H1895" s="5" t="s">
        <v>118</v>
      </c>
      <c r="I1895" s="1" t="s">
        <v>143</v>
      </c>
      <c r="J1895" s="69">
        <v>529</v>
      </c>
    </row>
    <row r="1896" spans="1:11" x14ac:dyDescent="0.2">
      <c r="A1896" s="50">
        <v>43116</v>
      </c>
      <c r="B1896" s="1">
        <v>0.6832407407407407</v>
      </c>
      <c r="C1896" s="1" t="s">
        <v>2887</v>
      </c>
      <c r="D1896" s="1" t="s">
        <v>135</v>
      </c>
      <c r="E1896" s="1" t="s">
        <v>2888</v>
      </c>
      <c r="F1896" s="52">
        <v>43116.682303240741</v>
      </c>
      <c r="G1896" s="158">
        <v>6</v>
      </c>
      <c r="H1896" s="5" t="s">
        <v>118</v>
      </c>
      <c r="I1896" s="1" t="s">
        <v>143</v>
      </c>
      <c r="J1896" s="69">
        <v>5612</v>
      </c>
      <c r="K1896" s="158">
        <f>J1896*G1896*5</f>
        <v>168360</v>
      </c>
    </row>
    <row r="1897" spans="1:11" x14ac:dyDescent="0.2">
      <c r="A1897" s="50">
        <v>43116</v>
      </c>
      <c r="B1897" s="1">
        <v>0.68333333333333324</v>
      </c>
      <c r="C1897" s="1" t="s">
        <v>2744</v>
      </c>
      <c r="D1897" s="1" t="s">
        <v>135</v>
      </c>
      <c r="E1897" s="1" t="s">
        <v>2889</v>
      </c>
      <c r="F1897" s="52">
        <v>43116.682303240741</v>
      </c>
      <c r="G1897" s="158">
        <v>4</v>
      </c>
      <c r="H1897" s="5" t="s">
        <v>137</v>
      </c>
      <c r="I1897" s="1" t="s">
        <v>119</v>
      </c>
      <c r="J1897" s="69">
        <v>14218.75</v>
      </c>
    </row>
    <row r="1898" spans="1:11" x14ac:dyDescent="0.2">
      <c r="A1898" s="50">
        <v>43116</v>
      </c>
      <c r="B1898" s="1">
        <v>0.68350694444444438</v>
      </c>
      <c r="C1898" s="1" t="s">
        <v>2580</v>
      </c>
      <c r="D1898" s="1" t="s">
        <v>135</v>
      </c>
      <c r="E1898" s="1" t="s">
        <v>2890</v>
      </c>
      <c r="F1898" s="52">
        <v>43116.682303240741</v>
      </c>
      <c r="G1898" s="158">
        <v>8</v>
      </c>
      <c r="H1898" s="5" t="s">
        <v>137</v>
      </c>
      <c r="I1898" s="1" t="s">
        <v>143</v>
      </c>
      <c r="J1898" s="69">
        <v>5208</v>
      </c>
    </row>
    <row r="1899" spans="1:11" x14ac:dyDescent="0.2">
      <c r="A1899" s="50">
        <v>43116</v>
      </c>
      <c r="B1899" s="1">
        <v>0.68359953703703702</v>
      </c>
      <c r="C1899" s="1" t="s">
        <v>2746</v>
      </c>
      <c r="D1899" s="1" t="s">
        <v>135</v>
      </c>
      <c r="E1899" s="1" t="s">
        <v>2890</v>
      </c>
      <c r="F1899" s="52">
        <v>43116.682303240741</v>
      </c>
      <c r="G1899" s="158">
        <v>6</v>
      </c>
      <c r="H1899" s="5" t="s">
        <v>137</v>
      </c>
      <c r="I1899" s="1" t="s">
        <v>119</v>
      </c>
      <c r="J1899" s="69">
        <v>6651.6666666666697</v>
      </c>
    </row>
    <row r="1900" spans="1:11" x14ac:dyDescent="0.2">
      <c r="A1900" s="50">
        <v>43116</v>
      </c>
      <c r="B1900" s="1">
        <v>0.68368055555555562</v>
      </c>
      <c r="C1900" s="1" t="s">
        <v>2746</v>
      </c>
      <c r="D1900" s="1" t="s">
        <v>135</v>
      </c>
      <c r="E1900" s="1" t="s">
        <v>2890</v>
      </c>
      <c r="F1900" s="52">
        <v>43116.682303240741</v>
      </c>
      <c r="G1900" s="158">
        <v>9</v>
      </c>
      <c r="H1900" s="5" t="s">
        <v>137</v>
      </c>
      <c r="I1900" s="1" t="s">
        <v>143</v>
      </c>
      <c r="J1900" s="69">
        <v>6708.3333333333303</v>
      </c>
    </row>
    <row r="1901" spans="1:11" x14ac:dyDescent="0.2">
      <c r="A1901" s="50">
        <v>43116</v>
      </c>
      <c r="B1901" s="1">
        <v>0.68385416666666676</v>
      </c>
      <c r="C1901" s="1" t="s">
        <v>2887</v>
      </c>
      <c r="D1901" s="1" t="s">
        <v>135</v>
      </c>
      <c r="E1901" s="1" t="s">
        <v>2892</v>
      </c>
      <c r="F1901" s="52">
        <v>43116.682303240741</v>
      </c>
      <c r="G1901" s="158">
        <v>20</v>
      </c>
      <c r="H1901" s="5" t="s">
        <v>137</v>
      </c>
      <c r="I1901" s="1" t="s">
        <v>119</v>
      </c>
      <c r="J1901" s="69">
        <v>5676</v>
      </c>
      <c r="K1901" s="158">
        <f>J1901*G1901*5</f>
        <v>567600</v>
      </c>
    </row>
    <row r="1902" spans="1:11" x14ac:dyDescent="0.2">
      <c r="A1902" s="50">
        <v>43116</v>
      </c>
      <c r="B1902" s="1">
        <v>0.83241898148148152</v>
      </c>
      <c r="C1902" s="1" t="s">
        <v>2911</v>
      </c>
      <c r="D1902" s="1" t="s">
        <v>116</v>
      </c>
      <c r="E1902" s="1" t="s">
        <v>2882</v>
      </c>
      <c r="F1902" s="52">
        <v>43116.830648148149</v>
      </c>
      <c r="G1902" s="158">
        <v>72</v>
      </c>
      <c r="H1902" s="5" t="s">
        <v>118</v>
      </c>
      <c r="I1902" s="1" t="s">
        <v>119</v>
      </c>
      <c r="J1902" s="69">
        <v>51.1</v>
      </c>
    </row>
    <row r="1903" spans="1:11" x14ac:dyDescent="0.2">
      <c r="A1903" s="50">
        <v>43116</v>
      </c>
      <c r="B1903" s="1">
        <v>0.8453587962962964</v>
      </c>
      <c r="C1903" s="1" t="s">
        <v>2915</v>
      </c>
      <c r="D1903" s="1" t="s">
        <v>116</v>
      </c>
      <c r="E1903" s="1" t="s">
        <v>2933</v>
      </c>
      <c r="F1903" s="52">
        <v>43116.845277777778</v>
      </c>
      <c r="G1903" s="158">
        <v>432.73</v>
      </c>
      <c r="H1903" s="5" t="s">
        <v>118</v>
      </c>
      <c r="I1903" s="1" t="s">
        <v>119</v>
      </c>
      <c r="J1903" s="69">
        <v>1.7285600000000001</v>
      </c>
    </row>
    <row r="1904" spans="1:11" x14ac:dyDescent="0.2">
      <c r="A1904" s="50">
        <v>43116</v>
      </c>
      <c r="B1904" s="1">
        <v>0.84543981481481489</v>
      </c>
      <c r="C1904" s="1" t="s">
        <v>2918</v>
      </c>
      <c r="D1904" s="1" t="s">
        <v>116</v>
      </c>
      <c r="E1904" s="1" t="s">
        <v>2934</v>
      </c>
      <c r="F1904" s="52">
        <v>43116.84542824074</v>
      </c>
      <c r="G1904" s="158">
        <v>2636.71</v>
      </c>
      <c r="H1904" s="5" t="s">
        <v>118</v>
      </c>
      <c r="I1904" s="1" t="s">
        <v>119</v>
      </c>
      <c r="J1904" s="69">
        <v>0.56217600000000001</v>
      </c>
    </row>
    <row r="1905" spans="1:10" x14ac:dyDescent="0.2">
      <c r="A1905" s="50">
        <v>43116</v>
      </c>
      <c r="B1905" s="1">
        <v>0.84552083333333339</v>
      </c>
      <c r="C1905" s="1" t="s">
        <v>2921</v>
      </c>
      <c r="D1905" s="1" t="s">
        <v>116</v>
      </c>
      <c r="E1905" s="1" t="s">
        <v>2935</v>
      </c>
      <c r="F1905" s="52">
        <v>43116.845520833333</v>
      </c>
      <c r="G1905" s="158">
        <v>869.56</v>
      </c>
      <c r="H1905" s="5" t="s">
        <v>118</v>
      </c>
      <c r="I1905" s="1" t="s">
        <v>119</v>
      </c>
      <c r="J1905" s="69">
        <v>0.78315000000000001</v>
      </c>
    </row>
    <row r="1906" spans="1:10" x14ac:dyDescent="0.2">
      <c r="A1906" s="50">
        <v>43116</v>
      </c>
      <c r="B1906" s="1">
        <v>0.84560185185185188</v>
      </c>
      <c r="C1906" s="1" t="s">
        <v>2924</v>
      </c>
      <c r="D1906" s="1" t="s">
        <v>116</v>
      </c>
      <c r="E1906" s="1" t="s">
        <v>2936</v>
      </c>
      <c r="F1906" s="52">
        <v>43116.845601851855</v>
      </c>
      <c r="G1906" s="158">
        <v>263.64</v>
      </c>
      <c r="H1906" s="5" t="s">
        <v>118</v>
      </c>
      <c r="I1906" s="1" t="s">
        <v>119</v>
      </c>
      <c r="J1906" s="69">
        <v>2.6551</v>
      </c>
    </row>
    <row r="1907" spans="1:10" x14ac:dyDescent="0.2">
      <c r="A1907" s="50">
        <v>43116</v>
      </c>
      <c r="B1907" s="1">
        <v>0.84568287037037038</v>
      </c>
      <c r="C1907" s="1" t="s">
        <v>2928</v>
      </c>
      <c r="D1907" s="1" t="s">
        <v>116</v>
      </c>
      <c r="E1907" s="1" t="s">
        <v>2937</v>
      </c>
      <c r="F1907" s="52">
        <v>43116.845682870371</v>
      </c>
      <c r="G1907" s="158">
        <v>1569.85</v>
      </c>
      <c r="H1907" s="5" t="s">
        <v>118</v>
      </c>
      <c r="I1907" s="1" t="s">
        <v>119</v>
      </c>
      <c r="J1907" s="69">
        <v>0.40767999999999999</v>
      </c>
    </row>
    <row r="1908" spans="1:10" x14ac:dyDescent="0.2">
      <c r="A1908" s="50">
        <v>43116</v>
      </c>
      <c r="B1908" s="1">
        <v>0.84576388888888887</v>
      </c>
      <c r="C1908" s="1" t="s">
        <v>2930</v>
      </c>
      <c r="D1908" s="1" t="s">
        <v>116</v>
      </c>
      <c r="E1908" s="1" t="s">
        <v>2938</v>
      </c>
      <c r="F1908" s="52">
        <v>43116.845763888887</v>
      </c>
      <c r="G1908" s="158">
        <v>3314.91</v>
      </c>
      <c r="H1908" s="5" t="s">
        <v>118</v>
      </c>
      <c r="I1908" s="1" t="s">
        <v>119</v>
      </c>
      <c r="J1908" s="69">
        <v>0.86970499999999995</v>
      </c>
    </row>
    <row r="1909" spans="1:10" x14ac:dyDescent="0.2">
      <c r="A1909" s="50">
        <v>43116</v>
      </c>
      <c r="B1909" s="1">
        <v>0.84824074074074074</v>
      </c>
      <c r="C1909" s="1" t="s">
        <v>1023</v>
      </c>
      <c r="D1909" s="1" t="s">
        <v>116</v>
      </c>
      <c r="E1909" s="1" t="s">
        <v>2939</v>
      </c>
      <c r="F1909" s="52">
        <v>43116.848078703704</v>
      </c>
      <c r="G1909" s="158">
        <v>1214</v>
      </c>
      <c r="H1909" s="5" t="s">
        <v>137</v>
      </c>
      <c r="I1909" s="1" t="s">
        <v>143</v>
      </c>
      <c r="J1909" s="69">
        <v>0</v>
      </c>
    </row>
    <row r="1910" spans="1:10" x14ac:dyDescent="0.2">
      <c r="A1910" s="50">
        <v>43116</v>
      </c>
      <c r="B1910" s="1">
        <v>0.84832175925925923</v>
      </c>
      <c r="C1910" s="1" t="s">
        <v>1287</v>
      </c>
      <c r="D1910" s="1" t="s">
        <v>116</v>
      </c>
      <c r="E1910" s="1" t="s">
        <v>2940</v>
      </c>
      <c r="F1910" s="52">
        <v>43116.848321759258</v>
      </c>
      <c r="G1910" s="158">
        <v>4900</v>
      </c>
      <c r="H1910" s="5" t="s">
        <v>137</v>
      </c>
      <c r="I1910" s="1" t="s">
        <v>143</v>
      </c>
      <c r="J1910" s="69">
        <v>0</v>
      </c>
    </row>
    <row r="1911" spans="1:10" x14ac:dyDescent="0.2">
      <c r="A1911" s="50">
        <v>43116</v>
      </c>
      <c r="B1911" s="1">
        <v>0.84840277777777784</v>
      </c>
      <c r="C1911" s="1" t="s">
        <v>1290</v>
      </c>
      <c r="D1911" s="1" t="s">
        <v>116</v>
      </c>
      <c r="E1911" s="1" t="s">
        <v>2941</v>
      </c>
      <c r="F1911" s="52">
        <v>43116.848402777781</v>
      </c>
      <c r="G1911" s="158">
        <v>2400</v>
      </c>
      <c r="H1911" s="5" t="s">
        <v>137</v>
      </c>
      <c r="I1911" s="1" t="s">
        <v>143</v>
      </c>
      <c r="J1911" s="69">
        <v>0</v>
      </c>
    </row>
    <row r="1912" spans="1:10" x14ac:dyDescent="0.2">
      <c r="A1912" s="50">
        <v>43116</v>
      </c>
      <c r="B1912" s="1">
        <v>0.84849537037037026</v>
      </c>
      <c r="C1912" s="1" t="s">
        <v>1309</v>
      </c>
      <c r="D1912" s="1" t="s">
        <v>116</v>
      </c>
      <c r="E1912" s="1" t="s">
        <v>2942</v>
      </c>
      <c r="F1912" s="52">
        <v>43116.848483796297</v>
      </c>
      <c r="G1912" s="158">
        <v>5000</v>
      </c>
      <c r="H1912" s="5" t="s">
        <v>137</v>
      </c>
      <c r="I1912" s="1" t="s">
        <v>143</v>
      </c>
      <c r="J1912" s="69">
        <v>0</v>
      </c>
    </row>
    <row r="1913" spans="1:10" x14ac:dyDescent="0.2">
      <c r="A1913" s="50">
        <v>43116</v>
      </c>
      <c r="B1913" s="1">
        <v>0.84857638888888898</v>
      </c>
      <c r="C1913" s="1" t="s">
        <v>2305</v>
      </c>
      <c r="D1913" s="1" t="s">
        <v>116</v>
      </c>
      <c r="E1913" s="1" t="s">
        <v>2943</v>
      </c>
      <c r="F1913" s="52">
        <v>43116.848576388889</v>
      </c>
      <c r="G1913" s="158">
        <v>545</v>
      </c>
      <c r="H1913" s="5" t="s">
        <v>137</v>
      </c>
      <c r="I1913" s="1" t="s">
        <v>143</v>
      </c>
      <c r="J1913" s="69">
        <v>1.3149999999999999</v>
      </c>
    </row>
    <row r="1914" spans="1:10" x14ac:dyDescent="0.2">
      <c r="A1914" s="50">
        <v>43116</v>
      </c>
      <c r="B1914" s="1">
        <v>0.8518634259259259</v>
      </c>
      <c r="C1914" s="1" t="s">
        <v>2241</v>
      </c>
      <c r="D1914" s="1" t="s">
        <v>135</v>
      </c>
      <c r="E1914" s="1" t="s">
        <v>2933</v>
      </c>
      <c r="F1914" s="52">
        <v>43116.850694444445</v>
      </c>
      <c r="G1914" s="158">
        <v>80</v>
      </c>
      <c r="H1914" s="5" t="s">
        <v>137</v>
      </c>
      <c r="I1914" s="1" t="s">
        <v>119</v>
      </c>
      <c r="J1914" s="69">
        <v>14.46</v>
      </c>
    </row>
    <row r="1915" spans="1:10" x14ac:dyDescent="0.2">
      <c r="A1915" s="50">
        <v>43116</v>
      </c>
      <c r="B1915" s="1">
        <v>0.85193287037037047</v>
      </c>
      <c r="C1915" s="1" t="s">
        <v>1468</v>
      </c>
      <c r="D1915" s="1" t="s">
        <v>135</v>
      </c>
      <c r="E1915" s="1" t="s">
        <v>2934</v>
      </c>
      <c r="F1915" s="52">
        <v>43116.850694444445</v>
      </c>
      <c r="G1915" s="158">
        <v>346</v>
      </c>
      <c r="H1915" s="5" t="s">
        <v>118</v>
      </c>
      <c r="I1915" s="1" t="s">
        <v>143</v>
      </c>
      <c r="J1915" s="69">
        <v>19.95</v>
      </c>
    </row>
    <row r="1916" spans="1:10" x14ac:dyDescent="0.2">
      <c r="A1916" s="50">
        <v>43116</v>
      </c>
      <c r="B1916" s="1">
        <v>0.85200231481481481</v>
      </c>
      <c r="C1916" s="1" t="s">
        <v>2830</v>
      </c>
      <c r="D1916" s="1" t="s">
        <v>135</v>
      </c>
      <c r="E1916" s="1" t="s">
        <v>2935</v>
      </c>
      <c r="F1916" s="52">
        <v>43116.850694444445</v>
      </c>
      <c r="G1916" s="158">
        <v>300</v>
      </c>
      <c r="H1916" s="5" t="s">
        <v>137</v>
      </c>
      <c r="I1916" s="1" t="s">
        <v>119</v>
      </c>
      <c r="J1916" s="69">
        <v>10.36</v>
      </c>
    </row>
    <row r="1917" spans="1:10" x14ac:dyDescent="0.2">
      <c r="A1917" s="50">
        <v>43116</v>
      </c>
      <c r="B1917" s="1">
        <v>0.85207175925925915</v>
      </c>
      <c r="C1917" s="1" t="s">
        <v>2706</v>
      </c>
      <c r="D1917" s="1" t="s">
        <v>135</v>
      </c>
      <c r="E1917" s="1" t="s">
        <v>2936</v>
      </c>
      <c r="F1917" s="52">
        <v>43116.850694444445</v>
      </c>
      <c r="G1917" s="158">
        <v>31</v>
      </c>
      <c r="H1917" s="5" t="s">
        <v>118</v>
      </c>
      <c r="I1917" s="1" t="s">
        <v>143</v>
      </c>
      <c r="J1917" s="69">
        <v>11.54</v>
      </c>
    </row>
    <row r="1918" spans="1:10" x14ac:dyDescent="0.2">
      <c r="A1918" s="50">
        <v>43116</v>
      </c>
      <c r="B1918" s="1">
        <v>0.85214120370370372</v>
      </c>
      <c r="C1918" s="1" t="s">
        <v>1285</v>
      </c>
      <c r="D1918" s="1" t="s">
        <v>135</v>
      </c>
      <c r="E1918" s="1" t="s">
        <v>2938</v>
      </c>
      <c r="F1918" s="52">
        <v>43116.850694444445</v>
      </c>
      <c r="G1918" s="158">
        <v>500</v>
      </c>
      <c r="H1918" s="5" t="s">
        <v>137</v>
      </c>
      <c r="I1918" s="1" t="s">
        <v>119</v>
      </c>
      <c r="J1918" s="69">
        <v>7.95</v>
      </c>
    </row>
    <row r="1919" spans="1:10" x14ac:dyDescent="0.2">
      <c r="A1919" s="50">
        <v>43116</v>
      </c>
      <c r="B1919" s="1">
        <v>0.85222222222222221</v>
      </c>
      <c r="C1919" s="1" t="s">
        <v>2894</v>
      </c>
      <c r="D1919" s="1" t="s">
        <v>135</v>
      </c>
      <c r="E1919" s="1" t="s">
        <v>2939</v>
      </c>
      <c r="F1919" s="52">
        <v>43116.850694444445</v>
      </c>
      <c r="G1919" s="158">
        <v>210</v>
      </c>
      <c r="H1919" s="5" t="s">
        <v>137</v>
      </c>
      <c r="I1919" s="1" t="s">
        <v>119</v>
      </c>
      <c r="J1919" s="69">
        <v>25.38</v>
      </c>
    </row>
    <row r="1920" spans="1:10" x14ac:dyDescent="0.2">
      <c r="A1920" s="50">
        <v>43116</v>
      </c>
      <c r="B1920" s="1">
        <v>0.85229166666666656</v>
      </c>
      <c r="C1920" s="1" t="s">
        <v>2897</v>
      </c>
      <c r="D1920" s="1" t="s">
        <v>135</v>
      </c>
      <c r="E1920" s="1" t="s">
        <v>2940</v>
      </c>
      <c r="F1920" s="52">
        <v>43116.850694444445</v>
      </c>
      <c r="G1920" s="158">
        <v>1459.29</v>
      </c>
      <c r="H1920" s="5" t="s">
        <v>137</v>
      </c>
      <c r="I1920" s="1" t="s">
        <v>119</v>
      </c>
      <c r="J1920" s="69">
        <v>10.095000000000001</v>
      </c>
    </row>
    <row r="1921" spans="1:10" x14ac:dyDescent="0.2">
      <c r="A1921" s="50">
        <v>43116</v>
      </c>
      <c r="B1921" s="1">
        <v>0.85236111111111112</v>
      </c>
      <c r="C1921" s="1" t="s">
        <v>1285</v>
      </c>
      <c r="D1921" s="1" t="s">
        <v>135</v>
      </c>
      <c r="E1921" s="1" t="s">
        <v>2941</v>
      </c>
      <c r="F1921" s="52">
        <v>43116.850694444445</v>
      </c>
      <c r="G1921" s="158">
        <v>2970.89</v>
      </c>
      <c r="H1921" s="5" t="s">
        <v>118</v>
      </c>
      <c r="I1921" s="1" t="s">
        <v>143</v>
      </c>
      <c r="J1921" s="69">
        <v>7.66</v>
      </c>
    </row>
    <row r="1922" spans="1:10" x14ac:dyDescent="0.2">
      <c r="A1922" s="50">
        <v>43116</v>
      </c>
      <c r="B1922" s="1">
        <v>0.85243055555555547</v>
      </c>
      <c r="C1922" s="1" t="s">
        <v>2900</v>
      </c>
      <c r="D1922" s="1" t="s">
        <v>135</v>
      </c>
      <c r="E1922" s="1" t="s">
        <v>2942</v>
      </c>
      <c r="F1922" s="52">
        <v>43116.850694444445</v>
      </c>
      <c r="G1922" s="158">
        <v>467</v>
      </c>
      <c r="H1922" s="5" t="s">
        <v>137</v>
      </c>
      <c r="I1922" s="1" t="s">
        <v>119</v>
      </c>
      <c r="J1922" s="69">
        <v>11.5</v>
      </c>
    </row>
    <row r="1923" spans="1:10" x14ac:dyDescent="0.2">
      <c r="A1923" s="50">
        <v>43116</v>
      </c>
      <c r="B1923" s="1">
        <v>0.85250000000000004</v>
      </c>
      <c r="C1923" s="1" t="s">
        <v>2925</v>
      </c>
      <c r="D1923" s="1" t="s">
        <v>135</v>
      </c>
      <c r="E1923" s="1" t="s">
        <v>2943</v>
      </c>
      <c r="F1923" s="52">
        <v>43116.850694444445</v>
      </c>
      <c r="G1923" s="158">
        <v>141</v>
      </c>
      <c r="H1923" s="5" t="s">
        <v>137</v>
      </c>
      <c r="I1923" s="1" t="s">
        <v>119</v>
      </c>
      <c r="J1923" s="69">
        <v>37.93</v>
      </c>
    </row>
    <row r="1924" spans="1:10" x14ac:dyDescent="0.2">
      <c r="A1924" s="50">
        <v>43116</v>
      </c>
      <c r="B1924" s="1">
        <v>0.85258101851851853</v>
      </c>
      <c r="C1924" s="1" t="s">
        <v>2904</v>
      </c>
      <c r="D1924" s="1" t="s">
        <v>135</v>
      </c>
      <c r="E1924" s="1" t="s">
        <v>2945</v>
      </c>
      <c r="F1924" s="52">
        <v>43116.850694444445</v>
      </c>
      <c r="G1924" s="158">
        <v>843</v>
      </c>
      <c r="H1924" s="5" t="s">
        <v>137</v>
      </c>
      <c r="I1924" s="1" t="s">
        <v>119</v>
      </c>
      <c r="J1924" s="69">
        <v>6.37</v>
      </c>
    </row>
    <row r="1925" spans="1:10" x14ac:dyDescent="0.2">
      <c r="A1925" s="50">
        <v>43116</v>
      </c>
      <c r="B1925" s="1">
        <v>0.85265046296296287</v>
      </c>
      <c r="C1925" s="1" t="s">
        <v>2907</v>
      </c>
      <c r="D1925" s="1" t="s">
        <v>135</v>
      </c>
      <c r="E1925" s="1" t="s">
        <v>2946</v>
      </c>
      <c r="F1925" s="52">
        <v>43116.850694444445</v>
      </c>
      <c r="G1925" s="158">
        <v>1873</v>
      </c>
      <c r="H1925" s="5" t="s">
        <v>137</v>
      </c>
      <c r="I1925" s="1" t="s">
        <v>119</v>
      </c>
      <c r="J1925" s="69">
        <v>9.0370000000000008</v>
      </c>
    </row>
    <row r="1926" spans="1:10" x14ac:dyDescent="0.2">
      <c r="A1926" s="50">
        <v>43116</v>
      </c>
      <c r="B1926" s="1">
        <v>0.85271990740740744</v>
      </c>
      <c r="C1926" s="1" t="s">
        <v>1851</v>
      </c>
      <c r="D1926" s="1" t="s">
        <v>135</v>
      </c>
      <c r="E1926" s="1" t="s">
        <v>2947</v>
      </c>
      <c r="F1926" s="52">
        <v>43116.850694444445</v>
      </c>
      <c r="G1926" s="158">
        <v>5</v>
      </c>
      <c r="H1926" s="5" t="s">
        <v>118</v>
      </c>
      <c r="I1926" s="1" t="s">
        <v>143</v>
      </c>
      <c r="J1926" s="69">
        <v>6.5</v>
      </c>
    </row>
    <row r="1927" spans="1:10" x14ac:dyDescent="0.2">
      <c r="A1927" s="50">
        <v>43116</v>
      </c>
      <c r="B1927" s="1">
        <v>0.85280092592592593</v>
      </c>
      <c r="C1927" s="1" t="s">
        <v>2016</v>
      </c>
      <c r="D1927" s="1" t="s">
        <v>135</v>
      </c>
      <c r="E1927" s="1" t="s">
        <v>2948</v>
      </c>
      <c r="F1927" s="52">
        <v>43116.850694444445</v>
      </c>
      <c r="G1927" s="158">
        <v>35</v>
      </c>
      <c r="H1927" s="5" t="s">
        <v>118</v>
      </c>
      <c r="I1927" s="1" t="s">
        <v>143</v>
      </c>
      <c r="J1927" s="69">
        <v>24.18</v>
      </c>
    </row>
    <row r="1928" spans="1:10" x14ac:dyDescent="0.2">
      <c r="A1928" s="50">
        <v>43116</v>
      </c>
      <c r="B1928" s="1">
        <v>0.85287037037037028</v>
      </c>
      <c r="C1928" s="1" t="s">
        <v>2019</v>
      </c>
      <c r="D1928" s="1" t="s">
        <v>135</v>
      </c>
      <c r="E1928" s="1" t="s">
        <v>2949</v>
      </c>
      <c r="F1928" s="52">
        <v>43116.850694444445</v>
      </c>
      <c r="G1928" s="158">
        <v>300</v>
      </c>
      <c r="H1928" s="5" t="s">
        <v>137</v>
      </c>
      <c r="I1928" s="1" t="s">
        <v>119</v>
      </c>
      <c r="J1928" s="69">
        <v>11.75</v>
      </c>
    </row>
    <row r="1929" spans="1:10" x14ac:dyDescent="0.2">
      <c r="A1929" s="50">
        <v>43116</v>
      </c>
      <c r="B1929" s="1">
        <v>0.85293981481481485</v>
      </c>
      <c r="C1929" s="1" t="s">
        <v>2137</v>
      </c>
      <c r="D1929" s="1" t="s">
        <v>135</v>
      </c>
      <c r="E1929" s="1" t="s">
        <v>2950</v>
      </c>
      <c r="F1929" s="52">
        <v>43116.850694444445</v>
      </c>
      <c r="G1929" s="158">
        <v>50</v>
      </c>
      <c r="H1929" s="5" t="s">
        <v>137</v>
      </c>
      <c r="I1929" s="1" t="s">
        <v>119</v>
      </c>
      <c r="J1929" s="69">
        <v>19.8</v>
      </c>
    </row>
    <row r="1930" spans="1:10" x14ac:dyDescent="0.2">
      <c r="A1930" s="50">
        <v>43116</v>
      </c>
      <c r="B1930" s="1">
        <v>0.85300925925925919</v>
      </c>
      <c r="C1930" s="1" t="s">
        <v>2256</v>
      </c>
      <c r="D1930" s="1" t="s">
        <v>135</v>
      </c>
      <c r="E1930" s="1" t="s">
        <v>2951</v>
      </c>
      <c r="F1930" s="52">
        <v>43116.850694444445</v>
      </c>
      <c r="G1930" s="158">
        <v>90</v>
      </c>
      <c r="H1930" s="5" t="s">
        <v>118</v>
      </c>
      <c r="I1930" s="1" t="s">
        <v>143</v>
      </c>
      <c r="J1930" s="69">
        <v>18.18</v>
      </c>
    </row>
    <row r="1931" spans="1:10" x14ac:dyDescent="0.2">
      <c r="A1931" s="50">
        <v>43116</v>
      </c>
      <c r="B1931" s="1">
        <v>0.85307870370370376</v>
      </c>
      <c r="C1931" s="1" t="s">
        <v>2560</v>
      </c>
      <c r="D1931" s="1" t="s">
        <v>135</v>
      </c>
      <c r="E1931" s="1" t="s">
        <v>2952</v>
      </c>
      <c r="F1931" s="52">
        <v>43116.850694444445</v>
      </c>
      <c r="G1931" s="158">
        <v>600</v>
      </c>
      <c r="H1931" s="5" t="s">
        <v>137</v>
      </c>
      <c r="I1931" s="1" t="s">
        <v>119</v>
      </c>
      <c r="J1931" s="69">
        <v>8.67</v>
      </c>
    </row>
    <row r="1932" spans="1:10" x14ac:dyDescent="0.2">
      <c r="A1932" s="50">
        <v>43116</v>
      </c>
      <c r="B1932" s="1">
        <v>0.8531481481481481</v>
      </c>
      <c r="C1932" s="1" t="s">
        <v>2808</v>
      </c>
      <c r="D1932" s="1" t="s">
        <v>135</v>
      </c>
      <c r="E1932" s="1" t="s">
        <v>2953</v>
      </c>
      <c r="F1932" s="52">
        <v>43116.850694444445</v>
      </c>
      <c r="G1932" s="158">
        <v>400</v>
      </c>
      <c r="H1932" s="5" t="s">
        <v>118</v>
      </c>
      <c r="I1932" s="1" t="s">
        <v>143</v>
      </c>
      <c r="J1932" s="69">
        <v>9.67</v>
      </c>
    </row>
    <row r="1933" spans="1:10" x14ac:dyDescent="0.2">
      <c r="A1933" s="50">
        <v>43116</v>
      </c>
      <c r="B1933" s="1">
        <v>0.85322916666666659</v>
      </c>
      <c r="C1933" s="1" t="s">
        <v>2718</v>
      </c>
      <c r="D1933" s="1" t="s">
        <v>135</v>
      </c>
      <c r="E1933" s="1" t="s">
        <v>2954</v>
      </c>
      <c r="F1933" s="52">
        <v>43116.850694444445</v>
      </c>
      <c r="G1933" s="158">
        <v>60</v>
      </c>
      <c r="H1933" s="5" t="s">
        <v>118</v>
      </c>
      <c r="I1933" s="1" t="s">
        <v>143</v>
      </c>
      <c r="J1933" s="69">
        <v>10.49</v>
      </c>
    </row>
    <row r="1934" spans="1:10" x14ac:dyDescent="0.2">
      <c r="A1934" s="50">
        <v>43116</v>
      </c>
      <c r="B1934" s="1">
        <v>0.85329861111111116</v>
      </c>
      <c r="C1934" s="1" t="s">
        <v>678</v>
      </c>
      <c r="D1934" s="1" t="s">
        <v>135</v>
      </c>
      <c r="E1934" s="1" t="s">
        <v>2955</v>
      </c>
      <c r="F1934" s="52">
        <v>43116.851388888892</v>
      </c>
      <c r="G1934" s="158">
        <v>1000</v>
      </c>
      <c r="H1934" s="5" t="s">
        <v>118</v>
      </c>
      <c r="I1934" s="1" t="s">
        <v>143</v>
      </c>
      <c r="J1934" s="69">
        <v>14.632</v>
      </c>
    </row>
    <row r="1935" spans="1:10" x14ac:dyDescent="0.2">
      <c r="A1935" s="50">
        <v>43116</v>
      </c>
      <c r="B1935" s="1">
        <v>0.88888888888888884</v>
      </c>
      <c r="C1935" s="1" t="s">
        <v>2866</v>
      </c>
      <c r="D1935" s="1" t="s">
        <v>116</v>
      </c>
      <c r="E1935" s="1" t="s">
        <v>2874</v>
      </c>
      <c r="F1935" s="52">
        <v>43116.681921296295</v>
      </c>
      <c r="G1935" s="158">
        <v>152.6</v>
      </c>
      <c r="H1935" s="5" t="s">
        <v>118</v>
      </c>
      <c r="I1935" s="1" t="s">
        <v>119</v>
      </c>
      <c r="J1935" s="69">
        <v>55.677599999999998</v>
      </c>
    </row>
    <row r="1936" spans="1:10" x14ac:dyDescent="0.2">
      <c r="A1936" s="50">
        <v>43116</v>
      </c>
      <c r="B1936" s="1">
        <v>0.88896990740740733</v>
      </c>
      <c r="C1936" s="1" t="s">
        <v>2868</v>
      </c>
      <c r="D1936" s="1" t="s">
        <v>116</v>
      </c>
      <c r="E1936" s="1" t="s">
        <v>2875</v>
      </c>
      <c r="F1936" s="52">
        <v>43116.682013888887</v>
      </c>
      <c r="G1936" s="158">
        <v>152.6</v>
      </c>
      <c r="H1936" s="5" t="s">
        <v>137</v>
      </c>
      <c r="I1936" s="1" t="s">
        <v>119</v>
      </c>
      <c r="J1936" s="69">
        <v>0.73260000000000003</v>
      </c>
    </row>
    <row r="1937" spans="1:10" x14ac:dyDescent="0.2">
      <c r="A1937" s="50">
        <v>43116</v>
      </c>
      <c r="B1937" s="1">
        <v>0.8890393518518519</v>
      </c>
      <c r="C1937" s="1" t="s">
        <v>2878</v>
      </c>
      <c r="D1937" s="1" t="s">
        <v>116</v>
      </c>
      <c r="E1937" s="1" t="s">
        <v>2876</v>
      </c>
      <c r="F1937" s="52">
        <v>43116.682118055556</v>
      </c>
      <c r="G1937" s="158">
        <v>65.399999999999991</v>
      </c>
      <c r="H1937" s="5" t="s">
        <v>118</v>
      </c>
      <c r="I1937" s="1" t="s">
        <v>119</v>
      </c>
      <c r="J1937" s="69">
        <v>55.677599999999998</v>
      </c>
    </row>
    <row r="1938" spans="1:10" x14ac:dyDescent="0.2">
      <c r="A1938" s="50">
        <v>43116</v>
      </c>
      <c r="B1938" s="1">
        <v>0.88912037037037039</v>
      </c>
      <c r="C1938" s="1" t="s">
        <v>2880</v>
      </c>
      <c r="D1938" s="1" t="s">
        <v>116</v>
      </c>
      <c r="E1938" s="1" t="s">
        <v>2877</v>
      </c>
      <c r="F1938" s="52">
        <v>43116.682210648149</v>
      </c>
      <c r="G1938" s="158">
        <v>65.399999999999991</v>
      </c>
      <c r="H1938" s="5" t="s">
        <v>137</v>
      </c>
      <c r="I1938" s="1" t="s">
        <v>119</v>
      </c>
      <c r="J1938" s="69">
        <v>0.73260000000000003</v>
      </c>
    </row>
    <row r="1939" spans="1:10" x14ac:dyDescent="0.2">
      <c r="A1939" s="50">
        <v>43116</v>
      </c>
      <c r="B1939" s="1">
        <v>0.93417824074074074</v>
      </c>
      <c r="C1939" s="1" t="s">
        <v>2870</v>
      </c>
      <c r="D1939" s="1" t="s">
        <v>135</v>
      </c>
      <c r="E1939" s="1" t="s">
        <v>2890</v>
      </c>
      <c r="F1939" s="52">
        <v>43116.933333333334</v>
      </c>
      <c r="G1939" s="158">
        <v>28</v>
      </c>
      <c r="H1939" s="5" t="s">
        <v>118</v>
      </c>
      <c r="I1939" s="1" t="s">
        <v>143</v>
      </c>
      <c r="J1939" s="69">
        <v>3612.5709999999999</v>
      </c>
    </row>
    <row r="1940" spans="1:10" x14ac:dyDescent="0.2">
      <c r="A1940" s="50">
        <v>43116</v>
      </c>
      <c r="B1940" s="1">
        <v>0.93424768518518519</v>
      </c>
      <c r="C1940" s="1" t="s">
        <v>2870</v>
      </c>
      <c r="D1940" s="1" t="s">
        <v>135</v>
      </c>
      <c r="E1940" s="1" t="s">
        <v>2891</v>
      </c>
      <c r="F1940" s="52">
        <v>43116.933333333334</v>
      </c>
      <c r="G1940" s="158">
        <v>38</v>
      </c>
      <c r="H1940" s="5" t="s">
        <v>137</v>
      </c>
      <c r="I1940" s="1" t="s">
        <v>119</v>
      </c>
      <c r="J1940" s="69">
        <v>3663</v>
      </c>
    </row>
    <row r="1941" spans="1:10" x14ac:dyDescent="0.2">
      <c r="A1941" s="50">
        <v>43117</v>
      </c>
      <c r="B1941" s="1">
        <v>0.70581018518518512</v>
      </c>
      <c r="C1941" s="1" t="s">
        <v>1072</v>
      </c>
      <c r="D1941" s="1" t="s">
        <v>116</v>
      </c>
      <c r="E1941" s="1" t="s">
        <v>2956</v>
      </c>
      <c r="F1941" s="52">
        <v>43117.705706018518</v>
      </c>
      <c r="G1941" s="158">
        <v>11350</v>
      </c>
      <c r="H1941" s="5" t="s">
        <v>137</v>
      </c>
      <c r="I1941" s="1" t="s">
        <v>143</v>
      </c>
      <c r="J1941" s="69">
        <v>2.94159E-3</v>
      </c>
    </row>
    <row r="1942" spans="1:10" x14ac:dyDescent="0.2">
      <c r="A1942" s="50">
        <v>43117</v>
      </c>
      <c r="B1942" s="1">
        <v>0.70587962962962969</v>
      </c>
      <c r="C1942" s="1" t="s">
        <v>1074</v>
      </c>
      <c r="D1942" s="1" t="s">
        <v>116</v>
      </c>
      <c r="E1942" s="1" t="s">
        <v>2957</v>
      </c>
      <c r="F1942" s="52">
        <v>43117.705879629626</v>
      </c>
      <c r="G1942" s="158">
        <v>4450</v>
      </c>
      <c r="H1942" s="5" t="s">
        <v>137</v>
      </c>
      <c r="I1942" s="1" t="s">
        <v>143</v>
      </c>
      <c r="J1942" s="69">
        <v>2.0930300000000001E-3</v>
      </c>
    </row>
    <row r="1943" spans="1:10" x14ac:dyDescent="0.2">
      <c r="A1943" s="50">
        <v>43117</v>
      </c>
      <c r="B1943" s="1">
        <v>0.7303587962962963</v>
      </c>
      <c r="C1943" s="1" t="s">
        <v>2960</v>
      </c>
      <c r="D1943" s="1" t="s">
        <v>116</v>
      </c>
      <c r="E1943" s="1" t="s">
        <v>2994</v>
      </c>
      <c r="F1943" s="52">
        <v>43117.730266203704</v>
      </c>
      <c r="G1943" s="158">
        <v>4897.95</v>
      </c>
      <c r="H1943" s="5" t="s">
        <v>118</v>
      </c>
      <c r="I1943" s="1" t="s">
        <v>119</v>
      </c>
      <c r="J1943" s="69">
        <v>1.3095250000000001</v>
      </c>
    </row>
    <row r="1944" spans="1:10" x14ac:dyDescent="0.2">
      <c r="A1944" s="50">
        <v>43117</v>
      </c>
      <c r="B1944" s="1">
        <v>0.73043981481481479</v>
      </c>
      <c r="C1944" s="1" t="s">
        <v>2964</v>
      </c>
      <c r="D1944" s="1" t="s">
        <v>116</v>
      </c>
      <c r="E1944" s="1" t="s">
        <v>2995</v>
      </c>
      <c r="F1944" s="52">
        <v>43117.730439814812</v>
      </c>
      <c r="G1944" s="158">
        <v>8287.2900000000009</v>
      </c>
      <c r="H1944" s="5" t="s">
        <v>118</v>
      </c>
      <c r="I1944" s="1" t="s">
        <v>119</v>
      </c>
      <c r="J1944" s="69">
        <v>0.34534799999999999</v>
      </c>
    </row>
    <row r="1945" spans="1:10" x14ac:dyDescent="0.2">
      <c r="A1945" s="50">
        <v>43117</v>
      </c>
      <c r="B1945" s="1">
        <v>0.73052083333333329</v>
      </c>
      <c r="C1945" s="1" t="s">
        <v>2966</v>
      </c>
      <c r="D1945" s="1" t="s">
        <v>116</v>
      </c>
      <c r="E1945" s="1" t="s">
        <v>2996</v>
      </c>
      <c r="F1945" s="52">
        <v>43117.730520833335</v>
      </c>
      <c r="G1945" s="158">
        <v>1388.88</v>
      </c>
      <c r="H1945" s="5" t="s">
        <v>118</v>
      </c>
      <c r="I1945" s="1" t="s">
        <v>119</v>
      </c>
      <c r="J1945" s="69">
        <v>1.2072240000000001</v>
      </c>
    </row>
    <row r="1946" spans="1:10" x14ac:dyDescent="0.2">
      <c r="A1946" s="50">
        <v>43117</v>
      </c>
      <c r="B1946" s="1">
        <v>0.73061342592592593</v>
      </c>
      <c r="C1946" s="1" t="s">
        <v>2976</v>
      </c>
      <c r="D1946" s="1" t="s">
        <v>116</v>
      </c>
      <c r="E1946" s="1" t="s">
        <v>2997</v>
      </c>
      <c r="F1946" s="52">
        <v>43117.73060185185</v>
      </c>
      <c r="G1946" s="158">
        <v>2281.7399999999998</v>
      </c>
      <c r="H1946" s="5" t="s">
        <v>118</v>
      </c>
      <c r="I1946" s="1" t="s">
        <v>119</v>
      </c>
      <c r="J1946" s="69">
        <v>0.553392</v>
      </c>
    </row>
    <row r="1947" spans="1:10" x14ac:dyDescent="0.2">
      <c r="A1947" s="50">
        <v>43117</v>
      </c>
      <c r="B1947" s="1">
        <v>0.73069444444444442</v>
      </c>
      <c r="C1947" s="1" t="s">
        <v>2978</v>
      </c>
      <c r="D1947" s="1" t="s">
        <v>116</v>
      </c>
      <c r="E1947" s="1" t="s">
        <v>2998</v>
      </c>
      <c r="F1947" s="52">
        <v>43117.730682870373</v>
      </c>
      <c r="G1947" s="158">
        <v>5787.34</v>
      </c>
      <c r="H1947" s="5" t="s">
        <v>118</v>
      </c>
      <c r="I1947" s="1" t="s">
        <v>119</v>
      </c>
      <c r="J1947" s="69">
        <v>0.345495</v>
      </c>
    </row>
    <row r="1948" spans="1:10" x14ac:dyDescent="0.2">
      <c r="A1948" s="50">
        <v>43117</v>
      </c>
      <c r="B1948" s="1">
        <v>0.73077546296296303</v>
      </c>
      <c r="C1948" s="1" t="s">
        <v>2977</v>
      </c>
      <c r="D1948" s="1" t="s">
        <v>116</v>
      </c>
      <c r="E1948" s="1" t="s">
        <v>2999</v>
      </c>
      <c r="F1948" s="52">
        <v>43117.730763888889</v>
      </c>
      <c r="G1948" s="158">
        <v>2758.62</v>
      </c>
      <c r="H1948" s="5" t="s">
        <v>118</v>
      </c>
      <c r="I1948" s="1" t="s">
        <v>119</v>
      </c>
      <c r="J1948" s="69">
        <v>0.34582499999999999</v>
      </c>
    </row>
    <row r="1949" spans="1:10" x14ac:dyDescent="0.2">
      <c r="A1949" s="50">
        <v>43117</v>
      </c>
      <c r="B1949" s="1">
        <v>0.73085648148148152</v>
      </c>
      <c r="C1949" s="1" t="s">
        <v>2990</v>
      </c>
      <c r="D1949" s="1" t="s">
        <v>116</v>
      </c>
      <c r="E1949" s="1" t="s">
        <v>3000</v>
      </c>
      <c r="F1949" s="52">
        <v>43117.730844907404</v>
      </c>
      <c r="G1949" s="158">
        <v>1646.09</v>
      </c>
      <c r="H1949" s="5" t="s">
        <v>118</v>
      </c>
      <c r="I1949" s="1" t="s">
        <v>119</v>
      </c>
      <c r="J1949" s="69">
        <v>0.74722500000000003</v>
      </c>
    </row>
    <row r="1950" spans="1:10" x14ac:dyDescent="0.2">
      <c r="A1950" s="50">
        <v>43117</v>
      </c>
      <c r="B1950" s="1">
        <v>0.73093750000000002</v>
      </c>
      <c r="C1950" s="1" t="s">
        <v>2992</v>
      </c>
      <c r="D1950" s="1" t="s">
        <v>116</v>
      </c>
      <c r="E1950" s="1" t="s">
        <v>3001</v>
      </c>
      <c r="F1950" s="52">
        <v>43117.730925925927</v>
      </c>
      <c r="G1950" s="158">
        <v>476.07</v>
      </c>
      <c r="H1950" s="5" t="s">
        <v>118</v>
      </c>
      <c r="I1950" s="1" t="s">
        <v>119</v>
      </c>
      <c r="J1950" s="69">
        <v>4.3018239999999999</v>
      </c>
    </row>
    <row r="1951" spans="1:10" x14ac:dyDescent="0.2">
      <c r="A1951" s="50">
        <v>43117</v>
      </c>
      <c r="B1951" s="1">
        <v>0.73101851851851851</v>
      </c>
      <c r="C1951" s="1" t="s">
        <v>2993</v>
      </c>
      <c r="D1951" s="1" t="s">
        <v>116</v>
      </c>
      <c r="E1951" s="1" t="s">
        <v>3002</v>
      </c>
      <c r="F1951" s="52">
        <v>43117.731006944443</v>
      </c>
      <c r="G1951" s="158">
        <v>1114.82</v>
      </c>
      <c r="H1951" s="5" t="s">
        <v>118</v>
      </c>
      <c r="I1951" s="1" t="s">
        <v>119</v>
      </c>
      <c r="J1951" s="69">
        <v>1.3275600000000001</v>
      </c>
    </row>
    <row r="1952" spans="1:10" x14ac:dyDescent="0.2">
      <c r="A1952" s="50">
        <v>43117</v>
      </c>
      <c r="B1952" s="1">
        <v>0.73321759259259256</v>
      </c>
      <c r="C1952" s="1" t="s">
        <v>2628</v>
      </c>
      <c r="D1952" s="1" t="s">
        <v>135</v>
      </c>
      <c r="E1952" s="1" t="s">
        <v>2956</v>
      </c>
      <c r="F1952" s="52">
        <v>43117.732638888891</v>
      </c>
      <c r="G1952" s="158">
        <v>2731</v>
      </c>
      <c r="H1952" s="5" t="s">
        <v>137</v>
      </c>
      <c r="I1952" s="1" t="s">
        <v>119</v>
      </c>
      <c r="J1952" s="69">
        <v>12.255000000000001</v>
      </c>
    </row>
    <row r="1953" spans="1:10" x14ac:dyDescent="0.2">
      <c r="A1953" s="50">
        <v>43117</v>
      </c>
      <c r="B1953" s="1">
        <v>0.73328703703703713</v>
      </c>
      <c r="C1953" s="1" t="s">
        <v>2974</v>
      </c>
      <c r="D1953" s="1" t="s">
        <v>135</v>
      </c>
      <c r="E1953" s="1" t="s">
        <v>2957</v>
      </c>
      <c r="F1953" s="52">
        <v>43117.732638888891</v>
      </c>
      <c r="G1953" s="158">
        <v>3079</v>
      </c>
      <c r="H1953" s="5" t="s">
        <v>137</v>
      </c>
      <c r="I1953" s="1" t="s">
        <v>119</v>
      </c>
      <c r="J1953" s="69">
        <v>7.4290000000000003</v>
      </c>
    </row>
    <row r="1954" spans="1:10" x14ac:dyDescent="0.2">
      <c r="A1954" s="50">
        <v>43117</v>
      </c>
      <c r="B1954" s="1">
        <v>0.73336805555555562</v>
      </c>
      <c r="C1954" s="1" t="s">
        <v>2981</v>
      </c>
      <c r="D1954" s="1" t="s">
        <v>135</v>
      </c>
      <c r="E1954" s="1" t="s">
        <v>2994</v>
      </c>
      <c r="F1954" s="52">
        <v>43117.732638888891</v>
      </c>
      <c r="G1954" s="158">
        <v>973</v>
      </c>
      <c r="H1954" s="5" t="s">
        <v>137</v>
      </c>
      <c r="I1954" s="1" t="s">
        <v>119</v>
      </c>
      <c r="J1954" s="69">
        <v>12.143000000000001</v>
      </c>
    </row>
    <row r="1955" spans="1:10" x14ac:dyDescent="0.2">
      <c r="A1955" s="50">
        <v>43117</v>
      </c>
      <c r="B1955" s="1">
        <v>0.73343749999999996</v>
      </c>
      <c r="C1955" s="1" t="s">
        <v>2295</v>
      </c>
      <c r="D1955" s="1" t="s">
        <v>135</v>
      </c>
      <c r="E1955" s="1" t="s">
        <v>2995</v>
      </c>
      <c r="F1955" s="52">
        <v>43117.732638888891</v>
      </c>
      <c r="G1955" s="158">
        <v>600</v>
      </c>
      <c r="H1955" s="5" t="s">
        <v>137</v>
      </c>
      <c r="I1955" s="1" t="s">
        <v>119</v>
      </c>
      <c r="J1955" s="69">
        <v>17.940000000000001</v>
      </c>
    </row>
    <row r="1956" spans="1:10" x14ac:dyDescent="0.2">
      <c r="A1956" s="50">
        <v>43117</v>
      </c>
      <c r="B1956" s="1">
        <v>0.73351851851851846</v>
      </c>
      <c r="C1956" s="1" t="s">
        <v>1845</v>
      </c>
      <c r="D1956" s="1" t="s">
        <v>135</v>
      </c>
      <c r="E1956" s="1" t="s">
        <v>2996</v>
      </c>
      <c r="F1956" s="52">
        <v>43117.732638888891</v>
      </c>
      <c r="G1956" s="158">
        <v>200</v>
      </c>
      <c r="H1956" s="5" t="s">
        <v>118</v>
      </c>
      <c r="I1956" s="1" t="s">
        <v>143</v>
      </c>
      <c r="J1956" s="69">
        <v>33.453000000000003</v>
      </c>
    </row>
    <row r="1957" spans="1:10" x14ac:dyDescent="0.2">
      <c r="A1957" s="50">
        <v>43117</v>
      </c>
      <c r="B1957" s="1">
        <v>0.73359953703703706</v>
      </c>
      <c r="C1957" s="1" t="s">
        <v>2293</v>
      </c>
      <c r="D1957" s="1" t="s">
        <v>135</v>
      </c>
      <c r="E1957" s="1" t="s">
        <v>2997</v>
      </c>
      <c r="F1957" s="52">
        <v>43117.732638888891</v>
      </c>
      <c r="G1957" s="158">
        <v>100</v>
      </c>
      <c r="H1957" s="5" t="s">
        <v>137</v>
      </c>
      <c r="I1957" s="1" t="s">
        <v>119</v>
      </c>
      <c r="J1957" s="69">
        <v>25.85</v>
      </c>
    </row>
    <row r="1958" spans="1:10" x14ac:dyDescent="0.2">
      <c r="A1958" s="50">
        <v>43117</v>
      </c>
      <c r="B1958" s="1">
        <v>0.73368055555555556</v>
      </c>
      <c r="C1958" s="1" t="s">
        <v>2200</v>
      </c>
      <c r="D1958" s="1" t="s">
        <v>135</v>
      </c>
      <c r="E1958" s="1" t="s">
        <v>2998</v>
      </c>
      <c r="F1958" s="52">
        <v>43117.732638888891</v>
      </c>
      <c r="G1958" s="158">
        <v>1000</v>
      </c>
      <c r="H1958" s="5" t="s">
        <v>118</v>
      </c>
      <c r="I1958" s="1" t="s">
        <v>143</v>
      </c>
      <c r="J1958" s="69">
        <v>5.29</v>
      </c>
    </row>
    <row r="1959" spans="1:10" x14ac:dyDescent="0.2">
      <c r="A1959" s="50">
        <v>43117</v>
      </c>
      <c r="B1959" s="1">
        <v>0.73375000000000001</v>
      </c>
      <c r="C1959" s="1" t="s">
        <v>1285</v>
      </c>
      <c r="D1959" s="1" t="s">
        <v>135</v>
      </c>
      <c r="E1959" s="1" t="s">
        <v>2999</v>
      </c>
      <c r="F1959" s="52">
        <v>43117.732638888891</v>
      </c>
      <c r="G1959" s="158">
        <v>5792</v>
      </c>
      <c r="H1959" s="5" t="s">
        <v>137</v>
      </c>
      <c r="I1959" s="1" t="s">
        <v>119</v>
      </c>
      <c r="J1959" s="69">
        <v>7.3789999999999996</v>
      </c>
    </row>
    <row r="1960" spans="1:10" x14ac:dyDescent="0.2">
      <c r="A1960" s="50">
        <v>43117</v>
      </c>
      <c r="B1960" s="1">
        <v>0.73383101851851851</v>
      </c>
      <c r="C1960" s="1" t="s">
        <v>2967</v>
      </c>
      <c r="D1960" s="1" t="s">
        <v>135</v>
      </c>
      <c r="E1960" s="1" t="s">
        <v>3000</v>
      </c>
      <c r="F1960" s="52">
        <v>43117.732638888891</v>
      </c>
      <c r="G1960" s="158">
        <v>751</v>
      </c>
      <c r="H1960" s="5" t="s">
        <v>137</v>
      </c>
      <c r="I1960" s="1" t="s">
        <v>119</v>
      </c>
      <c r="J1960" s="69">
        <v>19.442</v>
      </c>
    </row>
    <row r="1961" spans="1:10" x14ac:dyDescent="0.2">
      <c r="A1961" s="50">
        <v>43117</v>
      </c>
      <c r="B1961" s="1">
        <v>0.733912037037037</v>
      </c>
      <c r="C1961" s="1" t="s">
        <v>2897</v>
      </c>
      <c r="D1961" s="1" t="s">
        <v>135</v>
      </c>
      <c r="E1961" s="1" t="s">
        <v>3001</v>
      </c>
      <c r="F1961" s="52">
        <v>43117.732638888891</v>
      </c>
      <c r="G1961" s="158">
        <v>1202</v>
      </c>
      <c r="H1961" s="5" t="s">
        <v>137</v>
      </c>
      <c r="I1961" s="1" t="s">
        <v>119</v>
      </c>
      <c r="J1961" s="69">
        <v>10.084</v>
      </c>
    </row>
    <row r="1962" spans="1:10" x14ac:dyDescent="0.2">
      <c r="A1962" s="50">
        <v>43117</v>
      </c>
      <c r="B1962" s="1">
        <v>0.73398148148148146</v>
      </c>
      <c r="C1962" s="1" t="s">
        <v>2984</v>
      </c>
      <c r="D1962" s="1" t="s">
        <v>135</v>
      </c>
      <c r="E1962" s="1" t="s">
        <v>3002</v>
      </c>
      <c r="F1962" s="52">
        <v>43117.732638888891</v>
      </c>
      <c r="G1962" s="158">
        <v>256.89</v>
      </c>
      <c r="H1962" s="5" t="s">
        <v>137</v>
      </c>
      <c r="I1962" s="1" t="s">
        <v>119</v>
      </c>
      <c r="J1962" s="69">
        <v>42.01</v>
      </c>
    </row>
    <row r="1963" spans="1:10" x14ac:dyDescent="0.2">
      <c r="A1963" s="50">
        <v>43117</v>
      </c>
      <c r="B1963" s="1">
        <v>0.73406249999999995</v>
      </c>
      <c r="C1963" s="1" t="s">
        <v>1875</v>
      </c>
      <c r="D1963" s="1" t="s">
        <v>135</v>
      </c>
      <c r="E1963" s="1" t="s">
        <v>3003</v>
      </c>
      <c r="F1963" s="52">
        <v>43117.732638888891</v>
      </c>
      <c r="G1963" s="158">
        <v>200</v>
      </c>
      <c r="H1963" s="5" t="s">
        <v>118</v>
      </c>
      <c r="I1963" s="1" t="s">
        <v>143</v>
      </c>
      <c r="J1963" s="69">
        <v>11.553000000000001</v>
      </c>
    </row>
    <row r="1964" spans="1:10" x14ac:dyDescent="0.2">
      <c r="A1964" s="50">
        <v>43117</v>
      </c>
      <c r="B1964" s="1">
        <v>0.73413194444444441</v>
      </c>
      <c r="C1964" s="1" t="s">
        <v>2019</v>
      </c>
      <c r="D1964" s="1" t="s">
        <v>135</v>
      </c>
      <c r="E1964" s="1" t="s">
        <v>3004</v>
      </c>
      <c r="F1964" s="52">
        <v>43117.732638888891</v>
      </c>
      <c r="G1964" s="158">
        <v>500</v>
      </c>
      <c r="H1964" s="5" t="s">
        <v>137</v>
      </c>
      <c r="I1964" s="1" t="s">
        <v>119</v>
      </c>
      <c r="J1964" s="69">
        <v>12.15</v>
      </c>
    </row>
    <row r="1965" spans="1:10" x14ac:dyDescent="0.2">
      <c r="A1965" s="50">
        <v>43117</v>
      </c>
      <c r="B1965" s="1">
        <v>0.73421296296296301</v>
      </c>
      <c r="C1965" s="1" t="s">
        <v>2494</v>
      </c>
      <c r="D1965" s="1" t="s">
        <v>135</v>
      </c>
      <c r="E1965" s="1" t="s">
        <v>3005</v>
      </c>
      <c r="F1965" s="52">
        <v>43117.732638888891</v>
      </c>
      <c r="G1965" s="158">
        <v>100</v>
      </c>
      <c r="H1965" s="5" t="s">
        <v>137</v>
      </c>
      <c r="I1965" s="1" t="s">
        <v>119</v>
      </c>
      <c r="J1965" s="69">
        <v>13.67</v>
      </c>
    </row>
    <row r="1966" spans="1:10" x14ac:dyDescent="0.2">
      <c r="A1966" s="50">
        <v>43117</v>
      </c>
      <c r="B1966" s="1">
        <v>0.73429398148148151</v>
      </c>
      <c r="C1966" s="1" t="s">
        <v>2331</v>
      </c>
      <c r="D1966" s="1" t="s">
        <v>135</v>
      </c>
      <c r="E1966" s="1" t="s">
        <v>3006</v>
      </c>
      <c r="F1966" s="52">
        <v>43117.732638888891</v>
      </c>
      <c r="G1966" s="158">
        <v>2.59</v>
      </c>
      <c r="H1966" s="5" t="s">
        <v>118</v>
      </c>
      <c r="I1966" s="1" t="s">
        <v>143</v>
      </c>
      <c r="J1966" s="69">
        <v>38.08</v>
      </c>
    </row>
    <row r="1967" spans="1:10" x14ac:dyDescent="0.2">
      <c r="A1967" s="50">
        <v>43117</v>
      </c>
      <c r="B1967" s="1">
        <v>0.73436342592592585</v>
      </c>
      <c r="C1967" s="1" t="s">
        <v>2751</v>
      </c>
      <c r="D1967" s="1" t="s">
        <v>135</v>
      </c>
      <c r="E1967" s="1" t="s">
        <v>3007</v>
      </c>
      <c r="F1967" s="52">
        <v>43117.732638888891</v>
      </c>
      <c r="G1967" s="158">
        <v>1000</v>
      </c>
      <c r="H1967" s="5" t="s">
        <v>118</v>
      </c>
      <c r="I1967" s="1" t="s">
        <v>143</v>
      </c>
      <c r="J1967" s="69">
        <v>12.26</v>
      </c>
    </row>
    <row r="1968" spans="1:10" x14ac:dyDescent="0.2">
      <c r="A1968" s="50">
        <v>43117</v>
      </c>
      <c r="B1968" s="1">
        <v>0.73444444444444434</v>
      </c>
      <c r="C1968" s="1" t="s">
        <v>2806</v>
      </c>
      <c r="D1968" s="1" t="s">
        <v>135</v>
      </c>
      <c r="E1968" s="1" t="s">
        <v>3008</v>
      </c>
      <c r="F1968" s="52">
        <v>43117.732638888891</v>
      </c>
      <c r="G1968" s="158">
        <v>120</v>
      </c>
      <c r="H1968" s="5" t="s">
        <v>118</v>
      </c>
      <c r="I1968" s="1" t="s">
        <v>143</v>
      </c>
      <c r="J1968" s="69">
        <v>128.91</v>
      </c>
    </row>
    <row r="1969" spans="1:10" x14ac:dyDescent="0.2">
      <c r="A1969" s="50">
        <v>43117</v>
      </c>
      <c r="B1969" s="1">
        <v>0.73452546296296306</v>
      </c>
      <c r="C1969" s="1" t="s">
        <v>1081</v>
      </c>
      <c r="D1969" s="1" t="s">
        <v>135</v>
      </c>
      <c r="E1969" s="1" t="s">
        <v>3009</v>
      </c>
      <c r="F1969" s="52">
        <v>43117.732638888891</v>
      </c>
      <c r="G1969" s="158">
        <v>1000</v>
      </c>
      <c r="H1969" s="5" t="s">
        <v>118</v>
      </c>
      <c r="I1969" s="1" t="s">
        <v>143</v>
      </c>
      <c r="J1969" s="69">
        <v>2.4500000000000002</v>
      </c>
    </row>
    <row r="1970" spans="1:10" x14ac:dyDescent="0.2">
      <c r="A1970" s="50">
        <v>43117</v>
      </c>
      <c r="B1970" s="1">
        <v>0.7345949074074074</v>
      </c>
      <c r="C1970" s="1" t="s">
        <v>678</v>
      </c>
      <c r="D1970" s="1" t="s">
        <v>135</v>
      </c>
      <c r="E1970" s="1" t="s">
        <v>3010</v>
      </c>
      <c r="F1970" s="52">
        <v>43117.732638888891</v>
      </c>
      <c r="G1970" s="158">
        <v>300</v>
      </c>
      <c r="H1970" s="5" t="s">
        <v>118</v>
      </c>
      <c r="I1970" s="1" t="s">
        <v>143</v>
      </c>
      <c r="J1970" s="69">
        <v>14.74</v>
      </c>
    </row>
    <row r="1971" spans="1:10" x14ac:dyDescent="0.2">
      <c r="A1971" s="50">
        <v>43117</v>
      </c>
      <c r="B1971" s="1">
        <v>0.84940972222222222</v>
      </c>
      <c r="C1971" s="1" t="s">
        <v>3011</v>
      </c>
      <c r="D1971" s="1" t="s">
        <v>116</v>
      </c>
      <c r="E1971" s="1" t="s">
        <v>3016</v>
      </c>
      <c r="F1971" s="52">
        <v>43117.849259259259</v>
      </c>
      <c r="G1971" s="158">
        <v>100</v>
      </c>
      <c r="H1971" s="5" t="s">
        <v>137</v>
      </c>
      <c r="I1971" s="1" t="s">
        <v>119</v>
      </c>
      <c r="J1971" s="69">
        <v>38.770000000000003</v>
      </c>
    </row>
    <row r="1972" spans="1:10" x14ac:dyDescent="0.2">
      <c r="A1972" s="50">
        <v>43117</v>
      </c>
      <c r="B1972" s="1">
        <v>0.84951388888888879</v>
      </c>
      <c r="C1972" s="1" t="s">
        <v>3013</v>
      </c>
      <c r="D1972" s="1" t="s">
        <v>116</v>
      </c>
      <c r="E1972" s="1" t="s">
        <v>3017</v>
      </c>
      <c r="F1972" s="52">
        <v>43117.84951388889</v>
      </c>
      <c r="G1972" s="158">
        <v>100</v>
      </c>
      <c r="H1972" s="5" t="s">
        <v>137</v>
      </c>
      <c r="I1972" s="1" t="s">
        <v>119</v>
      </c>
      <c r="J1972" s="69">
        <v>41.41</v>
      </c>
    </row>
    <row r="1973" spans="1:10" x14ac:dyDescent="0.2">
      <c r="A1973" s="50">
        <v>43117</v>
      </c>
      <c r="B1973" s="1">
        <v>0.89986111111111111</v>
      </c>
      <c r="C1973" s="1" t="s">
        <v>2887</v>
      </c>
      <c r="D1973" s="1" t="s">
        <v>135</v>
      </c>
      <c r="E1973" s="1" t="s">
        <v>3018</v>
      </c>
      <c r="F1973" s="52">
        <v>43117.899837962963</v>
      </c>
      <c r="G1973" s="158">
        <v>3</v>
      </c>
      <c r="H1973" s="5" t="s">
        <v>118</v>
      </c>
      <c r="I1973" s="1" t="s">
        <v>143</v>
      </c>
      <c r="J1973" s="69">
        <v>5588</v>
      </c>
    </row>
    <row r="1974" spans="1:10" x14ac:dyDescent="0.2">
      <c r="A1974" s="50">
        <v>43117</v>
      </c>
      <c r="B1974" s="1">
        <v>0.90008101851851852</v>
      </c>
      <c r="C1974" s="1" t="s">
        <v>2580</v>
      </c>
      <c r="D1974" s="1" t="s">
        <v>135</v>
      </c>
      <c r="E1974" s="1" t="s">
        <v>3019</v>
      </c>
      <c r="F1974" s="52">
        <v>43117.900057870371</v>
      </c>
      <c r="G1974" s="158">
        <v>5</v>
      </c>
      <c r="H1974" s="5" t="s">
        <v>137</v>
      </c>
      <c r="I1974" s="1" t="s">
        <v>143</v>
      </c>
      <c r="J1974" s="69">
        <v>5190</v>
      </c>
    </row>
    <row r="1975" spans="1:10" x14ac:dyDescent="0.2">
      <c r="A1975" s="50">
        <v>43117</v>
      </c>
      <c r="B1975" s="1">
        <v>0.90030092592592592</v>
      </c>
      <c r="C1975" s="1" t="s">
        <v>2580</v>
      </c>
      <c r="D1975" s="1" t="s">
        <v>135</v>
      </c>
      <c r="E1975" s="1" t="s">
        <v>3020</v>
      </c>
      <c r="F1975" s="52">
        <v>43117.900277777779</v>
      </c>
      <c r="G1975" s="158">
        <v>1</v>
      </c>
      <c r="H1975" s="5" t="s">
        <v>137</v>
      </c>
      <c r="I1975" s="1" t="s">
        <v>143</v>
      </c>
      <c r="J1975" s="69">
        <v>5180</v>
      </c>
    </row>
    <row r="1976" spans="1:10" x14ac:dyDescent="0.2">
      <c r="A1976" s="50">
        <v>43117</v>
      </c>
      <c r="B1976" s="1">
        <v>0.90052083333333333</v>
      </c>
      <c r="C1976" s="1" t="s">
        <v>2870</v>
      </c>
      <c r="D1976" s="1" t="s">
        <v>135</v>
      </c>
      <c r="E1976" s="1" t="s">
        <v>3021</v>
      </c>
      <c r="F1976" s="52">
        <v>43117.900497685187</v>
      </c>
      <c r="G1976" s="158">
        <v>4</v>
      </c>
      <c r="H1976" s="5" t="s">
        <v>137</v>
      </c>
      <c r="I1976" s="1" t="s">
        <v>143</v>
      </c>
      <c r="J1976" s="69">
        <v>3600</v>
      </c>
    </row>
    <row r="1977" spans="1:10" x14ac:dyDescent="0.2">
      <c r="A1977" s="50">
        <v>43117</v>
      </c>
      <c r="B1977" s="1">
        <v>0.90074074074074073</v>
      </c>
      <c r="C1977" s="1" t="s">
        <v>2746</v>
      </c>
      <c r="D1977" s="1" t="s">
        <v>135</v>
      </c>
      <c r="E1977" s="1" t="s">
        <v>3022</v>
      </c>
      <c r="F1977" s="52">
        <v>43117.900717592594</v>
      </c>
      <c r="G1977" s="158">
        <v>6</v>
      </c>
      <c r="H1977" s="5" t="s">
        <v>137</v>
      </c>
      <c r="I1977" s="1" t="s">
        <v>119</v>
      </c>
      <c r="J1977" s="69">
        <v>6585</v>
      </c>
    </row>
    <row r="1978" spans="1:10" x14ac:dyDescent="0.2">
      <c r="A1978" s="50">
        <v>43117</v>
      </c>
      <c r="B1978" s="1">
        <v>0.9009490740740741</v>
      </c>
      <c r="C1978" s="1" t="s">
        <v>2746</v>
      </c>
      <c r="D1978" s="1" t="s">
        <v>135</v>
      </c>
      <c r="E1978" s="1" t="s">
        <v>3023</v>
      </c>
      <c r="F1978" s="52">
        <v>43117.900925925926</v>
      </c>
      <c r="G1978" s="158">
        <v>2</v>
      </c>
      <c r="H1978" s="5" t="s">
        <v>137</v>
      </c>
      <c r="I1978" s="1" t="s">
        <v>119</v>
      </c>
      <c r="J1978" s="69">
        <v>6570</v>
      </c>
    </row>
    <row r="1979" spans="1:10" x14ac:dyDescent="0.2">
      <c r="A1979" s="50">
        <v>43117</v>
      </c>
      <c r="B1979" s="1">
        <v>0.9011689814814815</v>
      </c>
      <c r="C1979" s="1" t="s">
        <v>2746</v>
      </c>
      <c r="D1979" s="1" t="s">
        <v>135</v>
      </c>
      <c r="E1979" s="1" t="s">
        <v>3024</v>
      </c>
      <c r="F1979" s="52">
        <v>43117.901145833333</v>
      </c>
      <c r="G1979" s="158">
        <v>2</v>
      </c>
      <c r="H1979" s="5" t="s">
        <v>137</v>
      </c>
      <c r="I1979" s="1" t="s">
        <v>119</v>
      </c>
      <c r="J1979" s="69">
        <v>6565</v>
      </c>
    </row>
    <row r="1980" spans="1:10" x14ac:dyDescent="0.2">
      <c r="A1980" s="50">
        <v>43117</v>
      </c>
      <c r="B1980" s="1">
        <v>0.90138888888888891</v>
      </c>
      <c r="C1980" s="1" t="s">
        <v>1597</v>
      </c>
      <c r="D1980" s="1" t="s">
        <v>135</v>
      </c>
      <c r="E1980" s="1" t="s">
        <v>3025</v>
      </c>
      <c r="F1980" s="52">
        <v>43117.901365740741</v>
      </c>
      <c r="G1980" s="158">
        <v>2</v>
      </c>
      <c r="H1980" s="5" t="s">
        <v>118</v>
      </c>
      <c r="I1980" s="1" t="s">
        <v>143</v>
      </c>
      <c r="J1980" s="69">
        <v>530.5</v>
      </c>
    </row>
    <row r="1981" spans="1:10" x14ac:dyDescent="0.2">
      <c r="A1981" s="50">
        <v>43117</v>
      </c>
      <c r="B1981" s="1">
        <v>0.9106481481481481</v>
      </c>
      <c r="C1981" s="1" t="s">
        <v>1042</v>
      </c>
      <c r="D1981" s="1" t="s">
        <v>116</v>
      </c>
      <c r="E1981" s="1" t="s">
        <v>3026</v>
      </c>
      <c r="F1981" s="52">
        <v>43117.910613425927</v>
      </c>
      <c r="G1981" s="158">
        <v>1239</v>
      </c>
      <c r="H1981" s="5" t="s">
        <v>137</v>
      </c>
      <c r="I1981" s="1" t="s">
        <v>143</v>
      </c>
      <c r="J1981" s="69">
        <v>0</v>
      </c>
    </row>
    <row r="1982" spans="1:10" x14ac:dyDescent="0.2">
      <c r="A1982" s="50">
        <v>43117</v>
      </c>
      <c r="B1982" s="1">
        <v>0.91078703703703701</v>
      </c>
      <c r="C1982" s="1" t="s">
        <v>2021</v>
      </c>
      <c r="D1982" s="1" t="s">
        <v>116</v>
      </c>
      <c r="E1982" s="1" t="s">
        <v>3027</v>
      </c>
      <c r="F1982" s="52">
        <v>43117.910775462966</v>
      </c>
      <c r="G1982" s="158">
        <v>354</v>
      </c>
      <c r="H1982" s="5" t="s">
        <v>137</v>
      </c>
      <c r="I1982" s="1" t="s">
        <v>143</v>
      </c>
      <c r="J1982" s="69">
        <v>0</v>
      </c>
    </row>
    <row r="1983" spans="1:10" x14ac:dyDescent="0.2">
      <c r="A1983" s="50">
        <v>43117</v>
      </c>
      <c r="B1983" s="1">
        <v>0.91092592592592592</v>
      </c>
      <c r="C1983" s="1" t="s">
        <v>2024</v>
      </c>
      <c r="D1983" s="1" t="s">
        <v>116</v>
      </c>
      <c r="E1983" s="1" t="s">
        <v>3028</v>
      </c>
      <c r="F1983" s="52">
        <v>43117.910914351851</v>
      </c>
      <c r="G1983" s="158">
        <v>384</v>
      </c>
      <c r="H1983" s="5" t="s">
        <v>137</v>
      </c>
      <c r="I1983" s="1" t="s">
        <v>143</v>
      </c>
      <c r="J1983" s="69">
        <v>0</v>
      </c>
    </row>
    <row r="1984" spans="1:10" x14ac:dyDescent="0.2">
      <c r="A1984" s="50">
        <v>43118</v>
      </c>
      <c r="B1984" s="1">
        <v>0.64072916666666668</v>
      </c>
      <c r="C1984" s="1" t="s">
        <v>3030</v>
      </c>
      <c r="D1984" s="1" t="s">
        <v>116</v>
      </c>
      <c r="E1984" s="1" t="s">
        <v>3038</v>
      </c>
      <c r="F1984" s="52">
        <v>43118.640509259261</v>
      </c>
      <c r="G1984" s="158">
        <v>200</v>
      </c>
      <c r="H1984" s="5" t="s">
        <v>137</v>
      </c>
      <c r="I1984" s="1" t="s">
        <v>119</v>
      </c>
      <c r="J1984" s="69">
        <v>94.97</v>
      </c>
    </row>
    <row r="1985" spans="1:10" x14ac:dyDescent="0.2">
      <c r="A1985" s="50">
        <v>43118</v>
      </c>
      <c r="B1985" s="1">
        <v>0.64081018518518518</v>
      </c>
      <c r="C1985" s="1" t="s">
        <v>3032</v>
      </c>
      <c r="D1985" s="1" t="s">
        <v>116</v>
      </c>
      <c r="E1985" s="1" t="s">
        <v>3039</v>
      </c>
      <c r="F1985" s="52">
        <v>43118.640509259261</v>
      </c>
      <c r="G1985" s="158">
        <v>200</v>
      </c>
      <c r="H1985" s="5" t="s">
        <v>137</v>
      </c>
      <c r="I1985" s="1" t="s">
        <v>119</v>
      </c>
      <c r="J1985" s="69">
        <v>94.97</v>
      </c>
    </row>
    <row r="1986" spans="1:10" x14ac:dyDescent="0.2">
      <c r="A1986" s="50">
        <v>43118</v>
      </c>
      <c r="B1986" s="1">
        <v>0.64089120370370367</v>
      </c>
      <c r="C1986" s="1" t="s">
        <v>3034</v>
      </c>
      <c r="D1986" s="1" t="s">
        <v>116</v>
      </c>
      <c r="E1986" s="1" t="s">
        <v>3040</v>
      </c>
      <c r="F1986" s="52">
        <v>43118.640509259261</v>
      </c>
      <c r="G1986" s="158">
        <v>100</v>
      </c>
      <c r="H1986" s="5" t="s">
        <v>137</v>
      </c>
      <c r="I1986" s="1" t="s">
        <v>119</v>
      </c>
      <c r="J1986" s="69">
        <v>49.1</v>
      </c>
    </row>
    <row r="1987" spans="1:10" x14ac:dyDescent="0.2">
      <c r="A1987" s="50">
        <v>43118</v>
      </c>
      <c r="B1987" s="1">
        <v>0.64097222222222217</v>
      </c>
      <c r="C1987" s="1" t="s">
        <v>3036</v>
      </c>
      <c r="D1987" s="1" t="s">
        <v>116</v>
      </c>
      <c r="E1987" s="1" t="s">
        <v>3041</v>
      </c>
      <c r="F1987" s="52">
        <v>43118.640509259261</v>
      </c>
      <c r="G1987" s="158">
        <v>100</v>
      </c>
      <c r="H1987" s="5" t="s">
        <v>137</v>
      </c>
      <c r="I1987" s="1" t="s">
        <v>119</v>
      </c>
      <c r="J1987" s="69">
        <v>30.17</v>
      </c>
    </row>
    <row r="1988" spans="1:10" x14ac:dyDescent="0.2">
      <c r="A1988" s="50">
        <v>43118</v>
      </c>
      <c r="B1988" s="1">
        <v>0.64202546296296303</v>
      </c>
      <c r="C1988" s="1" t="s">
        <v>1597</v>
      </c>
      <c r="D1988" s="1" t="s">
        <v>135</v>
      </c>
      <c r="E1988" s="1" t="s">
        <v>3038</v>
      </c>
      <c r="F1988" s="52">
        <v>43118.64166666667</v>
      </c>
      <c r="G1988" s="158">
        <v>1</v>
      </c>
      <c r="H1988" s="5" t="s">
        <v>137</v>
      </c>
      <c r="I1988" s="1" t="s">
        <v>119</v>
      </c>
      <c r="J1988" s="69">
        <v>537</v>
      </c>
    </row>
    <row r="1989" spans="1:10" x14ac:dyDescent="0.2">
      <c r="A1989" s="50">
        <v>43118</v>
      </c>
      <c r="B1989" s="1">
        <v>0.64209490740740738</v>
      </c>
      <c r="C1989" s="1" t="s">
        <v>2746</v>
      </c>
      <c r="D1989" s="1" t="s">
        <v>135</v>
      </c>
      <c r="E1989" s="1" t="s">
        <v>3039</v>
      </c>
      <c r="F1989" s="52">
        <v>43118.64166666667</v>
      </c>
      <c r="G1989" s="158">
        <v>1</v>
      </c>
      <c r="H1989" s="5" t="s">
        <v>137</v>
      </c>
      <c r="I1989" s="1" t="s">
        <v>119</v>
      </c>
      <c r="J1989" s="69">
        <v>6615</v>
      </c>
    </row>
    <row r="1990" spans="1:10" x14ac:dyDescent="0.2">
      <c r="A1990" s="50">
        <v>43118</v>
      </c>
      <c r="B1990" s="1">
        <v>0.64216435185185183</v>
      </c>
      <c r="C1990" s="1" t="s">
        <v>2580</v>
      </c>
      <c r="D1990" s="1" t="s">
        <v>135</v>
      </c>
      <c r="E1990" s="1" t="s">
        <v>3042</v>
      </c>
      <c r="F1990" s="52">
        <v>43118.64166666667</v>
      </c>
      <c r="G1990" s="158">
        <v>3</v>
      </c>
      <c r="H1990" s="5" t="s">
        <v>118</v>
      </c>
      <c r="I1990" s="1" t="s">
        <v>119</v>
      </c>
      <c r="J1990" s="69">
        <v>5212</v>
      </c>
    </row>
    <row r="1991" spans="1:10" x14ac:dyDescent="0.2">
      <c r="A1991" s="50">
        <v>43118</v>
      </c>
      <c r="B1991" s="1">
        <v>0.64224537037037044</v>
      </c>
      <c r="C1991" s="1" t="s">
        <v>1416</v>
      </c>
      <c r="D1991" s="1" t="s">
        <v>135</v>
      </c>
      <c r="E1991" s="1" t="s">
        <v>3043</v>
      </c>
      <c r="F1991" s="52">
        <v>43118.64166666667</v>
      </c>
      <c r="G1991" s="158">
        <v>2</v>
      </c>
      <c r="H1991" s="5" t="s">
        <v>137</v>
      </c>
      <c r="I1991" s="1" t="s">
        <v>143</v>
      </c>
      <c r="J1991" s="69">
        <v>3854</v>
      </c>
    </row>
    <row r="1992" spans="1:10" x14ac:dyDescent="0.2">
      <c r="A1992" s="50">
        <v>43118</v>
      </c>
      <c r="B1992" s="1">
        <v>0.64231481481481478</v>
      </c>
      <c r="C1992" s="1" t="s">
        <v>999</v>
      </c>
      <c r="D1992" s="1" t="s">
        <v>135</v>
      </c>
      <c r="E1992" s="1" t="s">
        <v>3044</v>
      </c>
      <c r="F1992" s="52">
        <v>43118.64166666667</v>
      </c>
      <c r="G1992" s="158">
        <v>1</v>
      </c>
      <c r="H1992" s="5" t="s">
        <v>137</v>
      </c>
      <c r="I1992" s="1" t="s">
        <v>119</v>
      </c>
      <c r="J1992" s="69">
        <v>3689</v>
      </c>
    </row>
    <row r="1993" spans="1:10" x14ac:dyDescent="0.2">
      <c r="A1993" s="50">
        <v>43118</v>
      </c>
      <c r="B1993" s="1">
        <v>0.64238425925925924</v>
      </c>
      <c r="C1993" s="1" t="s">
        <v>2746</v>
      </c>
      <c r="D1993" s="1" t="s">
        <v>135</v>
      </c>
      <c r="E1993" s="1" t="s">
        <v>3045</v>
      </c>
      <c r="F1993" s="52">
        <v>43118.64166666667</v>
      </c>
      <c r="G1993" s="158">
        <v>7</v>
      </c>
      <c r="H1993" s="5" t="s">
        <v>118</v>
      </c>
      <c r="I1993" s="1" t="s">
        <v>143</v>
      </c>
      <c r="J1993" s="69">
        <v>6625</v>
      </c>
    </row>
    <row r="1994" spans="1:10" x14ac:dyDescent="0.2">
      <c r="A1994" s="50">
        <v>43118</v>
      </c>
      <c r="B1994" s="1">
        <v>0.64246527777777784</v>
      </c>
      <c r="C1994" s="1" t="s">
        <v>1416</v>
      </c>
      <c r="D1994" s="1" t="s">
        <v>135</v>
      </c>
      <c r="E1994" s="1" t="s">
        <v>3046</v>
      </c>
      <c r="F1994" s="52">
        <v>43118.64166666667</v>
      </c>
      <c r="G1994" s="158">
        <v>23</v>
      </c>
      <c r="H1994" s="5" t="s">
        <v>118</v>
      </c>
      <c r="I1994" s="1" t="s">
        <v>119</v>
      </c>
      <c r="J1994" s="69">
        <v>3863.652</v>
      </c>
    </row>
    <row r="1995" spans="1:10" x14ac:dyDescent="0.2">
      <c r="A1995" s="50">
        <v>43118</v>
      </c>
      <c r="B1995" s="1">
        <v>0.64254629629629634</v>
      </c>
      <c r="C1995" s="1" t="s">
        <v>1806</v>
      </c>
      <c r="D1995" s="1" t="s">
        <v>135</v>
      </c>
      <c r="E1995" s="1" t="s">
        <v>3047</v>
      </c>
      <c r="F1995" s="52">
        <v>43118.64166666667</v>
      </c>
      <c r="G1995" s="158">
        <v>81</v>
      </c>
      <c r="H1995" s="5" t="s">
        <v>118</v>
      </c>
      <c r="I1995" s="1" t="s">
        <v>119</v>
      </c>
      <c r="J1995" s="69">
        <v>15463.83</v>
      </c>
    </row>
    <row r="1996" spans="1:10" x14ac:dyDescent="0.2">
      <c r="A1996" s="50">
        <v>43118</v>
      </c>
      <c r="B1996" s="1">
        <v>0.84065972222222218</v>
      </c>
      <c r="C1996" s="1" t="s">
        <v>3054</v>
      </c>
      <c r="D1996" s="1" t="s">
        <v>116</v>
      </c>
      <c r="E1996" s="1" t="s">
        <v>3063</v>
      </c>
      <c r="F1996" s="52">
        <v>43118.840636574074</v>
      </c>
      <c r="G1996" s="158">
        <v>892.85</v>
      </c>
      <c r="H1996" s="5" t="s">
        <v>118</v>
      </c>
      <c r="I1996" s="1" t="s">
        <v>119</v>
      </c>
      <c r="J1996" s="69">
        <v>0.81759999999999999</v>
      </c>
    </row>
    <row r="1997" spans="1:10" x14ac:dyDescent="0.2">
      <c r="A1997" s="50">
        <v>43118</v>
      </c>
      <c r="B1997" s="1">
        <v>0.84077546296296291</v>
      </c>
      <c r="C1997" s="1" t="s">
        <v>3057</v>
      </c>
      <c r="D1997" s="1" t="s">
        <v>116</v>
      </c>
      <c r="E1997" s="1" t="s">
        <v>3064</v>
      </c>
      <c r="F1997" s="52">
        <v>43118.840763888889</v>
      </c>
      <c r="G1997" s="158">
        <v>6183.57</v>
      </c>
      <c r="H1997" s="5" t="s">
        <v>118</v>
      </c>
      <c r="I1997" s="1" t="s">
        <v>119</v>
      </c>
      <c r="J1997" s="69">
        <v>0.96669000000000005</v>
      </c>
    </row>
    <row r="1998" spans="1:10" x14ac:dyDescent="0.2">
      <c r="A1998" s="50">
        <v>43118</v>
      </c>
      <c r="B1998" s="1">
        <v>0.84089120370370374</v>
      </c>
      <c r="C1998" s="1" t="s">
        <v>3060</v>
      </c>
      <c r="D1998" s="1" t="s">
        <v>116</v>
      </c>
      <c r="E1998" s="1" t="s">
        <v>3065</v>
      </c>
      <c r="F1998" s="52">
        <v>43118.840879629628</v>
      </c>
      <c r="G1998" s="158">
        <v>1015.22</v>
      </c>
      <c r="H1998" s="5" t="s">
        <v>118</v>
      </c>
      <c r="I1998" s="1" t="s">
        <v>119</v>
      </c>
      <c r="J1998" s="69">
        <v>0.90521499999999999</v>
      </c>
    </row>
    <row r="1999" spans="1:10" x14ac:dyDescent="0.2">
      <c r="A1999" s="50">
        <v>43118</v>
      </c>
      <c r="B1999" s="1">
        <v>0.84249999999999992</v>
      </c>
      <c r="C1999" s="1" t="s">
        <v>3049</v>
      </c>
      <c r="D1999" s="1" t="s">
        <v>135</v>
      </c>
      <c r="E1999" s="1" t="s">
        <v>3063</v>
      </c>
      <c r="F1999" s="52">
        <v>43118.841666666667</v>
      </c>
      <c r="G1999" s="158">
        <v>491</v>
      </c>
      <c r="H1999" s="5" t="s">
        <v>137</v>
      </c>
      <c r="I1999" s="1" t="s">
        <v>119</v>
      </c>
      <c r="J1999" s="69">
        <v>11.2</v>
      </c>
    </row>
    <row r="2000" spans="1:10" x14ac:dyDescent="0.2">
      <c r="A2000" s="50">
        <v>43118</v>
      </c>
      <c r="B2000" s="1">
        <v>0.84261574074074075</v>
      </c>
      <c r="C2000" s="1" t="s">
        <v>2830</v>
      </c>
      <c r="D2000" s="1" t="s">
        <v>135</v>
      </c>
      <c r="E2000" s="1" t="s">
        <v>3064</v>
      </c>
      <c r="F2000" s="52">
        <v>43118.841666666667</v>
      </c>
      <c r="G2000" s="158">
        <v>3666</v>
      </c>
      <c r="H2000" s="5" t="s">
        <v>137</v>
      </c>
      <c r="I2000" s="1" t="s">
        <v>119</v>
      </c>
      <c r="J2000" s="69">
        <v>10.331</v>
      </c>
    </row>
    <row r="2001" spans="1:10" x14ac:dyDescent="0.2">
      <c r="A2001" s="50">
        <v>43118</v>
      </c>
      <c r="B2001" s="1">
        <v>0.84271990740740732</v>
      </c>
      <c r="C2001" s="1" t="s">
        <v>3052</v>
      </c>
      <c r="D2001" s="1" t="s">
        <v>135</v>
      </c>
      <c r="E2001" s="1" t="s">
        <v>3065</v>
      </c>
      <c r="F2001" s="52">
        <v>43118.841666666667</v>
      </c>
      <c r="G2001" s="158">
        <v>485</v>
      </c>
      <c r="H2001" s="5" t="s">
        <v>137</v>
      </c>
      <c r="I2001" s="1" t="s">
        <v>119</v>
      </c>
      <c r="J2001" s="69">
        <v>9.85</v>
      </c>
    </row>
    <row r="2002" spans="1:10" x14ac:dyDescent="0.2">
      <c r="A2002" s="50">
        <v>43118</v>
      </c>
      <c r="B2002" s="1">
        <v>0.84283564814814815</v>
      </c>
      <c r="C2002" s="1" t="s">
        <v>2295</v>
      </c>
      <c r="D2002" s="1" t="s">
        <v>135</v>
      </c>
      <c r="E2002" s="1" t="s">
        <v>3066</v>
      </c>
      <c r="F2002" s="52">
        <v>43118.841666666667</v>
      </c>
      <c r="G2002" s="158">
        <v>50</v>
      </c>
      <c r="H2002" s="5" t="s">
        <v>118</v>
      </c>
      <c r="I2002" s="1" t="s">
        <v>143</v>
      </c>
      <c r="J2002" s="69">
        <v>17.420000000000002</v>
      </c>
    </row>
    <row r="2003" spans="1:10" x14ac:dyDescent="0.2">
      <c r="A2003" s="50">
        <v>43118</v>
      </c>
      <c r="B2003" s="1">
        <v>0.84293981481481473</v>
      </c>
      <c r="C2003" s="1" t="s">
        <v>2981</v>
      </c>
      <c r="D2003" s="1" t="s">
        <v>135</v>
      </c>
      <c r="E2003" s="1" t="s">
        <v>3067</v>
      </c>
      <c r="F2003" s="52">
        <v>43118.841666666667</v>
      </c>
      <c r="G2003" s="158">
        <v>200</v>
      </c>
      <c r="H2003" s="5" t="s">
        <v>118</v>
      </c>
      <c r="I2003" s="1" t="s">
        <v>143</v>
      </c>
      <c r="J2003" s="69">
        <v>11.803000000000001</v>
      </c>
    </row>
    <row r="2004" spans="1:10" x14ac:dyDescent="0.2">
      <c r="A2004" s="50">
        <v>43118</v>
      </c>
      <c r="B2004" s="1">
        <v>0.84305555555555556</v>
      </c>
      <c r="C2004" s="1" t="s">
        <v>2974</v>
      </c>
      <c r="D2004" s="1" t="s">
        <v>135</v>
      </c>
      <c r="E2004" s="1" t="s">
        <v>3068</v>
      </c>
      <c r="F2004" s="52">
        <v>43118.841666666667</v>
      </c>
      <c r="G2004" s="158">
        <v>400</v>
      </c>
      <c r="H2004" s="5" t="s">
        <v>137</v>
      </c>
      <c r="I2004" s="1" t="s">
        <v>119</v>
      </c>
      <c r="J2004" s="69">
        <v>7.56</v>
      </c>
    </row>
    <row r="2005" spans="1:10" x14ac:dyDescent="0.2">
      <c r="A2005" s="50">
        <v>43118</v>
      </c>
      <c r="B2005" s="1">
        <v>0.84317129629629628</v>
      </c>
      <c r="C2005" s="1" t="s">
        <v>2656</v>
      </c>
      <c r="D2005" s="1" t="s">
        <v>135</v>
      </c>
      <c r="E2005" s="1" t="s">
        <v>3069</v>
      </c>
      <c r="F2005" s="52">
        <v>43118.841666666667</v>
      </c>
      <c r="G2005" s="158">
        <v>80</v>
      </c>
      <c r="H2005" s="5" t="s">
        <v>118</v>
      </c>
      <c r="I2005" s="1" t="s">
        <v>143</v>
      </c>
      <c r="J2005" s="69">
        <v>15.13</v>
      </c>
    </row>
    <row r="2006" spans="1:10" x14ac:dyDescent="0.2">
      <c r="A2006" s="50">
        <v>43118</v>
      </c>
      <c r="B2006" s="1">
        <v>0.84327546296296296</v>
      </c>
      <c r="C2006" s="1" t="s">
        <v>2328</v>
      </c>
      <c r="D2006" s="1" t="s">
        <v>135</v>
      </c>
      <c r="E2006" s="1" t="s">
        <v>3070</v>
      </c>
      <c r="F2006" s="52">
        <v>43118.841666666667</v>
      </c>
      <c r="G2006" s="158">
        <v>120</v>
      </c>
      <c r="H2006" s="5" t="s">
        <v>118</v>
      </c>
      <c r="I2006" s="1" t="s">
        <v>143</v>
      </c>
      <c r="J2006" s="69">
        <v>8.8699999999999992</v>
      </c>
    </row>
    <row r="2007" spans="1:10" x14ac:dyDescent="0.2">
      <c r="A2007" s="50">
        <v>43118</v>
      </c>
      <c r="B2007" s="1">
        <v>0.84339120370370368</v>
      </c>
      <c r="C2007" s="1" t="s">
        <v>2200</v>
      </c>
      <c r="D2007" s="1" t="s">
        <v>135</v>
      </c>
      <c r="E2007" s="1" t="s">
        <v>3071</v>
      </c>
      <c r="F2007" s="52">
        <v>43118.841666666667</v>
      </c>
      <c r="G2007" s="158">
        <v>500</v>
      </c>
      <c r="H2007" s="5" t="s">
        <v>137</v>
      </c>
      <c r="I2007" s="1" t="s">
        <v>119</v>
      </c>
      <c r="J2007" s="69">
        <v>5.41</v>
      </c>
    </row>
    <row r="2008" spans="1:10" x14ac:dyDescent="0.2">
      <c r="A2008" s="50">
        <v>43118</v>
      </c>
      <c r="B2008" s="1">
        <v>0.84349537037037037</v>
      </c>
      <c r="C2008" s="1" t="s">
        <v>2900</v>
      </c>
      <c r="D2008" s="1" t="s">
        <v>135</v>
      </c>
      <c r="E2008" s="1" t="s">
        <v>3072</v>
      </c>
      <c r="F2008" s="52">
        <v>43118.841666666667</v>
      </c>
      <c r="G2008" s="158">
        <v>80</v>
      </c>
      <c r="H2008" s="5" t="s">
        <v>137</v>
      </c>
      <c r="I2008" s="1" t="s">
        <v>119</v>
      </c>
      <c r="J2008" s="69">
        <v>11.98</v>
      </c>
    </row>
    <row r="2009" spans="1:10" x14ac:dyDescent="0.2">
      <c r="A2009" s="50">
        <v>43118</v>
      </c>
      <c r="B2009" s="1">
        <v>0.84361111111111109</v>
      </c>
      <c r="C2009" s="1" t="s">
        <v>2894</v>
      </c>
      <c r="D2009" s="1" t="s">
        <v>135</v>
      </c>
      <c r="E2009" s="1" t="s">
        <v>3073</v>
      </c>
      <c r="F2009" s="52">
        <v>43118.841666666667</v>
      </c>
      <c r="G2009" s="158">
        <v>40</v>
      </c>
      <c r="H2009" s="5" t="s">
        <v>118</v>
      </c>
      <c r="I2009" s="1" t="s">
        <v>143</v>
      </c>
      <c r="J2009" s="69">
        <v>24.024000000000001</v>
      </c>
    </row>
    <row r="2010" spans="1:10" x14ac:dyDescent="0.2">
      <c r="A2010" s="50">
        <v>43118</v>
      </c>
      <c r="B2010" s="1">
        <v>0.84371527777777777</v>
      </c>
      <c r="C2010" s="1" t="s">
        <v>2753</v>
      </c>
      <c r="D2010" s="1" t="s">
        <v>135</v>
      </c>
      <c r="E2010" s="1" t="s">
        <v>3074</v>
      </c>
      <c r="F2010" s="52">
        <v>43118.841666666667</v>
      </c>
      <c r="G2010" s="158">
        <v>15</v>
      </c>
      <c r="H2010" s="5" t="s">
        <v>137</v>
      </c>
      <c r="I2010" s="1" t="s">
        <v>119</v>
      </c>
      <c r="J2010" s="69">
        <v>65.209999999999994</v>
      </c>
    </row>
    <row r="2011" spans="1:10" x14ac:dyDescent="0.2">
      <c r="A2011" s="50">
        <v>43118</v>
      </c>
      <c r="B2011" s="1">
        <v>0.84383101851851849</v>
      </c>
      <c r="C2011" s="1" t="s">
        <v>2710</v>
      </c>
      <c r="D2011" s="1" t="s">
        <v>135</v>
      </c>
      <c r="E2011" s="1" t="s">
        <v>3075</v>
      </c>
      <c r="F2011" s="52">
        <v>43118.841666666667</v>
      </c>
      <c r="G2011" s="158">
        <v>100</v>
      </c>
      <c r="H2011" s="5" t="s">
        <v>118</v>
      </c>
      <c r="I2011" s="1" t="s">
        <v>143</v>
      </c>
      <c r="J2011" s="69">
        <v>20.100000000000001</v>
      </c>
    </row>
    <row r="2012" spans="1:10" x14ac:dyDescent="0.2">
      <c r="A2012" s="50">
        <v>43118</v>
      </c>
      <c r="B2012" s="1">
        <v>0.84393518518518518</v>
      </c>
      <c r="C2012" s="1" t="s">
        <v>2256</v>
      </c>
      <c r="D2012" s="1" t="s">
        <v>135</v>
      </c>
      <c r="E2012" s="1" t="s">
        <v>3076</v>
      </c>
      <c r="F2012" s="52">
        <v>43118.841666666667</v>
      </c>
      <c r="G2012" s="158">
        <v>30</v>
      </c>
      <c r="H2012" s="5" t="s">
        <v>137</v>
      </c>
      <c r="I2012" s="1" t="s">
        <v>119</v>
      </c>
      <c r="J2012" s="69">
        <v>19.260000000000002</v>
      </c>
    </row>
    <row r="2013" spans="1:10" x14ac:dyDescent="0.2">
      <c r="A2013" s="50">
        <v>43118</v>
      </c>
      <c r="B2013" s="1">
        <v>0.8440509259259259</v>
      </c>
      <c r="C2013" s="1" t="s">
        <v>2249</v>
      </c>
      <c r="D2013" s="1" t="s">
        <v>135</v>
      </c>
      <c r="E2013" s="1" t="s">
        <v>3077</v>
      </c>
      <c r="F2013" s="52">
        <v>43118.841666666667</v>
      </c>
      <c r="G2013" s="158">
        <v>1</v>
      </c>
      <c r="H2013" s="5" t="s">
        <v>118</v>
      </c>
      <c r="I2013" s="1" t="s">
        <v>143</v>
      </c>
      <c r="J2013" s="69">
        <v>21.86</v>
      </c>
    </row>
    <row r="2014" spans="1:10" x14ac:dyDescent="0.2">
      <c r="A2014" s="50">
        <v>43118</v>
      </c>
      <c r="B2014" s="1">
        <v>0.84416666666666673</v>
      </c>
      <c r="C2014" s="1" t="s">
        <v>2137</v>
      </c>
      <c r="D2014" s="1" t="s">
        <v>135</v>
      </c>
      <c r="E2014" s="1" t="s">
        <v>3078</v>
      </c>
      <c r="F2014" s="52">
        <v>43118.841666666667</v>
      </c>
      <c r="G2014" s="158">
        <v>80</v>
      </c>
      <c r="H2014" s="5" t="s">
        <v>137</v>
      </c>
      <c r="I2014" s="1" t="s">
        <v>119</v>
      </c>
      <c r="J2014" s="69">
        <v>20.25</v>
      </c>
    </row>
    <row r="2015" spans="1:10" x14ac:dyDescent="0.2">
      <c r="A2015" s="50">
        <v>43118</v>
      </c>
      <c r="B2015" s="1">
        <v>0.8442708333333333</v>
      </c>
      <c r="C2015" s="1" t="s">
        <v>1979</v>
      </c>
      <c r="D2015" s="1" t="s">
        <v>135</v>
      </c>
      <c r="E2015" s="1" t="s">
        <v>3079</v>
      </c>
      <c r="F2015" s="52">
        <v>43118.841666666667</v>
      </c>
      <c r="G2015" s="158">
        <v>80</v>
      </c>
      <c r="H2015" s="5" t="s">
        <v>118</v>
      </c>
      <c r="I2015" s="1" t="s">
        <v>143</v>
      </c>
      <c r="J2015" s="69">
        <v>63.17</v>
      </c>
    </row>
    <row r="2016" spans="1:10" x14ac:dyDescent="0.2">
      <c r="A2016" s="50">
        <v>43119</v>
      </c>
      <c r="B2016" s="1">
        <v>0.71016203703703706</v>
      </c>
      <c r="C2016" s="1" t="s">
        <v>3089</v>
      </c>
      <c r="D2016" s="1" t="s">
        <v>116</v>
      </c>
      <c r="E2016" s="1" t="s">
        <v>3102</v>
      </c>
      <c r="F2016" s="52">
        <v>43119.710138888891</v>
      </c>
      <c r="G2016" s="158">
        <v>2912.62</v>
      </c>
      <c r="H2016" s="5" t="s">
        <v>137</v>
      </c>
      <c r="I2016" s="1" t="s">
        <v>119</v>
      </c>
      <c r="J2016" s="69">
        <v>0.86519999999999997</v>
      </c>
    </row>
    <row r="2017" spans="1:10" x14ac:dyDescent="0.2">
      <c r="A2017" s="50">
        <v>43119</v>
      </c>
      <c r="B2017" s="1">
        <v>0.71027777777777779</v>
      </c>
      <c r="C2017" s="1" t="s">
        <v>3093</v>
      </c>
      <c r="D2017" s="1" t="s">
        <v>116</v>
      </c>
      <c r="E2017" s="1" t="s">
        <v>3103</v>
      </c>
      <c r="F2017" s="52">
        <v>43119.710266203707</v>
      </c>
      <c r="G2017" s="158">
        <v>2540.0300000000002</v>
      </c>
      <c r="H2017" s="5" t="s">
        <v>118</v>
      </c>
      <c r="I2017" s="1" t="s">
        <v>119</v>
      </c>
      <c r="J2017" s="69">
        <v>0.74251</v>
      </c>
    </row>
    <row r="2018" spans="1:10" x14ac:dyDescent="0.2">
      <c r="A2018" s="50">
        <v>43119</v>
      </c>
      <c r="B2018" s="1">
        <v>0.71039351851851851</v>
      </c>
      <c r="C2018" s="1" t="s">
        <v>3096</v>
      </c>
      <c r="D2018" s="1" t="s">
        <v>116</v>
      </c>
      <c r="E2018" s="1" t="s">
        <v>3104</v>
      </c>
      <c r="F2018" s="52">
        <v>43119.710393518515</v>
      </c>
      <c r="G2018" s="158">
        <v>2528.9699999999998</v>
      </c>
      <c r="H2018" s="5" t="s">
        <v>118</v>
      </c>
      <c r="I2018" s="1" t="s">
        <v>119</v>
      </c>
      <c r="J2018" s="69">
        <v>0.62539100000000003</v>
      </c>
    </row>
    <row r="2019" spans="1:10" x14ac:dyDescent="0.2">
      <c r="A2019" s="50">
        <v>43119</v>
      </c>
      <c r="B2019" s="1">
        <v>0.71052083333333327</v>
      </c>
      <c r="C2019" s="1" t="s">
        <v>3098</v>
      </c>
      <c r="D2019" s="1" t="s">
        <v>116</v>
      </c>
      <c r="E2019" s="1" t="s">
        <v>3105</v>
      </c>
      <c r="F2019" s="52">
        <v>43119.710509259261</v>
      </c>
      <c r="G2019" s="158">
        <v>3662.42</v>
      </c>
      <c r="H2019" s="5" t="s">
        <v>118</v>
      </c>
      <c r="I2019" s="1" t="s">
        <v>119</v>
      </c>
      <c r="J2019" s="69">
        <v>0.43080800000000002</v>
      </c>
    </row>
    <row r="2020" spans="1:10" x14ac:dyDescent="0.2">
      <c r="A2020" s="50">
        <v>43119</v>
      </c>
      <c r="B2020" s="1">
        <v>0.7106365740740741</v>
      </c>
      <c r="C2020" s="1" t="s">
        <v>3099</v>
      </c>
      <c r="D2020" s="1" t="s">
        <v>116</v>
      </c>
      <c r="E2020" s="1" t="s">
        <v>3106</v>
      </c>
      <c r="F2020" s="52">
        <v>43119.710636574076</v>
      </c>
      <c r="G2020" s="158">
        <v>2127</v>
      </c>
      <c r="H2020" s="5" t="s">
        <v>118</v>
      </c>
      <c r="I2020" s="1" t="s">
        <v>119</v>
      </c>
      <c r="J2020" s="69">
        <v>0.35942400000000002</v>
      </c>
    </row>
    <row r="2021" spans="1:10" x14ac:dyDescent="0.2">
      <c r="A2021" s="50">
        <v>43119</v>
      </c>
      <c r="B2021" s="1">
        <v>0.71385416666666668</v>
      </c>
      <c r="C2021" s="1" t="s">
        <v>1069</v>
      </c>
      <c r="D2021" s="1" t="s">
        <v>116</v>
      </c>
      <c r="E2021" s="1" t="s">
        <v>3106</v>
      </c>
      <c r="F2021" s="52">
        <v>43119.713703703703</v>
      </c>
      <c r="G2021" s="158">
        <v>1240</v>
      </c>
      <c r="H2021" s="5" t="s">
        <v>137</v>
      </c>
      <c r="I2021" s="1" t="s">
        <v>143</v>
      </c>
      <c r="J2021" s="69">
        <v>0</v>
      </c>
    </row>
    <row r="2022" spans="1:10" x14ac:dyDescent="0.2">
      <c r="A2022" s="50">
        <v>43119</v>
      </c>
      <c r="B2022" s="1">
        <v>0.71398148148148144</v>
      </c>
      <c r="C2022" s="1" t="s">
        <v>1070</v>
      </c>
      <c r="D2022" s="1" t="s">
        <v>116</v>
      </c>
      <c r="E2022" s="1" t="s">
        <v>3107</v>
      </c>
      <c r="F2022" s="52">
        <v>43119.713969907411</v>
      </c>
      <c r="G2022" s="158">
        <v>496</v>
      </c>
      <c r="H2022" s="5" t="s">
        <v>137</v>
      </c>
      <c r="I2022" s="1" t="s">
        <v>143</v>
      </c>
      <c r="J2022" s="69">
        <v>0</v>
      </c>
    </row>
    <row r="2023" spans="1:10" x14ac:dyDescent="0.2">
      <c r="A2023" s="50">
        <v>43119</v>
      </c>
      <c r="B2023" s="1">
        <v>0.71410879629629631</v>
      </c>
      <c r="C2023" s="1" t="s">
        <v>1107</v>
      </c>
      <c r="D2023" s="1" t="s">
        <v>116</v>
      </c>
      <c r="E2023" s="1" t="s">
        <v>3108</v>
      </c>
      <c r="F2023" s="52">
        <v>43119.714097222219</v>
      </c>
      <c r="G2023" s="158">
        <v>17810</v>
      </c>
      <c r="H2023" s="5" t="s">
        <v>137</v>
      </c>
      <c r="I2023" s="1" t="s">
        <v>143</v>
      </c>
      <c r="J2023" s="69">
        <v>8.0000000000000004E-4</v>
      </c>
    </row>
    <row r="2024" spans="1:10" x14ac:dyDescent="0.2">
      <c r="A2024" s="50">
        <v>43119</v>
      </c>
      <c r="B2024" s="1">
        <v>0.72106481481481488</v>
      </c>
      <c r="C2024" s="1" t="s">
        <v>1081</v>
      </c>
      <c r="D2024" s="1" t="s">
        <v>135</v>
      </c>
      <c r="E2024" s="1" t="s">
        <v>3102</v>
      </c>
      <c r="F2024" s="52">
        <v>43119.720138888886</v>
      </c>
      <c r="G2024" s="158">
        <v>3000</v>
      </c>
      <c r="H2024" s="5" t="s">
        <v>118</v>
      </c>
      <c r="I2024" s="1" t="s">
        <v>143</v>
      </c>
      <c r="J2024" s="69">
        <v>2.4700000000000002</v>
      </c>
    </row>
    <row r="2025" spans="1:10" x14ac:dyDescent="0.2">
      <c r="A2025" s="50">
        <v>43119</v>
      </c>
      <c r="B2025" s="1">
        <v>0.72116898148148145</v>
      </c>
      <c r="C2025" s="1" t="s">
        <v>678</v>
      </c>
      <c r="D2025" s="1" t="s">
        <v>135</v>
      </c>
      <c r="E2025" s="1" t="s">
        <v>3103</v>
      </c>
      <c r="F2025" s="52">
        <v>43119.720138888886</v>
      </c>
      <c r="G2025" s="158">
        <v>500</v>
      </c>
      <c r="H2025" s="5" t="s">
        <v>118</v>
      </c>
      <c r="I2025" s="1" t="s">
        <v>143</v>
      </c>
      <c r="J2025" s="69">
        <v>14.54</v>
      </c>
    </row>
    <row r="2026" spans="1:10" x14ac:dyDescent="0.2">
      <c r="A2026" s="50">
        <v>43119</v>
      </c>
      <c r="B2026" s="1">
        <v>0.72127314814814814</v>
      </c>
      <c r="C2026" s="1" t="s">
        <v>2830</v>
      </c>
      <c r="D2026" s="1" t="s">
        <v>135</v>
      </c>
      <c r="E2026" s="1" t="s">
        <v>3104</v>
      </c>
      <c r="F2026" s="52">
        <v>43119.720138888886</v>
      </c>
      <c r="G2026" s="158">
        <v>1300</v>
      </c>
      <c r="H2026" s="5" t="s">
        <v>118</v>
      </c>
      <c r="I2026" s="1" t="s">
        <v>143</v>
      </c>
      <c r="J2026" s="69">
        <v>10.3</v>
      </c>
    </row>
    <row r="2027" spans="1:10" x14ac:dyDescent="0.2">
      <c r="A2027" s="50">
        <v>43119</v>
      </c>
      <c r="B2027" s="1">
        <v>0.72137731481481471</v>
      </c>
      <c r="C2027" s="1" t="s">
        <v>3049</v>
      </c>
      <c r="D2027" s="1" t="s">
        <v>135</v>
      </c>
      <c r="E2027" s="1" t="s">
        <v>3105</v>
      </c>
      <c r="F2027" s="52">
        <v>43119.720138888886</v>
      </c>
      <c r="G2027" s="158">
        <v>100</v>
      </c>
      <c r="H2027" s="5" t="s">
        <v>137</v>
      </c>
      <c r="I2027" s="1" t="s">
        <v>119</v>
      </c>
      <c r="J2027" s="69">
        <v>12.09</v>
      </c>
    </row>
    <row r="2028" spans="1:10" x14ac:dyDescent="0.2">
      <c r="A2028" s="50">
        <v>43119</v>
      </c>
      <c r="B2028" s="1">
        <v>0.72149305555555554</v>
      </c>
      <c r="C2028" s="1" t="s">
        <v>1845</v>
      </c>
      <c r="D2028" s="1" t="s">
        <v>135</v>
      </c>
      <c r="E2028" s="1" t="s">
        <v>3106</v>
      </c>
      <c r="F2028" s="52">
        <v>43119.720138888886</v>
      </c>
      <c r="G2028" s="158">
        <v>2</v>
      </c>
      <c r="H2028" s="5" t="s">
        <v>137</v>
      </c>
      <c r="I2028" s="1" t="s">
        <v>119</v>
      </c>
      <c r="J2028" s="69">
        <v>35.875</v>
      </c>
    </row>
    <row r="2029" spans="1:10" x14ac:dyDescent="0.2">
      <c r="A2029" s="50">
        <v>43119</v>
      </c>
      <c r="B2029" s="1">
        <v>0.72159722222222233</v>
      </c>
      <c r="C2029" s="1" t="s">
        <v>1081</v>
      </c>
      <c r="D2029" s="1" t="s">
        <v>135</v>
      </c>
      <c r="E2029" s="1" t="s">
        <v>3107</v>
      </c>
      <c r="F2029" s="52">
        <v>43119.720138888886</v>
      </c>
      <c r="G2029" s="158">
        <v>140</v>
      </c>
      <c r="H2029" s="5" t="s">
        <v>118</v>
      </c>
      <c r="I2029" s="1" t="s">
        <v>143</v>
      </c>
      <c r="J2029" s="69">
        <v>2.48</v>
      </c>
    </row>
    <row r="2030" spans="1:10" x14ac:dyDescent="0.2">
      <c r="A2030" s="50">
        <v>43119</v>
      </c>
      <c r="B2030" s="1">
        <v>0.72171296296296295</v>
      </c>
      <c r="C2030" s="1" t="s">
        <v>3084</v>
      </c>
      <c r="D2030" s="1" t="s">
        <v>135</v>
      </c>
      <c r="E2030" s="1" t="s">
        <v>3108</v>
      </c>
      <c r="F2030" s="52">
        <v>43119.720138888886</v>
      </c>
      <c r="G2030" s="158">
        <v>1376</v>
      </c>
      <c r="H2030" s="5" t="s">
        <v>137</v>
      </c>
      <c r="I2030" s="1" t="s">
        <v>119</v>
      </c>
      <c r="J2030" s="69">
        <v>9.4949999999999992</v>
      </c>
    </row>
    <row r="2031" spans="1:10" x14ac:dyDescent="0.2">
      <c r="A2031" s="50">
        <v>43119</v>
      </c>
      <c r="B2031" s="1">
        <v>0.72181712962962974</v>
      </c>
      <c r="C2031" s="1" t="s">
        <v>3087</v>
      </c>
      <c r="D2031" s="1" t="s">
        <v>135</v>
      </c>
      <c r="E2031" s="1" t="s">
        <v>3110</v>
      </c>
      <c r="F2031" s="52">
        <v>43119.720138888886</v>
      </c>
      <c r="G2031" s="158">
        <v>1974</v>
      </c>
      <c r="H2031" s="5" t="s">
        <v>137</v>
      </c>
      <c r="I2031" s="1" t="s">
        <v>119</v>
      </c>
      <c r="J2031" s="69">
        <v>6.2789999999999999</v>
      </c>
    </row>
    <row r="2032" spans="1:10" x14ac:dyDescent="0.2">
      <c r="A2032" s="50">
        <v>43119</v>
      </c>
      <c r="B2032" s="1">
        <v>0.72192129629629631</v>
      </c>
      <c r="C2032" s="1" t="s">
        <v>2722</v>
      </c>
      <c r="D2032" s="1" t="s">
        <v>135</v>
      </c>
      <c r="E2032" s="1" t="s">
        <v>3111</v>
      </c>
      <c r="F2032" s="52">
        <v>43119.720138888886</v>
      </c>
      <c r="G2032" s="158">
        <v>1200</v>
      </c>
      <c r="H2032" s="5" t="s">
        <v>137</v>
      </c>
      <c r="I2032" s="1" t="s">
        <v>119</v>
      </c>
      <c r="J2032" s="69">
        <v>4.68</v>
      </c>
    </row>
    <row r="2033" spans="1:10" x14ac:dyDescent="0.2">
      <c r="A2033" s="50">
        <v>43119</v>
      </c>
      <c r="B2033" s="1">
        <v>0.72203703703703714</v>
      </c>
      <c r="C2033" s="1" t="s">
        <v>1616</v>
      </c>
      <c r="D2033" s="1" t="s">
        <v>135</v>
      </c>
      <c r="E2033" s="1" t="s">
        <v>3112</v>
      </c>
      <c r="F2033" s="52">
        <v>43119.720138888886</v>
      </c>
      <c r="G2033" s="158">
        <v>500</v>
      </c>
      <c r="H2033" s="5" t="s">
        <v>118</v>
      </c>
      <c r="I2033" s="1" t="s">
        <v>143</v>
      </c>
      <c r="J2033" s="69">
        <v>11.63</v>
      </c>
    </row>
    <row r="2034" spans="1:10" x14ac:dyDescent="0.2">
      <c r="A2034" s="50">
        <v>43119</v>
      </c>
      <c r="B2034" s="1">
        <v>0.72214120370370372</v>
      </c>
      <c r="C2034" s="1" t="s">
        <v>1706</v>
      </c>
      <c r="D2034" s="1" t="s">
        <v>135</v>
      </c>
      <c r="E2034" s="1" t="s">
        <v>3113</v>
      </c>
      <c r="F2034" s="52">
        <v>43119.720138888886</v>
      </c>
      <c r="G2034" s="158">
        <v>50</v>
      </c>
      <c r="H2034" s="5" t="s">
        <v>118</v>
      </c>
      <c r="I2034" s="1" t="s">
        <v>143</v>
      </c>
      <c r="J2034" s="69">
        <v>14.15</v>
      </c>
    </row>
    <row r="2035" spans="1:10" x14ac:dyDescent="0.2">
      <c r="A2035" s="50">
        <v>43119</v>
      </c>
      <c r="B2035" s="1">
        <v>0.7222453703703704</v>
      </c>
      <c r="C2035" s="1" t="s">
        <v>2293</v>
      </c>
      <c r="D2035" s="1" t="s">
        <v>135</v>
      </c>
      <c r="E2035" s="1" t="s">
        <v>3114</v>
      </c>
      <c r="F2035" s="52">
        <v>43119.720138888886</v>
      </c>
      <c r="G2035" s="158">
        <v>50</v>
      </c>
      <c r="H2035" s="5" t="s">
        <v>137</v>
      </c>
      <c r="I2035" s="1" t="s">
        <v>119</v>
      </c>
      <c r="J2035" s="69">
        <v>26.38</v>
      </c>
    </row>
    <row r="2036" spans="1:10" x14ac:dyDescent="0.2">
      <c r="A2036" s="50">
        <v>43119</v>
      </c>
      <c r="B2036" s="1">
        <v>0.72236111111111112</v>
      </c>
      <c r="C2036" s="1" t="s">
        <v>2328</v>
      </c>
      <c r="D2036" s="1" t="s">
        <v>135</v>
      </c>
      <c r="E2036" s="1" t="s">
        <v>3115</v>
      </c>
      <c r="F2036" s="52">
        <v>43119.720138888886</v>
      </c>
      <c r="G2036" s="158">
        <v>100</v>
      </c>
      <c r="H2036" s="5" t="s">
        <v>118</v>
      </c>
      <c r="I2036" s="1" t="s">
        <v>143</v>
      </c>
      <c r="J2036" s="69">
        <v>8.69</v>
      </c>
    </row>
    <row r="2037" spans="1:10" x14ac:dyDescent="0.2">
      <c r="A2037" s="50">
        <v>43119</v>
      </c>
      <c r="B2037" s="1">
        <v>0.7224652777777778</v>
      </c>
      <c r="C2037" s="1" t="s">
        <v>2521</v>
      </c>
      <c r="D2037" s="1" t="s">
        <v>135</v>
      </c>
      <c r="E2037" s="1" t="s">
        <v>3116</v>
      </c>
      <c r="F2037" s="52">
        <v>43119.720138888886</v>
      </c>
      <c r="G2037" s="158">
        <v>100</v>
      </c>
      <c r="H2037" s="5" t="s">
        <v>137</v>
      </c>
      <c r="I2037" s="1" t="s">
        <v>119</v>
      </c>
      <c r="J2037" s="69">
        <v>17.641999999999999</v>
      </c>
    </row>
    <row r="2038" spans="1:10" x14ac:dyDescent="0.2">
      <c r="A2038" s="50">
        <v>43119</v>
      </c>
      <c r="B2038" s="1">
        <v>0.72258101851851853</v>
      </c>
      <c r="C2038" s="1" t="s">
        <v>3081</v>
      </c>
      <c r="D2038" s="1" t="s">
        <v>135</v>
      </c>
      <c r="E2038" s="1" t="s">
        <v>3117</v>
      </c>
      <c r="F2038" s="52">
        <v>43119.720138888886</v>
      </c>
      <c r="G2038" s="158">
        <v>1369</v>
      </c>
      <c r="H2038" s="5" t="s">
        <v>137</v>
      </c>
      <c r="I2038" s="1" t="s">
        <v>119</v>
      </c>
      <c r="J2038" s="69">
        <v>18.109000000000002</v>
      </c>
    </row>
    <row r="2039" spans="1:10" x14ac:dyDescent="0.2">
      <c r="A2039" s="50">
        <v>43119</v>
      </c>
      <c r="B2039" s="1">
        <v>0.72268518518518521</v>
      </c>
      <c r="C2039" s="1" t="s">
        <v>1875</v>
      </c>
      <c r="D2039" s="1" t="s">
        <v>135</v>
      </c>
      <c r="E2039" s="1" t="s">
        <v>3118</v>
      </c>
      <c r="F2039" s="52">
        <v>43119.720138888886</v>
      </c>
      <c r="G2039" s="158">
        <v>100</v>
      </c>
      <c r="H2039" s="5" t="s">
        <v>118</v>
      </c>
      <c r="I2039" s="1" t="s">
        <v>143</v>
      </c>
      <c r="J2039" s="69">
        <v>11.34</v>
      </c>
    </row>
    <row r="2040" spans="1:10" x14ac:dyDescent="0.2">
      <c r="A2040" s="50">
        <v>43119</v>
      </c>
      <c r="B2040" s="1">
        <v>0.72278935185185178</v>
      </c>
      <c r="C2040" s="1" t="s">
        <v>2238</v>
      </c>
      <c r="D2040" s="1" t="s">
        <v>135</v>
      </c>
      <c r="E2040" s="1" t="s">
        <v>3119</v>
      </c>
      <c r="F2040" s="52">
        <v>43119.720138888886</v>
      </c>
      <c r="G2040" s="158">
        <v>800</v>
      </c>
      <c r="H2040" s="5" t="s">
        <v>118</v>
      </c>
      <c r="I2040" s="1" t="s">
        <v>143</v>
      </c>
      <c r="J2040" s="69">
        <v>4.76</v>
      </c>
    </row>
    <row r="2041" spans="1:10" x14ac:dyDescent="0.2">
      <c r="A2041" s="50">
        <v>43119</v>
      </c>
      <c r="B2041" s="1">
        <v>0.72290509259259261</v>
      </c>
      <c r="C2041" s="1" t="s">
        <v>2653</v>
      </c>
      <c r="D2041" s="1" t="s">
        <v>135</v>
      </c>
      <c r="E2041" s="1" t="s">
        <v>3120</v>
      </c>
      <c r="F2041" s="52">
        <v>43119.720138888886</v>
      </c>
      <c r="G2041" s="158">
        <v>150</v>
      </c>
      <c r="H2041" s="5" t="s">
        <v>118</v>
      </c>
      <c r="I2041" s="1" t="s">
        <v>143</v>
      </c>
      <c r="J2041" s="69">
        <v>36.799999999999997</v>
      </c>
    </row>
    <row r="2042" spans="1:10" x14ac:dyDescent="0.2">
      <c r="A2042" s="50">
        <v>43119</v>
      </c>
      <c r="B2042" s="1">
        <v>0.7230092592592593</v>
      </c>
      <c r="C2042" s="1" t="s">
        <v>2808</v>
      </c>
      <c r="D2042" s="1" t="s">
        <v>135</v>
      </c>
      <c r="E2042" s="1" t="s">
        <v>3121</v>
      </c>
      <c r="F2042" s="52">
        <v>43119.720138888886</v>
      </c>
      <c r="G2042" s="158">
        <v>600</v>
      </c>
      <c r="H2042" s="5" t="s">
        <v>118</v>
      </c>
      <c r="I2042" s="1" t="s">
        <v>143</v>
      </c>
      <c r="J2042" s="69">
        <v>9.31</v>
      </c>
    </row>
    <row r="2043" spans="1:10" x14ac:dyDescent="0.2">
      <c r="A2043" s="50">
        <v>43119</v>
      </c>
      <c r="B2043" s="1">
        <v>0.72312500000000002</v>
      </c>
      <c r="C2043" s="1" t="s">
        <v>2897</v>
      </c>
      <c r="D2043" s="1" t="s">
        <v>135</v>
      </c>
      <c r="E2043" s="1" t="s">
        <v>3122</v>
      </c>
      <c r="F2043" s="52">
        <v>43119.720138888886</v>
      </c>
      <c r="G2043" s="158">
        <v>500</v>
      </c>
      <c r="H2043" s="5" t="s">
        <v>118</v>
      </c>
      <c r="I2043" s="1" t="s">
        <v>143</v>
      </c>
      <c r="J2043" s="69">
        <v>9.83</v>
      </c>
    </row>
    <row r="2044" spans="1:10" x14ac:dyDescent="0.2">
      <c r="A2044" s="50">
        <v>43119</v>
      </c>
      <c r="B2044" s="1">
        <v>0.7232291666666667</v>
      </c>
      <c r="C2044" s="1" t="s">
        <v>1285</v>
      </c>
      <c r="D2044" s="1" t="s">
        <v>135</v>
      </c>
      <c r="E2044" s="1" t="s">
        <v>3123</v>
      </c>
      <c r="F2044" s="52">
        <v>43119.720138888886</v>
      </c>
      <c r="G2044" s="158">
        <v>354</v>
      </c>
      <c r="H2044" s="5" t="s">
        <v>137</v>
      </c>
      <c r="I2044" s="1" t="s">
        <v>119</v>
      </c>
      <c r="J2044" s="69">
        <v>7.8760000000000003</v>
      </c>
    </row>
    <row r="2045" spans="1:10" x14ac:dyDescent="0.2">
      <c r="A2045" s="50">
        <v>43119</v>
      </c>
      <c r="B2045" s="1">
        <v>0.72333333333333327</v>
      </c>
      <c r="C2045" s="1" t="s">
        <v>2904</v>
      </c>
      <c r="D2045" s="1" t="s">
        <v>135</v>
      </c>
      <c r="E2045" s="1" t="s">
        <v>3124</v>
      </c>
      <c r="F2045" s="52">
        <v>43119.720138888886</v>
      </c>
      <c r="G2045" s="158">
        <v>200</v>
      </c>
      <c r="H2045" s="5" t="s">
        <v>137</v>
      </c>
      <c r="I2045" s="1" t="s">
        <v>119</v>
      </c>
      <c r="J2045" s="69">
        <v>6.65</v>
      </c>
    </row>
    <row r="2046" spans="1:10" x14ac:dyDescent="0.2">
      <c r="A2046" s="50">
        <v>43119</v>
      </c>
      <c r="B2046" s="1">
        <v>0.77662037037037035</v>
      </c>
      <c r="C2046" s="1" t="s">
        <v>3138</v>
      </c>
      <c r="D2046" s="1" t="s">
        <v>116</v>
      </c>
      <c r="E2046" s="1" t="s">
        <v>3125</v>
      </c>
      <c r="F2046" s="52">
        <v>43119.776608796295</v>
      </c>
      <c r="G2046" s="158">
        <v>300</v>
      </c>
      <c r="H2046" s="5" t="s">
        <v>137</v>
      </c>
      <c r="I2046" s="1" t="s">
        <v>119</v>
      </c>
      <c r="J2046" s="69">
        <v>59.17</v>
      </c>
    </row>
    <row r="2047" spans="1:10" x14ac:dyDescent="0.2">
      <c r="A2047" s="50">
        <v>43119</v>
      </c>
      <c r="B2047" s="1">
        <v>0.77674768518518522</v>
      </c>
      <c r="C2047" s="1" t="s">
        <v>3134</v>
      </c>
      <c r="D2047" s="1" t="s">
        <v>116</v>
      </c>
      <c r="E2047" s="1" t="s">
        <v>3126</v>
      </c>
      <c r="F2047" s="52">
        <v>43119.776736111111</v>
      </c>
      <c r="G2047" s="158">
        <v>100</v>
      </c>
      <c r="H2047" s="5" t="s">
        <v>137</v>
      </c>
      <c r="I2047" s="1" t="s">
        <v>119</v>
      </c>
      <c r="J2047" s="69">
        <v>92.48</v>
      </c>
    </row>
    <row r="2048" spans="1:10" x14ac:dyDescent="0.2">
      <c r="A2048" s="50">
        <v>43119</v>
      </c>
      <c r="B2048" s="1">
        <v>0.77686342592592583</v>
      </c>
      <c r="C2048" s="1" t="s">
        <v>3136</v>
      </c>
      <c r="D2048" s="1" t="s">
        <v>116</v>
      </c>
      <c r="E2048" s="1" t="s">
        <v>3127</v>
      </c>
      <c r="F2048" s="52">
        <v>43119.77685185185</v>
      </c>
      <c r="G2048" s="158">
        <v>100</v>
      </c>
      <c r="H2048" s="5" t="s">
        <v>137</v>
      </c>
      <c r="I2048" s="1" t="s">
        <v>119</v>
      </c>
      <c r="J2048" s="69">
        <v>92.48</v>
      </c>
    </row>
    <row r="2049" spans="1:10" x14ac:dyDescent="0.2">
      <c r="A2049" s="50">
        <v>43119</v>
      </c>
      <c r="B2049" s="1">
        <v>0.7769907407407407</v>
      </c>
      <c r="C2049" s="1" t="s">
        <v>3139</v>
      </c>
      <c r="D2049" s="1" t="s">
        <v>116</v>
      </c>
      <c r="E2049" s="1" t="s">
        <v>3128</v>
      </c>
      <c r="F2049" s="52">
        <v>43119.776979166665</v>
      </c>
      <c r="G2049" s="158">
        <v>60</v>
      </c>
      <c r="H2049" s="5" t="s">
        <v>137</v>
      </c>
      <c r="I2049" s="1" t="s">
        <v>119</v>
      </c>
      <c r="J2049" s="69">
        <v>151.52000000000001</v>
      </c>
    </row>
    <row r="2050" spans="1:10" x14ac:dyDescent="0.2">
      <c r="A2050" s="50">
        <v>43119</v>
      </c>
      <c r="B2050" s="1">
        <v>0.77710648148148154</v>
      </c>
      <c r="C2050" s="1" t="s">
        <v>3140</v>
      </c>
      <c r="D2050" s="1" t="s">
        <v>116</v>
      </c>
      <c r="E2050" s="1" t="s">
        <v>3129</v>
      </c>
      <c r="F2050" s="52">
        <v>43119.777094907404</v>
      </c>
      <c r="G2050" s="158">
        <v>60</v>
      </c>
      <c r="H2050" s="5" t="s">
        <v>137</v>
      </c>
      <c r="I2050" s="1" t="s">
        <v>119</v>
      </c>
      <c r="J2050" s="69">
        <v>151.52000000000001</v>
      </c>
    </row>
    <row r="2051" spans="1:10" x14ac:dyDescent="0.2">
      <c r="A2051" s="50">
        <v>43119</v>
      </c>
      <c r="B2051" s="1">
        <v>0.77744212962962955</v>
      </c>
      <c r="C2051" s="1" t="s">
        <v>1458</v>
      </c>
      <c r="D2051" s="1" t="s">
        <v>135</v>
      </c>
      <c r="E2051" s="1" t="s">
        <v>3125</v>
      </c>
      <c r="F2051" s="52">
        <v>43119.777233796296</v>
      </c>
      <c r="G2051" s="158">
        <v>25</v>
      </c>
      <c r="H2051" s="5" t="s">
        <v>137</v>
      </c>
      <c r="I2051" s="1" t="s">
        <v>143</v>
      </c>
      <c r="J2051" s="69">
        <v>3899</v>
      </c>
    </row>
    <row r="2052" spans="1:10" x14ac:dyDescent="0.2">
      <c r="A2052" s="50">
        <v>43119</v>
      </c>
      <c r="B2052" s="1">
        <v>0.77755787037037039</v>
      </c>
      <c r="C2052" s="1" t="s">
        <v>1416</v>
      </c>
      <c r="D2052" s="1" t="s">
        <v>135</v>
      </c>
      <c r="E2052" s="1" t="s">
        <v>3126</v>
      </c>
      <c r="F2052" s="52">
        <v>43119.777233796296</v>
      </c>
      <c r="G2052" s="158">
        <v>4</v>
      </c>
      <c r="H2052" s="5" t="s">
        <v>137</v>
      </c>
      <c r="I2052" s="1" t="s">
        <v>143</v>
      </c>
      <c r="J2052" s="69">
        <v>3920</v>
      </c>
    </row>
    <row r="2053" spans="1:10" x14ac:dyDescent="0.2">
      <c r="A2053" s="50">
        <v>43119</v>
      </c>
      <c r="B2053" s="1">
        <v>0.77767361111111111</v>
      </c>
      <c r="C2053" s="1" t="s">
        <v>2746</v>
      </c>
      <c r="D2053" s="1" t="s">
        <v>135</v>
      </c>
      <c r="E2053" s="1" t="s">
        <v>3127</v>
      </c>
      <c r="F2053" s="52">
        <v>43119.777233796296</v>
      </c>
      <c r="G2053" s="158">
        <v>5</v>
      </c>
      <c r="H2053" s="5" t="s">
        <v>118</v>
      </c>
      <c r="I2053" s="1" t="s">
        <v>143</v>
      </c>
      <c r="J2053" s="69">
        <v>6670</v>
      </c>
    </row>
    <row r="2054" spans="1:10" x14ac:dyDescent="0.2">
      <c r="A2054" s="50">
        <v>43119</v>
      </c>
      <c r="B2054" s="1">
        <v>0.77778935185185183</v>
      </c>
      <c r="C2054" s="1" t="s">
        <v>1458</v>
      </c>
      <c r="D2054" s="1" t="s">
        <v>135</v>
      </c>
      <c r="E2054" s="1" t="s">
        <v>3128</v>
      </c>
      <c r="F2054" s="52">
        <v>43119.777233796296</v>
      </c>
      <c r="G2054" s="158">
        <v>44</v>
      </c>
      <c r="H2054" s="5" t="s">
        <v>118</v>
      </c>
      <c r="I2054" s="1" t="s">
        <v>119</v>
      </c>
      <c r="J2054" s="69">
        <v>3888.1363636363599</v>
      </c>
    </row>
    <row r="2055" spans="1:10" x14ac:dyDescent="0.2">
      <c r="A2055" s="50">
        <v>43119</v>
      </c>
      <c r="B2055" s="1">
        <v>0.77790509259259266</v>
      </c>
      <c r="C2055" s="1" t="s">
        <v>1806</v>
      </c>
      <c r="D2055" s="1" t="s">
        <v>135</v>
      </c>
      <c r="E2055" s="1" t="s">
        <v>3129</v>
      </c>
      <c r="F2055" s="52">
        <v>43119.777233796296</v>
      </c>
      <c r="G2055" s="158">
        <v>49</v>
      </c>
      <c r="H2055" s="5" t="s">
        <v>137</v>
      </c>
      <c r="I2055" s="1" t="s">
        <v>143</v>
      </c>
      <c r="J2055" s="69">
        <v>15347.755102040799</v>
      </c>
    </row>
    <row r="2056" spans="1:10" x14ac:dyDescent="0.2">
      <c r="A2056" s="50">
        <v>43119</v>
      </c>
      <c r="B2056" s="1">
        <v>0.77802083333333327</v>
      </c>
      <c r="C2056" s="1" t="s">
        <v>2870</v>
      </c>
      <c r="D2056" s="1" t="s">
        <v>135</v>
      </c>
      <c r="E2056" s="1" t="s">
        <v>3130</v>
      </c>
      <c r="F2056" s="52">
        <v>43119.777233796296</v>
      </c>
      <c r="G2056" s="158">
        <v>8</v>
      </c>
      <c r="H2056" s="5" t="s">
        <v>118</v>
      </c>
      <c r="I2056" s="1" t="s">
        <v>119</v>
      </c>
      <c r="J2056" s="69">
        <v>3563</v>
      </c>
    </row>
    <row r="2057" spans="1:10" x14ac:dyDescent="0.2">
      <c r="A2057" s="50">
        <v>43119</v>
      </c>
      <c r="B2057" s="1">
        <v>0.77814814814814814</v>
      </c>
      <c r="C2057" s="1" t="s">
        <v>2870</v>
      </c>
      <c r="D2057" s="1" t="s">
        <v>135</v>
      </c>
      <c r="E2057" s="1" t="s">
        <v>3131</v>
      </c>
      <c r="F2057" s="52">
        <v>43119.777233796296</v>
      </c>
      <c r="G2057" s="158">
        <v>6</v>
      </c>
      <c r="H2057" s="5" t="s">
        <v>118</v>
      </c>
      <c r="I2057" s="1" t="s">
        <v>143</v>
      </c>
      <c r="J2057" s="69">
        <v>3563</v>
      </c>
    </row>
    <row r="2058" spans="1:10" x14ac:dyDescent="0.2">
      <c r="A2058" s="50">
        <v>43119</v>
      </c>
      <c r="B2058" s="1">
        <v>0.77826388888888898</v>
      </c>
      <c r="C2058" s="1" t="s">
        <v>2580</v>
      </c>
      <c r="D2058" s="1" t="s">
        <v>135</v>
      </c>
      <c r="E2058" s="1" t="s">
        <v>3132</v>
      </c>
      <c r="F2058" s="52">
        <v>43119.777233796296</v>
      </c>
      <c r="G2058" s="158">
        <v>6</v>
      </c>
      <c r="H2058" s="5" t="s">
        <v>137</v>
      </c>
      <c r="I2058" s="1" t="s">
        <v>143</v>
      </c>
      <c r="J2058" s="69">
        <v>5162</v>
      </c>
    </row>
    <row r="2059" spans="1:10" x14ac:dyDescent="0.2">
      <c r="A2059" s="50">
        <v>43119</v>
      </c>
      <c r="B2059" s="1">
        <v>0.77837962962962959</v>
      </c>
      <c r="C2059" s="1" t="s">
        <v>1416</v>
      </c>
      <c r="D2059" s="1" t="s">
        <v>135</v>
      </c>
      <c r="E2059" s="1" t="s">
        <v>3133</v>
      </c>
      <c r="F2059" s="52">
        <v>43119.777233796296</v>
      </c>
      <c r="G2059" s="158">
        <v>177</v>
      </c>
      <c r="H2059" s="5" t="s">
        <v>118</v>
      </c>
      <c r="I2059" s="1" t="s">
        <v>119</v>
      </c>
      <c r="J2059" s="69">
        <v>3879.12994350283</v>
      </c>
    </row>
    <row r="2060" spans="1:10" x14ac:dyDescent="0.2">
      <c r="A2060" s="50">
        <v>43122</v>
      </c>
      <c r="B2060" s="1">
        <v>0.77789351851851851</v>
      </c>
      <c r="C2060" s="1" t="s">
        <v>3161</v>
      </c>
      <c r="D2060" s="1" t="s">
        <v>116</v>
      </c>
      <c r="E2060" s="1" t="s">
        <v>3171</v>
      </c>
      <c r="F2060" s="52">
        <v>43122.777511574073</v>
      </c>
      <c r="G2060" s="158">
        <v>829.87</v>
      </c>
      <c r="H2060" s="5" t="s">
        <v>118</v>
      </c>
      <c r="I2060" s="1" t="s">
        <v>119</v>
      </c>
      <c r="J2060" s="69">
        <v>1.3206800000000001</v>
      </c>
    </row>
    <row r="2061" spans="1:10" x14ac:dyDescent="0.2">
      <c r="A2061" s="50">
        <v>43122</v>
      </c>
      <c r="B2061" s="1">
        <v>0.77809027777777784</v>
      </c>
      <c r="C2061" s="1" t="s">
        <v>3165</v>
      </c>
      <c r="D2061" s="1" t="s">
        <v>116</v>
      </c>
      <c r="E2061" s="1" t="s">
        <v>3172</v>
      </c>
      <c r="F2061" s="52">
        <v>43122.778067129628</v>
      </c>
      <c r="G2061" s="158">
        <v>323.62</v>
      </c>
      <c r="H2061" s="5" t="s">
        <v>118</v>
      </c>
      <c r="I2061" s="1" t="s">
        <v>119</v>
      </c>
      <c r="J2061" s="69">
        <v>3.1363500000000002</v>
      </c>
    </row>
    <row r="2062" spans="1:10" x14ac:dyDescent="0.2">
      <c r="A2062" s="50">
        <v>43122</v>
      </c>
      <c r="B2062" s="1">
        <v>0.77828703703703705</v>
      </c>
      <c r="C2062" s="1" t="s">
        <v>3166</v>
      </c>
      <c r="D2062" s="1" t="s">
        <v>116</v>
      </c>
      <c r="E2062" s="1" t="s">
        <v>3173</v>
      </c>
      <c r="F2062" s="52">
        <v>43122.778275462966</v>
      </c>
      <c r="G2062" s="158">
        <v>1212.1199999999999</v>
      </c>
      <c r="H2062" s="5" t="s">
        <v>118</v>
      </c>
      <c r="I2062" s="1" t="s">
        <v>119</v>
      </c>
      <c r="J2062" s="69">
        <v>0.57337499999999997</v>
      </c>
    </row>
    <row r="2063" spans="1:10" x14ac:dyDescent="0.2">
      <c r="A2063" s="50">
        <v>43122</v>
      </c>
      <c r="B2063" s="1">
        <v>0.77848379629629638</v>
      </c>
      <c r="C2063" s="1" t="s">
        <v>3167</v>
      </c>
      <c r="D2063" s="1" t="s">
        <v>116</v>
      </c>
      <c r="E2063" s="1" t="s">
        <v>3174</v>
      </c>
      <c r="F2063" s="52">
        <v>43122.77847222222</v>
      </c>
      <c r="G2063" s="158">
        <v>1481.48</v>
      </c>
      <c r="H2063" s="5" t="s">
        <v>118</v>
      </c>
      <c r="I2063" s="1" t="s">
        <v>119</v>
      </c>
      <c r="J2063" s="69">
        <v>0.3402</v>
      </c>
    </row>
    <row r="2064" spans="1:10" x14ac:dyDescent="0.2">
      <c r="A2064" s="50">
        <v>43122</v>
      </c>
      <c r="B2064" s="1">
        <v>0.77869212962962964</v>
      </c>
      <c r="C2064" s="1" t="s">
        <v>3168</v>
      </c>
      <c r="D2064" s="1" t="s">
        <v>116</v>
      </c>
      <c r="E2064" s="1" t="s">
        <v>3175</v>
      </c>
      <c r="F2064" s="52">
        <v>43122.778668981482</v>
      </c>
      <c r="G2064" s="158">
        <v>771.6</v>
      </c>
      <c r="H2064" s="5" t="s">
        <v>118</v>
      </c>
      <c r="I2064" s="1" t="s">
        <v>119</v>
      </c>
      <c r="J2064" s="69">
        <v>0.97459200000000001</v>
      </c>
    </row>
    <row r="2065" spans="1:10" x14ac:dyDescent="0.2">
      <c r="A2065" s="50">
        <v>43122</v>
      </c>
      <c r="B2065" s="1">
        <v>0.77931712962962962</v>
      </c>
      <c r="C2065" s="1" t="s">
        <v>3156</v>
      </c>
      <c r="D2065" s="1" t="s">
        <v>135</v>
      </c>
      <c r="E2065" s="1" t="s">
        <v>3176</v>
      </c>
      <c r="F2065" s="52">
        <v>43122.77847222222</v>
      </c>
      <c r="G2065" s="158">
        <v>845</v>
      </c>
      <c r="H2065" s="5" t="s">
        <v>137</v>
      </c>
      <c r="I2065" s="1" t="s">
        <v>119</v>
      </c>
      <c r="J2065" s="69">
        <v>6.75</v>
      </c>
    </row>
    <row r="2066" spans="1:10" x14ac:dyDescent="0.2">
      <c r="A2066" s="50">
        <v>43122</v>
      </c>
      <c r="B2066" s="1">
        <v>0.77950231481481491</v>
      </c>
      <c r="C2066" s="1" t="s">
        <v>3152</v>
      </c>
      <c r="D2066" s="1" t="s">
        <v>135</v>
      </c>
      <c r="E2066" s="1" t="s">
        <v>3177</v>
      </c>
      <c r="F2066" s="52">
        <v>43122.77847222222</v>
      </c>
      <c r="G2066" s="158">
        <v>190</v>
      </c>
      <c r="H2066" s="5" t="s">
        <v>137</v>
      </c>
      <c r="I2066" s="1" t="s">
        <v>119</v>
      </c>
      <c r="J2066" s="69">
        <v>30.9</v>
      </c>
    </row>
    <row r="2067" spans="1:10" x14ac:dyDescent="0.2">
      <c r="A2067" s="50">
        <v>43122</v>
      </c>
      <c r="B2067" s="1">
        <v>0.77968749999999998</v>
      </c>
      <c r="C2067" s="1" t="s">
        <v>2628</v>
      </c>
      <c r="D2067" s="1" t="s">
        <v>135</v>
      </c>
      <c r="E2067" s="1" t="s">
        <v>3178</v>
      </c>
      <c r="F2067" s="52">
        <v>43122.77847222222</v>
      </c>
      <c r="G2067" s="158">
        <v>494</v>
      </c>
      <c r="H2067" s="5" t="s">
        <v>137</v>
      </c>
      <c r="I2067" s="1" t="s">
        <v>119</v>
      </c>
      <c r="J2067" s="69">
        <v>12.05</v>
      </c>
    </row>
    <row r="2068" spans="1:10" x14ac:dyDescent="0.2">
      <c r="A2068" s="50">
        <v>43122</v>
      </c>
      <c r="B2068" s="1">
        <v>0.7798842592592593</v>
      </c>
      <c r="C2068" s="1" t="s">
        <v>3049</v>
      </c>
      <c r="D2068" s="1" t="s">
        <v>135</v>
      </c>
      <c r="E2068" s="1" t="s">
        <v>3179</v>
      </c>
      <c r="F2068" s="52">
        <v>43122.77847222222</v>
      </c>
      <c r="G2068" s="158">
        <v>80</v>
      </c>
      <c r="H2068" s="5" t="s">
        <v>137</v>
      </c>
      <c r="I2068" s="1" t="s">
        <v>119</v>
      </c>
      <c r="J2068" s="69">
        <v>12.28</v>
      </c>
    </row>
    <row r="2069" spans="1:10" x14ac:dyDescent="0.2">
      <c r="A2069" s="50">
        <v>43122</v>
      </c>
      <c r="B2069" s="1">
        <v>0.78008101851851863</v>
      </c>
      <c r="C2069" s="1" t="s">
        <v>1879</v>
      </c>
      <c r="D2069" s="1" t="s">
        <v>135</v>
      </c>
      <c r="E2069" s="1" t="s">
        <v>3180</v>
      </c>
      <c r="F2069" s="52">
        <v>43122.77847222222</v>
      </c>
      <c r="G2069" s="158">
        <v>300</v>
      </c>
      <c r="H2069" s="5" t="s">
        <v>137</v>
      </c>
      <c r="I2069" s="1" t="s">
        <v>119</v>
      </c>
      <c r="J2069" s="69">
        <v>6.82</v>
      </c>
    </row>
    <row r="2070" spans="1:10" x14ac:dyDescent="0.2">
      <c r="A2070" s="50">
        <v>43122</v>
      </c>
      <c r="B2070" s="1">
        <v>0.7802662037037037</v>
      </c>
      <c r="C2070" s="1" t="s">
        <v>2200</v>
      </c>
      <c r="D2070" s="1" t="s">
        <v>135</v>
      </c>
      <c r="E2070" s="1" t="s">
        <v>3181</v>
      </c>
      <c r="F2070" s="52">
        <v>43122.77847222222</v>
      </c>
      <c r="G2070" s="158">
        <v>800</v>
      </c>
      <c r="H2070" s="5" t="s">
        <v>137</v>
      </c>
      <c r="I2070" s="1" t="s">
        <v>119</v>
      </c>
      <c r="J2070" s="69">
        <v>5.49</v>
      </c>
    </row>
    <row r="2071" spans="1:10" x14ac:dyDescent="0.2">
      <c r="A2071" s="50">
        <v>43122</v>
      </c>
      <c r="B2071" s="1">
        <v>0.78046296296296302</v>
      </c>
      <c r="C2071" s="1" t="s">
        <v>1285</v>
      </c>
      <c r="D2071" s="1" t="s">
        <v>135</v>
      </c>
      <c r="E2071" s="1" t="s">
        <v>3182</v>
      </c>
      <c r="F2071" s="52">
        <v>43122.77847222222</v>
      </c>
      <c r="G2071" s="158">
        <v>2400</v>
      </c>
      <c r="H2071" s="5" t="s">
        <v>137</v>
      </c>
      <c r="I2071" s="1" t="s">
        <v>119</v>
      </c>
      <c r="J2071" s="69">
        <v>7.9930000000000003</v>
      </c>
    </row>
    <row r="2072" spans="1:10" x14ac:dyDescent="0.2">
      <c r="A2072" s="50">
        <v>43122</v>
      </c>
      <c r="B2072" s="1">
        <v>0.78065972222222213</v>
      </c>
      <c r="C2072" s="1" t="s">
        <v>2560</v>
      </c>
      <c r="D2072" s="1" t="s">
        <v>135</v>
      </c>
      <c r="E2072" s="1" t="s">
        <v>3183</v>
      </c>
      <c r="F2072" s="52">
        <v>43122.77847222222</v>
      </c>
      <c r="G2072" s="158">
        <v>660</v>
      </c>
      <c r="H2072" s="5" t="s">
        <v>137</v>
      </c>
      <c r="I2072" s="1" t="s">
        <v>119</v>
      </c>
      <c r="J2072" s="69">
        <v>8.25</v>
      </c>
    </row>
    <row r="2073" spans="1:10" x14ac:dyDescent="0.2">
      <c r="A2073" s="50">
        <v>43122</v>
      </c>
      <c r="B2073" s="1">
        <v>0.78085648148148146</v>
      </c>
      <c r="C2073" s="1" t="s">
        <v>3159</v>
      </c>
      <c r="D2073" s="1" t="s">
        <v>135</v>
      </c>
      <c r="E2073" s="1" t="s">
        <v>3184</v>
      </c>
      <c r="F2073" s="52">
        <v>43122.77847222222</v>
      </c>
      <c r="G2073" s="158">
        <v>428</v>
      </c>
      <c r="H2073" s="5" t="s">
        <v>137</v>
      </c>
      <c r="I2073" s="1" t="s">
        <v>119</v>
      </c>
      <c r="J2073" s="69">
        <v>12.986000000000001</v>
      </c>
    </row>
    <row r="2074" spans="1:10" x14ac:dyDescent="0.2">
      <c r="A2074" s="50">
        <v>43122</v>
      </c>
      <c r="B2074" s="1">
        <v>0.78105324074074067</v>
      </c>
      <c r="C2074" s="1" t="s">
        <v>2172</v>
      </c>
      <c r="D2074" s="1" t="s">
        <v>135</v>
      </c>
      <c r="E2074" s="1" t="s">
        <v>3185</v>
      </c>
      <c r="F2074" s="52">
        <v>43122.77847222222</v>
      </c>
      <c r="G2074" s="158">
        <v>50</v>
      </c>
      <c r="H2074" s="5" t="s">
        <v>118</v>
      </c>
      <c r="I2074" s="1" t="s">
        <v>143</v>
      </c>
      <c r="J2074" s="69">
        <v>9.26</v>
      </c>
    </row>
    <row r="2075" spans="1:10" x14ac:dyDescent="0.2">
      <c r="A2075" s="50">
        <v>43122</v>
      </c>
      <c r="B2075" s="1">
        <v>0.78123842592592585</v>
      </c>
      <c r="C2075" s="1" t="s">
        <v>1396</v>
      </c>
      <c r="D2075" s="1" t="s">
        <v>135</v>
      </c>
      <c r="E2075" s="1" t="s">
        <v>3186</v>
      </c>
      <c r="F2075" s="52">
        <v>43122.77847222222</v>
      </c>
      <c r="G2075" s="158">
        <v>40</v>
      </c>
      <c r="H2075" s="5" t="s">
        <v>137</v>
      </c>
      <c r="I2075" s="1" t="s">
        <v>119</v>
      </c>
      <c r="J2075" s="69">
        <v>16.89</v>
      </c>
    </row>
    <row r="2076" spans="1:10" x14ac:dyDescent="0.2">
      <c r="A2076" s="50">
        <v>43122</v>
      </c>
      <c r="B2076" s="1">
        <v>0.78142361111111114</v>
      </c>
      <c r="C2076" s="1" t="s">
        <v>1979</v>
      </c>
      <c r="D2076" s="1" t="s">
        <v>135</v>
      </c>
      <c r="E2076" s="1" t="s">
        <v>3187</v>
      </c>
      <c r="F2076" s="52">
        <v>43122.77847222222</v>
      </c>
      <c r="G2076" s="158">
        <v>50</v>
      </c>
      <c r="H2076" s="5" t="s">
        <v>137</v>
      </c>
      <c r="I2076" s="1" t="s">
        <v>119</v>
      </c>
      <c r="J2076" s="69">
        <v>66.48</v>
      </c>
    </row>
    <row r="2077" spans="1:10" x14ac:dyDescent="0.2">
      <c r="A2077" s="50">
        <v>43122</v>
      </c>
      <c r="B2077" s="1">
        <v>0.78160879629629632</v>
      </c>
      <c r="C2077" s="1" t="s">
        <v>2650</v>
      </c>
      <c r="D2077" s="1" t="s">
        <v>135</v>
      </c>
      <c r="E2077" s="1" t="s">
        <v>3188</v>
      </c>
      <c r="F2077" s="52">
        <v>43122.77847222222</v>
      </c>
      <c r="G2077" s="158">
        <v>1000</v>
      </c>
      <c r="H2077" s="5" t="s">
        <v>137</v>
      </c>
      <c r="I2077" s="1" t="s">
        <v>119</v>
      </c>
      <c r="J2077" s="69">
        <v>4.6500000000000004</v>
      </c>
    </row>
    <row r="2078" spans="1:10" x14ac:dyDescent="0.2">
      <c r="A2078" s="50">
        <v>43122</v>
      </c>
      <c r="B2078" s="1">
        <v>0.78179398148148149</v>
      </c>
      <c r="C2078" s="1" t="s">
        <v>2753</v>
      </c>
      <c r="D2078" s="1" t="s">
        <v>135</v>
      </c>
      <c r="E2078" s="1" t="s">
        <v>3189</v>
      </c>
      <c r="F2078" s="52">
        <v>43122.77847222222</v>
      </c>
      <c r="G2078" s="158">
        <v>25</v>
      </c>
      <c r="H2078" s="5" t="s">
        <v>137</v>
      </c>
      <c r="I2078" s="1" t="s">
        <v>119</v>
      </c>
      <c r="J2078" s="69">
        <v>67.83</v>
      </c>
    </row>
    <row r="2079" spans="1:10" x14ac:dyDescent="0.2">
      <c r="A2079" s="50">
        <v>43122</v>
      </c>
      <c r="B2079" s="1">
        <v>0.78197916666666656</v>
      </c>
      <c r="C2079" s="1" t="s">
        <v>2718</v>
      </c>
      <c r="D2079" s="1" t="s">
        <v>135</v>
      </c>
      <c r="E2079" s="1" t="s">
        <v>3190</v>
      </c>
      <c r="F2079" s="52">
        <v>43122.77847222222</v>
      </c>
      <c r="G2079" s="158">
        <v>100</v>
      </c>
      <c r="H2079" s="5" t="s">
        <v>118</v>
      </c>
      <c r="I2079" s="1" t="s">
        <v>143</v>
      </c>
      <c r="J2079" s="69">
        <v>9.94</v>
      </c>
    </row>
    <row r="2080" spans="1:10" x14ac:dyDescent="0.2">
      <c r="A2080" s="50">
        <v>43122</v>
      </c>
      <c r="B2080" s="1">
        <v>0.78216435185185185</v>
      </c>
      <c r="C2080" s="1" t="s">
        <v>2807</v>
      </c>
      <c r="D2080" s="1" t="s">
        <v>135</v>
      </c>
      <c r="E2080" s="1" t="s">
        <v>3191</v>
      </c>
      <c r="F2080" s="52">
        <v>43122.77847222222</v>
      </c>
      <c r="G2080" s="158">
        <v>198</v>
      </c>
      <c r="H2080" s="5" t="s">
        <v>118</v>
      </c>
      <c r="I2080" s="1" t="s">
        <v>143</v>
      </c>
      <c r="J2080" s="69">
        <v>15.45</v>
      </c>
    </row>
    <row r="2081" spans="1:10" x14ac:dyDescent="0.2">
      <c r="A2081" s="50">
        <v>43122</v>
      </c>
      <c r="B2081" s="1">
        <v>0.78233796296296287</v>
      </c>
      <c r="C2081" s="1" t="s">
        <v>2900</v>
      </c>
      <c r="D2081" s="1" t="s">
        <v>135</v>
      </c>
      <c r="E2081" s="1" t="s">
        <v>3192</v>
      </c>
      <c r="F2081" s="52">
        <v>43122.77847222222</v>
      </c>
      <c r="G2081" s="158">
        <v>150</v>
      </c>
      <c r="H2081" s="5" t="s">
        <v>137</v>
      </c>
      <c r="I2081" s="1" t="s">
        <v>119</v>
      </c>
      <c r="J2081" s="69">
        <v>12.59</v>
      </c>
    </row>
    <row r="2082" spans="1:10" x14ac:dyDescent="0.2">
      <c r="A2082" s="50">
        <v>43122</v>
      </c>
      <c r="B2082" s="1">
        <v>0.78252314814814816</v>
      </c>
      <c r="C2082" s="1" t="s">
        <v>2925</v>
      </c>
      <c r="D2082" s="1" t="s">
        <v>135</v>
      </c>
      <c r="E2082" s="1" t="s">
        <v>3193</v>
      </c>
      <c r="F2082" s="52">
        <v>43122.77847222222</v>
      </c>
      <c r="G2082" s="158">
        <v>30</v>
      </c>
      <c r="H2082" s="5" t="s">
        <v>118</v>
      </c>
      <c r="I2082" s="1" t="s">
        <v>143</v>
      </c>
      <c r="J2082" s="69">
        <v>36.24</v>
      </c>
    </row>
    <row r="2083" spans="1:10" x14ac:dyDescent="0.2">
      <c r="A2083" s="50">
        <v>43122</v>
      </c>
      <c r="B2083" s="1">
        <v>0.78271990740740749</v>
      </c>
      <c r="C2083" s="1" t="s">
        <v>2907</v>
      </c>
      <c r="D2083" s="1" t="s">
        <v>135</v>
      </c>
      <c r="E2083" s="1" t="s">
        <v>3194</v>
      </c>
      <c r="F2083" s="52">
        <v>43122.77847222222</v>
      </c>
      <c r="G2083" s="158">
        <v>350</v>
      </c>
      <c r="H2083" s="5" t="s">
        <v>137</v>
      </c>
      <c r="I2083" s="1" t="s">
        <v>119</v>
      </c>
      <c r="J2083" s="69">
        <v>9.61</v>
      </c>
    </row>
    <row r="2084" spans="1:10" x14ac:dyDescent="0.2">
      <c r="A2084" s="50">
        <v>43122</v>
      </c>
      <c r="B2084" s="1">
        <v>0.78290509259259267</v>
      </c>
      <c r="C2084" s="1" t="s">
        <v>2984</v>
      </c>
      <c r="D2084" s="1" t="s">
        <v>135</v>
      </c>
      <c r="E2084" s="1" t="s">
        <v>3195</v>
      </c>
      <c r="F2084" s="52">
        <v>43122.77847222222</v>
      </c>
      <c r="G2084" s="158">
        <v>40</v>
      </c>
      <c r="H2084" s="5" t="s">
        <v>137</v>
      </c>
      <c r="I2084" s="1" t="s">
        <v>119</v>
      </c>
      <c r="J2084" s="69">
        <v>43.63</v>
      </c>
    </row>
    <row r="2085" spans="1:10" x14ac:dyDescent="0.2">
      <c r="A2085" s="50">
        <v>43122</v>
      </c>
      <c r="B2085" s="1">
        <v>0.91563657407407406</v>
      </c>
      <c r="C2085" s="1" t="s">
        <v>3209</v>
      </c>
      <c r="D2085" s="1" t="s">
        <v>116</v>
      </c>
      <c r="E2085" s="1" t="s">
        <v>3196</v>
      </c>
      <c r="F2085" s="52">
        <v>43122.915613425925</v>
      </c>
      <c r="G2085" s="158">
        <v>30</v>
      </c>
      <c r="H2085" s="5" t="s">
        <v>137</v>
      </c>
      <c r="I2085" s="1" t="s">
        <v>119</v>
      </c>
      <c r="J2085" s="69">
        <v>207.08</v>
      </c>
    </row>
    <row r="2086" spans="1:10" x14ac:dyDescent="0.2">
      <c r="A2086" s="50">
        <v>43122</v>
      </c>
      <c r="B2086" s="1">
        <v>0.915949074074074</v>
      </c>
      <c r="C2086" s="1" t="s">
        <v>3211</v>
      </c>
      <c r="D2086" s="1" t="s">
        <v>116</v>
      </c>
      <c r="E2086" s="1" t="s">
        <v>3197</v>
      </c>
      <c r="F2086" s="52">
        <v>43122.915914351855</v>
      </c>
      <c r="G2086" s="158">
        <v>30</v>
      </c>
      <c r="H2086" s="5" t="s">
        <v>137</v>
      </c>
      <c r="I2086" s="1" t="s">
        <v>119</v>
      </c>
      <c r="J2086" s="69">
        <v>207.08</v>
      </c>
    </row>
    <row r="2087" spans="1:10" x14ac:dyDescent="0.2">
      <c r="A2087" s="50">
        <v>43122</v>
      </c>
      <c r="B2087" s="1">
        <v>0.91855324074074074</v>
      </c>
      <c r="C2087" s="1" t="s">
        <v>1458</v>
      </c>
      <c r="D2087" s="1" t="s">
        <v>135</v>
      </c>
      <c r="E2087" s="1" t="s">
        <v>3196</v>
      </c>
      <c r="F2087" s="52">
        <v>43122.918055555558</v>
      </c>
      <c r="G2087" s="158">
        <v>17</v>
      </c>
      <c r="H2087" s="5" t="s">
        <v>118</v>
      </c>
      <c r="I2087" s="1" t="s">
        <v>143</v>
      </c>
      <c r="J2087" s="69">
        <v>3896.4117649999998</v>
      </c>
    </row>
    <row r="2088" spans="1:10" x14ac:dyDescent="0.2">
      <c r="A2088" s="50">
        <v>43122</v>
      </c>
      <c r="B2088" s="1">
        <v>0.91883101851851856</v>
      </c>
      <c r="C2088" s="1" t="s">
        <v>2870</v>
      </c>
      <c r="D2088" s="1" t="s">
        <v>135</v>
      </c>
      <c r="E2088" s="1" t="s">
        <v>3197</v>
      </c>
      <c r="F2088" s="52">
        <v>43122.918055555558</v>
      </c>
      <c r="G2088" s="158">
        <v>4</v>
      </c>
      <c r="H2088" s="5" t="s">
        <v>137</v>
      </c>
      <c r="I2088" s="1" t="s">
        <v>143</v>
      </c>
      <c r="J2088" s="69">
        <v>3522</v>
      </c>
    </row>
    <row r="2089" spans="1:10" x14ac:dyDescent="0.2">
      <c r="A2089" s="50">
        <v>43122</v>
      </c>
      <c r="B2089" s="1">
        <v>0.91913194444444446</v>
      </c>
      <c r="C2089" s="1" t="s">
        <v>2887</v>
      </c>
      <c r="D2089" s="1" t="s">
        <v>135</v>
      </c>
      <c r="E2089" s="1" t="s">
        <v>3198</v>
      </c>
      <c r="F2089" s="52">
        <v>43122.918055555558</v>
      </c>
      <c r="G2089" s="158">
        <v>6</v>
      </c>
      <c r="H2089" s="5" t="s">
        <v>137</v>
      </c>
      <c r="I2089" s="1" t="s">
        <v>119</v>
      </c>
      <c r="J2089" s="69">
        <v>5668</v>
      </c>
    </row>
    <row r="2090" spans="1:10" x14ac:dyDescent="0.2">
      <c r="A2090" s="50">
        <v>43122</v>
      </c>
      <c r="B2090" s="1">
        <v>0.91943287037037036</v>
      </c>
      <c r="C2090" s="1" t="s">
        <v>1806</v>
      </c>
      <c r="D2090" s="1" t="s">
        <v>135</v>
      </c>
      <c r="E2090" s="1" t="s">
        <v>3199</v>
      </c>
      <c r="F2090" s="52">
        <v>43122.918055555558</v>
      </c>
      <c r="G2090" s="158">
        <v>53</v>
      </c>
      <c r="H2090" s="5" t="s">
        <v>118</v>
      </c>
      <c r="I2090" s="1" t="s">
        <v>119</v>
      </c>
      <c r="J2090" s="69">
        <v>15464.0566</v>
      </c>
    </row>
    <row r="2091" spans="1:10" x14ac:dyDescent="0.2">
      <c r="A2091" s="50">
        <v>43122</v>
      </c>
      <c r="B2091" s="1">
        <v>0.91972222222222222</v>
      </c>
      <c r="C2091" s="1" t="s">
        <v>2870</v>
      </c>
      <c r="D2091" s="1" t="s">
        <v>135</v>
      </c>
      <c r="E2091" s="1" t="s">
        <v>3200</v>
      </c>
      <c r="F2091" s="52">
        <v>43122.918055555558</v>
      </c>
      <c r="G2091" s="158">
        <v>19</v>
      </c>
      <c r="H2091" s="5" t="s">
        <v>118</v>
      </c>
      <c r="I2091" s="1" t="s">
        <v>119</v>
      </c>
      <c r="J2091" s="69">
        <v>3529.1052629999999</v>
      </c>
    </row>
    <row r="2092" spans="1:10" x14ac:dyDescent="0.2">
      <c r="A2092" s="50">
        <v>43122</v>
      </c>
      <c r="B2092" s="1">
        <v>0.92003472222222227</v>
      </c>
      <c r="C2092" s="1" t="s">
        <v>1416</v>
      </c>
      <c r="D2092" s="1" t="s">
        <v>135</v>
      </c>
      <c r="E2092" s="1" t="s">
        <v>3201</v>
      </c>
      <c r="F2092" s="52">
        <v>43122.918055555558</v>
      </c>
      <c r="G2092" s="158">
        <v>10</v>
      </c>
      <c r="H2092" s="5" t="s">
        <v>137</v>
      </c>
      <c r="I2092" s="1" t="s">
        <v>143</v>
      </c>
      <c r="J2092" s="69">
        <v>3939</v>
      </c>
    </row>
    <row r="2093" spans="1:10" x14ac:dyDescent="0.2">
      <c r="A2093" s="50">
        <v>43122</v>
      </c>
      <c r="B2093" s="1">
        <v>0.92032407407407402</v>
      </c>
      <c r="C2093" s="1" t="s">
        <v>1458</v>
      </c>
      <c r="D2093" s="1" t="s">
        <v>135</v>
      </c>
      <c r="E2093" s="1" t="s">
        <v>3202</v>
      </c>
      <c r="F2093" s="52">
        <v>43122.918055555558</v>
      </c>
      <c r="G2093" s="158">
        <v>53</v>
      </c>
      <c r="H2093" s="5" t="s">
        <v>137</v>
      </c>
      <c r="I2093" s="1" t="s">
        <v>119</v>
      </c>
      <c r="J2093" s="69">
        <v>3904.6603770000002</v>
      </c>
    </row>
    <row r="2094" spans="1:10" x14ac:dyDescent="0.2">
      <c r="A2094" s="50">
        <v>43122</v>
      </c>
      <c r="B2094" s="1">
        <v>0.92063657407407407</v>
      </c>
      <c r="C2094" s="1" t="s">
        <v>1416</v>
      </c>
      <c r="D2094" s="1" t="s">
        <v>135</v>
      </c>
      <c r="E2094" s="1" t="s">
        <v>3203</v>
      </c>
      <c r="F2094" s="52">
        <v>43122.918055555558</v>
      </c>
      <c r="G2094" s="158">
        <v>68</v>
      </c>
      <c r="H2094" s="5" t="s">
        <v>118</v>
      </c>
      <c r="I2094" s="1" t="s">
        <v>119</v>
      </c>
      <c r="J2094" s="69">
        <v>3942.0294119999999</v>
      </c>
    </row>
    <row r="2095" spans="1:10" x14ac:dyDescent="0.2">
      <c r="A2095" s="50">
        <v>43122</v>
      </c>
      <c r="B2095" s="1">
        <v>0.92093749999999996</v>
      </c>
      <c r="C2095" s="1" t="s">
        <v>1458</v>
      </c>
      <c r="D2095" s="1" t="s">
        <v>135</v>
      </c>
      <c r="E2095" s="1" t="s">
        <v>3204</v>
      </c>
      <c r="F2095" s="52">
        <v>43122.918055555558</v>
      </c>
      <c r="G2095" s="158">
        <v>19</v>
      </c>
      <c r="H2095" s="5" t="s">
        <v>137</v>
      </c>
      <c r="I2095" s="1" t="s">
        <v>143</v>
      </c>
      <c r="J2095" s="69">
        <v>3910.578947</v>
      </c>
    </row>
  </sheetData>
  <autoFilter ref="A1:J1863"/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A31"/>
  <sheetViews>
    <sheetView workbookViewId="0">
      <selection activeCell="B4" sqref="B4:B5"/>
    </sheetView>
  </sheetViews>
  <sheetFormatPr defaultRowHeight="14.25" x14ac:dyDescent="0.2"/>
  <cols>
    <col min="1" max="1" width="24" style="1" bestFit="1" customWidth="1"/>
    <col min="2" max="2" width="21.625" style="1" bestFit="1" customWidth="1"/>
    <col min="3" max="4" width="16.125" style="1" customWidth="1"/>
    <col min="5" max="5" width="22.625" style="1" bestFit="1" customWidth="1"/>
    <col min="6" max="6" width="21.875" style="1" customWidth="1"/>
    <col min="7" max="27" width="13.125" style="1" bestFit="1" customWidth="1"/>
    <col min="28" max="16384" width="9" style="1"/>
  </cols>
  <sheetData>
    <row r="1" spans="1:27" x14ac:dyDescent="0.2">
      <c r="A1" s="1" t="s">
        <v>74</v>
      </c>
      <c r="B1" s="2">
        <f ca="1">NOW()</f>
        <v>43126.722555208333</v>
      </c>
    </row>
    <row r="3" spans="1:27" x14ac:dyDescent="0.2">
      <c r="A3" s="1" t="s">
        <v>75</v>
      </c>
      <c r="B3" s="1" t="s">
        <v>1882</v>
      </c>
      <c r="C3" s="15" t="s">
        <v>87</v>
      </c>
      <c r="D3" s="8">
        <f>IF(SAUnderlying="","",VLOOKUP(SAUnderlying,Monitor!$A$5:$S$120,19,FALSE))</f>
        <v>143761.15600000089</v>
      </c>
    </row>
    <row r="4" spans="1:27" x14ac:dyDescent="0.2">
      <c r="A4" s="1" t="s">
        <v>76</v>
      </c>
      <c r="B4" s="158" t="e">
        <f>RTD("wdf.rtq", ,SAUnderlying, "LastPrice")</f>
        <v>#N/A</v>
      </c>
      <c r="C4" s="16"/>
      <c r="D4" s="15"/>
      <c r="F4" s="61"/>
    </row>
    <row r="5" spans="1:27" x14ac:dyDescent="0.2">
      <c r="A5" s="1" t="s">
        <v>80</v>
      </c>
      <c r="B5" s="158">
        <f>VLOOKUP(SAUnderlying,OptionInfo!$E:$AB,24,FALSE)</f>
        <v>0.315</v>
      </c>
    </row>
    <row r="6" spans="1:27" x14ac:dyDescent="0.2">
      <c r="A6" s="1" t="s">
        <v>77</v>
      </c>
      <c r="B6" s="1" t="s">
        <v>107</v>
      </c>
    </row>
    <row r="7" spans="1:27" x14ac:dyDescent="0.2">
      <c r="A7" s="1" t="s">
        <v>78</v>
      </c>
      <c r="B7" s="1" t="s">
        <v>107</v>
      </c>
    </row>
    <row r="8" spans="1:27" x14ac:dyDescent="0.2">
      <c r="A8" s="1" t="s">
        <v>79</v>
      </c>
      <c r="B8" s="1" t="s">
        <v>108</v>
      </c>
    </row>
    <row r="9" spans="1:27" x14ac:dyDescent="0.2">
      <c r="A9" s="1" t="s">
        <v>455</v>
      </c>
    </row>
    <row r="10" spans="1:27" ht="28.5" x14ac:dyDescent="0.2">
      <c r="A10" s="14" t="s">
        <v>81</v>
      </c>
      <c r="B10" s="14" t="s">
        <v>82</v>
      </c>
      <c r="C10" s="14" t="s">
        <v>83</v>
      </c>
      <c r="D10" s="14" t="s">
        <v>106</v>
      </c>
      <c r="F10" s="12" t="s">
        <v>84</v>
      </c>
      <c r="G10" s="13">
        <v>-0.1</v>
      </c>
      <c r="H10" s="13">
        <v>-0.09</v>
      </c>
      <c r="I10" s="13">
        <v>-0.08</v>
      </c>
      <c r="J10" s="13">
        <v>-7.0000000000000007E-2</v>
      </c>
      <c r="K10" s="13">
        <v>-0.06</v>
      </c>
      <c r="L10" s="13">
        <v>-0.05</v>
      </c>
      <c r="M10" s="13">
        <v>-0.04</v>
      </c>
      <c r="N10" s="13">
        <v>-0.03</v>
      </c>
      <c r="O10" s="13">
        <v>-0.02</v>
      </c>
      <c r="P10" s="13">
        <v>-0.01</v>
      </c>
      <c r="Q10" s="62">
        <v>0</v>
      </c>
      <c r="R10" s="13">
        <v>0.01</v>
      </c>
      <c r="S10" s="13">
        <v>0.02</v>
      </c>
      <c r="T10" s="13">
        <v>0.03</v>
      </c>
      <c r="U10" s="13">
        <v>0.04</v>
      </c>
      <c r="V10" s="13">
        <v>0.05</v>
      </c>
      <c r="W10" s="13">
        <v>0.06</v>
      </c>
      <c r="X10" s="13">
        <v>7.0000000000000007E-2</v>
      </c>
      <c r="Y10" s="13">
        <v>0.08</v>
      </c>
      <c r="Z10" s="13">
        <v>0.09</v>
      </c>
      <c r="AA10" s="13">
        <v>0.1</v>
      </c>
    </row>
    <row r="11" spans="1:27" x14ac:dyDescent="0.2">
      <c r="A11" s="11">
        <v>-0.1</v>
      </c>
      <c r="B11" s="41">
        <v>-83602.36</v>
      </c>
      <c r="C11" s="42">
        <v>1461.8520000000001</v>
      </c>
      <c r="D11" s="42">
        <v>-112.01819999999999</v>
      </c>
      <c r="E11" s="35">
        <f t="shared" ref="E11:E31" si="0">B11+CurrentPnL</f>
        <v>60158.79600000089</v>
      </c>
      <c r="F11" s="11">
        <v>-0.1</v>
      </c>
      <c r="G11" s="41">
        <v>-1142973.47</v>
      </c>
      <c r="H11" s="41">
        <v>-1142989.28</v>
      </c>
      <c r="I11" s="41">
        <v>-1143059.4099999999</v>
      </c>
      <c r="J11" s="41">
        <v>-1143272.69</v>
      </c>
      <c r="K11" s="41">
        <v>-1143772.22</v>
      </c>
      <c r="L11" s="41">
        <v>-1144743.5900000001</v>
      </c>
      <c r="M11" s="41">
        <v>-1146392.3700000001</v>
      </c>
      <c r="N11" s="41">
        <v>-1148920.52</v>
      </c>
      <c r="O11" s="41">
        <v>-1152508.48</v>
      </c>
      <c r="P11" s="41">
        <v>-1157304.47</v>
      </c>
      <c r="Q11" s="41">
        <v>-1163420.53</v>
      </c>
      <c r="R11" s="41">
        <v>-1170933.1399999999</v>
      </c>
      <c r="S11" s="41">
        <v>-1179886.83</v>
      </c>
      <c r="T11" s="41">
        <v>-1190298.8899999999</v>
      </c>
      <c r="U11" s="41">
        <v>-1202164.5900000001</v>
      </c>
      <c r="V11" s="41">
        <v>-1215462.01</v>
      </c>
      <c r="W11" s="41">
        <v>-1230156.3500000001</v>
      </c>
      <c r="X11" s="41">
        <v>-1246203.56</v>
      </c>
      <c r="Y11" s="41">
        <v>-1263553.31</v>
      </c>
      <c r="Z11" s="41">
        <v>-1282151.3600000001</v>
      </c>
      <c r="AA11" s="41">
        <v>-1301941.3700000001</v>
      </c>
    </row>
    <row r="12" spans="1:27" x14ac:dyDescent="0.2">
      <c r="A12" s="11">
        <v>-0.09</v>
      </c>
      <c r="B12" s="41">
        <v>-67760.539999999994</v>
      </c>
      <c r="C12" s="42">
        <v>1333.2183</v>
      </c>
      <c r="D12" s="42">
        <v>-120.7298</v>
      </c>
      <c r="E12" s="35">
        <f t="shared" si="0"/>
        <v>76000.616000000897</v>
      </c>
      <c r="F12" s="11">
        <v>-0.09</v>
      </c>
      <c r="G12" s="41">
        <v>-954162.89</v>
      </c>
      <c r="H12" s="41">
        <v>-954232.95</v>
      </c>
      <c r="I12" s="41">
        <v>-954468.64</v>
      </c>
      <c r="J12" s="41">
        <v>-955051.37</v>
      </c>
      <c r="K12" s="41">
        <v>-956216</v>
      </c>
      <c r="L12" s="41">
        <v>-958216.34</v>
      </c>
      <c r="M12" s="41">
        <v>-961292.05</v>
      </c>
      <c r="N12" s="41">
        <v>-965645.88</v>
      </c>
      <c r="O12" s="41">
        <v>-971433.02</v>
      </c>
      <c r="P12" s="41">
        <v>-978759.56</v>
      </c>
      <c r="Q12" s="41">
        <v>-987686.73</v>
      </c>
      <c r="R12" s="41">
        <v>-998237.86</v>
      </c>
      <c r="S12" s="41">
        <v>-1010406.11</v>
      </c>
      <c r="T12" s="41">
        <v>-1024161.76</v>
      </c>
      <c r="U12" s="41">
        <v>-1039458.53</v>
      </c>
      <c r="V12" s="41">
        <v>-1056238.92</v>
      </c>
      <c r="W12" s="41">
        <v>-1074438.18</v>
      </c>
      <c r="X12" s="41">
        <v>-1093987.68</v>
      </c>
      <c r="Y12" s="41">
        <v>-1114817.17</v>
      </c>
      <c r="Z12" s="41">
        <v>-1136856.56</v>
      </c>
      <c r="AA12" s="41">
        <v>-1160037.1599999999</v>
      </c>
    </row>
    <row r="13" spans="1:27" x14ac:dyDescent="0.2">
      <c r="A13" s="11">
        <v>-0.08</v>
      </c>
      <c r="B13" s="41">
        <v>-53421.04</v>
      </c>
      <c r="C13" s="42">
        <v>1196.8054</v>
      </c>
      <c r="D13" s="42">
        <v>-128.79599999999999</v>
      </c>
      <c r="E13" s="35">
        <f t="shared" si="0"/>
        <v>90340.116000000882</v>
      </c>
      <c r="F13" s="11">
        <v>-0.08</v>
      </c>
      <c r="G13" s="41">
        <v>-765405.76</v>
      </c>
      <c r="H13" s="41">
        <v>-765669.03</v>
      </c>
      <c r="I13" s="41">
        <v>-766361.09</v>
      </c>
      <c r="J13" s="41">
        <v>-767784.19</v>
      </c>
      <c r="K13" s="41">
        <v>-770254.07</v>
      </c>
      <c r="L13" s="41">
        <v>-774053.15</v>
      </c>
      <c r="M13" s="41">
        <v>-779403.56</v>
      </c>
      <c r="N13" s="41">
        <v>-786458.44</v>
      </c>
      <c r="O13" s="41">
        <v>-795306.11</v>
      </c>
      <c r="P13" s="41">
        <v>-805980.04</v>
      </c>
      <c r="Q13" s="41">
        <v>-818470.91</v>
      </c>
      <c r="R13" s="41">
        <v>-832737.95</v>
      </c>
      <c r="S13" s="41">
        <v>-848718.68</v>
      </c>
      <c r="T13" s="41">
        <v>-866336.73</v>
      </c>
      <c r="U13" s="41">
        <v>-885507.7</v>
      </c>
      <c r="V13" s="41">
        <v>-906143.66</v>
      </c>
      <c r="W13" s="41">
        <v>-928156.1</v>
      </c>
      <c r="X13" s="41">
        <v>-951458.22</v>
      </c>
      <c r="Y13" s="41">
        <v>-975966.24</v>
      </c>
      <c r="Z13" s="41">
        <v>-1001600.32</v>
      </c>
      <c r="AA13" s="41">
        <v>-1028285.05</v>
      </c>
    </row>
    <row r="14" spans="1:27" x14ac:dyDescent="0.2">
      <c r="A14" s="11">
        <v>-7.0000000000000007E-2</v>
      </c>
      <c r="B14" s="41">
        <v>-40666.71</v>
      </c>
      <c r="C14" s="42">
        <v>1053.5717</v>
      </c>
      <c r="D14" s="42">
        <v>-136.0479</v>
      </c>
      <c r="E14" s="35">
        <f t="shared" si="0"/>
        <v>103094.4460000009</v>
      </c>
      <c r="F14" s="11">
        <v>-7.0000000000000007E-2</v>
      </c>
      <c r="G14" s="41">
        <v>-576876.81000000006</v>
      </c>
      <c r="H14" s="41">
        <v>-577718.9</v>
      </c>
      <c r="I14" s="41">
        <v>-579500.53</v>
      </c>
      <c r="J14" s="41">
        <v>-582616.30000000005</v>
      </c>
      <c r="K14" s="41">
        <v>-587393.64</v>
      </c>
      <c r="L14" s="41">
        <v>-594063.75</v>
      </c>
      <c r="M14" s="41">
        <v>-602761.01</v>
      </c>
      <c r="N14" s="41">
        <v>-613536.79</v>
      </c>
      <c r="O14" s="41">
        <v>-626379.09</v>
      </c>
      <c r="P14" s="41">
        <v>-641231</v>
      </c>
      <c r="Q14" s="41">
        <v>-658006.30000000005</v>
      </c>
      <c r="R14" s="41">
        <v>-676601.57</v>
      </c>
      <c r="S14" s="41">
        <v>-696904.86</v>
      </c>
      <c r="T14" s="41">
        <v>-718801.84</v>
      </c>
      <c r="U14" s="41">
        <v>-742179.82</v>
      </c>
      <c r="V14" s="41">
        <v>-766930.38</v>
      </c>
      <c r="W14" s="41">
        <v>-792950.78</v>
      </c>
      <c r="X14" s="41">
        <v>-820144.89</v>
      </c>
      <c r="Y14" s="41">
        <v>-848423.35</v>
      </c>
      <c r="Z14" s="41">
        <v>-877703.64</v>
      </c>
      <c r="AA14" s="41">
        <v>-907909.85</v>
      </c>
    </row>
    <row r="15" spans="1:27" x14ac:dyDescent="0.2">
      <c r="A15" s="11">
        <v>-0.06</v>
      </c>
      <c r="B15" s="41">
        <v>-29568.73</v>
      </c>
      <c r="C15" s="42">
        <v>904.61559999999997</v>
      </c>
      <c r="D15" s="42">
        <v>-142.33699999999999</v>
      </c>
      <c r="E15" s="35">
        <f t="shared" si="0"/>
        <v>114192.42600000089</v>
      </c>
      <c r="F15" s="11">
        <v>-0.06</v>
      </c>
      <c r="G15" s="41">
        <v>-389157.1</v>
      </c>
      <c r="H15" s="41">
        <v>-391458.64</v>
      </c>
      <c r="I15" s="41">
        <v>-395493.82</v>
      </c>
      <c r="J15" s="41">
        <v>-401628.15</v>
      </c>
      <c r="K15" s="41">
        <v>-410078.15</v>
      </c>
      <c r="L15" s="41">
        <v>-420928.86</v>
      </c>
      <c r="M15" s="41">
        <v>-434166.17</v>
      </c>
      <c r="N15" s="41">
        <v>-449708.44</v>
      </c>
      <c r="O15" s="41">
        <v>-467433.44</v>
      </c>
      <c r="P15" s="41">
        <v>-487197.55</v>
      </c>
      <c r="Q15" s="41">
        <v>-508849.14</v>
      </c>
      <c r="R15" s="41">
        <v>-532237.18000000005</v>
      </c>
      <c r="S15" s="41">
        <v>-557216.47</v>
      </c>
      <c r="T15" s="41">
        <v>-583650.47</v>
      </c>
      <c r="U15" s="41">
        <v>-611412.76</v>
      </c>
      <c r="V15" s="41">
        <v>-640387.48</v>
      </c>
      <c r="W15" s="41">
        <v>-670469.03</v>
      </c>
      <c r="X15" s="41">
        <v>-701561.73</v>
      </c>
      <c r="Y15" s="41">
        <v>-733579.02</v>
      </c>
      <c r="Z15" s="41">
        <v>-766442.76</v>
      </c>
      <c r="AA15" s="41">
        <v>-800082.45</v>
      </c>
    </row>
    <row r="16" spans="1:27" x14ac:dyDescent="0.2">
      <c r="A16" s="11">
        <v>-0.05</v>
      </c>
      <c r="B16" s="41">
        <v>-20185.18</v>
      </c>
      <c r="C16" s="42">
        <v>751.14459999999997</v>
      </c>
      <c r="D16" s="42">
        <v>-147.53980000000001</v>
      </c>
      <c r="E16" s="35">
        <f t="shared" si="0"/>
        <v>123575.9760000009</v>
      </c>
      <c r="F16" s="11">
        <v>-0.05</v>
      </c>
      <c r="G16" s="41">
        <v>-203837.68</v>
      </c>
      <c r="H16" s="41">
        <v>-209234.02</v>
      </c>
      <c r="I16" s="41">
        <v>-217302.24</v>
      </c>
      <c r="J16" s="41">
        <v>-228194.78</v>
      </c>
      <c r="K16" s="41">
        <v>-241897.31</v>
      </c>
      <c r="L16" s="41">
        <v>-258288.81</v>
      </c>
      <c r="M16" s="41">
        <v>-277189.75</v>
      </c>
      <c r="N16" s="41">
        <v>-298394.28999999998</v>
      </c>
      <c r="O16" s="41">
        <v>-321692.14</v>
      </c>
      <c r="P16" s="41">
        <v>-346880.23</v>
      </c>
      <c r="Q16" s="41">
        <v>-373769.26</v>
      </c>
      <c r="R16" s="41">
        <v>-402186.4</v>
      </c>
      <c r="S16" s="41">
        <v>-431975.97</v>
      </c>
      <c r="T16" s="41">
        <v>-462998.82</v>
      </c>
      <c r="U16" s="41">
        <v>-495131.23</v>
      </c>
      <c r="V16" s="41">
        <v>-528263.51</v>
      </c>
      <c r="W16" s="41">
        <v>-562298.4</v>
      </c>
      <c r="X16" s="41">
        <v>-597149.86</v>
      </c>
      <c r="Y16" s="41">
        <v>-632741.53</v>
      </c>
      <c r="Z16" s="41">
        <v>-669005.68000000005</v>
      </c>
      <c r="AA16" s="41">
        <v>-705882.1</v>
      </c>
    </row>
    <row r="17" spans="1:27" x14ac:dyDescent="0.2">
      <c r="A17" s="11">
        <v>-0.04</v>
      </c>
      <c r="B17" s="41">
        <v>-12560</v>
      </c>
      <c r="C17" s="42">
        <v>594.44269999999995</v>
      </c>
      <c r="D17" s="42">
        <v>-151.56209999999999</v>
      </c>
      <c r="E17" s="35">
        <f t="shared" si="0"/>
        <v>131201.15600000089</v>
      </c>
      <c r="F17" s="11">
        <v>-0.04</v>
      </c>
      <c r="G17" s="41">
        <v>-24511.27</v>
      </c>
      <c r="H17" s="41">
        <v>-35409.56</v>
      </c>
      <c r="I17" s="41">
        <v>-49700.4</v>
      </c>
      <c r="J17" s="41">
        <v>-67195.73</v>
      </c>
      <c r="K17" s="41">
        <v>-87618.1</v>
      </c>
      <c r="L17" s="41">
        <v>-110661.97</v>
      </c>
      <c r="M17" s="41">
        <v>-136027.94</v>
      </c>
      <c r="N17" s="41">
        <v>-163438.07999999999</v>
      </c>
      <c r="O17" s="41">
        <v>-192643.76</v>
      </c>
      <c r="P17" s="41">
        <v>-223426.16</v>
      </c>
      <c r="Q17" s="41">
        <v>-255594.83</v>
      </c>
      <c r="R17" s="41">
        <v>-288984.95</v>
      </c>
      <c r="S17" s="41">
        <v>-323454.19</v>
      </c>
      <c r="T17" s="41">
        <v>-358879.62</v>
      </c>
      <c r="U17" s="41">
        <v>-395155.02</v>
      </c>
      <c r="V17" s="41">
        <v>-432188.43</v>
      </c>
      <c r="W17" s="41">
        <v>-469899.93</v>
      </c>
      <c r="X17" s="41">
        <v>-508220.03</v>
      </c>
      <c r="Y17" s="41">
        <v>-547087.97</v>
      </c>
      <c r="Z17" s="41">
        <v>-586450.53</v>
      </c>
      <c r="AA17" s="41">
        <v>-626260.98</v>
      </c>
    </row>
    <row r="18" spans="1:27" x14ac:dyDescent="0.2">
      <c r="A18" s="11">
        <v>-0.03</v>
      </c>
      <c r="B18" s="41">
        <v>-6722.31</v>
      </c>
      <c r="C18" s="42">
        <v>435.83550000000002</v>
      </c>
      <c r="D18" s="42">
        <v>-154.34100000000001</v>
      </c>
      <c r="E18" s="35">
        <f t="shared" si="0"/>
        <v>137038.84600000089</v>
      </c>
      <c r="F18" s="11">
        <v>-0.03</v>
      </c>
      <c r="G18" s="41">
        <v>142141.32</v>
      </c>
      <c r="H18" s="41">
        <v>123104.42</v>
      </c>
      <c r="I18" s="41">
        <v>100604.06</v>
      </c>
      <c r="J18" s="41">
        <v>75112.62</v>
      </c>
      <c r="K18" s="41">
        <v>47068.959999999999</v>
      </c>
      <c r="L18" s="41">
        <v>16856.75</v>
      </c>
      <c r="M18" s="41">
        <v>-15198.53</v>
      </c>
      <c r="N18" s="41">
        <v>-48823.27</v>
      </c>
      <c r="O18" s="41">
        <v>-83790.19</v>
      </c>
      <c r="P18" s="41">
        <v>-119910.09</v>
      </c>
      <c r="Q18" s="41">
        <v>-157025.49</v>
      </c>
      <c r="R18" s="41">
        <v>-195004.83</v>
      </c>
      <c r="S18" s="41">
        <v>-233737.79</v>
      </c>
      <c r="T18" s="41">
        <v>-273131.31</v>
      </c>
      <c r="U18" s="41">
        <v>-313106.61</v>
      </c>
      <c r="V18" s="41">
        <v>-353596.63</v>
      </c>
      <c r="W18" s="41">
        <v>-394543.91</v>
      </c>
      <c r="X18" s="41">
        <v>-435899.14</v>
      </c>
      <c r="Y18" s="41">
        <v>-477619.64</v>
      </c>
      <c r="Z18" s="41">
        <v>-519668.39</v>
      </c>
      <c r="AA18" s="41">
        <v>-562013.14</v>
      </c>
    </row>
    <row r="19" spans="1:27" x14ac:dyDescent="0.2">
      <c r="A19" s="11">
        <v>-0.02</v>
      </c>
      <c r="B19" s="41">
        <v>-2686.13</v>
      </c>
      <c r="C19" s="42">
        <v>276.65570000000002</v>
      </c>
      <c r="D19" s="42">
        <v>-155.84639999999999</v>
      </c>
      <c r="E19" s="35">
        <f t="shared" si="0"/>
        <v>141075.02600000089</v>
      </c>
      <c r="F19" s="11">
        <v>-0.02</v>
      </c>
      <c r="G19" s="41">
        <v>285957.62</v>
      </c>
      <c r="H19" s="41">
        <v>257075.66</v>
      </c>
      <c r="I19" s="41">
        <v>225478.83</v>
      </c>
      <c r="J19" s="41">
        <v>191690.31</v>
      </c>
      <c r="K19" s="41">
        <v>156125.26999999999</v>
      </c>
      <c r="L19" s="41">
        <v>119109.22</v>
      </c>
      <c r="M19" s="41">
        <v>80897.16</v>
      </c>
      <c r="N19" s="41">
        <v>41691.480000000003</v>
      </c>
      <c r="O19" s="41">
        <v>1652.51</v>
      </c>
      <c r="P19" s="41">
        <v>-39091.019999999997</v>
      </c>
      <c r="Q19" s="41">
        <v>-80435.03</v>
      </c>
      <c r="R19" s="41">
        <v>-122294.66</v>
      </c>
      <c r="S19" s="41">
        <v>-164600.10999999999</v>
      </c>
      <c r="T19" s="41">
        <v>-207293.45</v>
      </c>
      <c r="U19" s="41">
        <v>-250326.28</v>
      </c>
      <c r="V19" s="41">
        <v>-293657.93</v>
      </c>
      <c r="W19" s="41">
        <v>-337253.8</v>
      </c>
      <c r="X19" s="41">
        <v>-381084.49</v>
      </c>
      <c r="Y19" s="41">
        <v>-425124.72</v>
      </c>
      <c r="Z19" s="41">
        <v>-469352.69</v>
      </c>
      <c r="AA19" s="41">
        <v>-513749.51</v>
      </c>
    </row>
    <row r="20" spans="1:27" x14ac:dyDescent="0.2">
      <c r="A20" s="11">
        <v>-0.01</v>
      </c>
      <c r="B20" s="41">
        <v>-450.51</v>
      </c>
      <c r="C20" s="42">
        <v>118.20950000000001</v>
      </c>
      <c r="D20" s="42">
        <v>-156.08029999999999</v>
      </c>
      <c r="E20" s="35">
        <f t="shared" si="0"/>
        <v>143310.64600000088</v>
      </c>
      <c r="F20" s="11">
        <v>-0.01</v>
      </c>
      <c r="G20" s="41">
        <v>394517.67</v>
      </c>
      <c r="H20" s="41">
        <v>356301.13</v>
      </c>
      <c r="I20" s="41">
        <v>316594.21999999997</v>
      </c>
      <c r="J20" s="41">
        <v>275739.34000000003</v>
      </c>
      <c r="K20" s="41">
        <v>233986.75</v>
      </c>
      <c r="L20" s="41">
        <v>191520.36</v>
      </c>
      <c r="M20" s="41">
        <v>148477.04</v>
      </c>
      <c r="N20" s="41">
        <v>104962.04</v>
      </c>
      <c r="O20" s="41">
        <v>61055.99</v>
      </c>
      <c r="P20" s="41">
        <v>16822.27</v>
      </c>
      <c r="Q20" s="41">
        <v>-27688.84</v>
      </c>
      <c r="R20" s="41">
        <v>-72436.95</v>
      </c>
      <c r="S20" s="41">
        <v>-117389.19</v>
      </c>
      <c r="T20" s="41">
        <v>-162518.51999999999</v>
      </c>
      <c r="U20" s="41">
        <v>-207802.51</v>
      </c>
      <c r="V20" s="41">
        <v>-253222.43</v>
      </c>
      <c r="W20" s="41">
        <v>-298762.34999999998</v>
      </c>
      <c r="X20" s="41">
        <v>-344408.87</v>
      </c>
      <c r="Y20" s="41">
        <v>-390150.41</v>
      </c>
      <c r="Z20" s="41">
        <v>-435977.04</v>
      </c>
      <c r="AA20" s="41">
        <v>-481880.17</v>
      </c>
    </row>
    <row r="21" spans="1:27" x14ac:dyDescent="0.2">
      <c r="A21" s="86">
        <v>0</v>
      </c>
      <c r="B21" s="87">
        <v>0</v>
      </c>
      <c r="C21" s="88">
        <v>-38.253799999999998</v>
      </c>
      <c r="D21" s="88">
        <v>-155.07499999999999</v>
      </c>
      <c r="E21" s="89">
        <f t="shared" si="0"/>
        <v>143761.15600000089</v>
      </c>
      <c r="F21" s="11">
        <v>0</v>
      </c>
      <c r="G21" s="41">
        <v>456194.72</v>
      </c>
      <c r="H21" s="41">
        <v>411911.61</v>
      </c>
      <c r="I21" s="41">
        <v>367112.16</v>
      </c>
      <c r="J21" s="41">
        <v>321927.67999999999</v>
      </c>
      <c r="K21" s="41">
        <v>276449.53000000003</v>
      </c>
      <c r="L21" s="41">
        <v>230741.32</v>
      </c>
      <c r="M21" s="41">
        <v>184848.12</v>
      </c>
      <c r="N21" s="41">
        <v>138804.51999999999</v>
      </c>
      <c r="O21" s="41">
        <v>92636.03</v>
      </c>
      <c r="P21" s="41">
        <v>46362.63</v>
      </c>
      <c r="Q21" s="41">
        <v>0</v>
      </c>
      <c r="R21" s="41">
        <v>-46439.29</v>
      </c>
      <c r="S21" s="41">
        <v>-92945.05</v>
      </c>
      <c r="T21" s="41">
        <v>-139508.81</v>
      </c>
      <c r="U21" s="41">
        <v>-186123.53</v>
      </c>
      <c r="V21" s="41">
        <v>-232783.34</v>
      </c>
      <c r="W21" s="41">
        <v>-279483.15000000002</v>
      </c>
      <c r="X21" s="41">
        <v>-326218.7</v>
      </c>
      <c r="Y21" s="41">
        <v>-372986.25</v>
      </c>
      <c r="Z21" s="41">
        <v>-419782.57</v>
      </c>
      <c r="AA21" s="41">
        <v>-466604.86</v>
      </c>
    </row>
    <row r="22" spans="1:27" x14ac:dyDescent="0.2">
      <c r="A22" s="11">
        <v>0.01</v>
      </c>
      <c r="B22" s="41">
        <v>-1305.44</v>
      </c>
      <c r="C22" s="42">
        <v>-191.56819999999999</v>
      </c>
      <c r="D22" s="42">
        <v>-152.89070000000001</v>
      </c>
      <c r="E22" s="35">
        <f t="shared" si="0"/>
        <v>142455.71600000089</v>
      </c>
      <c r="F22" s="11">
        <v>0.01</v>
      </c>
      <c r="G22" s="41">
        <v>463912.69</v>
      </c>
      <c r="H22" s="41">
        <v>418799.43</v>
      </c>
      <c r="I22" s="41">
        <v>373274.78</v>
      </c>
      <c r="J22" s="41">
        <v>327444.65999999997</v>
      </c>
      <c r="K22" s="41">
        <v>281382.02</v>
      </c>
      <c r="L22" s="41">
        <v>235137.03</v>
      </c>
      <c r="M22" s="41">
        <v>188744.88</v>
      </c>
      <c r="N22" s="41">
        <v>142232.85</v>
      </c>
      <c r="O22" s="41">
        <v>95620.95</v>
      </c>
      <c r="P22" s="41">
        <v>48924.98</v>
      </c>
      <c r="Q22" s="41">
        <v>2157.38</v>
      </c>
      <c r="R22" s="41">
        <v>-44671.83</v>
      </c>
      <c r="S22" s="41">
        <v>-91554.48</v>
      </c>
      <c r="T22" s="41">
        <v>-138483.78</v>
      </c>
      <c r="U22" s="41">
        <v>-185454.03</v>
      </c>
      <c r="V22" s="41">
        <v>-232460.53</v>
      </c>
      <c r="W22" s="41">
        <v>-279499.11</v>
      </c>
      <c r="X22" s="41">
        <v>-326566.34999999998</v>
      </c>
      <c r="Y22" s="41">
        <v>-373659.21</v>
      </c>
      <c r="Z22" s="41">
        <v>-420775.07</v>
      </c>
      <c r="AA22" s="41">
        <v>-467911.67999999999</v>
      </c>
    </row>
    <row r="23" spans="1:27" x14ac:dyDescent="0.2">
      <c r="A23" s="11">
        <v>0.02</v>
      </c>
      <c r="B23" s="41">
        <v>-4325.03</v>
      </c>
      <c r="C23" s="42">
        <v>-340.67380000000003</v>
      </c>
      <c r="D23" s="42">
        <v>-149.61150000000001</v>
      </c>
      <c r="E23" s="35">
        <f t="shared" si="0"/>
        <v>139436.12600000089</v>
      </c>
      <c r="F23" s="11">
        <v>0.02</v>
      </c>
      <c r="G23" s="41">
        <v>417642.01</v>
      </c>
      <c r="H23" s="41">
        <v>377080.57</v>
      </c>
      <c r="I23" s="41">
        <v>335283.75</v>
      </c>
      <c r="J23" s="41">
        <v>292541.55</v>
      </c>
      <c r="K23" s="41">
        <v>249063.05</v>
      </c>
      <c r="L23" s="41">
        <v>205000.26</v>
      </c>
      <c r="M23" s="41">
        <v>160465.57999999999</v>
      </c>
      <c r="N23" s="41">
        <v>115545.54</v>
      </c>
      <c r="O23" s="41">
        <v>70306.27</v>
      </c>
      <c r="P23" s="41">
        <v>24799.86</v>
      </c>
      <c r="Q23" s="41">
        <v>-20932.310000000001</v>
      </c>
      <c r="R23" s="41">
        <v>-66856.960000000006</v>
      </c>
      <c r="S23" s="41">
        <v>-112947.02</v>
      </c>
      <c r="T23" s="41">
        <v>-159180.20000000001</v>
      </c>
      <c r="U23" s="41">
        <v>-205537.99</v>
      </c>
      <c r="V23" s="41">
        <v>-252005</v>
      </c>
      <c r="W23" s="41">
        <v>-298568.14</v>
      </c>
      <c r="X23" s="41">
        <v>-345216.41</v>
      </c>
      <c r="Y23" s="41">
        <v>-391940.34</v>
      </c>
      <c r="Z23" s="41">
        <v>-438731.81</v>
      </c>
      <c r="AA23" s="41">
        <v>-485583.83</v>
      </c>
    </row>
    <row r="24" spans="1:27" x14ac:dyDescent="0.2">
      <c r="A24" s="11">
        <v>0.03</v>
      </c>
      <c r="B24" s="41">
        <v>-9005.65</v>
      </c>
      <c r="C24" s="42">
        <v>-484.63380000000001</v>
      </c>
      <c r="D24" s="42">
        <v>-145.34139999999999</v>
      </c>
      <c r="E24" s="35">
        <f t="shared" si="0"/>
        <v>134755.5060000009</v>
      </c>
      <c r="F24" s="11">
        <v>0.03</v>
      </c>
      <c r="G24" s="41">
        <v>324222.45</v>
      </c>
      <c r="H24" s="41">
        <v>291915.73</v>
      </c>
      <c r="I24" s="41">
        <v>257137.43</v>
      </c>
      <c r="J24" s="41">
        <v>220389.6</v>
      </c>
      <c r="K24" s="41">
        <v>182060.34</v>
      </c>
      <c r="L24" s="41">
        <v>142448.35999999999</v>
      </c>
      <c r="M24" s="41">
        <v>101784.66</v>
      </c>
      <c r="N24" s="41">
        <v>60251.17</v>
      </c>
      <c r="O24" s="41">
        <v>17991.07</v>
      </c>
      <c r="P24" s="41">
        <v>-24881.14</v>
      </c>
      <c r="Q24" s="41">
        <v>-68273.22</v>
      </c>
      <c r="R24" s="41">
        <v>-112110.17</v>
      </c>
      <c r="S24" s="41">
        <v>-156330.49</v>
      </c>
      <c r="T24" s="41">
        <v>-200883.25</v>
      </c>
      <c r="U24" s="41">
        <v>-245726.01</v>
      </c>
      <c r="V24" s="41">
        <v>-290823.21999999997</v>
      </c>
      <c r="W24" s="41">
        <v>-336144.7</v>
      </c>
      <c r="X24" s="41">
        <v>-381664.9</v>
      </c>
      <c r="Y24" s="41">
        <v>-427361.92</v>
      </c>
      <c r="Z24" s="41">
        <v>-473216.89</v>
      </c>
      <c r="AA24" s="41">
        <v>-519213.54</v>
      </c>
    </row>
    <row r="25" spans="1:27" x14ac:dyDescent="0.2">
      <c r="A25" s="11">
        <v>0.04</v>
      </c>
      <c r="B25" s="41">
        <v>-15284.35</v>
      </c>
      <c r="C25" s="42">
        <v>-622.64649999999995</v>
      </c>
      <c r="D25" s="42">
        <v>-140.1996</v>
      </c>
      <c r="E25" s="35">
        <f t="shared" si="0"/>
        <v>128476.80600000088</v>
      </c>
      <c r="F25" s="11">
        <v>0.04</v>
      </c>
      <c r="G25" s="41">
        <v>194731.33</v>
      </c>
      <c r="H25" s="41">
        <v>171848.99</v>
      </c>
      <c r="I25" s="41">
        <v>145538.71</v>
      </c>
      <c r="J25" s="41">
        <v>116335.53</v>
      </c>
      <c r="K25" s="41">
        <v>84706.57</v>
      </c>
      <c r="L25" s="41">
        <v>51043.98</v>
      </c>
      <c r="M25" s="41">
        <v>15671.24</v>
      </c>
      <c r="N25" s="41">
        <v>-21145.13</v>
      </c>
      <c r="O25" s="41">
        <v>-59187.12</v>
      </c>
      <c r="P25" s="41">
        <v>-98275.36</v>
      </c>
      <c r="Q25" s="41">
        <v>-138261.93</v>
      </c>
      <c r="R25" s="41">
        <v>-179024.25</v>
      </c>
      <c r="S25" s="41">
        <v>-220460.15</v>
      </c>
      <c r="T25" s="41">
        <v>-262483.98</v>
      </c>
      <c r="U25" s="41">
        <v>-305023.58</v>
      </c>
      <c r="V25" s="41">
        <v>-348017.84</v>
      </c>
      <c r="W25" s="41">
        <v>-391414.6</v>
      </c>
      <c r="X25" s="41">
        <v>-435169.29</v>
      </c>
      <c r="Y25" s="41">
        <v>-479243.49</v>
      </c>
      <c r="Z25" s="41">
        <v>-523603.99</v>
      </c>
      <c r="AA25" s="41">
        <v>-568221.94999999995</v>
      </c>
    </row>
    <row r="26" spans="1:27" x14ac:dyDescent="0.2">
      <c r="A26" s="11">
        <v>0.05</v>
      </c>
      <c r="B26" s="41">
        <v>-23089.85</v>
      </c>
      <c r="C26" s="42">
        <v>-754.05269999999996</v>
      </c>
      <c r="D26" s="42">
        <v>-134.31540000000001</v>
      </c>
      <c r="E26" s="35">
        <f t="shared" si="0"/>
        <v>120671.30600000088</v>
      </c>
      <c r="F26" s="11">
        <v>0.05</v>
      </c>
      <c r="G26" s="41">
        <v>40978.74</v>
      </c>
      <c r="H26" s="41">
        <v>26503.599999999999</v>
      </c>
      <c r="I26" s="41">
        <v>8342.86</v>
      </c>
      <c r="J26" s="41">
        <v>-13170.25</v>
      </c>
      <c r="K26" s="41">
        <v>-37658.76</v>
      </c>
      <c r="L26" s="41">
        <v>-64753.32</v>
      </c>
      <c r="M26" s="41">
        <v>-94115.91</v>
      </c>
      <c r="N26" s="41">
        <v>-125446.72</v>
      </c>
      <c r="O26" s="41">
        <v>-158486.14000000001</v>
      </c>
      <c r="P26" s="41">
        <v>-193011.18</v>
      </c>
      <c r="Q26" s="41">
        <v>-228831.45</v>
      </c>
      <c r="R26" s="41">
        <v>-265784.59999999998</v>
      </c>
      <c r="S26" s="41">
        <v>-303732.23</v>
      </c>
      <c r="T26" s="41">
        <v>-342556</v>
      </c>
      <c r="U26" s="41">
        <v>-382154.58</v>
      </c>
      <c r="V26" s="41">
        <v>-422440.93</v>
      </c>
      <c r="W26" s="41">
        <v>-463339.91</v>
      </c>
      <c r="X26" s="41">
        <v>-504786.6</v>
      </c>
      <c r="Y26" s="41">
        <v>-546724.54</v>
      </c>
      <c r="Z26" s="41">
        <v>-589104.55000000005</v>
      </c>
      <c r="AA26" s="41">
        <v>-631883.6</v>
      </c>
    </row>
    <row r="27" spans="1:27" x14ac:dyDescent="0.2">
      <c r="A27" s="11">
        <v>0.06</v>
      </c>
      <c r="B27" s="41">
        <v>-32344.27</v>
      </c>
      <c r="C27" s="42">
        <v>-878.33780000000002</v>
      </c>
      <c r="D27" s="42">
        <v>-127.8241</v>
      </c>
      <c r="E27" s="35">
        <f t="shared" si="0"/>
        <v>111416.88600000089</v>
      </c>
      <c r="F27" s="11">
        <v>0.06</v>
      </c>
      <c r="G27" s="41">
        <v>-127177.77</v>
      </c>
      <c r="H27" s="41">
        <v>-135407.03</v>
      </c>
      <c r="I27" s="41">
        <v>-146896.6</v>
      </c>
      <c r="J27" s="41">
        <v>-161637.71</v>
      </c>
      <c r="K27" s="41">
        <v>-179474.02</v>
      </c>
      <c r="L27" s="41">
        <v>-200172.48</v>
      </c>
      <c r="M27" s="41">
        <v>-223470.7</v>
      </c>
      <c r="N27" s="41">
        <v>-249103.99</v>
      </c>
      <c r="O27" s="41">
        <v>-276821.78000000003</v>
      </c>
      <c r="P27" s="41">
        <v>-306394.25</v>
      </c>
      <c r="Q27" s="41">
        <v>-337615.03</v>
      </c>
      <c r="R27" s="41">
        <v>-370301.03</v>
      </c>
      <c r="S27" s="41">
        <v>-404290.95</v>
      </c>
      <c r="T27" s="41">
        <v>-439443.27</v>
      </c>
      <c r="U27" s="41">
        <v>-475634.01</v>
      </c>
      <c r="V27" s="41">
        <v>-512754.66</v>
      </c>
      <c r="W27" s="41">
        <v>-550710.06999999995</v>
      </c>
      <c r="X27" s="41">
        <v>-589416.81999999995</v>
      </c>
      <c r="Y27" s="41">
        <v>-628801.54</v>
      </c>
      <c r="Z27" s="41">
        <v>-668799.61</v>
      </c>
      <c r="AA27" s="41">
        <v>-709353.99</v>
      </c>
    </row>
    <row r="28" spans="1:27" x14ac:dyDescent="0.2">
      <c r="A28" s="11">
        <v>7.0000000000000007E-2</v>
      </c>
      <c r="B28" s="41">
        <v>-42964.67</v>
      </c>
      <c r="C28" s="42">
        <v>-995.12940000000003</v>
      </c>
      <c r="D28" s="42">
        <v>-120.8622</v>
      </c>
      <c r="E28" s="35">
        <f t="shared" si="0"/>
        <v>100796.48600000089</v>
      </c>
      <c r="F28" s="11">
        <v>7.0000000000000007E-2</v>
      </c>
      <c r="G28" s="41">
        <v>-302932.96000000002</v>
      </c>
      <c r="H28" s="41">
        <v>-307187.78999999998</v>
      </c>
      <c r="I28" s="41">
        <v>-313896.87</v>
      </c>
      <c r="J28" s="41">
        <v>-323334.59000000003</v>
      </c>
      <c r="K28" s="41">
        <v>-335594.28</v>
      </c>
      <c r="L28" s="41">
        <v>-350637.11</v>
      </c>
      <c r="M28" s="41">
        <v>-368339.9</v>
      </c>
      <c r="N28" s="41">
        <v>-388531.7</v>
      </c>
      <c r="O28" s="41">
        <v>-411020.61</v>
      </c>
      <c r="P28" s="41">
        <v>-435610.28</v>
      </c>
      <c r="Q28" s="41">
        <v>-462110.2</v>
      </c>
      <c r="R28" s="41">
        <v>-490341.18</v>
      </c>
      <c r="S28" s="41">
        <v>-520138.13</v>
      </c>
      <c r="T28" s="41">
        <v>-551350.75</v>
      </c>
      <c r="U28" s="41">
        <v>-583843.48</v>
      </c>
      <c r="V28" s="41">
        <v>-617494.67000000004</v>
      </c>
      <c r="W28" s="41">
        <v>-652195.37</v>
      </c>
      <c r="X28" s="41">
        <v>-687848.38</v>
      </c>
      <c r="Y28" s="41">
        <v>-724366.88</v>
      </c>
      <c r="Z28" s="41">
        <v>-761673.34</v>
      </c>
      <c r="AA28" s="41">
        <v>-799698.56</v>
      </c>
    </row>
    <row r="29" spans="1:27" x14ac:dyDescent="0.2">
      <c r="A29" s="11">
        <v>0.08</v>
      </c>
      <c r="B29" s="41">
        <v>-54864.69</v>
      </c>
      <c r="C29" s="42">
        <v>-1104.1918000000001</v>
      </c>
      <c r="D29" s="42">
        <v>-113.56359999999999</v>
      </c>
      <c r="E29" s="35">
        <f t="shared" si="0"/>
        <v>88896.466000000888</v>
      </c>
      <c r="F29" s="11">
        <v>0.08</v>
      </c>
      <c r="G29" s="41">
        <v>-482307.38</v>
      </c>
      <c r="H29" s="41">
        <v>-484363.07</v>
      </c>
      <c r="I29" s="41">
        <v>-488023.88</v>
      </c>
      <c r="J29" s="41">
        <v>-493707.07</v>
      </c>
      <c r="K29" s="41">
        <v>-501691.47</v>
      </c>
      <c r="L29" s="41">
        <v>-512120.48</v>
      </c>
      <c r="M29" s="41">
        <v>-525027.26</v>
      </c>
      <c r="N29" s="41">
        <v>-540364.68999999994</v>
      </c>
      <c r="O29" s="41">
        <v>-558033.26</v>
      </c>
      <c r="P29" s="41">
        <v>-577902.38</v>
      </c>
      <c r="Q29" s="41">
        <v>-599826.04</v>
      </c>
      <c r="R29" s="41">
        <v>-623653.41</v>
      </c>
      <c r="S29" s="41">
        <v>-649235.77</v>
      </c>
      <c r="T29" s="41">
        <v>-676430.6</v>
      </c>
      <c r="U29" s="41">
        <v>-705103.96</v>
      </c>
      <c r="V29" s="41">
        <v>-735131.69</v>
      </c>
      <c r="W29" s="41">
        <v>-766399.53</v>
      </c>
      <c r="X29" s="41">
        <v>-798803.14</v>
      </c>
      <c r="Y29" s="41">
        <v>-832247.53</v>
      </c>
      <c r="Z29" s="41">
        <v>-866646.44</v>
      </c>
      <c r="AA29" s="41">
        <v>-901921.73</v>
      </c>
    </row>
    <row r="30" spans="1:27" x14ac:dyDescent="0.2">
      <c r="A30" s="11">
        <v>0.09</v>
      </c>
      <c r="B30" s="41">
        <v>-67956.039999999994</v>
      </c>
      <c r="C30" s="42">
        <v>-1205.4164000000001</v>
      </c>
      <c r="D30" s="42">
        <v>-106.05629999999999</v>
      </c>
      <c r="E30" s="35">
        <f t="shared" si="0"/>
        <v>75805.116000000897</v>
      </c>
      <c r="F30" s="11">
        <v>0.09</v>
      </c>
      <c r="G30" s="41">
        <v>-663307.76</v>
      </c>
      <c r="H30" s="41">
        <v>-664292.49</v>
      </c>
      <c r="I30" s="41">
        <v>-666202.18000000005</v>
      </c>
      <c r="J30" s="41">
        <v>-669454.56000000006</v>
      </c>
      <c r="K30" s="41">
        <v>-674408.87</v>
      </c>
      <c r="L30" s="41">
        <v>-681329.22</v>
      </c>
      <c r="M30" s="41">
        <v>-690378.85</v>
      </c>
      <c r="N30" s="41">
        <v>-701631.51</v>
      </c>
      <c r="O30" s="41">
        <v>-715090.63</v>
      </c>
      <c r="P30" s="41">
        <v>-730708.42</v>
      </c>
      <c r="Q30" s="41">
        <v>-748402.61</v>
      </c>
      <c r="R30" s="41">
        <v>-768069.66</v>
      </c>
      <c r="S30" s="41">
        <v>-789594.63</v>
      </c>
      <c r="T30" s="41">
        <v>-812858.12</v>
      </c>
      <c r="U30" s="41">
        <v>-837741.03</v>
      </c>
      <c r="V30" s="41">
        <v>-864127.81</v>
      </c>
      <c r="W30" s="41">
        <v>-891908.18</v>
      </c>
      <c r="X30" s="41">
        <v>-920978.37</v>
      </c>
      <c r="Y30" s="41">
        <v>-951241.56</v>
      </c>
      <c r="Z30" s="41">
        <v>-982607.95</v>
      </c>
      <c r="AA30" s="41">
        <v>-1014994.7</v>
      </c>
    </row>
    <row r="31" spans="1:27" x14ac:dyDescent="0.2">
      <c r="A31" s="11">
        <v>0.1</v>
      </c>
      <c r="B31" s="41">
        <v>-82149.850000000006</v>
      </c>
      <c r="C31" s="42">
        <v>-1298.8109999999999</v>
      </c>
      <c r="D31" s="42">
        <v>-98.459299999999999</v>
      </c>
      <c r="E31" s="35">
        <f t="shared" si="0"/>
        <v>61611.306000000885</v>
      </c>
      <c r="F31" s="11">
        <v>0.1</v>
      </c>
      <c r="G31" s="41">
        <v>-845071.1</v>
      </c>
      <c r="H31" s="41">
        <v>-845585.13</v>
      </c>
      <c r="I31" s="41">
        <v>-846574.76</v>
      </c>
      <c r="J31" s="41">
        <v>-848372.27</v>
      </c>
      <c r="K31" s="41">
        <v>-851323.63</v>
      </c>
      <c r="L31" s="41">
        <v>-855737.39</v>
      </c>
      <c r="M31" s="41">
        <v>-861855.49</v>
      </c>
      <c r="N31" s="41">
        <v>-869844.02</v>
      </c>
      <c r="O31" s="41">
        <v>-879798.07</v>
      </c>
      <c r="P31" s="41">
        <v>-891752.76</v>
      </c>
      <c r="Q31" s="41">
        <v>-905696.48</v>
      </c>
      <c r="R31" s="41">
        <v>-921583.38</v>
      </c>
      <c r="S31" s="41">
        <v>-939344.01</v>
      </c>
      <c r="T31" s="41">
        <v>-958893.84</v>
      </c>
      <c r="U31" s="41">
        <v>-980139.7</v>
      </c>
      <c r="V31" s="41">
        <v>-1002984.66</v>
      </c>
      <c r="W31" s="41">
        <v>-1027331.27</v>
      </c>
      <c r="X31" s="41">
        <v>-1053084.05</v>
      </c>
      <c r="Y31" s="41">
        <v>-1080150.8999999999</v>
      </c>
      <c r="Z31" s="41">
        <v>-1108444.1299999999</v>
      </c>
      <c r="AA31" s="41">
        <v>-1137880.94</v>
      </c>
    </row>
  </sheetData>
  <phoneticPr fontId="3" type="noConversion"/>
  <conditionalFormatting sqref="G11:AA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updateSingle">
                <anchor moveWithCells="1" sizeWithCells="1">
                  <from>
                    <xdr:col>2</xdr:col>
                    <xdr:colOff>133350</xdr:colOff>
                    <xdr:row>4</xdr:row>
                    <xdr:rowOff>76200</xdr:rowOff>
                  </from>
                  <to>
                    <xdr:col>3</xdr:col>
                    <xdr:colOff>0</xdr:colOff>
                    <xdr:row>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Button 2">
              <controlPr defaultSize="0" print="0" autoFill="0" autoPict="0" macro="[0]!updateMultiple">
                <anchor moveWithCells="1" sizeWithCells="1">
                  <from>
                    <xdr:col>2</xdr:col>
                    <xdr:colOff>123825</xdr:colOff>
                    <xdr:row>6</xdr:row>
                    <xdr:rowOff>76200</xdr:rowOff>
                  </from>
                  <to>
                    <xdr:col>3</xdr:col>
                    <xdr:colOff>0</xdr:colOff>
                    <xdr:row>7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6" name="Button 3">
              <controlPr defaultSize="0" print="0" autoFill="0" autoPict="0" macro="[0]!clear">
                <anchor moveWithCells="1" sizeWithCells="1">
                  <from>
                    <xdr:col>3</xdr:col>
                    <xdr:colOff>161925</xdr:colOff>
                    <xdr:row>6</xdr:row>
                    <xdr:rowOff>76200</xdr:rowOff>
                  </from>
                  <to>
                    <xdr:col>4</xdr:col>
                    <xdr:colOff>0</xdr:colOff>
                    <xdr:row>7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AF784"/>
  <sheetViews>
    <sheetView workbookViewId="0"/>
  </sheetViews>
  <sheetFormatPr defaultRowHeight="14.25" x14ac:dyDescent="0.2"/>
  <cols>
    <col min="1" max="1" width="17.25" style="1" bestFit="1" customWidth="1"/>
    <col min="2" max="2" width="21" style="1" customWidth="1"/>
    <col min="3" max="3" width="17.875" style="1" customWidth="1"/>
    <col min="4" max="4" width="19.25" style="1" customWidth="1"/>
    <col min="5" max="5" width="14.75" style="32" customWidth="1"/>
    <col min="6" max="6" width="14" style="1" customWidth="1"/>
    <col min="7" max="7" width="9" style="1"/>
    <col min="8" max="8" width="11.625" style="1" bestFit="1" customWidth="1"/>
    <col min="9" max="9" width="13.875" style="1" bestFit="1" customWidth="1"/>
    <col min="10" max="11" width="13.125" style="1" bestFit="1" customWidth="1"/>
    <col min="12" max="12" width="12.875" style="1" bestFit="1" customWidth="1"/>
    <col min="13" max="13" width="13.25" style="1" customWidth="1"/>
    <col min="14" max="14" width="12.875" style="1" bestFit="1" customWidth="1"/>
    <col min="15" max="18" width="12.75" style="1" bestFit="1" customWidth="1"/>
    <col min="19" max="16384" width="9" style="1"/>
  </cols>
  <sheetData>
    <row r="1" spans="1:32" x14ac:dyDescent="0.2">
      <c r="A1" s="1" t="s">
        <v>93</v>
      </c>
      <c r="B1" s="1" t="s">
        <v>96</v>
      </c>
      <c r="C1" s="207"/>
      <c r="D1" s="208">
        <v>-423306.54419238376</v>
      </c>
      <c r="H1" s="117" t="e">
        <f ca="1">[2]!HisQuote(B2:B20,"[CLOSE]","5",,,-3,"Y",1,2,1,2,1,1,1,1,1,,3)</f>
        <v>#NAME?</v>
      </c>
      <c r="I1" s="115" t="s">
        <v>1237</v>
      </c>
      <c r="J1" s="115" t="s">
        <v>678</v>
      </c>
      <c r="K1" s="115" t="s">
        <v>752</v>
      </c>
      <c r="L1" s="115" t="s">
        <v>862</v>
      </c>
      <c r="M1" s="115" t="s">
        <v>888</v>
      </c>
      <c r="N1" s="115" t="s">
        <v>914</v>
      </c>
      <c r="O1" s="115" t="s">
        <v>978</v>
      </c>
      <c r="P1" s="115" t="s">
        <v>1238</v>
      </c>
      <c r="Q1" s="115" t="s">
        <v>1239</v>
      </c>
      <c r="R1" s="115" t="s">
        <v>1240</v>
      </c>
      <c r="S1" s="115" t="s">
        <v>1055</v>
      </c>
      <c r="T1" s="115" t="s">
        <v>1081</v>
      </c>
      <c r="U1" s="115" t="s">
        <v>1241</v>
      </c>
      <c r="V1" s="115" t="s">
        <v>1534</v>
      </c>
      <c r="W1" s="115" t="s">
        <v>1242</v>
      </c>
      <c r="X1" s="56"/>
    </row>
    <row r="2" spans="1:32" x14ac:dyDescent="0.2">
      <c r="A2" s="18" t="s">
        <v>584</v>
      </c>
      <c r="B2" s="48" t="e">
        <f t="shared" ref="B2:B16" ca="1" si="0">getIndexName(A2)</f>
        <v>#NAME?</v>
      </c>
      <c r="C2" s="207"/>
      <c r="D2" s="208"/>
      <c r="H2" s="56"/>
      <c r="I2" s="115" t="s">
        <v>1243</v>
      </c>
      <c r="J2" s="115" t="s">
        <v>689</v>
      </c>
      <c r="K2" s="115" t="s">
        <v>910</v>
      </c>
      <c r="L2" s="115" t="s">
        <v>912</v>
      </c>
      <c r="M2" s="115" t="s">
        <v>911</v>
      </c>
      <c r="N2" s="115" t="s">
        <v>934</v>
      </c>
      <c r="O2" s="115" t="s">
        <v>1244</v>
      </c>
      <c r="P2" s="115" t="s">
        <v>1245</v>
      </c>
      <c r="Q2" s="115" t="s">
        <v>1246</v>
      </c>
      <c r="R2" s="115" t="s">
        <v>1247</v>
      </c>
      <c r="S2" s="115" t="s">
        <v>1248</v>
      </c>
      <c r="T2" s="115" t="s">
        <v>1249</v>
      </c>
      <c r="U2" s="115" t="s">
        <v>1250</v>
      </c>
      <c r="V2" s="115" t="s">
        <v>1535</v>
      </c>
      <c r="W2" s="115" t="s">
        <v>1251</v>
      </c>
      <c r="X2" s="56"/>
    </row>
    <row r="3" spans="1:32" x14ac:dyDescent="0.2">
      <c r="A3" s="1" t="s">
        <v>678</v>
      </c>
      <c r="B3" s="48" t="e">
        <f t="shared" ca="1" si="0"/>
        <v>#NAME?</v>
      </c>
      <c r="H3" s="115" t="s">
        <v>553</v>
      </c>
      <c r="I3" s="115" t="s">
        <v>95</v>
      </c>
      <c r="J3" s="115" t="s">
        <v>95</v>
      </c>
      <c r="K3" s="115" t="s">
        <v>95</v>
      </c>
      <c r="L3" s="115" t="s">
        <v>95</v>
      </c>
      <c r="M3" s="115" t="s">
        <v>95</v>
      </c>
      <c r="N3" s="115" t="s">
        <v>95</v>
      </c>
      <c r="O3" s="115" t="s">
        <v>95</v>
      </c>
      <c r="P3" s="115" t="s">
        <v>95</v>
      </c>
      <c r="Q3" s="115" t="s">
        <v>95</v>
      </c>
      <c r="R3" s="115" t="s">
        <v>95</v>
      </c>
      <c r="S3" s="115" t="s">
        <v>95</v>
      </c>
      <c r="T3" s="115" t="s">
        <v>95</v>
      </c>
      <c r="U3" s="115" t="s">
        <v>95</v>
      </c>
      <c r="V3" s="115" t="s">
        <v>95</v>
      </c>
      <c r="W3" s="115" t="s">
        <v>95</v>
      </c>
      <c r="X3" s="56"/>
      <c r="Z3" s="1">
        <v>2.3288309268787444E-5</v>
      </c>
      <c r="AA3" s="1">
        <v>1.4498537039395076E-2</v>
      </c>
      <c r="AB3" s="1">
        <v>2.5974025974025983E-2</v>
      </c>
      <c r="AC3" s="1">
        <v>8.2191780821917471E-3</v>
      </c>
      <c r="AD3" s="1">
        <v>1.8959107806691411E-2</v>
      </c>
      <c r="AE3" s="1">
        <v>1.730103806228378E-2</v>
      </c>
      <c r="AF3" s="1">
        <v>1.0902255639097858E-2</v>
      </c>
    </row>
    <row r="4" spans="1:32" x14ac:dyDescent="0.2">
      <c r="A4" s="1" t="s">
        <v>752</v>
      </c>
      <c r="B4" s="48" t="e">
        <f t="shared" ca="1" si="0"/>
        <v>#NAME?</v>
      </c>
      <c r="D4" s="18"/>
      <c r="H4" s="54">
        <v>43067</v>
      </c>
      <c r="I4" s="55">
        <v>13827.1127</v>
      </c>
      <c r="J4" s="55">
        <v>15.75</v>
      </c>
      <c r="K4" s="55">
        <v>7.94</v>
      </c>
      <c r="L4" s="55">
        <v>10.09</v>
      </c>
      <c r="M4" s="55">
        <v>28.59</v>
      </c>
      <c r="N4" s="55">
        <v>7.45</v>
      </c>
      <c r="O4" s="55">
        <v>24.33</v>
      </c>
      <c r="P4" s="55">
        <v>15142.3397</v>
      </c>
      <c r="Q4" s="55">
        <v>4256.7479999999996</v>
      </c>
      <c r="R4" s="55">
        <v>2321.9949000000001</v>
      </c>
      <c r="S4" s="55">
        <v>10.45</v>
      </c>
      <c r="T4" s="55">
        <v>2.58</v>
      </c>
      <c r="U4" s="55">
        <v>647.35040000000004</v>
      </c>
      <c r="V4" s="55">
        <v>91921.070999999996</v>
      </c>
      <c r="W4" s="55">
        <v>6370.1001999999999</v>
      </c>
      <c r="X4" s="55"/>
      <c r="Z4" s="1">
        <v>6.9869809255385107E-5</v>
      </c>
      <c r="AA4" s="1">
        <v>2.4982269636941057E-2</v>
      </c>
      <c r="AB4" s="1">
        <v>1.08108108108107E-3</v>
      </c>
      <c r="AC4" s="1">
        <v>2.7531083481349916E-2</v>
      </c>
      <c r="AD4" s="1">
        <v>7.4404761904767192E-4</v>
      </c>
      <c r="AE4" s="1">
        <v>1.3651877133105672E-2</v>
      </c>
      <c r="AF4" s="1">
        <v>1.1887072808320909E-2</v>
      </c>
    </row>
    <row r="5" spans="1:32" x14ac:dyDescent="0.2">
      <c r="A5" s="1" t="s">
        <v>862</v>
      </c>
      <c r="B5" s="48" t="e">
        <f t="shared" ca="1" si="0"/>
        <v>#NAME?</v>
      </c>
      <c r="D5" s="18"/>
      <c r="H5" s="54">
        <v>43066</v>
      </c>
      <c r="I5" s="55">
        <v>13663.063</v>
      </c>
      <c r="J5" s="55">
        <v>15.52</v>
      </c>
      <c r="K5" s="55">
        <v>7.51</v>
      </c>
      <c r="L5" s="55">
        <v>9.9</v>
      </c>
      <c r="M5" s="55">
        <v>28.36</v>
      </c>
      <c r="N5" s="55">
        <v>7.34</v>
      </c>
      <c r="O5" s="55">
        <v>24.29</v>
      </c>
      <c r="P5" s="55">
        <v>15091.373100000001</v>
      </c>
      <c r="Q5" s="55">
        <v>4251.3333000000002</v>
      </c>
      <c r="R5" s="55">
        <v>2318.5727999999999</v>
      </c>
      <c r="S5" s="55">
        <v>10.3</v>
      </c>
      <c r="T5" s="55">
        <v>2.5299999999999998</v>
      </c>
      <c r="U5" s="55">
        <v>647.97410000000002</v>
      </c>
      <c r="V5" s="55">
        <v>93852.210699999996</v>
      </c>
      <c r="W5" s="55">
        <v>6364.7851000000001</v>
      </c>
      <c r="X5" s="55"/>
      <c r="Z5" s="1">
        <v>2.3290478852189267E-5</v>
      </c>
      <c r="AA5" s="1">
        <v>1.0093732866571781E-3</v>
      </c>
      <c r="AB5" s="1">
        <v>2.0127118644067798E-2</v>
      </c>
      <c r="AC5" s="1">
        <v>2.0017406440382968E-2</v>
      </c>
      <c r="AD5" s="1">
        <v>2.1664766248574718E-2</v>
      </c>
      <c r="AE5" s="1">
        <v>3.424657534246478E-3</v>
      </c>
      <c r="AF5" s="1">
        <v>3.8179714616274563E-2</v>
      </c>
    </row>
    <row r="6" spans="1:32" x14ac:dyDescent="0.2">
      <c r="A6" s="18" t="s">
        <v>888</v>
      </c>
      <c r="B6" s="48" t="e">
        <f t="shared" ca="1" si="0"/>
        <v>#NAME?</v>
      </c>
      <c r="D6" s="18"/>
      <c r="H6" s="54">
        <v>43063</v>
      </c>
      <c r="I6" s="55">
        <v>14111.940399999999</v>
      </c>
      <c r="J6" s="55">
        <v>15.88</v>
      </c>
      <c r="K6" s="55">
        <v>7.45</v>
      </c>
      <c r="L6" s="55">
        <v>9.94</v>
      </c>
      <c r="M6" s="55">
        <v>28.02</v>
      </c>
      <c r="N6" s="55">
        <v>7.45</v>
      </c>
      <c r="O6" s="55">
        <v>24.65</v>
      </c>
      <c r="P6" s="55">
        <v>14961.275299999999</v>
      </c>
      <c r="Q6" s="55">
        <v>4253.4796999999999</v>
      </c>
      <c r="R6" s="55">
        <v>2339.8371000000002</v>
      </c>
      <c r="S6" s="55">
        <v>10.19</v>
      </c>
      <c r="T6" s="55">
        <v>2.57</v>
      </c>
      <c r="U6" s="55">
        <v>637.84950000000003</v>
      </c>
      <c r="V6" s="55">
        <v>96615.987099999998</v>
      </c>
      <c r="W6" s="55">
        <v>6306.2352000000001</v>
      </c>
      <c r="X6" s="55"/>
      <c r="Z6" s="1">
        <v>2.3291021311377946E-5</v>
      </c>
      <c r="AA6" s="1">
        <v>2.8675793758696777E-3</v>
      </c>
      <c r="AB6" s="1">
        <v>1.2875536480686511E-2</v>
      </c>
      <c r="AC6" s="1">
        <v>4.3706293706293753E-3</v>
      </c>
      <c r="AD6" s="1">
        <v>1.0902255639097858E-2</v>
      </c>
      <c r="AE6" s="1">
        <v>3.4129692832763903E-3</v>
      </c>
      <c r="AF6" s="1">
        <v>5.8184639255236537E-3</v>
      </c>
    </row>
    <row r="7" spans="1:32" x14ac:dyDescent="0.2">
      <c r="A7" s="34" t="s">
        <v>914</v>
      </c>
      <c r="B7" s="48" t="e">
        <f t="shared" ca="1" si="0"/>
        <v>#NAME?</v>
      </c>
      <c r="H7" s="54">
        <v>43062</v>
      </c>
      <c r="I7" s="55">
        <v>13982.683499999999</v>
      </c>
      <c r="J7" s="55">
        <v>16.2</v>
      </c>
      <c r="K7" s="55">
        <v>7.51</v>
      </c>
      <c r="L7" s="55">
        <v>9.86</v>
      </c>
      <c r="M7" s="55">
        <v>26.72</v>
      </c>
      <c r="N7" s="55">
        <v>7.48</v>
      </c>
      <c r="O7" s="55">
        <v>24.6</v>
      </c>
      <c r="P7" s="55">
        <v>14947.2163</v>
      </c>
      <c r="Q7" s="55">
        <v>4246.6705000000002</v>
      </c>
      <c r="R7" s="55">
        <v>2323.4157</v>
      </c>
      <c r="S7" s="55">
        <v>10.050000000000001</v>
      </c>
      <c r="T7" s="55">
        <v>2.54</v>
      </c>
      <c r="U7" s="55">
        <v>634.03599999999994</v>
      </c>
      <c r="V7" s="55">
        <v>93994.389500000005</v>
      </c>
      <c r="W7" s="55">
        <v>6285.8864999999996</v>
      </c>
      <c r="X7" s="55"/>
      <c r="Z7" s="1">
        <v>2.3291563795657666E-5</v>
      </c>
      <c r="AA7" s="1">
        <v>1.5632335035826062E-2</v>
      </c>
      <c r="AB7" s="1">
        <v>9.5642933049946421E-3</v>
      </c>
      <c r="AC7" s="1">
        <v>2.2222222222222254E-2</v>
      </c>
      <c r="AD7" s="1">
        <v>1.1887072808320909E-2</v>
      </c>
      <c r="AE7" s="1">
        <v>6.7796610169491567E-3</v>
      </c>
      <c r="AF7" s="1">
        <v>9.2236740968485442E-3</v>
      </c>
    </row>
    <row r="8" spans="1:32" x14ac:dyDescent="0.2">
      <c r="A8" s="33" t="s">
        <v>978</v>
      </c>
      <c r="B8" s="48" t="e">
        <f t="shared" ca="1" si="0"/>
        <v>#NAME?</v>
      </c>
      <c r="D8" s="32"/>
      <c r="H8" s="54">
        <v>43061</v>
      </c>
      <c r="I8" s="55">
        <v>13634.1885</v>
      </c>
      <c r="J8" s="55">
        <v>17.010000000000002</v>
      </c>
      <c r="K8" s="55">
        <v>7.84</v>
      </c>
      <c r="L8" s="55">
        <v>10.06</v>
      </c>
      <c r="M8" s="55">
        <v>27.21</v>
      </c>
      <c r="N8" s="55">
        <v>7.64</v>
      </c>
      <c r="O8" s="55">
        <v>24.61</v>
      </c>
      <c r="P8" s="55">
        <v>14964.0542</v>
      </c>
      <c r="Q8" s="55">
        <v>4264.6670999999997</v>
      </c>
      <c r="R8" s="55">
        <v>2327.7217999999998</v>
      </c>
      <c r="S8" s="55">
        <v>10.28</v>
      </c>
      <c r="T8" s="55">
        <v>2.59</v>
      </c>
      <c r="U8" s="55">
        <v>629.08019999999999</v>
      </c>
      <c r="V8" s="55">
        <v>94747.777700000006</v>
      </c>
      <c r="W8" s="55">
        <v>6247.7264999999998</v>
      </c>
      <c r="X8" s="55"/>
      <c r="Z8" s="1">
        <v>2.3292106305250471E-5</v>
      </c>
      <c r="AA8" s="1">
        <v>2.134328975530897E-3</v>
      </c>
      <c r="AB8" s="1">
        <v>4.5555555555555571E-2</v>
      </c>
      <c r="AC8" s="1">
        <v>1.5979814970563555E-2</v>
      </c>
      <c r="AD8" s="1">
        <v>3.8179714616274563E-2</v>
      </c>
      <c r="AE8" s="1">
        <v>2.2650056625141968E-3</v>
      </c>
      <c r="AF8" s="1">
        <v>2.656191545080433E-2</v>
      </c>
    </row>
    <row r="9" spans="1:32" x14ac:dyDescent="0.2">
      <c r="A9" s="33" t="s">
        <v>989</v>
      </c>
      <c r="B9" s="48" t="e">
        <f t="shared" ca="1" si="0"/>
        <v>#NAME?</v>
      </c>
      <c r="H9" s="54">
        <v>43060</v>
      </c>
      <c r="I9" s="55">
        <v>13580.0964</v>
      </c>
      <c r="J9" s="55">
        <v>16.55</v>
      </c>
      <c r="K9" s="55">
        <v>7.91</v>
      </c>
      <c r="L9" s="55">
        <v>9.9</v>
      </c>
      <c r="M9" s="55">
        <v>27.65</v>
      </c>
      <c r="N9" s="55">
        <v>7.65</v>
      </c>
      <c r="O9" s="55">
        <v>24.88</v>
      </c>
      <c r="P9" s="55">
        <v>14981.145699999999</v>
      </c>
      <c r="Q9" s="55">
        <v>4178.6549000000005</v>
      </c>
      <c r="R9" s="55">
        <v>2336.2208000000001</v>
      </c>
      <c r="S9" s="55">
        <v>10.25</v>
      </c>
      <c r="T9" s="55">
        <v>2.56</v>
      </c>
      <c r="U9" s="55">
        <v>628.7586</v>
      </c>
      <c r="V9" s="55">
        <v>94060.892900000006</v>
      </c>
      <c r="W9" s="55">
        <v>6284.2510000000002</v>
      </c>
      <c r="X9" s="55"/>
      <c r="Z9" s="1">
        <v>6.988120195661196E-5</v>
      </c>
      <c r="AA9" s="1">
        <v>7.6216563589106556E-3</v>
      </c>
      <c r="AB9" s="1">
        <v>1.098901098901095E-2</v>
      </c>
      <c r="AC9" s="1">
        <v>2.5295109612142319E-3</v>
      </c>
      <c r="AD9" s="1">
        <v>5.8184639255236537E-3</v>
      </c>
      <c r="AE9" s="1">
        <v>7.8651685393258397E-3</v>
      </c>
      <c r="AF9" s="1">
        <v>3.7551633496057946E-3</v>
      </c>
    </row>
    <row r="10" spans="1:32" x14ac:dyDescent="0.2">
      <c r="A10" s="33" t="s">
        <v>999</v>
      </c>
      <c r="B10" s="48" t="e">
        <f t="shared" ca="1" si="0"/>
        <v>#NAME?</v>
      </c>
      <c r="H10" s="54">
        <v>43059</v>
      </c>
      <c r="I10" s="55">
        <v>13612.0064</v>
      </c>
      <c r="J10" s="55">
        <v>16.46</v>
      </c>
      <c r="K10" s="55">
        <v>7.97</v>
      </c>
      <c r="L10" s="55">
        <v>9.93</v>
      </c>
      <c r="M10" s="55">
        <v>27.73</v>
      </c>
      <c r="N10" s="55">
        <v>7.76</v>
      </c>
      <c r="O10" s="55">
        <v>25.09</v>
      </c>
      <c r="P10" s="55">
        <v>14969.4887</v>
      </c>
      <c r="Q10" s="55">
        <v>4153.1387000000004</v>
      </c>
      <c r="R10" s="55">
        <v>2322.8443000000002</v>
      </c>
      <c r="S10" s="55">
        <v>10.28</v>
      </c>
      <c r="T10" s="55">
        <v>2.57</v>
      </c>
      <c r="U10" s="55">
        <v>634.01009999999997</v>
      </c>
      <c r="V10" s="55">
        <v>93656.292300000001</v>
      </c>
      <c r="W10" s="55">
        <v>6297.6886999999997</v>
      </c>
      <c r="X10" s="55"/>
      <c r="Z10" s="1">
        <v>2.329427659630845E-5</v>
      </c>
      <c r="AA10" s="1">
        <v>4.1865579210285109E-3</v>
      </c>
      <c r="AB10" s="1">
        <v>3.2858707557503752E-3</v>
      </c>
      <c r="AC10" s="1">
        <v>1.1666666666666714E-2</v>
      </c>
      <c r="AD10" s="1">
        <v>9.2236740968485442E-3</v>
      </c>
      <c r="AE10" s="1">
        <v>0</v>
      </c>
      <c r="AF10" s="1">
        <v>4.1478129713423684E-3</v>
      </c>
    </row>
    <row r="11" spans="1:32" x14ac:dyDescent="0.2">
      <c r="A11" s="33" t="s">
        <v>1021</v>
      </c>
      <c r="B11" s="48" t="e">
        <f t="shared" ca="1" si="0"/>
        <v>#NAME?</v>
      </c>
      <c r="H11" s="54">
        <v>43056</v>
      </c>
      <c r="I11" s="55">
        <v>13512.1168</v>
      </c>
      <c r="J11" s="55">
        <v>16.84</v>
      </c>
      <c r="K11" s="55">
        <v>7.99</v>
      </c>
      <c r="L11" s="55">
        <v>10.01</v>
      </c>
      <c r="M11" s="55">
        <v>27.65</v>
      </c>
      <c r="N11" s="55">
        <v>7.8</v>
      </c>
      <c r="O11" s="55">
        <v>27.36</v>
      </c>
      <c r="P11" s="55">
        <v>15061.675800000001</v>
      </c>
      <c r="Q11" s="55">
        <v>4210.2214999999997</v>
      </c>
      <c r="R11" s="55">
        <v>2275.7656999999999</v>
      </c>
      <c r="S11" s="55">
        <v>10.32</v>
      </c>
      <c r="T11" s="55">
        <v>2.54</v>
      </c>
      <c r="U11" s="55">
        <v>623.89260000000002</v>
      </c>
      <c r="V11" s="55">
        <v>92531.345499999996</v>
      </c>
      <c r="W11" s="55">
        <v>6264.4355999999998</v>
      </c>
      <c r="X11" s="55"/>
      <c r="Z11" s="1">
        <v>2.3294819232244635E-5</v>
      </c>
      <c r="AA11" s="1">
        <v>1.3722659302738638E-2</v>
      </c>
      <c r="AB11" s="1">
        <v>0</v>
      </c>
      <c r="AC11" s="1">
        <v>4.9751243781095411E-3</v>
      </c>
      <c r="AD11" s="1">
        <v>2.656191545080433E-2</v>
      </c>
      <c r="AE11" s="1">
        <v>0</v>
      </c>
      <c r="AF11" s="1">
        <v>4.1650889814464076E-3</v>
      </c>
    </row>
    <row r="12" spans="1:32" x14ac:dyDescent="0.2">
      <c r="A12" s="33" t="s">
        <v>1055</v>
      </c>
      <c r="B12" s="48" t="e">
        <f t="shared" ca="1" si="0"/>
        <v>#NAME?</v>
      </c>
      <c r="H12" s="54">
        <v>43055</v>
      </c>
      <c r="I12" s="55">
        <v>13446.207200000001</v>
      </c>
      <c r="J12" s="55">
        <v>16.84</v>
      </c>
      <c r="K12" s="55">
        <v>8.32</v>
      </c>
      <c r="L12" s="55">
        <v>10.33</v>
      </c>
      <c r="M12" s="55">
        <v>28.05</v>
      </c>
      <c r="N12" s="55">
        <v>8.23</v>
      </c>
      <c r="O12" s="55">
        <v>27.4</v>
      </c>
      <c r="P12" s="55">
        <v>15066.8051</v>
      </c>
      <c r="Q12" s="55">
        <v>4208.5160999999998</v>
      </c>
      <c r="R12" s="55">
        <v>2280.9746</v>
      </c>
      <c r="S12" s="55">
        <v>11.45</v>
      </c>
      <c r="T12" s="55">
        <v>2.61</v>
      </c>
      <c r="U12" s="55">
        <v>621.55280000000005</v>
      </c>
      <c r="V12" s="55">
        <v>93797.397500000006</v>
      </c>
      <c r="W12" s="55">
        <v>6313.9408000000003</v>
      </c>
      <c r="X12" s="55"/>
      <c r="Z12" s="1">
        <v>2.3295361893493904E-5</v>
      </c>
      <c r="AA12" s="1">
        <v>2.4101184276547283E-2</v>
      </c>
      <c r="AB12" s="1">
        <v>1.7222820236813652E-2</v>
      </c>
      <c r="AC12" s="1">
        <v>3.6082474226804218E-2</v>
      </c>
      <c r="AD12" s="1">
        <v>3.7551633496057946E-3</v>
      </c>
      <c r="AE12" s="1">
        <v>1.2208657047724669E-2</v>
      </c>
      <c r="AF12" s="1">
        <v>7.5786282682832606E-4</v>
      </c>
    </row>
    <row r="13" spans="1:32" x14ac:dyDescent="0.2">
      <c r="A13" s="33" t="s">
        <v>1081</v>
      </c>
      <c r="B13" s="48" t="e">
        <f t="shared" ca="1" si="0"/>
        <v>#NAME?</v>
      </c>
      <c r="H13" s="54">
        <v>43054</v>
      </c>
      <c r="I13" s="55">
        <v>13445.3995</v>
      </c>
      <c r="J13" s="55">
        <v>16.8</v>
      </c>
      <c r="K13" s="55">
        <v>8.5500000000000007</v>
      </c>
      <c r="L13" s="55">
        <v>10.31</v>
      </c>
      <c r="M13" s="55">
        <v>28.57</v>
      </c>
      <c r="N13" s="55">
        <v>8.2899999999999991</v>
      </c>
      <c r="O13" s="55">
        <v>27.42</v>
      </c>
      <c r="P13" s="55">
        <v>15064.7315</v>
      </c>
      <c r="Q13" s="55">
        <v>4215.3572000000004</v>
      </c>
      <c r="R13" s="55">
        <v>2257.0088000000001</v>
      </c>
      <c r="S13" s="55">
        <v>11.86</v>
      </c>
      <c r="T13" s="55">
        <v>2.64</v>
      </c>
      <c r="U13" s="55">
        <v>630.83169999999996</v>
      </c>
      <c r="V13" s="55">
        <v>94327.334700000007</v>
      </c>
      <c r="W13" s="55">
        <v>6364.8492999999999</v>
      </c>
      <c r="X13" s="55"/>
      <c r="Z13" s="1">
        <v>2.3295904580056259E-5</v>
      </c>
      <c r="AA13" s="1">
        <v>1.3893116577456177E-2</v>
      </c>
      <c r="AB13" s="1">
        <v>1.3086150490730475E-2</v>
      </c>
      <c r="AC13" s="1">
        <v>6.9204152249136008E-3</v>
      </c>
      <c r="AD13" s="1">
        <v>4.1478129713423684E-3</v>
      </c>
      <c r="AE13" s="1">
        <v>1.1086474501108556E-3</v>
      </c>
      <c r="AF13" s="1">
        <v>2.1284829721362364E-2</v>
      </c>
    </row>
    <row r="14" spans="1:32" x14ac:dyDescent="0.2">
      <c r="A14" s="33" t="s">
        <v>1190</v>
      </c>
      <c r="B14" s="48" t="e">
        <f t="shared" ca="1" si="0"/>
        <v>#NAME?</v>
      </c>
      <c r="H14" s="54">
        <v>43053</v>
      </c>
      <c r="I14" s="55">
        <v>14261.7672</v>
      </c>
      <c r="J14" s="55">
        <v>17.420000000000002</v>
      </c>
      <c r="K14" s="55">
        <v>8.6999999999999993</v>
      </c>
      <c r="L14" s="55">
        <v>10.55</v>
      </c>
      <c r="M14" s="55">
        <v>29.09</v>
      </c>
      <c r="N14" s="55">
        <v>8.2899999999999991</v>
      </c>
      <c r="O14" s="55">
        <v>27.65</v>
      </c>
      <c r="P14" s="55">
        <v>15185.319100000001</v>
      </c>
      <c r="Q14" s="55">
        <v>4209.3134</v>
      </c>
      <c r="R14" s="55">
        <v>2236.2298999999998</v>
      </c>
      <c r="S14" s="55">
        <v>12.01</v>
      </c>
      <c r="T14" s="55">
        <v>2.68</v>
      </c>
      <c r="U14" s="55">
        <v>640.94569999999999</v>
      </c>
      <c r="V14" s="55">
        <v>99298.063200000004</v>
      </c>
      <c r="W14" s="55">
        <v>6382.3822</v>
      </c>
      <c r="X14" s="55"/>
      <c r="Z14" s="1">
        <v>6.9892598373755277E-5</v>
      </c>
      <c r="AA14" s="1">
        <v>3.0876523771681263E-3</v>
      </c>
      <c r="AB14" s="1">
        <v>5.482456140351033E-3</v>
      </c>
      <c r="AC14" s="1">
        <v>3.4482758620688614E-3</v>
      </c>
      <c r="AD14" s="1">
        <v>4.1650889814464076E-3</v>
      </c>
      <c r="AE14" s="1">
        <v>2.2123893805309214E-3</v>
      </c>
      <c r="AF14" s="1">
        <v>3.8714672861028809E-4</v>
      </c>
    </row>
    <row r="15" spans="1:32" x14ac:dyDescent="0.2">
      <c r="A15" s="33" t="s">
        <v>1220</v>
      </c>
      <c r="B15" s="1" t="e">
        <f t="shared" ca="1" si="0"/>
        <v>#NAME?</v>
      </c>
      <c r="H15" s="54">
        <v>43052</v>
      </c>
      <c r="I15" s="55">
        <v>14304.947899999999</v>
      </c>
      <c r="J15" s="55">
        <v>17.899999999999999</v>
      </c>
      <c r="K15" s="55">
        <v>8.81</v>
      </c>
      <c r="L15" s="55">
        <v>10.71</v>
      </c>
      <c r="M15" s="55">
        <v>28.86</v>
      </c>
      <c r="N15" s="55">
        <v>8.35</v>
      </c>
      <c r="O15" s="55">
        <v>27.76</v>
      </c>
      <c r="P15" s="55">
        <v>15228.98</v>
      </c>
      <c r="Q15" s="55">
        <v>4222.2764999999999</v>
      </c>
      <c r="R15" s="55">
        <v>2238.5174999999999</v>
      </c>
      <c r="S15" s="55">
        <v>11.79</v>
      </c>
      <c r="T15" s="55">
        <v>2.69</v>
      </c>
      <c r="U15" s="55">
        <v>629.71100000000001</v>
      </c>
      <c r="V15" s="55">
        <v>100185.1909</v>
      </c>
      <c r="W15" s="55">
        <v>6383.4835999999996</v>
      </c>
      <c r="X15" s="55"/>
      <c r="Z15" s="1">
        <v>2.3298075578992439E-5</v>
      </c>
      <c r="AA15" s="1">
        <v>3.3505118915678755E-3</v>
      </c>
      <c r="AB15" s="1">
        <v>1.5118790496760348E-2</v>
      </c>
      <c r="AC15" s="1">
        <v>2.1097046413502074E-2</v>
      </c>
      <c r="AD15" s="1">
        <v>7.5786282682832606E-4</v>
      </c>
      <c r="AE15" s="1">
        <v>4.444444444444251E-3</v>
      </c>
      <c r="AF15" s="1">
        <v>1.1627906976743319E-3</v>
      </c>
    </row>
    <row r="16" spans="1:32" x14ac:dyDescent="0.2">
      <c r="A16" s="33" t="s">
        <v>1223</v>
      </c>
      <c r="B16" s="1" t="e">
        <f t="shared" ca="1" si="0"/>
        <v>#NAME?</v>
      </c>
      <c r="H16" s="54">
        <v>43049</v>
      </c>
      <c r="I16" s="55">
        <v>14009.1369</v>
      </c>
      <c r="J16" s="55">
        <v>18.059999999999999</v>
      </c>
      <c r="K16" s="55">
        <v>8.9600000000000009</v>
      </c>
      <c r="L16" s="55">
        <v>10.64</v>
      </c>
      <c r="M16" s="55">
        <v>28.87</v>
      </c>
      <c r="N16" s="55">
        <v>8.4600000000000009</v>
      </c>
      <c r="O16" s="55">
        <v>27.7</v>
      </c>
      <c r="P16" s="55">
        <v>15210.438200000001</v>
      </c>
      <c r="Q16" s="55">
        <v>4215.1378000000004</v>
      </c>
      <c r="R16" s="55">
        <v>2221.7183</v>
      </c>
      <c r="S16" s="55">
        <v>11.91</v>
      </c>
      <c r="T16" s="55">
        <v>2.65</v>
      </c>
      <c r="U16" s="55">
        <v>634.4624</v>
      </c>
      <c r="V16" s="55">
        <v>99515.151400000002</v>
      </c>
      <c r="W16" s="55">
        <v>6336.6812</v>
      </c>
      <c r="X16" s="55"/>
      <c r="Z16" s="1">
        <v>2.3298618391898174E-5</v>
      </c>
      <c r="AA16" s="1">
        <v>1.2488382217172855E-3</v>
      </c>
      <c r="AB16" s="1">
        <v>1.3129102844638973E-2</v>
      </c>
      <c r="AC16" s="1">
        <v>1.4962593516209433E-2</v>
      </c>
      <c r="AD16" s="1">
        <v>2.1284829721362364E-2</v>
      </c>
      <c r="AE16" s="1">
        <v>1.1098779134295356E-3</v>
      </c>
      <c r="AF16" s="1">
        <v>3.8774718883294312E-4</v>
      </c>
    </row>
    <row r="17" spans="1:32" x14ac:dyDescent="0.2">
      <c r="A17" s="33"/>
      <c r="H17" s="54">
        <v>43048</v>
      </c>
      <c r="I17" s="55">
        <v>13944.116900000001</v>
      </c>
      <c r="J17" s="55">
        <v>18</v>
      </c>
      <c r="K17" s="55">
        <v>8.9700000000000006</v>
      </c>
      <c r="L17" s="55">
        <v>10.62</v>
      </c>
      <c r="M17" s="55">
        <v>28.27</v>
      </c>
      <c r="N17" s="55">
        <v>8.57</v>
      </c>
      <c r="O17" s="55">
        <v>27.6</v>
      </c>
      <c r="P17" s="55">
        <v>15190.653700000001</v>
      </c>
      <c r="Q17" s="55">
        <v>4231.4195</v>
      </c>
      <c r="R17" s="55">
        <v>2248.9337</v>
      </c>
      <c r="S17" s="55">
        <v>12.19</v>
      </c>
      <c r="T17" s="55">
        <v>2.66</v>
      </c>
      <c r="U17" s="55">
        <v>631.25729999999999</v>
      </c>
      <c r="V17" s="55">
        <v>99350.831699999995</v>
      </c>
      <c r="W17" s="55">
        <v>6411.1440000000002</v>
      </c>
      <c r="X17" s="55"/>
      <c r="Z17" s="1">
        <v>2.3299161230116994E-5</v>
      </c>
      <c r="AA17" s="1">
        <v>1.53130453073127E-2</v>
      </c>
      <c r="AB17" s="1">
        <v>5.0882658359293842E-2</v>
      </c>
      <c r="AC17" s="1">
        <v>9.8765432098766315E-3</v>
      </c>
      <c r="AD17" s="1">
        <v>3.8714672861028809E-4</v>
      </c>
      <c r="AE17" s="1">
        <v>6.7039106145252436E-3</v>
      </c>
      <c r="AF17" s="1">
        <v>3.5019455252918164E-3</v>
      </c>
    </row>
    <row r="18" spans="1:32" x14ac:dyDescent="0.2">
      <c r="A18" s="33"/>
      <c r="H18" s="54">
        <v>43047</v>
      </c>
      <c r="I18" s="55">
        <v>13953.324000000001</v>
      </c>
      <c r="J18" s="55">
        <v>17.940000000000001</v>
      </c>
      <c r="K18" s="55">
        <v>8.7200000000000006</v>
      </c>
      <c r="L18" s="55">
        <v>10.61</v>
      </c>
      <c r="M18" s="55">
        <v>27.86</v>
      </c>
      <c r="N18" s="55">
        <v>8.43</v>
      </c>
      <c r="O18" s="55">
        <v>27.51</v>
      </c>
      <c r="P18" s="55">
        <v>15182.280699999999</v>
      </c>
      <c r="Q18" s="55">
        <v>4222.7075999999997</v>
      </c>
      <c r="R18" s="55">
        <v>2234.4893000000002</v>
      </c>
      <c r="S18" s="55">
        <v>11.91</v>
      </c>
      <c r="T18" s="55">
        <v>2.68</v>
      </c>
      <c r="U18" s="55">
        <v>629.44280000000003</v>
      </c>
      <c r="V18" s="55">
        <v>101360.0594</v>
      </c>
      <c r="W18" s="55">
        <v>6360.6036000000004</v>
      </c>
      <c r="X18" s="55"/>
      <c r="Z18" s="1">
        <v>2.3299704093648899E-5</v>
      </c>
      <c r="AA18" s="1">
        <v>1.0094293723038605E-2</v>
      </c>
      <c r="AB18" s="1">
        <v>1.6895459345301012E-2</v>
      </c>
      <c r="AC18" s="1">
        <v>2.8789161727349688E-2</v>
      </c>
      <c r="AD18" s="1">
        <v>1.1627906976743319E-3</v>
      </c>
      <c r="AE18" s="1">
        <v>3.3632286995515237E-3</v>
      </c>
      <c r="AF18" s="1">
        <v>8.4876543209877475E-3</v>
      </c>
    </row>
    <row r="19" spans="1:32" x14ac:dyDescent="0.2">
      <c r="A19" s="33"/>
      <c r="B19" s="1" t="e">
        <f ca="1">getIndexName(A19)</f>
        <v>#NAME?</v>
      </c>
      <c r="H19" s="54">
        <v>43046</v>
      </c>
      <c r="I19" s="55">
        <v>14121.362499999999</v>
      </c>
      <c r="J19" s="55">
        <v>18.399999999999999</v>
      </c>
      <c r="K19" s="55">
        <v>8.9499999999999993</v>
      </c>
      <c r="L19" s="55">
        <v>10.65</v>
      </c>
      <c r="M19" s="55">
        <v>28.87</v>
      </c>
      <c r="N19" s="55">
        <v>8.33</v>
      </c>
      <c r="O19" s="55">
        <v>27.2</v>
      </c>
      <c r="P19" s="55">
        <v>15249.8179</v>
      </c>
      <c r="Q19" s="55">
        <v>4224.4337999999998</v>
      </c>
      <c r="R19" s="55">
        <v>2229.6567</v>
      </c>
      <c r="S19" s="55">
        <v>11.84</v>
      </c>
      <c r="T19" s="55">
        <v>2.67</v>
      </c>
      <c r="U19" s="55">
        <v>623.80460000000005</v>
      </c>
      <c r="V19" s="55">
        <v>103242.236</v>
      </c>
      <c r="W19" s="55">
        <v>6358.3019999999997</v>
      </c>
      <c r="X19" s="55"/>
      <c r="Z19" s="1">
        <v>6.9903998508813459E-5</v>
      </c>
      <c r="AA19" s="1">
        <v>4.4681504973107522E-3</v>
      </c>
      <c r="AB19" s="1">
        <v>3.1779661016950733E-3</v>
      </c>
      <c r="AC19" s="1">
        <v>7.6791808873719614E-3</v>
      </c>
      <c r="AD19" s="1">
        <v>3.8774718883294312E-4</v>
      </c>
      <c r="AE19" s="1">
        <v>2.2471910112358273E-3</v>
      </c>
      <c r="AF19" s="1">
        <v>0</v>
      </c>
    </row>
    <row r="20" spans="1:32" x14ac:dyDescent="0.2">
      <c r="A20" s="33"/>
      <c r="B20" s="1" t="e">
        <f ca="1">getIndexName(A20)</f>
        <v>#NAME?</v>
      </c>
      <c r="H20" s="54">
        <v>43045</v>
      </c>
      <c r="I20" s="55">
        <v>14245.0345</v>
      </c>
      <c r="J20" s="55">
        <v>18.61</v>
      </c>
      <c r="K20" s="55">
        <v>9.0399999999999991</v>
      </c>
      <c r="L20" s="55">
        <v>10.29</v>
      </c>
      <c r="M20" s="55">
        <v>28.2</v>
      </c>
      <c r="N20" s="55">
        <v>8.3800000000000008</v>
      </c>
      <c r="O20" s="55">
        <v>27.64</v>
      </c>
      <c r="P20" s="55">
        <v>15176.773800000001</v>
      </c>
      <c r="Q20" s="55">
        <v>4177.3921</v>
      </c>
      <c r="R20" s="55">
        <v>2209.2775000000001</v>
      </c>
      <c r="S20" s="55">
        <v>11.95</v>
      </c>
      <c r="T20" s="55">
        <v>2.61</v>
      </c>
      <c r="U20" s="55">
        <v>619.97090000000003</v>
      </c>
      <c r="V20" s="55">
        <v>103481.91099999999</v>
      </c>
      <c r="W20" s="55">
        <v>6331.5654000000004</v>
      </c>
      <c r="X20" s="55"/>
      <c r="Z20" s="1">
        <v>2.3301875800907368E-5</v>
      </c>
      <c r="AA20" s="1">
        <v>1.4735486751985549E-3</v>
      </c>
      <c r="AB20" s="1">
        <v>4.2553191489360653E-3</v>
      </c>
      <c r="AC20" s="1">
        <v>5.0933786078097842E-3</v>
      </c>
      <c r="AD20" s="1">
        <v>3.5019455252918164E-3</v>
      </c>
      <c r="AE20" s="1">
        <v>2.2522522522521182E-3</v>
      </c>
      <c r="AF20" s="1">
        <v>3.8431975403534491E-3</v>
      </c>
    </row>
    <row r="21" spans="1:32" x14ac:dyDescent="0.2">
      <c r="H21" s="54">
        <v>43042</v>
      </c>
      <c r="I21" s="55">
        <v>13789.116599999999</v>
      </c>
      <c r="J21" s="55">
        <v>18.440000000000001</v>
      </c>
      <c r="K21" s="55">
        <v>8.7100000000000009</v>
      </c>
      <c r="L21" s="55">
        <v>10.06</v>
      </c>
      <c r="M21" s="55">
        <v>28.2</v>
      </c>
      <c r="N21" s="55">
        <v>8.34</v>
      </c>
      <c r="O21" s="55">
        <v>27.22</v>
      </c>
      <c r="P21" s="55">
        <v>15171.1301</v>
      </c>
      <c r="Q21" s="55">
        <v>4134.0441000000001</v>
      </c>
      <c r="R21" s="55">
        <v>2216.8386</v>
      </c>
      <c r="S21" s="55">
        <v>11.87</v>
      </c>
      <c r="T21" s="55">
        <v>2.54</v>
      </c>
      <c r="U21" s="55">
        <v>607.7097</v>
      </c>
      <c r="V21" s="55">
        <v>101571.7815</v>
      </c>
      <c r="W21" s="55">
        <v>6300.8307000000004</v>
      </c>
      <c r="X21" s="55"/>
      <c r="Z21" s="1">
        <v>2.3302418791004698E-5</v>
      </c>
      <c r="AA21" s="1">
        <v>2.7874564459930973E-3</v>
      </c>
      <c r="AB21" s="1">
        <v>0</v>
      </c>
      <c r="AC21" s="1">
        <v>2.256944444444442E-2</v>
      </c>
      <c r="AD21" s="1">
        <v>8.4876543209877475E-3</v>
      </c>
      <c r="AE21" s="1">
        <v>3.3670033670032407E-3</v>
      </c>
      <c r="AF21" s="1">
        <v>1.5349194167305624E-3</v>
      </c>
    </row>
    <row r="22" spans="1:32" x14ac:dyDescent="0.2">
      <c r="H22" s="54">
        <v>43041</v>
      </c>
      <c r="I22" s="55">
        <v>13876.605600000001</v>
      </c>
      <c r="J22" s="55">
        <v>17.96</v>
      </c>
      <c r="K22" s="55">
        <v>8.69</v>
      </c>
      <c r="L22" s="55">
        <v>10.23</v>
      </c>
      <c r="M22" s="55">
        <v>28.5</v>
      </c>
      <c r="N22" s="55">
        <v>8.42</v>
      </c>
      <c r="O22" s="55">
        <v>27.2</v>
      </c>
      <c r="P22" s="55">
        <v>15048.634599999999</v>
      </c>
      <c r="Q22" s="55">
        <v>4154.8638000000001</v>
      </c>
      <c r="R22" s="55">
        <v>2221.6291000000001</v>
      </c>
      <c r="S22" s="55">
        <v>12.29</v>
      </c>
      <c r="T22" s="55">
        <v>2.59</v>
      </c>
      <c r="U22" s="55">
        <v>611.64210000000003</v>
      </c>
      <c r="V22" s="55">
        <v>101697.43459999999</v>
      </c>
      <c r="W22" s="55">
        <v>6289.3968999999997</v>
      </c>
      <c r="X22" s="55"/>
      <c r="Z22" s="1">
        <v>2.3302961806415112E-5</v>
      </c>
      <c r="AA22" s="1">
        <v>2.7797081306463189E-3</v>
      </c>
      <c r="AB22" s="1">
        <v>5.8116232464929918E-2</v>
      </c>
      <c r="AC22" s="1">
        <v>5.1813471502590858E-3</v>
      </c>
      <c r="AD22" s="1">
        <v>0</v>
      </c>
      <c r="AE22" s="1">
        <v>1.1098779134295134E-2</v>
      </c>
      <c r="AF22" s="1">
        <v>2.6933435936900008E-3</v>
      </c>
    </row>
    <row r="23" spans="1:32" x14ac:dyDescent="0.2">
      <c r="H23" s="54">
        <v>43040</v>
      </c>
      <c r="I23" s="55">
        <v>13678.2904</v>
      </c>
      <c r="J23" s="55">
        <v>17.989999999999998</v>
      </c>
      <c r="K23" s="55">
        <v>9.0500000000000007</v>
      </c>
      <c r="L23" s="55">
        <v>10.49</v>
      </c>
      <c r="M23" s="55">
        <v>28.96</v>
      </c>
      <c r="N23" s="55">
        <v>8.5299999999999994</v>
      </c>
      <c r="O23" s="55">
        <v>27.76</v>
      </c>
      <c r="P23" s="55">
        <v>14972.366900000001</v>
      </c>
      <c r="Q23" s="55">
        <v>4137.0884999999998</v>
      </c>
      <c r="R23" s="55">
        <v>2213.2139000000002</v>
      </c>
      <c r="S23" s="55">
        <v>12.26</v>
      </c>
      <c r="T23" s="55">
        <v>2.63</v>
      </c>
      <c r="U23" s="55">
        <v>606.8827</v>
      </c>
      <c r="V23" s="55">
        <v>99616.087499999994</v>
      </c>
      <c r="W23" s="55">
        <v>6240.0816999999997</v>
      </c>
      <c r="X23" s="55"/>
      <c r="Z23" s="1">
        <v>2.3303504847138612E-5</v>
      </c>
      <c r="AA23" s="1">
        <v>1.4383561643835585E-2</v>
      </c>
      <c r="AB23" s="1">
        <v>0</v>
      </c>
      <c r="AC23" s="1">
        <v>1.2237762237762295E-2</v>
      </c>
      <c r="AD23" s="1">
        <v>3.8431975403534491E-3</v>
      </c>
      <c r="AE23" s="1">
        <v>1.0089686098654793E-2</v>
      </c>
      <c r="AF23" s="1">
        <v>2.3139220979560005E-3</v>
      </c>
    </row>
    <row r="24" spans="1:32" x14ac:dyDescent="0.2">
      <c r="H24" s="54">
        <v>43039</v>
      </c>
      <c r="I24" s="55">
        <v>13344.904399999999</v>
      </c>
      <c r="J24" s="55">
        <v>18</v>
      </c>
      <c r="K24" s="55">
        <v>9.17</v>
      </c>
      <c r="L24" s="55">
        <v>10.59</v>
      </c>
      <c r="M24" s="55">
        <v>29.14</v>
      </c>
      <c r="N24" s="55">
        <v>8.5500000000000007</v>
      </c>
      <c r="O24" s="55">
        <v>27.78</v>
      </c>
      <c r="P24" s="55">
        <v>14968.4514</v>
      </c>
      <c r="Q24" s="55">
        <v>4111.5559000000003</v>
      </c>
      <c r="R24" s="55">
        <v>2205.8948999999998</v>
      </c>
      <c r="S24" s="55">
        <v>12.65</v>
      </c>
      <c r="T24" s="55">
        <v>2.6</v>
      </c>
      <c r="U24" s="55">
        <v>607.41759999999999</v>
      </c>
      <c r="V24" s="55">
        <v>95426.731700000004</v>
      </c>
      <c r="W24" s="55">
        <v>6264.5019000000002</v>
      </c>
      <c r="X24" s="55"/>
      <c r="Z24" s="1">
        <v>6.9915402363118773E-5</v>
      </c>
      <c r="AA24" s="1">
        <v>3.4129692832765013E-3</v>
      </c>
      <c r="AB24" s="1">
        <v>1.9407558733401498E-2</v>
      </c>
      <c r="AC24" s="1">
        <v>1.3286093888396744E-2</v>
      </c>
      <c r="AD24" s="1">
        <v>1.5349194167305624E-3</v>
      </c>
      <c r="AE24" s="1">
        <v>5.636978579481422E-3</v>
      </c>
      <c r="AF24" s="1">
        <v>3.858024691356654E-4</v>
      </c>
    </row>
    <row r="25" spans="1:32" x14ac:dyDescent="0.2">
      <c r="H25" s="54">
        <v>43038</v>
      </c>
      <c r="I25" s="55">
        <v>13358.388000000001</v>
      </c>
      <c r="J25" s="55">
        <v>18.07</v>
      </c>
      <c r="K25" s="55">
        <v>9.18</v>
      </c>
      <c r="L25" s="55">
        <v>10.72</v>
      </c>
      <c r="M25" s="55">
        <v>30</v>
      </c>
      <c r="N25" s="55">
        <v>8.51</v>
      </c>
      <c r="O25" s="55">
        <v>28.28</v>
      </c>
      <c r="P25" s="55">
        <v>14965.17</v>
      </c>
      <c r="Q25" s="55">
        <v>4108.0529999999999</v>
      </c>
      <c r="R25" s="55">
        <v>2226.1017999999999</v>
      </c>
      <c r="S25" s="55">
        <v>12.6</v>
      </c>
      <c r="T25" s="55">
        <v>2.61</v>
      </c>
      <c r="U25" s="55">
        <v>619.6943</v>
      </c>
      <c r="V25" s="55">
        <v>92806.710500000001</v>
      </c>
      <c r="W25" s="55">
        <v>6273.7263999999996</v>
      </c>
      <c r="X25" s="55"/>
      <c r="Z25" s="1">
        <v>2.3305677262941416E-5</v>
      </c>
      <c r="AA25" s="1">
        <v>6.105834464043447E-3</v>
      </c>
      <c r="AB25" s="1">
        <v>3.0737704918031294E-3</v>
      </c>
      <c r="AC25" s="1">
        <v>3.0901287553648182E-2</v>
      </c>
      <c r="AD25" s="1">
        <v>2.6933435936900008E-3</v>
      </c>
      <c r="AE25" s="1">
        <v>1.1261261261262812E-3</v>
      </c>
      <c r="AF25" s="1">
        <v>3.0959752321981782E-3</v>
      </c>
    </row>
    <row r="26" spans="1:32" x14ac:dyDescent="0.2">
      <c r="H26" s="54">
        <v>43035</v>
      </c>
      <c r="I26" s="55">
        <v>13396.804400000001</v>
      </c>
      <c r="J26" s="55">
        <v>17.940000000000001</v>
      </c>
      <c r="K26" s="55">
        <v>9.1300000000000008</v>
      </c>
      <c r="L26" s="55">
        <v>10.64</v>
      </c>
      <c r="M26" s="55">
        <v>29.54</v>
      </c>
      <c r="N26" s="55">
        <v>8.69</v>
      </c>
      <c r="O26" s="55">
        <v>28.72</v>
      </c>
      <c r="P26" s="55">
        <v>14945.742</v>
      </c>
      <c r="Q26" s="55">
        <v>4163.2223999999997</v>
      </c>
      <c r="R26" s="55">
        <v>2219.5637999999999</v>
      </c>
      <c r="S26" s="55">
        <v>13.59</v>
      </c>
      <c r="T26" s="55">
        <v>2.68</v>
      </c>
      <c r="U26" s="55">
        <v>617.95050000000003</v>
      </c>
      <c r="V26" s="55">
        <v>92711.534799999994</v>
      </c>
      <c r="W26" s="55">
        <v>6297.7646999999997</v>
      </c>
      <c r="X26" s="55"/>
      <c r="Z26" s="1">
        <v>2.330622043023034E-5</v>
      </c>
      <c r="AA26" s="1">
        <v>8.8980150581794426E-3</v>
      </c>
      <c r="AB26" s="1">
        <v>1.2145748987854366E-2</v>
      </c>
      <c r="AC26" s="1">
        <v>2.5817555938039138E-3</v>
      </c>
      <c r="AD26" s="1">
        <v>2.3139220979560005E-3</v>
      </c>
      <c r="AE26" s="1">
        <v>7.8212290502791548E-3</v>
      </c>
      <c r="AF26" s="1">
        <v>2.7016595908915253E-3</v>
      </c>
    </row>
    <row r="27" spans="1:32" x14ac:dyDescent="0.2">
      <c r="H27" s="54">
        <v>43034</v>
      </c>
      <c r="I27" s="55">
        <v>13609.5535</v>
      </c>
      <c r="J27" s="55">
        <v>17.920000000000002</v>
      </c>
      <c r="K27" s="55">
        <v>9.08</v>
      </c>
      <c r="L27" s="55">
        <v>10.67</v>
      </c>
      <c r="M27" s="55">
        <v>29.39</v>
      </c>
      <c r="N27" s="55">
        <v>8.75</v>
      </c>
      <c r="O27" s="55">
        <v>28.15</v>
      </c>
      <c r="P27" s="55">
        <v>15023.519700000001</v>
      </c>
      <c r="Q27" s="55">
        <v>4213.4121999999998</v>
      </c>
      <c r="R27" s="55">
        <v>2234.2194</v>
      </c>
      <c r="S27" s="55">
        <v>13.86</v>
      </c>
      <c r="T27" s="55">
        <v>2.65</v>
      </c>
      <c r="U27" s="55">
        <v>615.79600000000005</v>
      </c>
      <c r="V27" s="55">
        <v>95756.187600000005</v>
      </c>
      <c r="W27" s="55">
        <v>6289.2671</v>
      </c>
      <c r="X27" s="55"/>
      <c r="Z27" s="1">
        <v>2.3306763622832349E-5</v>
      </c>
      <c r="AA27" s="1">
        <v>8.8195386702849543E-3</v>
      </c>
      <c r="AB27" s="1">
        <v>2.851524090462132E-2</v>
      </c>
      <c r="AC27" s="1">
        <v>5.9880239520958556E-3</v>
      </c>
      <c r="AD27" s="1">
        <v>3.858024691356654E-4</v>
      </c>
      <c r="AE27" s="1">
        <v>2.0787746170678467E-2</v>
      </c>
      <c r="AF27" s="1">
        <v>9.9350401222775275E-3</v>
      </c>
    </row>
    <row r="28" spans="1:32" x14ac:dyDescent="0.2">
      <c r="H28" s="54">
        <v>43033</v>
      </c>
      <c r="I28" s="55">
        <v>13580.5681</v>
      </c>
      <c r="J28" s="55">
        <v>18.100000000000001</v>
      </c>
      <c r="K28" s="55">
        <v>8.8699999999999992</v>
      </c>
      <c r="L28" s="55">
        <v>10.34</v>
      </c>
      <c r="M28" s="55">
        <v>29.6</v>
      </c>
      <c r="N28" s="55">
        <v>8.6199999999999992</v>
      </c>
      <c r="O28" s="55">
        <v>28.13</v>
      </c>
      <c r="P28" s="55">
        <v>15051.9691</v>
      </c>
      <c r="Q28" s="55">
        <v>4213.6916000000001</v>
      </c>
      <c r="R28" s="55">
        <v>2261.2013000000002</v>
      </c>
      <c r="S28" s="55">
        <v>13.77</v>
      </c>
      <c r="T28" s="55">
        <v>2.63</v>
      </c>
      <c r="U28" s="55">
        <v>615.16219999999998</v>
      </c>
      <c r="V28" s="55">
        <v>95623.734899999996</v>
      </c>
      <c r="W28" s="55">
        <v>6266.1094000000003</v>
      </c>
      <c r="X28" s="55"/>
      <c r="Z28" s="1">
        <v>2.3307306840747444E-5</v>
      </c>
      <c r="AA28" s="1">
        <v>8.2079343365253354E-3</v>
      </c>
      <c r="AB28" s="1">
        <v>1.8018018018018056E-2</v>
      </c>
      <c r="AC28" s="1">
        <v>1.475694444444442E-2</v>
      </c>
      <c r="AD28" s="1">
        <v>3.0959752321981782E-3</v>
      </c>
      <c r="AE28" s="1">
        <v>4.395604395604602E-3</v>
      </c>
      <c r="AF28" s="1">
        <v>3.8226299694188448E-4</v>
      </c>
    </row>
    <row r="29" spans="1:32" x14ac:dyDescent="0.2">
      <c r="H29" s="54">
        <v>43032</v>
      </c>
      <c r="I29" s="55">
        <v>13477.8446</v>
      </c>
      <c r="J29" s="55">
        <v>17.760000000000002</v>
      </c>
      <c r="K29" s="55">
        <v>8.6300000000000008</v>
      </c>
      <c r="L29" s="55">
        <v>10.24</v>
      </c>
      <c r="M29" s="55">
        <v>29.75</v>
      </c>
      <c r="N29" s="55">
        <v>8.6</v>
      </c>
      <c r="O29" s="55">
        <v>27.77</v>
      </c>
      <c r="P29" s="55">
        <v>15034.694799999999</v>
      </c>
      <c r="Q29" s="55">
        <v>4217.0807000000004</v>
      </c>
      <c r="R29" s="55">
        <v>2250.6287000000002</v>
      </c>
      <c r="S29" s="55">
        <v>13.64</v>
      </c>
      <c r="T29" s="55">
        <v>2.61</v>
      </c>
      <c r="U29" s="55">
        <v>617.2396</v>
      </c>
      <c r="V29" s="55">
        <v>96570.017300000007</v>
      </c>
      <c r="W29" s="55">
        <v>6155.3987999999999</v>
      </c>
      <c r="X29" s="55"/>
      <c r="Z29" s="1">
        <v>6.9926809938891665E-5</v>
      </c>
      <c r="AA29" s="1">
        <v>2.0949720670391025E-2</v>
      </c>
      <c r="AB29" s="1">
        <v>1.089108910891079E-2</v>
      </c>
      <c r="AC29" s="1">
        <v>1.4084507042253502E-2</v>
      </c>
      <c r="AD29" s="1">
        <v>2.7016595908915253E-3</v>
      </c>
      <c r="AE29" s="1">
        <v>1.0869565217391242E-2</v>
      </c>
      <c r="AF29" s="1">
        <v>7.2106261859583576E-3</v>
      </c>
    </row>
    <row r="30" spans="1:32" x14ac:dyDescent="0.2">
      <c r="H30" s="54">
        <v>43031</v>
      </c>
      <c r="I30" s="55">
        <v>13534.507600000001</v>
      </c>
      <c r="J30" s="55">
        <v>17.899999999999999</v>
      </c>
      <c r="K30" s="55">
        <v>8.75</v>
      </c>
      <c r="L30" s="55">
        <v>10.32</v>
      </c>
      <c r="M30" s="55">
        <v>29.21</v>
      </c>
      <c r="N30" s="55">
        <v>8.57</v>
      </c>
      <c r="O30" s="55">
        <v>27.92</v>
      </c>
      <c r="P30" s="55">
        <v>14954.7359</v>
      </c>
      <c r="Q30" s="55">
        <v>4204.0528999999997</v>
      </c>
      <c r="R30" s="55">
        <v>2256.2896000000001</v>
      </c>
      <c r="S30" s="55">
        <v>13.93</v>
      </c>
      <c r="T30" s="55">
        <v>2.56</v>
      </c>
      <c r="U30" s="55">
        <v>626.41949999999997</v>
      </c>
      <c r="V30" s="55">
        <v>94901.733300000007</v>
      </c>
      <c r="W30" s="55">
        <v>6146.1875</v>
      </c>
      <c r="X30" s="55"/>
      <c r="Z30" s="1">
        <v>2.3309479965538671E-5</v>
      </c>
      <c r="AA30" s="1">
        <v>4.9122807017543124E-3</v>
      </c>
      <c r="AB30" s="1">
        <v>3.9447731755425375E-3</v>
      </c>
      <c r="AC30" s="1">
        <v>1.2477718360071277E-2</v>
      </c>
      <c r="AD30" s="1">
        <v>9.9350401222775275E-3</v>
      </c>
      <c r="AE30" s="1">
        <v>5.4644808743167239E-3</v>
      </c>
      <c r="AF30" s="1">
        <v>1.1372251705836778E-3</v>
      </c>
    </row>
    <row r="31" spans="1:32" x14ac:dyDescent="0.2">
      <c r="H31" s="54">
        <v>43028</v>
      </c>
      <c r="I31" s="55">
        <v>13722.8212</v>
      </c>
      <c r="J31" s="55">
        <v>17.7</v>
      </c>
      <c r="K31" s="55">
        <v>8.73</v>
      </c>
      <c r="L31" s="55">
        <v>10.17</v>
      </c>
      <c r="M31" s="55">
        <v>27.8</v>
      </c>
      <c r="N31" s="55">
        <v>8.5399999999999991</v>
      </c>
      <c r="O31" s="55">
        <v>28.09</v>
      </c>
      <c r="P31" s="55">
        <v>14980.5126</v>
      </c>
      <c r="Q31" s="55">
        <v>4233.9180999999999</v>
      </c>
      <c r="R31" s="55">
        <v>2277.6179000000002</v>
      </c>
      <c r="S31" s="55">
        <v>13.73</v>
      </c>
      <c r="T31" s="55">
        <v>2.56</v>
      </c>
      <c r="U31" s="55">
        <v>630.25429999999994</v>
      </c>
      <c r="V31" s="55">
        <v>97762.416599999997</v>
      </c>
      <c r="W31" s="55">
        <v>6113.7718000000004</v>
      </c>
      <c r="X31" s="55"/>
      <c r="Z31" s="1">
        <v>2.331002331001919E-5</v>
      </c>
      <c r="AA31" s="1">
        <v>2.7303754266211677E-2</v>
      </c>
      <c r="AB31" s="1">
        <v>5.0777202072538774E-2</v>
      </c>
      <c r="AC31" s="1">
        <v>2.772963604852674E-2</v>
      </c>
      <c r="AD31" s="1">
        <v>3.8226299694188448E-4</v>
      </c>
      <c r="AE31" s="1">
        <v>2.8089887640449396E-2</v>
      </c>
      <c r="AF31" s="1">
        <v>6.8702290076336769E-3</v>
      </c>
    </row>
    <row r="32" spans="1:32" x14ac:dyDescent="0.2">
      <c r="H32" s="54">
        <v>43027</v>
      </c>
      <c r="I32" s="55">
        <v>13399.8685</v>
      </c>
      <c r="J32" s="55">
        <v>17.55</v>
      </c>
      <c r="K32" s="55">
        <v>8.6999999999999993</v>
      </c>
      <c r="L32" s="55">
        <v>10.08</v>
      </c>
      <c r="M32" s="55">
        <v>27.4</v>
      </c>
      <c r="N32" s="55">
        <v>8.4499999999999993</v>
      </c>
      <c r="O32" s="55">
        <v>27.89</v>
      </c>
      <c r="P32" s="55">
        <v>15038.522499999999</v>
      </c>
      <c r="Q32" s="55">
        <v>4205.2214000000004</v>
      </c>
      <c r="R32" s="55">
        <v>2279.0726</v>
      </c>
      <c r="S32" s="55">
        <v>13.65</v>
      </c>
      <c r="T32" s="55">
        <v>2.5099999999999998</v>
      </c>
      <c r="U32" s="55">
        <v>614.55169999999998</v>
      </c>
      <c r="V32" s="55">
        <v>94371.683999999994</v>
      </c>
      <c r="W32" s="55">
        <v>6135.5550999999996</v>
      </c>
      <c r="X32" s="55"/>
      <c r="Z32" s="1">
        <v>2.3310566679812794E-5</v>
      </c>
      <c r="AA32" s="1">
        <v>1.1740331491712608E-2</v>
      </c>
      <c r="AB32" s="1">
        <v>1.0351966873706209E-3</v>
      </c>
      <c r="AC32" s="1">
        <v>2.5929127052723988E-3</v>
      </c>
      <c r="AD32" s="1">
        <v>7.2106261859583576E-3</v>
      </c>
      <c r="AE32" s="1">
        <v>0</v>
      </c>
      <c r="AF32" s="1">
        <v>1.7254313578394576E-2</v>
      </c>
    </row>
    <row r="33" spans="8:32" x14ac:dyDescent="0.2">
      <c r="H33" s="54">
        <v>43026</v>
      </c>
      <c r="I33" s="55">
        <v>13588.657300000001</v>
      </c>
      <c r="J33" s="55">
        <v>18.36</v>
      </c>
      <c r="K33" s="55">
        <v>8.9</v>
      </c>
      <c r="L33" s="55">
        <v>10.26</v>
      </c>
      <c r="M33" s="55">
        <v>27.45</v>
      </c>
      <c r="N33" s="55">
        <v>8.49</v>
      </c>
      <c r="O33" s="55">
        <v>27.77</v>
      </c>
      <c r="P33" s="55">
        <v>15155.6119</v>
      </c>
      <c r="Q33" s="55">
        <v>4156.4427999999998</v>
      </c>
      <c r="R33" s="55">
        <v>2268.9243999999999</v>
      </c>
      <c r="S33" s="55">
        <v>14.37</v>
      </c>
      <c r="T33" s="55">
        <v>2.58</v>
      </c>
      <c r="U33" s="55">
        <v>624.43280000000004</v>
      </c>
      <c r="V33" s="55">
        <v>94846.276400000002</v>
      </c>
      <c r="W33" s="55">
        <v>6183.1451999999999</v>
      </c>
      <c r="X33" s="55"/>
      <c r="Z33" s="1">
        <v>2.3311110075141528E-5</v>
      </c>
      <c r="AA33" s="1">
        <v>4.6741277156023608E-2</v>
      </c>
      <c r="AB33" s="1">
        <v>5.2287581699346442E-2</v>
      </c>
      <c r="AC33" s="1">
        <v>2.2084805653710182E-2</v>
      </c>
      <c r="AD33" s="1">
        <v>1.1372251705836778E-3</v>
      </c>
      <c r="AE33" s="1">
        <v>1.7142857142857126E-2</v>
      </c>
      <c r="AF33" s="1">
        <v>7.5585789871503994E-3</v>
      </c>
    </row>
    <row r="34" spans="8:32" x14ac:dyDescent="0.2">
      <c r="H34" s="54">
        <v>43025</v>
      </c>
      <c r="I34" s="55">
        <v>13546.829400000001</v>
      </c>
      <c r="J34" s="55">
        <v>18.559999999999999</v>
      </c>
      <c r="K34" s="55">
        <v>9.01</v>
      </c>
      <c r="L34" s="55">
        <v>10.53</v>
      </c>
      <c r="M34" s="55">
        <v>27.18</v>
      </c>
      <c r="N34" s="55">
        <v>8.5500000000000007</v>
      </c>
      <c r="O34" s="55">
        <v>28.5</v>
      </c>
      <c r="P34" s="55">
        <v>15187.722900000001</v>
      </c>
      <c r="Q34" s="55">
        <v>4155.4984999999997</v>
      </c>
      <c r="R34" s="55">
        <v>2273.1145999999999</v>
      </c>
      <c r="S34" s="55">
        <v>14.29</v>
      </c>
      <c r="T34" s="55">
        <v>2.64</v>
      </c>
      <c r="U34" s="55">
        <v>624.94110000000001</v>
      </c>
      <c r="V34" s="55">
        <v>93536.385800000004</v>
      </c>
      <c r="W34" s="55">
        <v>6180.8576999999996</v>
      </c>
      <c r="X34" s="55"/>
      <c r="Z34" s="1">
        <v>6.9938221237908493E-5</v>
      </c>
      <c r="AA34" s="1">
        <v>2.0000000000000018E-2</v>
      </c>
      <c r="AB34" s="1">
        <v>5.4764512595837367E-3</v>
      </c>
      <c r="AC34" s="1">
        <v>4.7138047138047146E-2</v>
      </c>
      <c r="AD34" s="1">
        <v>6.8702290076336769E-3</v>
      </c>
      <c r="AE34" s="1">
        <v>1.6853932584269704E-2</v>
      </c>
      <c r="AF34" s="1">
        <v>4.1400075272863823E-3</v>
      </c>
    </row>
    <row r="35" spans="8:32" x14ac:dyDescent="0.2">
      <c r="H35" s="54">
        <v>43024</v>
      </c>
      <c r="I35" s="55">
        <v>13592.370800000001</v>
      </c>
      <c r="J35" s="55">
        <v>18.149999999999999</v>
      </c>
      <c r="K35" s="55">
        <v>8.91</v>
      </c>
      <c r="L35" s="55">
        <v>10.51</v>
      </c>
      <c r="M35" s="55">
        <v>27.21</v>
      </c>
      <c r="N35" s="55">
        <v>8.5299999999999994</v>
      </c>
      <c r="O35" s="55">
        <v>28.6</v>
      </c>
      <c r="P35" s="55">
        <v>15225.4535</v>
      </c>
      <c r="Q35" s="55">
        <v>4150.2464</v>
      </c>
      <c r="R35" s="55">
        <v>2281.0349000000001</v>
      </c>
      <c r="S35" s="55">
        <v>14.31</v>
      </c>
      <c r="T35" s="55">
        <v>2.66</v>
      </c>
      <c r="U35" s="55">
        <v>630.6635</v>
      </c>
      <c r="V35" s="55">
        <v>93512.2111</v>
      </c>
      <c r="W35" s="55">
        <v>6189.9238999999998</v>
      </c>
      <c r="X35" s="55"/>
      <c r="Z35" s="1">
        <v>2.3313283909143223E-5</v>
      </c>
      <c r="AA35" s="1">
        <v>1.6393442622950838E-2</v>
      </c>
      <c r="AB35" s="1">
        <v>6.6152149944873617E-3</v>
      </c>
      <c r="AC35" s="1">
        <v>1.3289036544850363E-2</v>
      </c>
      <c r="AD35" s="1">
        <v>1.7254313578394576E-2</v>
      </c>
      <c r="AE35" s="1">
        <v>1.3303769401330268E-2</v>
      </c>
      <c r="AF35" s="1">
        <v>1.2634708286882179E-2</v>
      </c>
    </row>
    <row r="36" spans="8:32" x14ac:dyDescent="0.2">
      <c r="H36" s="54">
        <v>43021</v>
      </c>
      <c r="I36" s="55">
        <v>13575.417299999999</v>
      </c>
      <c r="J36" s="55">
        <v>18.329999999999998</v>
      </c>
      <c r="K36" s="55">
        <v>9.0399999999999991</v>
      </c>
      <c r="L36" s="55">
        <v>10.81</v>
      </c>
      <c r="M36" s="55">
        <v>28.05</v>
      </c>
      <c r="N36" s="55">
        <v>8.7100000000000009</v>
      </c>
      <c r="O36" s="55">
        <v>27.51</v>
      </c>
      <c r="P36" s="55">
        <v>15073.9943</v>
      </c>
      <c r="Q36" s="55">
        <v>4122.7927</v>
      </c>
      <c r="R36" s="55">
        <v>2288.0461</v>
      </c>
      <c r="S36" s="55">
        <v>14.81</v>
      </c>
      <c r="T36" s="55">
        <v>2.66</v>
      </c>
      <c r="U36" s="55">
        <v>619.68899999999996</v>
      </c>
      <c r="V36" s="55">
        <v>92328.567200000005</v>
      </c>
      <c r="W36" s="55">
        <v>6189.0227999999997</v>
      </c>
      <c r="X36" s="55"/>
      <c r="Z36" s="1">
        <v>2.3313827431037382E-5</v>
      </c>
      <c r="AA36" s="1">
        <v>9.7402597402597157E-3</v>
      </c>
      <c r="AB36" s="1">
        <v>4.3907793633368719E-3</v>
      </c>
      <c r="AC36" s="1">
        <v>1.4321819713563499E-2</v>
      </c>
      <c r="AD36" s="1">
        <v>7.5585789871503994E-3</v>
      </c>
      <c r="AE36" s="1">
        <v>1.1210762331838486E-2</v>
      </c>
      <c r="AF36" s="1">
        <v>3.2014388489208678E-2</v>
      </c>
    </row>
    <row r="37" spans="8:32" x14ac:dyDescent="0.2">
      <c r="H37" s="54">
        <v>43020</v>
      </c>
      <c r="I37" s="55">
        <v>13370.6716</v>
      </c>
      <c r="J37" s="55">
        <v>18.760000000000002</v>
      </c>
      <c r="K37" s="55">
        <v>8.93</v>
      </c>
      <c r="L37" s="55">
        <v>10.85</v>
      </c>
      <c r="M37" s="55">
        <v>28.25</v>
      </c>
      <c r="N37" s="55">
        <v>8.67</v>
      </c>
      <c r="O37" s="55">
        <v>27.56</v>
      </c>
      <c r="P37" s="55">
        <v>15052.7886</v>
      </c>
      <c r="Q37" s="55">
        <v>4136.7727999999997</v>
      </c>
      <c r="R37" s="55">
        <v>2212.7370000000001</v>
      </c>
      <c r="S37" s="55">
        <v>13.98</v>
      </c>
      <c r="T37" s="55">
        <v>2.67</v>
      </c>
      <c r="U37" s="55">
        <v>608.1943</v>
      </c>
      <c r="V37" s="55">
        <v>90462.920499999993</v>
      </c>
      <c r="W37" s="55">
        <v>6146.8941999999997</v>
      </c>
      <c r="X37" s="55"/>
      <c r="Z37" s="1">
        <v>2.3314370978244625E-5</v>
      </c>
      <c r="AA37" s="1">
        <v>6.5359477124182774E-3</v>
      </c>
      <c r="AB37" s="1">
        <v>2.8216704288938965E-2</v>
      </c>
      <c r="AC37" s="1">
        <v>2.5337837837837718E-3</v>
      </c>
      <c r="AD37" s="1">
        <v>4.1400075272863823E-3</v>
      </c>
      <c r="AE37" s="1">
        <v>9.0497737556560764E-3</v>
      </c>
      <c r="AF37" s="1">
        <v>4.6982291290205147E-3</v>
      </c>
    </row>
    <row r="38" spans="8:32" x14ac:dyDescent="0.2">
      <c r="H38" s="54">
        <v>43019</v>
      </c>
      <c r="I38" s="55">
        <v>13237.052900000001</v>
      </c>
      <c r="J38" s="55">
        <v>18.36</v>
      </c>
      <c r="K38" s="55">
        <v>8.9</v>
      </c>
      <c r="L38" s="55">
        <v>11.03</v>
      </c>
      <c r="M38" s="55">
        <v>28.06</v>
      </c>
      <c r="N38" s="55">
        <v>8.83</v>
      </c>
      <c r="O38" s="55">
        <v>27.56</v>
      </c>
      <c r="P38" s="55">
        <v>15127.365900000001</v>
      </c>
      <c r="Q38" s="55">
        <v>4162.3955999999998</v>
      </c>
      <c r="R38" s="55">
        <v>2214.3751999999999</v>
      </c>
      <c r="S38" s="55">
        <v>13.88</v>
      </c>
      <c r="T38" s="55">
        <v>2.67</v>
      </c>
      <c r="U38" s="55">
        <v>606.14080000000001</v>
      </c>
      <c r="V38" s="55">
        <v>88046.273100000006</v>
      </c>
      <c r="W38" s="55">
        <v>6118.4745999999996</v>
      </c>
      <c r="X38" s="55"/>
      <c r="Z38" s="1">
        <v>2.3314914550764954E-5</v>
      </c>
      <c r="AA38" s="1">
        <v>6.5316786414104655E-4</v>
      </c>
      <c r="AB38" s="1">
        <v>1.0262257696693311E-2</v>
      </c>
      <c r="AC38" s="1">
        <v>2.1487603305785141E-2</v>
      </c>
      <c r="AD38" s="1">
        <v>1.2634708286882179E-2</v>
      </c>
      <c r="AE38" s="1">
        <v>4.5454545454544082E-3</v>
      </c>
      <c r="AF38" s="1">
        <v>3.8273921200750571E-2</v>
      </c>
    </row>
    <row r="39" spans="8:32" x14ac:dyDescent="0.2">
      <c r="H39" s="54">
        <v>43018</v>
      </c>
      <c r="I39" s="55">
        <v>13296.4635</v>
      </c>
      <c r="J39" s="55">
        <v>17.690000000000001</v>
      </c>
      <c r="K39" s="55">
        <v>9.0299999999999994</v>
      </c>
      <c r="L39" s="55">
        <v>11.1</v>
      </c>
      <c r="M39" s="55">
        <v>27.78</v>
      </c>
      <c r="N39" s="55">
        <v>8.8699999999999992</v>
      </c>
      <c r="O39" s="55">
        <v>27.49</v>
      </c>
      <c r="P39" s="55">
        <v>15101.2747</v>
      </c>
      <c r="Q39" s="55">
        <v>4092.4767999999999</v>
      </c>
      <c r="R39" s="55">
        <v>2220.2653</v>
      </c>
      <c r="S39" s="55">
        <v>14.09</v>
      </c>
      <c r="T39" s="55">
        <v>2.69</v>
      </c>
      <c r="U39" s="55">
        <v>606.56240000000003</v>
      </c>
      <c r="V39" s="55">
        <v>87470.762300000002</v>
      </c>
      <c r="W39" s="55">
        <v>6061.7677000000003</v>
      </c>
      <c r="X39" s="55"/>
      <c r="Z39" s="1">
        <v>6.9949636261945614E-5</v>
      </c>
      <c r="AA39" s="1">
        <v>2.978453738910003E-2</v>
      </c>
      <c r="AB39" s="1">
        <v>4.1530054644808856E-2</v>
      </c>
      <c r="AC39" s="1">
        <v>1.6806722689075571E-2</v>
      </c>
      <c r="AD39" s="1">
        <v>3.2014388489208678E-2</v>
      </c>
      <c r="AE39" s="1">
        <v>1.6759776536312665E-2</v>
      </c>
      <c r="AF39" s="1">
        <v>2.1855828220858964E-2</v>
      </c>
    </row>
    <row r="40" spans="8:32" x14ac:dyDescent="0.2">
      <c r="H40" s="54">
        <v>43017</v>
      </c>
      <c r="I40" s="55">
        <v>13316.0854</v>
      </c>
      <c r="J40" s="55">
        <v>17.420000000000002</v>
      </c>
      <c r="K40" s="55">
        <v>8.83</v>
      </c>
      <c r="L40" s="55">
        <v>11.08</v>
      </c>
      <c r="M40" s="55">
        <v>26.91</v>
      </c>
      <c r="N40" s="55">
        <v>8.73</v>
      </c>
      <c r="O40" s="55">
        <v>26.87</v>
      </c>
      <c r="P40" s="55">
        <v>15093.6237</v>
      </c>
      <c r="Q40" s="55">
        <v>4075.0567000000001</v>
      </c>
      <c r="R40" s="55">
        <v>2218.5749999999998</v>
      </c>
      <c r="S40" s="55">
        <v>14.03</v>
      </c>
      <c r="T40" s="55">
        <v>2.72</v>
      </c>
      <c r="U40" s="55">
        <v>616.28599999999994</v>
      </c>
      <c r="V40" s="55">
        <v>87347.393599999996</v>
      </c>
      <c r="W40" s="55">
        <v>5981.9449000000004</v>
      </c>
      <c r="X40" s="55"/>
      <c r="Z40" s="1">
        <v>2.3317089094643251E-5</v>
      </c>
      <c r="AA40" s="1">
        <v>2.5324274243360256E-2</v>
      </c>
      <c r="AB40" s="1">
        <v>2.9692470837751839E-2</v>
      </c>
      <c r="AC40" s="1">
        <v>5.8479532163743242E-3</v>
      </c>
      <c r="AD40" s="1">
        <v>4.6982291290205147E-3</v>
      </c>
      <c r="AE40" s="1">
        <v>6.7491563554553657E-3</v>
      </c>
      <c r="AF40" s="1">
        <v>1.0852713178294504E-2</v>
      </c>
    </row>
    <row r="41" spans="8:32" x14ac:dyDescent="0.2">
      <c r="H41" s="54">
        <v>43007</v>
      </c>
      <c r="I41" s="55">
        <v>13448.849399999999</v>
      </c>
      <c r="J41" s="55">
        <v>16.899999999999999</v>
      </c>
      <c r="K41" s="55">
        <v>8.7899999999999991</v>
      </c>
      <c r="L41" s="55">
        <v>10.96</v>
      </c>
      <c r="M41" s="55">
        <v>27.09</v>
      </c>
      <c r="N41" s="55">
        <v>8.68</v>
      </c>
      <c r="O41" s="55">
        <v>26.84</v>
      </c>
      <c r="P41" s="55">
        <v>15116.639800000001</v>
      </c>
      <c r="Q41" s="55">
        <v>4054.5162999999998</v>
      </c>
      <c r="R41" s="55">
        <v>2183.5446999999999</v>
      </c>
      <c r="S41" s="55">
        <v>13.65</v>
      </c>
      <c r="T41" s="55">
        <v>2.7</v>
      </c>
      <c r="U41" s="55">
        <v>641.99749999999995</v>
      </c>
      <c r="V41" s="55">
        <v>84840.447</v>
      </c>
      <c r="W41" s="55">
        <v>6057.8338000000003</v>
      </c>
      <c r="X41" s="55"/>
      <c r="Z41" s="1">
        <v>2.3317632793951049E-5</v>
      </c>
      <c r="AA41" s="1">
        <v>4.115755627009654E-2</v>
      </c>
      <c r="AB41" s="1">
        <v>1.6163793103448398E-2</v>
      </c>
      <c r="AC41" s="1">
        <v>3.7781350482315013E-2</v>
      </c>
      <c r="AD41" s="1">
        <v>3.8273921200750571E-2</v>
      </c>
      <c r="AE41" s="1">
        <v>1.4412416851441123E-2</v>
      </c>
      <c r="AF41" s="1">
        <v>4.245465071401E-3</v>
      </c>
    </row>
    <row r="42" spans="8:32" x14ac:dyDescent="0.2">
      <c r="H42" s="54">
        <v>43006</v>
      </c>
      <c r="I42" s="55">
        <v>13525.9017</v>
      </c>
      <c r="J42" s="55">
        <v>16.61</v>
      </c>
      <c r="K42" s="55">
        <v>8.76</v>
      </c>
      <c r="L42" s="55">
        <v>10.96</v>
      </c>
      <c r="M42" s="55">
        <v>26.01</v>
      </c>
      <c r="N42" s="55">
        <v>8.57</v>
      </c>
      <c r="O42" s="55">
        <v>26.97</v>
      </c>
      <c r="P42" s="55">
        <v>15107.775</v>
      </c>
      <c r="Q42" s="55">
        <v>4031.9582999999998</v>
      </c>
      <c r="R42" s="55">
        <v>2227.4198999999999</v>
      </c>
      <c r="S42" s="55">
        <v>13.28</v>
      </c>
      <c r="T42" s="55">
        <v>2.7</v>
      </c>
      <c r="U42" s="55">
        <v>640.73789999999997</v>
      </c>
      <c r="V42" s="55">
        <v>83533.461899999995</v>
      </c>
      <c r="W42" s="55">
        <v>6030.0613999999996</v>
      </c>
      <c r="X42" s="55"/>
      <c r="Z42" s="1">
        <v>1.1660175835448428E-4</v>
      </c>
      <c r="AA42" s="1">
        <v>1.1443102352193257E-2</v>
      </c>
      <c r="AB42" s="1">
        <v>1.9027484143763318E-2</v>
      </c>
      <c r="AC42" s="1">
        <v>2.9641185647425905E-2</v>
      </c>
      <c r="AD42" s="1">
        <v>2.1855828220858964E-2</v>
      </c>
      <c r="AE42" s="1">
        <v>1.5765765765765716E-2</v>
      </c>
      <c r="AF42" s="1">
        <v>1.5282131661441989E-2</v>
      </c>
    </row>
    <row r="43" spans="8:32" x14ac:dyDescent="0.2">
      <c r="H43" s="54">
        <v>43005</v>
      </c>
      <c r="I43" s="55">
        <v>14562.903</v>
      </c>
      <c r="J43" s="55">
        <v>16.72</v>
      </c>
      <c r="K43" s="55">
        <v>9.08</v>
      </c>
      <c r="L43" s="55">
        <v>11.17</v>
      </c>
      <c r="M43" s="55">
        <v>25.85</v>
      </c>
      <c r="N43" s="55">
        <v>8.51</v>
      </c>
      <c r="O43" s="55">
        <v>27.04</v>
      </c>
      <c r="P43" s="55">
        <v>15354.9869</v>
      </c>
      <c r="Q43" s="55">
        <v>3978.1799000000001</v>
      </c>
      <c r="R43" s="55">
        <v>2250.1122999999998</v>
      </c>
      <c r="S43" s="55">
        <v>13.68</v>
      </c>
      <c r="T43" s="55">
        <v>2.72</v>
      </c>
      <c r="U43" s="55">
        <v>638.57759999999996</v>
      </c>
      <c r="V43" s="55">
        <v>85030.698399999994</v>
      </c>
      <c r="W43" s="55">
        <v>6060.3109000000004</v>
      </c>
      <c r="X43" s="55"/>
      <c r="Z43" s="1">
        <v>2.3320895522482843E-5</v>
      </c>
      <c r="AA43" s="1">
        <v>6.3613231552150928E-4</v>
      </c>
      <c r="AB43" s="1">
        <v>8.5287846481876262E-3</v>
      </c>
      <c r="AC43" s="1">
        <v>3.4705407586763437E-2</v>
      </c>
      <c r="AD43" s="1">
        <v>1.0852713178294504E-2</v>
      </c>
      <c r="AE43" s="1">
        <v>0</v>
      </c>
      <c r="AF43" s="1">
        <v>4.7244094488190225E-3</v>
      </c>
    </row>
    <row r="44" spans="8:32" x14ac:dyDescent="0.2">
      <c r="H44" s="54">
        <v>43004</v>
      </c>
      <c r="I44" s="55">
        <v>14530.696099999999</v>
      </c>
      <c r="J44" s="55">
        <v>16.48</v>
      </c>
      <c r="K44" s="55">
        <v>9.1199999999999992</v>
      </c>
      <c r="L44" s="55">
        <v>11.07</v>
      </c>
      <c r="M44" s="55">
        <v>26.3</v>
      </c>
      <c r="N44" s="55">
        <v>8.4499999999999993</v>
      </c>
      <c r="O44" s="55">
        <v>27.21</v>
      </c>
      <c r="P44" s="55">
        <v>15616.210800000001</v>
      </c>
      <c r="Q44" s="55">
        <v>3977.8301000000001</v>
      </c>
      <c r="R44" s="55">
        <v>2251.0432999999998</v>
      </c>
      <c r="S44" s="55">
        <v>13.91</v>
      </c>
      <c r="T44" s="55">
        <v>2.7</v>
      </c>
      <c r="U44" s="55">
        <v>631.52930000000003</v>
      </c>
      <c r="V44" s="55">
        <v>84609.579400000002</v>
      </c>
      <c r="W44" s="55">
        <v>6090.0411000000004</v>
      </c>
      <c r="X44" s="55"/>
      <c r="Z44" s="1">
        <v>2.332143939920428E-5</v>
      </c>
      <c r="AA44" s="1">
        <v>8.9858793324775199E-3</v>
      </c>
      <c r="AB44" s="1">
        <v>1.0649627263045192E-3</v>
      </c>
      <c r="AC44" s="1">
        <v>8.0645161290315848E-4</v>
      </c>
      <c r="AD44" s="1">
        <v>4.245465071401E-3</v>
      </c>
      <c r="AE44" s="1">
        <v>0</v>
      </c>
      <c r="AF44" s="1">
        <v>2.3566378633150808E-3</v>
      </c>
    </row>
    <row r="45" spans="8:32" x14ac:dyDescent="0.2">
      <c r="H45" s="54">
        <v>43003</v>
      </c>
      <c r="I45" s="55">
        <v>14479.073899999999</v>
      </c>
      <c r="J45" s="55">
        <v>16.25</v>
      </c>
      <c r="K45" s="55">
        <v>9</v>
      </c>
      <c r="L45" s="55">
        <v>10.86</v>
      </c>
      <c r="M45" s="55">
        <v>26.39</v>
      </c>
      <c r="N45" s="55">
        <v>8.52</v>
      </c>
      <c r="O45" s="55">
        <v>27.07</v>
      </c>
      <c r="P45" s="55">
        <v>15471.1283</v>
      </c>
      <c r="Q45" s="55">
        <v>3948.4005999999999</v>
      </c>
      <c r="R45" s="55">
        <v>2266.5036</v>
      </c>
      <c r="S45" s="55">
        <v>13.82</v>
      </c>
      <c r="T45" s="55">
        <v>2.66</v>
      </c>
      <c r="U45" s="55">
        <v>630.15819999999997</v>
      </c>
      <c r="V45" s="55">
        <v>84131.8076</v>
      </c>
      <c r="W45" s="55">
        <v>6097.7262000000001</v>
      </c>
      <c r="X45" s="55"/>
      <c r="Z45" s="1">
        <v>2.3321983301460847E-5</v>
      </c>
      <c r="AA45" s="1">
        <v>2.8072364316905851E-2</v>
      </c>
      <c r="AB45" s="1">
        <v>4.9162011173184528E-2</v>
      </c>
      <c r="AC45" s="1">
        <v>3.651903651903643E-2</v>
      </c>
      <c r="AD45" s="1">
        <v>1.5282131661441989E-2</v>
      </c>
      <c r="AE45" s="1">
        <v>0</v>
      </c>
      <c r="AF45" s="1">
        <v>2.661290322580645E-2</v>
      </c>
    </row>
    <row r="46" spans="8:32" x14ac:dyDescent="0.2">
      <c r="H46" s="54">
        <v>43000</v>
      </c>
      <c r="I46" s="55">
        <v>14460.3485</v>
      </c>
      <c r="J46" s="55">
        <v>16.239999999999998</v>
      </c>
      <c r="K46" s="55">
        <v>9.24</v>
      </c>
      <c r="L46" s="55">
        <v>10.95</v>
      </c>
      <c r="M46" s="55">
        <v>26.9</v>
      </c>
      <c r="N46" s="55">
        <v>8.67</v>
      </c>
      <c r="O46" s="55">
        <v>26.62</v>
      </c>
      <c r="P46" s="55">
        <v>15403.933000000001</v>
      </c>
      <c r="Q46" s="55">
        <v>4031.4829</v>
      </c>
      <c r="R46" s="55">
        <v>2254.7975000000001</v>
      </c>
      <c r="S46" s="55">
        <v>13.73</v>
      </c>
      <c r="T46" s="55">
        <v>2.7</v>
      </c>
      <c r="U46" s="55">
        <v>626.24549999999999</v>
      </c>
      <c r="V46" s="55">
        <v>83870.006299999994</v>
      </c>
      <c r="W46" s="55">
        <v>6112.4674999999997</v>
      </c>
      <c r="X46" s="55"/>
      <c r="Z46" s="1">
        <v>2.3322527229030499E-5</v>
      </c>
      <c r="AA46" s="1">
        <v>2.5015634771732298E-3</v>
      </c>
      <c r="AB46" s="1">
        <v>5.5555555555556468E-3</v>
      </c>
      <c r="AC46" s="1">
        <v>2.4681528662420238E-2</v>
      </c>
      <c r="AD46" s="1">
        <v>4.7244094488190225E-3</v>
      </c>
      <c r="AE46" s="1">
        <v>0</v>
      </c>
      <c r="AF46" s="1">
        <v>1.2345679012345623E-2</v>
      </c>
    </row>
    <row r="47" spans="8:32" x14ac:dyDescent="0.2">
      <c r="H47" s="54">
        <v>42999</v>
      </c>
      <c r="I47" s="55">
        <v>14411.019700000001</v>
      </c>
      <c r="J47" s="55">
        <v>16.3</v>
      </c>
      <c r="K47" s="55">
        <v>9.25</v>
      </c>
      <c r="L47" s="55">
        <v>11.26</v>
      </c>
      <c r="M47" s="55">
        <v>26.88</v>
      </c>
      <c r="N47" s="55">
        <v>8.7899999999999991</v>
      </c>
      <c r="O47" s="55">
        <v>26.68</v>
      </c>
      <c r="P47" s="55">
        <v>15416.182500000001</v>
      </c>
      <c r="Q47" s="55">
        <v>4031.6898999999999</v>
      </c>
      <c r="R47" s="55">
        <v>2193.8388</v>
      </c>
      <c r="S47" s="55">
        <v>14.49</v>
      </c>
      <c r="T47" s="55">
        <v>2.71</v>
      </c>
      <c r="U47" s="55">
        <v>633.10059999999999</v>
      </c>
      <c r="V47" s="55">
        <v>88024.552100000001</v>
      </c>
      <c r="W47" s="55">
        <v>6096.9084000000003</v>
      </c>
      <c r="X47" s="55"/>
      <c r="Z47" s="1">
        <v>6.9972477492186158E-5</v>
      </c>
      <c r="AA47" s="1">
        <v>9.2936802973977439E-3</v>
      </c>
      <c r="AB47" s="1">
        <v>1.5801354401805856E-2</v>
      </c>
      <c r="AC47" s="1">
        <v>2.5306122448979673E-2</v>
      </c>
      <c r="AD47" s="1">
        <v>2.3566378633150808E-3</v>
      </c>
      <c r="AE47" s="1">
        <v>1.7182130584192379E-2</v>
      </c>
      <c r="AF47" s="1">
        <v>0</v>
      </c>
    </row>
    <row r="48" spans="8:32" x14ac:dyDescent="0.2">
      <c r="H48" s="54">
        <v>42998</v>
      </c>
      <c r="I48" s="55">
        <v>14967.598900000001</v>
      </c>
      <c r="J48" s="55">
        <v>16.43</v>
      </c>
      <c r="K48" s="55">
        <v>9.44</v>
      </c>
      <c r="L48" s="55">
        <v>11.49</v>
      </c>
      <c r="M48" s="55">
        <v>26.31</v>
      </c>
      <c r="N48" s="55">
        <v>8.76</v>
      </c>
      <c r="O48" s="55">
        <v>26.25</v>
      </c>
      <c r="P48" s="55">
        <v>15631.134899999999</v>
      </c>
      <c r="Q48" s="55">
        <v>3954.4663</v>
      </c>
      <c r="R48" s="55">
        <v>2173.4670999999998</v>
      </c>
      <c r="S48" s="55">
        <v>14.84</v>
      </c>
      <c r="T48" s="55">
        <v>2.73</v>
      </c>
      <c r="U48" s="55">
        <v>657.68150000000003</v>
      </c>
      <c r="V48" s="55">
        <v>89969.262499999997</v>
      </c>
      <c r="W48" s="55">
        <v>6120.2763999999997</v>
      </c>
      <c r="X48" s="55"/>
      <c r="Z48" s="1">
        <v>2.3324703193106089E-5</v>
      </c>
      <c r="AA48" s="1">
        <v>9.8159509202454531E-3</v>
      </c>
      <c r="AB48" s="1">
        <v>1.839080459770126E-2</v>
      </c>
      <c r="AC48" s="1">
        <v>8.1566068515492862E-4</v>
      </c>
      <c r="AD48" s="1">
        <v>2.661290322580645E-2</v>
      </c>
      <c r="AE48" s="1">
        <v>2.2962112514350874E-3</v>
      </c>
      <c r="AF48" s="1">
        <v>0</v>
      </c>
    </row>
    <row r="49" spans="8:32" x14ac:dyDescent="0.2">
      <c r="H49" s="54">
        <v>42997</v>
      </c>
      <c r="I49" s="55">
        <v>14851.159600000001</v>
      </c>
      <c r="J49" s="55">
        <v>16.59</v>
      </c>
      <c r="K49" s="55">
        <v>9.32</v>
      </c>
      <c r="L49" s="55">
        <v>11.44</v>
      </c>
      <c r="M49" s="55">
        <v>26.6</v>
      </c>
      <c r="N49" s="55">
        <v>8.7899999999999991</v>
      </c>
      <c r="O49" s="55">
        <v>26.29</v>
      </c>
      <c r="P49" s="55">
        <v>15369.207700000001</v>
      </c>
      <c r="Q49" s="55">
        <v>3923.9769000000001</v>
      </c>
      <c r="R49" s="55">
        <v>2169.5475000000001</v>
      </c>
      <c r="S49" s="55">
        <v>14.57</v>
      </c>
      <c r="T49" s="55">
        <v>2.71</v>
      </c>
      <c r="U49" s="55">
        <v>659.01559999999995</v>
      </c>
      <c r="V49" s="55">
        <v>87449.776299999998</v>
      </c>
      <c r="W49" s="55">
        <v>6106.7263000000003</v>
      </c>
      <c r="X49" s="55"/>
      <c r="Z49" s="1">
        <v>2.3325247247685255E-5</v>
      </c>
      <c r="AA49" s="1">
        <v>0</v>
      </c>
      <c r="AB49" s="1">
        <v>2.2935779816515289E-3</v>
      </c>
      <c r="AC49" s="1">
        <v>3.3726812816188945E-2</v>
      </c>
      <c r="AD49" s="1">
        <v>1.2345679012345623E-2</v>
      </c>
      <c r="AE49" s="1">
        <v>1.1494252873565092E-3</v>
      </c>
      <c r="AF49" s="1">
        <v>0</v>
      </c>
    </row>
    <row r="50" spans="8:32" x14ac:dyDescent="0.2">
      <c r="H50" s="54">
        <v>42996</v>
      </c>
      <c r="I50" s="55">
        <v>15048.301299999999</v>
      </c>
      <c r="J50" s="55">
        <v>16.39</v>
      </c>
      <c r="K50" s="55">
        <v>9.41</v>
      </c>
      <c r="L50" s="55">
        <v>11.7</v>
      </c>
      <c r="M50" s="55">
        <v>26.92</v>
      </c>
      <c r="N50" s="55">
        <v>8.85</v>
      </c>
      <c r="O50" s="55">
        <v>25.98</v>
      </c>
      <c r="P50" s="55">
        <v>15341.6803</v>
      </c>
      <c r="Q50" s="55">
        <v>3959.9164000000001</v>
      </c>
      <c r="R50" s="55">
        <v>2183.4146999999998</v>
      </c>
      <c r="S50" s="55">
        <v>14.88</v>
      </c>
      <c r="T50" s="55">
        <v>2.76</v>
      </c>
      <c r="U50" s="55">
        <v>643.47329999999999</v>
      </c>
      <c r="V50" s="55">
        <v>88500.592099999994</v>
      </c>
      <c r="W50" s="55">
        <v>6145.6297999999997</v>
      </c>
      <c r="X50" s="55"/>
      <c r="Z50" s="1">
        <v>2.3325791327577505E-5</v>
      </c>
      <c r="AA50" s="1">
        <v>3.4920634920635019E-2</v>
      </c>
      <c r="AB50" s="1">
        <v>3.4285714285713365E-3</v>
      </c>
      <c r="AC50" s="1">
        <v>1.8025751072961338E-2</v>
      </c>
      <c r="AD50" s="1">
        <v>0</v>
      </c>
      <c r="AE50" s="1">
        <v>1.4722536806342057E-2</v>
      </c>
      <c r="AF50" s="1">
        <v>0</v>
      </c>
    </row>
    <row r="51" spans="8:32" x14ac:dyDescent="0.2">
      <c r="H51" s="54">
        <v>42993</v>
      </c>
      <c r="I51" s="55">
        <v>15549.4542</v>
      </c>
      <c r="J51" s="55">
        <v>16.3</v>
      </c>
      <c r="K51" s="55">
        <v>9</v>
      </c>
      <c r="L51" s="55">
        <v>11.89</v>
      </c>
      <c r="M51" s="55">
        <v>25.93</v>
      </c>
      <c r="N51" s="55">
        <v>8.83</v>
      </c>
      <c r="O51" s="55">
        <v>25.78</v>
      </c>
      <c r="P51" s="55">
        <v>15312.5224</v>
      </c>
      <c r="Q51" s="55">
        <v>4050.2239</v>
      </c>
      <c r="R51" s="55">
        <v>2170.3924000000002</v>
      </c>
      <c r="S51" s="55">
        <v>16.46</v>
      </c>
      <c r="T51" s="55">
        <v>2.76</v>
      </c>
      <c r="U51" s="55">
        <v>649.87170000000003</v>
      </c>
      <c r="V51" s="55">
        <v>87744.26</v>
      </c>
      <c r="W51" s="55">
        <v>6151.9790999999996</v>
      </c>
      <c r="X51" s="55"/>
      <c r="Z51" s="1">
        <v>2.3326335432782841E-5</v>
      </c>
      <c r="AA51" s="1">
        <v>5.1052967453733E-3</v>
      </c>
      <c r="AB51" s="1">
        <v>3.7959667852906387E-2</v>
      </c>
      <c r="AC51" s="1">
        <v>6.3926940639269514E-2</v>
      </c>
      <c r="AD51" s="1">
        <v>0</v>
      </c>
      <c r="AE51" s="1">
        <v>1.0297482837528626E-2</v>
      </c>
      <c r="AF51" s="1">
        <v>0</v>
      </c>
    </row>
    <row r="52" spans="8:32" x14ac:dyDescent="0.2">
      <c r="H52" s="54">
        <v>42992</v>
      </c>
      <c r="I52" s="55">
        <v>16229.622300000001</v>
      </c>
      <c r="J52" s="55">
        <v>15.7</v>
      </c>
      <c r="K52" s="55">
        <v>9.1</v>
      </c>
      <c r="L52" s="55">
        <v>11.86</v>
      </c>
      <c r="M52" s="55">
        <v>25.78</v>
      </c>
      <c r="N52" s="55">
        <v>8.9</v>
      </c>
      <c r="O52" s="55">
        <v>26.01</v>
      </c>
      <c r="P52" s="55">
        <v>15366.5753</v>
      </c>
      <c r="Q52" s="55">
        <v>4057.7381999999998</v>
      </c>
      <c r="R52" s="55">
        <v>2155.7112999999999</v>
      </c>
      <c r="S52" s="55">
        <v>16.46</v>
      </c>
      <c r="T52" s="55">
        <v>2.83</v>
      </c>
      <c r="U52" s="55">
        <v>656.90170000000001</v>
      </c>
      <c r="V52" s="55">
        <v>88417.997499999998</v>
      </c>
      <c r="W52" s="55">
        <v>6182.3976000000002</v>
      </c>
      <c r="X52" s="55"/>
      <c r="Z52" s="1">
        <v>6.9983903702164341E-5</v>
      </c>
      <c r="AA52" s="1">
        <v>3.7748344370861053E-2</v>
      </c>
      <c r="AB52" s="1">
        <v>2.5547445255474255E-2</v>
      </c>
      <c r="AC52" s="1">
        <v>3.5950804162724559E-2</v>
      </c>
      <c r="AD52" s="1">
        <v>0</v>
      </c>
      <c r="AE52" s="1">
        <v>6.9124423963133896E-3</v>
      </c>
      <c r="AF52" s="1">
        <v>0</v>
      </c>
    </row>
    <row r="53" spans="8:32" x14ac:dyDescent="0.2">
      <c r="H53" s="54">
        <v>42991</v>
      </c>
      <c r="I53" s="55">
        <v>16577.634099999999</v>
      </c>
      <c r="J53" s="55">
        <v>15.3</v>
      </c>
      <c r="K53" s="55">
        <v>9.1300000000000008</v>
      </c>
      <c r="L53" s="55">
        <v>12</v>
      </c>
      <c r="M53" s="55">
        <v>26.02</v>
      </c>
      <c r="N53" s="55">
        <v>8.9</v>
      </c>
      <c r="O53" s="55">
        <v>27</v>
      </c>
      <c r="P53" s="55">
        <v>15507.6967</v>
      </c>
      <c r="Q53" s="55">
        <v>4019.4250999999999</v>
      </c>
      <c r="R53" s="55">
        <v>2134.5088999999998</v>
      </c>
      <c r="S53" s="55">
        <v>16.46</v>
      </c>
      <c r="T53" s="55">
        <v>2.89</v>
      </c>
      <c r="U53" s="55">
        <v>650.9787</v>
      </c>
      <c r="V53" s="55">
        <v>92306.878400000001</v>
      </c>
      <c r="W53" s="55">
        <v>6132.6369999999997</v>
      </c>
      <c r="X53" s="55"/>
      <c r="Z53" s="1">
        <v>2.3328512107401167E-5</v>
      </c>
      <c r="AA53" s="1">
        <v>5.0911376492771887E-2</v>
      </c>
      <c r="AB53" s="1">
        <v>4.640371229698359E-2</v>
      </c>
      <c r="AC53" s="1">
        <v>6.954225352112664E-2</v>
      </c>
      <c r="AD53" s="1">
        <v>0</v>
      </c>
      <c r="AE53" s="1">
        <v>6.4655172413793038E-2</v>
      </c>
      <c r="AF53" s="1">
        <v>0</v>
      </c>
    </row>
    <row r="54" spans="8:32" x14ac:dyDescent="0.2">
      <c r="H54" s="54">
        <v>42990</v>
      </c>
      <c r="I54" s="55">
        <v>16543.206300000002</v>
      </c>
      <c r="J54" s="55">
        <v>15.02</v>
      </c>
      <c r="K54" s="55">
        <v>9.1300000000000008</v>
      </c>
      <c r="L54" s="55">
        <v>12.06</v>
      </c>
      <c r="M54" s="55">
        <v>26.73</v>
      </c>
      <c r="N54" s="55">
        <v>8.9</v>
      </c>
      <c r="O54" s="55">
        <v>27</v>
      </c>
      <c r="P54" s="55">
        <v>15644.949699999999</v>
      </c>
      <c r="Q54" s="55">
        <v>4061.9830999999999</v>
      </c>
      <c r="R54" s="55">
        <v>2174.8631</v>
      </c>
      <c r="S54" s="55">
        <v>16.46</v>
      </c>
      <c r="T54" s="55">
        <v>2.9</v>
      </c>
      <c r="U54" s="55">
        <v>657.41060000000004</v>
      </c>
      <c r="V54" s="55">
        <v>92044.1342</v>
      </c>
      <c r="W54" s="55">
        <v>6153.2289000000001</v>
      </c>
      <c r="X54" s="55"/>
      <c r="Z54" s="1">
        <v>2.3329056339616017E-5</v>
      </c>
      <c r="AA54" s="1">
        <v>1.0572139303482442E-2</v>
      </c>
      <c r="AB54" s="1">
        <v>9.1954022988506301E-3</v>
      </c>
      <c r="AC54" s="1">
        <v>1.7574692442883233E-3</v>
      </c>
      <c r="AD54" s="1">
        <v>0</v>
      </c>
      <c r="AE54" s="1">
        <v>1.0660980810234699E-2</v>
      </c>
      <c r="AF54" s="1">
        <v>0</v>
      </c>
    </row>
    <row r="55" spans="8:32" x14ac:dyDescent="0.2">
      <c r="H55" s="54">
        <v>42989</v>
      </c>
      <c r="I55" s="55">
        <v>16451.357</v>
      </c>
      <c r="J55" s="55">
        <v>15.13</v>
      </c>
      <c r="K55" s="55">
        <v>9.2899999999999991</v>
      </c>
      <c r="L55" s="55">
        <v>11.64</v>
      </c>
      <c r="M55" s="55">
        <v>26.63</v>
      </c>
      <c r="N55" s="55">
        <v>9.01</v>
      </c>
      <c r="O55" s="55">
        <v>27.33</v>
      </c>
      <c r="P55" s="55">
        <v>15639.5558</v>
      </c>
      <c r="Q55" s="55">
        <v>4060.5142000000001</v>
      </c>
      <c r="R55" s="55">
        <v>2179.9965999999999</v>
      </c>
      <c r="S55" s="55">
        <v>16.46</v>
      </c>
      <c r="T55" s="55">
        <v>2.84</v>
      </c>
      <c r="U55" s="55">
        <v>648.54939999999999</v>
      </c>
      <c r="V55" s="55">
        <v>91172.6587</v>
      </c>
      <c r="W55" s="55">
        <v>6147.2633999999998</v>
      </c>
      <c r="X55" s="55"/>
      <c r="Z55" s="1">
        <v>2.3329600597143951E-5</v>
      </c>
      <c r="AA55" s="1">
        <v>1.2422360248449671E-3</v>
      </c>
      <c r="AB55" s="1">
        <v>1.1627906976744207E-2</v>
      </c>
      <c r="AC55" s="1">
        <v>2.0627802690583064E-2</v>
      </c>
      <c r="AD55" s="1">
        <v>0</v>
      </c>
      <c r="AE55" s="1">
        <v>4.282655246252709E-3</v>
      </c>
      <c r="AF55" s="1">
        <v>0</v>
      </c>
    </row>
    <row r="56" spans="8:32" x14ac:dyDescent="0.2">
      <c r="H56" s="54">
        <v>42986</v>
      </c>
      <c r="I56" s="55">
        <v>16536.3501</v>
      </c>
      <c r="J56" s="55">
        <v>15.01</v>
      </c>
      <c r="K56" s="55">
        <v>9.17</v>
      </c>
      <c r="L56" s="55">
        <v>11.56</v>
      </c>
      <c r="M56" s="55">
        <v>26.52</v>
      </c>
      <c r="N56" s="55">
        <v>9.02</v>
      </c>
      <c r="O56" s="55">
        <v>26.11</v>
      </c>
      <c r="P56" s="55">
        <v>15570.571</v>
      </c>
      <c r="Q56" s="55">
        <v>4025.4454000000001</v>
      </c>
      <c r="R56" s="55">
        <v>2170.9169999999999</v>
      </c>
      <c r="S56" s="55">
        <v>16.46</v>
      </c>
      <c r="T56" s="55">
        <v>2.8</v>
      </c>
      <c r="U56" s="55">
        <v>639.77359999999999</v>
      </c>
      <c r="V56" s="55">
        <v>92694.170499999993</v>
      </c>
      <c r="W56" s="55">
        <v>6147.3302000000003</v>
      </c>
      <c r="X56" s="55"/>
      <c r="Z56" s="1">
        <v>2.3330144880207015E-5</v>
      </c>
      <c r="AA56" s="1">
        <v>1.1663597298956274E-2</v>
      </c>
      <c r="AB56" s="1">
        <v>1.3761467889908396E-2</v>
      </c>
      <c r="AC56" s="1">
        <v>3.4322820037105739E-2</v>
      </c>
      <c r="AD56" s="1">
        <v>0</v>
      </c>
      <c r="AE56" s="1">
        <v>8.6393088552916275E-3</v>
      </c>
      <c r="AF56" s="1">
        <v>0</v>
      </c>
    </row>
    <row r="57" spans="8:32" x14ac:dyDescent="0.2">
      <c r="H57" s="54">
        <v>42985</v>
      </c>
      <c r="I57" s="55">
        <v>17255.191200000001</v>
      </c>
      <c r="J57" s="55">
        <v>14.57</v>
      </c>
      <c r="K57" s="55">
        <v>9.1199999999999992</v>
      </c>
      <c r="L57" s="55">
        <v>11.6</v>
      </c>
      <c r="M57" s="55">
        <v>26.41</v>
      </c>
      <c r="N57" s="55">
        <v>9.0399999999999991</v>
      </c>
      <c r="O57" s="55">
        <v>26.16</v>
      </c>
      <c r="P57" s="55">
        <v>15843.802100000001</v>
      </c>
      <c r="Q57" s="55">
        <v>4057.0841</v>
      </c>
      <c r="R57" s="55">
        <v>2198.0320000000002</v>
      </c>
      <c r="S57" s="55">
        <v>16.46</v>
      </c>
      <c r="T57" s="55">
        <v>2.82</v>
      </c>
      <c r="U57" s="55">
        <v>634.76940000000002</v>
      </c>
      <c r="V57" s="55">
        <v>95347.744399999996</v>
      </c>
      <c r="W57" s="55">
        <v>6208.3267999999998</v>
      </c>
      <c r="X57" s="55"/>
      <c r="Z57" s="1">
        <v>6.9995333644490287E-5</v>
      </c>
      <c r="AA57" s="1">
        <v>8.0445544554454962E-3</v>
      </c>
      <c r="AB57" s="1">
        <v>2.3516237402015583E-2</v>
      </c>
      <c r="AC57" s="1">
        <v>2.1778584392014522E-2</v>
      </c>
      <c r="AD57" s="1">
        <v>0</v>
      </c>
      <c r="AE57" s="1">
        <v>3.7422037422037313E-2</v>
      </c>
      <c r="AF57" s="1">
        <v>0</v>
      </c>
    </row>
    <row r="58" spans="8:32" x14ac:dyDescent="0.2">
      <c r="H58" s="54">
        <v>42984</v>
      </c>
      <c r="I58" s="55">
        <v>17329.224099999999</v>
      </c>
      <c r="J58" s="55">
        <v>14.35</v>
      </c>
      <c r="K58" s="55">
        <v>9.26</v>
      </c>
      <c r="L58" s="55">
        <v>11.85</v>
      </c>
      <c r="M58" s="55">
        <v>26.39</v>
      </c>
      <c r="N58" s="55">
        <v>9</v>
      </c>
      <c r="O58" s="55">
        <v>25.99</v>
      </c>
      <c r="P58" s="55">
        <v>15834.470600000001</v>
      </c>
      <c r="Q58" s="55">
        <v>4140.3207000000002</v>
      </c>
      <c r="R58" s="55">
        <v>2184.3166999999999</v>
      </c>
      <c r="S58" s="55">
        <v>16.46</v>
      </c>
      <c r="T58" s="55">
        <v>2.88</v>
      </c>
      <c r="U58" s="55">
        <v>631.91600000000005</v>
      </c>
      <c r="V58" s="55">
        <v>94826.215299999996</v>
      </c>
      <c r="W58" s="55">
        <v>6274.2191000000003</v>
      </c>
      <c r="X58" s="55"/>
      <c r="Z58" s="1">
        <v>2.3332322266034211E-5</v>
      </c>
      <c r="AA58" s="1">
        <v>3.9228295819935699E-2</v>
      </c>
      <c r="AB58" s="1">
        <v>3.7715517241379226E-2</v>
      </c>
      <c r="AC58" s="1">
        <v>3.4741784037558565E-2</v>
      </c>
      <c r="AD58" s="1">
        <v>0</v>
      </c>
      <c r="AE58" s="1">
        <v>2.3350253807106647E-2</v>
      </c>
      <c r="AF58" s="1">
        <v>0</v>
      </c>
    </row>
    <row r="59" spans="8:32" x14ac:dyDescent="0.2">
      <c r="H59" s="54">
        <v>42983</v>
      </c>
      <c r="I59" s="55">
        <v>17082.142899999999</v>
      </c>
      <c r="J59" s="55">
        <v>14.41</v>
      </c>
      <c r="K59" s="55">
        <v>9.14</v>
      </c>
      <c r="L59" s="55">
        <v>12.03</v>
      </c>
      <c r="M59" s="55">
        <v>25.84</v>
      </c>
      <c r="N59" s="55">
        <v>9.01</v>
      </c>
      <c r="O59" s="55">
        <v>25.75</v>
      </c>
      <c r="P59" s="55">
        <v>15912.443799999999</v>
      </c>
      <c r="Q59" s="55">
        <v>4112.0337</v>
      </c>
      <c r="R59" s="55">
        <v>2177.04</v>
      </c>
      <c r="S59" s="55">
        <v>16.46</v>
      </c>
      <c r="T59" s="55">
        <v>2.86</v>
      </c>
      <c r="U59" s="55">
        <v>636.61450000000002</v>
      </c>
      <c r="V59" s="55">
        <v>96645.569900000002</v>
      </c>
      <c r="W59" s="55">
        <v>6352.6587</v>
      </c>
      <c r="X59" s="55"/>
      <c r="Z59" s="1">
        <v>2.3332866676106789E-5</v>
      </c>
      <c r="AA59" s="1">
        <v>1.2698412698412653E-2</v>
      </c>
      <c r="AB59" s="1">
        <v>6.4239828693790635E-3</v>
      </c>
      <c r="AC59" s="1">
        <v>2.8089887640448952E-3</v>
      </c>
      <c r="AD59" s="1">
        <v>0</v>
      </c>
      <c r="AE59" s="1">
        <v>6.6017316017315864E-2</v>
      </c>
      <c r="AF59" s="1">
        <v>0</v>
      </c>
    </row>
    <row r="60" spans="8:32" x14ac:dyDescent="0.2">
      <c r="H60" s="54">
        <v>42982</v>
      </c>
      <c r="I60" s="55">
        <v>16893.184300000001</v>
      </c>
      <c r="J60" s="55">
        <v>14.37</v>
      </c>
      <c r="K60" s="55">
        <v>9.6300000000000008</v>
      </c>
      <c r="L60" s="55">
        <v>12.15</v>
      </c>
      <c r="M60" s="55">
        <v>25.83</v>
      </c>
      <c r="N60" s="55">
        <v>8.9499999999999993</v>
      </c>
      <c r="O60" s="55">
        <v>25.78</v>
      </c>
      <c r="P60" s="55">
        <v>15816.2292</v>
      </c>
      <c r="Q60" s="55">
        <v>4124.5982000000004</v>
      </c>
      <c r="R60" s="55">
        <v>2172.7851000000001</v>
      </c>
      <c r="S60" s="55">
        <v>16.46</v>
      </c>
      <c r="T60" s="55">
        <v>2.9</v>
      </c>
      <c r="U60" s="55">
        <v>632.33569999999997</v>
      </c>
      <c r="V60" s="55">
        <v>96214.985799999995</v>
      </c>
      <c r="W60" s="55">
        <v>6353.5240000000003</v>
      </c>
      <c r="X60" s="55"/>
      <c r="Z60" s="1">
        <v>2.3333411111270408E-5</v>
      </c>
      <c r="AA60" s="1">
        <v>9.4339622641509413E-3</v>
      </c>
      <c r="AB60" s="1">
        <v>4.1248606465997595E-2</v>
      </c>
      <c r="AC60" s="1">
        <v>3.7313432835821558E-3</v>
      </c>
      <c r="AD60" s="1">
        <v>0</v>
      </c>
      <c r="AE60" s="1">
        <v>2.1691973969630851E-3</v>
      </c>
      <c r="AF60" s="1">
        <v>0</v>
      </c>
    </row>
    <row r="61" spans="8:32" x14ac:dyDescent="0.2">
      <c r="H61" s="54">
        <v>42979</v>
      </c>
      <c r="I61" s="55">
        <v>16317.0975</v>
      </c>
      <c r="J61" s="55">
        <v>14.16</v>
      </c>
      <c r="K61" s="55">
        <v>9.4700000000000006</v>
      </c>
      <c r="L61" s="55">
        <v>11.81</v>
      </c>
      <c r="M61" s="55">
        <v>25.8</v>
      </c>
      <c r="N61" s="55">
        <v>8.92</v>
      </c>
      <c r="O61" s="55">
        <v>25.45</v>
      </c>
      <c r="P61" s="55">
        <v>15307.3799</v>
      </c>
      <c r="Q61" s="55">
        <v>4091.2447000000002</v>
      </c>
      <c r="R61" s="55">
        <v>2158.6383000000001</v>
      </c>
      <c r="S61" s="55">
        <v>16.46</v>
      </c>
      <c r="T61" s="55">
        <v>2.89</v>
      </c>
      <c r="U61" s="55">
        <v>627.62860000000001</v>
      </c>
      <c r="V61" s="55">
        <v>94558.239400000006</v>
      </c>
      <c r="W61" s="55">
        <v>6395.2933000000003</v>
      </c>
      <c r="X61" s="55"/>
      <c r="Z61" s="1">
        <v>9.3342356427772444E-5</v>
      </c>
      <c r="AA61" s="1">
        <v>5.0062578222778154E-3</v>
      </c>
      <c r="AB61" s="1">
        <v>1.931818181818179E-2</v>
      </c>
      <c r="AC61" s="1">
        <v>8.4666039510818969E-3</v>
      </c>
      <c r="AD61" s="1">
        <v>0</v>
      </c>
      <c r="AE61" s="1">
        <v>4.3572984749455923E-3</v>
      </c>
      <c r="AF61" s="1">
        <v>0</v>
      </c>
    </row>
    <row r="62" spans="8:32" x14ac:dyDescent="0.2">
      <c r="H62" s="54">
        <v>42978</v>
      </c>
      <c r="I62" s="55">
        <v>16231.6144</v>
      </c>
      <c r="J62" s="55">
        <v>14.14</v>
      </c>
      <c r="K62" s="55">
        <v>9.44</v>
      </c>
      <c r="L62" s="55">
        <v>11.72</v>
      </c>
      <c r="M62" s="55">
        <v>25.79</v>
      </c>
      <c r="N62" s="55">
        <v>8.9</v>
      </c>
      <c r="O62" s="55">
        <v>25.43</v>
      </c>
      <c r="P62" s="55">
        <v>15229.1813</v>
      </c>
      <c r="Q62" s="55">
        <v>4090.7480999999998</v>
      </c>
      <c r="R62" s="55">
        <v>2158.0515999999998</v>
      </c>
      <c r="S62" s="55">
        <v>16.46</v>
      </c>
      <c r="T62" s="55">
        <v>2.79</v>
      </c>
      <c r="U62" s="55">
        <v>620.0136</v>
      </c>
      <c r="V62" s="55">
        <v>93513.806400000001</v>
      </c>
      <c r="W62" s="55">
        <v>6373.6710999999996</v>
      </c>
      <c r="X62" s="55"/>
      <c r="Z62" s="1">
        <v>2.333613366944931E-5</v>
      </c>
      <c r="AA62" s="1">
        <v>5.031446540880502E-3</v>
      </c>
      <c r="AB62" s="1">
        <v>1.0332950631458004E-2</v>
      </c>
      <c r="AC62" s="1">
        <v>1.1417697431018281E-2</v>
      </c>
      <c r="AD62" s="1">
        <v>0</v>
      </c>
      <c r="AE62" s="1">
        <v>5.4764512595837367E-3</v>
      </c>
      <c r="AF62" s="1">
        <v>0</v>
      </c>
    </row>
    <row r="63" spans="8:32" x14ac:dyDescent="0.2">
      <c r="H63" s="54">
        <v>42977</v>
      </c>
      <c r="I63" s="55">
        <v>16053.0429</v>
      </c>
      <c r="J63" s="55">
        <v>14.39</v>
      </c>
      <c r="K63" s="55">
        <v>9.4</v>
      </c>
      <c r="L63" s="55">
        <v>11.78</v>
      </c>
      <c r="M63" s="55">
        <v>25.7</v>
      </c>
      <c r="N63" s="55">
        <v>8.8800000000000008</v>
      </c>
      <c r="O63" s="55">
        <v>26.01</v>
      </c>
      <c r="P63" s="55">
        <v>15221.091399999999</v>
      </c>
      <c r="Q63" s="55">
        <v>4113.4879000000001</v>
      </c>
      <c r="R63" s="55">
        <v>2162.1190999999999</v>
      </c>
      <c r="S63" s="55">
        <v>16.46</v>
      </c>
      <c r="T63" s="55">
        <v>2.8</v>
      </c>
      <c r="U63" s="55">
        <v>622.15769999999998</v>
      </c>
      <c r="V63" s="55">
        <v>93338.835900000005</v>
      </c>
      <c r="W63" s="55">
        <v>6366.2515999999996</v>
      </c>
      <c r="X63" s="55"/>
      <c r="Z63" s="1">
        <v>2.3336678257157573E-5</v>
      </c>
      <c r="AA63" s="1">
        <v>2.5094102885820924E-3</v>
      </c>
      <c r="AB63" s="1">
        <v>5.7359307359307277E-2</v>
      </c>
      <c r="AC63" s="1">
        <v>4.9950049950050035E-2</v>
      </c>
      <c r="AD63" s="1">
        <v>0</v>
      </c>
      <c r="AE63" s="1">
        <v>1.7837235228539638E-2</v>
      </c>
      <c r="AF63" s="1">
        <v>0</v>
      </c>
    </row>
    <row r="64" spans="8:32" x14ac:dyDescent="0.2">
      <c r="H64" s="54">
        <v>42976</v>
      </c>
      <c r="I64" s="55">
        <v>16068.458000000001</v>
      </c>
      <c r="J64" s="55">
        <v>14.35</v>
      </c>
      <c r="K64" s="55">
        <v>9.4</v>
      </c>
      <c r="L64" s="55">
        <v>11.52</v>
      </c>
      <c r="M64" s="55">
        <v>25.92</v>
      </c>
      <c r="N64" s="55">
        <v>8.91</v>
      </c>
      <c r="O64" s="55">
        <v>25.88</v>
      </c>
      <c r="P64" s="55">
        <v>15288.9629</v>
      </c>
      <c r="Q64" s="55">
        <v>4201.7447000000002</v>
      </c>
      <c r="R64" s="55">
        <v>2184.6882999999998</v>
      </c>
      <c r="S64" s="55">
        <v>16.46</v>
      </c>
      <c r="T64" s="55">
        <v>2.72</v>
      </c>
      <c r="U64" s="55">
        <v>612.6191</v>
      </c>
      <c r="V64" s="55">
        <v>93949.659100000004</v>
      </c>
      <c r="W64" s="55">
        <v>6455.6098000000002</v>
      </c>
      <c r="X64" s="55"/>
      <c r="Z64" s="1">
        <v>2.3337222870400964E-5</v>
      </c>
      <c r="AA64" s="1">
        <v>5.0441361916770955E-3</v>
      </c>
      <c r="AB64" s="1">
        <v>1.5974440894568676E-2</v>
      </c>
      <c r="AC64" s="1">
        <v>1.0869565217391242E-2</v>
      </c>
      <c r="AD64" s="1">
        <v>0</v>
      </c>
      <c r="AE64" s="1">
        <v>1.1135857461024301E-3</v>
      </c>
      <c r="AF64" s="1">
        <v>0</v>
      </c>
    </row>
    <row r="65" spans="8:32" x14ac:dyDescent="0.2">
      <c r="H65" s="54">
        <v>42975</v>
      </c>
      <c r="I65" s="55">
        <v>16226.481400000001</v>
      </c>
      <c r="J65" s="55">
        <v>14.39</v>
      </c>
      <c r="K65" s="55">
        <v>9.98</v>
      </c>
      <c r="L65" s="55">
        <v>11.58</v>
      </c>
      <c r="M65" s="55">
        <v>25.92</v>
      </c>
      <c r="N65" s="55">
        <v>9.01</v>
      </c>
      <c r="O65" s="55">
        <v>25.44</v>
      </c>
      <c r="P65" s="55">
        <v>15343.2574</v>
      </c>
      <c r="Q65" s="55">
        <v>4187.3032000000003</v>
      </c>
      <c r="R65" s="55">
        <v>2202.6952000000001</v>
      </c>
      <c r="S65" s="55">
        <v>16.46</v>
      </c>
      <c r="T65" s="55">
        <v>2.72</v>
      </c>
      <c r="U65" s="55">
        <v>613.52250000000004</v>
      </c>
      <c r="V65" s="55">
        <v>93386.453899999993</v>
      </c>
      <c r="W65" s="55">
        <v>6480.7150000000001</v>
      </c>
      <c r="X65" s="55"/>
      <c r="Z65" s="1">
        <v>2.3337767509179486E-5</v>
      </c>
      <c r="AA65" s="1">
        <v>8.7500000000000355E-3</v>
      </c>
      <c r="AB65" s="1">
        <v>2.1253985122210439E-3</v>
      </c>
      <c r="AC65" s="1">
        <v>1.9723865877713243E-3</v>
      </c>
      <c r="AD65" s="1">
        <v>0</v>
      </c>
      <c r="AE65" s="1">
        <v>8.9887640449437534E-3</v>
      </c>
      <c r="AF65" s="1">
        <v>0</v>
      </c>
    </row>
    <row r="66" spans="8:32" x14ac:dyDescent="0.2">
      <c r="H66" s="54">
        <v>42972</v>
      </c>
      <c r="I66" s="55">
        <v>16284.8195</v>
      </c>
      <c r="J66" s="55">
        <v>14.6</v>
      </c>
      <c r="K66" s="55">
        <v>9.98</v>
      </c>
      <c r="L66" s="55">
        <v>11.44</v>
      </c>
      <c r="M66" s="55">
        <v>26.02</v>
      </c>
      <c r="N66" s="55">
        <v>8.92</v>
      </c>
      <c r="O66" s="55">
        <v>25.52</v>
      </c>
      <c r="P66" s="55">
        <v>15262.737800000001</v>
      </c>
      <c r="Q66" s="55">
        <v>4174.6296000000002</v>
      </c>
      <c r="R66" s="55">
        <v>2186.3833</v>
      </c>
      <c r="S66" s="55">
        <v>16.46</v>
      </c>
      <c r="T66" s="55">
        <v>2.7</v>
      </c>
      <c r="U66" s="55">
        <v>617.26170000000002</v>
      </c>
      <c r="V66" s="55">
        <v>94151.259399999995</v>
      </c>
      <c r="W66" s="55">
        <v>6413.201</v>
      </c>
      <c r="X66" s="55"/>
      <c r="Z66" s="1">
        <v>7.0018204733290901E-5</v>
      </c>
      <c r="AA66" s="1">
        <v>8.6741016109046498E-3</v>
      </c>
      <c r="AB66" s="1">
        <v>5.2854122621565081E-3</v>
      </c>
      <c r="AC66" s="1">
        <v>2.9441624365482255E-2</v>
      </c>
      <c r="AD66" s="1">
        <v>0</v>
      </c>
      <c r="AE66" s="1">
        <v>1.3303769401330268E-2</v>
      </c>
      <c r="AF66" s="1">
        <v>0</v>
      </c>
    </row>
    <row r="67" spans="8:32" x14ac:dyDescent="0.2">
      <c r="H67" s="54">
        <v>42971</v>
      </c>
      <c r="I67" s="55">
        <v>15964.089099999999</v>
      </c>
      <c r="J67" s="55">
        <v>14.65</v>
      </c>
      <c r="K67" s="55">
        <v>9.7899999999999991</v>
      </c>
      <c r="L67" s="55">
        <v>11.29</v>
      </c>
      <c r="M67" s="55">
        <v>26.06</v>
      </c>
      <c r="N67" s="55">
        <v>8.8699999999999992</v>
      </c>
      <c r="O67" s="55">
        <v>25.58</v>
      </c>
      <c r="P67" s="55">
        <v>15222.4751</v>
      </c>
      <c r="Q67" s="55">
        <v>4221.3333000000002</v>
      </c>
      <c r="R67" s="55">
        <v>2186.6390999999999</v>
      </c>
      <c r="S67" s="55">
        <v>16.46</v>
      </c>
      <c r="T67" s="55">
        <v>2.64</v>
      </c>
      <c r="U67" s="55">
        <v>597.59259999999995</v>
      </c>
      <c r="V67" s="55">
        <v>93861.476699999999</v>
      </c>
      <c r="W67" s="55">
        <v>6320.5659999999998</v>
      </c>
      <c r="X67" s="55"/>
      <c r="Z67" s="1">
        <v>2.3339946318090554E-5</v>
      </c>
      <c r="AA67" s="1">
        <v>4.9813200498132204E-3</v>
      </c>
      <c r="AB67" s="1">
        <v>1.5608740894901052E-2</v>
      </c>
      <c r="AC67" s="1">
        <v>8.0563947633434108E-3</v>
      </c>
      <c r="AD67" s="1">
        <v>0</v>
      </c>
      <c r="AE67" s="1">
        <v>1.1074197120708451E-3</v>
      </c>
      <c r="AF67" s="1">
        <v>0</v>
      </c>
    </row>
    <row r="68" spans="8:32" x14ac:dyDescent="0.2">
      <c r="H68" s="54">
        <v>42970</v>
      </c>
      <c r="I68" s="55">
        <v>15986.0036</v>
      </c>
      <c r="J68" s="55">
        <v>14.74</v>
      </c>
      <c r="K68" s="55">
        <v>9.76</v>
      </c>
      <c r="L68" s="55">
        <v>11.65</v>
      </c>
      <c r="M68" s="55">
        <v>25.99</v>
      </c>
      <c r="N68" s="55">
        <v>8.8800000000000008</v>
      </c>
      <c r="O68" s="55">
        <v>25.86</v>
      </c>
      <c r="P68" s="55">
        <v>15323.644200000001</v>
      </c>
      <c r="Q68" s="55">
        <v>4251.1608999999999</v>
      </c>
      <c r="R68" s="55">
        <v>2193.2501999999999</v>
      </c>
      <c r="S68" s="55">
        <v>16.46</v>
      </c>
      <c r="T68" s="55">
        <v>2.65</v>
      </c>
      <c r="U68" s="55">
        <v>596.55550000000005</v>
      </c>
      <c r="V68" s="55">
        <v>92091.3321</v>
      </c>
      <c r="W68" s="55">
        <v>6307.0637999999999</v>
      </c>
      <c r="X68" s="55"/>
      <c r="Z68" s="1">
        <v>2.334049108387859E-5</v>
      </c>
      <c r="AA68" s="1">
        <v>1.2437810945273853E-3</v>
      </c>
      <c r="AB68" s="1">
        <v>1.4358974358974375E-2</v>
      </c>
      <c r="AC68" s="1">
        <v>1.6376663254861867E-2</v>
      </c>
      <c r="AD68" s="1">
        <v>0</v>
      </c>
      <c r="AE68" s="1">
        <v>8.9385474860335101E-3</v>
      </c>
      <c r="AF68" s="1">
        <v>0</v>
      </c>
    </row>
    <row r="69" spans="8:32" x14ac:dyDescent="0.2">
      <c r="H69" s="54">
        <v>42969</v>
      </c>
      <c r="I69" s="55">
        <v>16187.498299999999</v>
      </c>
      <c r="J69" s="55">
        <v>14.61</v>
      </c>
      <c r="K69" s="55">
        <v>9.8800000000000008</v>
      </c>
      <c r="L69" s="55">
        <v>11.62</v>
      </c>
      <c r="M69" s="55">
        <v>25.93</v>
      </c>
      <c r="N69" s="55">
        <v>8.9499999999999993</v>
      </c>
      <c r="O69" s="55">
        <v>26.02</v>
      </c>
      <c r="P69" s="55">
        <v>15349.1672</v>
      </c>
      <c r="Q69" s="55">
        <v>4414.4180999999999</v>
      </c>
      <c r="R69" s="55">
        <v>2196.4119000000001</v>
      </c>
      <c r="S69" s="55">
        <v>16.46</v>
      </c>
      <c r="T69" s="55">
        <v>2.7</v>
      </c>
      <c r="U69" s="55">
        <v>599.65700000000004</v>
      </c>
      <c r="V69" s="55">
        <v>92298.190300000002</v>
      </c>
      <c r="W69" s="55">
        <v>6355.5556999999999</v>
      </c>
      <c r="X69" s="55"/>
      <c r="Z69" s="1">
        <v>2.3341035875201754E-5</v>
      </c>
      <c r="AA69" s="1">
        <v>8.6313193588163362E-3</v>
      </c>
      <c r="AB69" s="1">
        <v>1.7745302713987554E-2</v>
      </c>
      <c r="AC69" s="1">
        <v>0</v>
      </c>
      <c r="AD69" s="1">
        <v>0</v>
      </c>
      <c r="AE69" s="1">
        <v>5.6179775280897903E-3</v>
      </c>
      <c r="AF69" s="1">
        <v>0</v>
      </c>
    </row>
    <row r="70" spans="8:32" x14ac:dyDescent="0.2">
      <c r="H70" s="54">
        <v>42968</v>
      </c>
      <c r="I70" s="55">
        <v>16058.860199999999</v>
      </c>
      <c r="J70" s="55">
        <v>14.74</v>
      </c>
      <c r="K70" s="55">
        <v>10.17</v>
      </c>
      <c r="L70" s="55">
        <v>11.69</v>
      </c>
      <c r="M70" s="55">
        <v>25.92</v>
      </c>
      <c r="N70" s="55">
        <v>9.14</v>
      </c>
      <c r="O70" s="55">
        <v>26.18</v>
      </c>
      <c r="P70" s="55">
        <v>15256.940699999999</v>
      </c>
      <c r="Q70" s="55">
        <v>4442.6113999999998</v>
      </c>
      <c r="R70" s="55">
        <v>2178.7601</v>
      </c>
      <c r="S70" s="55">
        <v>16.46</v>
      </c>
      <c r="T70" s="55">
        <v>2.73</v>
      </c>
      <c r="U70" s="55">
        <v>603.97940000000006</v>
      </c>
      <c r="V70" s="55">
        <v>90827.5236</v>
      </c>
      <c r="W70" s="55">
        <v>6333.3482999999997</v>
      </c>
      <c r="X70" s="55"/>
      <c r="Z70" s="1">
        <v>2.3341580691838004E-5</v>
      </c>
      <c r="AA70" s="1">
        <v>1.7565112053301246E-2</v>
      </c>
      <c r="AB70" s="1">
        <v>4.1928721174004924E-3</v>
      </c>
      <c r="AC70" s="1">
        <v>2.4950099800399195E-2</v>
      </c>
      <c r="AD70" s="1">
        <v>0</v>
      </c>
      <c r="AE70" s="1">
        <v>3.5752979414951258E-2</v>
      </c>
      <c r="AF70" s="1">
        <v>0</v>
      </c>
    </row>
    <row r="71" spans="8:32" x14ac:dyDescent="0.2">
      <c r="H71" s="54">
        <v>42965</v>
      </c>
      <c r="I71" s="55">
        <v>16012.7996</v>
      </c>
      <c r="J71" s="55">
        <v>14.62</v>
      </c>
      <c r="K71" s="55">
        <v>9.99</v>
      </c>
      <c r="L71" s="55">
        <v>11.52</v>
      </c>
      <c r="M71" s="55">
        <v>25.84</v>
      </c>
      <c r="N71" s="55">
        <v>9.1</v>
      </c>
      <c r="O71" s="55">
        <v>26.03</v>
      </c>
      <c r="P71" s="55">
        <v>15202.0952</v>
      </c>
      <c r="Q71" s="55">
        <v>4333.4576999999999</v>
      </c>
      <c r="R71" s="55">
        <v>2171.7521999999999</v>
      </c>
      <c r="S71" s="55">
        <v>16.46</v>
      </c>
      <c r="T71" s="55">
        <v>2.67</v>
      </c>
      <c r="U71" s="55">
        <v>603.20479999999998</v>
      </c>
      <c r="V71" s="55">
        <v>87824.9476</v>
      </c>
      <c r="W71" s="55">
        <v>6322.9047</v>
      </c>
      <c r="X71" s="55"/>
      <c r="Z71" s="1">
        <v>7.0029645883318281E-5</v>
      </c>
      <c r="AA71" s="1">
        <v>2.4286581663632845E-3</v>
      </c>
      <c r="AB71" s="1">
        <v>5.2980132450330952E-2</v>
      </c>
      <c r="AC71" s="1">
        <v>5.015045135406071E-3</v>
      </c>
      <c r="AD71" s="1">
        <v>0</v>
      </c>
      <c r="AE71" s="1">
        <v>4.3149946062566169E-3</v>
      </c>
      <c r="AF71" s="1">
        <v>0</v>
      </c>
    </row>
    <row r="72" spans="8:32" x14ac:dyDescent="0.2">
      <c r="H72" s="54">
        <v>42964</v>
      </c>
      <c r="I72" s="55">
        <v>15851.777700000001</v>
      </c>
      <c r="J72" s="55">
        <v>14.32</v>
      </c>
      <c r="K72" s="55">
        <v>10.1</v>
      </c>
      <c r="L72" s="55">
        <v>11.36</v>
      </c>
      <c r="M72" s="55">
        <v>25.91</v>
      </c>
      <c r="N72" s="55">
        <v>9.1999999999999993</v>
      </c>
      <c r="O72" s="55">
        <v>25.96</v>
      </c>
      <c r="P72" s="55">
        <v>15225.0738</v>
      </c>
      <c r="Q72" s="55">
        <v>4312.0132999999996</v>
      </c>
      <c r="R72" s="55">
        <v>2167.8697999999999</v>
      </c>
      <c r="S72" s="55">
        <v>16.46</v>
      </c>
      <c r="T72" s="55">
        <v>2.72</v>
      </c>
      <c r="U72" s="55">
        <v>602.88189999999997</v>
      </c>
      <c r="V72" s="55">
        <v>87693.657399999996</v>
      </c>
      <c r="W72" s="55">
        <v>6298.1885000000002</v>
      </c>
      <c r="X72" s="55"/>
      <c r="Z72" s="1">
        <v>2.3343760212846121E-5</v>
      </c>
      <c r="AA72" s="1">
        <v>6.0679611650493737E-4</v>
      </c>
      <c r="AB72" s="1">
        <v>2.8376844494892195E-2</v>
      </c>
      <c r="AC72" s="1">
        <v>9.930486593843102E-3</v>
      </c>
      <c r="AD72" s="1">
        <v>0</v>
      </c>
      <c r="AE72" s="1">
        <v>0</v>
      </c>
      <c r="AF72" s="1">
        <v>0</v>
      </c>
    </row>
    <row r="73" spans="8:32" x14ac:dyDescent="0.2">
      <c r="H73" s="54">
        <v>42963</v>
      </c>
      <c r="I73" s="55">
        <v>15647.965099999999</v>
      </c>
      <c r="J73" s="55">
        <v>14.25</v>
      </c>
      <c r="K73" s="55">
        <v>10.14</v>
      </c>
      <c r="L73" s="55">
        <v>11.22</v>
      </c>
      <c r="M73" s="55">
        <v>26.17</v>
      </c>
      <c r="N73" s="55">
        <v>9.15</v>
      </c>
      <c r="O73" s="55">
        <v>25.39</v>
      </c>
      <c r="P73" s="55">
        <v>15146.1441</v>
      </c>
      <c r="Q73" s="55">
        <v>4369.0622999999996</v>
      </c>
      <c r="R73" s="55">
        <v>2154.7514999999999</v>
      </c>
      <c r="S73" s="55">
        <v>16.46</v>
      </c>
      <c r="T73" s="55">
        <v>2.7</v>
      </c>
      <c r="U73" s="55">
        <v>595.21889999999996</v>
      </c>
      <c r="V73" s="55">
        <v>85121.536399999997</v>
      </c>
      <c r="W73" s="55">
        <v>6282.8301000000001</v>
      </c>
      <c r="X73" s="55"/>
      <c r="Z73" s="1">
        <v>2.3344305156713929E-5</v>
      </c>
      <c r="AA73" s="1">
        <v>8.5679314565483278E-3</v>
      </c>
      <c r="AB73" s="1">
        <v>0</v>
      </c>
      <c r="AC73" s="1">
        <v>6.9033530571992463E-3</v>
      </c>
      <c r="AD73" s="1">
        <v>0</v>
      </c>
      <c r="AE73" s="1">
        <v>1.980198019801982E-2</v>
      </c>
      <c r="AF73" s="1">
        <v>0</v>
      </c>
    </row>
    <row r="74" spans="8:32" x14ac:dyDescent="0.2">
      <c r="H74" s="54">
        <v>42962</v>
      </c>
      <c r="I74" s="55">
        <v>15576.1173</v>
      </c>
      <c r="J74" s="55">
        <v>14.65</v>
      </c>
      <c r="K74" s="55">
        <v>9.65</v>
      </c>
      <c r="L74" s="55">
        <v>11.54</v>
      </c>
      <c r="M74" s="55">
        <v>26.16</v>
      </c>
      <c r="N74" s="55">
        <v>8.9</v>
      </c>
      <c r="O74" s="55">
        <v>25.54</v>
      </c>
      <c r="P74" s="55">
        <v>15254.375700000001</v>
      </c>
      <c r="Q74" s="55">
        <v>4346.1836000000003</v>
      </c>
      <c r="R74" s="55">
        <v>2174.9490999999998</v>
      </c>
      <c r="S74" s="55">
        <v>16.46</v>
      </c>
      <c r="T74" s="55">
        <v>2.75</v>
      </c>
      <c r="U74" s="55">
        <v>595.71069999999997</v>
      </c>
      <c r="V74" s="55">
        <v>85134.0435</v>
      </c>
      <c r="W74" s="55">
        <v>6282.6508000000003</v>
      </c>
      <c r="X74" s="55"/>
      <c r="Z74" s="1">
        <v>2.3344850126116867E-5</v>
      </c>
      <c r="AA74" s="1">
        <v>9.6969696969697594E-3</v>
      </c>
      <c r="AB74" s="1">
        <v>5.6433408577877264E-3</v>
      </c>
      <c r="AC74" s="1">
        <v>2.0289855072463725E-2</v>
      </c>
      <c r="AD74" s="1">
        <v>0</v>
      </c>
      <c r="AE74" s="1">
        <v>1.1956521739130421E-2</v>
      </c>
      <c r="AF74" s="1">
        <v>7.9586152009547551E-4</v>
      </c>
    </row>
    <row r="75" spans="8:32" x14ac:dyDescent="0.2">
      <c r="H75" s="54">
        <v>42961</v>
      </c>
      <c r="I75" s="55">
        <v>15241.4211</v>
      </c>
      <c r="J75" s="55">
        <v>14.48</v>
      </c>
      <c r="K75" s="55">
        <v>9.66</v>
      </c>
      <c r="L75" s="55">
        <v>11.57</v>
      </c>
      <c r="M75" s="55">
        <v>26.35</v>
      </c>
      <c r="N75" s="55">
        <v>8.9</v>
      </c>
      <c r="O75" s="55">
        <v>25.51</v>
      </c>
      <c r="P75" s="55">
        <v>15370.220300000001</v>
      </c>
      <c r="Q75" s="55">
        <v>4399.4741000000004</v>
      </c>
      <c r="R75" s="55">
        <v>2184.3038000000001</v>
      </c>
      <c r="S75" s="55">
        <v>16.46</v>
      </c>
      <c r="T75" s="55">
        <v>2.74</v>
      </c>
      <c r="U75" s="55">
        <v>593.53120000000001</v>
      </c>
      <c r="V75" s="55">
        <v>85879.707899999994</v>
      </c>
      <c r="W75" s="55">
        <v>6232.5905000000002</v>
      </c>
      <c r="X75" s="55"/>
      <c r="Z75" s="1">
        <v>2.334539512083289E-5</v>
      </c>
      <c r="AA75" s="1">
        <v>6.0642813826561337E-4</v>
      </c>
      <c r="AB75" s="1">
        <v>1.0262257696693311E-2</v>
      </c>
      <c r="AC75" s="1">
        <v>1.9286403085824189E-3</v>
      </c>
      <c r="AD75" s="1">
        <v>0</v>
      </c>
      <c r="AE75" s="1">
        <v>3.8374717832957206E-2</v>
      </c>
      <c r="AF75" s="1">
        <v>0</v>
      </c>
    </row>
    <row r="76" spans="8:32" x14ac:dyDescent="0.2">
      <c r="H76" s="54">
        <v>42958</v>
      </c>
      <c r="I76" s="55">
        <v>15241.188</v>
      </c>
      <c r="J76" s="55">
        <v>15.19</v>
      </c>
      <c r="K76" s="55">
        <v>9.18</v>
      </c>
      <c r="L76" s="55">
        <v>11.32</v>
      </c>
      <c r="M76" s="55">
        <v>26.38</v>
      </c>
      <c r="N76" s="55">
        <v>8.75</v>
      </c>
      <c r="O76" s="55">
        <v>25.76</v>
      </c>
      <c r="P76" s="55">
        <v>15281.1155</v>
      </c>
      <c r="Q76" s="55">
        <v>4401.8384999999998</v>
      </c>
      <c r="R76" s="55">
        <v>2193.5551999999998</v>
      </c>
      <c r="S76" s="55">
        <v>16.46</v>
      </c>
      <c r="T76" s="55">
        <v>2.67</v>
      </c>
      <c r="U76" s="55">
        <v>604.76840000000004</v>
      </c>
      <c r="V76" s="55">
        <v>86319.544999999998</v>
      </c>
      <c r="W76" s="55">
        <v>6223.1304</v>
      </c>
      <c r="X76" s="55"/>
      <c r="Z76" s="1">
        <v>7.0041090773242942E-5</v>
      </c>
      <c r="AA76" s="1">
        <v>1.4934289127837563E-2</v>
      </c>
      <c r="AB76" s="1">
        <v>0</v>
      </c>
      <c r="AC76" s="1">
        <v>2.9013539651836506E-3</v>
      </c>
      <c r="AD76" s="1">
        <v>0</v>
      </c>
      <c r="AE76" s="1">
        <v>3.3975084937711841E-3</v>
      </c>
      <c r="AF76" s="1">
        <v>0</v>
      </c>
    </row>
    <row r="77" spans="8:32" x14ac:dyDescent="0.2">
      <c r="H77" s="54">
        <v>42957</v>
      </c>
      <c r="I77" s="55">
        <v>15727.074000000001</v>
      </c>
      <c r="J77" s="55">
        <v>15.5</v>
      </c>
      <c r="K77" s="55">
        <v>9.1300000000000008</v>
      </c>
      <c r="L77" s="55">
        <v>11.88</v>
      </c>
      <c r="M77" s="55">
        <v>26.2</v>
      </c>
      <c r="N77" s="55">
        <v>8.9</v>
      </c>
      <c r="O77" s="55">
        <v>25.81</v>
      </c>
      <c r="P77" s="55">
        <v>15402.952499999999</v>
      </c>
      <c r="Q77" s="55">
        <v>4353.7487000000001</v>
      </c>
      <c r="R77" s="55">
        <v>2264.9355</v>
      </c>
      <c r="S77" s="55">
        <v>16.46</v>
      </c>
      <c r="T77" s="55">
        <v>2.91</v>
      </c>
      <c r="U77" s="55">
        <v>606.46540000000005</v>
      </c>
      <c r="V77" s="55">
        <v>87549.033599999995</v>
      </c>
      <c r="W77" s="55">
        <v>6222.5002000000004</v>
      </c>
      <c r="X77" s="55"/>
      <c r="Z77" s="1">
        <v>2.3347575354382144E-5</v>
      </c>
      <c r="AA77" s="1">
        <v>1.0259505129752489E-2</v>
      </c>
      <c r="AB77" s="1">
        <v>3.2979976442873982E-2</v>
      </c>
      <c r="AC77" s="1">
        <v>1.9379844961240345E-3</v>
      </c>
      <c r="AD77" s="1">
        <v>7.9586152009547551E-4</v>
      </c>
      <c r="AE77" s="1">
        <v>1.7281105990783363E-2</v>
      </c>
      <c r="AF77" s="1">
        <v>0</v>
      </c>
    </row>
    <row r="78" spans="8:32" x14ac:dyDescent="0.2">
      <c r="H78" s="54">
        <v>42956</v>
      </c>
      <c r="I78" s="55">
        <v>15800.868</v>
      </c>
      <c r="J78" s="55">
        <v>15.25</v>
      </c>
      <c r="K78" s="55">
        <v>9.07</v>
      </c>
      <c r="L78" s="55">
        <v>12.04</v>
      </c>
      <c r="M78" s="55">
        <v>26.66</v>
      </c>
      <c r="N78" s="55">
        <v>9.02</v>
      </c>
      <c r="O78" s="55">
        <v>25.99</v>
      </c>
      <c r="P78" s="55">
        <v>15276.998100000001</v>
      </c>
      <c r="Q78" s="55">
        <v>4326.1747999999998</v>
      </c>
      <c r="R78" s="55">
        <v>2261.3717000000001</v>
      </c>
      <c r="S78" s="55">
        <v>16.46</v>
      </c>
      <c r="T78" s="55">
        <v>2.99</v>
      </c>
      <c r="U78" s="55">
        <v>598.19129999999996</v>
      </c>
      <c r="V78" s="55">
        <v>87645.006999999998</v>
      </c>
      <c r="W78" s="55">
        <v>6198.1832999999997</v>
      </c>
      <c r="X78" s="55"/>
      <c r="Z78" s="1">
        <v>2.3348120476329726E-5</v>
      </c>
      <c r="AA78" s="1">
        <v>3.6067481093659204E-2</v>
      </c>
      <c r="AB78" s="1">
        <v>1.3937282229965042E-2</v>
      </c>
      <c r="AC78" s="1">
        <v>1.0773751224289807E-2</v>
      </c>
      <c r="AD78" s="1">
        <v>0</v>
      </c>
      <c r="AE78" s="1">
        <v>4.0883977900552648E-2</v>
      </c>
      <c r="AF78" s="1">
        <v>0</v>
      </c>
    </row>
    <row r="79" spans="8:32" x14ac:dyDescent="0.2">
      <c r="H79" s="54">
        <v>42955</v>
      </c>
      <c r="I79" s="55">
        <v>15157.5581</v>
      </c>
      <c r="J79" s="55">
        <v>15.4</v>
      </c>
      <c r="K79" s="55">
        <v>9.11</v>
      </c>
      <c r="L79" s="55">
        <v>11.87</v>
      </c>
      <c r="M79" s="55">
        <v>26.46</v>
      </c>
      <c r="N79" s="55">
        <v>8.92</v>
      </c>
      <c r="O79" s="55">
        <v>25.9</v>
      </c>
      <c r="P79" s="55">
        <v>15294.2035</v>
      </c>
      <c r="Q79" s="55">
        <v>4194.4991</v>
      </c>
      <c r="R79" s="55">
        <v>2254.2503000000002</v>
      </c>
      <c r="S79" s="55">
        <v>16.46</v>
      </c>
      <c r="T79" s="55">
        <v>2.96</v>
      </c>
      <c r="U79" s="55">
        <v>585.78480000000002</v>
      </c>
      <c r="V79" s="55">
        <v>83778.8989</v>
      </c>
      <c r="W79" s="55">
        <v>6220.2250000000004</v>
      </c>
      <c r="X79" s="55"/>
      <c r="Z79" s="1">
        <v>1.1675423234103199E-4</v>
      </c>
      <c r="AA79" s="1">
        <v>0</v>
      </c>
      <c r="AB79" s="1">
        <v>4.1112454655380937E-2</v>
      </c>
      <c r="AC79" s="1">
        <v>1.2896825396825573E-2</v>
      </c>
      <c r="AD79" s="1">
        <v>0</v>
      </c>
      <c r="AE79" s="1">
        <v>2.2050716648290836E-3</v>
      </c>
      <c r="AF79" s="1">
        <v>0</v>
      </c>
    </row>
    <row r="80" spans="8:32" x14ac:dyDescent="0.2">
      <c r="H80" s="54">
        <v>42954</v>
      </c>
      <c r="I80" s="55">
        <v>15101.273999999999</v>
      </c>
      <c r="J80" s="55">
        <v>15.3</v>
      </c>
      <c r="K80" s="55">
        <v>8.86</v>
      </c>
      <c r="L80" s="55">
        <v>11.84</v>
      </c>
      <c r="M80" s="55">
        <v>26.57</v>
      </c>
      <c r="N80" s="55">
        <v>8.84</v>
      </c>
      <c r="O80" s="55">
        <v>25.86</v>
      </c>
      <c r="P80" s="55">
        <v>15075.9884</v>
      </c>
      <c r="Q80" s="55">
        <v>4142.7943999999998</v>
      </c>
      <c r="R80" s="55">
        <v>2227.8186000000001</v>
      </c>
      <c r="S80" s="55">
        <v>16.46</v>
      </c>
      <c r="T80" s="55">
        <v>3.05</v>
      </c>
      <c r="U80" s="55">
        <v>583.19470000000001</v>
      </c>
      <c r="V80" s="55">
        <v>84347.928199999995</v>
      </c>
      <c r="W80" s="55">
        <v>6242.8742000000002</v>
      </c>
      <c r="X80" s="55"/>
      <c r="Z80" s="1">
        <v>2.3351391742920669E-5</v>
      </c>
      <c r="AA80" s="1">
        <v>6.3583815028901425E-3</v>
      </c>
      <c r="AB80" s="1">
        <v>4.8134777376656057E-3</v>
      </c>
      <c r="AC80" s="1">
        <v>5.9171597633136397E-3</v>
      </c>
      <c r="AD80" s="1">
        <v>0</v>
      </c>
      <c r="AE80" s="1">
        <v>7.6586433260393827E-3</v>
      </c>
      <c r="AF80" s="1">
        <v>0</v>
      </c>
    </row>
    <row r="81" spans="8:32" x14ac:dyDescent="0.2">
      <c r="H81" s="54">
        <v>42951</v>
      </c>
      <c r="I81" s="55">
        <v>14732.873</v>
      </c>
      <c r="J81" s="55">
        <v>15.31</v>
      </c>
      <c r="K81" s="55">
        <v>8.77</v>
      </c>
      <c r="L81" s="55">
        <v>12.1</v>
      </c>
      <c r="M81" s="55">
        <v>26.91</v>
      </c>
      <c r="N81" s="55">
        <v>8.8000000000000007</v>
      </c>
      <c r="O81" s="55">
        <v>25.96</v>
      </c>
      <c r="P81" s="55">
        <v>15105.290199999999</v>
      </c>
      <c r="Q81" s="55">
        <v>4095.5718999999999</v>
      </c>
      <c r="R81" s="55">
        <v>2222.3804</v>
      </c>
      <c r="S81" s="55">
        <v>16.46</v>
      </c>
      <c r="T81" s="55">
        <v>2.94</v>
      </c>
      <c r="U81" s="55">
        <v>585.35159999999996</v>
      </c>
      <c r="V81" s="55">
        <v>84501.506599999993</v>
      </c>
      <c r="W81" s="55">
        <v>6188.3437999999996</v>
      </c>
      <c r="X81" s="55"/>
      <c r="Z81" s="1">
        <v>2.3351937043170068E-5</v>
      </c>
      <c r="AA81" s="1">
        <v>3.1604054859868835E-2</v>
      </c>
      <c r="AB81" s="1">
        <v>1.9631901840490906E-2</v>
      </c>
      <c r="AC81" s="1">
        <v>2.0120724346076591E-2</v>
      </c>
      <c r="AD81" s="1">
        <v>0</v>
      </c>
      <c r="AE81" s="1">
        <v>3.7457434733257688E-2</v>
      </c>
      <c r="AF81" s="1">
        <v>0</v>
      </c>
    </row>
    <row r="82" spans="8:32" x14ac:dyDescent="0.2">
      <c r="H82" s="54">
        <v>42950</v>
      </c>
      <c r="I82" s="55">
        <v>14191.570900000001</v>
      </c>
      <c r="J82" s="55">
        <v>15.78</v>
      </c>
      <c r="K82" s="55">
        <v>9.15</v>
      </c>
      <c r="L82" s="55">
        <v>11.9</v>
      </c>
      <c r="M82" s="55">
        <v>27.8</v>
      </c>
      <c r="N82" s="55">
        <v>8.9499999999999993</v>
      </c>
      <c r="O82" s="55">
        <v>26.17</v>
      </c>
      <c r="P82" s="55">
        <v>15012.557699999999</v>
      </c>
      <c r="Q82" s="55">
        <v>3959.4467</v>
      </c>
      <c r="R82" s="55">
        <v>2212.9007000000001</v>
      </c>
      <c r="S82" s="55">
        <v>16.46</v>
      </c>
      <c r="T82" s="55">
        <v>2.92</v>
      </c>
      <c r="U82" s="55">
        <v>581.37279999999998</v>
      </c>
      <c r="V82" s="55">
        <v>83457.281199999998</v>
      </c>
      <c r="W82" s="55">
        <v>6147.9659000000001</v>
      </c>
      <c r="X82" s="55"/>
      <c r="Z82" s="1">
        <v>2.3352482368954597E-5</v>
      </c>
      <c r="AA82" s="1">
        <v>5.3956834532373765E-3</v>
      </c>
      <c r="AB82" s="1">
        <v>3.5578144853875449E-2</v>
      </c>
      <c r="AC82" s="1">
        <v>2.0161290322580072E-3</v>
      </c>
      <c r="AD82" s="1">
        <v>0</v>
      </c>
      <c r="AE82" s="1">
        <v>4.5610034207526073E-3</v>
      </c>
      <c r="AF82" s="1">
        <v>0</v>
      </c>
    </row>
    <row r="83" spans="8:32" x14ac:dyDescent="0.2">
      <c r="H83" s="54">
        <v>42949</v>
      </c>
      <c r="I83" s="55">
        <v>14057.706099999999</v>
      </c>
      <c r="J83" s="55">
        <v>16.190000000000001</v>
      </c>
      <c r="K83" s="55">
        <v>9.43</v>
      </c>
      <c r="L83" s="55">
        <v>11.97</v>
      </c>
      <c r="M83" s="55">
        <v>27.67</v>
      </c>
      <c r="N83" s="55">
        <v>8.89</v>
      </c>
      <c r="O83" s="55">
        <v>26.03</v>
      </c>
      <c r="P83" s="55">
        <v>15075.5843</v>
      </c>
      <c r="Q83" s="55">
        <v>3978.4263000000001</v>
      </c>
      <c r="R83" s="55">
        <v>2258.3258999999998</v>
      </c>
      <c r="S83" s="55">
        <v>16.46</v>
      </c>
      <c r="T83" s="55">
        <v>2.89</v>
      </c>
      <c r="U83" s="55">
        <v>587.70839999999998</v>
      </c>
      <c r="V83" s="55">
        <v>82888.437399999995</v>
      </c>
      <c r="W83" s="55">
        <v>6141.4512000000004</v>
      </c>
      <c r="X83" s="55"/>
      <c r="Z83" s="1">
        <v>2.3353027720052211E-5</v>
      </c>
      <c r="AA83" s="1">
        <v>6.0313630880579616E-3</v>
      </c>
      <c r="AB83" s="1">
        <v>1.6795865633074891E-2</v>
      </c>
      <c r="AC83" s="1">
        <v>8.1300813008129413E-3</v>
      </c>
      <c r="AD83" s="1">
        <v>0</v>
      </c>
      <c r="AE83" s="1">
        <v>2.2857142857142243E-3</v>
      </c>
      <c r="AF83" s="1">
        <v>0</v>
      </c>
    </row>
    <row r="84" spans="8:32" x14ac:dyDescent="0.2">
      <c r="H84" s="54">
        <v>42948</v>
      </c>
      <c r="I84" s="55">
        <v>14060.027700000001</v>
      </c>
      <c r="J84" s="55">
        <v>15.55</v>
      </c>
      <c r="K84" s="55">
        <v>9.2799999999999994</v>
      </c>
      <c r="L84" s="55">
        <v>12.44</v>
      </c>
      <c r="M84" s="55">
        <v>26.65</v>
      </c>
      <c r="N84" s="55">
        <v>9.02</v>
      </c>
      <c r="O84" s="55">
        <v>26.46</v>
      </c>
      <c r="P84" s="55">
        <v>14872.727999999999</v>
      </c>
      <c r="Q84" s="55">
        <v>3973.808</v>
      </c>
      <c r="R84" s="55">
        <v>2278.5410000000002</v>
      </c>
      <c r="S84" s="55">
        <v>16.46</v>
      </c>
      <c r="T84" s="55">
        <v>2.77</v>
      </c>
      <c r="U84" s="55">
        <v>590.95680000000004</v>
      </c>
      <c r="V84" s="55">
        <v>82723.367299999998</v>
      </c>
      <c r="W84" s="55">
        <v>6121.7331999999997</v>
      </c>
      <c r="X84" s="55"/>
      <c r="Z84" s="1">
        <v>7.00639917792234E-5</v>
      </c>
      <c r="AA84" s="1">
        <v>1.1329755515802065E-2</v>
      </c>
      <c r="AB84" s="1">
        <v>1.2936610608020871E-3</v>
      </c>
      <c r="AC84" s="1">
        <v>1.8633540372670732E-2</v>
      </c>
      <c r="AD84" s="1">
        <v>0</v>
      </c>
      <c r="AE84" s="1">
        <v>1.9813519813519864E-2</v>
      </c>
      <c r="AF84" s="1">
        <v>0</v>
      </c>
    </row>
    <row r="85" spans="8:32" x14ac:dyDescent="0.2">
      <c r="H85" s="54">
        <v>42947</v>
      </c>
      <c r="I85" s="55">
        <v>14082.49</v>
      </c>
      <c r="J85" s="55">
        <v>15.73</v>
      </c>
      <c r="K85" s="55">
        <v>9.4600000000000009</v>
      </c>
      <c r="L85" s="55">
        <v>12.82</v>
      </c>
      <c r="M85" s="55">
        <v>26.08</v>
      </c>
      <c r="N85" s="55">
        <v>8.8800000000000008</v>
      </c>
      <c r="O85" s="55">
        <v>26.45</v>
      </c>
      <c r="P85" s="55">
        <v>14703.224700000001</v>
      </c>
      <c r="Q85" s="55">
        <v>4025.4225999999999</v>
      </c>
      <c r="R85" s="55">
        <v>2289.6684</v>
      </c>
      <c r="S85" s="55">
        <v>16.46</v>
      </c>
      <c r="T85" s="55">
        <v>2.81</v>
      </c>
      <c r="U85" s="55">
        <v>603.98509999999999</v>
      </c>
      <c r="V85" s="55">
        <v>83736.096799999999</v>
      </c>
      <c r="W85" s="55">
        <v>6037.5237999999999</v>
      </c>
      <c r="X85" s="55"/>
      <c r="Z85" s="1">
        <v>2.3355209379349873E-5</v>
      </c>
      <c r="AA85" s="1">
        <v>2.3795359904817959E-3</v>
      </c>
      <c r="AB85" s="1">
        <v>1.1508951406649648E-2</v>
      </c>
      <c r="AC85" s="1">
        <v>2.6209677419354871E-2</v>
      </c>
      <c r="AD85" s="1">
        <v>0</v>
      </c>
      <c r="AE85" s="1">
        <v>3.5955056179775347E-2</v>
      </c>
      <c r="AF85" s="1">
        <v>0</v>
      </c>
    </row>
    <row r="86" spans="8:32" x14ac:dyDescent="0.2">
      <c r="H86" s="54">
        <v>42944</v>
      </c>
      <c r="I86" s="55">
        <v>13731.6492</v>
      </c>
      <c r="J86" s="55">
        <v>15.72</v>
      </c>
      <c r="K86" s="55">
        <v>9.3800000000000008</v>
      </c>
      <c r="L86" s="55">
        <v>12.39</v>
      </c>
      <c r="M86" s="55">
        <v>25.8</v>
      </c>
      <c r="N86" s="55">
        <v>8.8800000000000008</v>
      </c>
      <c r="O86" s="55">
        <v>26.14</v>
      </c>
      <c r="P86" s="55">
        <v>14642.9877</v>
      </c>
      <c r="Q86" s="55">
        <v>3932.4250000000002</v>
      </c>
      <c r="R86" s="55">
        <v>2262.9794000000002</v>
      </c>
      <c r="S86" s="55">
        <v>16.46</v>
      </c>
      <c r="T86" s="55">
        <v>2.5499999999999998</v>
      </c>
      <c r="U86" s="55">
        <v>584.83870000000002</v>
      </c>
      <c r="V86" s="55">
        <v>83066.421400000007</v>
      </c>
      <c r="W86" s="55">
        <v>6068.7476999999999</v>
      </c>
      <c r="X86" s="55"/>
      <c r="Z86" s="1">
        <v>2.335575485790109E-5</v>
      </c>
      <c r="AA86" s="1">
        <v>3.5098522167487767E-2</v>
      </c>
      <c r="AB86" s="1">
        <v>7.6142131979695105E-3</v>
      </c>
      <c r="AC86" s="1">
        <v>2.0202020202020332E-3</v>
      </c>
      <c r="AD86" s="1">
        <v>0</v>
      </c>
      <c r="AE86" s="1">
        <v>2.0902090209020896E-2</v>
      </c>
      <c r="AF86" s="1">
        <v>0</v>
      </c>
    </row>
    <row r="87" spans="8:32" x14ac:dyDescent="0.2">
      <c r="H87" s="54">
        <v>42943</v>
      </c>
      <c r="I87" s="55">
        <v>14649.8302</v>
      </c>
      <c r="J87" s="55">
        <v>15.58</v>
      </c>
      <c r="K87" s="55">
        <v>9.39</v>
      </c>
      <c r="L87" s="55">
        <v>12.4</v>
      </c>
      <c r="M87" s="55">
        <v>25.91</v>
      </c>
      <c r="N87" s="55">
        <v>8.8800000000000008</v>
      </c>
      <c r="O87" s="55">
        <v>25.97</v>
      </c>
      <c r="P87" s="55">
        <v>14918.371999999999</v>
      </c>
      <c r="Q87" s="55">
        <v>3957.9830999999999</v>
      </c>
      <c r="R87" s="55">
        <v>2258.0945000000002</v>
      </c>
      <c r="S87" s="55">
        <v>16.46</v>
      </c>
      <c r="T87" s="55">
        <v>2.5</v>
      </c>
      <c r="U87" s="55">
        <v>594.11649999999997</v>
      </c>
      <c r="V87" s="55">
        <v>82495.620699999999</v>
      </c>
      <c r="W87" s="55">
        <v>6132.1027999999997</v>
      </c>
      <c r="X87" s="55"/>
      <c r="Z87" s="1">
        <v>2.3356300361987437E-5</v>
      </c>
      <c r="AA87" s="1">
        <v>2.4691358024691024E-3</v>
      </c>
      <c r="AB87" s="1">
        <v>2.8360049321824898E-2</v>
      </c>
      <c r="AC87" s="1">
        <v>1.1976047904191489E-2</v>
      </c>
      <c r="AD87" s="1">
        <v>0</v>
      </c>
      <c r="AE87" s="1">
        <v>1.3377926421404673E-2</v>
      </c>
      <c r="AF87" s="1">
        <v>0</v>
      </c>
    </row>
    <row r="88" spans="8:32" x14ac:dyDescent="0.2">
      <c r="H88" s="54">
        <v>42942</v>
      </c>
      <c r="I88" s="55">
        <v>14454.977500000001</v>
      </c>
      <c r="J88" s="55">
        <v>16.03</v>
      </c>
      <c r="K88" s="55">
        <v>8.9499999999999993</v>
      </c>
      <c r="L88" s="55">
        <v>12.87</v>
      </c>
      <c r="M88" s="55">
        <v>25.52</v>
      </c>
      <c r="N88" s="55">
        <v>8.8800000000000008</v>
      </c>
      <c r="O88" s="55">
        <v>25.86</v>
      </c>
      <c r="P88" s="55">
        <v>14873.9467</v>
      </c>
      <c r="Q88" s="55">
        <v>3937.4944</v>
      </c>
      <c r="R88" s="55">
        <v>2252.3440000000001</v>
      </c>
      <c r="S88" s="55">
        <v>16.46</v>
      </c>
      <c r="T88" s="55">
        <v>2.52</v>
      </c>
      <c r="U88" s="55">
        <v>599.95619999999997</v>
      </c>
      <c r="V88" s="55">
        <v>81435.842499999999</v>
      </c>
      <c r="W88" s="55">
        <v>6112.1458000000002</v>
      </c>
      <c r="X88" s="55"/>
      <c r="Z88" s="1">
        <v>2.3356845891608913E-5</v>
      </c>
      <c r="AA88" s="1">
        <v>1.5037593984962294E-2</v>
      </c>
      <c r="AB88" s="1">
        <v>9.7680097680097333E-3</v>
      </c>
      <c r="AC88" s="1">
        <v>2.7692307692307683E-2</v>
      </c>
      <c r="AD88" s="1">
        <v>0</v>
      </c>
      <c r="AE88" s="1">
        <v>7.8651685393258397E-3</v>
      </c>
      <c r="AF88" s="1">
        <v>0</v>
      </c>
    </row>
    <row r="89" spans="8:32" x14ac:dyDescent="0.2">
      <c r="H89" s="54">
        <v>42941</v>
      </c>
      <c r="I89" s="55">
        <v>14621.7757</v>
      </c>
      <c r="J89" s="55">
        <v>15.99</v>
      </c>
      <c r="K89" s="55">
        <v>9</v>
      </c>
      <c r="L89" s="55">
        <v>12.56</v>
      </c>
      <c r="M89" s="55">
        <v>25.4</v>
      </c>
      <c r="N89" s="55">
        <v>8.8800000000000008</v>
      </c>
      <c r="O89" s="55">
        <v>26.02</v>
      </c>
      <c r="P89" s="55">
        <v>15030.9023</v>
      </c>
      <c r="Q89" s="55">
        <v>3955.2795999999998</v>
      </c>
      <c r="R89" s="55">
        <v>2302.3108999999999</v>
      </c>
      <c r="S89" s="55">
        <v>16.46</v>
      </c>
      <c r="T89" s="55">
        <v>2.4700000000000002</v>
      </c>
      <c r="U89" s="55">
        <v>603.05709999999999</v>
      </c>
      <c r="V89" s="55">
        <v>81535.762799999997</v>
      </c>
      <c r="W89" s="55">
        <v>6213.8765000000003</v>
      </c>
      <c r="X89" s="55"/>
      <c r="Z89" s="1">
        <v>7.0075447898831911E-5</v>
      </c>
      <c r="AA89" s="1">
        <v>2.1766965428937413E-2</v>
      </c>
      <c r="AB89" s="1">
        <v>2.4479804161565699E-3</v>
      </c>
      <c r="AC89" s="1">
        <v>5.1546391752577136E-3</v>
      </c>
      <c r="AD89" s="1">
        <v>0</v>
      </c>
      <c r="AE89" s="1">
        <v>5.6497175141243527E-3</v>
      </c>
      <c r="AF89" s="1">
        <v>0</v>
      </c>
    </row>
    <row r="90" spans="8:32" x14ac:dyDescent="0.2">
      <c r="H90" s="54">
        <v>42940</v>
      </c>
      <c r="I90" s="55">
        <v>14380.4149</v>
      </c>
      <c r="J90" s="55">
        <v>16.14</v>
      </c>
      <c r="K90" s="55">
        <v>8.86</v>
      </c>
      <c r="L90" s="55">
        <v>12.25</v>
      </c>
      <c r="M90" s="55">
        <v>25.46</v>
      </c>
      <c r="N90" s="55">
        <v>8.73</v>
      </c>
      <c r="O90" s="55">
        <v>26.46</v>
      </c>
      <c r="P90" s="55">
        <v>14971.185100000001</v>
      </c>
      <c r="Q90" s="55">
        <v>3858.5025000000001</v>
      </c>
      <c r="R90" s="55">
        <v>2265.3732</v>
      </c>
      <c r="S90" s="55">
        <v>16.46</v>
      </c>
      <c r="T90" s="55">
        <v>2.4900000000000002</v>
      </c>
      <c r="U90" s="55">
        <v>598.77809999999999</v>
      </c>
      <c r="V90" s="55">
        <v>79312.837299999999</v>
      </c>
      <c r="W90" s="55">
        <v>6217.3626999999997</v>
      </c>
      <c r="X90" s="55"/>
      <c r="Z90" s="1">
        <v>2.335902826433589E-5</v>
      </c>
      <c r="AA90" s="1">
        <v>3.2817337461300222E-2</v>
      </c>
      <c r="AB90" s="1">
        <v>2.1556886227544925E-2</v>
      </c>
      <c r="AC90" s="1">
        <v>2.1190716448032387E-2</v>
      </c>
      <c r="AD90" s="1">
        <v>0</v>
      </c>
      <c r="AE90" s="1">
        <v>3.8043478260869512E-2</v>
      </c>
      <c r="AF90" s="1">
        <v>2.2939346811819639E-2</v>
      </c>
    </row>
    <row r="91" spans="8:32" x14ac:dyDescent="0.2">
      <c r="H91" s="54">
        <v>42937</v>
      </c>
      <c r="I91" s="55">
        <v>14788.002</v>
      </c>
      <c r="J91" s="55">
        <v>16.3</v>
      </c>
      <c r="K91" s="55">
        <v>8.6999999999999993</v>
      </c>
      <c r="L91" s="55">
        <v>12.26</v>
      </c>
      <c r="M91" s="55">
        <v>24.8</v>
      </c>
      <c r="N91" s="55">
        <v>8.7100000000000009</v>
      </c>
      <c r="O91" s="55">
        <v>26.53</v>
      </c>
      <c r="P91" s="55">
        <v>15032.321900000001</v>
      </c>
      <c r="Q91" s="55">
        <v>3906.9411</v>
      </c>
      <c r="R91" s="55">
        <v>2331.77</v>
      </c>
      <c r="S91" s="55">
        <v>16.46</v>
      </c>
      <c r="T91" s="55">
        <v>2.5099999999999998</v>
      </c>
      <c r="U91" s="55">
        <v>603.59969999999998</v>
      </c>
      <c r="V91" s="55">
        <v>78966.877600000007</v>
      </c>
      <c r="W91" s="55">
        <v>6273.4531999999999</v>
      </c>
      <c r="X91" s="55"/>
      <c r="Z91" s="1">
        <v>2.335957392141097E-5</v>
      </c>
      <c r="AA91" s="1">
        <v>1.7639902676399144E-2</v>
      </c>
      <c r="AB91" s="1">
        <v>1.8801410105757976E-2</v>
      </c>
      <c r="AC91" s="1">
        <v>1.6865079365079305E-2</v>
      </c>
      <c r="AD91" s="1">
        <v>0</v>
      </c>
      <c r="AE91" s="1">
        <v>5.4644808743167239E-3</v>
      </c>
      <c r="AF91" s="1">
        <v>1.4559386973180155E-2</v>
      </c>
    </row>
    <row r="92" spans="8:32" x14ac:dyDescent="0.2">
      <c r="H92" s="54">
        <v>42936</v>
      </c>
      <c r="I92" s="55">
        <v>14814.388800000001</v>
      </c>
      <c r="J92" s="55">
        <v>16.3</v>
      </c>
      <c r="K92" s="55">
        <v>8.7200000000000006</v>
      </c>
      <c r="L92" s="55">
        <v>11.86</v>
      </c>
      <c r="M92" s="55">
        <v>25.11</v>
      </c>
      <c r="N92" s="55">
        <v>8.6999999999999993</v>
      </c>
      <c r="O92" s="55">
        <v>26.09</v>
      </c>
      <c r="P92" s="55">
        <v>15399.0769</v>
      </c>
      <c r="Q92" s="55">
        <v>3906.982</v>
      </c>
      <c r="R92" s="55">
        <v>2313.4684999999999</v>
      </c>
      <c r="S92" s="55">
        <v>16.46</v>
      </c>
      <c r="T92" s="55">
        <v>2.54</v>
      </c>
      <c r="U92" s="55">
        <v>602.77890000000002</v>
      </c>
      <c r="V92" s="55">
        <v>79228.140599999999</v>
      </c>
      <c r="W92" s="55">
        <v>6274.8518999999997</v>
      </c>
      <c r="X92" s="55"/>
      <c r="Z92" s="1">
        <v>2.3360119603799134E-5</v>
      </c>
      <c r="AA92" s="1">
        <v>7.3529411764705621E-3</v>
      </c>
      <c r="AB92" s="1">
        <v>1.7321016166281789E-2</v>
      </c>
      <c r="AC92" s="1">
        <v>1.079489695780167E-2</v>
      </c>
      <c r="AD92" s="1">
        <v>0</v>
      </c>
      <c r="AE92" s="1">
        <v>0</v>
      </c>
      <c r="AF92" s="1">
        <v>8.1112398609501923E-3</v>
      </c>
    </row>
    <row r="93" spans="8:32" x14ac:dyDescent="0.2">
      <c r="H93" s="54">
        <v>42935</v>
      </c>
      <c r="I93" s="55">
        <v>14797.4619</v>
      </c>
      <c r="J93" s="55">
        <v>15.75</v>
      </c>
      <c r="K93" s="55">
        <v>8.75</v>
      </c>
      <c r="L93" s="55">
        <v>11.65</v>
      </c>
      <c r="M93" s="55">
        <v>25.11</v>
      </c>
      <c r="N93" s="55">
        <v>8.83</v>
      </c>
      <c r="O93" s="55">
        <v>26.07</v>
      </c>
      <c r="P93" s="55">
        <v>15406.6191</v>
      </c>
      <c r="Q93" s="55">
        <v>3942.6289999999999</v>
      </c>
      <c r="R93" s="55">
        <v>2300.9351000000001</v>
      </c>
      <c r="S93" s="55">
        <v>16.46</v>
      </c>
      <c r="T93" s="55">
        <v>2.5299999999999998</v>
      </c>
      <c r="U93" s="55">
        <v>603.24980000000005</v>
      </c>
      <c r="V93" s="55">
        <v>80070.444300000003</v>
      </c>
      <c r="W93" s="55">
        <v>6241.1262999999999</v>
      </c>
      <c r="X93" s="55"/>
      <c r="Z93" s="1">
        <v>2.3360665311722428E-5</v>
      </c>
      <c r="AA93" s="1">
        <v>2.0000000000000018E-2</v>
      </c>
      <c r="AB93" s="1">
        <v>2.5871766029246346E-2</v>
      </c>
      <c r="AC93" s="1">
        <v>1.2596899224806224E-2</v>
      </c>
      <c r="AD93" s="1">
        <v>2.2939346811819639E-2</v>
      </c>
      <c r="AE93" s="1">
        <v>1.4008620689655027E-2</v>
      </c>
      <c r="AF93" s="1">
        <v>4.0400296515937684E-2</v>
      </c>
    </row>
    <row r="94" spans="8:32" x14ac:dyDescent="0.2">
      <c r="H94" s="54">
        <v>42934</v>
      </c>
      <c r="I94" s="55">
        <v>14093.455900000001</v>
      </c>
      <c r="J94" s="55">
        <v>15.67</v>
      </c>
      <c r="K94" s="55">
        <v>8.43</v>
      </c>
      <c r="L94" s="55">
        <v>10.95</v>
      </c>
      <c r="M94" s="55">
        <v>25.11</v>
      </c>
      <c r="N94" s="55">
        <v>8.74</v>
      </c>
      <c r="O94" s="55">
        <v>25.91</v>
      </c>
      <c r="P94" s="55">
        <v>15336.878199999999</v>
      </c>
      <c r="Q94" s="55">
        <v>3911.1012000000001</v>
      </c>
      <c r="R94" s="55">
        <v>2307.6966000000002</v>
      </c>
      <c r="S94" s="55">
        <v>16.46</v>
      </c>
      <c r="T94" s="55">
        <v>2.48</v>
      </c>
      <c r="U94" s="55">
        <v>606.15359999999998</v>
      </c>
      <c r="V94" s="55">
        <v>79229.769899999999</v>
      </c>
      <c r="W94" s="55">
        <v>6250.0210999999999</v>
      </c>
      <c r="X94" s="55"/>
      <c r="Z94" s="1">
        <v>7.0086907765665174E-5</v>
      </c>
      <c r="AA94" s="1">
        <v>0</v>
      </c>
      <c r="AB94" s="1">
        <v>1.3683010262257822E-2</v>
      </c>
      <c r="AC94" s="1">
        <v>2.9154518950438302E-3</v>
      </c>
      <c r="AD94" s="1">
        <v>1.4559386973180155E-2</v>
      </c>
      <c r="AE94" s="1">
        <v>7.4866310160428551E-3</v>
      </c>
      <c r="AF94" s="1">
        <v>0</v>
      </c>
    </row>
    <row r="95" spans="8:32" x14ac:dyDescent="0.2">
      <c r="H95" s="54">
        <v>42933</v>
      </c>
      <c r="I95" s="55">
        <v>14022.3238</v>
      </c>
      <c r="J95" s="55">
        <v>15.1</v>
      </c>
      <c r="K95" s="55">
        <v>8.2200000000000006</v>
      </c>
      <c r="L95" s="55">
        <v>10.57</v>
      </c>
      <c r="M95" s="55">
        <v>25.11</v>
      </c>
      <c r="N95" s="55">
        <v>8.68</v>
      </c>
      <c r="O95" s="55">
        <v>26.03</v>
      </c>
      <c r="P95" s="55">
        <v>15178.2425</v>
      </c>
      <c r="Q95" s="55">
        <v>3883.3292000000001</v>
      </c>
      <c r="R95" s="55">
        <v>2300.5371</v>
      </c>
      <c r="S95" s="55">
        <v>16.46</v>
      </c>
      <c r="T95" s="55">
        <v>2.35</v>
      </c>
      <c r="U95" s="55">
        <v>607.5498</v>
      </c>
      <c r="V95" s="55">
        <v>79352.915500000003</v>
      </c>
      <c r="W95" s="55">
        <v>6194.6304</v>
      </c>
      <c r="X95" s="55"/>
      <c r="Z95" s="1">
        <v>2.3362848398544855E-5</v>
      </c>
      <c r="AA95" s="1">
        <v>2.5641025641025772E-2</v>
      </c>
      <c r="AB95" s="1">
        <v>3.5419126328217088E-2</v>
      </c>
      <c r="AC95" s="1">
        <v>2.7972027972027913E-2</v>
      </c>
      <c r="AD95" s="1">
        <v>8.1112398609501923E-3</v>
      </c>
      <c r="AE95" s="1">
        <v>5.1743532058492692E-2</v>
      </c>
      <c r="AF95" s="1">
        <v>0</v>
      </c>
    </row>
    <row r="96" spans="8:32" x14ac:dyDescent="0.2">
      <c r="H96" s="54">
        <v>42930</v>
      </c>
      <c r="I96" s="55">
        <v>13939.242</v>
      </c>
      <c r="J96" s="55">
        <v>15.91</v>
      </c>
      <c r="K96" s="55">
        <v>8.6199999999999992</v>
      </c>
      <c r="L96" s="55">
        <v>11.36</v>
      </c>
      <c r="M96" s="55">
        <v>25.11</v>
      </c>
      <c r="N96" s="55">
        <v>9.2799999999999994</v>
      </c>
      <c r="O96" s="55">
        <v>26.18</v>
      </c>
      <c r="P96" s="55">
        <v>15070.3174</v>
      </c>
      <c r="Q96" s="55">
        <v>3846.3735999999999</v>
      </c>
      <c r="R96" s="55">
        <v>2302.3937000000001</v>
      </c>
      <c r="S96" s="55">
        <v>16.46</v>
      </c>
      <c r="T96" s="55">
        <v>2.39</v>
      </c>
      <c r="U96" s="55">
        <v>592.55110000000002</v>
      </c>
      <c r="V96" s="55">
        <v>76873.996599999999</v>
      </c>
      <c r="W96" s="55">
        <v>6279.5774000000001</v>
      </c>
      <c r="X96" s="55"/>
      <c r="Z96" s="1">
        <v>2.3363394233921753E-5</v>
      </c>
      <c r="AA96" s="1">
        <v>2.1329987452948562E-2</v>
      </c>
      <c r="AB96" s="1">
        <v>2.3668639053255891E-3</v>
      </c>
      <c r="AC96" s="1">
        <v>1.9940179461614971E-3</v>
      </c>
      <c r="AD96" s="1">
        <v>4.0400296515937684E-2</v>
      </c>
      <c r="AE96" s="1">
        <v>2.2547914317927464E-3</v>
      </c>
      <c r="AF96" s="1">
        <v>0</v>
      </c>
    </row>
    <row r="97" spans="8:32" x14ac:dyDescent="0.2">
      <c r="H97" s="54">
        <v>42929</v>
      </c>
      <c r="I97" s="55">
        <v>13738.109200000001</v>
      </c>
      <c r="J97" s="55">
        <v>16.079999999999998</v>
      </c>
      <c r="K97" s="55">
        <v>8.6999999999999993</v>
      </c>
      <c r="L97" s="55">
        <v>11.38</v>
      </c>
      <c r="M97" s="55">
        <v>25.11</v>
      </c>
      <c r="N97" s="55">
        <v>9.3800000000000008</v>
      </c>
      <c r="O97" s="55">
        <v>26.27</v>
      </c>
      <c r="P97" s="55">
        <v>15067.4288</v>
      </c>
      <c r="Q97" s="55">
        <v>3806.7613000000001</v>
      </c>
      <c r="R97" s="55">
        <v>2353.373</v>
      </c>
      <c r="S97" s="55">
        <v>16.46</v>
      </c>
      <c r="T97" s="55">
        <v>2.42</v>
      </c>
      <c r="U97" s="55">
        <v>593.6309</v>
      </c>
      <c r="V97" s="55">
        <v>76498.7307</v>
      </c>
      <c r="W97" s="55">
        <v>6236.9071999999996</v>
      </c>
      <c r="X97" s="55"/>
      <c r="Z97" s="1">
        <v>2.3363940094833779E-5</v>
      </c>
      <c r="AA97" s="1">
        <v>6.2344139650872821E-3</v>
      </c>
      <c r="AB97" s="1">
        <v>2.1990740740740922E-2</v>
      </c>
      <c r="AC97" s="1">
        <v>7.0281124497990621E-3</v>
      </c>
      <c r="AD97" s="1">
        <v>0</v>
      </c>
      <c r="AE97" s="1">
        <v>1.1286681715574343E-3</v>
      </c>
      <c r="AF97" s="1">
        <v>0</v>
      </c>
    </row>
    <row r="98" spans="8:32" x14ac:dyDescent="0.2">
      <c r="H98" s="54">
        <v>42928</v>
      </c>
      <c r="I98" s="55">
        <v>13685.3887</v>
      </c>
      <c r="J98" s="55">
        <v>16.100000000000001</v>
      </c>
      <c r="K98" s="55">
        <v>8.6</v>
      </c>
      <c r="L98" s="55">
        <v>11.15</v>
      </c>
      <c r="M98" s="55">
        <v>25.11</v>
      </c>
      <c r="N98" s="55">
        <v>9.34</v>
      </c>
      <c r="O98" s="55">
        <v>26.27</v>
      </c>
      <c r="P98" s="55">
        <v>15033.777599999999</v>
      </c>
      <c r="Q98" s="55">
        <v>3824.6538999999998</v>
      </c>
      <c r="R98" s="55">
        <v>2378.8771999999999</v>
      </c>
      <c r="S98" s="55">
        <v>16.46</v>
      </c>
      <c r="T98" s="55">
        <v>2.3199999999999998</v>
      </c>
      <c r="U98" s="55">
        <v>582.47990000000004</v>
      </c>
      <c r="V98" s="55">
        <v>76108.796600000001</v>
      </c>
      <c r="W98" s="55">
        <v>6235.6508999999996</v>
      </c>
      <c r="X98" s="55"/>
      <c r="Z98" s="1">
        <v>2.3364485981280936E-5</v>
      </c>
      <c r="AA98" s="1">
        <v>6.2305295950160211E-4</v>
      </c>
      <c r="AB98" s="1">
        <v>9.3457943925234765E-3</v>
      </c>
      <c r="AC98" s="1">
        <v>7.9681274900397225E-3</v>
      </c>
      <c r="AD98" s="1">
        <v>0</v>
      </c>
      <c r="AE98" s="1">
        <v>2.5462962962962798E-2</v>
      </c>
      <c r="AF98" s="1">
        <v>0</v>
      </c>
    </row>
    <row r="99" spans="8:32" x14ac:dyDescent="0.2">
      <c r="H99" s="54">
        <v>42927</v>
      </c>
      <c r="I99" s="55">
        <v>13311.8999</v>
      </c>
      <c r="J99" s="55">
        <v>16.29</v>
      </c>
      <c r="K99" s="55">
        <v>8.7200000000000006</v>
      </c>
      <c r="L99" s="55">
        <v>10.78</v>
      </c>
      <c r="M99" s="55">
        <v>25.11</v>
      </c>
      <c r="N99" s="55">
        <v>9.26</v>
      </c>
      <c r="O99" s="55">
        <v>25.9</v>
      </c>
      <c r="P99" s="55">
        <v>14895.456</v>
      </c>
      <c r="Q99" s="55">
        <v>3879.4614000000001</v>
      </c>
      <c r="R99" s="55">
        <v>2374.8458000000001</v>
      </c>
      <c r="S99" s="55">
        <v>16.46</v>
      </c>
      <c r="T99" s="55">
        <v>2.33</v>
      </c>
      <c r="U99" s="55">
        <v>597.14509999999996</v>
      </c>
      <c r="V99" s="55">
        <v>74692.065400000007</v>
      </c>
      <c r="W99" s="55">
        <v>6238.0376999999999</v>
      </c>
      <c r="X99" s="55"/>
      <c r="Z99" s="1">
        <v>7.0098371381277502E-5</v>
      </c>
      <c r="AA99" s="1">
        <v>1.4732965009207954E-2</v>
      </c>
      <c r="AB99" s="1">
        <v>8.2449941107185509E-3</v>
      </c>
      <c r="AC99" s="1">
        <v>2.6188166828322146E-2</v>
      </c>
      <c r="AD99" s="1">
        <v>0</v>
      </c>
      <c r="AE99" s="1">
        <v>3.1390134529147962E-2</v>
      </c>
      <c r="AF99" s="1">
        <v>0</v>
      </c>
    </row>
    <row r="100" spans="8:32" x14ac:dyDescent="0.2">
      <c r="H100" s="54">
        <v>42926</v>
      </c>
      <c r="I100" s="55">
        <v>13088.422399999999</v>
      </c>
      <c r="J100" s="55">
        <v>16.16</v>
      </c>
      <c r="K100" s="55">
        <v>8.93</v>
      </c>
      <c r="L100" s="55">
        <v>11.02</v>
      </c>
      <c r="M100" s="55">
        <v>25.11</v>
      </c>
      <c r="N100" s="55">
        <v>9.6199999999999992</v>
      </c>
      <c r="O100" s="55">
        <v>25.82</v>
      </c>
      <c r="P100" s="55">
        <v>15080.786400000001</v>
      </c>
      <c r="Q100" s="55">
        <v>3835.6363000000001</v>
      </c>
      <c r="R100" s="55">
        <v>2372.9407000000001</v>
      </c>
      <c r="S100" s="55">
        <v>16.46</v>
      </c>
      <c r="T100" s="55">
        <v>2.38</v>
      </c>
      <c r="U100" s="55">
        <v>588.31330000000003</v>
      </c>
      <c r="V100" s="55">
        <v>73826.997600000002</v>
      </c>
      <c r="W100" s="55">
        <v>6255.0114000000003</v>
      </c>
      <c r="X100" s="55"/>
      <c r="Z100" s="1">
        <v>2.3366669782198812E-5</v>
      </c>
      <c r="AA100" s="1">
        <v>1.6853932584269593E-2</v>
      </c>
      <c r="AB100" s="1">
        <v>1.1764705882352233E-3</v>
      </c>
      <c r="AC100" s="1">
        <v>1.5763546798029493E-2</v>
      </c>
      <c r="AD100" s="1">
        <v>0</v>
      </c>
      <c r="AE100" s="1">
        <v>2.1764032073310347E-2</v>
      </c>
      <c r="AF100" s="1">
        <v>0</v>
      </c>
    </row>
    <row r="101" spans="8:32" x14ac:dyDescent="0.2">
      <c r="H101" s="54">
        <v>42923</v>
      </c>
      <c r="I101" s="55">
        <v>13283.9287</v>
      </c>
      <c r="J101" s="55">
        <v>15.55</v>
      </c>
      <c r="K101" s="55">
        <v>9.2799999999999994</v>
      </c>
      <c r="L101" s="55">
        <v>10.65</v>
      </c>
      <c r="M101" s="55">
        <v>25.11</v>
      </c>
      <c r="N101" s="55">
        <v>9.85</v>
      </c>
      <c r="O101" s="55">
        <v>26.71</v>
      </c>
      <c r="P101" s="55">
        <v>14982.6232</v>
      </c>
      <c r="Q101" s="55">
        <v>3880.0313999999998</v>
      </c>
      <c r="R101" s="55">
        <v>2314.1341000000002</v>
      </c>
      <c r="S101" s="55">
        <v>16.46</v>
      </c>
      <c r="T101" s="55">
        <v>2.38</v>
      </c>
      <c r="U101" s="55">
        <v>586.86479999999995</v>
      </c>
      <c r="V101" s="55">
        <v>74930.909400000004</v>
      </c>
      <c r="W101" s="55">
        <v>6185.8981999999996</v>
      </c>
      <c r="X101" s="55"/>
      <c r="Z101" s="1">
        <v>2.3367215796321616E-5</v>
      </c>
      <c r="AA101" s="1">
        <v>5.6537102473498302E-2</v>
      </c>
      <c r="AB101" s="1">
        <v>2.0737327188940058E-2</v>
      </c>
      <c r="AC101" s="1">
        <v>1.0721247563352798E-2</v>
      </c>
      <c r="AD101" s="1">
        <v>0</v>
      </c>
      <c r="AE101" s="1">
        <v>4.2763157894736725E-2</v>
      </c>
      <c r="AF101" s="1">
        <v>0</v>
      </c>
    </row>
    <row r="102" spans="8:32" x14ac:dyDescent="0.2">
      <c r="H102" s="54">
        <v>42922</v>
      </c>
      <c r="I102" s="55">
        <v>13297.946400000001</v>
      </c>
      <c r="J102" s="55">
        <v>15.75</v>
      </c>
      <c r="K102" s="55">
        <v>9.34</v>
      </c>
      <c r="L102" s="55">
        <v>10.68</v>
      </c>
      <c r="M102" s="55">
        <v>25.11</v>
      </c>
      <c r="N102" s="55">
        <v>9.24</v>
      </c>
      <c r="O102" s="55">
        <v>26.61</v>
      </c>
      <c r="P102" s="55">
        <v>14883.5496</v>
      </c>
      <c r="Q102" s="55">
        <v>3874.6475</v>
      </c>
      <c r="R102" s="55">
        <v>2311.4059999999999</v>
      </c>
      <c r="S102" s="55">
        <v>16.46</v>
      </c>
      <c r="T102" s="55">
        <v>2.29</v>
      </c>
      <c r="U102" s="55">
        <v>589.58140000000003</v>
      </c>
      <c r="V102" s="55">
        <v>75490.396099999998</v>
      </c>
      <c r="W102" s="55">
        <v>6194.9250000000002</v>
      </c>
      <c r="X102" s="55"/>
      <c r="Z102" s="1">
        <v>2.3367761835757506E-5</v>
      </c>
      <c r="AA102" s="1">
        <v>1.2790697674418539E-2</v>
      </c>
      <c r="AB102" s="1">
        <v>2.1420518602029204E-2</v>
      </c>
      <c r="AC102" s="1">
        <v>4.0224508886810062E-2</v>
      </c>
      <c r="AD102" s="1">
        <v>0</v>
      </c>
      <c r="AE102" s="1">
        <v>2.19780219780219E-3</v>
      </c>
      <c r="AF102" s="1">
        <v>0</v>
      </c>
    </row>
    <row r="103" spans="8:32" x14ac:dyDescent="0.2">
      <c r="H103" s="54">
        <v>42921</v>
      </c>
      <c r="I103" s="55">
        <v>13211.2768</v>
      </c>
      <c r="J103" s="55">
        <v>15.9</v>
      </c>
      <c r="K103" s="55">
        <v>8.9700000000000006</v>
      </c>
      <c r="L103" s="55">
        <v>10.72</v>
      </c>
      <c r="M103" s="55">
        <v>25.11</v>
      </c>
      <c r="N103" s="55">
        <v>9.2200000000000006</v>
      </c>
      <c r="O103" s="55">
        <v>26.25</v>
      </c>
      <c r="P103" s="55">
        <v>14925.927799999999</v>
      </c>
      <c r="Q103" s="55">
        <v>3714.9202</v>
      </c>
      <c r="R103" s="55">
        <v>2308.5500000000002</v>
      </c>
      <c r="S103" s="55">
        <v>16.46</v>
      </c>
      <c r="T103" s="55">
        <v>2.23</v>
      </c>
      <c r="U103" s="55">
        <v>587.58069999999998</v>
      </c>
      <c r="V103" s="55">
        <v>75502.839900000006</v>
      </c>
      <c r="W103" s="55">
        <v>6192.3204999999998</v>
      </c>
      <c r="X103" s="55"/>
      <c r="Z103" s="1">
        <v>2.3368307900728524E-5</v>
      </c>
      <c r="AA103" s="1">
        <v>2.3310023310023631E-3</v>
      </c>
      <c r="AB103" s="1">
        <v>5.2350427350427386E-2</v>
      </c>
      <c r="AC103" s="1">
        <v>2.1062271062271098E-2</v>
      </c>
      <c r="AD103" s="1">
        <v>0</v>
      </c>
      <c r="AE103" s="1">
        <v>1.0869565217391242E-2</v>
      </c>
      <c r="AF103" s="1">
        <v>1.086549269389292E-2</v>
      </c>
    </row>
    <row r="104" spans="8:32" x14ac:dyDescent="0.2">
      <c r="H104" s="54">
        <v>42920</v>
      </c>
      <c r="I104" s="55">
        <v>13072.287700000001</v>
      </c>
      <c r="J104" s="55">
        <v>15.98</v>
      </c>
      <c r="K104" s="55">
        <v>8.8000000000000007</v>
      </c>
      <c r="L104" s="55">
        <v>10.63</v>
      </c>
      <c r="M104" s="55">
        <v>25.11</v>
      </c>
      <c r="N104" s="55">
        <v>9.18</v>
      </c>
      <c r="O104" s="55">
        <v>26.03</v>
      </c>
      <c r="P104" s="55">
        <v>14970.8058</v>
      </c>
      <c r="Q104" s="55">
        <v>3719.9353000000001</v>
      </c>
      <c r="R104" s="55">
        <v>2308.2377999999999</v>
      </c>
      <c r="S104" s="55">
        <v>16.46</v>
      </c>
      <c r="T104" s="55">
        <v>2.2200000000000002</v>
      </c>
      <c r="U104" s="55">
        <v>569.99950000000001</v>
      </c>
      <c r="V104" s="55">
        <v>75446.930399999997</v>
      </c>
      <c r="W104" s="55">
        <v>6262.9205000000002</v>
      </c>
      <c r="X104" s="55"/>
      <c r="Z104" s="1">
        <v>7.0109838747445252E-5</v>
      </c>
      <c r="AA104" s="1">
        <v>6.9444444444445308E-3</v>
      </c>
      <c r="AB104" s="1">
        <v>6.1224489795918213E-2</v>
      </c>
      <c r="AC104" s="1">
        <v>0</v>
      </c>
      <c r="AD104" s="1">
        <v>0</v>
      </c>
      <c r="AE104" s="1">
        <v>1.8143009605122717E-2</v>
      </c>
      <c r="AF104" s="1">
        <v>4.8945783132530174E-3</v>
      </c>
    </row>
    <row r="105" spans="8:32" x14ac:dyDescent="0.2">
      <c r="H105" s="54">
        <v>42919</v>
      </c>
      <c r="I105" s="55">
        <v>13839.7626</v>
      </c>
      <c r="J105" s="55">
        <v>15.9</v>
      </c>
      <c r="K105" s="55">
        <v>8.7100000000000009</v>
      </c>
      <c r="L105" s="55">
        <v>10.51</v>
      </c>
      <c r="M105" s="55">
        <v>25.11</v>
      </c>
      <c r="N105" s="55">
        <v>9.1300000000000008</v>
      </c>
      <c r="O105" s="55">
        <v>25.76</v>
      </c>
      <c r="P105" s="55">
        <v>14987.418900000001</v>
      </c>
      <c r="Q105" s="55">
        <v>3923.0985000000001</v>
      </c>
      <c r="R105" s="55">
        <v>2287.1246000000001</v>
      </c>
      <c r="S105" s="55">
        <v>16.46</v>
      </c>
      <c r="T105" s="55">
        <v>2.2400000000000002</v>
      </c>
      <c r="U105" s="55">
        <v>574.36630000000002</v>
      </c>
      <c r="V105" s="55">
        <v>77543.450400000002</v>
      </c>
      <c r="W105" s="55">
        <v>6360.1962000000003</v>
      </c>
      <c r="X105" s="55"/>
      <c r="Z105" s="1">
        <v>2.337049241618594E-5</v>
      </c>
      <c r="AA105" s="1">
        <v>2.9019152640743506E-3</v>
      </c>
      <c r="AB105" s="1">
        <v>8.9887640449438644E-3</v>
      </c>
      <c r="AC105" s="1">
        <v>2.3430178069353325E-2</v>
      </c>
      <c r="AD105" s="1">
        <v>0</v>
      </c>
      <c r="AE105" s="1">
        <v>8.4656084656085095E-3</v>
      </c>
      <c r="AF105" s="1">
        <v>1.3006317354143482E-2</v>
      </c>
    </row>
    <row r="106" spans="8:32" x14ac:dyDescent="0.2">
      <c r="H106" s="54">
        <v>42916</v>
      </c>
      <c r="I106" s="55">
        <v>13676.3019</v>
      </c>
      <c r="J106" s="55">
        <v>15.94</v>
      </c>
      <c r="K106" s="55">
        <v>9.24</v>
      </c>
      <c r="L106" s="55">
        <v>10.01</v>
      </c>
      <c r="M106" s="55">
        <v>25.11</v>
      </c>
      <c r="N106" s="55">
        <v>8.9700000000000006</v>
      </c>
      <c r="O106" s="55">
        <v>26.06</v>
      </c>
      <c r="P106" s="55">
        <v>14893.686299999999</v>
      </c>
      <c r="Q106" s="55">
        <v>3936.0068999999999</v>
      </c>
      <c r="R106" s="55">
        <v>2187.0201000000002</v>
      </c>
      <c r="S106" s="55">
        <v>16.46</v>
      </c>
      <c r="T106" s="55">
        <v>2.19</v>
      </c>
      <c r="U106" s="55">
        <v>578.40419999999995</v>
      </c>
      <c r="V106" s="55">
        <v>76877.884999999995</v>
      </c>
      <c r="W106" s="55">
        <v>6373.9219000000003</v>
      </c>
      <c r="X106" s="55"/>
      <c r="Z106" s="1">
        <v>2.3371038609054651E-5</v>
      </c>
      <c r="AA106" s="1">
        <v>8.7822014051524011E-3</v>
      </c>
      <c r="AB106" s="1">
        <v>4.1980624327233484E-2</v>
      </c>
      <c r="AC106" s="1">
        <v>2.399232245681393E-2</v>
      </c>
      <c r="AD106" s="1">
        <v>1.086549269389292E-2</v>
      </c>
      <c r="AE106" s="1">
        <v>2.8291621327529937E-2</v>
      </c>
      <c r="AF106" s="1">
        <v>3.1034482758620641E-2</v>
      </c>
    </row>
    <row r="107" spans="8:32" x14ac:dyDescent="0.2">
      <c r="H107" s="54">
        <v>42915</v>
      </c>
      <c r="I107" s="55">
        <v>13815.1672</v>
      </c>
      <c r="J107" s="55">
        <v>15.86</v>
      </c>
      <c r="K107" s="55">
        <v>9.39</v>
      </c>
      <c r="L107" s="55">
        <v>10.119999999999999</v>
      </c>
      <c r="M107" s="55">
        <v>25.11</v>
      </c>
      <c r="N107" s="55">
        <v>8.98</v>
      </c>
      <c r="O107" s="55">
        <v>26.14</v>
      </c>
      <c r="P107" s="55">
        <v>14797.451800000001</v>
      </c>
      <c r="Q107" s="55">
        <v>3936.9263000000001</v>
      </c>
      <c r="R107" s="55">
        <v>2200.5643</v>
      </c>
      <c r="S107" s="55">
        <v>16.46</v>
      </c>
      <c r="T107" s="55">
        <v>2.21</v>
      </c>
      <c r="U107" s="55">
        <v>570.35550000000001</v>
      </c>
      <c r="V107" s="55">
        <v>77012.918600000005</v>
      </c>
      <c r="W107" s="55">
        <v>6371.1688000000004</v>
      </c>
      <c r="X107" s="55"/>
      <c r="Z107" s="1">
        <v>2.3371584827236447E-5</v>
      </c>
      <c r="AA107" s="1">
        <v>5.8513750731425951E-4</v>
      </c>
      <c r="AB107" s="1">
        <v>1.0775862068965747E-3</v>
      </c>
      <c r="AC107" s="1">
        <v>7.7369439071566237E-3</v>
      </c>
      <c r="AD107" s="1">
        <v>4.8945783132530174E-3</v>
      </c>
      <c r="AE107" s="1">
        <v>4.7890535917901822E-2</v>
      </c>
      <c r="AF107" s="1">
        <v>7.6569678407345521E-4</v>
      </c>
    </row>
    <row r="108" spans="8:32" x14ac:dyDescent="0.2">
      <c r="H108" s="54">
        <v>42914</v>
      </c>
      <c r="I108" s="55">
        <v>13424.6811</v>
      </c>
      <c r="J108" s="55">
        <v>16</v>
      </c>
      <c r="K108" s="55">
        <v>9.41</v>
      </c>
      <c r="L108" s="55">
        <v>10.14</v>
      </c>
      <c r="M108" s="55">
        <v>25.11</v>
      </c>
      <c r="N108" s="55">
        <v>8.9</v>
      </c>
      <c r="O108" s="55">
        <v>27.35</v>
      </c>
      <c r="P108" s="55">
        <v>14830.716</v>
      </c>
      <c r="Q108" s="55">
        <v>3954.3388</v>
      </c>
      <c r="R108" s="55">
        <v>2190.4794999999999</v>
      </c>
      <c r="S108" s="55">
        <v>16.46</v>
      </c>
      <c r="T108" s="55">
        <v>2.2000000000000002</v>
      </c>
      <c r="U108" s="55">
        <v>569.90959999999995</v>
      </c>
      <c r="V108" s="55">
        <v>76092.828599999993</v>
      </c>
      <c r="W108" s="55">
        <v>6374.5045</v>
      </c>
      <c r="X108" s="55"/>
      <c r="Z108" s="1">
        <v>2.3372131070953373E-5</v>
      </c>
      <c r="AA108" s="1">
        <v>9.8493626882967256E-3</v>
      </c>
      <c r="AB108" s="1">
        <v>7.4866310160428551E-3</v>
      </c>
      <c r="AC108" s="1">
        <v>1.9305019305019266E-3</v>
      </c>
      <c r="AD108" s="1">
        <v>1.3006317354143482E-2</v>
      </c>
      <c r="AE108" s="1">
        <v>0</v>
      </c>
      <c r="AF108" s="1">
        <v>6.8441064638783411E-3</v>
      </c>
    </row>
    <row r="109" spans="8:32" x14ac:dyDescent="0.2">
      <c r="H109" s="54">
        <v>42913</v>
      </c>
      <c r="I109" s="55">
        <v>13287.998600000001</v>
      </c>
      <c r="J109" s="55">
        <v>16.14</v>
      </c>
      <c r="K109" s="55">
        <v>9.4600000000000009</v>
      </c>
      <c r="L109" s="55">
        <v>9.85</v>
      </c>
      <c r="M109" s="55">
        <v>25.11</v>
      </c>
      <c r="N109" s="55">
        <v>9.02</v>
      </c>
      <c r="O109" s="55">
        <v>27.58</v>
      </c>
      <c r="P109" s="55">
        <v>15072.7045</v>
      </c>
      <c r="Q109" s="55">
        <v>3961.9612000000002</v>
      </c>
      <c r="R109" s="55">
        <v>2194.7638999999999</v>
      </c>
      <c r="S109" s="55">
        <v>16.46</v>
      </c>
      <c r="T109" s="55">
        <v>2.1800000000000002</v>
      </c>
      <c r="U109" s="55">
        <v>575.23670000000004</v>
      </c>
      <c r="V109" s="55">
        <v>75469.915699999998</v>
      </c>
      <c r="W109" s="55">
        <v>6415.8217000000004</v>
      </c>
      <c r="X109" s="55"/>
      <c r="Z109" s="1">
        <v>7.0121309866166825E-5</v>
      </c>
      <c r="AA109" s="1">
        <v>4.6694966646452674E-2</v>
      </c>
      <c r="AB109" s="1">
        <v>1.08108108108107E-2</v>
      </c>
      <c r="AC109" s="1">
        <v>4.8496605237633439E-3</v>
      </c>
      <c r="AD109" s="1">
        <v>3.1034482758620641E-2</v>
      </c>
      <c r="AE109" s="1">
        <v>6.1743341404358221E-2</v>
      </c>
      <c r="AF109" s="1">
        <v>2.5925925925925908E-2</v>
      </c>
    </row>
    <row r="110" spans="8:32" x14ac:dyDescent="0.2">
      <c r="H110" s="54">
        <v>42912</v>
      </c>
      <c r="I110" s="55">
        <v>13072.6577</v>
      </c>
      <c r="J110" s="55">
        <v>16.059999999999999</v>
      </c>
      <c r="K110" s="55">
        <v>9.61</v>
      </c>
      <c r="L110" s="55">
        <v>9.93</v>
      </c>
      <c r="M110" s="55">
        <v>25.11</v>
      </c>
      <c r="N110" s="55">
        <v>9.0299999999999994</v>
      </c>
      <c r="O110" s="55">
        <v>27.83</v>
      </c>
      <c r="P110" s="55">
        <v>15235.472</v>
      </c>
      <c r="Q110" s="55">
        <v>3896.6442999999999</v>
      </c>
      <c r="R110" s="55">
        <v>2193.1001999999999</v>
      </c>
      <c r="S110" s="55">
        <v>16.46</v>
      </c>
      <c r="T110" s="55">
        <v>2.19</v>
      </c>
      <c r="U110" s="55">
        <v>564.18169999999998</v>
      </c>
      <c r="V110" s="55">
        <v>75532.440900000001</v>
      </c>
      <c r="W110" s="55">
        <v>6519.4609</v>
      </c>
      <c r="X110" s="55"/>
      <c r="Z110" s="1">
        <v>2.3374316301172371E-5</v>
      </c>
      <c r="AA110" s="1">
        <v>2.4837374334713336E-2</v>
      </c>
      <c r="AB110" s="1">
        <v>1.0799136069113979E-3</v>
      </c>
      <c r="AC110" s="1">
        <v>3.8246268656716431E-2</v>
      </c>
      <c r="AD110" s="1">
        <v>7.6569678407345521E-4</v>
      </c>
      <c r="AE110" s="1">
        <v>4.065040650406504E-2</v>
      </c>
      <c r="AF110" s="1">
        <v>4.0462427745664664E-2</v>
      </c>
    </row>
    <row r="111" spans="8:32" x14ac:dyDescent="0.2">
      <c r="H111" s="54">
        <v>42909</v>
      </c>
      <c r="I111" s="55">
        <v>13000.4938</v>
      </c>
      <c r="J111" s="55">
        <v>16.079999999999998</v>
      </c>
      <c r="K111" s="55">
        <v>9.75</v>
      </c>
      <c r="L111" s="55">
        <v>9.77</v>
      </c>
      <c r="M111" s="55">
        <v>25.11</v>
      </c>
      <c r="N111" s="55">
        <v>8.9499999999999993</v>
      </c>
      <c r="O111" s="55">
        <v>27.79</v>
      </c>
      <c r="P111" s="55">
        <v>15176.3691</v>
      </c>
      <c r="Q111" s="55">
        <v>3860.7882</v>
      </c>
      <c r="R111" s="55">
        <v>2188.7842000000001</v>
      </c>
      <c r="S111" s="55">
        <v>16.260000000000002</v>
      </c>
      <c r="T111" s="55">
        <v>2.17</v>
      </c>
      <c r="U111" s="55">
        <v>572.44389999999999</v>
      </c>
      <c r="V111" s="55">
        <v>75758.125199999995</v>
      </c>
      <c r="W111" s="55">
        <v>6531.2325000000001</v>
      </c>
      <c r="X111" s="55"/>
      <c r="Z111" s="1">
        <v>2.3374862672786989E-5</v>
      </c>
      <c r="AA111" s="1">
        <v>5.910165484634966E-4</v>
      </c>
      <c r="AB111" s="1">
        <v>1.2021857923497192E-2</v>
      </c>
      <c r="AC111" s="1">
        <v>8.4666039510818969E-3</v>
      </c>
      <c r="AD111" s="1">
        <v>6.8441064638783411E-3</v>
      </c>
      <c r="AE111" s="1">
        <v>1.2941176470588234E-2</v>
      </c>
      <c r="AF111" s="1">
        <v>2.9180695847362603E-2</v>
      </c>
    </row>
    <row r="112" spans="8:32" x14ac:dyDescent="0.2">
      <c r="H112" s="54">
        <v>42908</v>
      </c>
      <c r="I112" s="55">
        <v>12741.814</v>
      </c>
      <c r="J112" s="55">
        <v>16.22</v>
      </c>
      <c r="K112" s="55">
        <v>9.58</v>
      </c>
      <c r="L112" s="55">
        <v>9.77</v>
      </c>
      <c r="M112" s="55">
        <v>25.11</v>
      </c>
      <c r="N112" s="55">
        <v>8.9</v>
      </c>
      <c r="O112" s="55">
        <v>27.38</v>
      </c>
      <c r="P112" s="55">
        <v>15105.2163</v>
      </c>
      <c r="Q112" s="55">
        <v>3949.4520000000002</v>
      </c>
      <c r="R112" s="55">
        <v>2197.6639</v>
      </c>
      <c r="S112" s="55">
        <v>16.059999999999999</v>
      </c>
      <c r="T112" s="55">
        <v>2.17</v>
      </c>
      <c r="U112" s="55">
        <v>577.86620000000005</v>
      </c>
      <c r="V112" s="55">
        <v>74032.633400000006</v>
      </c>
      <c r="W112" s="55">
        <v>6481.3855999999996</v>
      </c>
      <c r="X112" s="55"/>
      <c r="Z112" s="1">
        <v>2.3375409069714692E-5</v>
      </c>
      <c r="AA112" s="1">
        <v>1.3780707010185855E-2</v>
      </c>
      <c r="AB112" s="1">
        <v>1.3289036544850585E-2</v>
      </c>
      <c r="AC112" s="1">
        <v>2.6556776556776462E-2</v>
      </c>
      <c r="AD112" s="1">
        <v>2.5925925925925908E-2</v>
      </c>
      <c r="AE112" s="1">
        <v>1.0477299185098987E-2</v>
      </c>
      <c r="AF112" s="1">
        <v>5.5803571428570953E-3</v>
      </c>
    </row>
    <row r="113" spans="8:32" x14ac:dyDescent="0.2">
      <c r="H113" s="54">
        <v>42907</v>
      </c>
      <c r="I113" s="55">
        <v>12898.6556</v>
      </c>
      <c r="J113" s="55">
        <v>16.510000000000002</v>
      </c>
      <c r="K113" s="55">
        <v>9.5399999999999991</v>
      </c>
      <c r="L113" s="55">
        <v>10.02</v>
      </c>
      <c r="M113" s="55">
        <v>25.11</v>
      </c>
      <c r="N113" s="55">
        <v>9.23</v>
      </c>
      <c r="O113" s="55">
        <v>27.88</v>
      </c>
      <c r="P113" s="55">
        <v>15192.3236</v>
      </c>
      <c r="Q113" s="55">
        <v>3962.7689</v>
      </c>
      <c r="R113" s="55">
        <v>2234.1266999999998</v>
      </c>
      <c r="S113" s="55">
        <v>16.66</v>
      </c>
      <c r="T113" s="55">
        <v>2.19</v>
      </c>
      <c r="U113" s="55">
        <v>578.04840000000002</v>
      </c>
      <c r="V113" s="55">
        <v>74301.411699999997</v>
      </c>
      <c r="W113" s="55">
        <v>6571.4571999999998</v>
      </c>
      <c r="X113" s="55"/>
      <c r="Z113" s="1">
        <v>2.3375955492177525E-5</v>
      </c>
      <c r="AA113" s="1">
        <v>2.8342575477510845E-2</v>
      </c>
      <c r="AB113" s="1">
        <v>2.2727272727272818E-2</v>
      </c>
      <c r="AC113" s="1">
        <v>4.0991420400381395E-2</v>
      </c>
      <c r="AD113" s="1">
        <v>4.0462427745664664E-2</v>
      </c>
      <c r="AE113" s="1">
        <v>1.828571428571435E-2</v>
      </c>
      <c r="AF113" s="1">
        <v>9.009009009008917E-3</v>
      </c>
    </row>
    <row r="114" spans="8:32" x14ac:dyDescent="0.2">
      <c r="H114" s="54">
        <v>42906</v>
      </c>
      <c r="I114" s="55">
        <v>12964.1615</v>
      </c>
      <c r="J114" s="55">
        <v>16.47</v>
      </c>
      <c r="K114" s="55">
        <v>9.06</v>
      </c>
      <c r="L114" s="55">
        <v>9.9700000000000006</v>
      </c>
      <c r="M114" s="55">
        <v>25.11</v>
      </c>
      <c r="N114" s="55">
        <v>9.27</v>
      </c>
      <c r="O114" s="55">
        <v>28.18</v>
      </c>
      <c r="P114" s="55">
        <v>15183.305399999999</v>
      </c>
      <c r="Q114" s="55">
        <v>3882.6970999999999</v>
      </c>
      <c r="R114" s="55">
        <v>2234.0398</v>
      </c>
      <c r="S114" s="55">
        <v>16.649999999999999</v>
      </c>
      <c r="T114" s="55">
        <v>2.2000000000000002</v>
      </c>
      <c r="U114" s="55">
        <v>580.93640000000005</v>
      </c>
      <c r="V114" s="55">
        <v>74919.173200000005</v>
      </c>
      <c r="W114" s="55">
        <v>6564.723</v>
      </c>
      <c r="X114" s="55"/>
      <c r="Z114" s="1">
        <v>7.0132784738996534E-5</v>
      </c>
      <c r="AA114" s="1">
        <v>2.0754716981132182E-2</v>
      </c>
      <c r="AB114" s="1">
        <v>2.212389380530988E-2</v>
      </c>
      <c r="AC114" s="1">
        <v>2.7803521779425244E-2</v>
      </c>
      <c r="AD114" s="1">
        <v>2.9180695847362603E-2</v>
      </c>
      <c r="AE114" s="1">
        <v>5.7471264367816577E-3</v>
      </c>
      <c r="AF114" s="1">
        <v>1.1389521640091216E-2</v>
      </c>
    </row>
    <row r="115" spans="8:32" x14ac:dyDescent="0.2">
      <c r="H115" s="54">
        <v>42905</v>
      </c>
      <c r="I115" s="55">
        <v>13025.434600000001</v>
      </c>
      <c r="J115" s="55">
        <v>16.48</v>
      </c>
      <c r="K115" s="55">
        <v>8.81</v>
      </c>
      <c r="L115" s="55">
        <v>10.07</v>
      </c>
      <c r="M115" s="55">
        <v>25.11</v>
      </c>
      <c r="N115" s="55">
        <v>9.27</v>
      </c>
      <c r="O115" s="55">
        <v>28.03</v>
      </c>
      <c r="P115" s="55">
        <v>15239.499100000001</v>
      </c>
      <c r="Q115" s="55">
        <v>3875.8465000000001</v>
      </c>
      <c r="R115" s="55">
        <v>2230.6464999999998</v>
      </c>
      <c r="S115" s="55">
        <v>16.29</v>
      </c>
      <c r="T115" s="55">
        <v>2.19</v>
      </c>
      <c r="U115" s="55">
        <v>580.93820000000005</v>
      </c>
      <c r="V115" s="55">
        <v>74100.730100000001</v>
      </c>
      <c r="W115" s="55">
        <v>6553.0586000000003</v>
      </c>
      <c r="X115" s="55"/>
      <c r="Z115" s="1">
        <v>2.337814143782424E-5</v>
      </c>
      <c r="AA115" s="1">
        <v>2.6927784577723379E-2</v>
      </c>
      <c r="AB115" s="1">
        <v>1.0055865921787754E-2</v>
      </c>
      <c r="AC115" s="1">
        <v>1.9090909090909158E-2</v>
      </c>
      <c r="AD115" s="1">
        <v>5.5803571428570953E-3</v>
      </c>
      <c r="AE115" s="1">
        <v>0.1003102378490176</v>
      </c>
      <c r="AF115" s="1">
        <v>2.4805627545353648E-2</v>
      </c>
    </row>
    <row r="116" spans="8:32" x14ac:dyDescent="0.2">
      <c r="H116" s="54">
        <v>42902</v>
      </c>
      <c r="I116" s="55">
        <v>13207.1024</v>
      </c>
      <c r="J116" s="55">
        <v>16.34</v>
      </c>
      <c r="K116" s="55">
        <v>8.81</v>
      </c>
      <c r="L116" s="55">
        <v>10.14</v>
      </c>
      <c r="M116" s="55">
        <v>25.11</v>
      </c>
      <c r="N116" s="55">
        <v>9.09</v>
      </c>
      <c r="O116" s="55">
        <v>27.92</v>
      </c>
      <c r="P116" s="55">
        <v>15141.5607</v>
      </c>
      <c r="Q116" s="55">
        <v>3757.24</v>
      </c>
      <c r="R116" s="55">
        <v>2211.5830999999998</v>
      </c>
      <c r="S116" s="55">
        <v>16.690000000000001</v>
      </c>
      <c r="T116" s="55">
        <v>2.1800000000000002</v>
      </c>
      <c r="U116" s="55">
        <v>569.72839999999997</v>
      </c>
      <c r="V116" s="55">
        <v>73785.119000000006</v>
      </c>
      <c r="W116" s="55">
        <v>6608.3334000000004</v>
      </c>
      <c r="X116" s="55"/>
      <c r="Z116" s="1">
        <v>2.3378687987962721E-5</v>
      </c>
      <c r="AA116" s="1">
        <v>5.4777845404747616E-3</v>
      </c>
      <c r="AB116" s="1">
        <v>2.9284164859002315E-2</v>
      </c>
      <c r="AC116" s="1">
        <v>6.4625850340136015E-2</v>
      </c>
      <c r="AD116" s="1">
        <v>9.009009009008917E-3</v>
      </c>
      <c r="AE116" s="1">
        <v>3.1120331950207358E-3</v>
      </c>
      <c r="AF116" s="1">
        <v>1.8545994065282123E-3</v>
      </c>
    </row>
    <row r="117" spans="8:32" x14ac:dyDescent="0.2">
      <c r="H117" s="54">
        <v>42901</v>
      </c>
      <c r="I117" s="55">
        <v>13162.217199999999</v>
      </c>
      <c r="J117" s="55">
        <v>16.5</v>
      </c>
      <c r="K117" s="55">
        <v>8.86</v>
      </c>
      <c r="L117" s="55">
        <v>10.35</v>
      </c>
      <c r="M117" s="55">
        <v>25.11</v>
      </c>
      <c r="N117" s="55">
        <v>9.1999999999999993</v>
      </c>
      <c r="O117" s="55">
        <v>27.81</v>
      </c>
      <c r="P117" s="55">
        <v>15172.365400000001</v>
      </c>
      <c r="Q117" s="55">
        <v>3754.1394</v>
      </c>
      <c r="R117" s="55">
        <v>2196.9171999999999</v>
      </c>
      <c r="S117" s="55">
        <v>17.079999999999998</v>
      </c>
      <c r="T117" s="55">
        <v>2.1800000000000002</v>
      </c>
      <c r="U117" s="55">
        <v>564.47550000000001</v>
      </c>
      <c r="V117" s="55">
        <v>73479.625100000005</v>
      </c>
      <c r="W117" s="55">
        <v>6649.9112999999998</v>
      </c>
      <c r="X117" s="55"/>
      <c r="Z117" s="1">
        <v>2.3379234563858375E-5</v>
      </c>
      <c r="AA117" s="1">
        <v>9.2137592137591096E-3</v>
      </c>
      <c r="AB117" s="1">
        <v>1.0857763300760048E-3</v>
      </c>
      <c r="AC117" s="1">
        <v>1.2594458438287215E-2</v>
      </c>
      <c r="AD117" s="1">
        <v>1.1389521640091216E-2</v>
      </c>
      <c r="AE117" s="1">
        <v>2.5278058645096024E-2</v>
      </c>
      <c r="AF117" s="1">
        <v>9.9155343371281068E-3</v>
      </c>
    </row>
    <row r="118" spans="8:32" x14ac:dyDescent="0.2">
      <c r="H118" s="54">
        <v>42900</v>
      </c>
      <c r="I118" s="55">
        <v>13199.5854</v>
      </c>
      <c r="J118" s="55">
        <v>16.489999999999998</v>
      </c>
      <c r="K118" s="55">
        <v>8.77</v>
      </c>
      <c r="L118" s="55">
        <v>10.37</v>
      </c>
      <c r="M118" s="55">
        <v>25.11</v>
      </c>
      <c r="N118" s="55">
        <v>8.86</v>
      </c>
      <c r="O118" s="55">
        <v>27.78</v>
      </c>
      <c r="P118" s="55">
        <v>15301.4097</v>
      </c>
      <c r="Q118" s="55">
        <v>3703.9243999999999</v>
      </c>
      <c r="R118" s="55">
        <v>2201.7040999999999</v>
      </c>
      <c r="S118" s="55">
        <v>17.21</v>
      </c>
      <c r="T118" s="55">
        <v>2.17</v>
      </c>
      <c r="U118" s="55">
        <v>567.16279999999995</v>
      </c>
      <c r="V118" s="55">
        <v>73372.633900000001</v>
      </c>
      <c r="W118" s="55">
        <v>6663.3441999999995</v>
      </c>
      <c r="X118" s="55"/>
      <c r="Z118" s="1">
        <v>2.337978116528916E-5</v>
      </c>
      <c r="AA118" s="1">
        <v>1.7500000000000071E-2</v>
      </c>
      <c r="AB118" s="1">
        <v>2.021276595744681E-2</v>
      </c>
      <c r="AC118" s="1">
        <v>2.6960784313725505E-2</v>
      </c>
      <c r="AD118" s="1">
        <v>2.4805627545353648E-2</v>
      </c>
      <c r="AE118" s="1">
        <v>6.8738229755178737E-2</v>
      </c>
      <c r="AF118" s="1">
        <v>9.2661230541142281E-3</v>
      </c>
    </row>
    <row r="119" spans="8:32" x14ac:dyDescent="0.2">
      <c r="H119" s="54">
        <v>42899</v>
      </c>
      <c r="I119" s="55">
        <v>12598.967000000001</v>
      </c>
      <c r="J119" s="55">
        <v>16.739999999999998</v>
      </c>
      <c r="K119" s="55">
        <v>8.77</v>
      </c>
      <c r="L119" s="55">
        <v>10.34</v>
      </c>
      <c r="M119" s="55">
        <v>25.11</v>
      </c>
      <c r="N119" s="55">
        <v>8.83</v>
      </c>
      <c r="O119" s="55">
        <v>27.5</v>
      </c>
      <c r="P119" s="55">
        <v>15209.954299999999</v>
      </c>
      <c r="Q119" s="55">
        <v>3695.3847999999998</v>
      </c>
      <c r="R119" s="55">
        <v>2182.1480000000001</v>
      </c>
      <c r="S119" s="55">
        <v>17.78</v>
      </c>
      <c r="T119" s="55">
        <v>2.1800000000000002</v>
      </c>
      <c r="U119" s="55">
        <v>563.26300000000003</v>
      </c>
      <c r="V119" s="55">
        <v>72712.593599999993</v>
      </c>
      <c r="W119" s="55">
        <v>6660.3131999999996</v>
      </c>
      <c r="X119" s="55"/>
      <c r="Z119" s="1">
        <v>7.0144263368376869E-5</v>
      </c>
      <c r="AA119" s="1">
        <v>4.3559427504666903E-3</v>
      </c>
      <c r="AB119" s="1">
        <v>1.364113326337868E-2</v>
      </c>
      <c r="AC119" s="1">
        <v>6.5789473684210176E-3</v>
      </c>
      <c r="AD119" s="1">
        <v>1.8545994065282123E-3</v>
      </c>
      <c r="AE119" s="1">
        <v>0.10000000000000009</v>
      </c>
      <c r="AF119" s="1">
        <v>4.8581422464049728E-2</v>
      </c>
    </row>
    <row r="120" spans="8:32" x14ac:dyDescent="0.2">
      <c r="H120" s="54">
        <v>42898</v>
      </c>
      <c r="I120" s="55">
        <v>12945.2058</v>
      </c>
      <c r="J120" s="55">
        <v>16.57</v>
      </c>
      <c r="K120" s="55">
        <v>8.49</v>
      </c>
      <c r="L120" s="55">
        <v>10.32</v>
      </c>
      <c r="M120" s="55">
        <v>25.13</v>
      </c>
      <c r="N120" s="55">
        <v>8.68</v>
      </c>
      <c r="O120" s="55">
        <v>27.32</v>
      </c>
      <c r="P120" s="55">
        <v>15328.1021</v>
      </c>
      <c r="Q120" s="55">
        <v>3681.6792999999998</v>
      </c>
      <c r="R120" s="55">
        <v>2195.8290999999999</v>
      </c>
      <c r="S120" s="55">
        <v>17.77</v>
      </c>
      <c r="T120" s="55">
        <v>2.15</v>
      </c>
      <c r="U120" s="55">
        <v>560.18880000000001</v>
      </c>
      <c r="V120" s="55">
        <v>74046.483099999998</v>
      </c>
      <c r="W120" s="55">
        <v>6700.1513999999997</v>
      </c>
      <c r="X120" s="55"/>
      <c r="Z120" s="1">
        <v>1.8708636374276111E-4</v>
      </c>
      <c r="AA120" s="1">
        <v>5.0031269543464596E-3</v>
      </c>
      <c r="AB120" s="1">
        <v>8.4656084656085095E-3</v>
      </c>
      <c r="AC120" s="1">
        <v>1.6181229773462702E-2</v>
      </c>
      <c r="AD120" s="1">
        <v>9.9155343371281068E-3</v>
      </c>
      <c r="AE120" s="1">
        <v>2.8006589785831926E-2</v>
      </c>
      <c r="AF120" s="1">
        <v>1.8606492478226322E-2</v>
      </c>
    </row>
    <row r="121" spans="8:32" x14ac:dyDescent="0.2">
      <c r="H121" s="54">
        <v>42895</v>
      </c>
      <c r="I121" s="55">
        <v>12752.8429</v>
      </c>
      <c r="J121" s="55">
        <v>17.190000000000001</v>
      </c>
      <c r="K121" s="55">
        <v>8.61</v>
      </c>
      <c r="L121" s="55">
        <v>10.210000000000001</v>
      </c>
      <c r="M121" s="55">
        <v>25.13</v>
      </c>
      <c r="N121" s="55">
        <v>9.0500000000000007</v>
      </c>
      <c r="O121" s="55">
        <v>27.2</v>
      </c>
      <c r="P121" s="55">
        <v>15620.696</v>
      </c>
      <c r="Q121" s="55">
        <v>3642.6293999999998</v>
      </c>
      <c r="R121" s="55">
        <v>2194.3652000000002</v>
      </c>
      <c r="S121" s="55">
        <v>17.39</v>
      </c>
      <c r="T121" s="55">
        <v>2.17</v>
      </c>
      <c r="U121" s="55">
        <v>551.54420000000005</v>
      </c>
      <c r="V121" s="55">
        <v>73059.219899999996</v>
      </c>
      <c r="W121" s="55">
        <v>6723.1943000000001</v>
      </c>
      <c r="X121" s="55"/>
      <c r="Z121" s="1">
        <v>2.3386342375975033E-5</v>
      </c>
      <c r="AA121" s="1">
        <v>8.0645161290322509E-3</v>
      </c>
      <c r="AB121" s="1">
        <v>4.7671840354767125E-2</v>
      </c>
      <c r="AC121" s="1">
        <v>7.3349633251833524E-3</v>
      </c>
      <c r="AD121" s="1">
        <v>9.2661230541142281E-3</v>
      </c>
      <c r="AE121" s="1">
        <v>7.3589533932951756E-3</v>
      </c>
      <c r="AF121" s="1">
        <v>1.8959257765227999E-2</v>
      </c>
    </row>
    <row r="122" spans="8:32" x14ac:dyDescent="0.2">
      <c r="H122" s="54">
        <v>42894</v>
      </c>
      <c r="I122" s="55">
        <v>12680.4054</v>
      </c>
      <c r="J122" s="55">
        <v>17.190000000000001</v>
      </c>
      <c r="K122" s="55">
        <v>8.27</v>
      </c>
      <c r="L122" s="55">
        <v>10.08</v>
      </c>
      <c r="M122" s="55">
        <v>25.13</v>
      </c>
      <c r="N122" s="55">
        <v>9.07</v>
      </c>
      <c r="O122" s="55">
        <v>26.85</v>
      </c>
      <c r="P122" s="55">
        <v>15681.0918</v>
      </c>
      <c r="Q122" s="55">
        <v>3642.4787999999999</v>
      </c>
      <c r="R122" s="55">
        <v>2187.7143000000001</v>
      </c>
      <c r="S122" s="55">
        <v>17.190000000000001</v>
      </c>
      <c r="T122" s="55">
        <v>2.19</v>
      </c>
      <c r="U122" s="55">
        <v>551.71820000000002</v>
      </c>
      <c r="V122" s="55">
        <v>73356.249200000006</v>
      </c>
      <c r="W122" s="55">
        <v>6679.0663000000004</v>
      </c>
      <c r="X122" s="55"/>
      <c r="Z122" s="1">
        <v>2.3386889309806591E-5</v>
      </c>
      <c r="AA122" s="1">
        <v>4.134366925064592E-2</v>
      </c>
      <c r="AB122" s="1">
        <v>1.2048192771084487E-2</v>
      </c>
      <c r="AC122" s="1">
        <v>1.6273393002440573E-3</v>
      </c>
      <c r="AD122" s="1">
        <v>4.8581422464049728E-2</v>
      </c>
      <c r="AE122" s="1">
        <v>4.0716612377849071E-3</v>
      </c>
      <c r="AF122" s="1">
        <v>4.0176777822419352E-3</v>
      </c>
    </row>
    <row r="123" spans="8:32" x14ac:dyDescent="0.2">
      <c r="H123" s="54">
        <v>42893</v>
      </c>
      <c r="I123" s="55">
        <v>12837.0077</v>
      </c>
      <c r="J123" s="55">
        <v>17.3</v>
      </c>
      <c r="K123" s="55">
        <v>8.31</v>
      </c>
      <c r="L123" s="55">
        <v>10.14</v>
      </c>
      <c r="M123" s="55">
        <v>25.13</v>
      </c>
      <c r="N123" s="55">
        <v>9.14</v>
      </c>
      <c r="O123" s="55">
        <v>26.79</v>
      </c>
      <c r="P123" s="55">
        <v>15397.977000000001</v>
      </c>
      <c r="Q123" s="55">
        <v>3591.8139999999999</v>
      </c>
      <c r="R123" s="55">
        <v>2178.6136000000001</v>
      </c>
      <c r="S123" s="55">
        <v>17.61</v>
      </c>
      <c r="T123" s="55">
        <v>2.19</v>
      </c>
      <c r="U123" s="55">
        <v>542.55650000000003</v>
      </c>
      <c r="V123" s="55">
        <v>73619.518800000005</v>
      </c>
      <c r="W123" s="55">
        <v>6666.5282999999999</v>
      </c>
      <c r="X123" s="55"/>
      <c r="Z123" s="1">
        <v>2.3387436269173278E-5</v>
      </c>
      <c r="AA123" s="1">
        <v>1.1494252873563204E-2</v>
      </c>
      <c r="AB123" s="1">
        <v>1.4444444444444482E-2</v>
      </c>
      <c r="AC123" s="1">
        <v>2.673350041771072E-2</v>
      </c>
      <c r="AD123" s="1">
        <v>1.8606492478226322E-2</v>
      </c>
      <c r="AE123" s="1">
        <v>1.9933554817275656E-2</v>
      </c>
      <c r="AF123" s="1">
        <v>7.1961222967934391E-2</v>
      </c>
    </row>
    <row r="124" spans="8:32" x14ac:dyDescent="0.2">
      <c r="H124" s="54">
        <v>42892</v>
      </c>
      <c r="I124" s="55">
        <v>12747.9022</v>
      </c>
      <c r="J124" s="55">
        <v>16.77</v>
      </c>
      <c r="K124" s="55">
        <v>8.15</v>
      </c>
      <c r="L124" s="55">
        <v>9.94</v>
      </c>
      <c r="M124" s="55">
        <v>25.13</v>
      </c>
      <c r="N124" s="55">
        <v>8.81</v>
      </c>
      <c r="O124" s="55">
        <v>26.7</v>
      </c>
      <c r="P124" s="55">
        <v>15329.7145</v>
      </c>
      <c r="Q124" s="55">
        <v>3568.8368999999998</v>
      </c>
      <c r="R124" s="55">
        <v>2173.5286999999998</v>
      </c>
      <c r="S124" s="55">
        <v>16.739999999999998</v>
      </c>
      <c r="T124" s="55">
        <v>2.16</v>
      </c>
      <c r="U124" s="55">
        <v>531.75250000000005</v>
      </c>
      <c r="V124" s="55">
        <v>73117.695600000006</v>
      </c>
      <c r="W124" s="55">
        <v>6640.3152</v>
      </c>
      <c r="X124" s="55"/>
      <c r="Z124" s="1">
        <v>7.0167231902784621E-5</v>
      </c>
      <c r="AA124" s="1">
        <v>1.1627906976744207E-2</v>
      </c>
      <c r="AB124" s="1">
        <v>8.9686098654708779E-3</v>
      </c>
      <c r="AC124" s="1">
        <v>0</v>
      </c>
      <c r="AD124" s="1">
        <v>1.8959257765227999E-2</v>
      </c>
      <c r="AE124" s="1">
        <v>1.5535568274734346E-2</v>
      </c>
      <c r="AF124" s="1">
        <v>1.1198208286673506E-3</v>
      </c>
    </row>
    <row r="125" spans="8:32" x14ac:dyDescent="0.2">
      <c r="H125" s="54">
        <v>42891</v>
      </c>
      <c r="I125" s="55">
        <v>12813.906300000001</v>
      </c>
      <c r="J125" s="55">
        <v>16.68</v>
      </c>
      <c r="K125" s="55">
        <v>7.87</v>
      </c>
      <c r="L125" s="55">
        <v>9.92</v>
      </c>
      <c r="M125" s="55">
        <v>25.13</v>
      </c>
      <c r="N125" s="55">
        <v>8.77</v>
      </c>
      <c r="O125" s="55">
        <v>26.56</v>
      </c>
      <c r="P125" s="55">
        <v>15347.8277</v>
      </c>
      <c r="Q125" s="55">
        <v>3555.8150000000001</v>
      </c>
      <c r="R125" s="55">
        <v>2174.9675999999999</v>
      </c>
      <c r="S125" s="55">
        <v>17.04</v>
      </c>
      <c r="T125" s="55">
        <v>2.15</v>
      </c>
      <c r="U125" s="55">
        <v>530.0018</v>
      </c>
      <c r="V125" s="55">
        <v>73236.660600000003</v>
      </c>
      <c r="W125" s="55">
        <v>6631.8145000000004</v>
      </c>
      <c r="X125" s="55"/>
      <c r="Z125" s="1">
        <v>2.3389624362657457E-5</v>
      </c>
      <c r="AA125" s="1">
        <v>2.7638190954773822E-2</v>
      </c>
      <c r="AB125" s="1">
        <v>1.2181616832779518E-2</v>
      </c>
      <c r="AC125" s="1">
        <v>1.6129032258064724E-2</v>
      </c>
      <c r="AD125" s="1">
        <v>4.0176777822419352E-3</v>
      </c>
      <c r="AE125" s="1">
        <v>3.4727703235990504E-2</v>
      </c>
      <c r="AF125" s="1">
        <v>4.1229385307346433E-3</v>
      </c>
    </row>
    <row r="126" spans="8:32" x14ac:dyDescent="0.2">
      <c r="H126" s="54">
        <v>42888</v>
      </c>
      <c r="I126" s="55">
        <v>12676.788500000001</v>
      </c>
      <c r="J126" s="55">
        <v>16.579999999999998</v>
      </c>
      <c r="K126" s="55">
        <v>7.74</v>
      </c>
      <c r="L126" s="55">
        <v>9.84</v>
      </c>
      <c r="M126" s="55">
        <v>25.13</v>
      </c>
      <c r="N126" s="55">
        <v>8.75</v>
      </c>
      <c r="O126" s="55">
        <v>26.2</v>
      </c>
      <c r="P126" s="55">
        <v>15407.497499999999</v>
      </c>
      <c r="Q126" s="55">
        <v>3609.2048</v>
      </c>
      <c r="R126" s="55">
        <v>2164.4985999999999</v>
      </c>
      <c r="S126" s="55">
        <v>17.940000000000001</v>
      </c>
      <c r="T126" s="55">
        <v>2.14</v>
      </c>
      <c r="U126" s="55">
        <v>518.13440000000003</v>
      </c>
      <c r="V126" s="55">
        <v>72191.532099999997</v>
      </c>
      <c r="W126" s="55">
        <v>6651.8225000000002</v>
      </c>
      <c r="X126" s="55"/>
      <c r="Z126" s="1">
        <v>2.3390171449921837E-5</v>
      </c>
      <c r="AA126" s="1">
        <v>1.5460729746444191E-2</v>
      </c>
      <c r="AB126" s="1">
        <v>5.5066079295155168E-3</v>
      </c>
      <c r="AC126" s="1">
        <v>6.8376068376068133E-3</v>
      </c>
      <c r="AD126" s="1">
        <v>7.1961222967934391E-2</v>
      </c>
      <c r="AE126" s="1">
        <v>3.9308176100629755E-3</v>
      </c>
      <c r="AF126" s="1">
        <v>6.0331825037707176E-3</v>
      </c>
    </row>
    <row r="127" spans="8:32" x14ac:dyDescent="0.2">
      <c r="H127" s="54">
        <v>42887</v>
      </c>
      <c r="I127" s="55">
        <v>12752.9905</v>
      </c>
      <c r="J127" s="55">
        <v>16.77</v>
      </c>
      <c r="K127" s="55">
        <v>7.73</v>
      </c>
      <c r="L127" s="55">
        <v>9.66</v>
      </c>
      <c r="M127" s="55">
        <v>25.13</v>
      </c>
      <c r="N127" s="55">
        <v>8.58</v>
      </c>
      <c r="O127" s="55">
        <v>25.39</v>
      </c>
      <c r="P127" s="55">
        <v>15311.300499999999</v>
      </c>
      <c r="Q127" s="55">
        <v>3563.8042999999998</v>
      </c>
      <c r="R127" s="55">
        <v>2163.2820999999999</v>
      </c>
      <c r="S127" s="55">
        <v>17.23</v>
      </c>
      <c r="T127" s="55">
        <v>2.15</v>
      </c>
      <c r="U127" s="55">
        <v>523.45619999999997</v>
      </c>
      <c r="V127" s="55">
        <v>73254.548999999999</v>
      </c>
      <c r="W127" s="55">
        <v>6650.1896999999999</v>
      </c>
      <c r="X127" s="55"/>
      <c r="Z127" s="1">
        <v>2.3390718562943391E-5</v>
      </c>
      <c r="AA127" s="1">
        <v>2.6666666666666838E-2</v>
      </c>
      <c r="AB127" s="1">
        <v>1.7937219730941756E-2</v>
      </c>
      <c r="AC127" s="1">
        <v>1.0152284263959421E-2</v>
      </c>
      <c r="AD127" s="1">
        <v>1.1198208286673506E-3</v>
      </c>
      <c r="AE127" s="1">
        <v>5.5335968379446321E-3</v>
      </c>
      <c r="AF127" s="1">
        <v>1.4126394052044522E-2</v>
      </c>
    </row>
    <row r="128" spans="8:32" x14ac:dyDescent="0.2">
      <c r="H128" s="54">
        <v>42886</v>
      </c>
      <c r="I128" s="55">
        <v>12776.9421</v>
      </c>
      <c r="J128" s="55">
        <v>16.809999999999999</v>
      </c>
      <c r="K128" s="55">
        <v>7.82</v>
      </c>
      <c r="L128" s="55">
        <v>9.92</v>
      </c>
      <c r="M128" s="55">
        <v>25.13</v>
      </c>
      <c r="N128" s="55">
        <v>8.9</v>
      </c>
      <c r="O128" s="55">
        <v>25.87</v>
      </c>
      <c r="P128" s="55">
        <v>15453.547200000001</v>
      </c>
      <c r="Q128" s="55">
        <v>3371.8557000000001</v>
      </c>
      <c r="R128" s="55">
        <v>2149.0531999999998</v>
      </c>
      <c r="S128" s="55">
        <v>17.3</v>
      </c>
      <c r="T128" s="55">
        <v>2.19</v>
      </c>
      <c r="U128" s="55">
        <v>514.84370000000001</v>
      </c>
      <c r="V128" s="55">
        <v>73031.918799999999</v>
      </c>
      <c r="W128" s="55">
        <v>6625.3909999999996</v>
      </c>
      <c r="X128" s="55"/>
      <c r="Z128" s="1">
        <v>2.339126570127803E-5</v>
      </c>
      <c r="AA128" s="1">
        <v>2.0522388059701413E-2</v>
      </c>
      <c r="AB128" s="1">
        <v>2.2471910112358273E-3</v>
      </c>
      <c r="AC128" s="1">
        <v>8.5324232081911422E-3</v>
      </c>
      <c r="AD128" s="1">
        <v>4.1229385307346433E-3</v>
      </c>
      <c r="AE128" s="1">
        <v>1.3260530421216887E-2</v>
      </c>
      <c r="AF128" s="1">
        <v>7.4906367041198685E-3</v>
      </c>
    </row>
    <row r="129" spans="8:32" x14ac:dyDescent="0.2">
      <c r="H129" s="54">
        <v>42881</v>
      </c>
      <c r="I129" s="55">
        <v>13708.321400000001</v>
      </c>
      <c r="J129" s="55">
        <v>16.239999999999998</v>
      </c>
      <c r="K129" s="55">
        <v>7.88</v>
      </c>
      <c r="L129" s="55">
        <v>9.9</v>
      </c>
      <c r="M129" s="55">
        <v>25.13</v>
      </c>
      <c r="N129" s="55">
        <v>9.09</v>
      </c>
      <c r="O129" s="55">
        <v>25.6</v>
      </c>
      <c r="P129" s="55">
        <v>15718.450699999999</v>
      </c>
      <c r="Q129" s="55">
        <v>3384.6170999999999</v>
      </c>
      <c r="R129" s="55">
        <v>2255.2595999999999</v>
      </c>
      <c r="S129" s="55">
        <v>18.489999999999998</v>
      </c>
      <c r="T129" s="55">
        <v>2.99</v>
      </c>
      <c r="U129" s="55">
        <v>527.17849999999999</v>
      </c>
      <c r="V129" s="55">
        <v>75281.856</v>
      </c>
      <c r="W129" s="55">
        <v>6697.5402999999997</v>
      </c>
      <c r="X129" s="55"/>
      <c r="Z129" s="1">
        <v>7.0178721811586797E-5</v>
      </c>
      <c r="AA129" s="1">
        <v>2.4813895781639062E-3</v>
      </c>
      <c r="AB129" s="1">
        <v>4.0935672514619936E-2</v>
      </c>
      <c r="AC129" s="1">
        <v>2.9801324503311188E-2</v>
      </c>
      <c r="AD129" s="1">
        <v>6.0331825037707176E-3</v>
      </c>
      <c r="AE129" s="1">
        <v>1.5624999999999112E-3</v>
      </c>
      <c r="AF129" s="1">
        <v>9.4517958412099201E-3</v>
      </c>
    </row>
    <row r="130" spans="8:32" x14ac:dyDescent="0.2">
      <c r="H130" s="54">
        <v>42880</v>
      </c>
      <c r="I130" s="55">
        <v>14002.1896</v>
      </c>
      <c r="J130" s="55">
        <v>16.2</v>
      </c>
      <c r="K130" s="55">
        <v>8.11</v>
      </c>
      <c r="L130" s="55">
        <v>10.02</v>
      </c>
      <c r="M130" s="55">
        <v>25.13</v>
      </c>
      <c r="N130" s="55">
        <v>8.9700000000000006</v>
      </c>
      <c r="O130" s="55">
        <v>25.29</v>
      </c>
      <c r="P130" s="55">
        <v>15827.3861</v>
      </c>
      <c r="Q130" s="55">
        <v>3445.8060999999998</v>
      </c>
      <c r="R130" s="55">
        <v>2290.4857999999999</v>
      </c>
      <c r="S130" s="55">
        <v>17.440000000000001</v>
      </c>
      <c r="T130" s="55">
        <v>2.99</v>
      </c>
      <c r="U130" s="55">
        <v>521.55010000000004</v>
      </c>
      <c r="V130" s="55">
        <v>76001.8269</v>
      </c>
      <c r="W130" s="55">
        <v>6706.3901999999998</v>
      </c>
      <c r="X130" s="55"/>
      <c r="Z130" s="1">
        <v>2.3393454511522194E-5</v>
      </c>
      <c r="AA130" s="1">
        <v>0</v>
      </c>
      <c r="AB130" s="1">
        <v>1.9070321811680557E-2</v>
      </c>
      <c r="AC130" s="1">
        <v>2.0275750202757514E-2</v>
      </c>
      <c r="AD130" s="1">
        <v>1.4126394052044522E-2</v>
      </c>
      <c r="AE130" s="1">
        <v>1.4263074484944571E-2</v>
      </c>
      <c r="AF130" s="1">
        <v>1.4576141158419542E-2</v>
      </c>
    </row>
    <row r="131" spans="8:32" x14ac:dyDescent="0.2">
      <c r="H131" s="54">
        <v>42879</v>
      </c>
      <c r="I131" s="55">
        <v>13945.756600000001</v>
      </c>
      <c r="J131" s="55">
        <v>15.96</v>
      </c>
      <c r="K131" s="55">
        <v>8.19</v>
      </c>
      <c r="L131" s="55">
        <v>9.75</v>
      </c>
      <c r="M131" s="55">
        <v>25.13</v>
      </c>
      <c r="N131" s="55">
        <v>8.9</v>
      </c>
      <c r="O131" s="55">
        <v>25.39</v>
      </c>
      <c r="P131" s="55">
        <v>15904.9192</v>
      </c>
      <c r="Q131" s="55">
        <v>3472.538</v>
      </c>
      <c r="R131" s="55">
        <v>2291.4294</v>
      </c>
      <c r="S131" s="55">
        <v>16.46</v>
      </c>
      <c r="T131" s="55">
        <v>2.96</v>
      </c>
      <c r="U131" s="55">
        <v>515.50480000000005</v>
      </c>
      <c r="V131" s="55">
        <v>76343.738500000007</v>
      </c>
      <c r="W131" s="55">
        <v>6713.3131999999996</v>
      </c>
      <c r="X131" s="55"/>
      <c r="Z131" s="1">
        <v>2.339400177797657E-5</v>
      </c>
      <c r="AA131" s="1">
        <v>2.1250758955676852E-2</v>
      </c>
      <c r="AB131" s="1">
        <v>4.7449584816131596E-3</v>
      </c>
      <c r="AC131" s="1">
        <v>1.596169193934549E-2</v>
      </c>
      <c r="AD131" s="1">
        <v>7.4906367041198685E-3</v>
      </c>
      <c r="AE131" s="1">
        <v>3.1796502384737746E-3</v>
      </c>
      <c r="AF131" s="1">
        <v>8.7452471482889482E-3</v>
      </c>
    </row>
    <row r="132" spans="8:32" x14ac:dyDescent="0.2">
      <c r="H132" s="54">
        <v>42878</v>
      </c>
      <c r="I132" s="55">
        <v>14201.5468</v>
      </c>
      <c r="J132" s="55">
        <v>15.62</v>
      </c>
      <c r="K132" s="55">
        <v>8.17</v>
      </c>
      <c r="L132" s="55">
        <v>9.6999999999999993</v>
      </c>
      <c r="M132" s="55">
        <v>25.13</v>
      </c>
      <c r="N132" s="55">
        <v>8.85</v>
      </c>
      <c r="O132" s="55">
        <v>25.01</v>
      </c>
      <c r="P132" s="55">
        <v>15730.1504</v>
      </c>
      <c r="Q132" s="55">
        <v>3461.3168000000001</v>
      </c>
      <c r="R132" s="55">
        <v>2284.0744</v>
      </c>
      <c r="S132" s="55">
        <v>14.96</v>
      </c>
      <c r="T132" s="55">
        <v>2.96</v>
      </c>
      <c r="U132" s="55">
        <v>526.32780000000002</v>
      </c>
      <c r="V132" s="55">
        <v>77702.496700000003</v>
      </c>
      <c r="W132" s="55">
        <v>6745.2740999999996</v>
      </c>
      <c r="X132" s="55"/>
      <c r="Z132" s="1">
        <v>2.3394549069966075E-5</v>
      </c>
      <c r="AA132" s="1">
        <v>1.2158054711246535E-3</v>
      </c>
      <c r="AB132" s="1">
        <v>1.0563380281690127E-2</v>
      </c>
      <c r="AC132" s="1">
        <v>2.6208026208025981E-2</v>
      </c>
      <c r="AD132" s="1">
        <v>9.4517958412099201E-3</v>
      </c>
      <c r="AE132" s="1">
        <v>2.706883217324052E-2</v>
      </c>
      <c r="AF132" s="1">
        <v>4.739147749900452E-2</v>
      </c>
    </row>
    <row r="133" spans="8:32" x14ac:dyDescent="0.2">
      <c r="H133" s="54">
        <v>42877</v>
      </c>
      <c r="I133" s="55">
        <v>14084.1504</v>
      </c>
      <c r="J133" s="55">
        <v>16.149999999999999</v>
      </c>
      <c r="K133" s="55">
        <v>8.35</v>
      </c>
      <c r="L133" s="55">
        <v>9.91</v>
      </c>
      <c r="M133" s="55">
        <v>25.13</v>
      </c>
      <c r="N133" s="55">
        <v>9.1999999999999993</v>
      </c>
      <c r="O133" s="55">
        <v>25.88</v>
      </c>
      <c r="P133" s="55">
        <v>15708.4797</v>
      </c>
      <c r="Q133" s="55">
        <v>3481.5509000000002</v>
      </c>
      <c r="R133" s="55">
        <v>2307.9913999999999</v>
      </c>
      <c r="S133" s="55">
        <v>16.28</v>
      </c>
      <c r="T133" s="55">
        <v>2.93</v>
      </c>
      <c r="U133" s="55">
        <v>527.73230000000001</v>
      </c>
      <c r="V133" s="55">
        <v>77919.872900000002</v>
      </c>
      <c r="W133" s="55">
        <v>6727.0645999999997</v>
      </c>
      <c r="X133" s="55"/>
      <c r="Z133" s="1">
        <v>2.3395096387712755E-5</v>
      </c>
      <c r="AA133" s="1">
        <v>1.3788968824940073E-2</v>
      </c>
      <c r="AB133" s="1">
        <v>3.5335689045936647E-3</v>
      </c>
      <c r="AC133" s="1">
        <v>2.0064205457463902E-2</v>
      </c>
      <c r="AD133" s="1">
        <v>1.4576141158419542E-2</v>
      </c>
      <c r="AE133" s="1">
        <v>3.1100478468899517E-2</v>
      </c>
      <c r="AF133" s="1">
        <v>5.1948051948051965E-2</v>
      </c>
    </row>
    <row r="134" spans="8:32" x14ac:dyDescent="0.2">
      <c r="H134" s="54">
        <v>42874</v>
      </c>
      <c r="I134" s="55">
        <v>14005.346600000001</v>
      </c>
      <c r="J134" s="55">
        <v>16.440000000000001</v>
      </c>
      <c r="K134" s="55">
        <v>8.51</v>
      </c>
      <c r="L134" s="55">
        <v>10.08</v>
      </c>
      <c r="M134" s="55">
        <v>25.13</v>
      </c>
      <c r="N134" s="55">
        <v>9.15</v>
      </c>
      <c r="O134" s="55">
        <v>26.97</v>
      </c>
      <c r="P134" s="55">
        <v>15839.605600000001</v>
      </c>
      <c r="Q134" s="55">
        <v>3480.3924999999999</v>
      </c>
      <c r="R134" s="55">
        <v>2287.3762999999999</v>
      </c>
      <c r="S134" s="55">
        <v>16.510000000000002</v>
      </c>
      <c r="T134" s="55">
        <v>2.93</v>
      </c>
      <c r="U134" s="55">
        <v>534.6739</v>
      </c>
      <c r="V134" s="55">
        <v>76087.438099999999</v>
      </c>
      <c r="W134" s="55">
        <v>6764.5043999999998</v>
      </c>
      <c r="X134" s="55"/>
      <c r="Z134" s="1">
        <v>7.0190215484045027E-5</v>
      </c>
      <c r="AA134" s="1">
        <v>1.5216068167985375E-2</v>
      </c>
      <c r="AB134" s="1">
        <v>1.0489510489510523E-2</v>
      </c>
      <c r="AC134" s="1">
        <v>7.275666936136016E-3</v>
      </c>
      <c r="AD134" s="1">
        <v>8.7452471482889482E-3</v>
      </c>
      <c r="AE134" s="1">
        <v>0</v>
      </c>
      <c r="AF134" s="1">
        <v>2.9411764705882248E-3</v>
      </c>
    </row>
    <row r="135" spans="8:32" x14ac:dyDescent="0.2">
      <c r="H135" s="54">
        <v>42873</v>
      </c>
      <c r="I135" s="55">
        <v>13713.275100000001</v>
      </c>
      <c r="J135" s="55">
        <v>16.32</v>
      </c>
      <c r="K135" s="55">
        <v>8.66</v>
      </c>
      <c r="L135" s="55">
        <v>10.19</v>
      </c>
      <c r="M135" s="55">
        <v>25.13</v>
      </c>
      <c r="N135" s="55">
        <v>9.15</v>
      </c>
      <c r="O135" s="55">
        <v>27</v>
      </c>
      <c r="P135" s="55">
        <v>15769.240299999999</v>
      </c>
      <c r="Q135" s="55">
        <v>3497.3726000000001</v>
      </c>
      <c r="R135" s="55">
        <v>2293.8665000000001</v>
      </c>
      <c r="S135" s="55">
        <v>17.010000000000002</v>
      </c>
      <c r="T135" s="55">
        <v>2.94</v>
      </c>
      <c r="U135" s="55">
        <v>522.96339999999998</v>
      </c>
      <c r="V135" s="55">
        <v>75573.762600000002</v>
      </c>
      <c r="W135" s="55">
        <v>6751.1286</v>
      </c>
      <c r="X135" s="55"/>
      <c r="Z135" s="1">
        <v>2.3397285914938948E-5</v>
      </c>
      <c r="AA135" s="1">
        <v>1.8292682926830395E-3</v>
      </c>
      <c r="AB135" s="1">
        <v>1.5384615384615552E-2</v>
      </c>
      <c r="AC135" s="1">
        <v>2.5704809286898778E-2</v>
      </c>
      <c r="AD135" s="1">
        <v>4.739147749900452E-2</v>
      </c>
      <c r="AE135" s="1">
        <v>6.4205457463883953E-3</v>
      </c>
      <c r="AF135" s="1">
        <v>2.4978466838932123E-2</v>
      </c>
    </row>
    <row r="136" spans="8:32" x14ac:dyDescent="0.2">
      <c r="H136" s="54">
        <v>42872</v>
      </c>
      <c r="I136" s="55">
        <v>14007.7536</v>
      </c>
      <c r="J136" s="55">
        <v>16</v>
      </c>
      <c r="K136" s="55">
        <v>8.89</v>
      </c>
      <c r="L136" s="55">
        <v>10.32</v>
      </c>
      <c r="M136" s="55">
        <v>25.72</v>
      </c>
      <c r="N136" s="55">
        <v>9.2799999999999994</v>
      </c>
      <c r="O136" s="55">
        <v>26.99</v>
      </c>
      <c r="P136" s="55">
        <v>16142.984399999999</v>
      </c>
      <c r="Q136" s="55">
        <v>3446.3607999999999</v>
      </c>
      <c r="R136" s="55">
        <v>2337.1350000000002</v>
      </c>
      <c r="S136" s="55">
        <v>16.22</v>
      </c>
      <c r="T136" s="55">
        <v>2.93</v>
      </c>
      <c r="U136" s="55">
        <v>528.14890000000003</v>
      </c>
      <c r="V136" s="55">
        <v>76930.8845</v>
      </c>
      <c r="W136" s="55">
        <v>6781.4705000000004</v>
      </c>
      <c r="X136" s="55"/>
      <c r="Z136" s="1">
        <v>2.339783336058332E-5</v>
      </c>
      <c r="AA136" s="1">
        <v>1.0474430067775709E-2</v>
      </c>
      <c r="AB136" s="1">
        <v>4.7114252061249973E-3</v>
      </c>
      <c r="AC136" s="1">
        <v>7.4074074074074181E-3</v>
      </c>
      <c r="AD136" s="1">
        <v>5.1948051948051965E-2</v>
      </c>
      <c r="AE136" s="1">
        <v>4.8387096774193949E-3</v>
      </c>
      <c r="AF136" s="1">
        <v>8.2501085540598318E-3</v>
      </c>
    </row>
    <row r="137" spans="8:32" x14ac:dyDescent="0.2">
      <c r="H137" s="54">
        <v>42871</v>
      </c>
      <c r="I137" s="55">
        <v>14096.487499999999</v>
      </c>
      <c r="J137" s="55">
        <v>16</v>
      </c>
      <c r="K137" s="55">
        <v>8.77</v>
      </c>
      <c r="L137" s="55">
        <v>10.29</v>
      </c>
      <c r="M137" s="55">
        <v>26.1</v>
      </c>
      <c r="N137" s="55">
        <v>9.35</v>
      </c>
      <c r="O137" s="55">
        <v>26.43</v>
      </c>
      <c r="P137" s="55">
        <v>16140.142599999999</v>
      </c>
      <c r="Q137" s="55">
        <v>3469.5934999999999</v>
      </c>
      <c r="R137" s="55">
        <v>2313.8697999999999</v>
      </c>
      <c r="S137" s="55">
        <v>15.71</v>
      </c>
      <c r="T137" s="55">
        <v>2.94</v>
      </c>
      <c r="U137" s="55">
        <v>521.93960000000004</v>
      </c>
      <c r="V137" s="55">
        <v>76549.5965</v>
      </c>
      <c r="W137" s="55">
        <v>6724.5281999999997</v>
      </c>
      <c r="X137" s="55"/>
      <c r="Z137" s="1">
        <v>2.3398380831984866E-5</v>
      </c>
      <c r="AA137" s="1">
        <v>7.3394495412845151E-3</v>
      </c>
      <c r="AB137" s="1">
        <v>9.334889148191361E-3</v>
      </c>
      <c r="AC137" s="1">
        <v>1.6990291262135804E-2</v>
      </c>
      <c r="AD137" s="1">
        <v>2.9411764705882248E-3</v>
      </c>
      <c r="AE137" s="1">
        <v>1.9762845849802368E-2</v>
      </c>
      <c r="AF137" s="1">
        <v>1.4548566538296948E-2</v>
      </c>
    </row>
    <row r="138" spans="8:32" x14ac:dyDescent="0.2">
      <c r="H138" s="54">
        <v>42870</v>
      </c>
      <c r="I138" s="55">
        <v>13913.468199999999</v>
      </c>
      <c r="J138" s="55">
        <v>15.6</v>
      </c>
      <c r="K138" s="55">
        <v>8.4700000000000006</v>
      </c>
      <c r="L138" s="55">
        <v>10.01</v>
      </c>
      <c r="M138" s="55">
        <v>25.89</v>
      </c>
      <c r="N138" s="55">
        <v>8.89</v>
      </c>
      <c r="O138" s="55">
        <v>26.38</v>
      </c>
      <c r="P138" s="55">
        <v>16172.0437</v>
      </c>
      <c r="Q138" s="55">
        <v>3471.8344999999999</v>
      </c>
      <c r="R138" s="55">
        <v>2327.4582999999998</v>
      </c>
      <c r="S138" s="55">
        <v>14.28</v>
      </c>
      <c r="T138" s="55">
        <v>2.91</v>
      </c>
      <c r="U138" s="55">
        <v>512.23059999999998</v>
      </c>
      <c r="V138" s="55">
        <v>77232.293600000005</v>
      </c>
      <c r="W138" s="55">
        <v>6721.9467999999997</v>
      </c>
      <c r="X138" s="55"/>
      <c r="Z138" s="1">
        <v>9.3602283895766192E-5</v>
      </c>
      <c r="AA138" s="1">
        <v>5.0771208226221054E-2</v>
      </c>
      <c r="AB138" s="1">
        <v>0.1001283697047497</v>
      </c>
      <c r="AC138" s="1">
        <v>8.0840743734844622E-4</v>
      </c>
      <c r="AD138" s="1">
        <v>2.4978466838932123E-2</v>
      </c>
      <c r="AE138" s="1">
        <v>5.0300300300300305E-2</v>
      </c>
      <c r="AF138" s="1">
        <v>3.1788079470198793E-2</v>
      </c>
    </row>
    <row r="139" spans="8:32" x14ac:dyDescent="0.2">
      <c r="H139" s="54">
        <v>42867</v>
      </c>
      <c r="I139" s="55">
        <v>13734.7199</v>
      </c>
      <c r="J139" s="55">
        <v>15.94</v>
      </c>
      <c r="K139" s="55">
        <v>8.4499999999999993</v>
      </c>
      <c r="L139" s="55">
        <v>10.029999999999999</v>
      </c>
      <c r="M139" s="55">
        <v>26.98</v>
      </c>
      <c r="N139" s="55">
        <v>8.8699999999999992</v>
      </c>
      <c r="O139" s="55">
        <v>26.3</v>
      </c>
      <c r="P139" s="55">
        <v>15777.5309</v>
      </c>
      <c r="Q139" s="55">
        <v>3536.5756000000001</v>
      </c>
      <c r="R139" s="55">
        <v>2341.5713000000001</v>
      </c>
      <c r="S139" s="55">
        <v>14.5</v>
      </c>
      <c r="T139" s="55">
        <v>2.91</v>
      </c>
      <c r="U139" s="55">
        <v>510.60300000000001</v>
      </c>
      <c r="V139" s="55">
        <v>76888.588099999994</v>
      </c>
      <c r="W139" s="55">
        <v>6688.3425999999999</v>
      </c>
      <c r="X139" s="55"/>
      <c r="Z139" s="1">
        <v>2.3401118573573854E-5</v>
      </c>
      <c r="AA139" s="1">
        <v>1.3941698352344711E-2</v>
      </c>
      <c r="AB139" s="1">
        <v>1.6414141414141437E-2</v>
      </c>
      <c r="AC139" s="1">
        <v>2.4311183144245518E-3</v>
      </c>
      <c r="AD139" s="1">
        <v>8.2501085540598318E-3</v>
      </c>
      <c r="AE139" s="1">
        <v>9.665427509293556E-3</v>
      </c>
      <c r="AF139" s="1">
        <v>5.2700922266140093E-3</v>
      </c>
    </row>
    <row r="140" spans="8:32" x14ac:dyDescent="0.2">
      <c r="H140" s="54">
        <v>42866</v>
      </c>
      <c r="I140" s="55">
        <v>13929.353300000001</v>
      </c>
      <c r="J140" s="55">
        <v>16.04</v>
      </c>
      <c r="K140" s="55">
        <v>8.64</v>
      </c>
      <c r="L140" s="55">
        <v>9.9600000000000009</v>
      </c>
      <c r="M140" s="55">
        <v>26.98</v>
      </c>
      <c r="N140" s="55">
        <v>8.86</v>
      </c>
      <c r="O140" s="55">
        <v>25.97</v>
      </c>
      <c r="P140" s="55">
        <v>15494.9241</v>
      </c>
      <c r="Q140" s="55">
        <v>3562.0453000000002</v>
      </c>
      <c r="R140" s="55">
        <v>2397.4097999999999</v>
      </c>
      <c r="S140" s="55">
        <v>14.43</v>
      </c>
      <c r="T140" s="55">
        <v>2.91</v>
      </c>
      <c r="U140" s="55">
        <v>513.53409999999997</v>
      </c>
      <c r="V140" s="55">
        <v>77031.900399999999</v>
      </c>
      <c r="W140" s="55">
        <v>6697.4872999999998</v>
      </c>
      <c r="X140" s="55"/>
      <c r="Z140" s="1">
        <v>2.3401666198630267E-5</v>
      </c>
      <c r="AA140" s="1">
        <v>1.189730745147155E-2</v>
      </c>
      <c r="AB140" s="1">
        <v>5.0761421319795996E-3</v>
      </c>
      <c r="AC140" s="1">
        <v>4.4891640866873028E-2</v>
      </c>
      <c r="AD140" s="1">
        <v>1.4548566538296948E-2</v>
      </c>
      <c r="AE140" s="1">
        <v>2.225519287833877E-3</v>
      </c>
      <c r="AF140" s="1">
        <v>4.8543689320388328E-3</v>
      </c>
    </row>
    <row r="141" spans="8:32" x14ac:dyDescent="0.2">
      <c r="H141" s="54">
        <v>42865</v>
      </c>
      <c r="I141" s="55">
        <v>13480.341200000001</v>
      </c>
      <c r="J141" s="55">
        <v>16.05</v>
      </c>
      <c r="K141" s="55">
        <v>8.56</v>
      </c>
      <c r="L141" s="55">
        <v>10.039999999999999</v>
      </c>
      <c r="M141" s="55">
        <v>26.98</v>
      </c>
      <c r="N141" s="55">
        <v>8.64</v>
      </c>
      <c r="O141" s="55">
        <v>26.17</v>
      </c>
      <c r="P141" s="55">
        <v>15503.569600000001</v>
      </c>
      <c r="Q141" s="55">
        <v>3559.3445000000002</v>
      </c>
      <c r="R141" s="55">
        <v>2396.7069999999999</v>
      </c>
      <c r="S141" s="55">
        <v>14.29</v>
      </c>
      <c r="T141" s="55">
        <v>2.91</v>
      </c>
      <c r="U141" s="55">
        <v>515.99180000000001</v>
      </c>
      <c r="V141" s="55">
        <v>76288.734100000001</v>
      </c>
      <c r="W141" s="55">
        <v>6653.6298999999999</v>
      </c>
      <c r="X141" s="55"/>
      <c r="Z141" s="1">
        <v>2.3402213849443854E-5</v>
      </c>
      <c r="AA141" s="1">
        <v>1.7845761631612556E-2</v>
      </c>
      <c r="AB141" s="1">
        <v>3.2765399737876733E-2</v>
      </c>
      <c r="AC141" s="1">
        <v>2.3273855702095059E-3</v>
      </c>
      <c r="AD141" s="1">
        <v>3.1788079470198793E-2</v>
      </c>
      <c r="AE141" s="1">
        <v>2.9585798816567088E-3</v>
      </c>
      <c r="AF141" s="1">
        <v>1.7055655296229766E-2</v>
      </c>
    </row>
    <row r="142" spans="8:32" x14ac:dyDescent="0.2">
      <c r="H142" s="54">
        <v>42864</v>
      </c>
      <c r="I142" s="55">
        <v>13807.9656</v>
      </c>
      <c r="J142" s="55">
        <v>16.29</v>
      </c>
      <c r="K142" s="55">
        <v>8.49</v>
      </c>
      <c r="L142" s="55">
        <v>10.31</v>
      </c>
      <c r="M142" s="55">
        <v>26.98</v>
      </c>
      <c r="N142" s="55">
        <v>8.92</v>
      </c>
      <c r="O142" s="55">
        <v>26.65</v>
      </c>
      <c r="P142" s="55">
        <v>15497.4737</v>
      </c>
      <c r="Q142" s="55">
        <v>3571.8146000000002</v>
      </c>
      <c r="R142" s="55">
        <v>2381.2633000000001</v>
      </c>
      <c r="S142" s="55">
        <v>15.31</v>
      </c>
      <c r="T142" s="55">
        <v>2.95</v>
      </c>
      <c r="U142" s="55">
        <v>509.34379999999999</v>
      </c>
      <c r="V142" s="55">
        <v>76363.428799999994</v>
      </c>
      <c r="W142" s="55">
        <v>6675.1410999999998</v>
      </c>
      <c r="X142" s="55"/>
      <c r="Z142" s="1">
        <v>2.340276152579257E-5</v>
      </c>
      <c r="AA142" s="1">
        <v>2.0819778789850307E-2</v>
      </c>
      <c r="AB142" s="1">
        <v>5.2700922266140093E-3</v>
      </c>
      <c r="AC142" s="1">
        <v>7.5322812051649812E-2</v>
      </c>
      <c r="AD142" s="1">
        <v>5.2700922266140093E-3</v>
      </c>
      <c r="AE142" s="1">
        <v>1.477104874446078E-3</v>
      </c>
      <c r="AF142" s="1">
        <v>2.7002700270029045E-3</v>
      </c>
    </row>
    <row r="143" spans="8:32" x14ac:dyDescent="0.2">
      <c r="H143" s="54">
        <v>42863</v>
      </c>
      <c r="I143" s="55">
        <v>13754.8125</v>
      </c>
      <c r="J143" s="55">
        <v>16.02</v>
      </c>
      <c r="K143" s="55">
        <v>8.5</v>
      </c>
      <c r="L143" s="55">
        <v>10.15</v>
      </c>
      <c r="M143" s="55">
        <v>26.98</v>
      </c>
      <c r="N143" s="55">
        <v>8.73</v>
      </c>
      <c r="O143" s="55">
        <v>26.53</v>
      </c>
      <c r="P143" s="55">
        <v>15481.395200000001</v>
      </c>
      <c r="Q143" s="55">
        <v>3597.7701000000002</v>
      </c>
      <c r="R143" s="55">
        <v>2390.3521000000001</v>
      </c>
      <c r="S143" s="55">
        <v>15.41</v>
      </c>
      <c r="T143" s="55">
        <v>2.96</v>
      </c>
      <c r="U143" s="55">
        <v>508.80360000000002</v>
      </c>
      <c r="V143" s="55">
        <v>75626.222200000004</v>
      </c>
      <c r="W143" s="55">
        <v>6664.1248999999998</v>
      </c>
      <c r="X143" s="55"/>
      <c r="Z143" s="1">
        <v>7.0213214126813028E-5</v>
      </c>
      <c r="AA143" s="1">
        <v>6.5104166666674068E-4</v>
      </c>
      <c r="AB143" s="1">
        <v>2.2911051212938016E-2</v>
      </c>
      <c r="AC143" s="1">
        <v>1.9005847953216248E-2</v>
      </c>
      <c r="AD143" s="1">
        <v>4.8543689320388328E-3</v>
      </c>
      <c r="AE143" s="1">
        <v>3.2012195121951192E-2</v>
      </c>
      <c r="AF143" s="1">
        <v>3.1602708803610824E-3</v>
      </c>
    </row>
    <row r="144" spans="8:32" x14ac:dyDescent="0.2">
      <c r="H144" s="54">
        <v>42860</v>
      </c>
      <c r="I144" s="55">
        <v>13782.629300000001</v>
      </c>
      <c r="J144" s="55">
        <v>16.98</v>
      </c>
      <c r="K144" s="55">
        <v>8.68</v>
      </c>
      <c r="L144" s="55">
        <v>10.26</v>
      </c>
      <c r="M144" s="55">
        <v>26.98</v>
      </c>
      <c r="N144" s="55">
        <v>9.1199999999999992</v>
      </c>
      <c r="O144" s="55">
        <v>26.75</v>
      </c>
      <c r="P144" s="55">
        <v>15784.708500000001</v>
      </c>
      <c r="Q144" s="55">
        <v>3758.8346999999999</v>
      </c>
      <c r="R144" s="55">
        <v>2419.7941000000001</v>
      </c>
      <c r="S144" s="55">
        <v>16.57</v>
      </c>
      <c r="T144" s="55">
        <v>2.93</v>
      </c>
      <c r="U144" s="55">
        <v>512.87639999999999</v>
      </c>
      <c r="V144" s="55">
        <v>74689.974900000001</v>
      </c>
      <c r="W144" s="55">
        <v>6695.3990999999996</v>
      </c>
      <c r="X144" s="55"/>
      <c r="Z144" s="1">
        <v>2.3404952487871E-5</v>
      </c>
      <c r="AA144" s="1">
        <v>5.2775873886223401E-2</v>
      </c>
      <c r="AB144" s="1">
        <v>1.2278308321964415E-2</v>
      </c>
      <c r="AC144" s="1">
        <v>7.9767947788251803E-3</v>
      </c>
      <c r="AD144" s="1">
        <v>1.7055655296229766E-2</v>
      </c>
      <c r="AE144" s="1">
        <v>1.5479876160990669E-2</v>
      </c>
      <c r="AF144" s="1">
        <v>9.3917710196780302E-3</v>
      </c>
    </row>
    <row r="145" spans="8:32" x14ac:dyDescent="0.2">
      <c r="H145" s="54">
        <v>42859</v>
      </c>
      <c r="I145" s="55">
        <v>14246.952799999999</v>
      </c>
      <c r="J145" s="55">
        <v>17.2</v>
      </c>
      <c r="K145" s="55">
        <v>8.8699999999999992</v>
      </c>
      <c r="L145" s="55">
        <v>10.69</v>
      </c>
      <c r="M145" s="55">
        <v>26.98</v>
      </c>
      <c r="N145" s="55">
        <v>9.1</v>
      </c>
      <c r="O145" s="55">
        <v>26.49</v>
      </c>
      <c r="P145" s="55">
        <v>16111.8416</v>
      </c>
      <c r="Q145" s="55">
        <v>3774.23</v>
      </c>
      <c r="R145" s="55">
        <v>2441.7674999999999</v>
      </c>
      <c r="S145" s="55">
        <v>16.309999999999999</v>
      </c>
      <c r="T145" s="55">
        <v>2.93</v>
      </c>
      <c r="U145" s="55">
        <v>516.26499999999999</v>
      </c>
      <c r="V145" s="55">
        <v>76133.333100000003</v>
      </c>
      <c r="W145" s="55">
        <v>6759.7851000000001</v>
      </c>
      <c r="X145" s="55"/>
      <c r="Z145" s="1">
        <v>2.3405500292561499E-5</v>
      </c>
      <c r="AA145" s="1">
        <v>3.1208499335989459E-2</v>
      </c>
      <c r="AB145" s="1">
        <v>6.8681318681318437E-3</v>
      </c>
      <c r="AC145" s="1">
        <v>0</v>
      </c>
      <c r="AD145" s="1">
        <v>2.7002700270029045E-3</v>
      </c>
      <c r="AE145" s="1">
        <v>1.2987012987012991E-2</v>
      </c>
      <c r="AF145" s="1">
        <v>7.9858030168589167E-3</v>
      </c>
    </row>
    <row r="146" spans="8:32" x14ac:dyDescent="0.2">
      <c r="H146" s="54">
        <v>42858</v>
      </c>
      <c r="I146" s="55">
        <v>15258.0982</v>
      </c>
      <c r="J146" s="55">
        <v>17.16</v>
      </c>
      <c r="K146" s="55">
        <v>9.36</v>
      </c>
      <c r="L146" s="55">
        <v>10.92</v>
      </c>
      <c r="M146" s="55">
        <v>26.98</v>
      </c>
      <c r="N146" s="55">
        <v>9.1999999999999993</v>
      </c>
      <c r="O146" s="55">
        <v>26.46</v>
      </c>
      <c r="P146" s="55">
        <v>16081.9141</v>
      </c>
      <c r="Q146" s="55">
        <v>3762.1549</v>
      </c>
      <c r="R146" s="55">
        <v>2436.576</v>
      </c>
      <c r="S146" s="55">
        <v>14.83</v>
      </c>
      <c r="T146" s="55">
        <v>2.92</v>
      </c>
      <c r="U146" s="55">
        <v>531.20090000000005</v>
      </c>
      <c r="V146" s="55">
        <v>79221.281300000002</v>
      </c>
      <c r="W146" s="55">
        <v>6681.8095999999996</v>
      </c>
      <c r="X146" s="55"/>
      <c r="Z146" s="1">
        <v>2.3406048122787126E-5</v>
      </c>
      <c r="AA146" s="1">
        <v>1.7567567567567499E-2</v>
      </c>
      <c r="AB146" s="1">
        <v>2.739726027397249E-3</v>
      </c>
      <c r="AC146" s="1">
        <v>1.2884753042233466E-2</v>
      </c>
      <c r="AD146" s="1">
        <v>3.1602708803610824E-3</v>
      </c>
      <c r="AE146" s="1">
        <v>6.9230769230768097E-3</v>
      </c>
      <c r="AF146" s="1">
        <v>1.2702584318878607E-2</v>
      </c>
    </row>
    <row r="147" spans="8:32" x14ac:dyDescent="0.2">
      <c r="H147" s="54">
        <v>42857</v>
      </c>
      <c r="I147" s="55">
        <v>15397.600700000001</v>
      </c>
      <c r="J147" s="55">
        <v>17.28</v>
      </c>
      <c r="K147" s="55">
        <v>8.82</v>
      </c>
      <c r="L147" s="55">
        <v>10.92</v>
      </c>
      <c r="M147" s="55">
        <v>26.98</v>
      </c>
      <c r="N147" s="55">
        <v>9.3699999999999992</v>
      </c>
      <c r="O147" s="55">
        <v>25.72</v>
      </c>
      <c r="P147" s="55">
        <v>15921.4059</v>
      </c>
      <c r="Q147" s="55">
        <v>3837.5931</v>
      </c>
      <c r="R147" s="55">
        <v>2448.2069000000001</v>
      </c>
      <c r="S147" s="55">
        <v>15.78</v>
      </c>
      <c r="T147" s="55">
        <v>3</v>
      </c>
      <c r="U147" s="55">
        <v>533.56560000000002</v>
      </c>
      <c r="V147" s="55">
        <v>79851.332899999994</v>
      </c>
      <c r="W147" s="55">
        <v>6720.0151999999998</v>
      </c>
      <c r="X147" s="55"/>
      <c r="Z147" s="1">
        <v>2.3406595978769928E-5</v>
      </c>
      <c r="AA147" s="1">
        <v>1.0238907849829282E-2</v>
      </c>
      <c r="AB147" s="1">
        <v>1.3679890560874819E-3</v>
      </c>
      <c r="AC147" s="1">
        <v>7.2098053352560587E-3</v>
      </c>
      <c r="AD147" s="1">
        <v>9.3917710196780302E-3</v>
      </c>
      <c r="AE147" s="1">
        <v>3.8610038610038533E-3</v>
      </c>
      <c r="AF147" s="1">
        <v>3.0567685589519833E-3</v>
      </c>
    </row>
    <row r="148" spans="8:32" x14ac:dyDescent="0.2">
      <c r="H148" s="54">
        <v>42853</v>
      </c>
      <c r="I148" s="55">
        <v>14928.402899999999</v>
      </c>
      <c r="J148" s="55">
        <v>17.23</v>
      </c>
      <c r="K148" s="55">
        <v>8.9</v>
      </c>
      <c r="L148" s="55">
        <v>10.67</v>
      </c>
      <c r="M148" s="55">
        <v>26.98</v>
      </c>
      <c r="N148" s="55">
        <v>9.4499999999999993</v>
      </c>
      <c r="O148" s="55">
        <v>25.5</v>
      </c>
      <c r="P148" s="55">
        <v>15832.328299999999</v>
      </c>
      <c r="Q148" s="55">
        <v>3826.9654</v>
      </c>
      <c r="R148" s="55">
        <v>2370.6938</v>
      </c>
      <c r="S148" s="55">
        <v>15.49</v>
      </c>
      <c r="T148" s="55">
        <v>3.02</v>
      </c>
      <c r="U148" s="55">
        <v>530.98979999999995</v>
      </c>
      <c r="V148" s="55">
        <v>79091.7791</v>
      </c>
      <c r="W148" s="55">
        <v>6628.8161</v>
      </c>
      <c r="X148" s="55"/>
      <c r="Z148" s="1">
        <v>7.0224719101119604E-5</v>
      </c>
      <c r="AA148" s="1">
        <v>1.524601524601521E-2</v>
      </c>
      <c r="AB148" s="1">
        <v>1.366120218579292E-3</v>
      </c>
      <c r="AC148" s="1">
        <v>6.7876344086021612E-2</v>
      </c>
      <c r="AD148" s="1">
        <v>7.9858030168589167E-3</v>
      </c>
      <c r="AE148" s="1">
        <v>1.808176100628911E-2</v>
      </c>
      <c r="AF148" s="1">
        <v>1.7325633051976874E-2</v>
      </c>
    </row>
    <row r="149" spans="8:32" x14ac:dyDescent="0.2">
      <c r="H149" s="54">
        <v>42852</v>
      </c>
      <c r="I149" s="55">
        <v>14774.0435</v>
      </c>
      <c r="J149" s="55">
        <v>17.079999999999998</v>
      </c>
      <c r="K149" s="55">
        <v>9.2899999999999991</v>
      </c>
      <c r="L149" s="55">
        <v>10.42</v>
      </c>
      <c r="M149" s="55">
        <v>26.69</v>
      </c>
      <c r="N149" s="55">
        <v>9.19</v>
      </c>
      <c r="O149" s="55">
        <v>25.51</v>
      </c>
      <c r="P149" s="55">
        <v>16074.522300000001</v>
      </c>
      <c r="Q149" s="55">
        <v>3736.0731000000001</v>
      </c>
      <c r="R149" s="55">
        <v>2366.5439000000001</v>
      </c>
      <c r="S149" s="55">
        <v>15.31</v>
      </c>
      <c r="T149" s="55">
        <v>2.99</v>
      </c>
      <c r="U149" s="55">
        <v>541.45039999999995</v>
      </c>
      <c r="V149" s="55">
        <v>77721.896699999998</v>
      </c>
      <c r="W149" s="55">
        <v>6644.2896000000001</v>
      </c>
      <c r="X149" s="55"/>
      <c r="Z149" s="1">
        <v>2.3408787658940611E-5</v>
      </c>
      <c r="AA149" s="1">
        <v>6.9783670621075267E-3</v>
      </c>
      <c r="AB149" s="1">
        <v>6.8775790921595803E-3</v>
      </c>
      <c r="AC149" s="1">
        <v>4.6822742474915691E-3</v>
      </c>
      <c r="AD149" s="1">
        <v>1.2702584318878607E-2</v>
      </c>
      <c r="AE149" s="1">
        <v>1.0886469673405785E-2</v>
      </c>
      <c r="AF149" s="1">
        <v>6.1810154525384631E-3</v>
      </c>
    </row>
    <row r="150" spans="8:32" x14ac:dyDescent="0.2">
      <c r="H150" s="54">
        <v>42851</v>
      </c>
      <c r="I150" s="55">
        <v>14679.776099999999</v>
      </c>
      <c r="J150" s="55">
        <v>17.09</v>
      </c>
      <c r="K150" s="55">
        <v>9.2799999999999994</v>
      </c>
      <c r="L150" s="55">
        <v>10.34</v>
      </c>
      <c r="M150" s="55">
        <v>26.56</v>
      </c>
      <c r="N150" s="55">
        <v>8.77</v>
      </c>
      <c r="O150" s="55">
        <v>25.33</v>
      </c>
      <c r="P150" s="55">
        <v>16015.391600000001</v>
      </c>
      <c r="Q150" s="55">
        <v>3756.7379000000001</v>
      </c>
      <c r="R150" s="55">
        <v>2379.9425999999999</v>
      </c>
      <c r="S150" s="55">
        <v>15.09</v>
      </c>
      <c r="T150" s="55">
        <v>3</v>
      </c>
      <c r="U150" s="55">
        <v>540.09460000000001</v>
      </c>
      <c r="V150" s="55">
        <v>77752.403099999996</v>
      </c>
      <c r="W150" s="55">
        <v>6702.9540999999999</v>
      </c>
      <c r="X150" s="55"/>
      <c r="Z150" s="1">
        <v>2.340933564304315E-5</v>
      </c>
      <c r="AA150" s="1">
        <v>2.6504297994269344E-2</v>
      </c>
      <c r="AB150" s="1">
        <v>5.4719562243502606E-3</v>
      </c>
      <c r="AC150" s="1">
        <v>2.0026702269693164E-3</v>
      </c>
      <c r="AD150" s="1">
        <v>3.0567685589519833E-3</v>
      </c>
      <c r="AE150" s="1">
        <v>6.1823802163832875E-3</v>
      </c>
      <c r="AF150" s="1">
        <v>3.1420765027322384E-2</v>
      </c>
    </row>
    <row r="151" spans="8:32" x14ac:dyDescent="0.2">
      <c r="H151" s="54">
        <v>42850</v>
      </c>
      <c r="I151" s="55">
        <v>14823.2358</v>
      </c>
      <c r="J151" s="55">
        <v>17.260000000000002</v>
      </c>
      <c r="K151" s="55">
        <v>9.35</v>
      </c>
      <c r="L151" s="55">
        <v>10.36</v>
      </c>
      <c r="M151" s="55">
        <v>26.91</v>
      </c>
      <c r="N151" s="55">
        <v>8.77</v>
      </c>
      <c r="O151" s="55">
        <v>24.97</v>
      </c>
      <c r="P151" s="55">
        <v>15754.9184</v>
      </c>
      <c r="Q151" s="55">
        <v>3684.9369000000002</v>
      </c>
      <c r="R151" s="55">
        <v>2433.6534000000001</v>
      </c>
      <c r="S151" s="55">
        <v>14.39</v>
      </c>
      <c r="T151" s="55">
        <v>3.02</v>
      </c>
      <c r="U151" s="55">
        <v>545.27930000000003</v>
      </c>
      <c r="V151" s="55">
        <v>77540.381899999993</v>
      </c>
      <c r="W151" s="55">
        <v>6674.8513000000003</v>
      </c>
      <c r="X151" s="55"/>
      <c r="Z151" s="1">
        <v>2.3409883652902863E-5</v>
      </c>
      <c r="AA151" s="1">
        <v>0</v>
      </c>
      <c r="AB151" s="1">
        <v>1.5277777777777724E-2</v>
      </c>
      <c r="AC151" s="1">
        <v>3.4530386740331487E-2</v>
      </c>
      <c r="AD151" s="1">
        <v>1.7325633051976874E-2</v>
      </c>
      <c r="AE151" s="1">
        <v>1.5432098765433278E-3</v>
      </c>
      <c r="AF151" s="1">
        <v>5.9551076500230504E-3</v>
      </c>
    </row>
    <row r="152" spans="8:32" x14ac:dyDescent="0.2">
      <c r="H152" s="54">
        <v>42849</v>
      </c>
      <c r="I152" s="55">
        <v>14945.2435</v>
      </c>
      <c r="J152" s="55">
        <v>16.489999999999998</v>
      </c>
      <c r="K152" s="55">
        <v>9.25</v>
      </c>
      <c r="L152" s="55">
        <v>10.31</v>
      </c>
      <c r="M152" s="55">
        <v>26.1</v>
      </c>
      <c r="N152" s="55">
        <v>8.26</v>
      </c>
      <c r="O152" s="55">
        <v>24.8</v>
      </c>
      <c r="P152" s="55">
        <v>15935.568499999999</v>
      </c>
      <c r="Q152" s="55">
        <v>3574.2177999999999</v>
      </c>
      <c r="R152" s="55">
        <v>2438.1280999999999</v>
      </c>
      <c r="S152" s="55">
        <v>14.13</v>
      </c>
      <c r="T152" s="55">
        <v>3</v>
      </c>
      <c r="U152" s="55">
        <v>552.08270000000005</v>
      </c>
      <c r="V152" s="55">
        <v>78494.077699999994</v>
      </c>
      <c r="W152" s="55">
        <v>6706.7008999999998</v>
      </c>
      <c r="X152" s="55"/>
      <c r="Z152" s="1">
        <v>2.3410431688297706E-5</v>
      </c>
      <c r="AA152" s="1">
        <v>1.1594202898550732E-2</v>
      </c>
      <c r="AB152" s="1">
        <v>6.9930069930068672E-3</v>
      </c>
      <c r="AC152" s="1">
        <v>1.3831258644536604E-3</v>
      </c>
      <c r="AD152" s="1">
        <v>6.1810154525384631E-3</v>
      </c>
      <c r="AE152" s="1">
        <v>6.8965517241379448E-3</v>
      </c>
      <c r="AF152" s="1">
        <v>7.8485687903968593E-3</v>
      </c>
    </row>
    <row r="153" spans="8:32" x14ac:dyDescent="0.2">
      <c r="H153" s="54">
        <v>42846</v>
      </c>
      <c r="I153" s="55">
        <v>14899.279399999999</v>
      </c>
      <c r="J153" s="55">
        <v>16.91</v>
      </c>
      <c r="K153" s="55">
        <v>9.26</v>
      </c>
      <c r="L153" s="55">
        <v>10.72</v>
      </c>
      <c r="M153" s="55">
        <v>26.12</v>
      </c>
      <c r="N153" s="55">
        <v>8.61</v>
      </c>
      <c r="O153" s="55">
        <v>25.23</v>
      </c>
      <c r="P153" s="55">
        <v>16051.4697</v>
      </c>
      <c r="Q153" s="55">
        <v>3588.8002999999999</v>
      </c>
      <c r="R153" s="55">
        <v>2411.3089</v>
      </c>
      <c r="S153" s="55">
        <v>15.7</v>
      </c>
      <c r="T153" s="55">
        <v>3.07</v>
      </c>
      <c r="U153" s="55">
        <v>568.68499999999995</v>
      </c>
      <c r="V153" s="55">
        <v>79240.756599999993</v>
      </c>
      <c r="W153" s="55">
        <v>6806.0697</v>
      </c>
      <c r="X153" s="55"/>
      <c r="Z153" s="1">
        <v>7.0236227846409705E-5</v>
      </c>
      <c r="AA153" s="1">
        <v>1.3215859030837107E-2</v>
      </c>
      <c r="AB153" s="1">
        <v>1.9971469329529423E-2</v>
      </c>
      <c r="AC153" s="1">
        <v>5.4704595185995686E-2</v>
      </c>
      <c r="AD153" s="1">
        <v>3.1420765027322384E-2</v>
      </c>
      <c r="AE153" s="1">
        <v>1.2412723041117069E-2</v>
      </c>
      <c r="AF153" s="1">
        <v>1.0958904109588996E-2</v>
      </c>
    </row>
    <row r="154" spans="8:32" x14ac:dyDescent="0.2">
      <c r="H154" s="54">
        <v>42845</v>
      </c>
      <c r="I154" s="55">
        <v>14887.224099999999</v>
      </c>
      <c r="J154" s="55">
        <v>16.920000000000002</v>
      </c>
      <c r="K154" s="55">
        <v>9.15</v>
      </c>
      <c r="L154" s="55">
        <v>10.63</v>
      </c>
      <c r="M154" s="55">
        <v>26.3</v>
      </c>
      <c r="N154" s="55">
        <v>8.5</v>
      </c>
      <c r="O154" s="55">
        <v>25.38</v>
      </c>
      <c r="P154" s="55">
        <v>15960.674199999999</v>
      </c>
      <c r="Q154" s="55">
        <v>3579.1424999999999</v>
      </c>
      <c r="R154" s="55">
        <v>2417.4467</v>
      </c>
      <c r="S154" s="55">
        <v>16.010000000000002</v>
      </c>
      <c r="T154" s="55">
        <v>3.06</v>
      </c>
      <c r="U154" s="55">
        <v>577.50779999999997</v>
      </c>
      <c r="V154" s="55">
        <v>79352.576000000001</v>
      </c>
      <c r="W154" s="55">
        <v>6830.2883000000002</v>
      </c>
      <c r="X154" s="55"/>
      <c r="Z154" s="1">
        <v>2.341262408700473E-5</v>
      </c>
      <c r="AA154" s="1">
        <v>2.9282576866764831E-3</v>
      </c>
      <c r="AB154" s="1">
        <v>1.9580419580419672E-2</v>
      </c>
      <c r="AC154" s="1">
        <v>3.0410183875530405E-2</v>
      </c>
      <c r="AD154" s="1">
        <v>5.9551076500230504E-3</v>
      </c>
      <c r="AE154" s="1">
        <v>2.7903469079939569E-2</v>
      </c>
      <c r="AF154" s="1">
        <v>6.8027210884354927E-3</v>
      </c>
    </row>
    <row r="155" spans="8:32" x14ac:dyDescent="0.2">
      <c r="H155" s="54">
        <v>42844</v>
      </c>
      <c r="I155" s="55">
        <v>14455.496499999999</v>
      </c>
      <c r="J155" s="55">
        <v>16.690000000000001</v>
      </c>
      <c r="K155" s="55">
        <v>9.0299999999999994</v>
      </c>
      <c r="L155" s="55">
        <v>10.92</v>
      </c>
      <c r="M155" s="55">
        <v>27</v>
      </c>
      <c r="N155" s="55">
        <v>8.59</v>
      </c>
      <c r="O155" s="55">
        <v>25.01</v>
      </c>
      <c r="P155" s="55">
        <v>15865.6967</v>
      </c>
      <c r="Q155" s="55">
        <v>3519.7838999999999</v>
      </c>
      <c r="R155" s="55">
        <v>2426.4263999999998</v>
      </c>
      <c r="S155" s="55">
        <v>16.690000000000001</v>
      </c>
      <c r="T155" s="55">
        <v>3.05</v>
      </c>
      <c r="U155" s="55">
        <v>571.33590000000004</v>
      </c>
      <c r="V155" s="55">
        <v>78869.729399999997</v>
      </c>
      <c r="W155" s="55">
        <v>6843.4375</v>
      </c>
      <c r="X155" s="55"/>
      <c r="Z155" s="1">
        <v>2.3413172250741354E-5</v>
      </c>
      <c r="AA155" s="1">
        <v>1.726618705035976E-2</v>
      </c>
      <c r="AB155" s="1">
        <v>7.0422535211267512E-3</v>
      </c>
      <c r="AC155" s="1">
        <v>2.7616279069767602E-2</v>
      </c>
      <c r="AD155" s="1">
        <v>7.8485687903968593E-3</v>
      </c>
      <c r="AE155" s="1">
        <v>1.2213740458015376E-2</v>
      </c>
      <c r="AF155" s="1">
        <v>2.0360944007403958E-2</v>
      </c>
    </row>
    <row r="156" spans="8:32" x14ac:dyDescent="0.2">
      <c r="H156" s="54">
        <v>42843</v>
      </c>
      <c r="I156" s="55">
        <v>14667.5736</v>
      </c>
      <c r="J156" s="55">
        <v>16.23</v>
      </c>
      <c r="K156" s="55">
        <v>9.24</v>
      </c>
      <c r="L156" s="55">
        <v>10.49</v>
      </c>
      <c r="M156" s="55">
        <v>25.95</v>
      </c>
      <c r="N156" s="55">
        <v>8.75</v>
      </c>
      <c r="O156" s="55">
        <v>25.02</v>
      </c>
      <c r="P156" s="55">
        <v>15788.007</v>
      </c>
      <c r="Q156" s="55">
        <v>3595.4782</v>
      </c>
      <c r="R156" s="55">
        <v>2384.7006000000001</v>
      </c>
      <c r="S156" s="55">
        <v>15.52</v>
      </c>
      <c r="T156" s="55">
        <v>3.13</v>
      </c>
      <c r="U156" s="55">
        <v>580.46050000000002</v>
      </c>
      <c r="V156" s="55">
        <v>79901.531300000002</v>
      </c>
      <c r="W156" s="55">
        <v>6805.8819999999996</v>
      </c>
      <c r="X156" s="55"/>
      <c r="Z156" s="1">
        <v>2.3413720440235153E-5</v>
      </c>
      <c r="AA156" s="1">
        <v>9.2658588738416814E-3</v>
      </c>
      <c r="AB156" s="1">
        <v>1.4104372355430161E-3</v>
      </c>
      <c r="AC156" s="1">
        <v>2.8934368383909725E-2</v>
      </c>
      <c r="AD156" s="1">
        <v>1.0958904109588996E-2</v>
      </c>
      <c r="AE156" s="1">
        <v>1.5503875968992276E-2</v>
      </c>
      <c r="AF156" s="1">
        <v>8.2606700321248283E-3</v>
      </c>
    </row>
    <row r="157" spans="8:32" x14ac:dyDescent="0.2">
      <c r="H157" s="54">
        <v>42842</v>
      </c>
      <c r="I157" s="55">
        <v>14958.176299999999</v>
      </c>
      <c r="J157" s="55">
        <v>15.9</v>
      </c>
      <c r="K157" s="55">
        <v>9.0399999999999991</v>
      </c>
      <c r="L157" s="55">
        <v>10.79</v>
      </c>
      <c r="M157" s="55">
        <v>26.73</v>
      </c>
      <c r="N157" s="55">
        <v>8.6999999999999993</v>
      </c>
      <c r="O157" s="55">
        <v>25.29</v>
      </c>
      <c r="P157" s="55">
        <v>15567.713</v>
      </c>
      <c r="Q157" s="55">
        <v>3623.38</v>
      </c>
      <c r="R157" s="55">
        <v>2397.1214</v>
      </c>
      <c r="S157" s="55">
        <v>14.99</v>
      </c>
      <c r="T157" s="55">
        <v>3.23</v>
      </c>
      <c r="U157" s="55">
        <v>590.67200000000003</v>
      </c>
      <c r="V157" s="55">
        <v>80311.402400000006</v>
      </c>
      <c r="W157" s="55">
        <v>6828.5672000000004</v>
      </c>
      <c r="X157" s="55"/>
      <c r="Z157" s="1">
        <v>2.3414268655264081E-5</v>
      </c>
      <c r="AA157" s="1">
        <v>2.1337126600284861E-3</v>
      </c>
      <c r="AB157" s="1">
        <v>2.8288543140027045E-3</v>
      </c>
      <c r="AC157" s="1">
        <v>3.5410764872521039E-3</v>
      </c>
      <c r="AD157" s="1">
        <v>6.8027210884354927E-3</v>
      </c>
      <c r="AE157" s="1">
        <v>5.6511056511056479E-2</v>
      </c>
      <c r="AF157" s="1">
        <v>2.3004694835680572E-2</v>
      </c>
    </row>
    <row r="158" spans="8:32" x14ac:dyDescent="0.2">
      <c r="H158" s="54">
        <v>42839</v>
      </c>
      <c r="I158" s="55">
        <v>14893.503500000001</v>
      </c>
      <c r="J158" s="55">
        <v>16.34</v>
      </c>
      <c r="K158" s="55">
        <v>8.9499999999999993</v>
      </c>
      <c r="L158" s="55">
        <v>11</v>
      </c>
      <c r="M158" s="55">
        <v>26.88</v>
      </c>
      <c r="N158" s="55">
        <v>9.67</v>
      </c>
      <c r="O158" s="55">
        <v>25.35</v>
      </c>
      <c r="P158" s="55">
        <v>15651.783299999999</v>
      </c>
      <c r="Q158" s="55">
        <v>3540.1905000000002</v>
      </c>
      <c r="R158" s="55">
        <v>2385.1554999999998</v>
      </c>
      <c r="S158" s="55">
        <v>15.72</v>
      </c>
      <c r="T158" s="55">
        <v>3.24</v>
      </c>
      <c r="U158" s="55">
        <v>593.13080000000002</v>
      </c>
      <c r="V158" s="55">
        <v>80310.3367</v>
      </c>
      <c r="W158" s="55">
        <v>6765.0941999999995</v>
      </c>
      <c r="X158" s="55"/>
      <c r="Z158" s="1">
        <v>7.0247740364459688E-5</v>
      </c>
      <c r="AA158" s="1">
        <v>1.4204545454544748E-3</v>
      </c>
      <c r="AB158" s="1">
        <v>3.665689149560114E-2</v>
      </c>
      <c r="AC158" s="1">
        <v>4.6701260192735239E-2</v>
      </c>
      <c r="AD158" s="1">
        <v>2.0360944007403958E-2</v>
      </c>
      <c r="AE158" s="1">
        <v>7.4257425742576544E-3</v>
      </c>
      <c r="AF158" s="1">
        <v>9.3984962406024053E-4</v>
      </c>
    </row>
    <row r="159" spans="8:32" x14ac:dyDescent="0.2">
      <c r="H159" s="54">
        <v>42838</v>
      </c>
      <c r="I159" s="55">
        <v>15038.349700000001</v>
      </c>
      <c r="J159" s="55">
        <v>16.43</v>
      </c>
      <c r="K159" s="55">
        <v>9.2200000000000006</v>
      </c>
      <c r="L159" s="55">
        <v>11.76</v>
      </c>
      <c r="M159" s="55">
        <v>26.64</v>
      </c>
      <c r="N159" s="55">
        <v>9.64</v>
      </c>
      <c r="O159" s="55">
        <v>25.29</v>
      </c>
      <c r="P159" s="55">
        <v>15736.6201</v>
      </c>
      <c r="Q159" s="55">
        <v>3531.6734000000001</v>
      </c>
      <c r="R159" s="55">
        <v>2384.3647000000001</v>
      </c>
      <c r="S159" s="55">
        <v>16.2</v>
      </c>
      <c r="T159" s="55">
        <v>3.15</v>
      </c>
      <c r="U159" s="55">
        <v>596.70939999999996</v>
      </c>
      <c r="V159" s="55">
        <v>81504.793099999995</v>
      </c>
      <c r="W159" s="55">
        <v>6772.5537000000004</v>
      </c>
      <c r="X159" s="55"/>
      <c r="Z159" s="1">
        <v>2.3416461772729491E-5</v>
      </c>
      <c r="AA159" s="1">
        <v>1.6606498194945862E-2</v>
      </c>
      <c r="AB159" s="1">
        <v>7.3855243722305008E-3</v>
      </c>
      <c r="AC159" s="1">
        <v>5.9656972408650422E-3</v>
      </c>
      <c r="AD159" s="1">
        <v>8.2606700321248283E-3</v>
      </c>
      <c r="AE159" s="1">
        <v>1.6528925619834212E-3</v>
      </c>
      <c r="AF159" s="1">
        <v>9.3896713615015948E-4</v>
      </c>
    </row>
    <row r="160" spans="8:32" x14ac:dyDescent="0.2">
      <c r="H160" s="54">
        <v>42837</v>
      </c>
      <c r="I160" s="55">
        <v>14806.4292</v>
      </c>
      <c r="J160" s="55">
        <v>16.28</v>
      </c>
      <c r="K160" s="55">
        <v>9.2100000000000009</v>
      </c>
      <c r="L160" s="55">
        <v>11.91</v>
      </c>
      <c r="M160" s="55">
        <v>26.34</v>
      </c>
      <c r="N160" s="55">
        <v>9.89</v>
      </c>
      <c r="O160" s="55">
        <v>25.27</v>
      </c>
      <c r="P160" s="55">
        <v>15588.7212</v>
      </c>
      <c r="Q160" s="55">
        <v>3539.4232999999999</v>
      </c>
      <c r="R160" s="55">
        <v>2347.7631999999999</v>
      </c>
      <c r="S160" s="55">
        <v>16.190000000000001</v>
      </c>
      <c r="T160" s="55">
        <v>3.17</v>
      </c>
      <c r="U160" s="55">
        <v>601.51790000000005</v>
      </c>
      <c r="V160" s="55">
        <v>81208.246799999994</v>
      </c>
      <c r="W160" s="55">
        <v>6765.5546000000004</v>
      </c>
      <c r="X160" s="55"/>
      <c r="Z160" s="1">
        <v>2.3417010116100201E-5</v>
      </c>
      <c r="AA160" s="1">
        <v>7.2150072150067857E-4</v>
      </c>
      <c r="AB160" s="1">
        <v>0</v>
      </c>
      <c r="AC160" s="1">
        <v>0</v>
      </c>
      <c r="AD160" s="1">
        <v>2.3004694835680572E-2</v>
      </c>
      <c r="AE160" s="1">
        <v>1.7857142857142905E-2</v>
      </c>
      <c r="AF160" s="1">
        <v>5.6657223796034994E-3</v>
      </c>
    </row>
    <row r="161" spans="8:32" x14ac:dyDescent="0.2">
      <c r="H161" s="54">
        <v>42836</v>
      </c>
      <c r="I161" s="55">
        <v>15430.9967</v>
      </c>
      <c r="J161" s="55">
        <v>16</v>
      </c>
      <c r="K161" s="55">
        <v>9.4</v>
      </c>
      <c r="L161" s="55">
        <v>12.24</v>
      </c>
      <c r="M161" s="55">
        <v>27.01</v>
      </c>
      <c r="N161" s="55">
        <v>10.62</v>
      </c>
      <c r="O161" s="55">
        <v>25.26</v>
      </c>
      <c r="P161" s="55">
        <v>15511.518400000001</v>
      </c>
      <c r="Q161" s="55">
        <v>3503.5967999999998</v>
      </c>
      <c r="R161" s="55">
        <v>2318.0088999999998</v>
      </c>
      <c r="S161" s="55">
        <v>17.989999999999998</v>
      </c>
      <c r="T161" s="55">
        <v>3.12</v>
      </c>
      <c r="U161" s="55">
        <v>602.92520000000002</v>
      </c>
      <c r="V161" s="55">
        <v>84713.184899999993</v>
      </c>
      <c r="W161" s="55">
        <v>6739.7628999999997</v>
      </c>
      <c r="X161" s="55"/>
      <c r="Z161" s="1">
        <v>2.341755848545013E-5</v>
      </c>
      <c r="AA161" s="1">
        <v>1.167883211678844E-2</v>
      </c>
      <c r="AB161" s="1">
        <v>3.3587786259541952E-2</v>
      </c>
      <c r="AC161" s="1">
        <v>3.8729666924864459E-2</v>
      </c>
      <c r="AD161" s="1">
        <v>9.3984962406024053E-4</v>
      </c>
      <c r="AE161" s="1">
        <v>4.8939641109297938E-3</v>
      </c>
      <c r="AF161" s="1">
        <v>5.6338028169014009E-3</v>
      </c>
    </row>
    <row r="162" spans="8:32" x14ac:dyDescent="0.2">
      <c r="H162" s="54">
        <v>42835</v>
      </c>
      <c r="I162" s="55">
        <v>15537.4187</v>
      </c>
      <c r="J162" s="55">
        <v>16.07</v>
      </c>
      <c r="K162" s="55">
        <v>9.5299999999999994</v>
      </c>
      <c r="L162" s="55">
        <v>12.16</v>
      </c>
      <c r="M162" s="55">
        <v>26.96</v>
      </c>
      <c r="N162" s="55">
        <v>11.8</v>
      </c>
      <c r="O162" s="55">
        <v>25.25</v>
      </c>
      <c r="P162" s="55">
        <v>15552.0085</v>
      </c>
      <c r="Q162" s="55">
        <v>3508.3879000000002</v>
      </c>
      <c r="R162" s="55">
        <v>2312.9202</v>
      </c>
      <c r="S162" s="55">
        <v>16.96</v>
      </c>
      <c r="T162" s="55">
        <v>3.11</v>
      </c>
      <c r="U162" s="55">
        <v>618.67510000000004</v>
      </c>
      <c r="V162" s="55">
        <v>84520.931400000001</v>
      </c>
      <c r="W162" s="55">
        <v>6722.6976000000004</v>
      </c>
      <c r="X162" s="55"/>
      <c r="Z162" s="1">
        <v>2.3418106880335188E-5</v>
      </c>
      <c r="AA162" s="1">
        <v>0</v>
      </c>
      <c r="AB162" s="1">
        <v>4.5592705167173397E-3</v>
      </c>
      <c r="AC162" s="1">
        <v>1.1485451761102605E-2</v>
      </c>
      <c r="AD162" s="1">
        <v>9.3896713615015948E-4</v>
      </c>
      <c r="AE162" s="1">
        <v>3.459915611814357E-2</v>
      </c>
      <c r="AF162" s="1">
        <v>6.1407652338214547E-3</v>
      </c>
    </row>
    <row r="163" spans="8:32" x14ac:dyDescent="0.2">
      <c r="H163" s="54">
        <v>42832</v>
      </c>
      <c r="I163" s="55">
        <v>15681.1646</v>
      </c>
      <c r="J163" s="55">
        <v>15.99</v>
      </c>
      <c r="K163" s="55">
        <v>9.4499999999999993</v>
      </c>
      <c r="L163" s="55">
        <v>12.36</v>
      </c>
      <c r="M163" s="55">
        <v>27.23</v>
      </c>
      <c r="N163" s="55">
        <v>12.14</v>
      </c>
      <c r="O163" s="55">
        <v>25.53</v>
      </c>
      <c r="P163" s="55">
        <v>15337.309800000001</v>
      </c>
      <c r="Q163" s="55">
        <v>3563.3843999999999</v>
      </c>
      <c r="R163" s="55">
        <v>2278.1167</v>
      </c>
      <c r="S163" s="55">
        <v>15.42</v>
      </c>
      <c r="T163" s="55">
        <v>3.1</v>
      </c>
      <c r="U163" s="55">
        <v>617.95180000000005</v>
      </c>
      <c r="V163" s="55">
        <v>83414.458899999998</v>
      </c>
      <c r="W163" s="55">
        <v>6624.4556000000002</v>
      </c>
      <c r="X163" s="55"/>
      <c r="Z163" s="1">
        <v>7.025925665704591E-5</v>
      </c>
      <c r="AA163" s="1">
        <v>6.6127847171197907E-3</v>
      </c>
      <c r="AB163" s="1">
        <v>1.5174506828528056E-3</v>
      </c>
      <c r="AC163" s="1">
        <v>2.9156816390859097E-2</v>
      </c>
      <c r="AD163" s="1">
        <v>5.6657223796034994E-3</v>
      </c>
      <c r="AE163" s="1">
        <v>8.4459459459451658E-4</v>
      </c>
      <c r="AF163" s="1">
        <v>8.4309133489460786E-3</v>
      </c>
    </row>
    <row r="164" spans="8:32" x14ac:dyDescent="0.2">
      <c r="H164" s="54">
        <v>42831</v>
      </c>
      <c r="I164" s="55">
        <v>16808.889899999998</v>
      </c>
      <c r="J164" s="55">
        <v>16.12</v>
      </c>
      <c r="K164" s="55">
        <v>9.02</v>
      </c>
      <c r="L164" s="55">
        <v>12.27</v>
      </c>
      <c r="M164" s="55">
        <v>26.98</v>
      </c>
      <c r="N164" s="55">
        <v>12.23</v>
      </c>
      <c r="O164" s="55">
        <v>25.92</v>
      </c>
      <c r="P164" s="55">
        <v>15203.751099999999</v>
      </c>
      <c r="Q164" s="55">
        <v>3573.1084000000001</v>
      </c>
      <c r="R164" s="55">
        <v>2306.2228</v>
      </c>
      <c r="S164" s="55">
        <v>14.02</v>
      </c>
      <c r="T164" s="55">
        <v>3.09</v>
      </c>
      <c r="U164" s="55">
        <v>629.25189999999998</v>
      </c>
      <c r="V164" s="55">
        <v>85821.9375</v>
      </c>
      <c r="W164" s="55">
        <v>6613.3606</v>
      </c>
      <c r="X164" s="55"/>
      <c r="Z164" s="1">
        <v>2.3420300716558984E-5</v>
      </c>
      <c r="AA164" s="1">
        <v>1.0901162790697749E-2</v>
      </c>
      <c r="AB164" s="1">
        <v>1.199400299850073E-2</v>
      </c>
      <c r="AC164" s="1">
        <v>1.5515903801396558E-2</v>
      </c>
      <c r="AD164" s="1">
        <v>5.6338028169014009E-3</v>
      </c>
      <c r="AE164" s="1">
        <v>4.2253521126760507E-2</v>
      </c>
      <c r="AF164" s="1">
        <v>1.8700327255726235E-3</v>
      </c>
    </row>
    <row r="165" spans="8:32" x14ac:dyDescent="0.2">
      <c r="H165" s="54">
        <v>42830</v>
      </c>
      <c r="I165" s="55">
        <v>16945.440999999999</v>
      </c>
      <c r="J165" s="55">
        <v>15.48</v>
      </c>
      <c r="K165" s="55">
        <v>9.1300000000000008</v>
      </c>
      <c r="L165" s="55">
        <v>12.29</v>
      </c>
      <c r="M165" s="55">
        <v>25.73</v>
      </c>
      <c r="N165" s="55">
        <v>12.28</v>
      </c>
      <c r="O165" s="55">
        <v>26.19</v>
      </c>
      <c r="P165" s="55">
        <v>15258.989799999999</v>
      </c>
      <c r="Q165" s="55">
        <v>3547.3485000000001</v>
      </c>
      <c r="R165" s="55">
        <v>2301.0563000000002</v>
      </c>
      <c r="S165" s="55">
        <v>14.1</v>
      </c>
      <c r="T165" s="55">
        <v>3.09</v>
      </c>
      <c r="U165" s="55">
        <v>631.3886</v>
      </c>
      <c r="V165" s="55">
        <v>85278.806899999996</v>
      </c>
      <c r="W165" s="55">
        <v>6621.4273000000003</v>
      </c>
      <c r="X165" s="55"/>
      <c r="Z165" s="1">
        <v>2.3420849240007868E-5</v>
      </c>
      <c r="AA165" s="1">
        <v>1.6248153618906969E-2</v>
      </c>
      <c r="AB165" s="1">
        <v>7.5528700906344337E-3</v>
      </c>
      <c r="AC165" s="1">
        <v>5.4602184087364503E-3</v>
      </c>
      <c r="AD165" s="1">
        <v>6.1407652338214547E-3</v>
      </c>
      <c r="AE165" s="1">
        <v>8.7950747581355682E-4</v>
      </c>
      <c r="AF165" s="1">
        <v>2.812939521800395E-3</v>
      </c>
    </row>
    <row r="166" spans="8:32" x14ac:dyDescent="0.2">
      <c r="H166" s="54">
        <v>42825</v>
      </c>
      <c r="I166" s="55">
        <v>16283.0018</v>
      </c>
      <c r="J166" s="55">
        <v>15.66</v>
      </c>
      <c r="K166" s="55">
        <v>9</v>
      </c>
      <c r="L166" s="55">
        <v>11.97</v>
      </c>
      <c r="M166" s="55">
        <v>25.26</v>
      </c>
      <c r="N166" s="55">
        <v>12.04</v>
      </c>
      <c r="O166" s="55">
        <v>26.26</v>
      </c>
      <c r="P166" s="55">
        <v>15178.6612</v>
      </c>
      <c r="Q166" s="55">
        <v>3566.1711</v>
      </c>
      <c r="R166" s="55">
        <v>2316.6817000000001</v>
      </c>
      <c r="S166" s="55">
        <v>13.2</v>
      </c>
      <c r="T166" s="55">
        <v>3.03</v>
      </c>
      <c r="U166" s="55">
        <v>624.48419999999999</v>
      </c>
      <c r="V166" s="55">
        <v>84058.909</v>
      </c>
      <c r="W166" s="55">
        <v>6586.6147000000001</v>
      </c>
      <c r="X166" s="55"/>
      <c r="Z166" s="1">
        <v>2.3421397788991882E-5</v>
      </c>
      <c r="AA166" s="1">
        <v>5.8737151248164921E-3</v>
      </c>
      <c r="AB166" s="1">
        <v>1.3782542113323082E-2</v>
      </c>
      <c r="AC166" s="1">
        <v>1.5624999999999112E-3</v>
      </c>
      <c r="AD166" s="1">
        <v>8.4309133489460786E-3</v>
      </c>
      <c r="AE166" s="1">
        <v>3.5623409669211181E-2</v>
      </c>
      <c r="AF166" s="1">
        <v>8.0340264650282656E-3</v>
      </c>
    </row>
    <row r="167" spans="8:32" x14ac:dyDescent="0.2">
      <c r="H167" s="54">
        <v>42824</v>
      </c>
      <c r="I167" s="55">
        <v>16249.5882</v>
      </c>
      <c r="J167" s="55">
        <v>15.48</v>
      </c>
      <c r="K167" s="55">
        <v>8.92</v>
      </c>
      <c r="L167" s="55">
        <v>11.97</v>
      </c>
      <c r="M167" s="55">
        <v>24.79</v>
      </c>
      <c r="N167" s="55">
        <v>12.23</v>
      </c>
      <c r="O167" s="55">
        <v>25.97</v>
      </c>
      <c r="P167" s="55">
        <v>15055.691699999999</v>
      </c>
      <c r="Q167" s="55">
        <v>3593.7105000000001</v>
      </c>
      <c r="R167" s="55">
        <v>2321.3717000000001</v>
      </c>
      <c r="S167" s="55">
        <v>13.43</v>
      </c>
      <c r="T167" s="55">
        <v>3.01</v>
      </c>
      <c r="U167" s="55">
        <v>621.25729999999999</v>
      </c>
      <c r="V167" s="55">
        <v>83222.7022</v>
      </c>
      <c r="W167" s="55">
        <v>6600.5160999999998</v>
      </c>
      <c r="X167" s="55"/>
      <c r="Z167" s="1">
        <v>2.342194636373307E-5</v>
      </c>
      <c r="AA167" s="1">
        <v>2.0989505247376306E-2</v>
      </c>
      <c r="AB167" s="1">
        <v>1.3975155279503104E-2</v>
      </c>
      <c r="AC167" s="1">
        <v>1.2658227848101333E-2</v>
      </c>
      <c r="AD167" s="1">
        <v>1.8700327255726235E-3</v>
      </c>
      <c r="AE167" s="1">
        <v>1.9896193771626214E-2</v>
      </c>
      <c r="AF167" s="1">
        <v>4.2352941176470038E-3</v>
      </c>
    </row>
    <row r="168" spans="8:32" x14ac:dyDescent="0.2">
      <c r="H168" s="54">
        <v>42823</v>
      </c>
      <c r="I168" s="55">
        <v>16528.1911</v>
      </c>
      <c r="J168" s="55">
        <v>15.92</v>
      </c>
      <c r="K168" s="55">
        <v>9.0299999999999994</v>
      </c>
      <c r="L168" s="55">
        <v>11.78</v>
      </c>
      <c r="M168" s="55">
        <v>24.89</v>
      </c>
      <c r="N168" s="55">
        <v>12.67</v>
      </c>
      <c r="O168" s="55">
        <v>26.57</v>
      </c>
      <c r="P168" s="55">
        <v>15316.292100000001</v>
      </c>
      <c r="Q168" s="55">
        <v>3710.5441000000001</v>
      </c>
      <c r="R168" s="55">
        <v>2339.5522999999998</v>
      </c>
      <c r="S168" s="55">
        <v>14.04</v>
      </c>
      <c r="T168" s="55">
        <v>3.08</v>
      </c>
      <c r="U168" s="55">
        <v>623.36509999999998</v>
      </c>
      <c r="V168" s="55">
        <v>83379.167799999996</v>
      </c>
      <c r="W168" s="55">
        <v>6699.9357</v>
      </c>
      <c r="X168" s="55"/>
      <c r="Z168" s="1">
        <v>7.0270776726388817E-5</v>
      </c>
      <c r="AA168" s="1">
        <v>1.1372251705837888E-2</v>
      </c>
      <c r="AB168" s="1">
        <v>3.1152647975078995E-3</v>
      </c>
      <c r="AC168" s="1">
        <v>2.5974025974025983E-2</v>
      </c>
      <c r="AD168" s="1">
        <v>2.812939521800395E-3</v>
      </c>
      <c r="AE168" s="1">
        <v>9.9904852521408349E-2</v>
      </c>
      <c r="AF168" s="1">
        <v>1.3005109150023286E-2</v>
      </c>
    </row>
    <row r="169" spans="8:32" x14ac:dyDescent="0.2">
      <c r="H169" s="54">
        <v>42822</v>
      </c>
      <c r="I169" s="55">
        <v>16134.179400000001</v>
      </c>
      <c r="J169" s="55">
        <v>16.170000000000002</v>
      </c>
      <c r="K169" s="55">
        <v>9.08</v>
      </c>
      <c r="L169" s="55">
        <v>11.7</v>
      </c>
      <c r="M169" s="55">
        <v>26.82</v>
      </c>
      <c r="N169" s="55">
        <v>12.72</v>
      </c>
      <c r="O169" s="55">
        <v>26.68</v>
      </c>
      <c r="P169" s="55">
        <v>15334.600200000001</v>
      </c>
      <c r="Q169" s="55">
        <v>3696.4767999999999</v>
      </c>
      <c r="R169" s="55">
        <v>2320.3744000000002</v>
      </c>
      <c r="S169" s="55">
        <v>14.25</v>
      </c>
      <c r="T169" s="55">
        <v>3.07</v>
      </c>
      <c r="U169" s="55">
        <v>608.09130000000005</v>
      </c>
      <c r="V169" s="55">
        <v>81688.205499999996</v>
      </c>
      <c r="W169" s="55">
        <v>6704.7305999999999</v>
      </c>
      <c r="X169" s="55"/>
      <c r="Z169" s="1">
        <v>2.3424140919603431E-5</v>
      </c>
      <c r="AA169" s="1">
        <v>6.8702290076336769E-3</v>
      </c>
      <c r="AB169" s="1">
        <v>2.8846153846153744E-2</v>
      </c>
      <c r="AC169" s="1">
        <v>4.2301184433164218E-2</v>
      </c>
      <c r="AD169" s="1">
        <v>8.0340264650282656E-3</v>
      </c>
      <c r="AE169" s="1">
        <v>1.0576923076923039E-2</v>
      </c>
      <c r="AF169" s="1">
        <v>5.0831792975970513E-3</v>
      </c>
    </row>
    <row r="170" spans="8:32" x14ac:dyDescent="0.2">
      <c r="H170" s="54">
        <v>42821</v>
      </c>
      <c r="I170" s="55">
        <v>16027.719499999999</v>
      </c>
      <c r="J170" s="55">
        <v>15.75</v>
      </c>
      <c r="K170" s="55">
        <v>8.92</v>
      </c>
      <c r="L170" s="55">
        <v>11.82</v>
      </c>
      <c r="M170" s="55">
        <v>26.79</v>
      </c>
      <c r="N170" s="55">
        <v>12.65</v>
      </c>
      <c r="O170" s="55">
        <v>26.57</v>
      </c>
      <c r="P170" s="55">
        <v>15314.772000000001</v>
      </c>
      <c r="Q170" s="55">
        <v>3754.8326999999999</v>
      </c>
      <c r="R170" s="55">
        <v>2322.6570999999999</v>
      </c>
      <c r="S170" s="55">
        <v>13.77</v>
      </c>
      <c r="T170" s="55">
        <v>3.05</v>
      </c>
      <c r="U170" s="55">
        <v>603.33550000000002</v>
      </c>
      <c r="V170" s="55">
        <v>80989.370599999995</v>
      </c>
      <c r="W170" s="55">
        <v>6736.9044000000004</v>
      </c>
      <c r="X170" s="55"/>
      <c r="Z170" s="1">
        <v>2.3424689622908446E-5</v>
      </c>
      <c r="AA170" s="1">
        <v>1.5243902439023849E-3</v>
      </c>
      <c r="AB170" s="1">
        <v>1.6051364365969878E-3</v>
      </c>
      <c r="AC170" s="1">
        <v>2.7960526315789491E-2</v>
      </c>
      <c r="AD170" s="1">
        <v>4.2352941176470038E-3</v>
      </c>
      <c r="AE170" s="1">
        <v>2.5304592314901564E-2</v>
      </c>
      <c r="AF170" s="1">
        <v>2.522522522522519E-2</v>
      </c>
    </row>
    <row r="171" spans="8:32" x14ac:dyDescent="0.2">
      <c r="H171" s="54">
        <v>42818</v>
      </c>
      <c r="I171" s="55">
        <v>16740.9031</v>
      </c>
      <c r="J171" s="55">
        <v>16.079999999999998</v>
      </c>
      <c r="K171" s="55">
        <v>8.9</v>
      </c>
      <c r="L171" s="55">
        <v>11.72</v>
      </c>
      <c r="M171" s="55">
        <v>26.68</v>
      </c>
      <c r="N171" s="55">
        <v>12.82</v>
      </c>
      <c r="O171" s="55">
        <v>26.22</v>
      </c>
      <c r="P171" s="55">
        <v>15551.980299999999</v>
      </c>
      <c r="Q171" s="55">
        <v>3720.3020000000001</v>
      </c>
      <c r="R171" s="55">
        <v>2320.4560000000001</v>
      </c>
      <c r="S171" s="55">
        <v>14.17</v>
      </c>
      <c r="T171" s="55">
        <v>3.08</v>
      </c>
      <c r="U171" s="55">
        <v>603.23969999999997</v>
      </c>
      <c r="V171" s="55">
        <v>83198.226800000004</v>
      </c>
      <c r="W171" s="55">
        <v>6728.6893</v>
      </c>
      <c r="X171" s="55"/>
      <c r="Z171" s="1">
        <v>2.342523835174859E-5</v>
      </c>
      <c r="AA171" s="1">
        <v>3.0395136778116338E-3</v>
      </c>
      <c r="AB171" s="1">
        <v>1.1111111111110961E-2</v>
      </c>
      <c r="AC171" s="1">
        <v>1.1382113821138296E-2</v>
      </c>
      <c r="AD171" s="1">
        <v>1.3005109150023286E-2</v>
      </c>
      <c r="AE171" s="1">
        <v>3.9603960396039528E-2</v>
      </c>
      <c r="AF171" s="1">
        <v>3.6166365280287938E-3</v>
      </c>
    </row>
    <row r="172" spans="8:32" x14ac:dyDescent="0.2">
      <c r="H172" s="54">
        <v>42817</v>
      </c>
      <c r="I172" s="55">
        <v>16885.203600000001</v>
      </c>
      <c r="J172" s="55">
        <v>16.12</v>
      </c>
      <c r="K172" s="55">
        <v>8.5500000000000007</v>
      </c>
      <c r="L172" s="55">
        <v>12.08</v>
      </c>
      <c r="M172" s="55">
        <v>26.52</v>
      </c>
      <c r="N172" s="55">
        <v>12.8</v>
      </c>
      <c r="O172" s="55">
        <v>25.79</v>
      </c>
      <c r="P172" s="55">
        <v>15596.7336</v>
      </c>
      <c r="Q172" s="55">
        <v>3718.8606</v>
      </c>
      <c r="R172" s="55">
        <v>2336.9989</v>
      </c>
      <c r="S172" s="55">
        <v>13.97</v>
      </c>
      <c r="T172" s="55">
        <v>3.03</v>
      </c>
      <c r="U172" s="55">
        <v>620.1146</v>
      </c>
      <c r="V172" s="55">
        <v>83692.072499999995</v>
      </c>
      <c r="W172" s="55">
        <v>6738.3779999999997</v>
      </c>
      <c r="X172" s="55"/>
      <c r="Z172" s="1">
        <v>2.3425787106345908E-5</v>
      </c>
      <c r="AA172" s="1">
        <v>1.0752688172043001E-2</v>
      </c>
      <c r="AB172" s="1">
        <v>3.1847133757960666E-3</v>
      </c>
      <c r="AC172" s="1">
        <v>2.0746887966804906E-2</v>
      </c>
      <c r="AD172" s="1">
        <v>5.0831792975970513E-3</v>
      </c>
      <c r="AE172" s="1">
        <v>1.0919017288443911E-2</v>
      </c>
      <c r="AF172" s="1">
        <v>4.5228403437369558E-4</v>
      </c>
    </row>
    <row r="173" spans="8:32" x14ac:dyDescent="0.2">
      <c r="H173" s="54">
        <v>42816</v>
      </c>
      <c r="I173" s="55">
        <v>16832.152399999999</v>
      </c>
      <c r="J173" s="55">
        <v>16.12</v>
      </c>
      <c r="K173" s="55">
        <v>8.39</v>
      </c>
      <c r="L173" s="55">
        <v>12.33</v>
      </c>
      <c r="M173" s="55">
        <v>26.9</v>
      </c>
      <c r="N173" s="55">
        <v>12.62</v>
      </c>
      <c r="O173" s="55">
        <v>25.67</v>
      </c>
      <c r="P173" s="55">
        <v>15202.4926</v>
      </c>
      <c r="Q173" s="55">
        <v>3711.5992999999999</v>
      </c>
      <c r="R173" s="55">
        <v>2386.1669999999999</v>
      </c>
      <c r="S173" s="55">
        <v>13.79</v>
      </c>
      <c r="T173" s="55">
        <v>2.99</v>
      </c>
      <c r="U173" s="55">
        <v>607.13810000000001</v>
      </c>
      <c r="V173" s="55">
        <v>83068.577799999999</v>
      </c>
      <c r="W173" s="55">
        <v>6745.7381999999998</v>
      </c>
      <c r="X173" s="55"/>
      <c r="Z173" s="1">
        <v>7.0282300574042722E-5</v>
      </c>
      <c r="AA173" s="1">
        <v>2.7632561613144202E-2</v>
      </c>
      <c r="AB173" s="1">
        <v>7.6470588235294068E-2</v>
      </c>
      <c r="AC173" s="1">
        <v>4.6677215189873444E-2</v>
      </c>
      <c r="AD173" s="1">
        <v>2.522522522522519E-2</v>
      </c>
      <c r="AE173" s="1">
        <v>2.9151943462897512E-2</v>
      </c>
      <c r="AF173" s="1">
        <v>6.2921348314607384E-3</v>
      </c>
    </row>
    <row r="174" spans="8:32" x14ac:dyDescent="0.2">
      <c r="H174" s="54">
        <v>42815</v>
      </c>
      <c r="I174" s="55">
        <v>17787.076300000001</v>
      </c>
      <c r="J174" s="55">
        <v>16.47</v>
      </c>
      <c r="K174" s="55">
        <v>8.43</v>
      </c>
      <c r="L174" s="55">
        <v>12.53</v>
      </c>
      <c r="M174" s="55">
        <v>26.7</v>
      </c>
      <c r="N174" s="55">
        <v>12.58</v>
      </c>
      <c r="O174" s="55">
        <v>25.89</v>
      </c>
      <c r="P174" s="55">
        <v>15279.4679</v>
      </c>
      <c r="Q174" s="55">
        <v>3734.4956999999999</v>
      </c>
      <c r="R174" s="55">
        <v>2391.2716999999998</v>
      </c>
      <c r="S174" s="55">
        <v>13.7</v>
      </c>
      <c r="T174" s="55">
        <v>3.02</v>
      </c>
      <c r="U174" s="55">
        <v>610.76700000000005</v>
      </c>
      <c r="V174" s="55">
        <v>84952.630699999994</v>
      </c>
      <c r="W174" s="55">
        <v>6759.1529</v>
      </c>
      <c r="X174" s="55"/>
      <c r="Z174" s="1">
        <v>2.3427982382084878E-5</v>
      </c>
      <c r="AA174" s="1">
        <v>1.5163002274450443E-2</v>
      </c>
      <c r="AB174" s="1">
        <v>2.0172910662824339E-2</v>
      </c>
      <c r="AC174" s="1">
        <v>1.5576323987538832E-2</v>
      </c>
      <c r="AD174" s="1">
        <v>3.6166365280287938E-3</v>
      </c>
      <c r="AE174" s="1">
        <v>3.4129692832764569E-2</v>
      </c>
      <c r="AF174" s="1">
        <v>9.3499554764024939E-3</v>
      </c>
    </row>
    <row r="175" spans="8:32" x14ac:dyDescent="0.2">
      <c r="H175" s="54">
        <v>42814</v>
      </c>
      <c r="I175" s="55">
        <v>18134.8668</v>
      </c>
      <c r="J175" s="55">
        <v>16.45</v>
      </c>
      <c r="K175" s="55">
        <v>8.52</v>
      </c>
      <c r="L175" s="55">
        <v>12.21</v>
      </c>
      <c r="M175" s="55">
        <v>26.45</v>
      </c>
      <c r="N175" s="55">
        <v>12.93</v>
      </c>
      <c r="O175" s="55">
        <v>25.9</v>
      </c>
      <c r="P175" s="55">
        <v>15411.6186</v>
      </c>
      <c r="Q175" s="55">
        <v>3659.5014999999999</v>
      </c>
      <c r="R175" s="55">
        <v>2410.7927</v>
      </c>
      <c r="S175" s="55">
        <v>13.34</v>
      </c>
      <c r="T175" s="55">
        <v>3.04</v>
      </c>
      <c r="U175" s="55">
        <v>614.57640000000004</v>
      </c>
      <c r="V175" s="55">
        <v>85107.456900000005</v>
      </c>
      <c r="W175" s="55">
        <v>6824.5518000000002</v>
      </c>
      <c r="X175" s="55"/>
      <c r="Z175" s="1">
        <v>2.3428531265468067E-5</v>
      </c>
      <c r="AA175" s="1">
        <v>9.0157776108189536E-3</v>
      </c>
      <c r="AB175" s="1">
        <v>8.5714285714285632E-3</v>
      </c>
      <c r="AC175" s="1">
        <v>9.2592592592593004E-3</v>
      </c>
      <c r="AD175" s="1">
        <v>4.5228403437369558E-4</v>
      </c>
      <c r="AE175" s="1">
        <v>1.2636899747261898E-2</v>
      </c>
      <c r="AF175" s="1">
        <v>1.0801080108010952E-2</v>
      </c>
    </row>
    <row r="176" spans="8:32" x14ac:dyDescent="0.2">
      <c r="H176" s="54">
        <v>42811</v>
      </c>
      <c r="I176" s="55">
        <v>18477.949400000001</v>
      </c>
      <c r="J176" s="55">
        <v>16.68</v>
      </c>
      <c r="K176" s="55">
        <v>8.49</v>
      </c>
      <c r="L176" s="55">
        <v>12.46</v>
      </c>
      <c r="M176" s="55">
        <v>26.07</v>
      </c>
      <c r="N176" s="55">
        <v>12.54</v>
      </c>
      <c r="O176" s="55">
        <v>25.9</v>
      </c>
      <c r="P176" s="55">
        <v>15437.099200000001</v>
      </c>
      <c r="Q176" s="55">
        <v>3538.6954999999998</v>
      </c>
      <c r="R176" s="55">
        <v>2367.2298000000001</v>
      </c>
      <c r="S176" s="55">
        <v>13.21</v>
      </c>
      <c r="T176" s="55">
        <v>3.07</v>
      </c>
      <c r="U176" s="55">
        <v>616.83450000000005</v>
      </c>
      <c r="V176" s="55">
        <v>85078.6054</v>
      </c>
      <c r="W176" s="55">
        <v>6838.6804000000002</v>
      </c>
      <c r="X176" s="55"/>
      <c r="Z176" s="1">
        <v>2.3429080174386385E-5</v>
      </c>
      <c r="AA176" s="1">
        <v>1.5003750937734317E-3</v>
      </c>
      <c r="AB176" s="1">
        <v>1.9607843137254832E-2</v>
      </c>
      <c r="AC176" s="1">
        <v>7.7760497667185291E-3</v>
      </c>
      <c r="AD176" s="1">
        <v>6.2921348314607384E-3</v>
      </c>
      <c r="AE176" s="1">
        <v>5.0293378038558378E-3</v>
      </c>
      <c r="AF176" s="1">
        <v>7.1492403932081894E-3</v>
      </c>
    </row>
    <row r="177" spans="8:32" x14ac:dyDescent="0.2">
      <c r="H177" s="54">
        <v>42810</v>
      </c>
      <c r="I177" s="55">
        <v>18064.604200000002</v>
      </c>
      <c r="J177" s="55">
        <v>16.43</v>
      </c>
      <c r="K177" s="55">
        <v>8.58</v>
      </c>
      <c r="L177" s="55">
        <v>12.37</v>
      </c>
      <c r="M177" s="55">
        <v>26.3</v>
      </c>
      <c r="N177" s="55">
        <v>12.54</v>
      </c>
      <c r="O177" s="55">
        <v>25.88</v>
      </c>
      <c r="P177" s="55">
        <v>15558.6062</v>
      </c>
      <c r="Q177" s="55">
        <v>3552.6010999999999</v>
      </c>
      <c r="R177" s="55">
        <v>2376.0378000000001</v>
      </c>
      <c r="S177" s="55">
        <v>13.3</v>
      </c>
      <c r="T177" s="55">
        <v>3.13</v>
      </c>
      <c r="U177" s="55">
        <v>613.12459999999999</v>
      </c>
      <c r="V177" s="55">
        <v>86130.3649</v>
      </c>
      <c r="W177" s="55">
        <v>6828.5558000000001</v>
      </c>
      <c r="X177" s="55"/>
      <c r="Z177" s="1">
        <v>2.3429629109061878E-5</v>
      </c>
      <c r="AA177" s="1">
        <v>3.3357505438723623E-2</v>
      </c>
      <c r="AB177" s="1">
        <v>1.2448132780083054E-2</v>
      </c>
      <c r="AC177" s="1">
        <v>4.0298507462686595E-2</v>
      </c>
      <c r="AD177" s="1">
        <v>9.3499554764024939E-3</v>
      </c>
      <c r="AE177" s="1">
        <v>9.1362126245846387E-3</v>
      </c>
      <c r="AF177" s="1">
        <v>6.7476383265856477E-3</v>
      </c>
    </row>
    <row r="178" spans="8:32" x14ac:dyDescent="0.2">
      <c r="H178" s="54">
        <v>42809</v>
      </c>
      <c r="I178" s="55">
        <v>17921.551500000001</v>
      </c>
      <c r="J178" s="55">
        <v>16.399999999999999</v>
      </c>
      <c r="K178" s="55">
        <v>8.4499999999999993</v>
      </c>
      <c r="L178" s="55">
        <v>12.06</v>
      </c>
      <c r="M178" s="55">
        <v>25.11</v>
      </c>
      <c r="N178" s="55">
        <v>12.46</v>
      </c>
      <c r="O178" s="55">
        <v>25.91</v>
      </c>
      <c r="P178" s="55">
        <v>15429.974</v>
      </c>
      <c r="Q178" s="55">
        <v>3610.7525999999998</v>
      </c>
      <c r="R178" s="55">
        <v>2377.5716000000002</v>
      </c>
      <c r="S178" s="55">
        <v>13.08</v>
      </c>
      <c r="T178" s="55">
        <v>3.12</v>
      </c>
      <c r="U178" s="55">
        <v>610.09360000000004</v>
      </c>
      <c r="V178" s="55">
        <v>85580.232499999998</v>
      </c>
      <c r="W178" s="55">
        <v>6891.4192999999996</v>
      </c>
      <c r="X178" s="55"/>
      <c r="Z178" s="1">
        <v>7.0293828201783981E-5</v>
      </c>
      <c r="AA178" s="1">
        <v>1.5463917525773141E-2</v>
      </c>
      <c r="AB178" s="1">
        <v>1.3850415512466352E-3</v>
      </c>
      <c r="AC178" s="1">
        <v>6.43367752184274E-2</v>
      </c>
      <c r="AD178" s="1">
        <v>1.0801080108010952E-2</v>
      </c>
      <c r="AE178" s="1">
        <v>2.7303754266211566E-2</v>
      </c>
      <c r="AF178" s="1">
        <v>4.7596606974552369E-2</v>
      </c>
    </row>
    <row r="179" spans="8:32" x14ac:dyDescent="0.2">
      <c r="H179" s="54">
        <v>42808</v>
      </c>
      <c r="I179" s="55">
        <v>17693.568599999999</v>
      </c>
      <c r="J179" s="55">
        <v>16.23</v>
      </c>
      <c r="K179" s="55">
        <v>8.49</v>
      </c>
      <c r="L179" s="55">
        <v>12.15</v>
      </c>
      <c r="M179" s="55">
        <v>23.87</v>
      </c>
      <c r="N179" s="55">
        <v>12.4</v>
      </c>
      <c r="O179" s="55">
        <v>26.11</v>
      </c>
      <c r="P179" s="55">
        <v>15458.315500000001</v>
      </c>
      <c r="Q179" s="55">
        <v>3613.9180000000001</v>
      </c>
      <c r="R179" s="55">
        <v>2354.0918000000001</v>
      </c>
      <c r="S179" s="55">
        <v>13.19</v>
      </c>
      <c r="T179" s="55">
        <v>3.1</v>
      </c>
      <c r="U179" s="55">
        <v>609.38</v>
      </c>
      <c r="V179" s="55">
        <v>84533.918399999995</v>
      </c>
      <c r="W179" s="55">
        <v>6841.6496999999999</v>
      </c>
      <c r="X179" s="55"/>
      <c r="Z179" s="1">
        <v>2.3431825104891502E-5</v>
      </c>
      <c r="AA179" s="1">
        <v>1.3798111837327487E-2</v>
      </c>
      <c r="AB179" s="1">
        <v>3.6048064085447362E-2</v>
      </c>
      <c r="AC179" s="1">
        <v>4.0495867768595151E-2</v>
      </c>
      <c r="AD179" s="1">
        <v>7.1492403932081894E-3</v>
      </c>
      <c r="AE179" s="1">
        <v>1.1804384485666009E-2</v>
      </c>
      <c r="AF179" s="1">
        <v>2.4625784645098792E-2</v>
      </c>
    </row>
    <row r="180" spans="8:32" x14ac:dyDescent="0.2">
      <c r="H180" s="54">
        <v>42807</v>
      </c>
      <c r="I180" s="55">
        <v>17978.0245</v>
      </c>
      <c r="J180" s="55">
        <v>16.350000000000001</v>
      </c>
      <c r="K180" s="55">
        <v>8.57</v>
      </c>
      <c r="L180" s="55">
        <v>12.36</v>
      </c>
      <c r="M180" s="55">
        <v>23.8</v>
      </c>
      <c r="N180" s="55">
        <v>12.65</v>
      </c>
      <c r="O180" s="55">
        <v>26.06</v>
      </c>
      <c r="P180" s="55">
        <v>15670.019399999999</v>
      </c>
      <c r="Q180" s="55">
        <v>3592.5852</v>
      </c>
      <c r="R180" s="55">
        <v>2388.0691000000002</v>
      </c>
      <c r="S180" s="55">
        <v>13.4</v>
      </c>
      <c r="T180" s="55">
        <v>3.1</v>
      </c>
      <c r="U180" s="55">
        <v>603.85720000000003</v>
      </c>
      <c r="V180" s="55">
        <v>84614.160499999998</v>
      </c>
      <c r="W180" s="55">
        <v>6843.0505999999996</v>
      </c>
      <c r="X180" s="55"/>
      <c r="Z180" s="1">
        <v>2.3432374168130821E-5</v>
      </c>
      <c r="AA180" s="1">
        <v>1.2195121951219523E-2</v>
      </c>
      <c r="AB180" s="1">
        <v>1.0568031704095149E-2</v>
      </c>
      <c r="AC180" s="1">
        <v>2.5423728813559254E-2</v>
      </c>
      <c r="AD180" s="1">
        <v>6.7476383265856477E-3</v>
      </c>
      <c r="AE180" s="1">
        <v>1.248959200666111E-2</v>
      </c>
      <c r="AF180" s="1">
        <v>5.3398058252427383E-3</v>
      </c>
    </row>
    <row r="181" spans="8:32" x14ac:dyDescent="0.2">
      <c r="H181" s="54">
        <v>42804</v>
      </c>
      <c r="I181" s="55">
        <v>17799.945800000001</v>
      </c>
      <c r="J181" s="55">
        <v>15.56</v>
      </c>
      <c r="K181" s="55">
        <v>7.79</v>
      </c>
      <c r="L181" s="55">
        <v>12.37</v>
      </c>
      <c r="M181" s="55">
        <v>23.22</v>
      </c>
      <c r="N181" s="55">
        <v>13.32</v>
      </c>
      <c r="O181" s="55">
        <v>26.24</v>
      </c>
      <c r="P181" s="55">
        <v>15610.1031</v>
      </c>
      <c r="Q181" s="55">
        <v>3563.5718999999999</v>
      </c>
      <c r="R181" s="55">
        <v>2374.3290000000002</v>
      </c>
      <c r="S181" s="55">
        <v>13.2</v>
      </c>
      <c r="T181" s="55">
        <v>3.11</v>
      </c>
      <c r="U181" s="55">
        <v>580.7355</v>
      </c>
      <c r="V181" s="55">
        <v>84200.810500000007</v>
      </c>
      <c r="W181" s="55">
        <v>6823.8085000000001</v>
      </c>
      <c r="X181" s="55"/>
      <c r="Z181" s="1">
        <v>2.3432923257127314E-5</v>
      </c>
      <c r="AA181" s="1">
        <v>1.381818181818173E-2</v>
      </c>
      <c r="AB181" s="1">
        <v>2.6490066225166586E-3</v>
      </c>
      <c r="AC181" s="1">
        <v>5.0590219224282418E-3</v>
      </c>
      <c r="AD181" s="1">
        <v>4.7596606974552369E-2</v>
      </c>
      <c r="AE181" s="1">
        <v>8.3194675540765317E-4</v>
      </c>
      <c r="AF181" s="1">
        <v>1.9455252918290089E-3</v>
      </c>
    </row>
    <row r="182" spans="8:32" x14ac:dyDescent="0.2">
      <c r="H182" s="54">
        <v>42803</v>
      </c>
      <c r="I182" s="55">
        <v>17698.3982</v>
      </c>
      <c r="J182" s="55">
        <v>15.78</v>
      </c>
      <c r="K182" s="55">
        <v>7.92</v>
      </c>
      <c r="L182" s="55">
        <v>12.34</v>
      </c>
      <c r="M182" s="55">
        <v>23.03</v>
      </c>
      <c r="N182" s="55">
        <v>13.45</v>
      </c>
      <c r="O182" s="55">
        <v>25.92</v>
      </c>
      <c r="P182" s="55">
        <v>15705.230600000001</v>
      </c>
      <c r="Q182" s="55">
        <v>3564.0527999999999</v>
      </c>
      <c r="R182" s="55">
        <v>2415.5338000000002</v>
      </c>
      <c r="S182" s="55">
        <v>13.28</v>
      </c>
      <c r="T182" s="55">
        <v>3.12</v>
      </c>
      <c r="U182" s="55">
        <v>580.85760000000005</v>
      </c>
      <c r="V182" s="55">
        <v>84618.151299999998</v>
      </c>
      <c r="W182" s="55">
        <v>6837.6347999999998</v>
      </c>
      <c r="X182" s="55"/>
      <c r="Z182" s="1">
        <v>2.3433472371880981E-5</v>
      </c>
      <c r="AA182" s="1">
        <v>4.3247344461305071E-2</v>
      </c>
      <c r="AB182" s="1">
        <v>2.7210884353741527E-2</v>
      </c>
      <c r="AC182" s="1">
        <v>3.3613445378152251E-3</v>
      </c>
      <c r="AD182" s="1">
        <v>2.4625784645098792E-2</v>
      </c>
      <c r="AE182" s="1">
        <v>0</v>
      </c>
      <c r="AF182" s="1">
        <v>3.41630063445586E-3</v>
      </c>
    </row>
    <row r="183" spans="8:32" x14ac:dyDescent="0.2">
      <c r="H183" s="54">
        <v>42802</v>
      </c>
      <c r="I183" s="55">
        <v>17909.735799999999</v>
      </c>
      <c r="J183" s="55">
        <v>15.97</v>
      </c>
      <c r="K183" s="55">
        <v>7.88</v>
      </c>
      <c r="L183" s="55">
        <v>12.92</v>
      </c>
      <c r="M183" s="55">
        <v>23.37</v>
      </c>
      <c r="N183" s="55">
        <v>13.48</v>
      </c>
      <c r="O183" s="55">
        <v>26.19</v>
      </c>
      <c r="P183" s="55">
        <v>15852.5478</v>
      </c>
      <c r="Q183" s="55">
        <v>3533.2118999999998</v>
      </c>
      <c r="R183" s="55">
        <v>2416.4791</v>
      </c>
      <c r="S183" s="55">
        <v>13.46</v>
      </c>
      <c r="T183" s="55">
        <v>3.15</v>
      </c>
      <c r="U183" s="55">
        <v>582.12400000000002</v>
      </c>
      <c r="V183" s="55">
        <v>88581.457200000004</v>
      </c>
      <c r="W183" s="55">
        <v>6790.7698</v>
      </c>
      <c r="X183" s="55"/>
      <c r="Z183" s="1">
        <v>7.030535961183304E-5</v>
      </c>
      <c r="AA183" s="1">
        <v>9.7670924117205793E-3</v>
      </c>
      <c r="AB183" s="1">
        <v>4.098360655737654E-3</v>
      </c>
      <c r="AC183" s="1">
        <v>1.0806317539484578E-2</v>
      </c>
      <c r="AD183" s="1">
        <v>5.3398058252427383E-3</v>
      </c>
      <c r="AE183" s="1">
        <v>5.8577405857740406E-3</v>
      </c>
      <c r="AF183" s="1">
        <v>5.3398058252428493E-3</v>
      </c>
    </row>
    <row r="184" spans="8:32" x14ac:dyDescent="0.2">
      <c r="H184" s="54">
        <v>42801</v>
      </c>
      <c r="I184" s="55">
        <v>18772.2186</v>
      </c>
      <c r="J184" s="55">
        <v>15.69</v>
      </c>
      <c r="K184" s="55">
        <v>7.63</v>
      </c>
      <c r="L184" s="55">
        <v>12.89</v>
      </c>
      <c r="M184" s="55">
        <v>22.65</v>
      </c>
      <c r="N184" s="55">
        <v>13.52</v>
      </c>
      <c r="O184" s="55">
        <v>26.25</v>
      </c>
      <c r="P184" s="55">
        <v>16419.875800000002</v>
      </c>
      <c r="Q184" s="55">
        <v>3559.7728000000002</v>
      </c>
      <c r="R184" s="55">
        <v>2469.9398000000001</v>
      </c>
      <c r="S184" s="55">
        <v>13.36</v>
      </c>
      <c r="T184" s="55">
        <v>3.13</v>
      </c>
      <c r="U184" s="55">
        <v>582.22670000000005</v>
      </c>
      <c r="V184" s="55">
        <v>91627.290800000002</v>
      </c>
      <c r="W184" s="55">
        <v>6870.8850000000002</v>
      </c>
      <c r="X184" s="55"/>
      <c r="Z184" s="1">
        <v>2.3435669088245348E-5</v>
      </c>
      <c r="AA184" s="1">
        <v>7.518796992480592E-4</v>
      </c>
      <c r="AB184" s="1">
        <v>1.7449664429530221E-2</v>
      </c>
      <c r="AC184" s="1">
        <v>4.6997389033942572E-2</v>
      </c>
      <c r="AD184" s="1">
        <v>1.9455252918290089E-3</v>
      </c>
      <c r="AE184" s="1">
        <v>3.3585222502099388E-3</v>
      </c>
      <c r="AF184" s="1">
        <v>2.4330900243310083E-3</v>
      </c>
    </row>
    <row r="185" spans="8:32" x14ac:dyDescent="0.2">
      <c r="H185" s="54">
        <v>42800</v>
      </c>
      <c r="I185" s="55">
        <v>18859.180199999999</v>
      </c>
      <c r="J185" s="55">
        <v>15.37</v>
      </c>
      <c r="K185" s="55">
        <v>7.59</v>
      </c>
      <c r="L185" s="55">
        <v>13.94</v>
      </c>
      <c r="M185" s="55">
        <v>22.77</v>
      </c>
      <c r="N185" s="55">
        <v>13.54</v>
      </c>
      <c r="O185" s="55">
        <v>25.48</v>
      </c>
      <c r="P185" s="55">
        <v>16525.179</v>
      </c>
      <c r="Q185" s="55">
        <v>3609.8784999999998</v>
      </c>
      <c r="R185" s="55">
        <v>2480.6596</v>
      </c>
      <c r="S185" s="55">
        <v>13.51</v>
      </c>
      <c r="T185" s="55">
        <v>3.15</v>
      </c>
      <c r="U185" s="55">
        <v>588.88210000000004</v>
      </c>
      <c r="V185" s="55">
        <v>91534.7595</v>
      </c>
      <c r="W185" s="55">
        <v>6947.7734</v>
      </c>
      <c r="X185" s="55"/>
      <c r="Z185" s="1">
        <v>2.3436218331784886E-5</v>
      </c>
      <c r="AA185" s="1">
        <v>2.3864511162432711E-2</v>
      </c>
      <c r="AB185" s="1">
        <v>1.1936339522546358E-2</v>
      </c>
      <c r="AC185" s="1">
        <v>1.9520851818988438E-2</v>
      </c>
      <c r="AD185" s="1">
        <v>3.41630063445586E-3</v>
      </c>
      <c r="AE185" s="1">
        <v>1.8136850783182279E-2</v>
      </c>
      <c r="AF185" s="1">
        <v>3.8778477944739764E-3</v>
      </c>
    </row>
    <row r="186" spans="8:32" x14ac:dyDescent="0.2">
      <c r="H186" s="54">
        <v>42797</v>
      </c>
      <c r="I186" s="55">
        <v>19219.593099999998</v>
      </c>
      <c r="J186" s="55">
        <v>15.36</v>
      </c>
      <c r="K186" s="55">
        <v>7.42</v>
      </c>
      <c r="L186" s="55">
        <v>13.68</v>
      </c>
      <c r="M186" s="55">
        <v>22.66</v>
      </c>
      <c r="N186" s="55">
        <v>13.12</v>
      </c>
      <c r="O186" s="55">
        <v>25.52</v>
      </c>
      <c r="P186" s="55">
        <v>16060.0339</v>
      </c>
      <c r="Q186" s="55">
        <v>3635.7662999999998</v>
      </c>
      <c r="R186" s="55">
        <v>2450.3995</v>
      </c>
      <c r="S186" s="55">
        <v>13.26</v>
      </c>
      <c r="T186" s="55">
        <v>3.1</v>
      </c>
      <c r="U186" s="55">
        <v>579.70569999999998</v>
      </c>
      <c r="V186" s="55">
        <v>91281.536500000002</v>
      </c>
      <c r="W186" s="55">
        <v>6970.9777000000004</v>
      </c>
      <c r="X186" s="55"/>
      <c r="Z186" s="1">
        <v>2.3436767601081598E-5</v>
      </c>
      <c r="AA186" s="1">
        <v>3.0888030888032159E-3</v>
      </c>
      <c r="AB186" s="1">
        <v>2.0297699594046037E-2</v>
      </c>
      <c r="AC186" s="1">
        <v>5.352363960749118E-3</v>
      </c>
      <c r="AD186" s="1">
        <v>5.3398058252428493E-3</v>
      </c>
      <c r="AE186" s="1">
        <v>1.67644593461862E-2</v>
      </c>
      <c r="AF186" s="1">
        <v>5.3606237816763436E-3</v>
      </c>
    </row>
    <row r="187" spans="8:32" x14ac:dyDescent="0.2">
      <c r="H187" s="54">
        <v>42796</v>
      </c>
      <c r="I187" s="55">
        <v>18970.375700000001</v>
      </c>
      <c r="J187" s="55">
        <v>14.59</v>
      </c>
      <c r="K187" s="55">
        <v>7.33</v>
      </c>
      <c r="L187" s="55">
        <v>13.79</v>
      </c>
      <c r="M187" s="55">
        <v>22.28</v>
      </c>
      <c r="N187" s="55">
        <v>12.92</v>
      </c>
      <c r="O187" s="55">
        <v>25.4</v>
      </c>
      <c r="P187" s="55">
        <v>16066.6351</v>
      </c>
      <c r="Q187" s="55">
        <v>3633.8153000000002</v>
      </c>
      <c r="R187" s="55">
        <v>2459.5362</v>
      </c>
      <c r="S187" s="55">
        <v>13.38</v>
      </c>
      <c r="T187" s="55">
        <v>3.1</v>
      </c>
      <c r="U187" s="55">
        <v>579.2364</v>
      </c>
      <c r="V187" s="55">
        <v>91624.948099999994</v>
      </c>
      <c r="W187" s="55">
        <v>6884.1583000000001</v>
      </c>
      <c r="X187" s="55"/>
      <c r="Z187" s="1">
        <v>2.343731689591344E-5</v>
      </c>
      <c r="AA187" s="1">
        <v>0</v>
      </c>
      <c r="AB187" s="1">
        <v>2.3545706371191022E-2</v>
      </c>
      <c r="AC187" s="1">
        <v>5.3811659192826156E-3</v>
      </c>
      <c r="AD187" s="1">
        <v>2.4330900243310083E-3</v>
      </c>
      <c r="AE187" s="1">
        <v>1.01608806096527E-2</v>
      </c>
      <c r="AF187" s="1">
        <v>7.7369439071567347E-3</v>
      </c>
    </row>
    <row r="188" spans="8:32" x14ac:dyDescent="0.2">
      <c r="H188" s="54">
        <v>42795</v>
      </c>
      <c r="I188" s="55">
        <v>18857.286400000001</v>
      </c>
      <c r="J188" s="55">
        <v>15.06</v>
      </c>
      <c r="K188" s="55">
        <v>7.28</v>
      </c>
      <c r="L188" s="55">
        <v>13.79</v>
      </c>
      <c r="M188" s="55">
        <v>22.22</v>
      </c>
      <c r="N188" s="55">
        <v>13.09</v>
      </c>
      <c r="O188" s="55">
        <v>25.56</v>
      </c>
      <c r="P188" s="55">
        <v>16101.893599999999</v>
      </c>
      <c r="Q188" s="55">
        <v>3632.0198999999998</v>
      </c>
      <c r="R188" s="55">
        <v>2429.4503</v>
      </c>
      <c r="S188" s="55">
        <v>13.72</v>
      </c>
      <c r="T188" s="55">
        <v>3.11</v>
      </c>
      <c r="U188" s="55">
        <v>578.69719999999995</v>
      </c>
      <c r="V188" s="55">
        <v>91563.618199999997</v>
      </c>
      <c r="W188" s="55">
        <v>6880.2383</v>
      </c>
      <c r="X188" s="55"/>
      <c r="Z188" s="1">
        <v>7.0316894805966257E-5</v>
      </c>
      <c r="AA188" s="1">
        <v>1.7450682852807264E-2</v>
      </c>
      <c r="AB188" s="1">
        <v>9.6021947873800029E-3</v>
      </c>
      <c r="AC188" s="1">
        <v>1.6754850088183337E-2</v>
      </c>
      <c r="AD188" s="1">
        <v>3.8778477944739764E-3</v>
      </c>
      <c r="AE188" s="1">
        <v>3.778558875219673E-2</v>
      </c>
      <c r="AF188" s="1">
        <v>1.9379844961240345E-3</v>
      </c>
    </row>
    <row r="189" spans="8:32" x14ac:dyDescent="0.2">
      <c r="H189" s="54">
        <v>42794</v>
      </c>
      <c r="I189" s="55">
        <v>18598.844499999999</v>
      </c>
      <c r="J189" s="55">
        <v>14.8</v>
      </c>
      <c r="K189" s="55">
        <v>7.3</v>
      </c>
      <c r="L189" s="55">
        <v>13.97</v>
      </c>
      <c r="M189" s="55">
        <v>22.15</v>
      </c>
      <c r="N189" s="55">
        <v>13</v>
      </c>
      <c r="O189" s="55">
        <v>25.75</v>
      </c>
      <c r="P189" s="55">
        <v>16039.7886</v>
      </c>
      <c r="Q189" s="55">
        <v>3636.7864</v>
      </c>
      <c r="R189" s="55">
        <v>2402.6718999999998</v>
      </c>
      <c r="S189" s="55">
        <v>13.99</v>
      </c>
      <c r="T189" s="55">
        <v>3.11</v>
      </c>
      <c r="U189" s="55">
        <v>577.1</v>
      </c>
      <c r="V189" s="55">
        <v>91134.441300000006</v>
      </c>
      <c r="W189" s="55">
        <v>6800.4299000000001</v>
      </c>
      <c r="X189" s="55"/>
      <c r="Z189" s="1">
        <v>2.3439514333256639E-5</v>
      </c>
      <c r="AA189" s="1">
        <v>2.8883684621389571E-2</v>
      </c>
      <c r="AB189" s="1">
        <v>4.098360655737765E-3</v>
      </c>
      <c r="AC189" s="1">
        <v>1.8867924528301883E-2</v>
      </c>
      <c r="AD189" s="1">
        <v>5.3606237816763436E-3</v>
      </c>
      <c r="AE189" s="1">
        <v>1.7543859649122862E-3</v>
      </c>
      <c r="AF189" s="1">
        <v>4.8426150121050338E-4</v>
      </c>
    </row>
    <row r="190" spans="8:32" x14ac:dyDescent="0.2">
      <c r="H190" s="54">
        <v>42793</v>
      </c>
      <c r="I190" s="55">
        <v>18894.695</v>
      </c>
      <c r="J190" s="55">
        <v>14.65</v>
      </c>
      <c r="K190" s="55">
        <v>7.31</v>
      </c>
      <c r="L190" s="55">
        <v>13.87</v>
      </c>
      <c r="M190" s="55">
        <v>22.36</v>
      </c>
      <c r="N190" s="55">
        <v>12.95</v>
      </c>
      <c r="O190" s="55">
        <v>25.31</v>
      </c>
      <c r="P190" s="55">
        <v>15935.7431</v>
      </c>
      <c r="Q190" s="55">
        <v>3637.0765000000001</v>
      </c>
      <c r="R190" s="55">
        <v>2412.6622000000002</v>
      </c>
      <c r="S190" s="55">
        <v>13.91</v>
      </c>
      <c r="T190" s="55">
        <v>3.14</v>
      </c>
      <c r="U190" s="55">
        <v>569.70159999999998</v>
      </c>
      <c r="V190" s="55">
        <v>91145.096999999994</v>
      </c>
      <c r="W190" s="55">
        <v>6830.3733000000002</v>
      </c>
      <c r="X190" s="55"/>
      <c r="Z190" s="1">
        <v>2.3440063756874352E-5</v>
      </c>
      <c r="AA190" s="1">
        <v>1.7638036809815794E-2</v>
      </c>
      <c r="AB190" s="1">
        <v>1.3642564802182067E-3</v>
      </c>
      <c r="AC190" s="1">
        <v>6.7114093959731669E-2</v>
      </c>
      <c r="AD190" s="1">
        <v>7.7369439071567347E-3</v>
      </c>
      <c r="AE190" s="1">
        <v>7.9575596816976457E-3</v>
      </c>
      <c r="AF190" s="1">
        <v>5.8451047247929377E-3</v>
      </c>
    </row>
    <row r="191" spans="8:32" x14ac:dyDescent="0.2">
      <c r="H191" s="54">
        <v>42790</v>
      </c>
      <c r="I191" s="55">
        <v>18904.8766</v>
      </c>
      <c r="J191" s="55">
        <v>14.43</v>
      </c>
      <c r="K191" s="55">
        <v>7.32</v>
      </c>
      <c r="L191" s="55">
        <v>14.88</v>
      </c>
      <c r="M191" s="55">
        <v>22.54</v>
      </c>
      <c r="N191" s="55">
        <v>12.72</v>
      </c>
      <c r="O191" s="55">
        <v>25.29</v>
      </c>
      <c r="P191" s="55">
        <v>15982.6078</v>
      </c>
      <c r="Q191" s="55">
        <v>3620.2022999999999</v>
      </c>
      <c r="R191" s="55">
        <v>2398.7694999999999</v>
      </c>
      <c r="S191" s="55">
        <v>13.79</v>
      </c>
      <c r="T191" s="55">
        <v>3.14</v>
      </c>
      <c r="U191" s="55">
        <v>559.94740000000002</v>
      </c>
      <c r="V191" s="55">
        <v>89504.307100000005</v>
      </c>
      <c r="W191" s="55">
        <v>6837.3101999999999</v>
      </c>
      <c r="X191" s="55"/>
      <c r="Z191" s="1">
        <v>2.3440613206471284E-5</v>
      </c>
      <c r="AA191" s="1">
        <v>1.8749999999999822E-2</v>
      </c>
      <c r="AB191" s="1">
        <v>8.2530949105914519E-3</v>
      </c>
      <c r="AC191" s="1">
        <v>4.4871794871794934E-2</v>
      </c>
      <c r="AD191" s="1">
        <v>1.9379844961240345E-3</v>
      </c>
      <c r="AE191" s="1">
        <v>8.8495575221236855E-4</v>
      </c>
      <c r="AF191" s="1">
        <v>1.1330049261083719E-2</v>
      </c>
    </row>
    <row r="192" spans="8:32" x14ac:dyDescent="0.2">
      <c r="H192" s="54">
        <v>42789</v>
      </c>
      <c r="I192" s="55">
        <v>18789.527600000001</v>
      </c>
      <c r="J192" s="55">
        <v>14.33</v>
      </c>
      <c r="K192" s="55">
        <v>7.27</v>
      </c>
      <c r="L192" s="55">
        <v>14.95</v>
      </c>
      <c r="M192" s="55">
        <v>22.83</v>
      </c>
      <c r="N192" s="55">
        <v>12.86</v>
      </c>
      <c r="O192" s="55">
        <v>25.34</v>
      </c>
      <c r="P192" s="55">
        <v>15632.5843</v>
      </c>
      <c r="Q192" s="55">
        <v>3576.3674000000001</v>
      </c>
      <c r="R192" s="55">
        <v>2394.8535999999999</v>
      </c>
      <c r="S192" s="55">
        <v>13.85</v>
      </c>
      <c r="T192" s="55">
        <v>3.13</v>
      </c>
      <c r="U192" s="55">
        <v>563.33439999999996</v>
      </c>
      <c r="V192" s="55">
        <v>88904.451300000001</v>
      </c>
      <c r="W192" s="55">
        <v>6913.5631999999996</v>
      </c>
      <c r="X192" s="55"/>
      <c r="Z192" s="1">
        <v>2.3441162681603345E-5</v>
      </c>
      <c r="AA192" s="1">
        <v>3.8910505836574627E-3</v>
      </c>
      <c r="AB192" s="1">
        <v>1.0884353741496655E-2</v>
      </c>
      <c r="AC192" s="1">
        <v>2.739726027397249E-3</v>
      </c>
      <c r="AD192" s="1">
        <v>4.8426150121050338E-4</v>
      </c>
      <c r="AE192" s="1">
        <v>4.4444444444444731E-3</v>
      </c>
      <c r="AF192" s="1">
        <v>5.3895149436550271E-3</v>
      </c>
    </row>
    <row r="193" spans="8:32" x14ac:dyDescent="0.2">
      <c r="H193" s="54">
        <v>42788</v>
      </c>
      <c r="I193" s="55">
        <v>20126.463299999999</v>
      </c>
      <c r="J193" s="55">
        <v>13.96</v>
      </c>
      <c r="K193" s="55">
        <v>7.31</v>
      </c>
      <c r="L193" s="55">
        <v>14.98</v>
      </c>
      <c r="M193" s="55">
        <v>22.9</v>
      </c>
      <c r="N193" s="55">
        <v>12.94</v>
      </c>
      <c r="O193" s="55">
        <v>25.74</v>
      </c>
      <c r="P193" s="55">
        <v>15569.9393</v>
      </c>
      <c r="Q193" s="55">
        <v>3584.5104999999999</v>
      </c>
      <c r="R193" s="55">
        <v>2435.8386</v>
      </c>
      <c r="S193" s="55">
        <v>14.16</v>
      </c>
      <c r="T193" s="55">
        <v>3.16</v>
      </c>
      <c r="U193" s="55">
        <v>554.77210000000002</v>
      </c>
      <c r="V193" s="55">
        <v>90031.789799999999</v>
      </c>
      <c r="W193" s="55">
        <v>6909.5973000000004</v>
      </c>
      <c r="X193" s="55"/>
      <c r="Z193" s="1">
        <v>7.0328433785737943E-5</v>
      </c>
      <c r="AA193" s="1">
        <v>1.1811023622047223E-2</v>
      </c>
      <c r="AB193" s="1">
        <v>2.0833333333333259E-2</v>
      </c>
      <c r="AC193" s="1">
        <v>6.4338235294116863E-3</v>
      </c>
      <c r="AD193" s="1">
        <v>5.8451047247929377E-3</v>
      </c>
      <c r="AE193" s="1">
        <v>1.0781671159029615E-2</v>
      </c>
      <c r="AF193" s="1">
        <v>1.0396039603960405E-2</v>
      </c>
    </row>
    <row r="194" spans="8:32" x14ac:dyDescent="0.2">
      <c r="H194" s="54">
        <v>42787</v>
      </c>
      <c r="I194" s="55">
        <v>20185.533500000001</v>
      </c>
      <c r="J194" s="55">
        <v>13.96</v>
      </c>
      <c r="K194" s="55">
        <v>7.2</v>
      </c>
      <c r="L194" s="55">
        <v>14.48</v>
      </c>
      <c r="M194" s="55">
        <v>22.51</v>
      </c>
      <c r="N194" s="55">
        <v>12.96</v>
      </c>
      <c r="O194" s="55">
        <v>26.98</v>
      </c>
      <c r="P194" s="55">
        <v>15732.839599999999</v>
      </c>
      <c r="Q194" s="55">
        <v>3526.3553999999999</v>
      </c>
      <c r="R194" s="55">
        <v>2469.2053000000001</v>
      </c>
      <c r="S194" s="55">
        <v>14.02</v>
      </c>
      <c r="T194" s="55">
        <v>3.12</v>
      </c>
      <c r="U194" s="55">
        <v>553.84410000000003</v>
      </c>
      <c r="V194" s="55">
        <v>91779.597500000003</v>
      </c>
      <c r="W194" s="55">
        <v>6888.5700999999999</v>
      </c>
      <c r="X194" s="55"/>
      <c r="Z194" s="1">
        <v>2.344336084014742E-5</v>
      </c>
      <c r="AA194" s="1">
        <v>8.7370929308974166E-3</v>
      </c>
      <c r="AB194" s="1">
        <v>0</v>
      </c>
      <c r="AC194" s="1">
        <v>1.6822429906542258E-2</v>
      </c>
      <c r="AD194" s="1">
        <v>1.1330049261083719E-2</v>
      </c>
      <c r="AE194" s="1">
        <v>2.3919043238270543E-2</v>
      </c>
      <c r="AF194" s="1">
        <v>5.5191768007483599E-2</v>
      </c>
    </row>
    <row r="195" spans="8:32" x14ac:dyDescent="0.2">
      <c r="H195" s="54">
        <v>42786</v>
      </c>
      <c r="I195" s="55">
        <v>20382.6325</v>
      </c>
      <c r="J195" s="55">
        <v>13.8</v>
      </c>
      <c r="K195" s="55">
        <v>7.15</v>
      </c>
      <c r="L195" s="55">
        <v>14.46</v>
      </c>
      <c r="M195" s="55">
        <v>22.65</v>
      </c>
      <c r="N195" s="55">
        <v>13.05</v>
      </c>
      <c r="O195" s="55">
        <v>25.32</v>
      </c>
      <c r="P195" s="55">
        <v>15666.0807</v>
      </c>
      <c r="Q195" s="55">
        <v>3508.9639000000002</v>
      </c>
      <c r="R195" s="55">
        <v>2440.0138999999999</v>
      </c>
      <c r="S195" s="55">
        <v>14.27</v>
      </c>
      <c r="T195" s="55">
        <v>3.1</v>
      </c>
      <c r="U195" s="55">
        <v>554.30219999999997</v>
      </c>
      <c r="V195" s="55">
        <v>91942.332800000004</v>
      </c>
      <c r="W195" s="55">
        <v>6880.9584999999997</v>
      </c>
      <c r="X195" s="55"/>
      <c r="Z195" s="1">
        <v>2.3443910444287397E-5</v>
      </c>
      <c r="AA195" s="1">
        <v>3.6213991769547205E-2</v>
      </c>
      <c r="AB195" s="1">
        <v>0</v>
      </c>
      <c r="AC195" s="1">
        <v>2.5500910746812488E-2</v>
      </c>
      <c r="AD195" s="1">
        <v>5.3895149436550271E-3</v>
      </c>
      <c r="AE195" s="1">
        <v>1.361161524500909E-2</v>
      </c>
      <c r="AF195" s="1">
        <v>1.4746543778801802E-2</v>
      </c>
    </row>
    <row r="196" spans="8:32" x14ac:dyDescent="0.2">
      <c r="H196" s="54">
        <v>42783</v>
      </c>
      <c r="I196" s="55">
        <v>20461.055700000001</v>
      </c>
      <c r="J196" s="55">
        <v>13.62</v>
      </c>
      <c r="K196" s="55">
        <v>7.01</v>
      </c>
      <c r="L196" s="55">
        <v>13.71</v>
      </c>
      <c r="M196" s="55">
        <v>21.96</v>
      </c>
      <c r="N196" s="55">
        <v>12.89</v>
      </c>
      <c r="O196" s="55">
        <v>24.4</v>
      </c>
      <c r="P196" s="55">
        <v>15584.2348</v>
      </c>
      <c r="Q196" s="55">
        <v>3477.3825000000002</v>
      </c>
      <c r="R196" s="55">
        <v>2427.5985000000001</v>
      </c>
      <c r="S196" s="55">
        <v>13.81</v>
      </c>
      <c r="T196" s="55">
        <v>3.06</v>
      </c>
      <c r="U196" s="55">
        <v>547.71690000000001</v>
      </c>
      <c r="V196" s="55">
        <v>90947.131699999998</v>
      </c>
      <c r="W196" s="55">
        <v>6882.8123999999998</v>
      </c>
      <c r="X196" s="55"/>
      <c r="Z196" s="1">
        <v>2.3444460074184548E-5</v>
      </c>
      <c r="AA196" s="1">
        <v>1.9295302013422777E-2</v>
      </c>
      <c r="AB196" s="1">
        <v>1.3908205841446364E-3</v>
      </c>
      <c r="AC196" s="1">
        <v>6.4985451018428675E-2</v>
      </c>
      <c r="AD196" s="1">
        <v>1.0396039603960405E-2</v>
      </c>
      <c r="AE196" s="1">
        <v>1.8181818181817189E-3</v>
      </c>
      <c r="AF196" s="1">
        <v>4.6296296296295392E-3</v>
      </c>
    </row>
    <row r="197" spans="8:32" x14ac:dyDescent="0.2">
      <c r="H197" s="54">
        <v>42782</v>
      </c>
      <c r="I197" s="55">
        <v>20410.437600000001</v>
      </c>
      <c r="J197" s="55">
        <v>13.66</v>
      </c>
      <c r="K197" s="55">
        <v>7.15</v>
      </c>
      <c r="L197" s="55">
        <v>14.14</v>
      </c>
      <c r="M197" s="55">
        <v>21.83</v>
      </c>
      <c r="N197" s="55">
        <v>13.26</v>
      </c>
      <c r="O197" s="55">
        <v>24.71</v>
      </c>
      <c r="P197" s="55">
        <v>15735.7114</v>
      </c>
      <c r="Q197" s="55">
        <v>3508.1532999999999</v>
      </c>
      <c r="R197" s="55">
        <v>2468.9964</v>
      </c>
      <c r="S197" s="55">
        <v>13.97</v>
      </c>
      <c r="T197" s="55">
        <v>3.14</v>
      </c>
      <c r="U197" s="55">
        <v>542.91279999999995</v>
      </c>
      <c r="V197" s="55">
        <v>90662.733699999997</v>
      </c>
      <c r="W197" s="55">
        <v>6877.7434000000003</v>
      </c>
      <c r="X197" s="55"/>
      <c r="Z197" s="1">
        <v>2.3445009729616828E-5</v>
      </c>
      <c r="AA197" s="1">
        <v>3.5598705501618033E-2</v>
      </c>
      <c r="AB197" s="1">
        <v>6.3802083333333259E-2</v>
      </c>
      <c r="AC197" s="1">
        <v>0</v>
      </c>
      <c r="AD197" s="1">
        <v>5.5191768007483599E-2</v>
      </c>
      <c r="AE197" s="1">
        <v>7.1729957805907185E-2</v>
      </c>
      <c r="AF197" s="1">
        <v>1.7428167687234986E-2</v>
      </c>
    </row>
    <row r="198" spans="8:32" x14ac:dyDescent="0.2">
      <c r="H198" s="54">
        <v>42781</v>
      </c>
      <c r="I198" s="55">
        <v>21610.984100000001</v>
      </c>
      <c r="J198" s="55">
        <v>13.9</v>
      </c>
      <c r="K198" s="55">
        <v>7.1</v>
      </c>
      <c r="L198" s="55">
        <v>13.76</v>
      </c>
      <c r="M198" s="55">
        <v>21.66</v>
      </c>
      <c r="N198" s="55">
        <v>13.1</v>
      </c>
      <c r="O198" s="55">
        <v>24.34</v>
      </c>
      <c r="P198" s="55">
        <v>15899.0555</v>
      </c>
      <c r="Q198" s="55">
        <v>3502.5014999999999</v>
      </c>
      <c r="R198" s="55">
        <v>2455.8807999999999</v>
      </c>
      <c r="S198" s="55">
        <v>12.7</v>
      </c>
      <c r="T198" s="55">
        <v>3</v>
      </c>
      <c r="U198" s="55">
        <v>533.97900000000004</v>
      </c>
      <c r="V198" s="55">
        <v>90041.246499999994</v>
      </c>
      <c r="W198" s="55">
        <v>6874.8063000000002</v>
      </c>
      <c r="X198" s="55"/>
      <c r="Z198" s="1">
        <v>2.3450507703492995E-4</v>
      </c>
      <c r="AA198" s="1">
        <v>2.4213075060534051E-3</v>
      </c>
      <c r="AB198" s="1">
        <v>9.0322580645161299E-3</v>
      </c>
      <c r="AC198" s="1">
        <v>1.2770137524558134E-2</v>
      </c>
      <c r="AD198" s="1">
        <v>1.4746543778801802E-2</v>
      </c>
      <c r="AE198" s="1">
        <v>3.2653061224489854E-2</v>
      </c>
      <c r="AF198" s="1">
        <v>2.3607176581681433E-3</v>
      </c>
    </row>
    <row r="199" spans="8:32" x14ac:dyDescent="0.2">
      <c r="H199" s="54">
        <v>42780</v>
      </c>
      <c r="I199" s="55">
        <v>22070.0039</v>
      </c>
      <c r="J199" s="55">
        <v>14.03</v>
      </c>
      <c r="K199" s="55">
        <v>7.09</v>
      </c>
      <c r="L199" s="55">
        <v>14.17</v>
      </c>
      <c r="M199" s="55">
        <v>21.9</v>
      </c>
      <c r="N199" s="55">
        <v>12.9</v>
      </c>
      <c r="O199" s="55">
        <v>24.43</v>
      </c>
      <c r="P199" s="55">
        <v>15989.076999999999</v>
      </c>
      <c r="Q199" s="55">
        <v>3542.2266</v>
      </c>
      <c r="R199" s="55">
        <v>2470.9225000000001</v>
      </c>
      <c r="S199" s="55">
        <v>12.99</v>
      </c>
      <c r="T199" s="55">
        <v>3.03</v>
      </c>
      <c r="U199" s="55">
        <v>530.12639999999999</v>
      </c>
      <c r="V199" s="55">
        <v>90480.028200000001</v>
      </c>
      <c r="W199" s="55">
        <v>6946.0276000000003</v>
      </c>
      <c r="X199" s="55"/>
      <c r="Z199" s="1">
        <v>2.3451057642676076E-5</v>
      </c>
      <c r="AA199" s="1">
        <v>6.4987814784727149E-3</v>
      </c>
      <c r="AB199" s="1">
        <v>1.0217113665389577E-2</v>
      </c>
      <c r="AC199" s="1">
        <v>6.8292682926829329E-3</v>
      </c>
      <c r="AD199" s="1">
        <v>4.6296296296295392E-3</v>
      </c>
      <c r="AE199" s="1">
        <v>1.7642341619887758E-2</v>
      </c>
      <c r="AF199" s="1">
        <v>7.6117982873453727E-3</v>
      </c>
    </row>
    <row r="200" spans="8:32" x14ac:dyDescent="0.2">
      <c r="H200" s="54">
        <v>42779</v>
      </c>
      <c r="I200" s="55">
        <v>22056.751</v>
      </c>
      <c r="J200" s="55">
        <v>14.06</v>
      </c>
      <c r="K200" s="55">
        <v>7.07</v>
      </c>
      <c r="L200" s="55">
        <v>14.12</v>
      </c>
      <c r="M200" s="55">
        <v>22.05</v>
      </c>
      <c r="N200" s="55">
        <v>12.21</v>
      </c>
      <c r="O200" s="55">
        <v>24.48</v>
      </c>
      <c r="P200" s="55">
        <v>16000.224700000001</v>
      </c>
      <c r="Q200" s="55">
        <v>3545.2809999999999</v>
      </c>
      <c r="R200" s="55">
        <v>2496.3337000000001</v>
      </c>
      <c r="S200" s="55">
        <v>13.06</v>
      </c>
      <c r="T200" s="55">
        <v>2.99</v>
      </c>
      <c r="U200" s="55">
        <v>534.00549999999998</v>
      </c>
      <c r="V200" s="55">
        <v>89345.683900000004</v>
      </c>
      <c r="W200" s="55">
        <v>6981.8982999999998</v>
      </c>
      <c r="X200" s="55"/>
      <c r="Z200" s="1">
        <v>2.3451607607638536E-5</v>
      </c>
      <c r="AA200" s="1">
        <v>2.7545909849749695E-2</v>
      </c>
      <c r="AB200" s="1">
        <v>1.1627906976744207E-2</v>
      </c>
      <c r="AC200" s="1">
        <v>1.6865079365079305E-2</v>
      </c>
      <c r="AD200" s="1">
        <v>1.7428167687234986E-2</v>
      </c>
      <c r="AE200" s="1">
        <v>1.2175324675324672E-2</v>
      </c>
      <c r="AF200" s="1">
        <v>1.9589552238806096E-2</v>
      </c>
    </row>
    <row r="201" spans="8:32" x14ac:dyDescent="0.2">
      <c r="H201" s="54">
        <v>42776</v>
      </c>
      <c r="I201" s="55">
        <v>21006.984499999999</v>
      </c>
      <c r="J201" s="55">
        <v>14.08</v>
      </c>
      <c r="K201" s="55">
        <v>6.82</v>
      </c>
      <c r="L201" s="55">
        <v>13.49</v>
      </c>
      <c r="M201" s="55">
        <v>21.61</v>
      </c>
      <c r="N201" s="55">
        <v>12.12</v>
      </c>
      <c r="O201" s="55">
        <v>24.14</v>
      </c>
      <c r="P201" s="55">
        <v>15891.89</v>
      </c>
      <c r="Q201" s="55">
        <v>3500.2224999999999</v>
      </c>
      <c r="R201" s="55">
        <v>2508.6986999999999</v>
      </c>
      <c r="S201" s="55">
        <v>12.99</v>
      </c>
      <c r="T201" s="55">
        <v>3.01</v>
      </c>
      <c r="U201" s="55">
        <v>534.16999999999996</v>
      </c>
      <c r="V201" s="55">
        <v>86946.420700000002</v>
      </c>
      <c r="W201" s="55">
        <v>6940.0173000000004</v>
      </c>
      <c r="X201" s="55"/>
      <c r="Z201" s="1">
        <v>2.3452157598580214E-5</v>
      </c>
      <c r="AA201" s="1">
        <v>9.0984284532671378E-3</v>
      </c>
      <c r="AB201" s="1">
        <v>0</v>
      </c>
      <c r="AC201" s="1">
        <v>5.660377358490587E-2</v>
      </c>
      <c r="AD201" s="1">
        <v>2.3607176581681433E-3</v>
      </c>
      <c r="AE201" s="1">
        <v>2.1445591739475689E-2</v>
      </c>
      <c r="AF201" s="1">
        <v>1.3972985561246931E-3</v>
      </c>
    </row>
    <row r="202" spans="8:32" x14ac:dyDescent="0.2">
      <c r="H202" s="54">
        <v>42775</v>
      </c>
      <c r="I202" s="55">
        <v>20631.699100000002</v>
      </c>
      <c r="J202" s="55">
        <v>13.85</v>
      </c>
      <c r="K202" s="55">
        <v>6.77</v>
      </c>
      <c r="L202" s="55">
        <v>13.41</v>
      </c>
      <c r="M202" s="55">
        <v>21.79</v>
      </c>
      <c r="N202" s="55">
        <v>12.1</v>
      </c>
      <c r="O202" s="55">
        <v>24.08</v>
      </c>
      <c r="P202" s="55">
        <v>15903.585999999999</v>
      </c>
      <c r="Q202" s="55">
        <v>3488.2431999999999</v>
      </c>
      <c r="R202" s="55">
        <v>2472.7494000000002</v>
      </c>
      <c r="S202" s="55">
        <v>12.68</v>
      </c>
      <c r="T202" s="55">
        <v>2.95</v>
      </c>
      <c r="U202" s="55">
        <v>528.05539999999996</v>
      </c>
      <c r="V202" s="55">
        <v>86745.790900000007</v>
      </c>
      <c r="W202" s="55">
        <v>6924.7514000000001</v>
      </c>
      <c r="X202" s="55"/>
      <c r="Z202" s="1">
        <v>2.3452707615057022E-5</v>
      </c>
      <c r="AA202" s="1">
        <v>4.9382716049383157E-3</v>
      </c>
      <c r="AB202" s="1">
        <v>2.0253164556962022E-2</v>
      </c>
      <c r="AC202" s="1">
        <v>1.6494845360824795E-2</v>
      </c>
      <c r="AD202" s="1">
        <v>7.6117982873453727E-3</v>
      </c>
      <c r="AE202" s="1">
        <v>1.5860428231562196E-3</v>
      </c>
      <c r="AF202" s="1">
        <v>9.8777046095952503E-3</v>
      </c>
    </row>
    <row r="203" spans="8:32" x14ac:dyDescent="0.2">
      <c r="H203" s="54">
        <v>42774</v>
      </c>
      <c r="I203" s="55">
        <v>20763.087500000001</v>
      </c>
      <c r="J203" s="55">
        <v>13.86</v>
      </c>
      <c r="K203" s="55">
        <v>6.77</v>
      </c>
      <c r="L203" s="55">
        <v>13.41</v>
      </c>
      <c r="M203" s="55">
        <v>21.3</v>
      </c>
      <c r="N203" s="55">
        <v>12.32</v>
      </c>
      <c r="O203" s="55">
        <v>23.98</v>
      </c>
      <c r="P203" s="55">
        <v>15907.710999999999</v>
      </c>
      <c r="Q203" s="55">
        <v>3495.2208000000001</v>
      </c>
      <c r="R203" s="55">
        <v>2485.6095</v>
      </c>
      <c r="S203" s="55">
        <v>12.63</v>
      </c>
      <c r="T203" s="55">
        <v>2.91</v>
      </c>
      <c r="U203" s="55">
        <v>534.93610000000001</v>
      </c>
      <c r="V203" s="55">
        <v>86992.728900000002</v>
      </c>
      <c r="W203" s="55">
        <v>6971.6262999999999</v>
      </c>
      <c r="X203" s="55"/>
      <c r="Z203" s="1">
        <v>7.0363073459089875E-5</v>
      </c>
      <c r="AA203" s="1">
        <v>2.0161290322580627E-2</v>
      </c>
      <c r="AB203" s="1">
        <v>2.7093596059113212E-2</v>
      </c>
      <c r="AC203" s="1">
        <v>3.1023784901758056E-3</v>
      </c>
      <c r="AD203" s="1">
        <v>1.9589552238806096E-2</v>
      </c>
      <c r="AE203" s="1">
        <v>5.7548579970104763E-2</v>
      </c>
      <c r="AF203" s="1">
        <v>1.1162790697674341E-2</v>
      </c>
    </row>
    <row r="204" spans="8:32" x14ac:dyDescent="0.2">
      <c r="H204" s="54">
        <v>42773</v>
      </c>
      <c r="I204" s="55">
        <v>20711.4012</v>
      </c>
      <c r="J204" s="55">
        <v>13.7</v>
      </c>
      <c r="K204" s="55">
        <v>6.55</v>
      </c>
      <c r="L204" s="55">
        <v>12.91</v>
      </c>
      <c r="M204" s="55">
        <v>21.28</v>
      </c>
      <c r="N204" s="55">
        <v>12.26</v>
      </c>
      <c r="O204" s="55">
        <v>23.91</v>
      </c>
      <c r="P204" s="55">
        <v>15986.2701</v>
      </c>
      <c r="Q204" s="55">
        <v>3502.0427</v>
      </c>
      <c r="R204" s="55">
        <v>2441.7979</v>
      </c>
      <c r="S204" s="55">
        <v>12.51</v>
      </c>
      <c r="T204" s="55">
        <v>2.91</v>
      </c>
      <c r="U204" s="55">
        <v>535.45590000000004</v>
      </c>
      <c r="V204" s="55">
        <v>86289.564700000003</v>
      </c>
      <c r="W204" s="55">
        <v>6990.2473</v>
      </c>
      <c r="X204" s="55"/>
      <c r="Z204" s="1">
        <v>2.3454907939424174E-5</v>
      </c>
      <c r="AA204" s="1">
        <v>3.2472939217318864E-2</v>
      </c>
      <c r="AB204" s="1">
        <v>1.1207970112079746E-2</v>
      </c>
      <c r="AC204" s="1">
        <v>1.2565445026177846E-2</v>
      </c>
      <c r="AD204" s="1">
        <v>1.3972985561246931E-3</v>
      </c>
      <c r="AE204" s="1">
        <v>1.2102874432677879E-2</v>
      </c>
      <c r="AF204" s="1">
        <v>1.466544454628782E-2</v>
      </c>
    </row>
    <row r="205" spans="8:32" x14ac:dyDescent="0.2">
      <c r="H205" s="54">
        <v>42772</v>
      </c>
      <c r="I205" s="55">
        <v>20135.356</v>
      </c>
      <c r="J205" s="55">
        <v>13.7</v>
      </c>
      <c r="K205" s="55">
        <v>6.58</v>
      </c>
      <c r="L205" s="55">
        <v>13.06</v>
      </c>
      <c r="M205" s="55">
        <v>21.3</v>
      </c>
      <c r="N205" s="55">
        <v>11.85</v>
      </c>
      <c r="O205" s="55">
        <v>24.11</v>
      </c>
      <c r="P205" s="55">
        <v>16110.191000000001</v>
      </c>
      <c r="Q205" s="55">
        <v>3507.7465000000002</v>
      </c>
      <c r="R205" s="55">
        <v>2442.0104000000001</v>
      </c>
      <c r="S205" s="55">
        <v>12.46</v>
      </c>
      <c r="T205" s="55">
        <v>2.91</v>
      </c>
      <c r="U205" s="55">
        <v>532.99829999999997</v>
      </c>
      <c r="V205" s="55">
        <v>86318.662700000001</v>
      </c>
      <c r="W205" s="55">
        <v>6980.9588999999996</v>
      </c>
      <c r="X205" s="55"/>
      <c r="Z205" s="1">
        <v>2.3455458085130942E-5</v>
      </c>
      <c r="AA205" s="1">
        <v>4.1806020066887939E-3</v>
      </c>
      <c r="AB205" s="1">
        <v>1.8337408312958492E-2</v>
      </c>
      <c r="AC205" s="1">
        <v>1.4447884416924572E-2</v>
      </c>
      <c r="AD205" s="1">
        <v>9.8777046095952503E-3</v>
      </c>
      <c r="AE205" s="1">
        <v>1.3432835820895495E-2</v>
      </c>
      <c r="AF205" s="1">
        <v>1.0185185185185075E-2</v>
      </c>
    </row>
    <row r="206" spans="8:32" x14ac:dyDescent="0.2">
      <c r="H206" s="54">
        <v>42769</v>
      </c>
      <c r="I206" s="55">
        <v>20224.986799999999</v>
      </c>
      <c r="J206" s="55">
        <v>13.61</v>
      </c>
      <c r="K206" s="55">
        <v>6.59</v>
      </c>
      <c r="L206" s="55">
        <v>12.69</v>
      </c>
      <c r="M206" s="55">
        <v>21.18</v>
      </c>
      <c r="N206" s="55">
        <v>11.84</v>
      </c>
      <c r="O206" s="55">
        <v>23.57</v>
      </c>
      <c r="P206" s="55">
        <v>16001.3886</v>
      </c>
      <c r="Q206" s="55">
        <v>3481.6631000000002</v>
      </c>
      <c r="R206" s="55">
        <v>2390.7262999999998</v>
      </c>
      <c r="S206" s="55">
        <v>12.18</v>
      </c>
      <c r="T206" s="55">
        <v>2.92</v>
      </c>
      <c r="U206" s="55">
        <v>523.41510000000005</v>
      </c>
      <c r="V206" s="55">
        <v>84816.382800000007</v>
      </c>
      <c r="W206" s="55">
        <v>6959.3837999999996</v>
      </c>
      <c r="X206" s="55"/>
      <c r="Z206" s="1">
        <v>2.3456008256594885E-5</v>
      </c>
      <c r="AA206" s="1">
        <v>1.6447368421052544E-2</v>
      </c>
      <c r="AB206" s="1">
        <v>8.4848484848485395E-3</v>
      </c>
      <c r="AC206" s="1">
        <v>4.1109969167524296E-3</v>
      </c>
      <c r="AD206" s="1">
        <v>1.1162790697674341E-2</v>
      </c>
      <c r="AE206" s="1">
        <v>1.6152716593245131E-2</v>
      </c>
      <c r="AF206" s="1">
        <v>9.817671809256634E-3</v>
      </c>
    </row>
    <row r="207" spans="8:32" x14ac:dyDescent="0.2">
      <c r="H207" s="54">
        <v>42761</v>
      </c>
      <c r="I207" s="55">
        <v>21494.373500000002</v>
      </c>
      <c r="J207" s="55">
        <v>13.76</v>
      </c>
      <c r="K207" s="55">
        <v>6.67</v>
      </c>
      <c r="L207" s="55">
        <v>12.89</v>
      </c>
      <c r="M207" s="55">
        <v>21.3</v>
      </c>
      <c r="N207" s="55">
        <v>11.36</v>
      </c>
      <c r="O207" s="55">
        <v>23.75</v>
      </c>
      <c r="P207" s="55">
        <v>15709.283600000001</v>
      </c>
      <c r="Q207" s="55">
        <v>3572.0390000000002</v>
      </c>
      <c r="R207" s="55">
        <v>2395.1264999999999</v>
      </c>
      <c r="S207" s="55">
        <v>12.29</v>
      </c>
      <c r="T207" s="55">
        <v>2.94</v>
      </c>
      <c r="U207" s="55">
        <v>535.63589999999999</v>
      </c>
      <c r="V207" s="55">
        <v>82647.561300000001</v>
      </c>
      <c r="W207" s="55">
        <v>6952.2781000000004</v>
      </c>
      <c r="X207" s="55"/>
      <c r="Z207" s="1">
        <v>2.3456558453816001E-5</v>
      </c>
      <c r="AA207" s="1">
        <v>1.5873015873015817E-2</v>
      </c>
      <c r="AB207" s="1">
        <v>1.4760147601475815E-2</v>
      </c>
      <c r="AC207" s="1">
        <v>4.0941658137153558E-3</v>
      </c>
      <c r="AD207" s="1">
        <v>1.466544454628782E-2</v>
      </c>
      <c r="AE207" s="1">
        <v>1.4662756598241566E-3</v>
      </c>
      <c r="AF207" s="1">
        <v>3.2618825722273703E-3</v>
      </c>
    </row>
    <row r="208" spans="8:32" x14ac:dyDescent="0.2">
      <c r="H208" s="54">
        <v>42760</v>
      </c>
      <c r="I208" s="55">
        <v>20231.293900000001</v>
      </c>
      <c r="J208" s="55">
        <v>13.54</v>
      </c>
      <c r="K208" s="55">
        <v>6.62</v>
      </c>
      <c r="L208" s="55">
        <v>12.82</v>
      </c>
      <c r="M208" s="55">
        <v>21.17</v>
      </c>
      <c r="N208" s="55">
        <v>11.37</v>
      </c>
      <c r="O208" s="55">
        <v>23.54</v>
      </c>
      <c r="P208" s="55">
        <v>15660.8753</v>
      </c>
      <c r="Q208" s="55">
        <v>3560.0726</v>
      </c>
      <c r="R208" s="55">
        <v>2376.1597999999999</v>
      </c>
      <c r="S208" s="55">
        <v>12.27</v>
      </c>
      <c r="T208" s="55">
        <v>2.9</v>
      </c>
      <c r="U208" s="55">
        <v>534.15030000000002</v>
      </c>
      <c r="V208" s="55">
        <v>81727.652700000006</v>
      </c>
      <c r="W208" s="55">
        <v>6971.2512999999999</v>
      </c>
      <c r="X208" s="55"/>
      <c r="Z208" s="1">
        <v>1.1729654913561482E-4</v>
      </c>
      <c r="AA208" s="1">
        <v>2.6586620926243532E-2</v>
      </c>
      <c r="AB208" s="1">
        <v>2.3929471032745564E-2</v>
      </c>
      <c r="AC208" s="1">
        <v>3.1678986272439147E-2</v>
      </c>
      <c r="AD208" s="1">
        <v>1.0185185185185075E-2</v>
      </c>
      <c r="AE208" s="1">
        <v>2.1945866861740049E-3</v>
      </c>
      <c r="AF208" s="1">
        <v>2.803738317757043E-3</v>
      </c>
    </row>
    <row r="209" spans="8:32" x14ac:dyDescent="0.2">
      <c r="H209" s="54">
        <v>42759</v>
      </c>
      <c r="I209" s="55">
        <v>20236.656800000001</v>
      </c>
      <c r="J209" s="55">
        <v>13.62</v>
      </c>
      <c r="K209" s="55">
        <v>6.53</v>
      </c>
      <c r="L209" s="55">
        <v>12.8</v>
      </c>
      <c r="M209" s="55">
        <v>21.35</v>
      </c>
      <c r="N209" s="55">
        <v>11.79</v>
      </c>
      <c r="O209" s="55">
        <v>23.42</v>
      </c>
      <c r="P209" s="55">
        <v>15720.873600000001</v>
      </c>
      <c r="Q209" s="55">
        <v>3575.9830000000002</v>
      </c>
      <c r="R209" s="55">
        <v>2428.9063999999998</v>
      </c>
      <c r="S209" s="55">
        <v>12.09</v>
      </c>
      <c r="T209" s="55">
        <v>2.91</v>
      </c>
      <c r="U209" s="55">
        <v>530.70510000000002</v>
      </c>
      <c r="V209" s="55">
        <v>82532.892000000007</v>
      </c>
      <c r="W209" s="55">
        <v>6968.6873999999998</v>
      </c>
      <c r="X209" s="55"/>
      <c r="Z209" s="1">
        <v>2.345986017915358E-5</v>
      </c>
      <c r="AA209" s="1">
        <v>1.712328767123239E-3</v>
      </c>
      <c r="AB209" s="1">
        <v>3.2886723507917215E-2</v>
      </c>
      <c r="AC209" s="1">
        <v>5.2521008403360048E-3</v>
      </c>
      <c r="AD209" s="1">
        <v>9.817671809256634E-3</v>
      </c>
      <c r="AE209" s="1">
        <v>2.7046263345195776E-2</v>
      </c>
      <c r="AF209" s="1">
        <v>2.3433763749402203E-2</v>
      </c>
    </row>
    <row r="210" spans="8:32" x14ac:dyDescent="0.2">
      <c r="H210" s="54">
        <v>42758</v>
      </c>
      <c r="I210" s="55">
        <v>19851.998299999999</v>
      </c>
      <c r="J210" s="55">
        <v>13.34</v>
      </c>
      <c r="K210" s="55">
        <v>6.44</v>
      </c>
      <c r="L210" s="55">
        <v>12.64</v>
      </c>
      <c r="M210" s="55">
        <v>21.39</v>
      </c>
      <c r="N210" s="55">
        <v>11.56</v>
      </c>
      <c r="O210" s="55">
        <v>23.61</v>
      </c>
      <c r="P210" s="55">
        <v>15576.171700000001</v>
      </c>
      <c r="Q210" s="55">
        <v>3547.7619</v>
      </c>
      <c r="R210" s="55">
        <v>2417.5628999999999</v>
      </c>
      <c r="S210" s="55">
        <v>12.16</v>
      </c>
      <c r="T210" s="55">
        <v>2.9</v>
      </c>
      <c r="U210" s="55">
        <v>517.15819999999997</v>
      </c>
      <c r="V210" s="55">
        <v>82841.288199999995</v>
      </c>
      <c r="W210" s="55">
        <v>6931.5263999999997</v>
      </c>
      <c r="X210" s="55"/>
      <c r="Z210" s="1">
        <v>2.3460410557119005E-5</v>
      </c>
      <c r="AA210" s="1">
        <v>1.0169491525423791E-2</v>
      </c>
      <c r="AB210" s="1">
        <v>2.378121284185486E-2</v>
      </c>
      <c r="AC210" s="1">
        <v>5.2798310454065245E-3</v>
      </c>
      <c r="AD210" s="1">
        <v>3.2618825722273703E-3</v>
      </c>
      <c r="AE210" s="1">
        <v>1.8854748603351901E-2</v>
      </c>
      <c r="AF210" s="1">
        <v>6.2560153994224432E-3</v>
      </c>
    </row>
    <row r="211" spans="8:32" x14ac:dyDescent="0.2">
      <c r="H211" s="54">
        <v>42755</v>
      </c>
      <c r="I211" s="55">
        <v>19773.7503</v>
      </c>
      <c r="J211" s="55">
        <v>13.19</v>
      </c>
      <c r="K211" s="55">
        <v>6.42</v>
      </c>
      <c r="L211" s="55">
        <v>12.32</v>
      </c>
      <c r="M211" s="55">
        <v>21.33</v>
      </c>
      <c r="N211" s="55">
        <v>10.51</v>
      </c>
      <c r="O211" s="55">
        <v>23.77</v>
      </c>
      <c r="P211" s="55">
        <v>15206.0501</v>
      </c>
      <c r="Q211" s="55">
        <v>3525.3742000000002</v>
      </c>
      <c r="R211" s="55">
        <v>2419.9126999999999</v>
      </c>
      <c r="S211" s="55">
        <v>12.09</v>
      </c>
      <c r="T211" s="55">
        <v>2.88</v>
      </c>
      <c r="U211" s="55">
        <v>506.80450000000002</v>
      </c>
      <c r="V211" s="55">
        <v>81873.927299999996</v>
      </c>
      <c r="W211" s="55">
        <v>6915.4290000000001</v>
      </c>
      <c r="X211" s="55"/>
      <c r="Z211" s="1">
        <v>7.038618553800724E-5</v>
      </c>
      <c r="AA211" s="1">
        <v>1.3745704467353903E-2</v>
      </c>
      <c r="AB211" s="1">
        <v>4.7337278106507341E-3</v>
      </c>
      <c r="AC211" s="1">
        <v>3.7239868565169809E-2</v>
      </c>
      <c r="AD211" s="1">
        <v>2.803738317757043E-3</v>
      </c>
      <c r="AE211" s="1">
        <v>4.9084249084249132E-2</v>
      </c>
      <c r="AF211" s="1">
        <v>1.516587677725123E-2</v>
      </c>
    </row>
    <row r="212" spans="8:32" x14ac:dyDescent="0.2">
      <c r="H212" s="54">
        <v>42754</v>
      </c>
      <c r="I212" s="55">
        <v>21181.472900000001</v>
      </c>
      <c r="J212" s="55">
        <v>13.1</v>
      </c>
      <c r="K212" s="55">
        <v>6.24</v>
      </c>
      <c r="L212" s="55">
        <v>11.82</v>
      </c>
      <c r="M212" s="55">
        <v>21.16</v>
      </c>
      <c r="N212" s="55">
        <v>10.4</v>
      </c>
      <c r="O212" s="55">
        <v>23.75</v>
      </c>
      <c r="P212" s="55">
        <v>15329.049000000001</v>
      </c>
      <c r="Q212" s="55">
        <v>3551.7022999999999</v>
      </c>
      <c r="R212" s="55">
        <v>2452.1880999999998</v>
      </c>
      <c r="S212" s="55">
        <v>11.94</v>
      </c>
      <c r="T212" s="55">
        <v>2.86</v>
      </c>
      <c r="U212" s="55">
        <v>511.39010000000002</v>
      </c>
      <c r="V212" s="55">
        <v>85011.228700000007</v>
      </c>
      <c r="W212" s="55">
        <v>7002.4580999999998</v>
      </c>
      <c r="X212" s="55"/>
      <c r="Z212" s="1">
        <v>2.3462612327218579E-5</v>
      </c>
      <c r="AA212" s="1">
        <v>8.5984522785897965E-4</v>
      </c>
      <c r="AB212" s="1">
        <v>1.5624999999999778E-2</v>
      </c>
      <c r="AC212" s="1">
        <v>2.1857923497267118E-3</v>
      </c>
      <c r="AD212" s="1">
        <v>2.3433763749402203E-2</v>
      </c>
      <c r="AE212" s="1">
        <v>7.3800738007379074E-3</v>
      </c>
      <c r="AF212" s="1">
        <v>2.3640661938533203E-3</v>
      </c>
    </row>
    <row r="213" spans="8:32" x14ac:dyDescent="0.2">
      <c r="H213" s="54">
        <v>42753</v>
      </c>
      <c r="I213" s="55">
        <v>21338.110499999999</v>
      </c>
      <c r="J213" s="55">
        <v>13.12</v>
      </c>
      <c r="K213" s="55">
        <v>6.23</v>
      </c>
      <c r="L213" s="55">
        <v>12.16</v>
      </c>
      <c r="M213" s="55">
        <v>21.25</v>
      </c>
      <c r="N213" s="55">
        <v>10.67</v>
      </c>
      <c r="O213" s="55">
        <v>23.99</v>
      </c>
      <c r="P213" s="55">
        <v>15159.9005</v>
      </c>
      <c r="Q213" s="55">
        <v>3515.2862</v>
      </c>
      <c r="R213" s="55">
        <v>2434.027</v>
      </c>
      <c r="S213" s="55">
        <v>11.82</v>
      </c>
      <c r="T213" s="55">
        <v>2.89</v>
      </c>
      <c r="U213" s="55">
        <v>507.31729999999999</v>
      </c>
      <c r="V213" s="55">
        <v>85170.3364</v>
      </c>
      <c r="W213" s="55">
        <v>6888.4040000000005</v>
      </c>
      <c r="X213" s="55"/>
      <c r="Z213" s="1">
        <v>2.3463162834413964E-5</v>
      </c>
      <c r="AA213" s="1">
        <v>7.6791808873719614E-3</v>
      </c>
      <c r="AB213" s="1">
        <v>1.5384615384615219E-2</v>
      </c>
      <c r="AC213" s="1">
        <v>7.7092511013217013E-3</v>
      </c>
      <c r="AD213" s="1">
        <v>6.2560153994224432E-3</v>
      </c>
      <c r="AE213" s="1">
        <v>5.1928783382788612E-3</v>
      </c>
      <c r="AF213" s="1">
        <v>2.8288543140029265E-3</v>
      </c>
    </row>
    <row r="214" spans="8:32" x14ac:dyDescent="0.2">
      <c r="H214" s="54">
        <v>42752</v>
      </c>
      <c r="I214" s="55">
        <v>21294.503199999999</v>
      </c>
      <c r="J214" s="55">
        <v>13.16</v>
      </c>
      <c r="K214" s="55">
        <v>6.3</v>
      </c>
      <c r="L214" s="55">
        <v>12.3</v>
      </c>
      <c r="M214" s="55">
        <v>21.53</v>
      </c>
      <c r="N214" s="55">
        <v>11.11</v>
      </c>
      <c r="O214" s="55">
        <v>24.37</v>
      </c>
      <c r="P214" s="55">
        <v>15190.758900000001</v>
      </c>
      <c r="Q214" s="55">
        <v>3497.6792</v>
      </c>
      <c r="R214" s="55">
        <v>2425.6860000000001</v>
      </c>
      <c r="S214" s="55">
        <v>11.96</v>
      </c>
      <c r="T214" s="55">
        <v>2.86</v>
      </c>
      <c r="U214" s="55">
        <v>509.53309999999999</v>
      </c>
      <c r="V214" s="55">
        <v>85297.058099999995</v>
      </c>
      <c r="W214" s="55">
        <v>6852.5545000000002</v>
      </c>
      <c r="X214" s="55"/>
      <c r="Z214" s="1">
        <v>2.3463713367366523E-5</v>
      </c>
      <c r="AA214" s="1">
        <v>3.4013605442175798E-3</v>
      </c>
      <c r="AB214" s="1">
        <v>5.8823529411765607E-3</v>
      </c>
      <c r="AC214" s="1">
        <v>2.19780219780219E-3</v>
      </c>
      <c r="AD214" s="1">
        <v>1.516587677725123E-2</v>
      </c>
      <c r="AE214" s="1">
        <v>4.9365303244005565E-2</v>
      </c>
      <c r="AF214" s="1">
        <v>9.8039215686275272E-3</v>
      </c>
    </row>
    <row r="215" spans="8:32" x14ac:dyDescent="0.2">
      <c r="H215" s="54">
        <v>42751</v>
      </c>
      <c r="I215" s="55">
        <v>21548.819100000001</v>
      </c>
      <c r="J215" s="55">
        <v>13.02</v>
      </c>
      <c r="K215" s="55">
        <v>6.28</v>
      </c>
      <c r="L215" s="55">
        <v>12.05</v>
      </c>
      <c r="M215" s="55">
        <v>21.64</v>
      </c>
      <c r="N215" s="55">
        <v>10.99</v>
      </c>
      <c r="O215" s="55">
        <v>24.73</v>
      </c>
      <c r="P215" s="55">
        <v>15135.052600000001</v>
      </c>
      <c r="Q215" s="55">
        <v>3531.3526000000002</v>
      </c>
      <c r="R215" s="55">
        <v>2418.4249</v>
      </c>
      <c r="S215" s="55">
        <v>11.91</v>
      </c>
      <c r="T215" s="55">
        <v>2.88</v>
      </c>
      <c r="U215" s="55">
        <v>539.21950000000004</v>
      </c>
      <c r="V215" s="55">
        <v>86477.794099999999</v>
      </c>
      <c r="W215" s="55">
        <v>6856.2404999999999</v>
      </c>
      <c r="X215" s="55"/>
      <c r="Z215" s="1">
        <v>2.3464263926076256E-5</v>
      </c>
      <c r="AA215" s="1">
        <v>7.5949367088608E-3</v>
      </c>
      <c r="AB215" s="1">
        <v>3.5169988276669839E-3</v>
      </c>
      <c r="AC215" s="1">
        <v>5.464480874317057E-3</v>
      </c>
      <c r="AD215" s="1">
        <v>2.3640661938533203E-3</v>
      </c>
      <c r="AE215" s="1">
        <v>6.0583395661929718E-2</v>
      </c>
      <c r="AF215" s="1">
        <v>1.3986013986012624E-3</v>
      </c>
    </row>
    <row r="216" spans="8:32" x14ac:dyDescent="0.2">
      <c r="H216" s="54">
        <v>42748</v>
      </c>
      <c r="I216" s="55">
        <v>20357.286800000002</v>
      </c>
      <c r="J216" s="55">
        <v>13.39</v>
      </c>
      <c r="K216" s="55">
        <v>6.8</v>
      </c>
      <c r="L216" s="55">
        <v>12.64</v>
      </c>
      <c r="M216" s="55">
        <v>22.2</v>
      </c>
      <c r="N216" s="55">
        <v>11.32</v>
      </c>
      <c r="O216" s="55">
        <v>24.33</v>
      </c>
      <c r="P216" s="55">
        <v>15073.1517</v>
      </c>
      <c r="Q216" s="55">
        <v>3519.7339999999999</v>
      </c>
      <c r="R216" s="55">
        <v>2380.2157000000002</v>
      </c>
      <c r="S216" s="55">
        <v>12.62</v>
      </c>
      <c r="T216" s="55">
        <v>2.85</v>
      </c>
      <c r="U216" s="55">
        <v>523.85350000000005</v>
      </c>
      <c r="V216" s="55">
        <v>85487.572799999994</v>
      </c>
      <c r="W216" s="55">
        <v>6850.1526999999996</v>
      </c>
      <c r="X216" s="55"/>
      <c r="Z216" s="1">
        <v>7.039774727202186E-5</v>
      </c>
      <c r="AA216" s="1">
        <v>5.0890585241729624E-3</v>
      </c>
      <c r="AB216" s="1">
        <v>3.0193236714975757E-2</v>
      </c>
      <c r="AC216" s="1">
        <v>2.1905805038333614E-3</v>
      </c>
      <c r="AD216" s="1">
        <v>2.8288543140029265E-3</v>
      </c>
      <c r="AE216" s="1">
        <v>0.10041152263374475</v>
      </c>
      <c r="AF216" s="1">
        <v>6.5696855936181464E-3</v>
      </c>
    </row>
    <row r="217" spans="8:32" x14ac:dyDescent="0.2">
      <c r="H217" s="54">
        <v>42747</v>
      </c>
      <c r="I217" s="55">
        <v>20331.549500000001</v>
      </c>
      <c r="J217" s="55">
        <v>13.19</v>
      </c>
      <c r="K217" s="55">
        <v>6.94</v>
      </c>
      <c r="L217" s="55">
        <v>12.84</v>
      </c>
      <c r="M217" s="55">
        <v>22.12</v>
      </c>
      <c r="N217" s="55">
        <v>11.72</v>
      </c>
      <c r="O217" s="55">
        <v>23.28</v>
      </c>
      <c r="P217" s="55">
        <v>15326.373600000001</v>
      </c>
      <c r="Q217" s="55">
        <v>3566.4865</v>
      </c>
      <c r="R217" s="55">
        <v>2320.3539999999998</v>
      </c>
      <c r="S217" s="55">
        <v>12.98</v>
      </c>
      <c r="T217" s="55">
        <v>2.84</v>
      </c>
      <c r="U217" s="55">
        <v>523.65530000000001</v>
      </c>
      <c r="V217" s="55">
        <v>85766.206900000005</v>
      </c>
      <c r="W217" s="55">
        <v>6874.9238999999998</v>
      </c>
      <c r="X217" s="55"/>
      <c r="Z217" s="1">
        <v>2.3466466419597154E-5</v>
      </c>
      <c r="AA217" s="1">
        <v>5.9021922428330598E-3</v>
      </c>
      <c r="AB217" s="1">
        <v>4.8543689320388328E-3</v>
      </c>
      <c r="AC217" s="1">
        <v>7.6086956521737026E-3</v>
      </c>
      <c r="AD217" s="1">
        <v>9.8039215686275272E-3</v>
      </c>
      <c r="AE217" s="1">
        <v>9.9750623441396957E-3</v>
      </c>
      <c r="AF217" s="1">
        <v>3.2956685499059279E-3</v>
      </c>
    </row>
    <row r="218" spans="8:32" x14ac:dyDescent="0.2">
      <c r="H218" s="54">
        <v>42746</v>
      </c>
      <c r="I218" s="55">
        <v>19594.424999999999</v>
      </c>
      <c r="J218" s="55">
        <v>13.31</v>
      </c>
      <c r="K218" s="55">
        <v>7</v>
      </c>
      <c r="L218" s="55">
        <v>12.96</v>
      </c>
      <c r="M218" s="55">
        <v>22.11</v>
      </c>
      <c r="N218" s="55">
        <v>11.87</v>
      </c>
      <c r="O218" s="55">
        <v>23.14</v>
      </c>
      <c r="P218" s="55">
        <v>15398.3788</v>
      </c>
      <c r="Q218" s="55">
        <v>3595.5882000000001</v>
      </c>
      <c r="R218" s="55">
        <v>2326.9306999999999</v>
      </c>
      <c r="S218" s="55">
        <v>12.95</v>
      </c>
      <c r="T218" s="55">
        <v>2.87</v>
      </c>
      <c r="U218" s="55">
        <v>525.98860000000002</v>
      </c>
      <c r="V218" s="55">
        <v>87708.881800000003</v>
      </c>
      <c r="W218" s="55">
        <v>6887.1333000000004</v>
      </c>
      <c r="X218" s="55"/>
      <c r="Z218" s="1">
        <v>2.3467017107536847E-5</v>
      </c>
      <c r="AA218" s="1">
        <v>8.438818565401629E-4</v>
      </c>
      <c r="AB218" s="1">
        <v>1.9047619047619091E-2</v>
      </c>
      <c r="AC218" s="1">
        <v>3.4870641169853611E-2</v>
      </c>
      <c r="AD218" s="1">
        <v>1.3986013986012624E-3</v>
      </c>
      <c r="AE218" s="1">
        <v>4.1736227045074958E-3</v>
      </c>
      <c r="AF218" s="1">
        <v>6.1582188536237759E-3</v>
      </c>
    </row>
    <row r="219" spans="8:32" x14ac:dyDescent="0.2">
      <c r="H219" s="54">
        <v>42745</v>
      </c>
      <c r="I219" s="55">
        <v>19295.2035</v>
      </c>
      <c r="J219" s="55">
        <v>13.33</v>
      </c>
      <c r="K219" s="55">
        <v>7.14</v>
      </c>
      <c r="L219" s="55">
        <v>12.86</v>
      </c>
      <c r="M219" s="55">
        <v>22.25</v>
      </c>
      <c r="N219" s="55">
        <v>11.93</v>
      </c>
      <c r="O219" s="55">
        <v>22.69</v>
      </c>
      <c r="P219" s="55">
        <v>15454.7147</v>
      </c>
      <c r="Q219" s="55">
        <v>3482.9459000000002</v>
      </c>
      <c r="R219" s="55">
        <v>2289.4405999999999</v>
      </c>
      <c r="S219" s="55">
        <v>13.41</v>
      </c>
      <c r="T219" s="55">
        <v>2.87</v>
      </c>
      <c r="U219" s="55">
        <v>526.67660000000001</v>
      </c>
      <c r="V219" s="55">
        <v>87095.428499999995</v>
      </c>
      <c r="W219" s="55">
        <v>6847.2058999999999</v>
      </c>
      <c r="X219" s="55"/>
      <c r="Z219" s="1">
        <v>2.3467567821233715E-5</v>
      </c>
      <c r="AA219" s="1">
        <v>2.8645833333333259E-2</v>
      </c>
      <c r="AB219" s="1">
        <v>5.9880239520959666E-3</v>
      </c>
      <c r="AC219" s="1">
        <v>9.0805902383654935E-3</v>
      </c>
      <c r="AD219" s="1">
        <v>6.5696855936181464E-3</v>
      </c>
      <c r="AE219" s="1">
        <v>1.097046413502123E-2</v>
      </c>
      <c r="AF219" s="1">
        <v>4.7393364928893789E-4</v>
      </c>
    </row>
    <row r="220" spans="8:32" x14ac:dyDescent="0.2">
      <c r="H220" s="54">
        <v>42744</v>
      </c>
      <c r="I220" s="55">
        <v>19002.019799999998</v>
      </c>
      <c r="J220" s="55">
        <v>13.79</v>
      </c>
      <c r="K220" s="55">
        <v>7.23</v>
      </c>
      <c r="L220" s="55">
        <v>13.4</v>
      </c>
      <c r="M220" s="55">
        <v>22.46</v>
      </c>
      <c r="N220" s="55">
        <v>12.04</v>
      </c>
      <c r="O220" s="55">
        <v>22.76</v>
      </c>
      <c r="P220" s="55">
        <v>15383.429</v>
      </c>
      <c r="Q220" s="55">
        <v>3476.5158000000001</v>
      </c>
      <c r="R220" s="55">
        <v>2288.8471</v>
      </c>
      <c r="S220" s="55">
        <v>13.55</v>
      </c>
      <c r="T220" s="55">
        <v>2.86</v>
      </c>
      <c r="U220" s="55">
        <v>516.64319999999998</v>
      </c>
      <c r="V220" s="55">
        <v>86324.519100000005</v>
      </c>
      <c r="W220" s="55">
        <v>6873.9328999999998</v>
      </c>
      <c r="X220" s="55"/>
      <c r="Z220" s="1">
        <v>2.3468118560909801E-5</v>
      </c>
      <c r="AA220" s="1">
        <v>1.538461538461533E-2</v>
      </c>
      <c r="AB220" s="1">
        <v>1.3002364066194039E-2</v>
      </c>
      <c r="AC220" s="1">
        <v>5.6433408577877264E-3</v>
      </c>
      <c r="AD220" s="1">
        <v>3.2956685499059279E-3</v>
      </c>
      <c r="AE220" s="1">
        <v>1.6597510373444035E-2</v>
      </c>
      <c r="AF220" s="1">
        <v>2.0881670533642649E-2</v>
      </c>
    </row>
    <row r="221" spans="8:32" x14ac:dyDescent="0.2">
      <c r="H221" s="54">
        <v>42741</v>
      </c>
      <c r="I221" s="55">
        <v>17898.8734</v>
      </c>
      <c r="J221" s="55">
        <v>13.58</v>
      </c>
      <c r="K221" s="55">
        <v>7.22</v>
      </c>
      <c r="L221" s="55">
        <v>12.59</v>
      </c>
      <c r="M221" s="55">
        <v>22.22</v>
      </c>
      <c r="N221" s="55">
        <v>11.72</v>
      </c>
      <c r="O221" s="55">
        <v>22.91</v>
      </c>
      <c r="P221" s="55">
        <v>15202.2274</v>
      </c>
      <c r="Q221" s="55">
        <v>3462.7858999999999</v>
      </c>
      <c r="R221" s="55">
        <v>2295.873</v>
      </c>
      <c r="S221" s="55">
        <v>13.31</v>
      </c>
      <c r="T221" s="55">
        <v>2.85</v>
      </c>
      <c r="U221" s="55">
        <v>508.7183</v>
      </c>
      <c r="V221" s="55">
        <v>84764.953800000003</v>
      </c>
      <c r="W221" s="55">
        <v>6833.7291999999998</v>
      </c>
      <c r="X221" s="55"/>
      <c r="Z221" s="1">
        <v>7.0409312804997626E-5</v>
      </c>
      <c r="AA221" s="1">
        <v>3.4305317324183626E-3</v>
      </c>
      <c r="AB221" s="1">
        <v>3.6764705882353033E-2</v>
      </c>
      <c r="AC221" s="1">
        <v>3.3975084937711841E-3</v>
      </c>
      <c r="AD221" s="1">
        <v>6.1582188536237759E-3</v>
      </c>
      <c r="AE221" s="1">
        <v>2.4834437086092009E-3</v>
      </c>
      <c r="AF221" s="1">
        <v>6.3147508633448535E-2</v>
      </c>
    </row>
    <row r="222" spans="8:32" x14ac:dyDescent="0.2">
      <c r="H222" s="54">
        <v>42740</v>
      </c>
      <c r="I222" s="55">
        <v>18115.734700000001</v>
      </c>
      <c r="J222" s="55">
        <v>13.77</v>
      </c>
      <c r="K222" s="55">
        <v>7.49</v>
      </c>
      <c r="L222" s="55">
        <v>12.1</v>
      </c>
      <c r="M222" s="55">
        <v>22.38</v>
      </c>
      <c r="N222" s="55">
        <v>11.86</v>
      </c>
      <c r="O222" s="55">
        <v>23.15</v>
      </c>
      <c r="P222" s="55">
        <v>15309.357099999999</v>
      </c>
      <c r="Q222" s="55">
        <v>3514.1534000000001</v>
      </c>
      <c r="R222" s="55">
        <v>2301.1606000000002</v>
      </c>
      <c r="S222" s="55">
        <v>12.58</v>
      </c>
      <c r="T222" s="55">
        <v>2.85</v>
      </c>
      <c r="U222" s="55">
        <v>510.35500000000002</v>
      </c>
      <c r="V222" s="55">
        <v>85208.7745</v>
      </c>
      <c r="W222" s="55">
        <v>6879.9551000000001</v>
      </c>
      <c r="X222" s="55"/>
      <c r="Z222" s="1">
        <v>2.3470321778074066E-5</v>
      </c>
      <c r="AA222" s="1">
        <v>2.1015761821365997E-2</v>
      </c>
      <c r="AB222" s="1">
        <v>2.9726516052318686E-2</v>
      </c>
      <c r="AC222" s="1">
        <v>1.1312217194570096E-3</v>
      </c>
      <c r="AD222" s="1">
        <v>4.7393364928893789E-4</v>
      </c>
      <c r="AE222" s="1">
        <v>1.5979814970563444E-2</v>
      </c>
      <c r="AF222" s="1">
        <v>1.314508276533588E-2</v>
      </c>
    </row>
    <row r="223" spans="8:32" x14ac:dyDescent="0.2">
      <c r="H223" s="54">
        <v>42739</v>
      </c>
      <c r="I223" s="55">
        <v>18561.0265</v>
      </c>
      <c r="J223" s="55">
        <v>13.94</v>
      </c>
      <c r="K223" s="55">
        <v>7.57</v>
      </c>
      <c r="L223" s="55">
        <v>11.8</v>
      </c>
      <c r="M223" s="55">
        <v>22.23</v>
      </c>
      <c r="N223" s="55">
        <v>12.01</v>
      </c>
      <c r="O223" s="55">
        <v>23.19</v>
      </c>
      <c r="P223" s="55">
        <v>15102.562900000001</v>
      </c>
      <c r="Q223" s="55">
        <v>3515.7163999999998</v>
      </c>
      <c r="R223" s="55">
        <v>2308.5279</v>
      </c>
      <c r="S223" s="55">
        <v>12.28</v>
      </c>
      <c r="T223" s="55">
        <v>2.84</v>
      </c>
      <c r="U223" s="55">
        <v>498.3322</v>
      </c>
      <c r="V223" s="55">
        <v>85067.799400000004</v>
      </c>
      <c r="W223" s="55">
        <v>6866.9174000000003</v>
      </c>
      <c r="X223" s="55"/>
      <c r="Z223" s="1">
        <v>2.3470872646980112E-5</v>
      </c>
      <c r="AA223" s="1">
        <v>3.4904013961606362E-3</v>
      </c>
      <c r="AB223" s="1">
        <v>6.3211125158027848E-2</v>
      </c>
      <c r="AC223" s="1">
        <v>1.7261219792865434E-2</v>
      </c>
      <c r="AD223" s="1">
        <v>2.0881670533642649E-2</v>
      </c>
      <c r="AE223" s="1">
        <v>9.1666666666666563E-3</v>
      </c>
      <c r="AF223" s="1">
        <v>1.4320987654320882E-2</v>
      </c>
    </row>
    <row r="224" spans="8:32" x14ac:dyDescent="0.2">
      <c r="H224" s="54">
        <v>42738</v>
      </c>
      <c r="I224" s="55">
        <v>18391.382399999999</v>
      </c>
      <c r="J224" s="55">
        <v>13.75</v>
      </c>
      <c r="K224" s="55">
        <v>7.55</v>
      </c>
      <c r="L224" s="55">
        <v>11.86</v>
      </c>
      <c r="M224" s="55">
        <v>21.22</v>
      </c>
      <c r="N224" s="55">
        <v>12.02</v>
      </c>
      <c r="O224" s="55">
        <v>23.2</v>
      </c>
      <c r="P224" s="55">
        <v>15102.275299999999</v>
      </c>
      <c r="Q224" s="55">
        <v>3469.1156999999998</v>
      </c>
      <c r="R224" s="55">
        <v>2278.4281999999998</v>
      </c>
      <c r="S224" s="55">
        <v>12.11</v>
      </c>
      <c r="T224" s="55">
        <v>2.84</v>
      </c>
      <c r="U224" s="55">
        <v>494.75580000000002</v>
      </c>
      <c r="V224" s="55">
        <v>85940.334099999993</v>
      </c>
      <c r="W224" s="55">
        <v>6804.0607</v>
      </c>
      <c r="X224" s="55"/>
      <c r="Z224" s="1">
        <v>2.3471423541865377E-5</v>
      </c>
      <c r="AA224" s="1">
        <v>1.5957446808510856E-2</v>
      </c>
      <c r="AB224" s="1">
        <v>2.5348542458809575E-3</v>
      </c>
      <c r="AC224" s="1">
        <v>0</v>
      </c>
      <c r="AD224" s="1">
        <v>6.3147508633448535E-2</v>
      </c>
      <c r="AE224" s="1">
        <v>4.9751243781095411E-3</v>
      </c>
      <c r="AF224" s="1">
        <v>8.8105726872246271E-3</v>
      </c>
    </row>
    <row r="225" spans="8:32" x14ac:dyDescent="0.2">
      <c r="H225" s="54">
        <v>42734</v>
      </c>
      <c r="I225" s="55">
        <v>18378.168399999999</v>
      </c>
      <c r="J225" s="55">
        <v>13.18</v>
      </c>
      <c r="K225" s="55">
        <v>7.35</v>
      </c>
      <c r="L225" s="55">
        <v>11.9</v>
      </c>
      <c r="M225" s="55">
        <v>20.71</v>
      </c>
      <c r="N225" s="55">
        <v>12.02</v>
      </c>
      <c r="O225" s="55">
        <v>23.17</v>
      </c>
      <c r="P225" s="55">
        <v>15044.411899999999</v>
      </c>
      <c r="Q225" s="55">
        <v>3472.3761</v>
      </c>
      <c r="R225" s="55">
        <v>2310.1442000000002</v>
      </c>
      <c r="S225" s="55">
        <v>12</v>
      </c>
      <c r="T225" s="55">
        <v>2.79</v>
      </c>
      <c r="U225" s="55">
        <v>502.9314</v>
      </c>
      <c r="V225" s="55">
        <v>85528.059200000003</v>
      </c>
      <c r="W225" s="55">
        <v>6887.2467999999999</v>
      </c>
      <c r="X225" s="55"/>
      <c r="Z225" s="1">
        <v>2.3471974462507816E-5</v>
      </c>
      <c r="AA225" s="1">
        <v>4.4130626654899086E-3</v>
      </c>
      <c r="AB225" s="1">
        <v>8.9514066496163558E-3</v>
      </c>
      <c r="AC225" s="1">
        <v>1.8079096045197751E-2</v>
      </c>
      <c r="AD225" s="1">
        <v>1.314508276533588E-2</v>
      </c>
      <c r="AE225" s="1">
        <v>1.6556291390728006E-3</v>
      </c>
      <c r="AF225" s="1">
        <v>2.2020105313547145E-2</v>
      </c>
    </row>
    <row r="226" spans="8:32" x14ac:dyDescent="0.2">
      <c r="H226" s="54">
        <v>42733</v>
      </c>
      <c r="I226" s="55">
        <v>18348.881000000001</v>
      </c>
      <c r="J226" s="55">
        <v>13.31</v>
      </c>
      <c r="K226" s="55">
        <v>7.32</v>
      </c>
      <c r="L226" s="55">
        <v>12.03</v>
      </c>
      <c r="M226" s="55">
        <v>20.6</v>
      </c>
      <c r="N226" s="55">
        <v>11.95</v>
      </c>
      <c r="O226" s="55">
        <v>23.14</v>
      </c>
      <c r="P226" s="55">
        <v>14951.177900000001</v>
      </c>
      <c r="Q226" s="55">
        <v>3483.4859000000001</v>
      </c>
      <c r="R226" s="55">
        <v>2336.5264000000002</v>
      </c>
      <c r="S226" s="55">
        <v>11.93</v>
      </c>
      <c r="T226" s="55">
        <v>2.79</v>
      </c>
      <c r="U226" s="55">
        <v>507.4504</v>
      </c>
      <c r="V226" s="55">
        <v>86283.082299999995</v>
      </c>
      <c r="W226" s="55">
        <v>6858.4016000000001</v>
      </c>
      <c r="X226" s="55"/>
      <c r="Z226" s="1">
        <v>7.0420882138932939E-5</v>
      </c>
      <c r="AA226" s="1">
        <v>9.8039215686274161E-3</v>
      </c>
      <c r="AB226" s="1">
        <v>5.0890585241730735E-3</v>
      </c>
      <c r="AC226" s="1">
        <v>2.2650056625141968E-3</v>
      </c>
      <c r="AD226" s="1">
        <v>1.4320987654320882E-2</v>
      </c>
      <c r="AE226" s="1">
        <v>2.1132713440405793E-2</v>
      </c>
      <c r="AF226" s="1">
        <v>4.7641734159122873E-3</v>
      </c>
    </row>
    <row r="227" spans="8:32" x14ac:dyDescent="0.2">
      <c r="H227" s="54">
        <v>42732</v>
      </c>
      <c r="I227" s="55">
        <v>17740.695599999999</v>
      </c>
      <c r="J227" s="55">
        <v>13.3</v>
      </c>
      <c r="K227" s="55">
        <v>7.45</v>
      </c>
      <c r="L227" s="55">
        <v>11.49</v>
      </c>
      <c r="M227" s="55">
        <v>20.56</v>
      </c>
      <c r="N227" s="55">
        <v>11.91</v>
      </c>
      <c r="O227" s="55">
        <v>23.21</v>
      </c>
      <c r="P227" s="55">
        <v>14858.989799999999</v>
      </c>
      <c r="Q227" s="55">
        <v>3472.8530000000001</v>
      </c>
      <c r="R227" s="55">
        <v>2343.0477999999998</v>
      </c>
      <c r="S227" s="55">
        <v>12.16</v>
      </c>
      <c r="T227" s="55">
        <v>2.79</v>
      </c>
      <c r="U227" s="55">
        <v>517.52700000000004</v>
      </c>
      <c r="V227" s="55">
        <v>85746.232799999998</v>
      </c>
      <c r="W227" s="55">
        <v>6808.9270999999999</v>
      </c>
      <c r="X227" s="55"/>
      <c r="Z227" s="1">
        <v>2.3474178403759538E-5</v>
      </c>
      <c r="AA227" s="1">
        <v>8.92060660124816E-4</v>
      </c>
      <c r="AB227" s="1">
        <v>5.0802139037433136E-2</v>
      </c>
      <c r="AC227" s="1">
        <v>5.6306306306307397E-3</v>
      </c>
      <c r="AD227" s="1">
        <v>8.8105726872246271E-3</v>
      </c>
      <c r="AE227" s="1">
        <v>2.5295109612141209E-3</v>
      </c>
      <c r="AF227" s="1">
        <v>9.4384143463899228E-3</v>
      </c>
    </row>
    <row r="228" spans="8:32" x14ac:dyDescent="0.2">
      <c r="H228" s="54">
        <v>42731</v>
      </c>
      <c r="I228" s="55">
        <v>17944.929100000001</v>
      </c>
      <c r="J228" s="55">
        <v>12.99</v>
      </c>
      <c r="K228" s="55">
        <v>7.54</v>
      </c>
      <c r="L228" s="55">
        <v>11.27</v>
      </c>
      <c r="M228" s="55">
        <v>20.49</v>
      </c>
      <c r="N228" s="55">
        <v>12.13</v>
      </c>
      <c r="O228" s="55">
        <v>23.53</v>
      </c>
      <c r="P228" s="55">
        <v>14925.291300000001</v>
      </c>
      <c r="Q228" s="55">
        <v>3490.7752999999998</v>
      </c>
      <c r="R228" s="55">
        <v>2322.1415000000002</v>
      </c>
      <c r="S228" s="55">
        <v>12.16</v>
      </c>
      <c r="T228" s="55">
        <v>2.8</v>
      </c>
      <c r="U228" s="55">
        <v>519.72230000000002</v>
      </c>
      <c r="V228" s="55">
        <v>85469.450100000002</v>
      </c>
      <c r="W228" s="55">
        <v>6816.7217000000001</v>
      </c>
      <c r="X228" s="55"/>
      <c r="Z228" s="1">
        <v>2.3474729453853982E-5</v>
      </c>
      <c r="AA228" s="1">
        <v>1.6666666666666607E-2</v>
      </c>
      <c r="AB228" s="1">
        <v>1.3351134846462109E-3</v>
      </c>
      <c r="AC228" s="1">
        <v>3.3898305084747449E-3</v>
      </c>
      <c r="AD228" s="1">
        <v>2.2020105313547145E-2</v>
      </c>
      <c r="AE228" s="1">
        <v>1.7398508699254411E-2</v>
      </c>
      <c r="AF228" s="1">
        <v>1.290630975143392E-2</v>
      </c>
    </row>
    <row r="229" spans="8:32" x14ac:dyDescent="0.2">
      <c r="H229" s="54">
        <v>42730</v>
      </c>
      <c r="I229" s="55">
        <v>17678.6459</v>
      </c>
      <c r="J229" s="55">
        <v>12.95</v>
      </c>
      <c r="K229" s="55">
        <v>7.39</v>
      </c>
      <c r="L229" s="55">
        <v>11.21</v>
      </c>
      <c r="M229" s="55">
        <v>20.6</v>
      </c>
      <c r="N229" s="55">
        <v>11.93</v>
      </c>
      <c r="O229" s="55">
        <v>23.06</v>
      </c>
      <c r="P229" s="55">
        <v>14806.288399999999</v>
      </c>
      <c r="Q229" s="55">
        <v>3469.1098999999999</v>
      </c>
      <c r="R229" s="55">
        <v>2284.3746999999998</v>
      </c>
      <c r="S229" s="55">
        <v>12.15</v>
      </c>
      <c r="T229" s="55">
        <v>2.81</v>
      </c>
      <c r="U229" s="55">
        <v>516.65260000000001</v>
      </c>
      <c r="V229" s="55">
        <v>84137.776599999997</v>
      </c>
      <c r="W229" s="55">
        <v>6771.2555000000002</v>
      </c>
      <c r="X229" s="55"/>
      <c r="Z229" s="1">
        <v>2.34752805297056E-5</v>
      </c>
      <c r="AA229" s="1">
        <v>9.7431355181578638E-3</v>
      </c>
      <c r="AB229" s="1">
        <v>6.7204301075267647E-3</v>
      </c>
      <c r="AC229" s="1">
        <v>1.1286681715575453E-3</v>
      </c>
      <c r="AD229" s="1">
        <v>4.7641734159122873E-3</v>
      </c>
      <c r="AE229" s="1">
        <v>9.8441345365052335E-3</v>
      </c>
      <c r="AF229" s="1">
        <v>4.3206913106099698E-3</v>
      </c>
    </row>
    <row r="230" spans="8:32" x14ac:dyDescent="0.2">
      <c r="H230" s="54">
        <v>42727</v>
      </c>
      <c r="I230" s="55">
        <v>18695.525699999998</v>
      </c>
      <c r="J230" s="55">
        <v>12.95</v>
      </c>
      <c r="K230" s="55">
        <v>7.22</v>
      </c>
      <c r="L230" s="55">
        <v>11.15</v>
      </c>
      <c r="M230" s="55">
        <v>20.55</v>
      </c>
      <c r="N230" s="55">
        <v>11.81</v>
      </c>
      <c r="O230" s="55">
        <v>23.04</v>
      </c>
      <c r="P230" s="55">
        <v>15170.5409</v>
      </c>
      <c r="Q230" s="55">
        <v>3447.1693</v>
      </c>
      <c r="R230" s="55">
        <v>2322.2966000000001</v>
      </c>
      <c r="S230" s="55">
        <v>12.1</v>
      </c>
      <c r="T230" s="55">
        <v>2.81</v>
      </c>
      <c r="U230" s="55">
        <v>523.50779999999997</v>
      </c>
      <c r="V230" s="55">
        <v>90054.927299999996</v>
      </c>
      <c r="W230" s="55">
        <v>6837.5784999999996</v>
      </c>
      <c r="X230" s="55"/>
      <c r="Z230" s="1">
        <v>2.3475831631314392E-5</v>
      </c>
      <c r="AA230" s="1">
        <v>3.555555555555534E-3</v>
      </c>
      <c r="AB230" s="1">
        <v>1.4569536423840956E-2</v>
      </c>
      <c r="AC230" s="1">
        <v>1.1160714285714413E-2</v>
      </c>
      <c r="AD230" s="1">
        <v>9.4384143463899228E-3</v>
      </c>
      <c r="AE230" s="1">
        <v>8.2101806239731623E-4</v>
      </c>
      <c r="AF230" s="1">
        <v>2.1146616541353525E-2</v>
      </c>
    </row>
    <row r="231" spans="8:32" x14ac:dyDescent="0.2">
      <c r="H231" s="54">
        <v>42726</v>
      </c>
      <c r="I231" s="55">
        <v>18566.825799999999</v>
      </c>
      <c r="J231" s="55">
        <v>13.18</v>
      </c>
      <c r="K231" s="55">
        <v>7.29</v>
      </c>
      <c r="L231" s="55">
        <v>11.34</v>
      </c>
      <c r="M231" s="55">
        <v>20.63</v>
      </c>
      <c r="N231" s="55">
        <v>11.38</v>
      </c>
      <c r="O231" s="55">
        <v>23.22</v>
      </c>
      <c r="P231" s="55">
        <v>15173.622100000001</v>
      </c>
      <c r="Q231" s="55">
        <v>3460.3481999999999</v>
      </c>
      <c r="R231" s="55">
        <v>2311.7501999999999</v>
      </c>
      <c r="S231" s="55">
        <v>12.49</v>
      </c>
      <c r="T231" s="55">
        <v>2.82</v>
      </c>
      <c r="U231" s="55">
        <v>528.31650000000002</v>
      </c>
      <c r="V231" s="55">
        <v>90000.095400000006</v>
      </c>
      <c r="W231" s="55">
        <v>6841.6291000000001</v>
      </c>
      <c r="X231" s="55"/>
      <c r="Z231" s="1">
        <v>7.0432455275382111E-5</v>
      </c>
      <c r="AA231" s="1">
        <v>6.1837455830389132E-3</v>
      </c>
      <c r="AB231" s="1">
        <v>3.9893617021276029E-3</v>
      </c>
      <c r="AC231" s="1">
        <v>0</v>
      </c>
      <c r="AD231" s="1">
        <v>1.290630975143392E-2</v>
      </c>
      <c r="AE231" s="1">
        <v>8.2034454470880647E-4</v>
      </c>
      <c r="AF231" s="1">
        <v>8.0530554239697238E-3</v>
      </c>
    </row>
    <row r="232" spans="8:32" x14ac:dyDescent="0.2">
      <c r="H232" s="54">
        <v>42725</v>
      </c>
      <c r="I232" s="55">
        <v>19378.9421</v>
      </c>
      <c r="J232" s="55">
        <v>12.81</v>
      </c>
      <c r="K232" s="55">
        <v>7.32</v>
      </c>
      <c r="L232" s="55">
        <v>11.13</v>
      </c>
      <c r="M232" s="55">
        <v>20.52</v>
      </c>
      <c r="N232" s="55">
        <v>11.4</v>
      </c>
      <c r="O232" s="55">
        <v>23.22</v>
      </c>
      <c r="P232" s="55">
        <v>15128.225200000001</v>
      </c>
      <c r="Q232" s="55">
        <v>3457.8308999999999</v>
      </c>
      <c r="R232" s="55">
        <v>2333.1774999999998</v>
      </c>
      <c r="S232" s="55">
        <v>12.52</v>
      </c>
      <c r="T232" s="55">
        <v>2.84</v>
      </c>
      <c r="U232" s="55">
        <v>539.54359999999997</v>
      </c>
      <c r="V232" s="55">
        <v>92531.768599999996</v>
      </c>
      <c r="W232" s="55">
        <v>6832.2968000000001</v>
      </c>
      <c r="X232" s="55"/>
      <c r="Z232" s="1">
        <v>2.347803629709766E-5</v>
      </c>
      <c r="AA232" s="1">
        <v>1.7636684303350414E-3</v>
      </c>
      <c r="AB232" s="1">
        <v>4.0053404539384108E-3</v>
      </c>
      <c r="AC232" s="1">
        <v>7.8740157480314821E-3</v>
      </c>
      <c r="AD232" s="1">
        <v>4.3206913106099698E-3</v>
      </c>
      <c r="AE232" s="1">
        <v>8.2101806239731623E-4</v>
      </c>
      <c r="AF232" s="1">
        <v>1.0314111579934337E-2</v>
      </c>
    </row>
    <row r="233" spans="8:32" x14ac:dyDescent="0.2">
      <c r="H233" s="54">
        <v>42724</v>
      </c>
      <c r="I233" s="55">
        <v>19112.2592</v>
      </c>
      <c r="J233" s="55">
        <v>13.04</v>
      </c>
      <c r="K233" s="55">
        <v>7.33</v>
      </c>
      <c r="L233" s="55">
        <v>10.43</v>
      </c>
      <c r="M233" s="55">
        <v>20.68</v>
      </c>
      <c r="N233" s="55">
        <v>11.31</v>
      </c>
      <c r="O233" s="55">
        <v>23.09</v>
      </c>
      <c r="P233" s="55">
        <v>14916.0669</v>
      </c>
      <c r="Q233" s="55">
        <v>3480.3218000000002</v>
      </c>
      <c r="R233" s="55">
        <v>2350.6262999999999</v>
      </c>
      <c r="S233" s="55">
        <v>12.57</v>
      </c>
      <c r="T233" s="55">
        <v>2.81</v>
      </c>
      <c r="U233" s="55">
        <v>540.77959999999996</v>
      </c>
      <c r="V233" s="55">
        <v>92403.723199999993</v>
      </c>
      <c r="W233" s="55">
        <v>6815.8398999999999</v>
      </c>
      <c r="X233" s="55"/>
      <c r="AA233" s="1">
        <v>1.0711009442232133E-2</v>
      </c>
      <c r="AB233" s="1">
        <v>3.0704612532068687E-3</v>
      </c>
      <c r="AC233" s="1">
        <v>9.559172190943821E-4</v>
      </c>
    </row>
    <row r="234" spans="8:32" x14ac:dyDescent="0.2">
      <c r="H234" s="54">
        <v>42723</v>
      </c>
      <c r="I234" s="55">
        <v>19530.355800000001</v>
      </c>
      <c r="J234" s="55">
        <v>12.8</v>
      </c>
      <c r="K234" s="55">
        <v>7.27</v>
      </c>
      <c r="L234" s="55">
        <v>10.92</v>
      </c>
      <c r="M234" s="55">
        <v>20.64</v>
      </c>
      <c r="N234" s="55">
        <v>11.3</v>
      </c>
      <c r="O234" s="55">
        <v>23.12</v>
      </c>
      <c r="P234" s="55">
        <v>15426.5278</v>
      </c>
      <c r="Q234" s="55">
        <v>3595.9245000000001</v>
      </c>
      <c r="R234" s="55">
        <v>2433.9380999999998</v>
      </c>
      <c r="S234" s="55">
        <v>12.52</v>
      </c>
      <c r="T234" s="55">
        <v>2.83</v>
      </c>
      <c r="U234" s="55">
        <v>544.14739999999995</v>
      </c>
      <c r="V234" s="55">
        <v>93265.608800000002</v>
      </c>
      <c r="W234" s="55">
        <v>6919.8514999999998</v>
      </c>
      <c r="X234" s="55"/>
      <c r="AA234" s="1">
        <v>3.8388768334894907E-3</v>
      </c>
      <c r="AB234" s="1">
        <v>3.332075949524449E-3</v>
      </c>
      <c r="AC234" s="1">
        <v>4.2426295811071046E-4</v>
      </c>
    </row>
    <row r="235" spans="8:32" x14ac:dyDescent="0.2">
      <c r="H235" s="54">
        <v>42720</v>
      </c>
      <c r="I235" s="55">
        <v>19724.872599999999</v>
      </c>
      <c r="J235" s="55">
        <v>12.85</v>
      </c>
      <c r="K235" s="55">
        <v>7.35</v>
      </c>
      <c r="L235" s="55">
        <v>10.95</v>
      </c>
      <c r="M235" s="55">
        <v>20.65</v>
      </c>
      <c r="N235" s="55">
        <v>11.25</v>
      </c>
      <c r="O235" s="55">
        <v>23.47</v>
      </c>
      <c r="P235" s="55">
        <v>15723.145699999999</v>
      </c>
      <c r="Q235" s="55">
        <v>3584.3881000000001</v>
      </c>
      <c r="R235" s="55">
        <v>2433.0032999999999</v>
      </c>
      <c r="S235" s="55">
        <v>12.34</v>
      </c>
      <c r="T235" s="55">
        <v>2.85</v>
      </c>
      <c r="U235" s="55">
        <v>551.49869999999999</v>
      </c>
      <c r="V235" s="55">
        <v>95123.24</v>
      </c>
      <c r="W235" s="55">
        <v>6969.2165999999997</v>
      </c>
      <c r="X235" s="55"/>
      <c r="AA235" s="1">
        <v>3.2917410455047813E-3</v>
      </c>
      <c r="AB235" s="1">
        <v>1.1497140566432473E-2</v>
      </c>
      <c r="AC235" s="1">
        <v>1.8277953278239556E-3</v>
      </c>
    </row>
    <row r="236" spans="8:32" x14ac:dyDescent="0.2">
      <c r="H236" s="54">
        <v>42719</v>
      </c>
      <c r="I236" s="55">
        <v>20028.2808</v>
      </c>
      <c r="J236" s="55">
        <v>12.7</v>
      </c>
      <c r="K236" s="55">
        <v>7.2</v>
      </c>
      <c r="L236" s="55">
        <v>10.88</v>
      </c>
      <c r="M236" s="55">
        <v>20.53</v>
      </c>
      <c r="N236" s="55">
        <v>11.13</v>
      </c>
      <c r="O236" s="55">
        <v>23.5</v>
      </c>
      <c r="P236" s="55">
        <v>15790.8753</v>
      </c>
      <c r="Q236" s="55">
        <v>3570.8323999999998</v>
      </c>
      <c r="R236" s="55">
        <v>2424.7653</v>
      </c>
      <c r="S236" s="55">
        <v>12.04</v>
      </c>
      <c r="T236" s="55">
        <v>2.85</v>
      </c>
      <c r="U236" s="55">
        <v>551.4393</v>
      </c>
      <c r="V236" s="55">
        <v>95952.249800000005</v>
      </c>
      <c r="W236" s="55">
        <v>6931.5445</v>
      </c>
      <c r="X236" s="55"/>
      <c r="AA236" s="1">
        <v>7.280039750530154E-4</v>
      </c>
      <c r="AB236" s="1">
        <v>3.7784601776975624E-3</v>
      </c>
      <c r="AC236" s="1">
        <v>9.4420408206776774E-3</v>
      </c>
    </row>
    <row r="237" spans="8:32" x14ac:dyDescent="0.2">
      <c r="H237" s="54">
        <v>42718</v>
      </c>
      <c r="I237" s="55">
        <v>20314.1878</v>
      </c>
      <c r="J237" s="55">
        <v>12.59</v>
      </c>
      <c r="K237" s="55">
        <v>7.2</v>
      </c>
      <c r="L237" s="55">
        <v>10.7</v>
      </c>
      <c r="M237" s="55">
        <v>20.3</v>
      </c>
      <c r="N237" s="55">
        <v>10.87</v>
      </c>
      <c r="O237" s="55">
        <v>23.48</v>
      </c>
      <c r="P237" s="55">
        <v>15768.8421</v>
      </c>
      <c r="Q237" s="55">
        <v>3577.3546999999999</v>
      </c>
      <c r="R237" s="55">
        <v>2417.8326999999999</v>
      </c>
      <c r="S237" s="55">
        <v>12.16</v>
      </c>
      <c r="T237" s="55">
        <v>2.84</v>
      </c>
      <c r="U237" s="55">
        <v>551.48099999999999</v>
      </c>
      <c r="V237" s="55">
        <v>96060.635200000004</v>
      </c>
      <c r="W237" s="55">
        <v>6941.8217999999997</v>
      </c>
      <c r="X237" s="55"/>
      <c r="AA237" s="1">
        <v>3.1914237033289217E-3</v>
      </c>
      <c r="AB237" s="1">
        <v>8.2241083342029508E-3</v>
      </c>
      <c r="AC237" s="1">
        <v>3.9018120591247651E-3</v>
      </c>
    </row>
    <row r="238" spans="8:32" x14ac:dyDescent="0.2">
      <c r="H238" s="54">
        <v>42717</v>
      </c>
      <c r="I238" s="55">
        <v>20108.0602</v>
      </c>
      <c r="J238" s="55">
        <v>12.15</v>
      </c>
      <c r="K238" s="55">
        <v>7.2</v>
      </c>
      <c r="L238" s="55">
        <v>10.98</v>
      </c>
      <c r="M238" s="55">
        <v>20.41</v>
      </c>
      <c r="N238" s="55">
        <v>11.02</v>
      </c>
      <c r="O238" s="55">
        <v>23.47</v>
      </c>
      <c r="P238" s="55">
        <v>16096.6417</v>
      </c>
      <c r="Q238" s="55">
        <v>3594.0812999999998</v>
      </c>
      <c r="R238" s="55">
        <v>2470.7447999999999</v>
      </c>
      <c r="S238" s="55">
        <v>12.08</v>
      </c>
      <c r="T238" s="55">
        <v>2.9</v>
      </c>
      <c r="U238" s="55">
        <v>557.94529999999997</v>
      </c>
      <c r="V238" s="55">
        <v>95735.668099999995</v>
      </c>
      <c r="W238" s="55">
        <v>7112.4930000000004</v>
      </c>
      <c r="X238" s="55"/>
      <c r="AA238" s="1">
        <v>5.7347738707267393E-3</v>
      </c>
      <c r="AB238" s="1">
        <v>2.7551767371145619E-3</v>
      </c>
      <c r="AC238" s="1">
        <v>5.0864410992275122E-3</v>
      </c>
    </row>
    <row r="239" spans="8:32" x14ac:dyDescent="0.2">
      <c r="H239" s="54">
        <v>42716</v>
      </c>
      <c r="I239" s="55">
        <v>19354.728899999998</v>
      </c>
      <c r="J239" s="55">
        <v>11.92</v>
      </c>
      <c r="K239" s="55">
        <v>7.19</v>
      </c>
      <c r="L239" s="55">
        <v>10.31</v>
      </c>
      <c r="M239" s="55">
        <v>20.2</v>
      </c>
      <c r="N239" s="55">
        <v>11</v>
      </c>
      <c r="O239" s="55">
        <v>23.57</v>
      </c>
      <c r="P239" s="55">
        <v>15825.561900000001</v>
      </c>
      <c r="Q239" s="55">
        <v>3583.2082999999998</v>
      </c>
      <c r="R239" s="55">
        <v>2442.6466</v>
      </c>
      <c r="S239" s="55">
        <v>11.91</v>
      </c>
      <c r="T239" s="55">
        <v>2.89</v>
      </c>
      <c r="U239" s="55">
        <v>559.16229999999996</v>
      </c>
      <c r="V239" s="55">
        <v>94232.012300000002</v>
      </c>
      <c r="W239" s="55">
        <v>7101.6620000000003</v>
      </c>
      <c r="X239" s="55"/>
      <c r="AA239" s="1">
        <v>1.7610408878422357E-3</v>
      </c>
      <c r="AB239" s="1">
        <v>1.3759590166596558E-3</v>
      </c>
      <c r="AC239" s="1">
        <v>1.1468226842070717E-3</v>
      </c>
    </row>
    <row r="240" spans="8:32" x14ac:dyDescent="0.2">
      <c r="H240" s="54">
        <v>42713</v>
      </c>
      <c r="I240" s="55">
        <v>19071.977800000001</v>
      </c>
      <c r="J240" s="55">
        <v>12.36</v>
      </c>
      <c r="K240" s="55">
        <v>7.68</v>
      </c>
      <c r="L240" s="55">
        <v>10.31</v>
      </c>
      <c r="M240" s="55">
        <v>21.38</v>
      </c>
      <c r="N240" s="55">
        <v>11.85</v>
      </c>
      <c r="O240" s="55">
        <v>24.4</v>
      </c>
      <c r="P240" s="55">
        <v>15678.3662</v>
      </c>
      <c r="Q240" s="55">
        <v>3563.0857000000001</v>
      </c>
      <c r="R240" s="55">
        <v>2383.6161999999999</v>
      </c>
      <c r="S240" s="55">
        <v>12.25</v>
      </c>
      <c r="T240" s="55">
        <v>2.97</v>
      </c>
      <c r="U240" s="55">
        <v>561.78700000000003</v>
      </c>
      <c r="V240" s="55">
        <v>94878.230800000005</v>
      </c>
      <c r="W240" s="55">
        <v>7065.7505000000001</v>
      </c>
      <c r="X240" s="55"/>
      <c r="AA240" s="1">
        <v>9.5090786430215291E-3</v>
      </c>
      <c r="AB240" s="1">
        <v>4.0626596559292238E-3</v>
      </c>
      <c r="AC240" s="1">
        <v>2.3364772030323167E-3</v>
      </c>
    </row>
    <row r="241" spans="8:29" x14ac:dyDescent="0.2">
      <c r="H241" s="54">
        <v>42712</v>
      </c>
      <c r="I241" s="55">
        <v>18609.4323</v>
      </c>
      <c r="J241" s="55">
        <v>12.39</v>
      </c>
      <c r="K241" s="55">
        <v>7.75</v>
      </c>
      <c r="L241" s="55">
        <v>10.18</v>
      </c>
      <c r="M241" s="55">
        <v>21.7</v>
      </c>
      <c r="N241" s="55">
        <v>12.25</v>
      </c>
      <c r="O241" s="55">
        <v>24.89</v>
      </c>
      <c r="P241" s="55">
        <v>15679.1684</v>
      </c>
      <c r="Q241" s="55">
        <v>3569.5146</v>
      </c>
      <c r="R241" s="55">
        <v>2419.9757</v>
      </c>
      <c r="S241" s="55">
        <v>12.34</v>
      </c>
      <c r="T241" s="55">
        <v>2.96</v>
      </c>
      <c r="U241" s="55">
        <v>561.61890000000005</v>
      </c>
      <c r="V241" s="55">
        <v>94802.286800000002</v>
      </c>
      <c r="W241" s="55">
        <v>7102.1606000000002</v>
      </c>
      <c r="X241" s="55"/>
      <c r="AA241" s="1">
        <v>4.164177496579935E-3</v>
      </c>
      <c r="AB241" s="1">
        <v>9.1706479623976378E-5</v>
      </c>
      <c r="AC241" s="1">
        <v>3.0165718811474562E-3</v>
      </c>
    </row>
    <row r="242" spans="8:29" x14ac:dyDescent="0.2">
      <c r="H242" s="54">
        <v>42711</v>
      </c>
      <c r="I242" s="55">
        <v>18992.840400000001</v>
      </c>
      <c r="J242" s="55">
        <v>12.31</v>
      </c>
      <c r="K242" s="55">
        <v>7.83</v>
      </c>
      <c r="L242" s="55">
        <v>10.25</v>
      </c>
      <c r="M242" s="55">
        <v>21.6</v>
      </c>
      <c r="N242" s="55">
        <v>12.47</v>
      </c>
      <c r="O242" s="55">
        <v>24.85</v>
      </c>
      <c r="P242" s="55">
        <v>15856.9946</v>
      </c>
      <c r="Q242" s="55">
        <v>3647.8308999999999</v>
      </c>
      <c r="R242" s="55">
        <v>2454.0841999999998</v>
      </c>
      <c r="S242" s="55">
        <v>12.37</v>
      </c>
      <c r="T242" s="55">
        <v>3.02</v>
      </c>
      <c r="U242" s="55">
        <v>565.29750000000001</v>
      </c>
      <c r="V242" s="55">
        <v>96446.438899999994</v>
      </c>
      <c r="W242" s="55">
        <v>7113.6867000000002</v>
      </c>
      <c r="X242" s="55"/>
      <c r="AA242" s="1">
        <v>1.0630204717698044E-2</v>
      </c>
      <c r="AB242" s="1">
        <v>1.7488509039675915E-4</v>
      </c>
      <c r="AC242" s="1">
        <v>4.5254682176179006E-3</v>
      </c>
    </row>
    <row r="243" spans="8:29" x14ac:dyDescent="0.2">
      <c r="H243" s="54">
        <v>42710</v>
      </c>
      <c r="I243" s="55">
        <v>18531.626700000001</v>
      </c>
      <c r="J243" s="55">
        <v>11.98</v>
      </c>
      <c r="K243" s="55">
        <v>7.74</v>
      </c>
      <c r="L243" s="55">
        <v>10.08</v>
      </c>
      <c r="M243" s="55">
        <v>21.23</v>
      </c>
      <c r="N243" s="55">
        <v>12.32</v>
      </c>
      <c r="O243" s="55">
        <v>24.36</v>
      </c>
      <c r="P243" s="55">
        <v>15775.4568</v>
      </c>
      <c r="Q243" s="55">
        <v>3635.1397000000002</v>
      </c>
      <c r="R243" s="55">
        <v>2432.0727999999999</v>
      </c>
      <c r="S243" s="55">
        <v>12.15</v>
      </c>
      <c r="T243" s="55">
        <v>2.95</v>
      </c>
      <c r="U243" s="55">
        <v>552.51880000000006</v>
      </c>
      <c r="V243" s="55">
        <v>94941.011100000003</v>
      </c>
      <c r="W243" s="55">
        <v>7047.6800999999996</v>
      </c>
      <c r="X243" s="55"/>
      <c r="AA243" s="1">
        <v>8.363575777257104E-4</v>
      </c>
      <c r="AB243" s="1">
        <v>7.1660800949908676E-3</v>
      </c>
      <c r="AC243" s="1">
        <v>2.1217944183745674E-3</v>
      </c>
    </row>
    <row r="244" spans="8:29" x14ac:dyDescent="0.2">
      <c r="H244" s="54">
        <v>42709</v>
      </c>
      <c r="I244" s="55">
        <v>18554.733199999999</v>
      </c>
      <c r="J244" s="55">
        <v>12.09</v>
      </c>
      <c r="K244" s="55">
        <v>7.74</v>
      </c>
      <c r="L244" s="55">
        <v>9.5399999999999991</v>
      </c>
      <c r="M244" s="55">
        <v>21.18</v>
      </c>
      <c r="N244" s="55">
        <v>12.59</v>
      </c>
      <c r="O244" s="55">
        <v>24.13</v>
      </c>
      <c r="P244" s="55">
        <v>15718.545599999999</v>
      </c>
      <c r="Q244" s="55">
        <v>3653.5252</v>
      </c>
      <c r="R244" s="55">
        <v>2432.1314000000002</v>
      </c>
      <c r="S244" s="55">
        <v>12.1</v>
      </c>
      <c r="T244" s="55">
        <v>2.96</v>
      </c>
      <c r="U244" s="55">
        <v>563.68709999999999</v>
      </c>
      <c r="V244" s="55">
        <v>95047.588499999998</v>
      </c>
      <c r="W244" s="55">
        <v>7067.3486000000003</v>
      </c>
      <c r="X244" s="55"/>
      <c r="AA244" s="1">
        <v>6.6401711654561213E-3</v>
      </c>
      <c r="AB244" s="1">
        <v>1.181731539236397E-3</v>
      </c>
      <c r="AC244" s="1">
        <v>2.2612775051081946E-2</v>
      </c>
    </row>
    <row r="245" spans="8:29" x14ac:dyDescent="0.2">
      <c r="H245" s="54">
        <v>42706</v>
      </c>
      <c r="I245" s="55">
        <v>17979.653600000001</v>
      </c>
      <c r="J245" s="55">
        <v>12.15</v>
      </c>
      <c r="K245" s="55">
        <v>7.9</v>
      </c>
      <c r="L245" s="55">
        <v>9.6999999999999993</v>
      </c>
      <c r="M245" s="55">
        <v>21.02</v>
      </c>
      <c r="N245" s="55">
        <v>12.61</v>
      </c>
      <c r="O245" s="55">
        <v>24.78</v>
      </c>
      <c r="P245" s="55">
        <v>15657.3256</v>
      </c>
      <c r="Q245" s="55">
        <v>3718.8101999999999</v>
      </c>
      <c r="R245" s="55">
        <v>2405.3957</v>
      </c>
      <c r="S245" s="55">
        <v>12.45</v>
      </c>
      <c r="T245" s="55">
        <v>3.03</v>
      </c>
      <c r="U245" s="55">
        <v>571.82370000000003</v>
      </c>
      <c r="V245" s="55">
        <v>91990.060200000007</v>
      </c>
      <c r="W245" s="55">
        <v>7094.9605000000001</v>
      </c>
      <c r="X245" s="55"/>
      <c r="AA245" s="1">
        <v>4.8525444533824569E-3</v>
      </c>
      <c r="AB245" s="1">
        <v>4.5260539873082095E-5</v>
      </c>
      <c r="AC245" s="1">
        <v>1.7841893306577927E-2</v>
      </c>
    </row>
    <row r="246" spans="8:29" x14ac:dyDescent="0.2">
      <c r="H246" s="54">
        <v>42705</v>
      </c>
      <c r="I246" s="55">
        <v>18041.524700000002</v>
      </c>
      <c r="J246" s="55">
        <v>12.4</v>
      </c>
      <c r="K246" s="55">
        <v>8.1199999999999992</v>
      </c>
      <c r="L246" s="55">
        <v>9.67</v>
      </c>
      <c r="M246" s="55">
        <v>21.44</v>
      </c>
      <c r="N246" s="55">
        <v>13.38</v>
      </c>
      <c r="O246" s="55">
        <v>25.3</v>
      </c>
      <c r="P246" s="55">
        <v>15849.2747</v>
      </c>
      <c r="Q246" s="55">
        <v>3674.7285999999999</v>
      </c>
      <c r="R246" s="55">
        <v>2437.2734</v>
      </c>
      <c r="S246" s="55">
        <v>12.57</v>
      </c>
      <c r="T246" s="55">
        <v>3.07</v>
      </c>
      <c r="U246" s="55">
        <v>575.3845</v>
      </c>
      <c r="V246" s="55">
        <v>92536.418099999995</v>
      </c>
      <c r="W246" s="55">
        <v>7177.0284000000001</v>
      </c>
      <c r="X246" s="55"/>
      <c r="AA246" s="1">
        <v>4.8300563337165814E-3</v>
      </c>
      <c r="AB246" s="1">
        <v>1.4386269053794032E-2</v>
      </c>
      <c r="AC246" s="1">
        <v>1.3483653764922554E-2</v>
      </c>
    </row>
    <row r="247" spans="8:29" x14ac:dyDescent="0.2">
      <c r="H247" s="54">
        <v>42704</v>
      </c>
      <c r="I247" s="55">
        <v>17712.504000000001</v>
      </c>
      <c r="J247" s="55">
        <v>12.01</v>
      </c>
      <c r="K247" s="55">
        <v>8.0299999999999994</v>
      </c>
      <c r="L247" s="55">
        <v>9.5500000000000007</v>
      </c>
      <c r="M247" s="55">
        <v>21.47</v>
      </c>
      <c r="N247" s="55">
        <v>13.22</v>
      </c>
      <c r="O247" s="55">
        <v>25.14</v>
      </c>
      <c r="P247" s="55">
        <v>15798.9221</v>
      </c>
      <c r="Q247" s="55">
        <v>3688.5182</v>
      </c>
      <c r="R247" s="55">
        <v>2432.2190999999998</v>
      </c>
      <c r="S247" s="55">
        <v>12.52</v>
      </c>
      <c r="T247" s="55">
        <v>2.98</v>
      </c>
      <c r="U247" s="55">
        <v>556.55269999999996</v>
      </c>
      <c r="V247" s="55">
        <v>90835.911500000002</v>
      </c>
      <c r="W247" s="55">
        <v>7215.7356</v>
      </c>
      <c r="X247" s="55"/>
      <c r="AA247" s="1">
        <v>1.8582630515959764E-3</v>
      </c>
      <c r="AB247" s="1">
        <v>3.8797681841022946E-3</v>
      </c>
      <c r="AC247" s="1">
        <v>3.4492427542787141E-4</v>
      </c>
    </row>
    <row r="248" spans="8:29" x14ac:dyDescent="0.2">
      <c r="H248" s="54">
        <v>42703</v>
      </c>
      <c r="I248" s="55">
        <v>18641.600600000002</v>
      </c>
      <c r="J248" s="55">
        <v>11.96</v>
      </c>
      <c r="K248" s="55">
        <v>8.18</v>
      </c>
      <c r="L248" s="55">
        <v>9.69</v>
      </c>
      <c r="M248" s="55">
        <v>21.26</v>
      </c>
      <c r="N248" s="55">
        <v>13.4</v>
      </c>
      <c r="O248" s="55">
        <v>25.24</v>
      </c>
      <c r="P248" s="55">
        <v>15942.1078</v>
      </c>
      <c r="Q248" s="55">
        <v>3594.4865</v>
      </c>
      <c r="R248" s="55">
        <v>2487.2561999999998</v>
      </c>
      <c r="S248" s="55">
        <v>12.61</v>
      </c>
      <c r="T248" s="55">
        <v>3.03</v>
      </c>
      <c r="U248" s="55">
        <v>573.27030000000002</v>
      </c>
      <c r="V248" s="55">
        <v>94050.877500000002</v>
      </c>
      <c r="W248" s="55">
        <v>7297.6079</v>
      </c>
      <c r="X248" s="55"/>
      <c r="AA248" s="1">
        <v>1.3013840867024173E-2</v>
      </c>
      <c r="AB248" s="1">
        <v>2.8446413410243565E-3</v>
      </c>
      <c r="AC248" s="1">
        <v>4.3931503698488861E-3</v>
      </c>
    </row>
    <row r="249" spans="8:29" x14ac:dyDescent="0.2">
      <c r="H249" s="54">
        <v>42702</v>
      </c>
      <c r="I249" s="55">
        <v>19246.302299999999</v>
      </c>
      <c r="J249" s="55">
        <v>12.16</v>
      </c>
      <c r="K249" s="55">
        <v>8.25</v>
      </c>
      <c r="L249" s="55">
        <v>9.73</v>
      </c>
      <c r="M249" s="55">
        <v>21.5</v>
      </c>
      <c r="N249" s="55">
        <v>13.62</v>
      </c>
      <c r="O249" s="55">
        <v>25.26</v>
      </c>
      <c r="P249" s="55">
        <v>16186.9476</v>
      </c>
      <c r="Q249" s="55">
        <v>3627.2905000000001</v>
      </c>
      <c r="R249" s="55">
        <v>2508.6078000000002</v>
      </c>
      <c r="S249" s="55">
        <v>12.79</v>
      </c>
      <c r="T249" s="55">
        <v>3</v>
      </c>
      <c r="U249" s="55">
        <v>590.24940000000004</v>
      </c>
      <c r="V249" s="55">
        <v>98564.169800000003</v>
      </c>
      <c r="W249" s="55">
        <v>7247.6388999999999</v>
      </c>
      <c r="X249" s="55"/>
      <c r="AA249" s="1">
        <v>1.803217050833994E-2</v>
      </c>
      <c r="AB249" s="1">
        <v>3.0204760649992224E-3</v>
      </c>
      <c r="AC249" s="1">
        <v>5.7016219546597302E-3</v>
      </c>
    </row>
    <row r="250" spans="8:29" x14ac:dyDescent="0.2">
      <c r="H250" s="54">
        <v>42699</v>
      </c>
      <c r="I250" s="55">
        <v>18260.939900000001</v>
      </c>
      <c r="J250" s="55">
        <v>11.97</v>
      </c>
      <c r="K250" s="55">
        <v>8.1300000000000008</v>
      </c>
      <c r="L250" s="55">
        <v>9.77</v>
      </c>
      <c r="M250" s="55">
        <v>21.82</v>
      </c>
      <c r="N250" s="55">
        <v>13.64</v>
      </c>
      <c r="O250" s="55">
        <v>25.24</v>
      </c>
      <c r="P250" s="55">
        <v>15753.860199999999</v>
      </c>
      <c r="Q250" s="55">
        <v>3561.5963000000002</v>
      </c>
      <c r="R250" s="55">
        <v>2418.4877000000001</v>
      </c>
      <c r="S250" s="55">
        <v>12.62</v>
      </c>
      <c r="T250" s="55">
        <v>3</v>
      </c>
      <c r="U250" s="55">
        <v>588.5498</v>
      </c>
      <c r="V250" s="55">
        <v>96036.770699999994</v>
      </c>
      <c r="W250" s="55">
        <v>6989.2105000000001</v>
      </c>
      <c r="X250" s="55"/>
      <c r="AA250" s="1">
        <v>1.961661289617167E-3</v>
      </c>
      <c r="AB250" s="1">
        <v>4.2868027839184641E-3</v>
      </c>
      <c r="AC250" s="1">
        <v>5.3850814923224188E-3</v>
      </c>
    </row>
    <row r="251" spans="8:29" x14ac:dyDescent="0.2">
      <c r="H251" s="54">
        <v>42698</v>
      </c>
      <c r="I251" s="55">
        <v>18103.888800000001</v>
      </c>
      <c r="J251" s="55">
        <v>11.66</v>
      </c>
      <c r="K251" s="55">
        <v>7.94</v>
      </c>
      <c r="L251" s="55">
        <v>9.4700000000000006</v>
      </c>
      <c r="M251" s="55">
        <v>21.6</v>
      </c>
      <c r="N251" s="55">
        <v>13.67</v>
      </c>
      <c r="O251" s="55">
        <v>25.28</v>
      </c>
      <c r="P251" s="55">
        <v>16139.589</v>
      </c>
      <c r="Q251" s="55">
        <v>3603.4454999999998</v>
      </c>
      <c r="R251" s="55">
        <v>2409.6966000000002</v>
      </c>
      <c r="S251" s="55">
        <v>12.68</v>
      </c>
      <c r="T251" s="55">
        <v>2.97</v>
      </c>
      <c r="U251" s="55">
        <v>590.43809999999996</v>
      </c>
      <c r="V251" s="55">
        <v>95375.919899999994</v>
      </c>
      <c r="W251" s="55">
        <v>6951.0129999999999</v>
      </c>
      <c r="X251" s="55"/>
      <c r="AA251" s="1">
        <v>1.3517060721344509E-2</v>
      </c>
      <c r="AB251" s="1">
        <v>2.378142778952208E-3</v>
      </c>
      <c r="AC251" s="1">
        <v>5.7991047877892221E-3</v>
      </c>
    </row>
    <row r="252" spans="8:29" x14ac:dyDescent="0.2">
      <c r="H252" s="54">
        <v>42697</v>
      </c>
      <c r="I252" s="55">
        <v>17902.107100000001</v>
      </c>
      <c r="J252" s="55">
        <v>11.68</v>
      </c>
      <c r="K252" s="55">
        <v>8.2100000000000009</v>
      </c>
      <c r="L252" s="55">
        <v>9.52</v>
      </c>
      <c r="M252" s="55">
        <v>21.39</v>
      </c>
      <c r="N252" s="55">
        <v>14.05</v>
      </c>
      <c r="O252" s="55">
        <v>25.25</v>
      </c>
      <c r="P252" s="55">
        <v>16133.2145</v>
      </c>
      <c r="Q252" s="55">
        <v>3659.9737</v>
      </c>
      <c r="R252" s="55">
        <v>2435.1408000000001</v>
      </c>
      <c r="S252" s="55">
        <v>12.82</v>
      </c>
      <c r="T252" s="55">
        <v>2.97</v>
      </c>
      <c r="U252" s="55">
        <v>589.10170000000005</v>
      </c>
      <c r="V252" s="55">
        <v>93651.272200000007</v>
      </c>
      <c r="W252" s="55">
        <v>6830.8530000000001</v>
      </c>
      <c r="X252" s="55"/>
      <c r="AA252" s="1">
        <v>5.1567692975365009E-3</v>
      </c>
      <c r="AB252" s="1">
        <v>1.2910279883170617E-2</v>
      </c>
      <c r="AC252" s="1">
        <v>8.2012710976759884E-3</v>
      </c>
    </row>
    <row r="253" spans="8:29" x14ac:dyDescent="0.2">
      <c r="H253" s="54">
        <v>42696</v>
      </c>
      <c r="I253" s="55">
        <v>17884.008600000001</v>
      </c>
      <c r="J253" s="55">
        <v>11.8</v>
      </c>
      <c r="K253" s="55">
        <v>8.41</v>
      </c>
      <c r="L253" s="55">
        <v>9.4700000000000006</v>
      </c>
      <c r="M253" s="55">
        <v>21.46</v>
      </c>
      <c r="N253" s="55">
        <v>14.32</v>
      </c>
      <c r="O253" s="55">
        <v>25.17</v>
      </c>
      <c r="P253" s="55">
        <v>16297.8478</v>
      </c>
      <c r="Q253" s="55">
        <v>3643.9366</v>
      </c>
      <c r="R253" s="55">
        <v>2430.6342</v>
      </c>
      <c r="S253" s="55">
        <v>12.96</v>
      </c>
      <c r="T253" s="55">
        <v>3</v>
      </c>
      <c r="U253" s="55">
        <v>599.37789999999995</v>
      </c>
      <c r="V253" s="55">
        <v>94030.404599999994</v>
      </c>
      <c r="W253" s="55">
        <v>6894.6382999999996</v>
      </c>
      <c r="X253" s="55"/>
      <c r="AA253" s="1">
        <v>1.8009173526456479E-4</v>
      </c>
      <c r="AB253" s="1">
        <v>2.0304204156420536E-3</v>
      </c>
      <c r="AC253" s="1">
        <v>2.2417132563115061E-3</v>
      </c>
    </row>
    <row r="254" spans="8:29" x14ac:dyDescent="0.2">
      <c r="H254" s="54">
        <v>42695</v>
      </c>
      <c r="I254" s="55">
        <v>17445.608899999999</v>
      </c>
      <c r="J254" s="55">
        <v>11.64</v>
      </c>
      <c r="K254" s="55">
        <v>8.4499999999999993</v>
      </c>
      <c r="L254" s="55">
        <v>9.1300000000000008</v>
      </c>
      <c r="M254" s="55">
        <v>21.4</v>
      </c>
      <c r="N254" s="55">
        <v>13.65</v>
      </c>
      <c r="O254" s="55">
        <v>25.13</v>
      </c>
      <c r="P254" s="55">
        <v>16385.043399999999</v>
      </c>
      <c r="Q254" s="55">
        <v>3642.9346999999998</v>
      </c>
      <c r="R254" s="55">
        <v>2386.6098000000002</v>
      </c>
      <c r="S254" s="55">
        <v>12.8</v>
      </c>
      <c r="T254" s="55">
        <v>2.96</v>
      </c>
      <c r="U254" s="55">
        <v>590.29060000000004</v>
      </c>
      <c r="V254" s="55">
        <v>91991.048299999995</v>
      </c>
      <c r="W254" s="55">
        <v>6856.8742000000002</v>
      </c>
      <c r="X254" s="55"/>
      <c r="AA254" s="1">
        <v>1.101704707131268E-2</v>
      </c>
      <c r="AB254" s="1">
        <v>6.1063807393053615E-3</v>
      </c>
      <c r="AC254" s="1">
        <v>4.0922015298230363E-3</v>
      </c>
    </row>
    <row r="255" spans="8:29" x14ac:dyDescent="0.2">
      <c r="H255" s="54">
        <v>42692</v>
      </c>
      <c r="I255" s="55">
        <v>16495.5599</v>
      </c>
      <c r="J255" s="55">
        <v>11.63</v>
      </c>
      <c r="K255" s="55">
        <v>8.32</v>
      </c>
      <c r="L255" s="55">
        <v>9.15</v>
      </c>
      <c r="M255" s="55">
        <v>20.91</v>
      </c>
      <c r="N255" s="55">
        <v>13.55</v>
      </c>
      <c r="O255" s="55">
        <v>25.19</v>
      </c>
      <c r="P255" s="55">
        <v>16064.146699999999</v>
      </c>
      <c r="Q255" s="55">
        <v>3620.165</v>
      </c>
      <c r="R255" s="55">
        <v>2309.1053999999999</v>
      </c>
      <c r="S255" s="55">
        <v>12.63</v>
      </c>
      <c r="T255" s="55">
        <v>2.96</v>
      </c>
      <c r="U255" s="55">
        <v>582.48030000000006</v>
      </c>
      <c r="V255" s="55">
        <v>91359.196400000001</v>
      </c>
      <c r="W255" s="55">
        <v>6819.0257000000001</v>
      </c>
      <c r="X255" s="55"/>
      <c r="AA255" s="1">
        <v>1.9309174814714503E-3</v>
      </c>
      <c r="AB255" s="1">
        <v>1.3891028395531801E-3</v>
      </c>
      <c r="AC255" s="1">
        <v>2.5866214612269012E-2</v>
      </c>
    </row>
    <row r="256" spans="8:29" x14ac:dyDescent="0.2">
      <c r="H256" s="54">
        <v>42691</v>
      </c>
      <c r="I256" s="55">
        <v>16802.5072</v>
      </c>
      <c r="J256" s="55">
        <v>11.72</v>
      </c>
      <c r="K256" s="55">
        <v>8.4499999999999993</v>
      </c>
      <c r="L256" s="55">
        <v>9.08</v>
      </c>
      <c r="M256" s="55">
        <v>20.78</v>
      </c>
      <c r="N256" s="55">
        <v>13.48</v>
      </c>
      <c r="O256" s="55">
        <v>25.12</v>
      </c>
      <c r="P256" s="55">
        <v>16118.1126</v>
      </c>
      <c r="Q256" s="55">
        <v>3568.2287000000001</v>
      </c>
      <c r="R256" s="55">
        <v>2327.4211</v>
      </c>
      <c r="S256" s="55">
        <v>12.82</v>
      </c>
      <c r="T256" s="55">
        <v>2.97</v>
      </c>
      <c r="U256" s="55">
        <v>600.84730000000002</v>
      </c>
      <c r="V256" s="55">
        <v>91811.466899999999</v>
      </c>
      <c r="W256" s="55">
        <v>6804.0613000000003</v>
      </c>
      <c r="X256" s="55"/>
      <c r="AA256" s="1">
        <v>4.1710838824193797E-4</v>
      </c>
      <c r="AB256" s="1">
        <v>5.7961243158497489E-3</v>
      </c>
      <c r="AC256" s="1">
        <v>1.835348907888168E-3</v>
      </c>
    </row>
    <row r="257" spans="8:29" x14ac:dyDescent="0.2">
      <c r="H257" s="54">
        <v>42690</v>
      </c>
      <c r="I257" s="55">
        <v>16806.892199999998</v>
      </c>
      <c r="J257" s="55">
        <v>11.76</v>
      </c>
      <c r="K257" s="55">
        <v>8.5</v>
      </c>
      <c r="L257" s="55">
        <v>9.1</v>
      </c>
      <c r="M257" s="55">
        <v>21.1</v>
      </c>
      <c r="N257" s="55">
        <v>14.18</v>
      </c>
      <c r="O257" s="55">
        <v>25.15</v>
      </c>
      <c r="P257" s="55">
        <v>15917.1528</v>
      </c>
      <c r="Q257" s="55">
        <v>3633.7597999999998</v>
      </c>
      <c r="R257" s="55">
        <v>2325.7020000000002</v>
      </c>
      <c r="S257" s="55">
        <v>13.05</v>
      </c>
      <c r="T257" s="55">
        <v>3</v>
      </c>
      <c r="U257" s="55">
        <v>622.98159999999996</v>
      </c>
      <c r="V257" s="55">
        <v>93061.193700000003</v>
      </c>
      <c r="W257" s="55">
        <v>6848.9233000000004</v>
      </c>
      <c r="X257" s="55"/>
      <c r="AA257" s="1">
        <v>8.6074199069341439E-4</v>
      </c>
      <c r="AB257" s="1">
        <v>9.7935758814797769E-3</v>
      </c>
      <c r="AC257" s="1">
        <v>1.4248055811070914E-2</v>
      </c>
    </row>
    <row r="258" spans="8:29" x14ac:dyDescent="0.2">
      <c r="H258" s="54">
        <v>42689</v>
      </c>
      <c r="I258" s="55">
        <v>15824.7865</v>
      </c>
      <c r="J258" s="55">
        <v>11.85</v>
      </c>
      <c r="K258" s="55">
        <v>8.5299999999999994</v>
      </c>
      <c r="L258" s="55">
        <v>9.15</v>
      </c>
      <c r="M258" s="55">
        <v>21.15</v>
      </c>
      <c r="N258" s="55">
        <v>13.37</v>
      </c>
      <c r="O258" s="55">
        <v>25.6</v>
      </c>
      <c r="P258" s="55">
        <v>15361.463599999999</v>
      </c>
      <c r="Q258" s="55">
        <v>3663.5695000000001</v>
      </c>
      <c r="R258" s="55">
        <v>2288.3670000000002</v>
      </c>
      <c r="S258" s="55">
        <v>12.62</v>
      </c>
      <c r="T258" s="55">
        <v>2.92</v>
      </c>
      <c r="U258" s="55">
        <v>619.37609999999995</v>
      </c>
      <c r="V258" s="55">
        <v>91174.967799999999</v>
      </c>
      <c r="W258" s="55">
        <v>6880.6417000000001</v>
      </c>
      <c r="X258" s="55"/>
      <c r="AA258" s="1">
        <v>1.0945474777687481E-2</v>
      </c>
      <c r="AB258" s="1">
        <v>7.3563661598819996E-3</v>
      </c>
      <c r="AC258" s="1">
        <v>3.1683112445087813E-3</v>
      </c>
    </row>
    <row r="259" spans="8:29" x14ac:dyDescent="0.2">
      <c r="H259" s="54">
        <v>42688</v>
      </c>
      <c r="I259" s="55">
        <v>15516.596299999999</v>
      </c>
      <c r="J259" s="55">
        <v>11.79</v>
      </c>
      <c r="K259" s="55">
        <v>8.2799999999999994</v>
      </c>
      <c r="L259" s="55">
        <v>9.1300000000000008</v>
      </c>
      <c r="M259" s="55">
        <v>21.21</v>
      </c>
      <c r="N259" s="55">
        <v>12.15</v>
      </c>
      <c r="O259" s="55">
        <v>25.48</v>
      </c>
      <c r="P259" s="55">
        <v>15237.1998</v>
      </c>
      <c r="Q259" s="55">
        <v>3637.9034000000001</v>
      </c>
      <c r="R259" s="55">
        <v>2295.8613999999998</v>
      </c>
      <c r="S259" s="55">
        <v>12.47</v>
      </c>
      <c r="T259" s="55">
        <v>2.95</v>
      </c>
      <c r="U259" s="55">
        <v>644.06910000000005</v>
      </c>
      <c r="V259" s="55">
        <v>92151.226200000005</v>
      </c>
      <c r="W259" s="55">
        <v>6853.0294999999996</v>
      </c>
      <c r="X259" s="55"/>
      <c r="AA259" s="1">
        <v>1.752342183797273E-3</v>
      </c>
      <c r="AB259" s="1">
        <v>1.1879023854544091E-3</v>
      </c>
      <c r="AC259" s="1">
        <v>1.9626950199984616E-3</v>
      </c>
    </row>
    <row r="260" spans="8:29" x14ac:dyDescent="0.2">
      <c r="H260" s="54">
        <v>42685</v>
      </c>
      <c r="I260" s="55">
        <v>16560.9277</v>
      </c>
      <c r="J260" s="55">
        <v>11.86</v>
      </c>
      <c r="K260" s="55">
        <v>8.24</v>
      </c>
      <c r="L260" s="55">
        <v>9.1999999999999993</v>
      </c>
      <c r="M260" s="55">
        <v>21.42</v>
      </c>
      <c r="N260" s="55">
        <v>12.03</v>
      </c>
      <c r="O260" s="55">
        <v>24.91</v>
      </c>
      <c r="P260" s="55">
        <v>16272.479300000001</v>
      </c>
      <c r="Q260" s="55">
        <v>3762.6649000000002</v>
      </c>
      <c r="R260" s="55">
        <v>2435.6194</v>
      </c>
      <c r="S260" s="55">
        <v>12.5</v>
      </c>
      <c r="T260" s="55">
        <v>2.96</v>
      </c>
      <c r="U260" s="55">
        <v>636.53290000000004</v>
      </c>
      <c r="V260" s="55">
        <v>96556.547699999996</v>
      </c>
      <c r="W260" s="55">
        <v>6847.3495999999996</v>
      </c>
      <c r="X260" s="55"/>
      <c r="AA260" s="1">
        <v>3.5099080563956164E-3</v>
      </c>
      <c r="AB260" s="1">
        <v>9.2696720151572709E-3</v>
      </c>
      <c r="AC260" s="1">
        <v>4.6246163360748049E-3</v>
      </c>
    </row>
    <row r="261" spans="8:29" x14ac:dyDescent="0.2">
      <c r="H261" s="54">
        <v>42684</v>
      </c>
      <c r="I261" s="55">
        <v>16087.031999999999</v>
      </c>
      <c r="J261" s="55">
        <v>11.85</v>
      </c>
      <c r="K261" s="55">
        <v>8.4</v>
      </c>
      <c r="L261" s="55">
        <v>8.89</v>
      </c>
      <c r="M261" s="55">
        <v>21.45</v>
      </c>
      <c r="N261" s="55">
        <v>11.98</v>
      </c>
      <c r="O261" s="55">
        <v>25.19</v>
      </c>
      <c r="P261" s="55">
        <v>15602.1209</v>
      </c>
      <c r="Q261" s="55">
        <v>3788.8881000000001</v>
      </c>
      <c r="R261" s="55">
        <v>2371.0920999999998</v>
      </c>
      <c r="S261" s="55">
        <v>12.06</v>
      </c>
      <c r="T261" s="55">
        <v>2.86</v>
      </c>
      <c r="U261" s="55">
        <v>616.79840000000002</v>
      </c>
      <c r="V261" s="55">
        <v>95954.272800000006</v>
      </c>
      <c r="W261" s="55">
        <v>6837.7828</v>
      </c>
      <c r="X261" s="55"/>
      <c r="AA261" s="1">
        <v>2.4363395339686011E-3</v>
      </c>
      <c r="AB261" s="1">
        <v>5.1705209249190975E-3</v>
      </c>
      <c r="AC261" s="1">
        <v>1.2258741942916984E-2</v>
      </c>
    </row>
    <row r="262" spans="8:29" x14ac:dyDescent="0.2">
      <c r="H262" s="54">
        <v>42683</v>
      </c>
      <c r="I262" s="55">
        <v>15433.047200000001</v>
      </c>
      <c r="J262" s="55">
        <v>11.52</v>
      </c>
      <c r="K262" s="55">
        <v>8.35</v>
      </c>
      <c r="L262" s="55">
        <v>8.81</v>
      </c>
      <c r="M262" s="55">
        <v>21.31</v>
      </c>
      <c r="N262" s="55">
        <v>11.85</v>
      </c>
      <c r="O262" s="55">
        <v>25.38</v>
      </c>
      <c r="P262" s="55">
        <v>15307.4998</v>
      </c>
      <c r="Q262" s="55">
        <v>3636.3766000000001</v>
      </c>
      <c r="R262" s="55">
        <v>2244.3353000000002</v>
      </c>
      <c r="S262" s="55">
        <v>11.71</v>
      </c>
      <c r="T262" s="55">
        <v>2.83</v>
      </c>
      <c r="U262" s="55">
        <v>643.4683</v>
      </c>
      <c r="V262" s="55">
        <v>91185.4421</v>
      </c>
      <c r="W262" s="55">
        <v>6800.2713000000003</v>
      </c>
      <c r="X262" s="55"/>
      <c r="AA262" s="1">
        <v>5.7782352725180841E-3</v>
      </c>
      <c r="AB262" s="1">
        <v>1.9371548645644721E-3</v>
      </c>
      <c r="AC262" s="1">
        <v>1.6301311983220046E-3</v>
      </c>
    </row>
    <row r="263" spans="8:29" x14ac:dyDescent="0.2">
      <c r="H263" s="54">
        <v>42682</v>
      </c>
      <c r="I263" s="55">
        <v>15267.287</v>
      </c>
      <c r="J263" s="55">
        <v>11.7</v>
      </c>
      <c r="K263" s="55">
        <v>8.4600000000000009</v>
      </c>
      <c r="L263" s="55">
        <v>8.86</v>
      </c>
      <c r="M263" s="55">
        <v>21.24</v>
      </c>
      <c r="N263" s="55">
        <v>12.05</v>
      </c>
      <c r="O263" s="55">
        <v>25.42</v>
      </c>
      <c r="P263" s="55">
        <v>15224.7346</v>
      </c>
      <c r="Q263" s="55">
        <v>3635.8923</v>
      </c>
      <c r="R263" s="55">
        <v>2272.4956000000002</v>
      </c>
      <c r="S263" s="55">
        <v>11.91</v>
      </c>
      <c r="T263" s="55">
        <v>2.85</v>
      </c>
      <c r="U263" s="55">
        <v>627.2663</v>
      </c>
      <c r="V263" s="55">
        <v>90191.298299999995</v>
      </c>
      <c r="W263" s="55">
        <v>6820.9857000000002</v>
      </c>
      <c r="X263" s="55"/>
      <c r="AA263" s="1">
        <v>5.048491543442335E-3</v>
      </c>
      <c r="AB263" s="1">
        <v>1.173092222180494E-2</v>
      </c>
      <c r="AC263" s="1">
        <v>1.1959780934720499E-3</v>
      </c>
    </row>
    <row r="264" spans="8:29" x14ac:dyDescent="0.2">
      <c r="H264" s="54">
        <v>42681</v>
      </c>
      <c r="I264" s="55">
        <v>14639.3681</v>
      </c>
      <c r="J264" s="55">
        <v>11.66</v>
      </c>
      <c r="K264" s="55">
        <v>8.16</v>
      </c>
      <c r="L264" s="55">
        <v>8.83</v>
      </c>
      <c r="M264" s="55">
        <v>21.11</v>
      </c>
      <c r="N264" s="55">
        <v>12.08</v>
      </c>
      <c r="O264" s="55">
        <v>25.49</v>
      </c>
      <c r="P264" s="55">
        <v>15333.932500000001</v>
      </c>
      <c r="Q264" s="55">
        <v>3594.7489999999998</v>
      </c>
      <c r="R264" s="55">
        <v>2248.7676000000001</v>
      </c>
      <c r="S264" s="55">
        <v>11.93</v>
      </c>
      <c r="T264" s="55">
        <v>2.87</v>
      </c>
      <c r="U264" s="55">
        <v>663.89189999999996</v>
      </c>
      <c r="V264" s="55">
        <v>88152.035000000003</v>
      </c>
      <c r="W264" s="55">
        <v>6798.4421000000002</v>
      </c>
      <c r="X264" s="55"/>
      <c r="AA264" s="1">
        <v>9.8415444734466506E-3</v>
      </c>
      <c r="AB264" s="1">
        <v>2.1156734081921869E-3</v>
      </c>
      <c r="AC264" s="1">
        <v>1.2257350233121245E-2</v>
      </c>
    </row>
    <row r="265" spans="8:29" x14ac:dyDescent="0.2">
      <c r="H265" s="54">
        <v>42678</v>
      </c>
      <c r="I265" s="55">
        <v>13881.407800000001</v>
      </c>
      <c r="J265" s="55">
        <v>11.42</v>
      </c>
      <c r="K265" s="55">
        <v>8.41</v>
      </c>
      <c r="L265" s="55">
        <v>8.84</v>
      </c>
      <c r="M265" s="55">
        <v>21.1</v>
      </c>
      <c r="N265" s="55">
        <v>11.89</v>
      </c>
      <c r="O265" s="55">
        <v>24.81</v>
      </c>
      <c r="P265" s="55">
        <v>15230.2521</v>
      </c>
      <c r="Q265" s="55">
        <v>3452.0221000000001</v>
      </c>
      <c r="R265" s="55">
        <v>2204.2467000000001</v>
      </c>
      <c r="S265" s="55">
        <v>11.79</v>
      </c>
      <c r="T265" s="55">
        <v>2.81</v>
      </c>
      <c r="U265" s="55">
        <v>652.33010000000002</v>
      </c>
      <c r="V265" s="55">
        <v>83159.254499999995</v>
      </c>
      <c r="W265" s="55">
        <v>6767.6315000000004</v>
      </c>
      <c r="X265" s="55"/>
      <c r="AA265" s="1">
        <v>1.2450534152167458E-3</v>
      </c>
      <c r="AB265" s="1">
        <v>2.4177318426016448E-2</v>
      </c>
      <c r="AC265" s="1">
        <v>1.472390839205584E-3</v>
      </c>
    </row>
    <row r="266" spans="8:29" x14ac:dyDescent="0.2">
      <c r="H266" s="54">
        <v>42677</v>
      </c>
      <c r="I266" s="55">
        <v>13982.127</v>
      </c>
      <c r="J266" s="55">
        <v>11.46</v>
      </c>
      <c r="K266" s="55">
        <v>7.91</v>
      </c>
      <c r="L266" s="55">
        <v>8.69</v>
      </c>
      <c r="M266" s="55">
        <v>21.55</v>
      </c>
      <c r="N266" s="55">
        <v>12</v>
      </c>
      <c r="O266" s="55">
        <v>23.28</v>
      </c>
      <c r="P266" s="55">
        <v>15245.891600000001</v>
      </c>
      <c r="Q266" s="55">
        <v>3457.9079000000002</v>
      </c>
      <c r="R266" s="55">
        <v>2229.4515000000001</v>
      </c>
      <c r="S266" s="55">
        <v>11.74</v>
      </c>
      <c r="T266" s="55">
        <v>2.81</v>
      </c>
      <c r="U266" s="55">
        <v>630.92510000000004</v>
      </c>
      <c r="V266" s="55">
        <v>83503.258799999996</v>
      </c>
      <c r="W266" s="55">
        <v>6844.7933999999996</v>
      </c>
      <c r="X266" s="55"/>
      <c r="AA266" s="1">
        <v>9.8999233347811799E-3</v>
      </c>
      <c r="AB266" s="1">
        <v>1.6599533456507887E-2</v>
      </c>
      <c r="AC266" s="1">
        <v>1.7801289315020341E-3</v>
      </c>
    </row>
    <row r="267" spans="8:29" x14ac:dyDescent="0.2">
      <c r="H267" s="54">
        <v>42676</v>
      </c>
      <c r="I267" s="55">
        <v>13909.6394</v>
      </c>
      <c r="J267" s="55">
        <v>11.28</v>
      </c>
      <c r="K267" s="55">
        <v>7.89</v>
      </c>
      <c r="L267" s="55">
        <v>8.69</v>
      </c>
      <c r="M267" s="55">
        <v>20.27</v>
      </c>
      <c r="N267" s="55">
        <v>12.06</v>
      </c>
      <c r="O267" s="55">
        <v>22.83</v>
      </c>
      <c r="P267" s="55">
        <v>14940.893400000001</v>
      </c>
      <c r="Q267" s="55">
        <v>3442.3964000000001</v>
      </c>
      <c r="R267" s="55">
        <v>2232.4548</v>
      </c>
      <c r="S267" s="55">
        <v>11.58</v>
      </c>
      <c r="T267" s="55">
        <v>2.8</v>
      </c>
      <c r="U267" s="55">
        <v>633.38559999999995</v>
      </c>
      <c r="V267" s="55">
        <v>82518.876600000003</v>
      </c>
      <c r="W267" s="55">
        <v>6771.4468999999999</v>
      </c>
      <c r="X267" s="55"/>
      <c r="AA267" s="1">
        <v>1.1825233776358024E-3</v>
      </c>
      <c r="AB267" s="1">
        <v>3.9253334285542785E-3</v>
      </c>
      <c r="AC267" s="1">
        <v>7.5674865655960266E-3</v>
      </c>
    </row>
    <row r="268" spans="8:29" x14ac:dyDescent="0.2">
      <c r="H268" s="54">
        <v>42675</v>
      </c>
      <c r="I268" s="55">
        <v>14213.5201</v>
      </c>
      <c r="J268" s="55">
        <v>11.33</v>
      </c>
      <c r="K268" s="55">
        <v>7.82</v>
      </c>
      <c r="L268" s="55">
        <v>8.85</v>
      </c>
      <c r="M268" s="55">
        <v>20.54</v>
      </c>
      <c r="N268" s="55">
        <v>12.08</v>
      </c>
      <c r="O268" s="55">
        <v>23.11</v>
      </c>
      <c r="P268" s="55">
        <v>15134.788399999999</v>
      </c>
      <c r="Q268" s="55">
        <v>3522.1266999999998</v>
      </c>
      <c r="R268" s="55">
        <v>2329.6381000000001</v>
      </c>
      <c r="S268" s="55">
        <v>11.84</v>
      </c>
      <c r="T268" s="55">
        <v>2.83</v>
      </c>
      <c r="U268" s="55">
        <v>627.25710000000004</v>
      </c>
      <c r="V268" s="55">
        <v>83766.772599999997</v>
      </c>
      <c r="W268" s="55">
        <v>6772.1055999999999</v>
      </c>
      <c r="X268" s="55"/>
      <c r="AA268" s="1">
        <v>6.1358042933865597E-3</v>
      </c>
      <c r="AB268" s="1">
        <v>1.5495573151196318E-3</v>
      </c>
      <c r="AC268" s="1">
        <v>9.4433473420574288E-4</v>
      </c>
    </row>
    <row r="269" spans="8:29" x14ac:dyDescent="0.2">
      <c r="H269" s="54">
        <v>42674</v>
      </c>
      <c r="I269" s="55">
        <v>14315.828</v>
      </c>
      <c r="J269" s="55">
        <v>11.22</v>
      </c>
      <c r="K269" s="55">
        <v>7.86</v>
      </c>
      <c r="L269" s="55">
        <v>8.83</v>
      </c>
      <c r="M269" s="55">
        <v>20.25</v>
      </c>
      <c r="N269" s="55">
        <v>11.83</v>
      </c>
      <c r="O269" s="55">
        <v>22.36</v>
      </c>
      <c r="P269" s="55">
        <v>15387.2462</v>
      </c>
      <c r="Q269" s="55">
        <v>3554.0560999999998</v>
      </c>
      <c r="R269" s="55">
        <v>2335.8006999999998</v>
      </c>
      <c r="S269" s="55">
        <v>11.74</v>
      </c>
      <c r="T269" s="55">
        <v>2.81</v>
      </c>
      <c r="U269" s="55">
        <v>624.49459999999999</v>
      </c>
      <c r="V269" s="55">
        <v>84139.423800000004</v>
      </c>
      <c r="W269" s="55">
        <v>6785.5532000000003</v>
      </c>
      <c r="X269" s="55"/>
      <c r="AA269" s="1">
        <v>7.2770305251013134E-4</v>
      </c>
      <c r="AB269" s="1">
        <v>5.732820526705984E-4</v>
      </c>
      <c r="AC269" s="1">
        <v>1.325416631509202E-2</v>
      </c>
    </row>
    <row r="270" spans="8:29" x14ac:dyDescent="0.2">
      <c r="H270" s="54">
        <v>42671</v>
      </c>
      <c r="I270" s="55">
        <v>14250.582200000001</v>
      </c>
      <c r="J270" s="55">
        <v>11.21</v>
      </c>
      <c r="K270" s="55">
        <v>7.48</v>
      </c>
      <c r="L270" s="55">
        <v>8.8800000000000008</v>
      </c>
      <c r="M270" s="55">
        <v>20.43</v>
      </c>
      <c r="N270" s="55">
        <v>11.86</v>
      </c>
      <c r="O270" s="55">
        <v>22.36</v>
      </c>
      <c r="P270" s="55">
        <v>15206.696</v>
      </c>
      <c r="Q270" s="55">
        <v>3583.6563999999998</v>
      </c>
      <c r="R270" s="55">
        <v>2370.8031999999998</v>
      </c>
      <c r="S270" s="55">
        <v>11.69</v>
      </c>
      <c r="T270" s="55">
        <v>2.82</v>
      </c>
      <c r="U270" s="55">
        <v>623.41219999999998</v>
      </c>
      <c r="V270" s="55">
        <v>82759.989199999996</v>
      </c>
      <c r="W270" s="55">
        <v>6835.0183999999999</v>
      </c>
      <c r="X270" s="55"/>
      <c r="AA270" s="1">
        <v>2.5591920404076651E-3</v>
      </c>
      <c r="AB270" s="1">
        <v>9.720738170830856E-3</v>
      </c>
      <c r="AC270" s="1">
        <v>4.2162152847251555E-3</v>
      </c>
    </row>
    <row r="271" spans="8:29" x14ac:dyDescent="0.2">
      <c r="H271" s="54">
        <v>42670</v>
      </c>
      <c r="I271" s="55">
        <v>14219.202499999999</v>
      </c>
      <c r="J271" s="55">
        <v>11.4</v>
      </c>
      <c r="K271" s="55">
        <v>7.49</v>
      </c>
      <c r="L271" s="55">
        <v>8.85</v>
      </c>
      <c r="M271" s="55">
        <v>20.89</v>
      </c>
      <c r="N271" s="55">
        <v>12.07</v>
      </c>
      <c r="O271" s="55">
        <v>22.36</v>
      </c>
      <c r="P271" s="55">
        <v>15322.238600000001</v>
      </c>
      <c r="Q271" s="55">
        <v>3515.6659</v>
      </c>
      <c r="R271" s="55">
        <v>2379.1817999999998</v>
      </c>
      <c r="S271" s="55">
        <v>11.92</v>
      </c>
      <c r="T271" s="55">
        <v>2.85</v>
      </c>
      <c r="U271" s="55">
        <v>605.1078</v>
      </c>
      <c r="V271" s="55">
        <v>81162.708499999993</v>
      </c>
      <c r="W271" s="55">
        <v>6870.8621000000003</v>
      </c>
      <c r="X271" s="55"/>
      <c r="AA271" s="1">
        <v>4.2212267836267969E-3</v>
      </c>
      <c r="AB271" s="1">
        <v>3.5679403235238105E-3</v>
      </c>
      <c r="AC271" s="1">
        <v>4.3709215802580914E-3</v>
      </c>
    </row>
    <row r="272" spans="8:29" x14ac:dyDescent="0.2">
      <c r="H272" s="54">
        <v>42669</v>
      </c>
      <c r="I272" s="55">
        <v>14076.0409</v>
      </c>
      <c r="J272" s="55">
        <v>11.29</v>
      </c>
      <c r="K272" s="55">
        <v>7.44</v>
      </c>
      <c r="L272" s="55">
        <v>8.86</v>
      </c>
      <c r="M272" s="55">
        <v>20.99</v>
      </c>
      <c r="N272" s="55">
        <v>12.19</v>
      </c>
      <c r="O272" s="55">
        <v>22.36</v>
      </c>
      <c r="P272" s="55">
        <v>14929.409900000001</v>
      </c>
      <c r="Q272" s="55">
        <v>3546.2557000000002</v>
      </c>
      <c r="R272" s="55">
        <v>2323.3571999999999</v>
      </c>
      <c r="S272" s="55">
        <v>11.97</v>
      </c>
      <c r="T272" s="55">
        <v>2.83</v>
      </c>
      <c r="U272" s="55">
        <v>623.43629999999996</v>
      </c>
      <c r="V272" s="55">
        <v>81227.730100000001</v>
      </c>
      <c r="W272" s="55">
        <v>6900.3290999999999</v>
      </c>
      <c r="X272" s="55"/>
      <c r="AA272" s="1">
        <v>8.8079560117086952E-3</v>
      </c>
      <c r="AB272" s="1">
        <v>5.4421608541886934E-3</v>
      </c>
      <c r="AC272" s="1">
        <v>1.4713850352953139E-3</v>
      </c>
    </row>
    <row r="273" spans="8:29" x14ac:dyDescent="0.2">
      <c r="H273" s="54">
        <v>42668</v>
      </c>
      <c r="I273" s="55">
        <v>14012.9143</v>
      </c>
      <c r="J273" s="55">
        <v>11.25</v>
      </c>
      <c r="K273" s="55">
        <v>7.55</v>
      </c>
      <c r="L273" s="55">
        <v>8.9600000000000009</v>
      </c>
      <c r="M273" s="55">
        <v>21.19</v>
      </c>
      <c r="N273" s="55">
        <v>12.18</v>
      </c>
      <c r="O273" s="55">
        <v>22.36</v>
      </c>
      <c r="P273" s="55">
        <v>15081.2888</v>
      </c>
      <c r="Q273" s="55">
        <v>3498.5396000000001</v>
      </c>
      <c r="R273" s="55">
        <v>2284.5605999999998</v>
      </c>
      <c r="S273" s="55">
        <v>12.19</v>
      </c>
      <c r="T273" s="55">
        <v>2.86</v>
      </c>
      <c r="U273" s="55">
        <v>636.41629999999998</v>
      </c>
      <c r="V273" s="55">
        <v>81642.531000000003</v>
      </c>
      <c r="W273" s="55">
        <v>6911.2776000000003</v>
      </c>
      <c r="X273" s="55"/>
      <c r="AA273" s="1">
        <v>3.7253251466958792E-3</v>
      </c>
      <c r="AB273" s="1">
        <v>1.1236862470309639E-3</v>
      </c>
      <c r="AC273" s="1">
        <v>2.9603442431924698E-3</v>
      </c>
    </row>
    <row r="274" spans="8:29" x14ac:dyDescent="0.2">
      <c r="H274" s="54">
        <v>42667</v>
      </c>
      <c r="I274" s="55">
        <v>13935.9532</v>
      </c>
      <c r="J274" s="55">
        <v>11.32</v>
      </c>
      <c r="K274" s="55">
        <v>7.52</v>
      </c>
      <c r="L274" s="55">
        <v>8.9600000000000009</v>
      </c>
      <c r="M274" s="55">
        <v>20.92</v>
      </c>
      <c r="N274" s="55">
        <v>12.19</v>
      </c>
      <c r="O274" s="55">
        <v>22.36</v>
      </c>
      <c r="P274" s="55">
        <v>14789.622499999999</v>
      </c>
      <c r="Q274" s="55">
        <v>3566.8742000000002</v>
      </c>
      <c r="R274" s="55">
        <v>2309.9605999999999</v>
      </c>
      <c r="S274" s="55">
        <v>12.23</v>
      </c>
      <c r="T274" s="55">
        <v>2.85</v>
      </c>
      <c r="U274" s="55">
        <v>619.85799999999995</v>
      </c>
      <c r="V274" s="55">
        <v>80577.520300000004</v>
      </c>
      <c r="W274" s="55">
        <v>6884.0668999999998</v>
      </c>
      <c r="X274" s="55"/>
      <c r="AA274" s="1">
        <v>6.5558777248767575E-3</v>
      </c>
      <c r="AB274" s="1">
        <v>8.1755994326341286E-3</v>
      </c>
      <c r="AC274" s="1">
        <v>2.614099473660314E-3</v>
      </c>
    </row>
    <row r="275" spans="8:29" x14ac:dyDescent="0.2">
      <c r="H275" s="54">
        <v>42664</v>
      </c>
      <c r="I275" s="55">
        <v>13681.9213</v>
      </c>
      <c r="J275" s="55">
        <v>11.34</v>
      </c>
      <c r="K275" s="55">
        <v>7.49</v>
      </c>
      <c r="L275" s="55">
        <v>8.89</v>
      </c>
      <c r="M275" s="55">
        <v>20.83</v>
      </c>
      <c r="N275" s="55">
        <v>12.18</v>
      </c>
      <c r="O275" s="55">
        <v>22.36</v>
      </c>
      <c r="P275" s="55">
        <v>14851.0672</v>
      </c>
      <c r="Q275" s="55">
        <v>3524.1374000000001</v>
      </c>
      <c r="R275" s="55">
        <v>2290.4023000000002</v>
      </c>
      <c r="S275" s="55">
        <v>11.95</v>
      </c>
      <c r="T275" s="55">
        <v>2.82</v>
      </c>
      <c r="U275" s="55">
        <v>596.95399999999995</v>
      </c>
      <c r="V275" s="55">
        <v>79571.564599999998</v>
      </c>
      <c r="W275" s="55">
        <v>6723.3353999999999</v>
      </c>
      <c r="X275" s="55"/>
      <c r="AA275" s="1">
        <v>1.3909938034180058E-3</v>
      </c>
      <c r="AB275" s="1">
        <v>6.2311965694759053E-3</v>
      </c>
      <c r="AC275" s="1">
        <v>1.915978892999215E-3</v>
      </c>
    </row>
    <row r="276" spans="8:29" x14ac:dyDescent="0.2">
      <c r="H276" s="54">
        <v>42663</v>
      </c>
      <c r="I276" s="55">
        <v>13802.1193</v>
      </c>
      <c r="J276" s="55">
        <v>11.4</v>
      </c>
      <c r="K276" s="55">
        <v>7.62</v>
      </c>
      <c r="L276" s="55">
        <v>9.0500000000000007</v>
      </c>
      <c r="M276" s="55">
        <v>21.28</v>
      </c>
      <c r="N276" s="55">
        <v>12.34</v>
      </c>
      <c r="O276" s="55">
        <v>22.36</v>
      </c>
      <c r="P276" s="55">
        <v>15020.740299999999</v>
      </c>
      <c r="Q276" s="55">
        <v>3556.0718000000002</v>
      </c>
      <c r="R276" s="55">
        <v>2277.9364</v>
      </c>
      <c r="S276" s="55">
        <v>11.99</v>
      </c>
      <c r="T276" s="55">
        <v>2.81</v>
      </c>
      <c r="U276" s="55">
        <v>585.77419999999995</v>
      </c>
      <c r="V276" s="55">
        <v>80890.744900000005</v>
      </c>
      <c r="W276" s="55">
        <v>6725.2511999999997</v>
      </c>
      <c r="X276" s="55"/>
      <c r="AA276" s="1">
        <v>4.2432048267078137E-3</v>
      </c>
      <c r="AB276" s="1">
        <v>9.8618679456969893E-3</v>
      </c>
      <c r="AC276" s="1">
        <v>3.6585326031365328E-3</v>
      </c>
    </row>
    <row r="277" spans="8:29" x14ac:dyDescent="0.2">
      <c r="H277" s="54">
        <v>42662</v>
      </c>
      <c r="I277" s="55">
        <v>13762.432500000001</v>
      </c>
      <c r="J277" s="55">
        <v>11.26</v>
      </c>
      <c r="K277" s="55">
        <v>7.42</v>
      </c>
      <c r="L277" s="55">
        <v>9.1199999999999992</v>
      </c>
      <c r="M277" s="55">
        <v>21.11</v>
      </c>
      <c r="N277" s="55">
        <v>12.3</v>
      </c>
      <c r="O277" s="55">
        <v>22.44</v>
      </c>
      <c r="P277" s="55">
        <v>14842.881799999999</v>
      </c>
      <c r="Q277" s="55">
        <v>3479.1864999999998</v>
      </c>
      <c r="R277" s="55">
        <v>2221.1732000000002</v>
      </c>
      <c r="S277" s="55">
        <v>11.99</v>
      </c>
      <c r="T277" s="55">
        <v>2.82</v>
      </c>
      <c r="U277" s="55">
        <v>579.01110000000006</v>
      </c>
      <c r="V277" s="55">
        <v>80844.989000000001</v>
      </c>
      <c r="W277" s="55">
        <v>6734.5312000000004</v>
      </c>
      <c r="X277" s="55"/>
      <c r="AA277" s="1">
        <v>2.9143423395350254E-3</v>
      </c>
      <c r="AB277" s="1">
        <v>2.9982838712316884E-4</v>
      </c>
      <c r="AC277" s="1">
        <v>1.0552832159586578E-2</v>
      </c>
    </row>
    <row r="278" spans="8:29" x14ac:dyDescent="0.2">
      <c r="H278" s="54">
        <v>42661</v>
      </c>
      <c r="I278" s="55">
        <v>14334.4499</v>
      </c>
      <c r="J278" s="55">
        <v>11.37</v>
      </c>
      <c r="K278" s="55">
        <v>7.44</v>
      </c>
      <c r="L278" s="55">
        <v>9.1199999999999992</v>
      </c>
      <c r="M278" s="55">
        <v>21.33</v>
      </c>
      <c r="N278" s="55">
        <v>12.19</v>
      </c>
      <c r="O278" s="55">
        <v>22.44</v>
      </c>
      <c r="P278" s="55">
        <v>15087.751899999999</v>
      </c>
      <c r="Q278" s="55">
        <v>3508.79</v>
      </c>
      <c r="R278" s="55">
        <v>2253.3892999999998</v>
      </c>
      <c r="S278" s="55">
        <v>11.83</v>
      </c>
      <c r="T278" s="55">
        <v>2.82</v>
      </c>
      <c r="U278" s="55">
        <v>579.47119999999995</v>
      </c>
      <c r="V278" s="55">
        <v>81818.704800000007</v>
      </c>
      <c r="W278" s="55">
        <v>6802.2030999999997</v>
      </c>
      <c r="X278" s="55"/>
      <c r="AA278" s="1">
        <v>2.9152710273765425E-3</v>
      </c>
      <c r="AB278" s="1">
        <v>5.4843537494642103E-4</v>
      </c>
      <c r="AC278" s="1">
        <v>1.1066067028239202E-2</v>
      </c>
    </row>
    <row r="279" spans="8:29" x14ac:dyDescent="0.2">
      <c r="H279" s="54">
        <v>42660</v>
      </c>
      <c r="I279" s="55">
        <v>14268.634400000001</v>
      </c>
      <c r="J279" s="55">
        <v>11.13</v>
      </c>
      <c r="K279" s="55">
        <v>7.35</v>
      </c>
      <c r="L279" s="55">
        <v>8.98</v>
      </c>
      <c r="M279" s="55">
        <v>21.37</v>
      </c>
      <c r="N279" s="55">
        <v>11.91</v>
      </c>
      <c r="O279" s="55">
        <v>22.44</v>
      </c>
      <c r="P279" s="55">
        <v>15164.300499999999</v>
      </c>
      <c r="Q279" s="55">
        <v>3394.5497999999998</v>
      </c>
      <c r="R279" s="55">
        <v>2243.3272999999999</v>
      </c>
      <c r="S279" s="55">
        <v>11.61</v>
      </c>
      <c r="T279" s="55">
        <v>2.79</v>
      </c>
      <c r="U279" s="55">
        <v>582.77440000000001</v>
      </c>
      <c r="V279" s="55">
        <v>81942.0723</v>
      </c>
      <c r="W279" s="55">
        <v>6792.9390999999996</v>
      </c>
      <c r="X279" s="55"/>
      <c r="AA279" s="1">
        <v>6.8562179420483815E-4</v>
      </c>
      <c r="AB279" s="1">
        <v>4.1293161500122189E-3</v>
      </c>
      <c r="AC279" s="1">
        <v>4.3006304720831778E-3</v>
      </c>
    </row>
    <row r="280" spans="8:29" x14ac:dyDescent="0.2">
      <c r="H280" s="54">
        <v>42657</v>
      </c>
      <c r="I280" s="55">
        <v>14339.406999999999</v>
      </c>
      <c r="J280" s="55">
        <v>11.21</v>
      </c>
      <c r="K280" s="55">
        <v>7.5</v>
      </c>
      <c r="L280" s="55">
        <v>8.91</v>
      </c>
      <c r="M280" s="55">
        <v>21.89</v>
      </c>
      <c r="N280" s="55">
        <v>12.02</v>
      </c>
      <c r="O280" s="55">
        <v>22.14</v>
      </c>
      <c r="P280" s="55">
        <v>15046.6343</v>
      </c>
      <c r="Q280" s="55">
        <v>3384.4472000000001</v>
      </c>
      <c r="R280" s="55">
        <v>2199.3341</v>
      </c>
      <c r="S280" s="55">
        <v>11.89</v>
      </c>
      <c r="T280" s="55">
        <v>2.8</v>
      </c>
      <c r="U280" s="55">
        <v>560.84990000000005</v>
      </c>
      <c r="V280" s="55">
        <v>81688.032699999996</v>
      </c>
      <c r="W280" s="55">
        <v>6745.3810000000003</v>
      </c>
      <c r="X280" s="55"/>
      <c r="AA280" s="1">
        <v>2.0566728449175065E-3</v>
      </c>
      <c r="AB280" s="1">
        <v>3.5779124421908559E-3</v>
      </c>
      <c r="AC280" s="1">
        <v>1.1639114586041832E-2</v>
      </c>
    </row>
    <row r="281" spans="8:29" x14ac:dyDescent="0.2">
      <c r="H281" s="54">
        <v>42656</v>
      </c>
      <c r="I281" s="55">
        <v>13972.006100000001</v>
      </c>
      <c r="J281" s="55">
        <v>11.27</v>
      </c>
      <c r="K281" s="55">
        <v>7.59</v>
      </c>
      <c r="L281" s="55">
        <v>8.9499999999999993</v>
      </c>
      <c r="M281" s="55">
        <v>21.51</v>
      </c>
      <c r="N281" s="55">
        <v>12.01</v>
      </c>
      <c r="O281" s="55">
        <v>22.08</v>
      </c>
      <c r="P281" s="55">
        <v>14940.7862</v>
      </c>
      <c r="Q281" s="55">
        <v>3369.7878000000001</v>
      </c>
      <c r="R281" s="55">
        <v>2162.4758000000002</v>
      </c>
      <c r="S281" s="55">
        <v>11.85</v>
      </c>
      <c r="T281" s="55">
        <v>2.81</v>
      </c>
      <c r="U281" s="55">
        <v>554.07420000000002</v>
      </c>
      <c r="V281" s="55">
        <v>81429.123099999997</v>
      </c>
      <c r="W281" s="55">
        <v>6740.9358000000002</v>
      </c>
      <c r="X281" s="55"/>
      <c r="AA281" s="1">
        <v>4.7950213015386378E-3</v>
      </c>
      <c r="AB281" s="1">
        <v>7.2317592308982492E-3</v>
      </c>
      <c r="AC281" s="1">
        <v>7.4935311108672575E-3</v>
      </c>
    </row>
    <row r="282" spans="8:29" x14ac:dyDescent="0.2">
      <c r="H282" s="54">
        <v>42655</v>
      </c>
      <c r="I282" s="55">
        <v>14109.3879</v>
      </c>
      <c r="J282" s="55">
        <v>11.32</v>
      </c>
      <c r="K282" s="55">
        <v>7.49</v>
      </c>
      <c r="L282" s="55">
        <v>8.94</v>
      </c>
      <c r="M282" s="55">
        <v>20.97</v>
      </c>
      <c r="N282" s="55">
        <v>11.98</v>
      </c>
      <c r="O282" s="55">
        <v>22.19</v>
      </c>
      <c r="P282" s="55">
        <v>15232.595600000001</v>
      </c>
      <c r="Q282" s="55">
        <v>3349.4088000000002</v>
      </c>
      <c r="R282" s="55">
        <v>2171.2496000000001</v>
      </c>
      <c r="S282" s="55">
        <v>11.85</v>
      </c>
      <c r="T282" s="55">
        <v>2.8</v>
      </c>
      <c r="U282" s="55">
        <v>540.9982</v>
      </c>
      <c r="V282" s="55">
        <v>82434.681800000006</v>
      </c>
      <c r="W282" s="55">
        <v>6699.3391000000001</v>
      </c>
      <c r="X282" s="55"/>
      <c r="AA282" s="1">
        <v>2.3058473788833966E-3</v>
      </c>
      <c r="AB282" s="1">
        <v>4.9905248040365002E-3</v>
      </c>
      <c r="AC282" s="1">
        <v>2.0929598523865556E-3</v>
      </c>
    </row>
    <row r="283" spans="8:29" x14ac:dyDescent="0.2">
      <c r="H283" s="54">
        <v>42654</v>
      </c>
      <c r="I283" s="55">
        <v>14148.3505</v>
      </c>
      <c r="J283" s="55">
        <v>11.22</v>
      </c>
      <c r="K283" s="55">
        <v>7.55</v>
      </c>
      <c r="L283" s="55">
        <v>8.94</v>
      </c>
      <c r="M283" s="55">
        <v>21.32</v>
      </c>
      <c r="N283" s="55">
        <v>11.91</v>
      </c>
      <c r="O283" s="55">
        <v>22.32</v>
      </c>
      <c r="P283" s="55">
        <v>15382.207899999999</v>
      </c>
      <c r="Q283" s="55">
        <v>3294.5945000000002</v>
      </c>
      <c r="R283" s="55">
        <v>2196.9495000000002</v>
      </c>
      <c r="S283" s="55">
        <v>11.81</v>
      </c>
      <c r="T283" s="55">
        <v>2.82</v>
      </c>
      <c r="U283" s="55">
        <v>540.80700000000002</v>
      </c>
      <c r="V283" s="55">
        <v>82919.577999999994</v>
      </c>
      <c r="W283" s="55">
        <v>6664.7543999999998</v>
      </c>
      <c r="X283" s="55"/>
      <c r="AA283" s="1">
        <v>1.5752075751025441E-3</v>
      </c>
      <c r="AB283" s="1">
        <v>2.7094867641037634E-3</v>
      </c>
      <c r="AC283" s="1">
        <v>3.3603311406222858E-3</v>
      </c>
    </row>
    <row r="284" spans="8:29" x14ac:dyDescent="0.2">
      <c r="H284" s="54">
        <v>42653</v>
      </c>
      <c r="I284" s="55">
        <v>13764.473</v>
      </c>
      <c r="J284" s="55">
        <v>11.18</v>
      </c>
      <c r="K284" s="55">
        <v>7.58</v>
      </c>
      <c r="L284" s="55">
        <v>8.93</v>
      </c>
      <c r="M284" s="55">
        <v>21.23</v>
      </c>
      <c r="N284" s="55">
        <v>12</v>
      </c>
      <c r="O284" s="55">
        <v>22.46</v>
      </c>
      <c r="P284" s="55">
        <v>15610.846600000001</v>
      </c>
      <c r="Q284" s="55">
        <v>3267.3063999999999</v>
      </c>
      <c r="R284" s="55">
        <v>2175.4277999999999</v>
      </c>
      <c r="S284" s="55">
        <v>11.76</v>
      </c>
      <c r="T284" s="55">
        <v>2.82</v>
      </c>
      <c r="U284" s="55">
        <v>536.38120000000004</v>
      </c>
      <c r="V284" s="55">
        <v>81724.645399999994</v>
      </c>
      <c r="W284" s="55">
        <v>6733.8483999999999</v>
      </c>
      <c r="X284" s="55"/>
      <c r="AA284" s="1">
        <v>6.1918463059427165E-3</v>
      </c>
      <c r="AB284" s="1">
        <v>1.3736414455827406E-2</v>
      </c>
      <c r="AC284" s="1">
        <v>1.3285205557148627E-3</v>
      </c>
    </row>
    <row r="285" spans="8:29" x14ac:dyDescent="0.2">
      <c r="H285" s="54">
        <v>42643</v>
      </c>
      <c r="I285" s="55">
        <v>13184.2345</v>
      </c>
      <c r="J285" s="55">
        <v>10.89</v>
      </c>
      <c r="K285" s="55">
        <v>7.49</v>
      </c>
      <c r="L285" s="55">
        <v>8.84</v>
      </c>
      <c r="M285" s="55">
        <v>20.93</v>
      </c>
      <c r="N285" s="55">
        <v>11.9</v>
      </c>
      <c r="O285" s="55">
        <v>22.3</v>
      </c>
      <c r="P285" s="55">
        <v>15206.707899999999</v>
      </c>
      <c r="Q285" s="55">
        <v>3250.8647000000001</v>
      </c>
      <c r="R285" s="55">
        <v>2196.2606000000001</v>
      </c>
      <c r="S285" s="55">
        <v>11.5</v>
      </c>
      <c r="T285" s="55">
        <v>2.78</v>
      </c>
      <c r="U285" s="55">
        <v>537.88210000000004</v>
      </c>
      <c r="V285" s="55">
        <v>81449.697700000004</v>
      </c>
      <c r="W285" s="55">
        <v>6719.4625999999998</v>
      </c>
      <c r="X285" s="55"/>
      <c r="AA285" s="1">
        <v>3.049496189880041E-3</v>
      </c>
      <c r="AB285" s="1">
        <v>1.1649669356183279E-2</v>
      </c>
      <c r="AC285" s="1">
        <v>2.8758079556649996E-3</v>
      </c>
    </row>
    <row r="286" spans="8:29" x14ac:dyDescent="0.2">
      <c r="H286" s="54">
        <v>42642</v>
      </c>
      <c r="I286" s="55">
        <v>13246.247600000001</v>
      </c>
      <c r="J286" s="55">
        <v>10.87</v>
      </c>
      <c r="K286" s="55">
        <v>7.53</v>
      </c>
      <c r="L286" s="55">
        <v>8.5299999999999994</v>
      </c>
      <c r="M286" s="55">
        <v>22.1</v>
      </c>
      <c r="N286" s="55">
        <v>11.83</v>
      </c>
      <c r="O286" s="55">
        <v>22.12</v>
      </c>
      <c r="P286" s="55">
        <v>15145.2487</v>
      </c>
      <c r="Q286" s="55">
        <v>3228.0886</v>
      </c>
      <c r="R286" s="55">
        <v>2237.4814000000001</v>
      </c>
      <c r="S286" s="55">
        <v>11.47</v>
      </c>
      <c r="T286" s="55">
        <v>2.79</v>
      </c>
      <c r="U286" s="55">
        <v>539.8252</v>
      </c>
      <c r="V286" s="55">
        <v>81926.297900000005</v>
      </c>
      <c r="W286" s="55">
        <v>6702.3576000000003</v>
      </c>
      <c r="X286" s="55"/>
      <c r="AA286" s="1">
        <v>3.1698147838488122E-3</v>
      </c>
      <c r="AB286" s="1">
        <v>4.2034572787140734E-3</v>
      </c>
      <c r="AC286" s="1">
        <v>1.1890770066096401E-2</v>
      </c>
    </row>
    <row r="287" spans="8:29" x14ac:dyDescent="0.2">
      <c r="H287" s="54">
        <v>42641</v>
      </c>
      <c r="I287" s="55">
        <v>13386.3871</v>
      </c>
      <c r="J287" s="55">
        <v>10.91</v>
      </c>
      <c r="K287" s="55">
        <v>7.4</v>
      </c>
      <c r="L287" s="55">
        <v>8.25</v>
      </c>
      <c r="M287" s="55">
        <v>22.1</v>
      </c>
      <c r="N287" s="55">
        <v>11.71</v>
      </c>
      <c r="O287" s="55">
        <v>22.19</v>
      </c>
      <c r="P287" s="55">
        <v>15279.0944</v>
      </c>
      <c r="Q287" s="55">
        <v>3238.2941999999998</v>
      </c>
      <c r="R287" s="55">
        <v>2227.2046</v>
      </c>
      <c r="S287" s="55">
        <v>11.44</v>
      </c>
      <c r="T287" s="55">
        <v>2.75</v>
      </c>
      <c r="U287" s="55">
        <v>525.57650000000001</v>
      </c>
      <c r="V287" s="55">
        <v>82159.352199999994</v>
      </c>
      <c r="W287" s="55">
        <v>6714.4180999999999</v>
      </c>
      <c r="X287" s="55"/>
      <c r="AA287" s="1">
        <v>9.3461140774578899E-3</v>
      </c>
      <c r="AB287" s="1">
        <v>1.2401777810433501E-4</v>
      </c>
      <c r="AC287" s="1">
        <v>8.4477622924425955E-3</v>
      </c>
    </row>
    <row r="288" spans="8:29" x14ac:dyDescent="0.2">
      <c r="H288" s="54">
        <v>42640</v>
      </c>
      <c r="I288" s="55">
        <v>13217.8979</v>
      </c>
      <c r="J288" s="55">
        <v>10.94</v>
      </c>
      <c r="K288" s="55">
        <v>7.34</v>
      </c>
      <c r="L288" s="55">
        <v>8.2799999999999994</v>
      </c>
      <c r="M288" s="55">
        <v>22.1</v>
      </c>
      <c r="N288" s="55">
        <v>11.46</v>
      </c>
      <c r="O288" s="55">
        <v>22.24</v>
      </c>
      <c r="P288" s="55">
        <v>15497.753699999999</v>
      </c>
      <c r="Q288" s="55">
        <v>3254.6221999999998</v>
      </c>
      <c r="R288" s="55">
        <v>2223.8087999999998</v>
      </c>
      <c r="S288" s="55">
        <v>11.4</v>
      </c>
      <c r="T288" s="55">
        <v>2.77</v>
      </c>
      <c r="U288" s="55">
        <v>526.22720000000004</v>
      </c>
      <c r="V288" s="55">
        <v>82760.818499999994</v>
      </c>
      <c r="W288" s="55">
        <v>6678.8013000000001</v>
      </c>
      <c r="X288" s="55"/>
      <c r="AA288" s="1">
        <v>8.5839770060989196E-3</v>
      </c>
      <c r="AB288" s="1">
        <v>4.1680796560517042E-4</v>
      </c>
      <c r="AC288" s="1">
        <v>5.8940191062935021E-3</v>
      </c>
    </row>
    <row r="289" spans="8:29" x14ac:dyDescent="0.2">
      <c r="H289" s="54">
        <v>42639</v>
      </c>
      <c r="I289" s="55">
        <v>13365.4329</v>
      </c>
      <c r="J289" s="55">
        <v>11</v>
      </c>
      <c r="K289" s="55">
        <v>7.3</v>
      </c>
      <c r="L289" s="55">
        <v>8.2200000000000006</v>
      </c>
      <c r="M289" s="55">
        <v>22.1</v>
      </c>
      <c r="N289" s="55">
        <v>11.21</v>
      </c>
      <c r="O289" s="55">
        <v>22.21</v>
      </c>
      <c r="P289" s="55">
        <v>15531.1782</v>
      </c>
      <c r="Q289" s="55">
        <v>3322.3989000000001</v>
      </c>
      <c r="R289" s="55">
        <v>2248.1188000000002</v>
      </c>
      <c r="S289" s="55">
        <v>11.39</v>
      </c>
      <c r="T289" s="55">
        <v>2.75</v>
      </c>
      <c r="U289" s="55">
        <v>524.2364</v>
      </c>
      <c r="V289" s="55">
        <v>81547.510699999999</v>
      </c>
      <c r="W289" s="55">
        <v>6617.0508</v>
      </c>
      <c r="X289" s="55"/>
      <c r="AA289" s="1">
        <v>1.427486692397717E-2</v>
      </c>
      <c r="AB289" s="1">
        <v>2.8848874032629812E-3</v>
      </c>
      <c r="AC289" s="1">
        <v>3.6878139524851861E-3</v>
      </c>
    </row>
    <row r="290" spans="8:29" x14ac:dyDescent="0.2">
      <c r="H290" s="54">
        <v>42636</v>
      </c>
      <c r="I290" s="55">
        <v>13461.5725</v>
      </c>
      <c r="J290" s="55">
        <v>11.33</v>
      </c>
      <c r="K290" s="55">
        <v>7.39</v>
      </c>
      <c r="L290" s="55">
        <v>8.52</v>
      </c>
      <c r="M290" s="55">
        <v>22.1</v>
      </c>
      <c r="N290" s="55">
        <v>11.53</v>
      </c>
      <c r="O290" s="55">
        <v>22.45</v>
      </c>
      <c r="P290" s="55">
        <v>14986.957399999999</v>
      </c>
      <c r="Q290" s="55">
        <v>3345.5457999999999</v>
      </c>
      <c r="R290" s="55">
        <v>2265.3573000000001</v>
      </c>
      <c r="S290" s="55">
        <v>11.9</v>
      </c>
      <c r="T290" s="55">
        <v>2.8</v>
      </c>
      <c r="U290" s="55">
        <v>522.9606</v>
      </c>
      <c r="V290" s="55">
        <v>82691.020699999994</v>
      </c>
      <c r="W290" s="55">
        <v>6504.8162000000002</v>
      </c>
      <c r="X290" s="55"/>
      <c r="AA290" s="1">
        <v>1.7894938476386013E-3</v>
      </c>
      <c r="AB290" s="1">
        <v>1.1644241981459413E-2</v>
      </c>
      <c r="AC290" s="1">
        <v>1.1858525173494061E-2</v>
      </c>
    </row>
    <row r="291" spans="8:29" x14ac:dyDescent="0.2">
      <c r="H291" s="54">
        <v>42635</v>
      </c>
      <c r="I291" s="55">
        <v>13375.001899999999</v>
      </c>
      <c r="J291" s="55">
        <v>11.24</v>
      </c>
      <c r="K291" s="55">
        <v>7.25</v>
      </c>
      <c r="L291" s="55">
        <v>8.5399999999999991</v>
      </c>
      <c r="M291" s="55">
        <v>22.1</v>
      </c>
      <c r="N291" s="55">
        <v>11.84</v>
      </c>
      <c r="O291" s="55">
        <v>22.7</v>
      </c>
      <c r="P291" s="55">
        <v>14955.628500000001</v>
      </c>
      <c r="Q291" s="55">
        <v>3371.5936999999999</v>
      </c>
      <c r="R291" s="55">
        <v>2297.0279999999998</v>
      </c>
      <c r="S291" s="55">
        <v>11.94</v>
      </c>
      <c r="T291" s="55">
        <v>2.8</v>
      </c>
      <c r="U291" s="55">
        <v>514.77959999999996</v>
      </c>
      <c r="V291" s="55">
        <v>81764.133100000006</v>
      </c>
      <c r="W291" s="55">
        <v>6479.6102000000001</v>
      </c>
      <c r="X291" s="55"/>
      <c r="AA291" s="1">
        <v>1.2567708015245316E-3</v>
      </c>
      <c r="AB291" s="1">
        <v>3.8074732141296641E-3</v>
      </c>
      <c r="AC291" s="1">
        <v>5.9374681752133451E-3</v>
      </c>
    </row>
    <row r="292" spans="8:29" x14ac:dyDescent="0.2">
      <c r="H292" s="54">
        <v>42634</v>
      </c>
      <c r="I292" s="55">
        <v>13098.920899999999</v>
      </c>
      <c r="J292" s="55">
        <v>11.18</v>
      </c>
      <c r="K292" s="55">
        <v>7.3</v>
      </c>
      <c r="L292" s="55">
        <v>8.5399999999999991</v>
      </c>
      <c r="M292" s="55">
        <v>22.1</v>
      </c>
      <c r="N292" s="55">
        <v>11.8</v>
      </c>
      <c r="O292" s="55">
        <v>22.84</v>
      </c>
      <c r="P292" s="55">
        <v>15007.0983</v>
      </c>
      <c r="Q292" s="55">
        <v>3356.0567999999998</v>
      </c>
      <c r="R292" s="55">
        <v>2328.3998999999999</v>
      </c>
      <c r="S292" s="55">
        <v>12.06</v>
      </c>
      <c r="T292" s="55">
        <v>2.81</v>
      </c>
      <c r="U292" s="55">
        <v>520.94489999999996</v>
      </c>
      <c r="V292" s="55">
        <v>80580.535499999998</v>
      </c>
      <c r="W292" s="55">
        <v>6418.5916999999999</v>
      </c>
      <c r="X292" s="55"/>
      <c r="AA292" s="1">
        <v>3.0407547437224514E-3</v>
      </c>
      <c r="AB292" s="1">
        <v>1.7976756008806216E-3</v>
      </c>
      <c r="AC292" s="1">
        <v>6.6709130609279299E-3</v>
      </c>
    </row>
    <row r="293" spans="8:29" x14ac:dyDescent="0.2">
      <c r="H293" s="54">
        <v>42633</v>
      </c>
      <c r="I293" s="55">
        <v>13097.3585</v>
      </c>
      <c r="J293" s="55">
        <v>11.16</v>
      </c>
      <c r="K293" s="55">
        <v>7.24</v>
      </c>
      <c r="L293" s="55">
        <v>8.5399999999999991</v>
      </c>
      <c r="M293" s="55">
        <v>22.1</v>
      </c>
      <c r="N293" s="55">
        <v>11.9</v>
      </c>
      <c r="O293" s="55">
        <v>23.16</v>
      </c>
      <c r="P293" s="55">
        <v>14975.274799999999</v>
      </c>
      <c r="Q293" s="55">
        <v>3392.4776000000002</v>
      </c>
      <c r="R293" s="55">
        <v>2324.2593000000002</v>
      </c>
      <c r="S293" s="55">
        <v>12.35</v>
      </c>
      <c r="T293" s="55">
        <v>2.78</v>
      </c>
      <c r="U293" s="55">
        <v>526.73149999999998</v>
      </c>
      <c r="V293" s="55">
        <v>80667.936400000006</v>
      </c>
      <c r="W293" s="55">
        <v>6439.3265000000001</v>
      </c>
      <c r="X293" s="55"/>
      <c r="AA293" s="1">
        <v>5.0644691609095238E-3</v>
      </c>
      <c r="AB293" s="1">
        <v>8.6185069672839454E-4</v>
      </c>
      <c r="AC293" s="1">
        <v>3.1912316494366877E-3</v>
      </c>
    </row>
    <row r="294" spans="8:29" x14ac:dyDescent="0.2">
      <c r="H294" s="54">
        <v>42632</v>
      </c>
      <c r="I294" s="55">
        <v>12807.075000000001</v>
      </c>
      <c r="J294" s="55">
        <v>11.18</v>
      </c>
      <c r="K294" s="55">
        <v>7.37</v>
      </c>
      <c r="L294" s="55">
        <v>8.5</v>
      </c>
      <c r="M294" s="55">
        <v>22.1</v>
      </c>
      <c r="N294" s="55">
        <v>12.09</v>
      </c>
      <c r="O294" s="55">
        <v>23.39</v>
      </c>
      <c r="P294" s="55">
        <v>14792.9329</v>
      </c>
      <c r="Q294" s="55">
        <v>3385.4643999999998</v>
      </c>
      <c r="R294" s="55">
        <v>2308.9032999999999</v>
      </c>
      <c r="S294" s="55">
        <v>12.17</v>
      </c>
      <c r="T294" s="55">
        <v>2.79</v>
      </c>
      <c r="U294" s="55">
        <v>516.41</v>
      </c>
      <c r="V294" s="55">
        <v>78882.072199999995</v>
      </c>
      <c r="W294" s="55">
        <v>6443.7485999999999</v>
      </c>
      <c r="X294" s="55"/>
      <c r="AA294" s="1">
        <v>1.2589055489479195E-3</v>
      </c>
      <c r="AB294" s="1">
        <v>2.3463893146458137E-3</v>
      </c>
      <c r="AC294" s="1">
        <v>1.2540354678336474E-3</v>
      </c>
    </row>
    <row r="295" spans="8:29" x14ac:dyDescent="0.2">
      <c r="H295" s="54">
        <v>42627</v>
      </c>
      <c r="I295" s="55">
        <v>12323.7168</v>
      </c>
      <c r="J295" s="55">
        <v>11.07</v>
      </c>
      <c r="K295" s="55">
        <v>7.31</v>
      </c>
      <c r="L295" s="55">
        <v>8.44</v>
      </c>
      <c r="M295" s="55">
        <v>22.1</v>
      </c>
      <c r="N295" s="55">
        <v>11.83</v>
      </c>
      <c r="O295" s="55">
        <v>23.47</v>
      </c>
      <c r="P295" s="55">
        <v>14234.0656</v>
      </c>
      <c r="Q295" s="55">
        <v>3340.1543999999999</v>
      </c>
      <c r="R295" s="55">
        <v>2240.4194000000002</v>
      </c>
      <c r="S295" s="55">
        <v>12.06</v>
      </c>
      <c r="T295" s="55">
        <v>2.76</v>
      </c>
      <c r="U295" s="55">
        <v>498.65350000000001</v>
      </c>
      <c r="V295" s="55">
        <v>78198.451300000001</v>
      </c>
      <c r="W295" s="55">
        <v>6313.4333999999999</v>
      </c>
      <c r="X295" s="55"/>
      <c r="AA295" s="1">
        <v>6.0758610207507502E-3</v>
      </c>
      <c r="AB295" s="1">
        <v>7.5926720575665296E-3</v>
      </c>
      <c r="AC295" s="1">
        <v>6.3209221383470071E-3</v>
      </c>
    </row>
    <row r="296" spans="8:29" x14ac:dyDescent="0.2">
      <c r="H296" s="54">
        <v>42626</v>
      </c>
      <c r="I296" s="55">
        <v>12236.191800000001</v>
      </c>
      <c r="J296" s="55">
        <v>11.17</v>
      </c>
      <c r="K296" s="55">
        <v>7.49</v>
      </c>
      <c r="L296" s="55">
        <v>8.4700000000000006</v>
      </c>
      <c r="M296" s="55">
        <v>23.28</v>
      </c>
      <c r="N296" s="55">
        <v>11.79</v>
      </c>
      <c r="O296" s="55">
        <v>23.23</v>
      </c>
      <c r="P296" s="55">
        <v>14116.852800000001</v>
      </c>
      <c r="Q296" s="55">
        <v>3330.9207000000001</v>
      </c>
      <c r="R296" s="55">
        <v>2277.3341999999998</v>
      </c>
      <c r="S296" s="55">
        <v>12.54</v>
      </c>
      <c r="T296" s="55">
        <v>2.79</v>
      </c>
      <c r="U296" s="55">
        <v>496.89519999999999</v>
      </c>
      <c r="V296" s="55">
        <v>79231.100099999996</v>
      </c>
      <c r="W296" s="55">
        <v>6311.8492999999999</v>
      </c>
      <c r="X296" s="55"/>
      <c r="AA296" s="1">
        <v>3.2993503098386334E-3</v>
      </c>
      <c r="AB296" s="1">
        <v>7.7686618494092752E-3</v>
      </c>
      <c r="AC296" s="1">
        <v>7.2465668558829854E-4</v>
      </c>
    </row>
    <row r="297" spans="8:29" x14ac:dyDescent="0.2">
      <c r="H297" s="54">
        <v>42625</v>
      </c>
      <c r="I297" s="55">
        <v>12162.8169</v>
      </c>
      <c r="J297" s="55">
        <v>11.08</v>
      </c>
      <c r="K297" s="55">
        <v>7.46</v>
      </c>
      <c r="L297" s="55">
        <v>8.4499999999999993</v>
      </c>
      <c r="M297" s="55">
        <v>23.4</v>
      </c>
      <c r="N297" s="55">
        <v>11.73</v>
      </c>
      <c r="O297" s="55">
        <v>23.14</v>
      </c>
      <c r="P297" s="55">
        <v>13898.246999999999</v>
      </c>
      <c r="Q297" s="55">
        <v>3325.8593999999998</v>
      </c>
      <c r="R297" s="55">
        <v>2289.1950999999999</v>
      </c>
      <c r="S297" s="55">
        <v>12.15</v>
      </c>
      <c r="T297" s="55">
        <v>2.8</v>
      </c>
      <c r="U297" s="55">
        <v>492.92129999999997</v>
      </c>
      <c r="V297" s="55">
        <v>78620.290800000002</v>
      </c>
      <c r="W297" s="55">
        <v>6218.0033000000003</v>
      </c>
      <c r="X297" s="55"/>
      <c r="AA297" s="1">
        <v>1.8327648725690593E-2</v>
      </c>
      <c r="AB297" s="1">
        <v>3.6274672729804003E-2</v>
      </c>
      <c r="AC297" s="1">
        <v>1.5173299078117264E-3</v>
      </c>
    </row>
    <row r="298" spans="8:29" x14ac:dyDescent="0.2">
      <c r="H298" s="54">
        <v>42622</v>
      </c>
      <c r="I298" s="55">
        <v>12544.4151</v>
      </c>
      <c r="J298" s="55">
        <v>11.35</v>
      </c>
      <c r="K298" s="55">
        <v>7.37</v>
      </c>
      <c r="L298" s="55">
        <v>8.7799999999999994</v>
      </c>
      <c r="M298" s="55">
        <v>22.23</v>
      </c>
      <c r="N298" s="55">
        <v>12.31</v>
      </c>
      <c r="O298" s="55">
        <v>23.38</v>
      </c>
      <c r="P298" s="55">
        <v>14155.3107</v>
      </c>
      <c r="Q298" s="55">
        <v>3372.6469000000002</v>
      </c>
      <c r="R298" s="55">
        <v>2281.7511</v>
      </c>
      <c r="S298" s="55">
        <v>12.36</v>
      </c>
      <c r="T298" s="55">
        <v>2.89</v>
      </c>
      <c r="U298" s="55">
        <v>500.25830000000002</v>
      </c>
      <c r="V298" s="55">
        <v>81232.613400000002</v>
      </c>
      <c r="W298" s="55">
        <v>6217.0897000000004</v>
      </c>
      <c r="X298" s="55"/>
      <c r="AA298" s="1">
        <v>1.5126794892282081E-2</v>
      </c>
      <c r="AB298" s="1">
        <v>9.0796643950287192E-3</v>
      </c>
      <c r="AC298" s="1">
        <v>7.3642778890636862E-4</v>
      </c>
    </row>
    <row r="299" spans="8:29" x14ac:dyDescent="0.2">
      <c r="H299" s="54">
        <v>42621</v>
      </c>
      <c r="I299" s="55">
        <v>12538.5738</v>
      </c>
      <c r="J299" s="55">
        <v>11.6</v>
      </c>
      <c r="K299" s="55">
        <v>7.19</v>
      </c>
      <c r="L299" s="55">
        <v>8.76</v>
      </c>
      <c r="M299" s="55">
        <v>21.27</v>
      </c>
      <c r="N299" s="55">
        <v>12.93</v>
      </c>
      <c r="O299" s="55">
        <v>23.25</v>
      </c>
      <c r="P299" s="55">
        <v>14171.172</v>
      </c>
      <c r="Q299" s="55">
        <v>3402.9940999999999</v>
      </c>
      <c r="R299" s="55">
        <v>2292.5252</v>
      </c>
      <c r="S299" s="55">
        <v>12.22</v>
      </c>
      <c r="T299" s="55">
        <v>2.93</v>
      </c>
      <c r="U299" s="55">
        <v>513.06020000000001</v>
      </c>
      <c r="V299" s="55">
        <v>80893.794699999999</v>
      </c>
      <c r="W299" s="55">
        <v>6212.0313999999998</v>
      </c>
      <c r="X299" s="55"/>
      <c r="AA299" s="1">
        <v>3.1328063348705637E-3</v>
      </c>
      <c r="AB299" s="1">
        <v>3.721256653318461E-3</v>
      </c>
      <c r="AC299" s="1">
        <v>2.395100062765998E-3</v>
      </c>
    </row>
    <row r="300" spans="8:29" x14ac:dyDescent="0.2">
      <c r="H300" s="54">
        <v>42620</v>
      </c>
      <c r="I300" s="55">
        <v>12402.187599999999</v>
      </c>
      <c r="J300" s="55">
        <v>11.3</v>
      </c>
      <c r="K300" s="55">
        <v>7.15</v>
      </c>
      <c r="L300" s="55">
        <v>8.73</v>
      </c>
      <c r="M300" s="55">
        <v>21.25</v>
      </c>
      <c r="N300" s="55">
        <v>13.34</v>
      </c>
      <c r="O300" s="55">
        <v>23.2</v>
      </c>
      <c r="P300" s="55">
        <v>14087.1291</v>
      </c>
      <c r="Q300" s="55">
        <v>3366.2676000000001</v>
      </c>
      <c r="R300" s="55">
        <v>2285.8119999999999</v>
      </c>
      <c r="S300" s="55">
        <v>11.62</v>
      </c>
      <c r="T300" s="55">
        <v>2.92</v>
      </c>
      <c r="U300" s="55">
        <v>503.77100000000002</v>
      </c>
      <c r="V300" s="55">
        <v>80827.195999999996</v>
      </c>
      <c r="W300" s="55">
        <v>6232.7426999999998</v>
      </c>
      <c r="X300" s="55"/>
      <c r="AA300" s="1">
        <v>8.8170161582454831E-3</v>
      </c>
      <c r="AB300" s="1">
        <v>2.6315819261887308E-3</v>
      </c>
      <c r="AC300" s="1">
        <v>9.6501253811474008E-3</v>
      </c>
    </row>
    <row r="301" spans="8:29" x14ac:dyDescent="0.2">
      <c r="H301" s="54">
        <v>42619</v>
      </c>
      <c r="I301" s="55">
        <v>12340.9272</v>
      </c>
      <c r="J301" s="55">
        <v>11.37</v>
      </c>
      <c r="K301" s="55">
        <v>7.21</v>
      </c>
      <c r="L301" s="55">
        <v>8.7899999999999991</v>
      </c>
      <c r="M301" s="55">
        <v>21.22</v>
      </c>
      <c r="N301" s="55">
        <v>13.05</v>
      </c>
      <c r="O301" s="55">
        <v>22.69</v>
      </c>
      <c r="P301" s="55">
        <v>14126.408600000001</v>
      </c>
      <c r="Q301" s="55">
        <v>3344.2296000000001</v>
      </c>
      <c r="R301" s="55">
        <v>2242.9484000000002</v>
      </c>
      <c r="S301" s="55">
        <v>11.73</v>
      </c>
      <c r="T301" s="55">
        <v>2.92</v>
      </c>
      <c r="U301" s="55">
        <v>522.40909999999997</v>
      </c>
      <c r="V301" s="55">
        <v>80944.063200000004</v>
      </c>
      <c r="W301" s="55">
        <v>6222.5704999999998</v>
      </c>
      <c r="X301" s="55"/>
      <c r="AA301" s="1">
        <v>1.6326629124061576E-3</v>
      </c>
      <c r="AB301" s="1">
        <v>7.093228300389498E-3</v>
      </c>
      <c r="AC301" s="1">
        <v>2.2197130088197348E-3</v>
      </c>
    </row>
    <row r="302" spans="8:29" x14ac:dyDescent="0.2">
      <c r="H302" s="54">
        <v>42618</v>
      </c>
      <c r="I302" s="55">
        <v>12330.0134</v>
      </c>
      <c r="J302" s="55">
        <v>11.16</v>
      </c>
      <c r="K302" s="55">
        <v>7.1</v>
      </c>
      <c r="L302" s="55">
        <v>8.59</v>
      </c>
      <c r="M302" s="55">
        <v>20.22</v>
      </c>
      <c r="N302" s="55">
        <v>13</v>
      </c>
      <c r="O302" s="55">
        <v>22.44</v>
      </c>
      <c r="P302" s="55">
        <v>13900.5376</v>
      </c>
      <c r="Q302" s="55">
        <v>3323.5306999999998</v>
      </c>
      <c r="R302" s="55">
        <v>2206.1624999999999</v>
      </c>
      <c r="S302" s="55">
        <v>11.48</v>
      </c>
      <c r="T302" s="55">
        <v>2.9</v>
      </c>
      <c r="U302" s="55">
        <v>521.1748</v>
      </c>
      <c r="V302" s="55">
        <v>80134.363400000002</v>
      </c>
      <c r="W302" s="55">
        <v>6231.7304000000004</v>
      </c>
      <c r="X302" s="55"/>
      <c r="AA302" s="1">
        <v>5.552320170776337E-4</v>
      </c>
      <c r="AB302" s="1">
        <v>9.0679549975036799E-4</v>
      </c>
      <c r="AC302" s="1">
        <v>2.2975493269790093E-3</v>
      </c>
    </row>
    <row r="303" spans="8:29" x14ac:dyDescent="0.2">
      <c r="H303" s="54">
        <v>42615</v>
      </c>
      <c r="I303" s="55">
        <v>12143.5911</v>
      </c>
      <c r="J303" s="55">
        <v>11.12</v>
      </c>
      <c r="K303" s="55">
        <v>7.08</v>
      </c>
      <c r="L303" s="55">
        <v>8.6199999999999992</v>
      </c>
      <c r="M303" s="55">
        <v>20.399999999999999</v>
      </c>
      <c r="N303" s="55">
        <v>13.05</v>
      </c>
      <c r="O303" s="55">
        <v>22.17</v>
      </c>
      <c r="P303" s="55">
        <v>13804.5725</v>
      </c>
      <c r="Q303" s="55">
        <v>3350.5374000000002</v>
      </c>
      <c r="R303" s="55">
        <v>2234.5174999999999</v>
      </c>
      <c r="S303" s="55">
        <v>11.31</v>
      </c>
      <c r="T303" s="55">
        <v>2.88</v>
      </c>
      <c r="U303" s="55">
        <v>509.64139999999998</v>
      </c>
      <c r="V303" s="55">
        <v>79718.174799999993</v>
      </c>
      <c r="W303" s="55">
        <v>6160.0357000000004</v>
      </c>
      <c r="X303" s="55"/>
      <c r="AA303" s="1">
        <v>3.0425808855851777E-3</v>
      </c>
      <c r="AB303" s="1">
        <v>1.5834491882995572E-3</v>
      </c>
      <c r="AC303" s="1">
        <v>5.1102655978854106E-3</v>
      </c>
    </row>
    <row r="304" spans="8:29" x14ac:dyDescent="0.2">
      <c r="H304" s="54">
        <v>42614</v>
      </c>
      <c r="I304" s="55">
        <v>12122.8472</v>
      </c>
      <c r="J304" s="55">
        <v>11</v>
      </c>
      <c r="K304" s="55">
        <v>7.15</v>
      </c>
      <c r="L304" s="55">
        <v>8.77</v>
      </c>
      <c r="M304" s="55">
        <v>20.190000000000001</v>
      </c>
      <c r="N304" s="55">
        <v>13.21</v>
      </c>
      <c r="O304" s="55">
        <v>22.19</v>
      </c>
      <c r="P304" s="55">
        <v>13695.988499999999</v>
      </c>
      <c r="Q304" s="55">
        <v>3338.1725000000001</v>
      </c>
      <c r="R304" s="55">
        <v>2235.0214000000001</v>
      </c>
      <c r="S304" s="55">
        <v>11.4</v>
      </c>
      <c r="T304" s="55">
        <v>2.88</v>
      </c>
      <c r="U304" s="55">
        <v>507.4393</v>
      </c>
      <c r="V304" s="55">
        <v>78732.897500000006</v>
      </c>
      <c r="W304" s="55">
        <v>6181.4462000000003</v>
      </c>
      <c r="X304" s="55"/>
      <c r="AA304" s="1">
        <v>2.7244142200045784E-3</v>
      </c>
      <c r="AB304" s="1">
        <v>7.64723286050073E-3</v>
      </c>
      <c r="AC304" s="1">
        <v>3.0704681668296541E-3</v>
      </c>
    </row>
    <row r="305" spans="8:29" x14ac:dyDescent="0.2">
      <c r="H305" s="54">
        <v>42613</v>
      </c>
      <c r="I305" s="55">
        <v>11816.722900000001</v>
      </c>
      <c r="J305" s="55">
        <v>11.23</v>
      </c>
      <c r="K305" s="55">
        <v>7.06</v>
      </c>
      <c r="L305" s="55">
        <v>8.91</v>
      </c>
      <c r="M305" s="55">
        <v>19.7</v>
      </c>
      <c r="N305" s="55">
        <v>13.39</v>
      </c>
      <c r="O305" s="55">
        <v>23.12</v>
      </c>
      <c r="P305" s="55">
        <v>13604.378699999999</v>
      </c>
      <c r="Q305" s="55">
        <v>3317.6903000000002</v>
      </c>
      <c r="R305" s="55">
        <v>2254.4762999999998</v>
      </c>
      <c r="S305" s="55">
        <v>11.42</v>
      </c>
      <c r="T305" s="55">
        <v>2.92</v>
      </c>
      <c r="U305" s="55">
        <v>503.75099999999998</v>
      </c>
      <c r="V305" s="55">
        <v>77928.528600000005</v>
      </c>
      <c r="W305" s="55">
        <v>6202.2449999999999</v>
      </c>
      <c r="X305" s="55"/>
      <c r="AA305" s="1">
        <v>3.0825513652098513E-3</v>
      </c>
      <c r="AB305" s="1">
        <v>7.4041138735909673E-3</v>
      </c>
      <c r="AC305" s="1">
        <v>6.3211678087338186E-3</v>
      </c>
    </row>
    <row r="306" spans="8:29" x14ac:dyDescent="0.2">
      <c r="H306" s="54">
        <v>42612</v>
      </c>
      <c r="I306" s="55">
        <v>11965.458500000001</v>
      </c>
      <c r="J306" s="55">
        <v>11.1</v>
      </c>
      <c r="K306" s="55">
        <v>7.05</v>
      </c>
      <c r="L306" s="55">
        <v>8.9</v>
      </c>
      <c r="M306" s="55">
        <v>19.73</v>
      </c>
      <c r="N306" s="55">
        <v>13.21</v>
      </c>
      <c r="O306" s="55">
        <v>23.38</v>
      </c>
      <c r="P306" s="55">
        <v>13860.942800000001</v>
      </c>
      <c r="Q306" s="55">
        <v>3344.9573</v>
      </c>
      <c r="R306" s="55">
        <v>2288.4920999999999</v>
      </c>
      <c r="S306" s="55">
        <v>11.43</v>
      </c>
      <c r="T306" s="55">
        <v>2.93</v>
      </c>
      <c r="U306" s="55">
        <v>485.74029999999999</v>
      </c>
      <c r="V306" s="55">
        <v>78042.651800000007</v>
      </c>
      <c r="W306" s="55">
        <v>6231.0442000000003</v>
      </c>
      <c r="X306" s="55"/>
      <c r="AA306" s="1">
        <v>3.149835478758467E-4</v>
      </c>
      <c r="AB306" s="1">
        <v>4.7048608417680216E-3</v>
      </c>
      <c r="AC306" s="1">
        <v>1.5155587560660155E-3</v>
      </c>
    </row>
    <row r="307" spans="8:29" x14ac:dyDescent="0.2">
      <c r="H307" s="54">
        <v>42611</v>
      </c>
      <c r="I307" s="55">
        <v>12033.9948</v>
      </c>
      <c r="J307" s="55">
        <v>11.1</v>
      </c>
      <c r="K307" s="55">
        <v>7.1</v>
      </c>
      <c r="L307" s="55">
        <v>8.98</v>
      </c>
      <c r="M307" s="55">
        <v>19.97</v>
      </c>
      <c r="N307" s="55">
        <v>13.04</v>
      </c>
      <c r="O307" s="55">
        <v>23.4</v>
      </c>
      <c r="P307" s="55">
        <v>13838.622600000001</v>
      </c>
      <c r="Q307" s="55">
        <v>3346.5171</v>
      </c>
      <c r="R307" s="55">
        <v>2301.0111000000002</v>
      </c>
      <c r="S307" s="55">
        <v>11.62</v>
      </c>
      <c r="T307" s="55">
        <v>2.91</v>
      </c>
      <c r="U307" s="55">
        <v>478.17</v>
      </c>
      <c r="V307" s="55">
        <v>78435.346300000005</v>
      </c>
      <c r="W307" s="55">
        <v>6208.6220000000003</v>
      </c>
      <c r="X307" s="55"/>
      <c r="AA307" s="1">
        <v>2.3014605454794168E-3</v>
      </c>
      <c r="AB307" s="1">
        <v>4.1534162662992813E-4</v>
      </c>
      <c r="AC307" s="1">
        <v>8.9704283059347523E-3</v>
      </c>
    </row>
    <row r="308" spans="8:29" x14ac:dyDescent="0.2">
      <c r="H308" s="54">
        <v>42608</v>
      </c>
      <c r="I308" s="55">
        <v>11976.591899999999</v>
      </c>
      <c r="J308" s="55">
        <v>11.07</v>
      </c>
      <c r="K308" s="55">
        <v>7.1</v>
      </c>
      <c r="L308" s="55">
        <v>9.14</v>
      </c>
      <c r="M308" s="55">
        <v>19.8</v>
      </c>
      <c r="N308" s="55">
        <v>12.72</v>
      </c>
      <c r="O308" s="55">
        <v>23.66</v>
      </c>
      <c r="P308" s="55">
        <v>13980.0941</v>
      </c>
      <c r="Q308" s="55">
        <v>3336.3462</v>
      </c>
      <c r="R308" s="55">
        <v>2314.4207999999999</v>
      </c>
      <c r="S308" s="55">
        <v>11.25</v>
      </c>
      <c r="T308" s="55">
        <v>2.91</v>
      </c>
      <c r="U308" s="55">
        <v>479.71870000000001</v>
      </c>
      <c r="V308" s="55">
        <v>78194.502999999997</v>
      </c>
      <c r="W308" s="55">
        <v>6193.3176000000003</v>
      </c>
      <c r="X308" s="55"/>
      <c r="AA308" s="1">
        <v>3.0221963428379572E-3</v>
      </c>
      <c r="AB308" s="1">
        <v>2.4273469080442478E-3</v>
      </c>
      <c r="AC308" s="1">
        <v>5.4212926696548536E-3</v>
      </c>
    </row>
    <row r="309" spans="8:29" x14ac:dyDescent="0.2">
      <c r="H309" s="54">
        <v>42607</v>
      </c>
      <c r="I309" s="55">
        <v>11985.4257</v>
      </c>
      <c r="J309" s="55">
        <v>11.08</v>
      </c>
      <c r="K309" s="55">
        <v>7.03</v>
      </c>
      <c r="L309" s="55">
        <v>9.07</v>
      </c>
      <c r="M309" s="55">
        <v>18</v>
      </c>
      <c r="N309" s="55">
        <v>12.43</v>
      </c>
      <c r="O309" s="55">
        <v>23.69</v>
      </c>
      <c r="P309" s="55">
        <v>13994.6805</v>
      </c>
      <c r="Q309" s="55">
        <v>3359.5083</v>
      </c>
      <c r="R309" s="55">
        <v>2341.0998</v>
      </c>
      <c r="S309" s="55">
        <v>11.25</v>
      </c>
      <c r="T309" s="55">
        <v>2.91</v>
      </c>
      <c r="U309" s="55">
        <v>479.25420000000003</v>
      </c>
      <c r="V309" s="55">
        <v>78316.402300000002</v>
      </c>
      <c r="W309" s="55">
        <v>6183.7205999999996</v>
      </c>
      <c r="X309" s="55"/>
      <c r="AA309" s="1">
        <v>3.3393682467768304E-3</v>
      </c>
      <c r="AB309" s="1">
        <v>3.9226264702693858E-2</v>
      </c>
      <c r="AC309" s="1">
        <v>1.0723222542923239E-2</v>
      </c>
    </row>
    <row r="310" spans="8:29" x14ac:dyDescent="0.2">
      <c r="H310" s="54">
        <v>42606</v>
      </c>
      <c r="I310" s="55">
        <v>12241.157300000001</v>
      </c>
      <c r="J310" s="55">
        <v>11.19</v>
      </c>
      <c r="K310" s="55">
        <v>7.18</v>
      </c>
      <c r="L310" s="55">
        <v>9.19</v>
      </c>
      <c r="M310" s="55">
        <v>18.690000000000001</v>
      </c>
      <c r="N310" s="55">
        <v>12.68</v>
      </c>
      <c r="O310" s="55">
        <v>23.56</v>
      </c>
      <c r="P310" s="55">
        <v>14582.8621</v>
      </c>
      <c r="Q310" s="55">
        <v>3370.8584000000001</v>
      </c>
      <c r="R310" s="55">
        <v>2304.0014999999999</v>
      </c>
      <c r="S310" s="55">
        <v>11.59</v>
      </c>
      <c r="T310" s="55">
        <v>2.89</v>
      </c>
      <c r="U310" s="55">
        <v>474.81229999999999</v>
      </c>
      <c r="V310" s="55">
        <v>80805.831399999995</v>
      </c>
      <c r="W310" s="55">
        <v>6230.1031999999996</v>
      </c>
      <c r="X310" s="55"/>
      <c r="AA310" s="1">
        <v>5.1300267948026779E-3</v>
      </c>
      <c r="AB310" s="1">
        <v>3.8850957580101042E-3</v>
      </c>
      <c r="AC310" s="1">
        <v>1.5901550421641319E-2</v>
      </c>
    </row>
    <row r="311" spans="8:29" x14ac:dyDescent="0.2">
      <c r="H311" s="54">
        <v>42605</v>
      </c>
      <c r="I311" s="55">
        <v>12146.8876</v>
      </c>
      <c r="J311" s="55">
        <v>11.3</v>
      </c>
      <c r="K311" s="55">
        <v>7.1</v>
      </c>
      <c r="L311" s="55">
        <v>9.16</v>
      </c>
      <c r="M311" s="55">
        <v>18.809999999999999</v>
      </c>
      <c r="N311" s="55">
        <v>12.8</v>
      </c>
      <c r="O311" s="55">
        <v>23.52</v>
      </c>
      <c r="P311" s="55">
        <v>14575.8969</v>
      </c>
      <c r="Q311" s="55">
        <v>3384.4517000000001</v>
      </c>
      <c r="R311" s="55">
        <v>2335.9695999999999</v>
      </c>
      <c r="S311" s="55">
        <v>11.69</v>
      </c>
      <c r="T311" s="55">
        <v>2.89</v>
      </c>
      <c r="U311" s="55">
        <v>477.92899999999997</v>
      </c>
      <c r="V311" s="55">
        <v>80914.765799999994</v>
      </c>
      <c r="W311" s="55">
        <v>6246.1043</v>
      </c>
      <c r="X311" s="55"/>
      <c r="AA311" s="1">
        <v>1.0149249698832019E-3</v>
      </c>
      <c r="AB311" s="1">
        <v>5.7109935533737888E-3</v>
      </c>
      <c r="AC311" s="1">
        <v>6.7123629497825021E-3</v>
      </c>
    </row>
    <row r="312" spans="8:29" x14ac:dyDescent="0.2">
      <c r="H312" s="54">
        <v>42604</v>
      </c>
      <c r="I312" s="55">
        <v>12218.7148</v>
      </c>
      <c r="J312" s="55">
        <v>11.09</v>
      </c>
      <c r="K312" s="55">
        <v>7.14</v>
      </c>
      <c r="L312" s="55">
        <v>9.2100000000000009</v>
      </c>
      <c r="M312" s="55">
        <v>18.829999999999998</v>
      </c>
      <c r="N312" s="55">
        <v>12.77</v>
      </c>
      <c r="O312" s="55">
        <v>23.39</v>
      </c>
      <c r="P312" s="55">
        <v>14532.3837</v>
      </c>
      <c r="Q312" s="55">
        <v>3459.8661999999999</v>
      </c>
      <c r="R312" s="55">
        <v>2349.2172</v>
      </c>
      <c r="S312" s="55">
        <v>11.32</v>
      </c>
      <c r="T312" s="55">
        <v>2.88</v>
      </c>
      <c r="U312" s="55">
        <v>473.82600000000002</v>
      </c>
      <c r="V312" s="55">
        <v>80411.299499999994</v>
      </c>
      <c r="W312" s="55">
        <v>6192.0351000000001</v>
      </c>
      <c r="X312" s="55"/>
      <c r="AA312" s="1">
        <v>1.762132605309219E-3</v>
      </c>
      <c r="AB312" s="1">
        <v>3.2446663335653492E-3</v>
      </c>
      <c r="AC312" s="1">
        <v>3.6410479352440017E-3</v>
      </c>
    </row>
    <row r="313" spans="8:29" x14ac:dyDescent="0.2">
      <c r="H313" s="54">
        <v>42601</v>
      </c>
      <c r="I313" s="55">
        <v>12600.172399999999</v>
      </c>
      <c r="J313" s="55">
        <v>11.13</v>
      </c>
      <c r="K313" s="55">
        <v>7.18</v>
      </c>
      <c r="L313" s="55">
        <v>9.34</v>
      </c>
      <c r="M313" s="55">
        <v>18.78</v>
      </c>
      <c r="N313" s="55">
        <v>12.89</v>
      </c>
      <c r="O313" s="55">
        <v>24.16</v>
      </c>
      <c r="P313" s="55">
        <v>14653.1831</v>
      </c>
      <c r="Q313" s="55">
        <v>3460.3456999999999</v>
      </c>
      <c r="R313" s="55">
        <v>2333.5088999999998</v>
      </c>
      <c r="S313" s="55">
        <v>11.3</v>
      </c>
      <c r="T313" s="55">
        <v>2.94</v>
      </c>
      <c r="U313" s="55">
        <v>473.37060000000002</v>
      </c>
      <c r="V313" s="55">
        <v>81340.382199999993</v>
      </c>
      <c r="W313" s="55">
        <v>6182.1122999999998</v>
      </c>
      <c r="X313" s="55"/>
      <c r="AA313" s="1">
        <v>2.0393930232542878E-3</v>
      </c>
      <c r="AB313" s="1">
        <v>1.1174178684412617E-2</v>
      </c>
      <c r="AC313" s="1">
        <v>1.3536466686093873E-2</v>
      </c>
    </row>
    <row r="314" spans="8:29" x14ac:dyDescent="0.2">
      <c r="H314" s="54">
        <v>42600</v>
      </c>
      <c r="I314" s="55">
        <v>12484.8683</v>
      </c>
      <c r="J314" s="55">
        <v>11.18</v>
      </c>
      <c r="K314" s="55">
        <v>7.23</v>
      </c>
      <c r="L314" s="55">
        <v>9.3000000000000007</v>
      </c>
      <c r="M314" s="55">
        <v>19.04</v>
      </c>
      <c r="N314" s="55">
        <v>12.23</v>
      </c>
      <c r="O314" s="55">
        <v>23.89</v>
      </c>
      <c r="P314" s="55">
        <v>14825.4653</v>
      </c>
      <c r="Q314" s="55">
        <v>3491.232</v>
      </c>
      <c r="R314" s="55">
        <v>2382.9050999999999</v>
      </c>
      <c r="S314" s="55">
        <v>11.34</v>
      </c>
      <c r="T314" s="55">
        <v>2.93</v>
      </c>
      <c r="U314" s="55">
        <v>472.98349999999999</v>
      </c>
      <c r="V314" s="55">
        <v>81228.850300000006</v>
      </c>
      <c r="W314" s="55">
        <v>6084.4802</v>
      </c>
      <c r="X314" s="55"/>
      <c r="AA314" s="1">
        <v>7.6430791123915931E-3</v>
      </c>
      <c r="AB314" s="1">
        <v>8.5652956398951652E-3</v>
      </c>
      <c r="AC314" s="1">
        <v>2.7003602418023354E-2</v>
      </c>
    </row>
    <row r="315" spans="8:29" x14ac:dyDescent="0.2">
      <c r="H315" s="54">
        <v>42599</v>
      </c>
      <c r="I315" s="55">
        <v>12570.180200000001</v>
      </c>
      <c r="J315" s="55">
        <v>11.16</v>
      </c>
      <c r="K315" s="55">
        <v>7.2</v>
      </c>
      <c r="L315" s="55">
        <v>9.36</v>
      </c>
      <c r="M315" s="55">
        <v>18.91</v>
      </c>
      <c r="N315" s="55">
        <v>12.51</v>
      </c>
      <c r="O315" s="55">
        <v>24.19</v>
      </c>
      <c r="P315" s="55">
        <v>14770.344300000001</v>
      </c>
      <c r="Q315" s="55">
        <v>3523.2802000000001</v>
      </c>
      <c r="R315" s="55">
        <v>2434.3033999999998</v>
      </c>
      <c r="S315" s="55">
        <v>11.38</v>
      </c>
      <c r="T315" s="55">
        <v>2.97</v>
      </c>
      <c r="U315" s="55">
        <v>484.5292</v>
      </c>
      <c r="V315" s="55">
        <v>80953.444399999993</v>
      </c>
      <c r="W315" s="55">
        <v>6092.0303999999996</v>
      </c>
      <c r="X315" s="55"/>
      <c r="AA315" s="1">
        <v>3.8684645471421808E-3</v>
      </c>
      <c r="AB315" s="1">
        <v>2.0302129814754877E-2</v>
      </c>
      <c r="AC315" s="1">
        <v>1.7269913277122573E-3</v>
      </c>
    </row>
    <row r="316" spans="8:29" x14ac:dyDescent="0.2">
      <c r="H316" s="54">
        <v>42598</v>
      </c>
      <c r="I316" s="55">
        <v>12575.4246</v>
      </c>
      <c r="J316" s="55">
        <v>11.19</v>
      </c>
      <c r="K316" s="55">
        <v>7.21</v>
      </c>
      <c r="L316" s="55">
        <v>9.36</v>
      </c>
      <c r="M316" s="55">
        <v>19.12</v>
      </c>
      <c r="N316" s="55">
        <v>11.8</v>
      </c>
      <c r="O316" s="55">
        <v>24.06</v>
      </c>
      <c r="P316" s="55">
        <v>14632.6929</v>
      </c>
      <c r="Q316" s="55">
        <v>3488.8975999999998</v>
      </c>
      <c r="R316" s="55">
        <v>2443.3314999999998</v>
      </c>
      <c r="S316" s="55">
        <v>11.27</v>
      </c>
      <c r="T316" s="55">
        <v>2.94</v>
      </c>
      <c r="U316" s="55">
        <v>493.13659999999999</v>
      </c>
      <c r="V316" s="55">
        <v>81268.676699999996</v>
      </c>
      <c r="W316" s="55">
        <v>6048.8793999999998</v>
      </c>
      <c r="X316" s="55"/>
      <c r="AA316" s="1">
        <v>3.1815279234146399E-3</v>
      </c>
      <c r="AB316" s="1">
        <v>1.3846070720236026E-2</v>
      </c>
      <c r="AC316" s="1">
        <v>7.5189040171574906E-3</v>
      </c>
    </row>
    <row r="317" spans="8:29" x14ac:dyDescent="0.2">
      <c r="H317" s="54">
        <v>42597</v>
      </c>
      <c r="I317" s="55">
        <v>12600.3228</v>
      </c>
      <c r="J317" s="55">
        <v>11.17</v>
      </c>
      <c r="K317" s="55">
        <v>7.24</v>
      </c>
      <c r="L317" s="55">
        <v>9.3800000000000008</v>
      </c>
      <c r="M317" s="55">
        <v>19.04</v>
      </c>
      <c r="N317" s="55">
        <v>11.66</v>
      </c>
      <c r="O317" s="55">
        <v>25.33</v>
      </c>
      <c r="P317" s="55">
        <v>14684.617200000001</v>
      </c>
      <c r="Q317" s="55">
        <v>3478.4411</v>
      </c>
      <c r="R317" s="55">
        <v>2460.7424999999998</v>
      </c>
      <c r="S317" s="55">
        <v>11.26</v>
      </c>
      <c r="T317" s="55">
        <v>2.93</v>
      </c>
      <c r="U317" s="55">
        <v>493.85359999999997</v>
      </c>
      <c r="V317" s="55">
        <v>80617.133499999996</v>
      </c>
      <c r="W317" s="55">
        <v>6027.7358999999997</v>
      </c>
      <c r="X317" s="55"/>
      <c r="AA317" s="1">
        <v>7.1495004457939881E-3</v>
      </c>
      <c r="AB317" s="1">
        <v>3.2027066732125409E-3</v>
      </c>
      <c r="AC317" s="1">
        <v>2.8262435570169941E-4</v>
      </c>
    </row>
    <row r="318" spans="8:29" x14ac:dyDescent="0.2">
      <c r="H318" s="54">
        <v>42594</v>
      </c>
      <c r="I318" s="55">
        <v>12490.820900000001</v>
      </c>
      <c r="J318" s="55">
        <v>10.93</v>
      </c>
      <c r="K318" s="55">
        <v>7.04</v>
      </c>
      <c r="L318" s="55">
        <v>9.15</v>
      </c>
      <c r="M318" s="55">
        <v>18.91</v>
      </c>
      <c r="N318" s="55">
        <v>11.41</v>
      </c>
      <c r="O318" s="55">
        <v>25.97</v>
      </c>
      <c r="P318" s="55">
        <v>14645.018400000001</v>
      </c>
      <c r="Q318" s="55">
        <v>3440.3240000000001</v>
      </c>
      <c r="R318" s="55">
        <v>2428.9598999999998</v>
      </c>
      <c r="S318" s="55">
        <v>10.95</v>
      </c>
      <c r="T318" s="55">
        <v>2.89</v>
      </c>
      <c r="U318" s="55">
        <v>490.1447</v>
      </c>
      <c r="V318" s="55">
        <v>82833.399799999999</v>
      </c>
      <c r="W318" s="55">
        <v>5986.8715000000002</v>
      </c>
      <c r="X318" s="55"/>
      <c r="AA318" s="1">
        <v>4.33389903962067E-3</v>
      </c>
      <c r="AB318" s="1">
        <v>1.5402640114410282E-3</v>
      </c>
      <c r="AC318" s="1">
        <v>8.9688592393768474E-3</v>
      </c>
    </row>
    <row r="319" spans="8:29" x14ac:dyDescent="0.2">
      <c r="H319" s="54">
        <v>42593</v>
      </c>
      <c r="I319" s="55">
        <v>12136.9915</v>
      </c>
      <c r="J319" s="55">
        <v>10.75</v>
      </c>
      <c r="K319" s="55">
        <v>7.01</v>
      </c>
      <c r="L319" s="55">
        <v>8.99</v>
      </c>
      <c r="M319" s="55">
        <v>18.850000000000001</v>
      </c>
      <c r="N319" s="55">
        <v>11.35</v>
      </c>
      <c r="O319" s="55">
        <v>25.84</v>
      </c>
      <c r="P319" s="55">
        <v>14717.379800000001</v>
      </c>
      <c r="Q319" s="55">
        <v>3462.8865999999998</v>
      </c>
      <c r="R319" s="55">
        <v>2448.4014999999999</v>
      </c>
      <c r="S319" s="55">
        <v>10.84</v>
      </c>
      <c r="T319" s="55">
        <v>2.86</v>
      </c>
      <c r="U319" s="55">
        <v>491.77890000000002</v>
      </c>
      <c r="V319" s="55">
        <v>83042.733200000002</v>
      </c>
      <c r="W319" s="55">
        <v>5984.6266999999998</v>
      </c>
      <c r="X319" s="55"/>
      <c r="AA319" s="1">
        <v>4.6316598724684965E-3</v>
      </c>
      <c r="AB319" s="1">
        <v>8.1643984401895686E-3</v>
      </c>
      <c r="AC319" s="1">
        <v>1.1728807346775172E-2</v>
      </c>
    </row>
    <row r="320" spans="8:29" x14ac:dyDescent="0.2">
      <c r="H320" s="54">
        <v>42592</v>
      </c>
      <c r="I320" s="55">
        <v>12062.9365</v>
      </c>
      <c r="J320" s="55">
        <v>10.96</v>
      </c>
      <c r="K320" s="55">
        <v>7.15</v>
      </c>
      <c r="L320" s="55">
        <v>9.1199999999999992</v>
      </c>
      <c r="M320" s="55">
        <v>17.5</v>
      </c>
      <c r="N320" s="55">
        <v>11.71</v>
      </c>
      <c r="O320" s="55">
        <v>25.81</v>
      </c>
      <c r="P320" s="55">
        <v>14730.1139</v>
      </c>
      <c r="Q320" s="55">
        <v>3498.3517000000002</v>
      </c>
      <c r="R320" s="55">
        <v>2483.8681000000001</v>
      </c>
      <c r="S320" s="55">
        <v>11.11</v>
      </c>
      <c r="T320" s="55">
        <v>2.89</v>
      </c>
      <c r="U320" s="55">
        <v>492.45069999999998</v>
      </c>
      <c r="V320" s="55">
        <v>83875.367100000003</v>
      </c>
      <c r="W320" s="55">
        <v>6028.0910000000003</v>
      </c>
      <c r="X320" s="55"/>
      <c r="AA320" s="1">
        <v>5.9693739021526859E-3</v>
      </c>
      <c r="AB320" s="1">
        <v>3.4976601111176286E-3</v>
      </c>
      <c r="AC320" s="1">
        <v>7.3243841732373305E-3</v>
      </c>
    </row>
    <row r="321" spans="8:29" x14ac:dyDescent="0.2">
      <c r="H321" s="54">
        <v>42591</v>
      </c>
      <c r="I321" s="55">
        <v>11981.6765</v>
      </c>
      <c r="J321" s="55">
        <v>11</v>
      </c>
      <c r="K321" s="55">
        <v>7.22</v>
      </c>
      <c r="L321" s="55">
        <v>9.2200000000000006</v>
      </c>
      <c r="M321" s="55">
        <v>17.600000000000001</v>
      </c>
      <c r="N321" s="55">
        <v>11.78</v>
      </c>
      <c r="O321" s="55">
        <v>25.52</v>
      </c>
      <c r="P321" s="55">
        <v>14674.500899999999</v>
      </c>
      <c r="Q321" s="55">
        <v>3492.3960999999999</v>
      </c>
      <c r="R321" s="55">
        <v>2436.0219999999999</v>
      </c>
      <c r="S321" s="55">
        <v>11.24</v>
      </c>
      <c r="T321" s="55">
        <v>2.87</v>
      </c>
      <c r="U321" s="55">
        <v>487.10109999999997</v>
      </c>
      <c r="V321" s="55">
        <v>83456.7307</v>
      </c>
      <c r="W321" s="55">
        <v>6056.1220999999996</v>
      </c>
      <c r="X321" s="55"/>
      <c r="AA321" s="1">
        <v>8.4123559926702063E-3</v>
      </c>
      <c r="AB321" s="1">
        <v>8.398103504732024E-4</v>
      </c>
      <c r="AC321" s="1">
        <v>5.8417129633138165E-3</v>
      </c>
    </row>
    <row r="322" spans="8:29" x14ac:dyDescent="0.2">
      <c r="H322" s="54">
        <v>42590</v>
      </c>
      <c r="I322" s="55">
        <v>12141.8439</v>
      </c>
      <c r="J322" s="55">
        <v>10.94</v>
      </c>
      <c r="K322" s="55">
        <v>7.13</v>
      </c>
      <c r="L322" s="55">
        <v>9.1999999999999993</v>
      </c>
      <c r="M322" s="55">
        <v>17.43</v>
      </c>
      <c r="N322" s="55">
        <v>11.49</v>
      </c>
      <c r="O322" s="55">
        <v>25.22</v>
      </c>
      <c r="P322" s="55">
        <v>14733.1566</v>
      </c>
      <c r="Q322" s="55">
        <v>3484.0526</v>
      </c>
      <c r="R322" s="55">
        <v>2414.0770000000002</v>
      </c>
      <c r="S322" s="55">
        <v>11.18</v>
      </c>
      <c r="T322" s="55">
        <v>2.86</v>
      </c>
      <c r="U322" s="55">
        <v>483.64</v>
      </c>
      <c r="V322" s="55">
        <v>84055.713699999993</v>
      </c>
      <c r="W322" s="55">
        <v>6050.8824999999997</v>
      </c>
      <c r="X322" s="55"/>
      <c r="AA322" s="1">
        <v>6.5628927759056044E-3</v>
      </c>
      <c r="AB322" s="1">
        <v>3.4355432304047362E-3</v>
      </c>
      <c r="AC322" s="1">
        <v>3.6641444895433306E-3</v>
      </c>
    </row>
    <row r="323" spans="8:29" x14ac:dyDescent="0.2">
      <c r="H323" s="54">
        <v>42587</v>
      </c>
      <c r="I323" s="55">
        <v>12014.563599999999</v>
      </c>
      <c r="J323" s="55">
        <v>10.78</v>
      </c>
      <c r="K323" s="55">
        <v>7.13</v>
      </c>
      <c r="L323" s="55">
        <v>9.17</v>
      </c>
      <c r="M323" s="55">
        <v>17.37</v>
      </c>
      <c r="N323" s="55">
        <v>11.38</v>
      </c>
      <c r="O323" s="55">
        <v>24.39</v>
      </c>
      <c r="P323" s="55">
        <v>15138.1083</v>
      </c>
      <c r="Q323" s="55">
        <v>3509.0754999999999</v>
      </c>
      <c r="R323" s="55">
        <v>2431.3175999999999</v>
      </c>
      <c r="S323" s="55">
        <v>11.12</v>
      </c>
      <c r="T323" s="55">
        <v>2.83</v>
      </c>
      <c r="U323" s="55">
        <v>470.85430000000002</v>
      </c>
      <c r="V323" s="55">
        <v>82568.460300000006</v>
      </c>
      <c r="W323" s="55">
        <v>5991.9980999999998</v>
      </c>
      <c r="X323" s="55"/>
      <c r="AA323" s="1">
        <v>1.0871268145073332E-2</v>
      </c>
      <c r="AB323" s="1">
        <v>2.3632293659963111E-3</v>
      </c>
      <c r="AC323" s="1">
        <v>8.3549434553609192E-3</v>
      </c>
    </row>
    <row r="324" spans="8:29" x14ac:dyDescent="0.2">
      <c r="H324" s="54">
        <v>42586</v>
      </c>
      <c r="I324" s="55">
        <v>11871.269700000001</v>
      </c>
      <c r="J324" s="55">
        <v>10.87</v>
      </c>
      <c r="K324" s="55">
        <v>7.06</v>
      </c>
      <c r="L324" s="55">
        <v>9.26</v>
      </c>
      <c r="M324" s="55">
        <v>17.87</v>
      </c>
      <c r="N324" s="55">
        <v>11.45</v>
      </c>
      <c r="O324" s="55">
        <v>24.25</v>
      </c>
      <c r="P324" s="55">
        <v>14693.713400000001</v>
      </c>
      <c r="Q324" s="55">
        <v>3511.2012</v>
      </c>
      <c r="R324" s="55">
        <v>2390.2629999999999</v>
      </c>
      <c r="S324" s="55">
        <v>11.1</v>
      </c>
      <c r="T324" s="55">
        <v>2.83</v>
      </c>
      <c r="U324" s="55">
        <v>464.58760000000001</v>
      </c>
      <c r="V324" s="55">
        <v>81688.452799999999</v>
      </c>
      <c r="W324" s="55">
        <v>5959.4391999999998</v>
      </c>
      <c r="X324" s="55"/>
      <c r="AA324" s="1">
        <v>4.1168026127451629E-3</v>
      </c>
      <c r="AB324" s="1">
        <v>4.0762073465161475E-3</v>
      </c>
      <c r="AC324" s="1">
        <v>3.5681365739725912E-3</v>
      </c>
    </row>
    <row r="325" spans="8:29" x14ac:dyDescent="0.2">
      <c r="H325" s="54">
        <v>42585</v>
      </c>
      <c r="I325" s="55">
        <v>11989.052799999999</v>
      </c>
      <c r="J325" s="55">
        <v>10.9</v>
      </c>
      <c r="K325" s="55">
        <v>7.01</v>
      </c>
      <c r="L325" s="55">
        <v>9.06</v>
      </c>
      <c r="M325" s="55">
        <v>17.73</v>
      </c>
      <c r="N325" s="55">
        <v>11.4</v>
      </c>
      <c r="O325" s="55">
        <v>24.33</v>
      </c>
      <c r="P325" s="55">
        <v>14498.2217</v>
      </c>
      <c r="Q325" s="55">
        <v>3519.8418999999999</v>
      </c>
      <c r="R325" s="55">
        <v>2391.1261</v>
      </c>
      <c r="S325" s="55">
        <v>11.15</v>
      </c>
      <c r="T325" s="55">
        <v>2.83</v>
      </c>
      <c r="U325" s="55">
        <v>461.47370000000001</v>
      </c>
      <c r="V325" s="55">
        <v>83398.172000000006</v>
      </c>
      <c r="W325" s="55">
        <v>6012.7413999999999</v>
      </c>
      <c r="X325" s="55"/>
      <c r="AA325" s="1">
        <v>5.2442773804339815E-3</v>
      </c>
      <c r="AB325" s="1">
        <v>5.4598329354227371E-3</v>
      </c>
      <c r="AC325" s="1">
        <v>7.1844737682931203E-3</v>
      </c>
    </row>
    <row r="326" spans="8:29" x14ac:dyDescent="0.2">
      <c r="H326" s="54">
        <v>42584</v>
      </c>
      <c r="I326" s="55">
        <v>11939.466</v>
      </c>
      <c r="J326" s="55">
        <v>10.87</v>
      </c>
      <c r="K326" s="55">
        <v>7.06</v>
      </c>
      <c r="L326" s="55">
        <v>9.11</v>
      </c>
      <c r="M326" s="55">
        <v>18.059999999999999</v>
      </c>
      <c r="N326" s="55">
        <v>11.38</v>
      </c>
      <c r="O326" s="55">
        <v>23.84</v>
      </c>
      <c r="P326" s="55">
        <v>14687.1808</v>
      </c>
      <c r="Q326" s="55">
        <v>3559.2022999999999</v>
      </c>
      <c r="R326" s="55">
        <v>2394.2458000000001</v>
      </c>
      <c r="S326" s="55">
        <v>10.93</v>
      </c>
      <c r="T326" s="55">
        <v>2.83</v>
      </c>
      <c r="U326" s="55">
        <v>455.67090000000002</v>
      </c>
      <c r="V326" s="55">
        <v>84551.210399999996</v>
      </c>
      <c r="W326" s="55">
        <v>6008.7574999999997</v>
      </c>
      <c r="X326" s="55"/>
      <c r="AA326" s="1">
        <v>3.8038218001646973E-3</v>
      </c>
      <c r="AB326" s="1">
        <v>2.0266691945672877E-3</v>
      </c>
      <c r="AC326" s="1">
        <v>9.0898528041697402E-3</v>
      </c>
    </row>
    <row r="327" spans="8:29" x14ac:dyDescent="0.2">
      <c r="H327" s="54">
        <v>42583</v>
      </c>
      <c r="I327" s="55">
        <v>11891.706700000001</v>
      </c>
      <c r="J327" s="55">
        <v>10.85</v>
      </c>
      <c r="K327" s="55">
        <v>7.01</v>
      </c>
      <c r="L327" s="55">
        <v>9.09</v>
      </c>
      <c r="M327" s="55">
        <v>17.88</v>
      </c>
      <c r="N327" s="55">
        <v>11.34</v>
      </c>
      <c r="O327" s="55">
        <v>23.55</v>
      </c>
      <c r="P327" s="55">
        <v>14756.3703</v>
      </c>
      <c r="Q327" s="55">
        <v>3563.9627</v>
      </c>
      <c r="R327" s="55">
        <v>2450.0904999999998</v>
      </c>
      <c r="S327" s="55">
        <v>10.82</v>
      </c>
      <c r="T327" s="55">
        <v>2.81</v>
      </c>
      <c r="U327" s="55">
        <v>450.82920000000001</v>
      </c>
      <c r="V327" s="55">
        <v>83310.156799999997</v>
      </c>
      <c r="W327" s="55">
        <v>6024.5841</v>
      </c>
      <c r="X327" s="55"/>
      <c r="AA327" s="1">
        <v>1.8223678116833897E-2</v>
      </c>
      <c r="AB327" s="1">
        <v>5.7019130137937468E-3</v>
      </c>
      <c r="AC327" s="1">
        <v>4.025079610299187E-3</v>
      </c>
    </row>
    <row r="328" spans="8:29" x14ac:dyDescent="0.2">
      <c r="H328" s="54">
        <v>42580</v>
      </c>
      <c r="I328" s="55">
        <v>11573.6947</v>
      </c>
      <c r="J328" s="55">
        <v>10.73</v>
      </c>
      <c r="K328" s="55">
        <v>7.17</v>
      </c>
      <c r="L328" s="55">
        <v>9.1</v>
      </c>
      <c r="M328" s="55">
        <v>18.010000000000002</v>
      </c>
      <c r="N328" s="55">
        <v>11.79</v>
      </c>
      <c r="O328" s="55">
        <v>23.68</v>
      </c>
      <c r="P328" s="55">
        <v>14542.895399999999</v>
      </c>
      <c r="Q328" s="55">
        <v>3589.6190000000001</v>
      </c>
      <c r="R328" s="55">
        <v>2415.8998999999999</v>
      </c>
      <c r="S328" s="55">
        <v>11.06</v>
      </c>
      <c r="T328" s="55">
        <v>2.82</v>
      </c>
      <c r="U328" s="55">
        <v>459.75459999999998</v>
      </c>
      <c r="V328" s="55">
        <v>81140.2929</v>
      </c>
      <c r="W328" s="55">
        <v>5975.4476999999997</v>
      </c>
      <c r="X328" s="55"/>
      <c r="AA328" s="1">
        <v>1.2674458508606934E-3</v>
      </c>
      <c r="AB328" s="1">
        <v>2.5732071709421156E-3</v>
      </c>
      <c r="AC328" s="1">
        <v>5.6806298144653766E-3</v>
      </c>
    </row>
    <row r="329" spans="8:29" x14ac:dyDescent="0.2">
      <c r="H329" s="54">
        <v>42579</v>
      </c>
      <c r="I329" s="55">
        <v>11978.188399999999</v>
      </c>
      <c r="J329" s="55">
        <v>10.86</v>
      </c>
      <c r="K329" s="55">
        <v>7.35</v>
      </c>
      <c r="L329" s="55">
        <v>8.9499999999999993</v>
      </c>
      <c r="M329" s="55">
        <v>17.63</v>
      </c>
      <c r="N329" s="55">
        <v>12.14</v>
      </c>
      <c r="O329" s="55">
        <v>23.82</v>
      </c>
      <c r="P329" s="55">
        <v>14903.7616</v>
      </c>
      <c r="Q329" s="55">
        <v>3641.2127</v>
      </c>
      <c r="R329" s="55">
        <v>2440.8436000000002</v>
      </c>
      <c r="S329" s="55">
        <v>11.2</v>
      </c>
      <c r="T329" s="55">
        <v>2.85</v>
      </c>
      <c r="U329" s="55">
        <v>460.64890000000003</v>
      </c>
      <c r="V329" s="55">
        <v>82205.583299999998</v>
      </c>
      <c r="W329" s="55">
        <v>5986.8584000000001</v>
      </c>
      <c r="X329" s="55"/>
      <c r="AA329" s="1">
        <v>5.8999318460859485E-3</v>
      </c>
      <c r="AB329" s="1">
        <v>4.6753056148879368E-3</v>
      </c>
      <c r="AC329" s="1">
        <v>1.4186159868563974E-2</v>
      </c>
    </row>
    <row r="330" spans="8:29" x14ac:dyDescent="0.2">
      <c r="H330" s="54">
        <v>42578</v>
      </c>
      <c r="I330" s="55">
        <v>11899.015799999999</v>
      </c>
      <c r="J330" s="55">
        <v>10.86</v>
      </c>
      <c r="K330" s="55">
        <v>7.68</v>
      </c>
      <c r="L330" s="55">
        <v>8.8000000000000007</v>
      </c>
      <c r="M330" s="55">
        <v>17.98</v>
      </c>
      <c r="N330" s="55">
        <v>12.25</v>
      </c>
      <c r="O330" s="55">
        <v>23.66</v>
      </c>
      <c r="P330" s="55">
        <v>15672.0779</v>
      </c>
      <c r="Q330" s="55">
        <v>3651.1125000000002</v>
      </c>
      <c r="R330" s="55">
        <v>2441.4380000000001</v>
      </c>
      <c r="S330" s="55">
        <v>11.14</v>
      </c>
      <c r="T330" s="55">
        <v>2.85</v>
      </c>
      <c r="U330" s="55">
        <v>451.68119999999999</v>
      </c>
      <c r="V330" s="55">
        <v>80362.031700000007</v>
      </c>
      <c r="W330" s="55">
        <v>6045.9814999999999</v>
      </c>
      <c r="X330" s="55"/>
      <c r="AA330" s="1">
        <v>2.2948635535255946E-3</v>
      </c>
      <c r="AB330" s="1">
        <v>2.437707099032016E-3</v>
      </c>
      <c r="AC330" s="1">
        <v>2.6953324414233926E-3</v>
      </c>
    </row>
    <row r="331" spans="8:29" x14ac:dyDescent="0.2">
      <c r="H331" s="54">
        <v>42577</v>
      </c>
      <c r="I331" s="55">
        <v>11785.0849</v>
      </c>
      <c r="J331" s="55">
        <v>11.51</v>
      </c>
      <c r="K331" s="55">
        <v>8.32</v>
      </c>
      <c r="L331" s="55">
        <v>9.27</v>
      </c>
      <c r="M331" s="55">
        <v>18.760000000000002</v>
      </c>
      <c r="N331" s="55">
        <v>12.85</v>
      </c>
      <c r="O331" s="55">
        <v>24.14</v>
      </c>
      <c r="P331" s="55">
        <v>15440.656499999999</v>
      </c>
      <c r="Q331" s="55">
        <v>3683.2253999999998</v>
      </c>
      <c r="R331" s="55">
        <v>2436.4070000000002</v>
      </c>
      <c r="S331" s="55">
        <v>11.84</v>
      </c>
      <c r="T331" s="55">
        <v>2.95</v>
      </c>
      <c r="U331" s="55">
        <v>448.06099999999998</v>
      </c>
      <c r="V331" s="55">
        <v>80054.517900000006</v>
      </c>
      <c r="W331" s="55">
        <v>6082.4453000000003</v>
      </c>
      <c r="X331" s="55"/>
      <c r="AA331" s="1">
        <v>2.1942734809694553E-3</v>
      </c>
      <c r="AB331" s="1">
        <v>8.8596096048166872E-3</v>
      </c>
      <c r="AC331" s="1">
        <v>1.4088789905695176E-3</v>
      </c>
    </row>
    <row r="332" spans="8:29" x14ac:dyDescent="0.2">
      <c r="H332" s="54">
        <v>42576</v>
      </c>
      <c r="I332" s="55">
        <v>11857.355799999999</v>
      </c>
      <c r="J332" s="55">
        <v>11.32</v>
      </c>
      <c r="K332" s="55">
        <v>8.19</v>
      </c>
      <c r="L332" s="55">
        <v>9.25</v>
      </c>
      <c r="M332" s="55">
        <v>18.239999999999998</v>
      </c>
      <c r="N332" s="55">
        <v>12.65</v>
      </c>
      <c r="O332" s="55">
        <v>23.94</v>
      </c>
      <c r="P332" s="55">
        <v>15337.0849</v>
      </c>
      <c r="Q332" s="55">
        <v>3683.3036999999999</v>
      </c>
      <c r="R332" s="55">
        <v>2415.5502999999999</v>
      </c>
      <c r="S332" s="55">
        <v>11.61</v>
      </c>
      <c r="T332" s="55">
        <v>2.93</v>
      </c>
      <c r="U332" s="55">
        <v>450.45370000000003</v>
      </c>
      <c r="V332" s="55">
        <v>81139.597999999998</v>
      </c>
      <c r="W332" s="55">
        <v>6072.9889999999996</v>
      </c>
      <c r="X332" s="55"/>
      <c r="AA332" s="1">
        <v>1.2536248056726373E-2</v>
      </c>
      <c r="AB332" s="1">
        <v>1.4016364609492626E-3</v>
      </c>
      <c r="AC332" s="1">
        <v>3.1048062881895433E-3</v>
      </c>
    </row>
    <row r="333" spans="8:29" x14ac:dyDescent="0.2">
      <c r="H333" s="54">
        <v>42573</v>
      </c>
      <c r="I333" s="55">
        <v>12175.815500000001</v>
      </c>
      <c r="J333" s="55">
        <v>11.16</v>
      </c>
      <c r="K333" s="55">
        <v>8.27</v>
      </c>
      <c r="L333" s="55">
        <v>9.08</v>
      </c>
      <c r="M333" s="55">
        <v>18.97</v>
      </c>
      <c r="N333" s="55">
        <v>12.78</v>
      </c>
      <c r="O333" s="55">
        <v>23.74</v>
      </c>
      <c r="P333" s="55">
        <v>15196.0406</v>
      </c>
      <c r="Q333" s="55">
        <v>3717.9917</v>
      </c>
      <c r="R333" s="55">
        <v>2412.7754</v>
      </c>
      <c r="S333" s="55">
        <v>11.57</v>
      </c>
      <c r="T333" s="55">
        <v>2.93</v>
      </c>
      <c r="U333" s="55">
        <v>449.36860000000001</v>
      </c>
      <c r="V333" s="55">
        <v>81782.210200000001</v>
      </c>
      <c r="W333" s="55">
        <v>6051.1917000000003</v>
      </c>
      <c r="X333" s="55"/>
      <c r="AA333" s="1">
        <v>6.5952308971759521E-3</v>
      </c>
      <c r="AB333" s="1">
        <v>5.1499218459289953E-3</v>
      </c>
      <c r="AC333" s="1">
        <v>2.2087707857254557E-4</v>
      </c>
    </row>
    <row r="334" spans="8:29" x14ac:dyDescent="0.2">
      <c r="H334" s="54">
        <v>42572</v>
      </c>
      <c r="I334" s="55">
        <v>12377.5236</v>
      </c>
      <c r="J334" s="55">
        <v>11.33</v>
      </c>
      <c r="K334" s="55">
        <v>8.15</v>
      </c>
      <c r="L334" s="55">
        <v>9.3000000000000007</v>
      </c>
      <c r="M334" s="55">
        <v>19.41</v>
      </c>
      <c r="N334" s="55">
        <v>13.03</v>
      </c>
      <c r="O334" s="55">
        <v>23.88</v>
      </c>
      <c r="P334" s="55">
        <v>15478.181500000001</v>
      </c>
      <c r="Q334" s="55">
        <v>3821.9409999999998</v>
      </c>
      <c r="R334" s="55">
        <v>2513.2408</v>
      </c>
      <c r="S334" s="55">
        <v>11.76</v>
      </c>
      <c r="T334" s="55">
        <v>2.94</v>
      </c>
      <c r="U334" s="55">
        <v>453.46170000000001</v>
      </c>
      <c r="V334" s="55">
        <v>82835.931299999997</v>
      </c>
      <c r="W334" s="55">
        <v>6083.8122000000003</v>
      </c>
      <c r="X334" s="55"/>
      <c r="AA334" s="1">
        <v>3.3006455944514235E-3</v>
      </c>
      <c r="AB334" s="1">
        <v>2.1244326435094552E-2</v>
      </c>
      <c r="AC334" s="1">
        <v>1.6729296821217154E-2</v>
      </c>
    </row>
    <row r="335" spans="8:29" x14ac:dyDescent="0.2">
      <c r="H335" s="54">
        <v>42571</v>
      </c>
      <c r="I335" s="55">
        <v>12187.9439</v>
      </c>
      <c r="J335" s="55">
        <v>11.35</v>
      </c>
      <c r="K335" s="55">
        <v>8.16</v>
      </c>
      <c r="L335" s="55">
        <v>9.33</v>
      </c>
      <c r="M335" s="55">
        <v>19.579999999999998</v>
      </c>
      <c r="N335" s="55">
        <v>13.34</v>
      </c>
      <c r="O335" s="55">
        <v>23.87</v>
      </c>
      <c r="P335" s="55">
        <v>15305.5517</v>
      </c>
      <c r="Q335" s="55">
        <v>3797.9749000000002</v>
      </c>
      <c r="R335" s="55">
        <v>2484.5655000000002</v>
      </c>
      <c r="S335" s="55">
        <v>11.77</v>
      </c>
      <c r="T335" s="55">
        <v>2.95</v>
      </c>
      <c r="U335" s="55">
        <v>448.77870000000001</v>
      </c>
      <c r="V335" s="55">
        <v>82141.703500000003</v>
      </c>
      <c r="W335" s="55">
        <v>6079.6500999999998</v>
      </c>
      <c r="X335" s="55"/>
      <c r="AA335" s="1">
        <v>1.9076301040084065E-3</v>
      </c>
      <c r="AB335" s="1">
        <v>1.911576600846443E-2</v>
      </c>
      <c r="AC335" s="1">
        <v>4.0804543013317485E-4</v>
      </c>
    </row>
    <row r="336" spans="8:29" x14ac:dyDescent="0.2">
      <c r="H336" s="54">
        <v>42570</v>
      </c>
      <c r="I336" s="55">
        <v>12125.1837</v>
      </c>
      <c r="J336" s="55">
        <v>11.2</v>
      </c>
      <c r="K336" s="55">
        <v>8.2200000000000006</v>
      </c>
      <c r="L336" s="55">
        <v>9.31</v>
      </c>
      <c r="M336" s="55">
        <v>19.399999999999999</v>
      </c>
      <c r="N336" s="55">
        <v>12.95</v>
      </c>
      <c r="O336" s="55">
        <v>23.5</v>
      </c>
      <c r="P336" s="55">
        <v>15652.892400000001</v>
      </c>
      <c r="Q336" s="55">
        <v>3834.7111</v>
      </c>
      <c r="R336" s="55">
        <v>2549.8512000000001</v>
      </c>
      <c r="S336" s="55">
        <v>11.92</v>
      </c>
      <c r="T336" s="55">
        <v>2.97</v>
      </c>
      <c r="U336" s="55">
        <v>447.34870000000001</v>
      </c>
      <c r="V336" s="55">
        <v>82478.601899999994</v>
      </c>
      <c r="W336" s="55">
        <v>6111.0217000000002</v>
      </c>
      <c r="X336" s="55"/>
      <c r="AA336" s="1">
        <v>8.6472062891307377E-3</v>
      </c>
      <c r="AB336" s="1">
        <v>3.6081898821365144E-3</v>
      </c>
      <c r="AC336" s="1">
        <v>9.3250738565042735E-3</v>
      </c>
    </row>
    <row r="337" spans="8:29" x14ac:dyDescent="0.2">
      <c r="H337" s="54">
        <v>42569</v>
      </c>
      <c r="I337" s="55">
        <v>11955.1435</v>
      </c>
      <c r="J337" s="55">
        <v>11.05</v>
      </c>
      <c r="K337" s="55">
        <v>8.16</v>
      </c>
      <c r="L337" s="55">
        <v>9.3800000000000008</v>
      </c>
      <c r="M337" s="55">
        <v>19.45</v>
      </c>
      <c r="N337" s="55">
        <v>12.88</v>
      </c>
      <c r="O337" s="55">
        <v>23.25</v>
      </c>
      <c r="P337" s="55">
        <v>15742.6739</v>
      </c>
      <c r="Q337" s="55">
        <v>3920.9783000000002</v>
      </c>
      <c r="R337" s="55">
        <v>2495.1680999999999</v>
      </c>
      <c r="S337" s="55">
        <v>12.04</v>
      </c>
      <c r="T337" s="55">
        <v>2.97</v>
      </c>
      <c r="U337" s="55">
        <v>446.25990000000002</v>
      </c>
      <c r="V337" s="55">
        <v>81470.236300000004</v>
      </c>
      <c r="W337" s="55">
        <v>6047.2183000000005</v>
      </c>
      <c r="X337" s="55"/>
      <c r="AA337" s="1">
        <v>1.1967812536163303E-3</v>
      </c>
      <c r="AB337" s="1">
        <v>3.0607321076783212E-3</v>
      </c>
      <c r="AC337" s="1">
        <v>1.183221755743924E-4</v>
      </c>
    </row>
    <row r="338" spans="8:29" x14ac:dyDescent="0.2">
      <c r="H338" s="54">
        <v>42566</v>
      </c>
      <c r="I338" s="55">
        <v>12158.490599999999</v>
      </c>
      <c r="J338" s="55">
        <v>11.13</v>
      </c>
      <c r="K338" s="55">
        <v>8.2799999999999994</v>
      </c>
      <c r="L338" s="55">
        <v>9.5399999999999991</v>
      </c>
      <c r="M338" s="55">
        <v>19.690000000000001</v>
      </c>
      <c r="N338" s="55">
        <v>13.17</v>
      </c>
      <c r="O338" s="55">
        <v>22.81</v>
      </c>
      <c r="P338" s="55">
        <v>15941.287</v>
      </c>
      <c r="Q338" s="55">
        <v>3941.4423000000002</v>
      </c>
      <c r="R338" s="55">
        <v>2536.7413000000001</v>
      </c>
      <c r="S338" s="55">
        <v>11.74</v>
      </c>
      <c r="T338" s="55">
        <v>3.01</v>
      </c>
      <c r="U338" s="55">
        <v>448.06099999999998</v>
      </c>
      <c r="V338" s="55">
        <v>81770.342499999999</v>
      </c>
      <c r="W338" s="55">
        <v>6092.5254999999997</v>
      </c>
      <c r="X338" s="55"/>
      <c r="AA338" s="1">
        <v>2.9226562511844856E-3</v>
      </c>
      <c r="AB338" s="1">
        <v>2.3912342213940896E-3</v>
      </c>
      <c r="AC338" s="1">
        <v>4.9421807035368026E-3</v>
      </c>
    </row>
    <row r="339" spans="8:29" x14ac:dyDescent="0.2">
      <c r="H339" s="54">
        <v>42565</v>
      </c>
      <c r="I339" s="55">
        <v>11986.3104</v>
      </c>
      <c r="J339" s="55">
        <v>11.22</v>
      </c>
      <c r="K339" s="55">
        <v>8.5299999999999994</v>
      </c>
      <c r="L339" s="55">
        <v>9.4</v>
      </c>
      <c r="M339" s="55">
        <v>19.239999999999998</v>
      </c>
      <c r="N339" s="55">
        <v>13.07</v>
      </c>
      <c r="O339" s="55">
        <v>22.6</v>
      </c>
      <c r="P339" s="55">
        <v>15830.268099999999</v>
      </c>
      <c r="Q339" s="55">
        <v>3963.3627000000001</v>
      </c>
      <c r="R339" s="55">
        <v>2659.7919000000002</v>
      </c>
      <c r="S339" s="55">
        <v>11.69</v>
      </c>
      <c r="T339" s="55">
        <v>2.98</v>
      </c>
      <c r="U339" s="55">
        <v>442.79719999999998</v>
      </c>
      <c r="V339" s="55">
        <v>82279.632800000007</v>
      </c>
      <c r="W339" s="55">
        <v>6073.4201999999996</v>
      </c>
      <c r="X339" s="55"/>
      <c r="AA339" s="1">
        <v>6.976319502974615E-3</v>
      </c>
      <c r="AB339" s="1">
        <v>5.8179470525931976E-3</v>
      </c>
      <c r="AC339" s="1">
        <v>2.1185472400420124E-3</v>
      </c>
    </row>
    <row r="340" spans="8:29" x14ac:dyDescent="0.2">
      <c r="H340" s="54">
        <v>42564</v>
      </c>
      <c r="I340" s="55">
        <v>11906.5237</v>
      </c>
      <c r="J340" s="55">
        <v>11.18</v>
      </c>
      <c r="K340" s="55">
        <v>8.34</v>
      </c>
      <c r="L340" s="55">
        <v>9.48</v>
      </c>
      <c r="M340" s="55">
        <v>19.59</v>
      </c>
      <c r="N340" s="55">
        <v>13.22</v>
      </c>
      <c r="O340" s="55">
        <v>22.37</v>
      </c>
      <c r="P340" s="55">
        <v>15697.9269</v>
      </c>
      <c r="Q340" s="55">
        <v>3989.3253</v>
      </c>
      <c r="R340" s="55">
        <v>2640.9326999999998</v>
      </c>
      <c r="S340" s="55">
        <v>11.84</v>
      </c>
      <c r="T340" s="55">
        <v>3.01</v>
      </c>
      <c r="U340" s="55">
        <v>441.73579999999998</v>
      </c>
      <c r="V340" s="55">
        <v>80965.956200000001</v>
      </c>
      <c r="W340" s="55">
        <v>6104.0450000000001</v>
      </c>
      <c r="X340" s="55"/>
      <c r="AA340" s="1">
        <v>2.5953837620470432E-3</v>
      </c>
      <c r="AB340" s="1">
        <v>1.3066488999953663E-2</v>
      </c>
      <c r="AC340" s="1">
        <v>8.6137497532675633E-3</v>
      </c>
    </row>
    <row r="341" spans="8:29" x14ac:dyDescent="0.2">
      <c r="H341" s="54">
        <v>42563</v>
      </c>
      <c r="I341" s="55">
        <v>11736.786599999999</v>
      </c>
      <c r="J341" s="55">
        <v>11.12</v>
      </c>
      <c r="K341" s="55">
        <v>8.1999999999999993</v>
      </c>
      <c r="L341" s="55">
        <v>9.5</v>
      </c>
      <c r="M341" s="55">
        <v>19.920000000000002</v>
      </c>
      <c r="N341" s="55">
        <v>13.18</v>
      </c>
      <c r="O341" s="55">
        <v>21.62</v>
      </c>
      <c r="P341" s="55">
        <v>15341.053400000001</v>
      </c>
      <c r="Q341" s="55">
        <v>3993.7786000000001</v>
      </c>
      <c r="R341" s="55">
        <v>2544.3238000000001</v>
      </c>
      <c r="S341" s="55">
        <v>11.9</v>
      </c>
      <c r="T341" s="55">
        <v>3.02</v>
      </c>
      <c r="U341" s="55">
        <v>440.38760000000002</v>
      </c>
      <c r="V341" s="55">
        <v>81642.856299999999</v>
      </c>
      <c r="W341" s="55">
        <v>6128.5190000000002</v>
      </c>
      <c r="X341" s="55"/>
      <c r="AA341" s="1">
        <v>4.2615248742650103E-3</v>
      </c>
      <c r="AB341" s="1">
        <v>1.9084338997228389E-2</v>
      </c>
      <c r="AC341" s="1">
        <v>4.5573247667064498E-3</v>
      </c>
    </row>
    <row r="342" spans="8:29" x14ac:dyDescent="0.2">
      <c r="H342" s="54">
        <v>42562</v>
      </c>
      <c r="I342" s="55">
        <v>11568.8891</v>
      </c>
      <c r="J342" s="55">
        <v>10.91</v>
      </c>
      <c r="K342" s="55">
        <v>8.16</v>
      </c>
      <c r="L342" s="55">
        <v>9.85</v>
      </c>
      <c r="M342" s="55">
        <v>19.59</v>
      </c>
      <c r="N342" s="55">
        <v>12.79</v>
      </c>
      <c r="O342" s="55">
        <v>22.12</v>
      </c>
      <c r="P342" s="55">
        <v>15005.9599</v>
      </c>
      <c r="Q342" s="55">
        <v>4083.6912000000002</v>
      </c>
      <c r="R342" s="55">
        <v>2517.8110000000001</v>
      </c>
      <c r="S342" s="55">
        <v>11.57</v>
      </c>
      <c r="T342" s="55">
        <v>2.96</v>
      </c>
      <c r="U342" s="55">
        <v>427.24599999999998</v>
      </c>
      <c r="V342" s="55">
        <v>79756.502699999997</v>
      </c>
      <c r="W342" s="55">
        <v>5999.3379999999997</v>
      </c>
      <c r="X342" s="55"/>
      <c r="AA342" s="1">
        <v>3.6699005107077021E-4</v>
      </c>
      <c r="AB342" s="1">
        <v>4.3070942562035697E-3</v>
      </c>
      <c r="AC342" s="1">
        <v>2.5378422814019697E-3</v>
      </c>
    </row>
    <row r="343" spans="8:29" x14ac:dyDescent="0.2">
      <c r="H343" s="54">
        <v>42559</v>
      </c>
      <c r="I343" s="55">
        <v>11306.607</v>
      </c>
      <c r="J343" s="55">
        <v>10.97</v>
      </c>
      <c r="K343" s="55">
        <v>8.3000000000000007</v>
      </c>
      <c r="L343" s="55">
        <v>10</v>
      </c>
      <c r="M343" s="55">
        <v>20.52</v>
      </c>
      <c r="N343" s="55">
        <v>13.07</v>
      </c>
      <c r="O343" s="55">
        <v>22.35</v>
      </c>
      <c r="P343" s="55">
        <v>14307.814399999999</v>
      </c>
      <c r="Q343" s="55">
        <v>3970.6597999999999</v>
      </c>
      <c r="R343" s="55">
        <v>2498.6043</v>
      </c>
      <c r="S343" s="55">
        <v>11.71</v>
      </c>
      <c r="T343" s="55">
        <v>2.9</v>
      </c>
      <c r="U343" s="55">
        <v>425.41239999999999</v>
      </c>
      <c r="V343" s="55">
        <v>77281.359299999996</v>
      </c>
      <c r="W343" s="55">
        <v>5953.6755000000003</v>
      </c>
      <c r="X343" s="55"/>
      <c r="AA343" s="1">
        <v>2.1217299109241861E-3</v>
      </c>
      <c r="AB343" s="1">
        <v>1.1592319061680012E-2</v>
      </c>
      <c r="AC343" s="1">
        <v>1.1023271759203812E-2</v>
      </c>
    </row>
    <row r="344" spans="8:29" x14ac:dyDescent="0.2">
      <c r="H344" s="54">
        <v>42558</v>
      </c>
      <c r="I344" s="55">
        <v>11574.608</v>
      </c>
      <c r="J344" s="55">
        <v>11.04</v>
      </c>
      <c r="K344" s="55">
        <v>8.31</v>
      </c>
      <c r="L344" s="55">
        <v>10.119999999999999</v>
      </c>
      <c r="M344" s="55">
        <v>20.3</v>
      </c>
      <c r="N344" s="55">
        <v>13.18</v>
      </c>
      <c r="O344" s="55">
        <v>24.83</v>
      </c>
      <c r="P344" s="55">
        <v>14871.642400000001</v>
      </c>
      <c r="Q344" s="55">
        <v>4025.3755999999998</v>
      </c>
      <c r="R344" s="55">
        <v>2589.9396000000002</v>
      </c>
      <c r="S344" s="55">
        <v>11.91</v>
      </c>
      <c r="T344" s="55">
        <v>2.95</v>
      </c>
      <c r="U344" s="55">
        <v>421.51949999999999</v>
      </c>
      <c r="V344" s="55">
        <v>77703.804999999993</v>
      </c>
      <c r="W344" s="55">
        <v>6057.0138999999999</v>
      </c>
      <c r="X344" s="55"/>
      <c r="AA344" s="1">
        <v>2.3426692742267718E-4</v>
      </c>
      <c r="AB344" s="1">
        <v>3.423076354993837E-3</v>
      </c>
      <c r="AC344" s="1">
        <v>9.1238373948654417E-3</v>
      </c>
    </row>
    <row r="345" spans="8:29" x14ac:dyDescent="0.2">
      <c r="H345" s="54">
        <v>42557</v>
      </c>
      <c r="I345" s="55">
        <v>11735.807500000001</v>
      </c>
      <c r="J345" s="55">
        <v>11.11</v>
      </c>
      <c r="K345" s="55">
        <v>8.2100000000000009</v>
      </c>
      <c r="L345" s="55">
        <v>9.9499999999999993</v>
      </c>
      <c r="M345" s="55">
        <v>21.12</v>
      </c>
      <c r="N345" s="55">
        <v>13.44</v>
      </c>
      <c r="O345" s="55">
        <v>24.49</v>
      </c>
      <c r="P345" s="55">
        <v>14829.0442</v>
      </c>
      <c r="Q345" s="55">
        <v>4091.3404999999998</v>
      </c>
      <c r="R345" s="55">
        <v>2677.5255999999999</v>
      </c>
      <c r="S345" s="55">
        <v>11.62</v>
      </c>
      <c r="T345" s="55">
        <v>2.9</v>
      </c>
      <c r="U345" s="55">
        <v>430.84320000000002</v>
      </c>
      <c r="V345" s="55">
        <v>78413.911900000006</v>
      </c>
      <c r="W345" s="55">
        <v>6135.5244000000002</v>
      </c>
      <c r="X345" s="55"/>
      <c r="AA345" s="1">
        <v>6.9565754200562324E-3</v>
      </c>
      <c r="AB345" s="1">
        <v>5.0238096285317724E-3</v>
      </c>
      <c r="AC345" s="1">
        <v>2.4321535628679891E-2</v>
      </c>
    </row>
    <row r="346" spans="8:29" x14ac:dyDescent="0.2">
      <c r="H346" s="54">
        <v>42556</v>
      </c>
      <c r="I346" s="55">
        <v>12451.551299999999</v>
      </c>
      <c r="J346" s="55">
        <v>11.07</v>
      </c>
      <c r="K346" s="55">
        <v>8.18</v>
      </c>
      <c r="L346" s="55">
        <v>9.9700000000000006</v>
      </c>
      <c r="M346" s="55">
        <v>20.92</v>
      </c>
      <c r="N346" s="55">
        <v>13.62</v>
      </c>
      <c r="O346" s="55">
        <v>23.68</v>
      </c>
      <c r="P346" s="55">
        <v>14957.125</v>
      </c>
      <c r="Q346" s="55">
        <v>4055.3618000000001</v>
      </c>
      <c r="R346" s="55">
        <v>2771.7773999999999</v>
      </c>
      <c r="S346" s="55">
        <v>11.38</v>
      </c>
      <c r="T346" s="55">
        <v>2.9</v>
      </c>
      <c r="U346" s="55">
        <v>439.53019999999998</v>
      </c>
      <c r="V346" s="55">
        <v>80974.763300000006</v>
      </c>
      <c r="W346" s="55">
        <v>6128.9659000000001</v>
      </c>
      <c r="X346" s="55"/>
      <c r="AA346" s="1">
        <v>5.7476115798937855E-4</v>
      </c>
      <c r="AB346" s="1">
        <v>3.6610824548497511E-3</v>
      </c>
      <c r="AC346" s="1">
        <v>1.3881713179367372E-2</v>
      </c>
    </row>
    <row r="347" spans="8:29" x14ac:dyDescent="0.2">
      <c r="H347" s="54">
        <v>42555</v>
      </c>
      <c r="I347" s="55">
        <v>12712.674199999999</v>
      </c>
      <c r="J347" s="55">
        <v>11.07</v>
      </c>
      <c r="K347" s="55">
        <v>8.25</v>
      </c>
      <c r="L347" s="55">
        <v>9.91</v>
      </c>
      <c r="M347" s="55">
        <v>20.9</v>
      </c>
      <c r="N347" s="55">
        <v>12.72</v>
      </c>
      <c r="O347" s="55">
        <v>23.99</v>
      </c>
      <c r="P347" s="55">
        <v>15380.0329</v>
      </c>
      <c r="Q347" s="55">
        <v>4029.3726000000001</v>
      </c>
      <c r="R347" s="55">
        <v>2883.3517999999999</v>
      </c>
      <c r="S347" s="55">
        <v>11.18</v>
      </c>
      <c r="T347" s="55">
        <v>2.88</v>
      </c>
      <c r="U347" s="55">
        <v>444.59030000000001</v>
      </c>
      <c r="V347" s="55">
        <v>79649.826300000001</v>
      </c>
      <c r="W347" s="55">
        <v>6202.1728000000003</v>
      </c>
      <c r="X347" s="55"/>
      <c r="AA347" s="1">
        <v>2.7947706092747993E-3</v>
      </c>
      <c r="AB347" s="1">
        <v>1.5931282767734589E-2</v>
      </c>
      <c r="AC347" s="1">
        <v>3.7306041854278327E-2</v>
      </c>
    </row>
    <row r="348" spans="8:29" x14ac:dyDescent="0.2">
      <c r="H348" s="54">
        <v>42552</v>
      </c>
      <c r="I348" s="55">
        <v>12031.097</v>
      </c>
      <c r="J348" s="55">
        <v>10.86</v>
      </c>
      <c r="K348" s="55">
        <v>8.14</v>
      </c>
      <c r="L348" s="55">
        <v>9.33</v>
      </c>
      <c r="M348" s="55">
        <v>20.2</v>
      </c>
      <c r="N348" s="55">
        <v>12.61</v>
      </c>
      <c r="O348" s="55">
        <v>23.55</v>
      </c>
      <c r="P348" s="55">
        <v>14675.694299999999</v>
      </c>
      <c r="Q348" s="55">
        <v>4001.7469000000001</v>
      </c>
      <c r="R348" s="55">
        <v>2874.5621999999998</v>
      </c>
      <c r="S348" s="55">
        <v>10.94</v>
      </c>
      <c r="T348" s="55">
        <v>2.84</v>
      </c>
      <c r="U348" s="55">
        <v>432.572</v>
      </c>
      <c r="V348" s="55">
        <v>75920.266300000003</v>
      </c>
      <c r="W348" s="55">
        <v>6107.9449999999997</v>
      </c>
      <c r="X348" s="55"/>
      <c r="AA348" s="1">
        <v>3.4566470463039956E-3</v>
      </c>
      <c r="AB348" s="1">
        <v>1.4712054802900276E-2</v>
      </c>
      <c r="AC348" s="1">
        <v>5.1746632331429732E-3</v>
      </c>
    </row>
    <row r="349" spans="8:29" x14ac:dyDescent="0.2">
      <c r="H349" s="54">
        <v>42551</v>
      </c>
      <c r="I349" s="55">
        <v>12081.124299999999</v>
      </c>
      <c r="J349" s="55">
        <v>10.95</v>
      </c>
      <c r="K349" s="55">
        <v>8.26</v>
      </c>
      <c r="L349" s="55">
        <v>9.3000000000000007</v>
      </c>
      <c r="M349" s="55">
        <v>20.07</v>
      </c>
      <c r="N349" s="55">
        <v>12.87</v>
      </c>
      <c r="O349" s="55">
        <v>23.49</v>
      </c>
      <c r="P349" s="55">
        <v>14663.8462</v>
      </c>
      <c r="Q349" s="55">
        <v>3953.8289</v>
      </c>
      <c r="R349" s="55">
        <v>2854.6351</v>
      </c>
      <c r="S349" s="55">
        <v>11.02</v>
      </c>
      <c r="T349" s="55">
        <v>2.86</v>
      </c>
      <c r="U349" s="55">
        <v>439.80279999999999</v>
      </c>
      <c r="V349" s="55">
        <v>75274.513099999996</v>
      </c>
      <c r="W349" s="55">
        <v>6206.5973999999997</v>
      </c>
      <c r="X349" s="55"/>
      <c r="AA349" s="1">
        <v>7.2641516916669424E-3</v>
      </c>
      <c r="AB349" s="1">
        <v>3.3559644531891974E-3</v>
      </c>
      <c r="AC349" s="1">
        <v>8.103449051750089E-3</v>
      </c>
    </row>
    <row r="350" spans="8:29" x14ac:dyDescent="0.2">
      <c r="H350" s="54">
        <v>42550</v>
      </c>
      <c r="I350" s="55">
        <v>11803.320100000001</v>
      </c>
      <c r="J350" s="55">
        <v>10.88</v>
      </c>
      <c r="K350" s="55">
        <v>8.43</v>
      </c>
      <c r="L350" s="55">
        <v>9.1</v>
      </c>
      <c r="M350" s="55">
        <v>20.28</v>
      </c>
      <c r="N350" s="55">
        <v>12.7</v>
      </c>
      <c r="O350" s="55">
        <v>23.48</v>
      </c>
      <c r="P350" s="55">
        <v>14655.256799999999</v>
      </c>
      <c r="Q350" s="55">
        <v>3958.9632999999999</v>
      </c>
      <c r="R350" s="55">
        <v>2783.4989999999998</v>
      </c>
      <c r="S350" s="55">
        <v>11.07</v>
      </c>
      <c r="T350" s="55">
        <v>2.88</v>
      </c>
      <c r="U350" s="55">
        <v>438.84179999999998</v>
      </c>
      <c r="V350" s="55">
        <v>73762.988899999997</v>
      </c>
      <c r="W350" s="55">
        <v>5961.8633</v>
      </c>
      <c r="X350" s="55"/>
      <c r="AA350" s="1">
        <v>6.6378152696191517E-3</v>
      </c>
      <c r="AB350" s="1">
        <v>2.8013224045546625E-3</v>
      </c>
      <c r="AC350" s="1">
        <v>4.2010887205834457E-4</v>
      </c>
    </row>
    <row r="351" spans="8:29" x14ac:dyDescent="0.2">
      <c r="H351" s="54">
        <v>42549</v>
      </c>
      <c r="I351" s="55">
        <v>11788.3316</v>
      </c>
      <c r="J351" s="55">
        <v>10.95</v>
      </c>
      <c r="K351" s="55">
        <v>8.36</v>
      </c>
      <c r="L351" s="55">
        <v>9.34</v>
      </c>
      <c r="M351" s="55">
        <v>20.66</v>
      </c>
      <c r="N351" s="55">
        <v>12.53</v>
      </c>
      <c r="O351" s="55">
        <v>23.46</v>
      </c>
      <c r="P351" s="55">
        <v>14153.303900000001</v>
      </c>
      <c r="Q351" s="55">
        <v>3927.2525999999998</v>
      </c>
      <c r="R351" s="55">
        <v>2793.8643000000002</v>
      </c>
      <c r="S351" s="55">
        <v>11.06</v>
      </c>
      <c r="T351" s="55">
        <v>2.83</v>
      </c>
      <c r="U351" s="55">
        <v>431.62270000000001</v>
      </c>
      <c r="V351" s="55">
        <v>72877.495699999999</v>
      </c>
      <c r="W351" s="55">
        <v>5954.1723000000002</v>
      </c>
      <c r="X351" s="55"/>
      <c r="AA351" s="1">
        <v>3.5974383781933739E-3</v>
      </c>
      <c r="AB351" s="1">
        <v>4.1092484123139705E-4</v>
      </c>
      <c r="AC351" s="1">
        <v>3.310077330462291E-3</v>
      </c>
    </row>
    <row r="352" spans="8:29" x14ac:dyDescent="0.2">
      <c r="H352" s="54">
        <v>42548</v>
      </c>
      <c r="I352" s="55">
        <v>11702.9048</v>
      </c>
      <c r="J352" s="55">
        <v>10.89</v>
      </c>
      <c r="K352" s="55">
        <v>8.3800000000000008</v>
      </c>
      <c r="L352" s="55">
        <v>9.6199999999999992</v>
      </c>
      <c r="M352" s="55">
        <v>20.12</v>
      </c>
      <c r="N352" s="55">
        <v>12.45</v>
      </c>
      <c r="O352" s="55">
        <v>23.23</v>
      </c>
      <c r="P352" s="55">
        <v>13683.673500000001</v>
      </c>
      <c r="Q352" s="55">
        <v>3878.1221999999998</v>
      </c>
      <c r="R352" s="55">
        <v>2719.8881000000001</v>
      </c>
      <c r="S352" s="55">
        <v>10.95</v>
      </c>
      <c r="T352" s="55">
        <v>2.84</v>
      </c>
      <c r="U352" s="55">
        <v>436.94</v>
      </c>
      <c r="V352" s="55">
        <v>71940.530599999998</v>
      </c>
      <c r="W352" s="55">
        <v>5893.9005999999999</v>
      </c>
      <c r="X352" s="55"/>
      <c r="AA352" s="1">
        <v>2.7241018058870692E-2</v>
      </c>
      <c r="AB352" s="1">
        <v>9.2229725899528603E-3</v>
      </c>
      <c r="AC352" s="1">
        <v>1.412290237374525E-2</v>
      </c>
    </row>
    <row r="353" spans="8:29" x14ac:dyDescent="0.2">
      <c r="H353" s="54">
        <v>42545</v>
      </c>
      <c r="I353" s="55">
        <v>11261.0502</v>
      </c>
      <c r="J353" s="55">
        <v>10.58</v>
      </c>
      <c r="K353" s="55">
        <v>8.33</v>
      </c>
      <c r="L353" s="55">
        <v>9.3000000000000007</v>
      </c>
      <c r="M353" s="55">
        <v>19.7</v>
      </c>
      <c r="N353" s="55">
        <v>12.15</v>
      </c>
      <c r="O353" s="55">
        <v>22.02</v>
      </c>
      <c r="P353" s="55">
        <v>13425.7034</v>
      </c>
      <c r="Q353" s="55">
        <v>3745.1341000000002</v>
      </c>
      <c r="R353" s="55">
        <v>2616.8557000000001</v>
      </c>
      <c r="S353" s="55">
        <v>10.72</v>
      </c>
      <c r="T353" s="55">
        <v>2.78</v>
      </c>
      <c r="U353" s="55">
        <v>433.78989999999999</v>
      </c>
      <c r="V353" s="55">
        <v>70746.405799999993</v>
      </c>
      <c r="W353" s="55">
        <v>5816.0054</v>
      </c>
      <c r="X353" s="55"/>
      <c r="AA353" s="1">
        <v>3.4055568235646705E-2</v>
      </c>
      <c r="AB353" s="1">
        <v>6.5355749566408106E-3</v>
      </c>
      <c r="AC353" s="1">
        <v>7.7217438136747418E-3</v>
      </c>
    </row>
    <row r="354" spans="8:29" x14ac:dyDescent="0.2">
      <c r="H354" s="54">
        <v>42544</v>
      </c>
      <c r="I354" s="55">
        <v>11434.116099999999</v>
      </c>
      <c r="J354" s="55">
        <v>10.85</v>
      </c>
      <c r="K354" s="55">
        <v>8.69</v>
      </c>
      <c r="L354" s="55">
        <v>9.57</v>
      </c>
      <c r="M354" s="55">
        <v>20.25</v>
      </c>
      <c r="N354" s="55">
        <v>12.58</v>
      </c>
      <c r="O354" s="55">
        <v>21.86</v>
      </c>
      <c r="P354" s="55">
        <v>13510.065000000001</v>
      </c>
      <c r="Q354" s="55">
        <v>3733.6347000000001</v>
      </c>
      <c r="R354" s="55">
        <v>2618.7114000000001</v>
      </c>
      <c r="S354" s="55">
        <v>10.97</v>
      </c>
      <c r="T354" s="55">
        <v>2.82</v>
      </c>
      <c r="U354" s="55">
        <v>433.82440000000003</v>
      </c>
      <c r="V354" s="55">
        <v>72280.793300000005</v>
      </c>
      <c r="W354" s="55">
        <v>5873.8010000000004</v>
      </c>
      <c r="X354" s="55"/>
      <c r="AA354" s="1">
        <v>5.6280223857204659E-3</v>
      </c>
      <c r="AB354" s="1">
        <v>7.1368307934207564E-3</v>
      </c>
      <c r="AC354" s="1">
        <v>2.070615146964272E-3</v>
      </c>
    </row>
    <row r="355" spans="8:29" x14ac:dyDescent="0.2">
      <c r="H355" s="54">
        <v>42543</v>
      </c>
      <c r="I355" s="55">
        <v>11522.138300000001</v>
      </c>
      <c r="J355" s="55">
        <v>10.82</v>
      </c>
      <c r="K355" s="55">
        <v>8.1199999999999992</v>
      </c>
      <c r="L355" s="55">
        <v>9.66</v>
      </c>
      <c r="M355" s="55">
        <v>19.3</v>
      </c>
      <c r="N355" s="55">
        <v>12.55</v>
      </c>
      <c r="O355" s="55">
        <v>21.85</v>
      </c>
      <c r="P355" s="55">
        <v>13322.3285</v>
      </c>
      <c r="Q355" s="55">
        <v>3752.5781999999999</v>
      </c>
      <c r="R355" s="55">
        <v>2660.9661999999998</v>
      </c>
      <c r="S355" s="55">
        <v>11.18</v>
      </c>
      <c r="T355" s="55">
        <v>2.84</v>
      </c>
      <c r="U355" s="55">
        <v>429.6508</v>
      </c>
      <c r="V355" s="55">
        <v>72997.947899999999</v>
      </c>
      <c r="W355" s="55">
        <v>5899.8301000000001</v>
      </c>
      <c r="X355" s="55"/>
      <c r="AA355" s="1">
        <v>1.0224546782088395E-2</v>
      </c>
      <c r="AB355" s="1">
        <v>3.8541111978229736E-3</v>
      </c>
      <c r="AC355" s="1">
        <v>4.0547322266016872E-3</v>
      </c>
    </row>
    <row r="356" spans="8:29" x14ac:dyDescent="0.2">
      <c r="H356" s="54">
        <v>42542</v>
      </c>
      <c r="I356" s="55">
        <v>11211.251399999999</v>
      </c>
      <c r="J356" s="55">
        <v>10.64</v>
      </c>
      <c r="K356" s="55">
        <v>8.1</v>
      </c>
      <c r="L356" s="55">
        <v>9.11</v>
      </c>
      <c r="M356" s="55">
        <v>18.96</v>
      </c>
      <c r="N356" s="55">
        <v>12.37</v>
      </c>
      <c r="O356" s="55">
        <v>21.84</v>
      </c>
      <c r="P356" s="55">
        <v>13133.790999999999</v>
      </c>
      <c r="Q356" s="55">
        <v>3735.2887999999998</v>
      </c>
      <c r="R356" s="55">
        <v>2652.4807999999998</v>
      </c>
      <c r="S356" s="55">
        <v>10.78</v>
      </c>
      <c r="T356" s="55">
        <v>2.82</v>
      </c>
      <c r="U356" s="55">
        <v>430.2627</v>
      </c>
      <c r="V356" s="55">
        <v>72616.964900000006</v>
      </c>
      <c r="W356" s="55">
        <v>5909.6890000000003</v>
      </c>
      <c r="X356" s="55"/>
      <c r="AA356" s="1">
        <v>2.1471611765542242E-3</v>
      </c>
      <c r="AB356" s="1">
        <v>1.8505467996754454E-4</v>
      </c>
      <c r="AC356" s="1">
        <v>6.0249874003004411E-3</v>
      </c>
    </row>
    <row r="357" spans="8:29" x14ac:dyDescent="0.2">
      <c r="H357" s="54">
        <v>42541</v>
      </c>
      <c r="I357" s="55">
        <v>11341.725200000001</v>
      </c>
      <c r="J357" s="55">
        <v>10.89</v>
      </c>
      <c r="K357" s="55">
        <v>8.1999999999999993</v>
      </c>
      <c r="L357" s="55">
        <v>8.61</v>
      </c>
      <c r="M357" s="55">
        <v>19.45</v>
      </c>
      <c r="N357" s="55">
        <v>12.5</v>
      </c>
      <c r="O357" s="55">
        <v>22.46</v>
      </c>
      <c r="P357" s="55">
        <v>13546.729300000001</v>
      </c>
      <c r="Q357" s="55">
        <v>3796.7316999999998</v>
      </c>
      <c r="R357" s="55">
        <v>2675.6279</v>
      </c>
      <c r="S357" s="55">
        <v>10.67</v>
      </c>
      <c r="T357" s="55">
        <v>2.85</v>
      </c>
      <c r="U357" s="55">
        <v>418.12040000000002</v>
      </c>
      <c r="V357" s="55">
        <v>72731.573900000003</v>
      </c>
      <c r="W357" s="55">
        <v>5935.7366000000002</v>
      </c>
      <c r="X357" s="55"/>
      <c r="AA357" s="1">
        <v>5.1443311887711118E-4</v>
      </c>
      <c r="AB357" s="1">
        <v>5.4496487715475217E-3</v>
      </c>
      <c r="AC357" s="1">
        <v>1.0943657947063201E-2</v>
      </c>
    </row>
    <row r="358" spans="8:29" x14ac:dyDescent="0.2">
      <c r="H358" s="54">
        <v>42538</v>
      </c>
      <c r="I358" s="55">
        <v>11267.141799999999</v>
      </c>
      <c r="J358" s="55">
        <v>10.88</v>
      </c>
      <c r="K358" s="55">
        <v>8.24</v>
      </c>
      <c r="L358" s="55">
        <v>8.44</v>
      </c>
      <c r="M358" s="55">
        <v>19.72</v>
      </c>
      <c r="N358" s="55">
        <v>12.73</v>
      </c>
      <c r="O358" s="55">
        <v>22.49</v>
      </c>
      <c r="P358" s="55">
        <v>13456.811400000001</v>
      </c>
      <c r="Q358" s="55">
        <v>3815.2557000000002</v>
      </c>
      <c r="R358" s="55">
        <v>2651.6925000000001</v>
      </c>
      <c r="S358" s="55">
        <v>10.62</v>
      </c>
      <c r="T358" s="55">
        <v>2.86</v>
      </c>
      <c r="U358" s="55">
        <v>414.61380000000003</v>
      </c>
      <c r="V358" s="55">
        <v>71621.477899999998</v>
      </c>
      <c r="W358" s="55">
        <v>5899.2275</v>
      </c>
      <c r="X358" s="55"/>
      <c r="AA358" s="1">
        <v>7.5264783086324005E-3</v>
      </c>
      <c r="AB358" s="1">
        <v>4.3562662373826111E-3</v>
      </c>
      <c r="AC358" s="1">
        <v>3.524496060788973E-3</v>
      </c>
    </row>
    <row r="359" spans="8:29" x14ac:dyDescent="0.2">
      <c r="H359" s="54">
        <v>42537</v>
      </c>
      <c r="I359" s="55">
        <v>10818.6</v>
      </c>
      <c r="J359" s="55">
        <v>10.96</v>
      </c>
      <c r="K359" s="55">
        <v>8.24</v>
      </c>
      <c r="L359" s="55">
        <v>8.49</v>
      </c>
      <c r="M359" s="55">
        <v>19.98</v>
      </c>
      <c r="N359" s="55">
        <v>12.79</v>
      </c>
      <c r="O359" s="55">
        <v>22.45</v>
      </c>
      <c r="P359" s="55">
        <v>12941.3</v>
      </c>
      <c r="Q359" s="55">
        <v>3766.96</v>
      </c>
      <c r="R359" s="55">
        <v>2613.1999999999998</v>
      </c>
      <c r="S359" s="55">
        <v>10.54</v>
      </c>
      <c r="T359" s="55">
        <v>2.83</v>
      </c>
      <c r="U359" s="55">
        <v>405.23500000000001</v>
      </c>
      <c r="V359" s="55">
        <v>70584.2</v>
      </c>
      <c r="W359" s="55">
        <v>5847.9133000000002</v>
      </c>
      <c r="X359" s="55"/>
      <c r="AA359" s="1">
        <v>2.1868417900892112E-3</v>
      </c>
      <c r="AB359" s="1">
        <v>2.520885100395609E-3</v>
      </c>
      <c r="AC359" s="1">
        <v>2.0147130138514768E-3</v>
      </c>
    </row>
    <row r="360" spans="8:29" x14ac:dyDescent="0.2">
      <c r="H360" s="54">
        <v>42536</v>
      </c>
      <c r="I360" s="55">
        <v>10732.631600000001</v>
      </c>
      <c r="J360" s="55">
        <v>10.49</v>
      </c>
      <c r="K360" s="55">
        <v>8.56</v>
      </c>
      <c r="L360" s="55">
        <v>8.7100000000000009</v>
      </c>
      <c r="M360" s="55">
        <v>19.55</v>
      </c>
      <c r="N360" s="55">
        <v>13.02</v>
      </c>
      <c r="O360" s="55">
        <v>22.73</v>
      </c>
      <c r="P360" s="55">
        <v>12740.0646</v>
      </c>
      <c r="Q360" s="55">
        <v>3767.5099</v>
      </c>
      <c r="R360" s="55">
        <v>2708.0133000000001</v>
      </c>
      <c r="S360" s="55">
        <v>10.61</v>
      </c>
      <c r="T360" s="55">
        <v>2.88</v>
      </c>
      <c r="U360" s="55">
        <v>407.3537</v>
      </c>
      <c r="V360" s="55">
        <v>71390.441699999996</v>
      </c>
      <c r="W360" s="55">
        <v>5825.3640999999998</v>
      </c>
      <c r="X360" s="55"/>
      <c r="AA360" s="1">
        <v>2.5284210762146486E-3</v>
      </c>
      <c r="AB360" s="1">
        <v>8.0474042226230669E-4</v>
      </c>
      <c r="AC360" s="1">
        <v>1.4606044599435597E-3</v>
      </c>
    </row>
    <row r="361" spans="8:29" x14ac:dyDescent="0.2">
      <c r="H361" s="54">
        <v>42535</v>
      </c>
      <c r="I361" s="55">
        <v>10669.9889</v>
      </c>
      <c r="J361" s="55">
        <v>10.02</v>
      </c>
      <c r="K361" s="55">
        <v>8.2100000000000009</v>
      </c>
      <c r="L361" s="55">
        <v>8.5299999999999994</v>
      </c>
      <c r="M361" s="55">
        <v>18.77</v>
      </c>
      <c r="N361" s="55">
        <v>12.56</v>
      </c>
      <c r="O361" s="55">
        <v>22.22</v>
      </c>
      <c r="P361" s="55">
        <v>12792.362800000001</v>
      </c>
      <c r="Q361" s="55">
        <v>3922.9342999999999</v>
      </c>
      <c r="R361" s="55">
        <v>2648.6237999999998</v>
      </c>
      <c r="S361" s="55">
        <v>10.41</v>
      </c>
      <c r="T361" s="55">
        <v>2.83</v>
      </c>
      <c r="U361" s="55">
        <v>410.87270000000001</v>
      </c>
      <c r="V361" s="55">
        <v>70579.497799999997</v>
      </c>
      <c r="W361" s="55">
        <v>5856.9985999999999</v>
      </c>
      <c r="X361" s="55"/>
      <c r="AA361" s="1">
        <v>3.0814844520450357E-3</v>
      </c>
      <c r="AB361" s="1">
        <v>1.8227716682479578E-3</v>
      </c>
      <c r="AC361" s="1">
        <v>9.919570858796245E-4</v>
      </c>
    </row>
    <row r="362" spans="8:29" x14ac:dyDescent="0.2">
      <c r="H362" s="54">
        <v>42534</v>
      </c>
      <c r="I362" s="55">
        <v>10858.510700000001</v>
      </c>
      <c r="J362" s="55">
        <v>9.91</v>
      </c>
      <c r="K362" s="55">
        <v>8.31</v>
      </c>
      <c r="L362" s="55">
        <v>8.5500000000000007</v>
      </c>
      <c r="M362" s="55">
        <v>19.059999999999999</v>
      </c>
      <c r="N362" s="55">
        <v>12.15</v>
      </c>
      <c r="O362" s="55">
        <v>22.09</v>
      </c>
      <c r="P362" s="55">
        <v>12966.981599999999</v>
      </c>
      <c r="Q362" s="55">
        <v>3982.1642000000002</v>
      </c>
      <c r="R362" s="55">
        <v>2691.7377000000001</v>
      </c>
      <c r="S362" s="55">
        <v>10.32</v>
      </c>
      <c r="T362" s="55">
        <v>2.82</v>
      </c>
      <c r="U362" s="55">
        <v>415.79079999999999</v>
      </c>
      <c r="V362" s="55">
        <v>70449.956999999995</v>
      </c>
      <c r="W362" s="55">
        <v>5870.7172</v>
      </c>
      <c r="X362" s="55"/>
      <c r="AA362" s="1">
        <v>1.8366592672632853E-3</v>
      </c>
      <c r="AB362" s="1">
        <v>3.5485927747809232E-3</v>
      </c>
      <c r="AC362" s="1">
        <v>6.2001662967077209E-3</v>
      </c>
    </row>
    <row r="363" spans="8:29" x14ac:dyDescent="0.2">
      <c r="H363" s="54">
        <v>42529</v>
      </c>
      <c r="I363" s="55">
        <v>10764.9517</v>
      </c>
      <c r="J363" s="55">
        <v>10.42</v>
      </c>
      <c r="K363" s="55">
        <v>9</v>
      </c>
      <c r="L363" s="55">
        <v>9.36</v>
      </c>
      <c r="M363" s="55">
        <v>21.06</v>
      </c>
      <c r="N363" s="55">
        <v>13.49</v>
      </c>
      <c r="O363" s="55">
        <v>22.9</v>
      </c>
      <c r="P363" s="55">
        <v>12854.4964</v>
      </c>
      <c r="Q363" s="55">
        <v>3858.8923</v>
      </c>
      <c r="R363" s="55">
        <v>2591.4086000000002</v>
      </c>
      <c r="S363" s="55">
        <v>10.96</v>
      </c>
      <c r="T363" s="55">
        <v>2.92</v>
      </c>
      <c r="U363" s="55">
        <v>413.89159999999998</v>
      </c>
      <c r="V363" s="55">
        <v>69051.175300000003</v>
      </c>
      <c r="W363" s="55">
        <v>5773.9762000000001</v>
      </c>
      <c r="X363" s="55"/>
      <c r="AA363" s="1">
        <v>5.8666807938800858E-4</v>
      </c>
      <c r="AB363" s="1">
        <v>4.0394859164549768E-3</v>
      </c>
      <c r="AC363" s="1">
        <v>2.0309252280741319E-3</v>
      </c>
    </row>
    <row r="364" spans="8:29" x14ac:dyDescent="0.2">
      <c r="H364" s="54">
        <v>42528</v>
      </c>
      <c r="I364" s="55">
        <v>10879.4791</v>
      </c>
      <c r="J364" s="55">
        <v>10.59</v>
      </c>
      <c r="K364" s="55">
        <v>9.8000000000000007</v>
      </c>
      <c r="L364" s="55">
        <v>9.5</v>
      </c>
      <c r="M364" s="55">
        <v>21.6</v>
      </c>
      <c r="N364" s="55">
        <v>13.59</v>
      </c>
      <c r="O364" s="55">
        <v>23.4</v>
      </c>
      <c r="P364" s="55">
        <v>12946.936900000001</v>
      </c>
      <c r="Q364" s="55">
        <v>3872.9238</v>
      </c>
      <c r="R364" s="55">
        <v>2582.0608000000002</v>
      </c>
      <c r="S364" s="55">
        <v>10.99</v>
      </c>
      <c r="T364" s="55">
        <v>2.98</v>
      </c>
      <c r="U364" s="55">
        <v>414.83109999999999</v>
      </c>
      <c r="V364" s="55">
        <v>68923.374599999996</v>
      </c>
      <c r="W364" s="55">
        <v>5767.4621999999999</v>
      </c>
      <c r="X364" s="55"/>
      <c r="AA364" s="1">
        <v>3.1773986370242646E-4</v>
      </c>
      <c r="AB364" s="1">
        <v>5.5251330040630986E-3</v>
      </c>
      <c r="AC364" s="1">
        <v>1.0385317241050074E-2</v>
      </c>
    </row>
    <row r="365" spans="8:29" x14ac:dyDescent="0.2">
      <c r="H365" s="54">
        <v>42527</v>
      </c>
      <c r="I365" s="55">
        <v>11031.0987</v>
      </c>
      <c r="J365" s="55">
        <v>10.54</v>
      </c>
      <c r="K365" s="55">
        <v>9.8000000000000007</v>
      </c>
      <c r="L365" s="55">
        <v>9.26</v>
      </c>
      <c r="M365" s="55">
        <v>20.059999999999999</v>
      </c>
      <c r="N365" s="55">
        <v>13.74</v>
      </c>
      <c r="O365" s="55">
        <v>23.61</v>
      </c>
      <c r="P365" s="55">
        <v>12636.435799999999</v>
      </c>
      <c r="Q365" s="55">
        <v>3861.9194000000002</v>
      </c>
      <c r="R365" s="55">
        <v>2567.6938</v>
      </c>
      <c r="S365" s="55">
        <v>10.95</v>
      </c>
      <c r="T365" s="55">
        <v>2.95</v>
      </c>
      <c r="U365" s="55">
        <v>411.39679999999998</v>
      </c>
      <c r="V365" s="55">
        <v>69129.450700000001</v>
      </c>
      <c r="W365" s="55">
        <v>5828.5643</v>
      </c>
      <c r="X365" s="55"/>
      <c r="AA365" s="1">
        <v>1.4677347811213881E-3</v>
      </c>
      <c r="AB365" s="1">
        <v>2.8889943311642963E-3</v>
      </c>
      <c r="AC365" s="1">
        <v>2.7632676513378307E-3</v>
      </c>
    </row>
    <row r="366" spans="8:29" x14ac:dyDescent="0.2">
      <c r="H366" s="54">
        <v>42524</v>
      </c>
      <c r="I366" s="55">
        <v>10847.154</v>
      </c>
      <c r="J366" s="55">
        <v>10.6</v>
      </c>
      <c r="K366" s="55">
        <v>9.8000000000000007</v>
      </c>
      <c r="L366" s="55">
        <v>9.35</v>
      </c>
      <c r="M366" s="55">
        <v>20.57</v>
      </c>
      <c r="N366" s="55">
        <v>13.75</v>
      </c>
      <c r="O366" s="55">
        <v>23.89</v>
      </c>
      <c r="P366" s="55">
        <v>12440.2703</v>
      </c>
      <c r="Q366" s="55">
        <v>3766.4295999999999</v>
      </c>
      <c r="R366" s="55">
        <v>2554.7546000000002</v>
      </c>
      <c r="S366" s="55">
        <v>11.04</v>
      </c>
      <c r="T366" s="55">
        <v>2.98</v>
      </c>
      <c r="U366" s="55">
        <v>416.4812</v>
      </c>
      <c r="V366" s="55">
        <v>67673.221300000005</v>
      </c>
      <c r="W366" s="55">
        <v>5761.1084000000001</v>
      </c>
      <c r="X366" s="55"/>
      <c r="AA366" s="1">
        <v>2.4035837507543345E-3</v>
      </c>
      <c r="AB366" s="1">
        <v>5.2097301159681475E-3</v>
      </c>
      <c r="AC366" s="1">
        <v>5.4511687814340348E-4</v>
      </c>
    </row>
    <row r="367" spans="8:29" x14ac:dyDescent="0.2">
      <c r="H367" s="54">
        <v>42523</v>
      </c>
      <c r="I367" s="55">
        <v>10751.084699999999</v>
      </c>
      <c r="J367" s="55">
        <v>10.5</v>
      </c>
      <c r="K367" s="55">
        <v>10.31</v>
      </c>
      <c r="L367" s="55">
        <v>9.2899999999999991</v>
      </c>
      <c r="M367" s="55">
        <v>20.93</v>
      </c>
      <c r="N367" s="55">
        <v>13.99</v>
      </c>
      <c r="O367" s="55">
        <v>23.75</v>
      </c>
      <c r="P367" s="55">
        <v>12545.6284</v>
      </c>
      <c r="Q367" s="55">
        <v>3763.9004</v>
      </c>
      <c r="R367" s="55">
        <v>2502.3211999999999</v>
      </c>
      <c r="S367" s="55">
        <v>10.98</v>
      </c>
      <c r="T367" s="55">
        <v>3</v>
      </c>
      <c r="U367" s="55">
        <v>416.03890000000001</v>
      </c>
      <c r="V367" s="55">
        <v>67555.743300000002</v>
      </c>
      <c r="W367" s="55">
        <v>5600.4636</v>
      </c>
      <c r="X367" s="55"/>
      <c r="AA367" s="1">
        <v>1.6909229970778483E-3</v>
      </c>
      <c r="AB367" s="1">
        <v>4.6908188101076886E-3</v>
      </c>
      <c r="AC367" s="1">
        <v>5.7734702193473764E-3</v>
      </c>
    </row>
    <row r="368" spans="8:29" x14ac:dyDescent="0.2">
      <c r="H368" s="54">
        <v>42522</v>
      </c>
      <c r="I368" s="55">
        <v>10529.3953</v>
      </c>
      <c r="J368" s="55">
        <v>10.41</v>
      </c>
      <c r="K368" s="55">
        <v>10.09</v>
      </c>
      <c r="L368" s="55">
        <v>9.27</v>
      </c>
      <c r="M368" s="55">
        <v>21.3</v>
      </c>
      <c r="N368" s="55">
        <v>13.81</v>
      </c>
      <c r="O368" s="55">
        <v>23.94</v>
      </c>
      <c r="P368" s="55">
        <v>12530.002500000001</v>
      </c>
      <c r="Q368" s="55">
        <v>3746.5857999999998</v>
      </c>
      <c r="R368" s="55">
        <v>2404.4304000000002</v>
      </c>
      <c r="S368" s="55">
        <v>11.02</v>
      </c>
      <c r="T368" s="55">
        <v>2.99</v>
      </c>
      <c r="U368" s="55">
        <v>408.53660000000002</v>
      </c>
      <c r="V368" s="55">
        <v>67260.722399999999</v>
      </c>
      <c r="W368" s="55">
        <v>5594.0091000000002</v>
      </c>
      <c r="X368" s="55"/>
      <c r="AA368" s="1">
        <v>3.793463835186861E-3</v>
      </c>
      <c r="AB368" s="1">
        <v>2.555455589073663E-3</v>
      </c>
      <c r="AC368" s="1">
        <v>3.9109076190839698E-3</v>
      </c>
    </row>
    <row r="369" spans="8:29" x14ac:dyDescent="0.2">
      <c r="H369" s="54">
        <v>42521</v>
      </c>
      <c r="I369" s="55">
        <v>10757.774600000001</v>
      </c>
      <c r="J369" s="55">
        <v>10.42</v>
      </c>
      <c r="K369" s="55">
        <v>9.17</v>
      </c>
      <c r="L369" s="55">
        <v>8.77</v>
      </c>
      <c r="M369" s="55">
        <v>19.649999999999999</v>
      </c>
      <c r="N369" s="55">
        <v>13.23</v>
      </c>
      <c r="O369" s="55">
        <v>23.74</v>
      </c>
      <c r="P369" s="55">
        <v>12798.697</v>
      </c>
      <c r="Q369" s="55">
        <v>3838.0039999999999</v>
      </c>
      <c r="R369" s="55">
        <v>2428.9139</v>
      </c>
      <c r="S369" s="55">
        <v>10.89</v>
      </c>
      <c r="T369" s="55">
        <v>3.05</v>
      </c>
      <c r="U369" s="55">
        <v>406.57780000000002</v>
      </c>
      <c r="V369" s="55">
        <v>68200.176999999996</v>
      </c>
      <c r="W369" s="55">
        <v>5655.4728999999998</v>
      </c>
      <c r="X369" s="55"/>
      <c r="AA369" s="1">
        <v>4.1310840117680936E-3</v>
      </c>
      <c r="AB369" s="1">
        <v>5.3219949701761582E-3</v>
      </c>
      <c r="AC369" s="1">
        <v>5.6300447318802238E-3</v>
      </c>
    </row>
    <row r="370" spans="8:29" x14ac:dyDescent="0.2">
      <c r="H370" s="54">
        <v>42520</v>
      </c>
      <c r="I370" s="55">
        <v>10869.7405</v>
      </c>
      <c r="J370" s="55">
        <v>10</v>
      </c>
      <c r="K370" s="55">
        <v>8.34</v>
      </c>
      <c r="L370" s="55">
        <v>8.5500000000000007</v>
      </c>
      <c r="M370" s="55">
        <v>18.809999999999999</v>
      </c>
      <c r="N370" s="55">
        <v>12.22</v>
      </c>
      <c r="O370" s="55">
        <v>23.03</v>
      </c>
      <c r="P370" s="55">
        <v>13233.968000000001</v>
      </c>
      <c r="Q370" s="55">
        <v>3896.7793999999999</v>
      </c>
      <c r="R370" s="55">
        <v>2437.6804000000002</v>
      </c>
      <c r="S370" s="55">
        <v>10.36</v>
      </c>
      <c r="T370" s="55">
        <v>2.85</v>
      </c>
      <c r="U370" s="55">
        <v>407.22030000000001</v>
      </c>
      <c r="V370" s="55">
        <v>67478.778900000005</v>
      </c>
      <c r="W370" s="55">
        <v>5637.8482999999997</v>
      </c>
      <c r="X370" s="55"/>
      <c r="AA370" s="1">
        <v>5.8025203087368471E-3</v>
      </c>
      <c r="AB370" s="1">
        <v>3.0843141746753844E-2</v>
      </c>
      <c r="AC370" s="1">
        <v>1.6191060390049472E-3</v>
      </c>
    </row>
    <row r="371" spans="8:29" x14ac:dyDescent="0.2">
      <c r="H371" s="54">
        <v>42517</v>
      </c>
      <c r="I371" s="55">
        <v>10850.045099999999</v>
      </c>
      <c r="J371" s="55">
        <v>10.029999999999999</v>
      </c>
      <c r="K371" s="55">
        <v>32.99</v>
      </c>
      <c r="L371" s="55">
        <v>8.6</v>
      </c>
      <c r="M371" s="55">
        <v>18.579999999999998</v>
      </c>
      <c r="N371" s="55">
        <v>12.77</v>
      </c>
      <c r="O371" s="55">
        <v>23.03</v>
      </c>
      <c r="P371" s="55">
        <v>13019.718000000001</v>
      </c>
      <c r="Q371" s="55">
        <v>3900.3346999999999</v>
      </c>
      <c r="R371" s="55">
        <v>2342.4803000000002</v>
      </c>
      <c r="S371" s="55">
        <v>10.33</v>
      </c>
      <c r="T371" s="55">
        <v>2.85</v>
      </c>
      <c r="U371" s="55">
        <v>399.05470000000003</v>
      </c>
      <c r="V371" s="55">
        <v>67484.397200000007</v>
      </c>
      <c r="W371" s="55">
        <v>5597.8554000000004</v>
      </c>
      <c r="X371" s="55"/>
      <c r="AA371" s="1">
        <v>1.2861468581313318E-2</v>
      </c>
      <c r="AB371" s="1">
        <v>7.5016566245323935E-3</v>
      </c>
      <c r="AC371" s="1">
        <v>1.2065427369706505E-2</v>
      </c>
    </row>
    <row r="372" spans="8:29" x14ac:dyDescent="0.2">
      <c r="H372" s="54">
        <v>42516</v>
      </c>
      <c r="I372" s="55">
        <v>10899.051299999999</v>
      </c>
      <c r="J372" s="55">
        <v>10.050000000000001</v>
      </c>
      <c r="K372" s="55">
        <v>34</v>
      </c>
      <c r="L372" s="55">
        <v>8.6</v>
      </c>
      <c r="M372" s="55">
        <v>19.010000000000002</v>
      </c>
      <c r="N372" s="55">
        <v>13.03</v>
      </c>
      <c r="O372" s="55">
        <v>23</v>
      </c>
      <c r="P372" s="55">
        <v>13036.9668</v>
      </c>
      <c r="Q372" s="55">
        <v>3798.8832000000002</v>
      </c>
      <c r="R372" s="55">
        <v>2351.6086</v>
      </c>
      <c r="S372" s="55">
        <v>10.44</v>
      </c>
      <c r="T372" s="55">
        <v>2.87</v>
      </c>
      <c r="U372" s="55">
        <v>399.71969999999999</v>
      </c>
      <c r="V372" s="55">
        <v>67334.8557</v>
      </c>
      <c r="W372" s="55">
        <v>5593.0492999999997</v>
      </c>
      <c r="X372" s="55"/>
      <c r="AA372" s="1">
        <v>5.2996217015732761E-4</v>
      </c>
      <c r="AB372" s="1">
        <v>2.2386368194584616E-3</v>
      </c>
      <c r="AC372" s="1">
        <v>8.0424544012507315E-3</v>
      </c>
    </row>
    <row r="373" spans="8:29" x14ac:dyDescent="0.2">
      <c r="H373" s="54">
        <v>42515</v>
      </c>
      <c r="I373" s="55">
        <v>10526.3516</v>
      </c>
      <c r="J373" s="55">
        <v>10.01</v>
      </c>
      <c r="K373" s="55">
        <v>34.409999999999997</v>
      </c>
      <c r="L373" s="55">
        <v>8.6999999999999993</v>
      </c>
      <c r="M373" s="55">
        <v>19.3</v>
      </c>
      <c r="N373" s="55">
        <v>12.54</v>
      </c>
      <c r="O373" s="55">
        <v>22.9</v>
      </c>
      <c r="P373" s="55">
        <v>12472.459800000001</v>
      </c>
      <c r="Q373" s="55">
        <v>3794.9105</v>
      </c>
      <c r="R373" s="55">
        <v>2259.2534999999998</v>
      </c>
      <c r="S373" s="55">
        <v>10.36</v>
      </c>
      <c r="T373" s="55">
        <v>2.82</v>
      </c>
      <c r="U373" s="55">
        <v>382.72050000000002</v>
      </c>
      <c r="V373" s="55">
        <v>66929.796199999997</v>
      </c>
      <c r="W373" s="55">
        <v>5540.2911000000004</v>
      </c>
      <c r="X373" s="55"/>
      <c r="AA373" s="1">
        <v>2.8553948941256735E-4</v>
      </c>
      <c r="AB373" s="1">
        <v>5.2201712864281546E-3</v>
      </c>
      <c r="AC373" s="1">
        <v>2.5143144971593534E-2</v>
      </c>
    </row>
    <row r="374" spans="8:29" x14ac:dyDescent="0.2">
      <c r="H374" s="54">
        <v>42514</v>
      </c>
      <c r="I374" s="55">
        <v>10609.341200000001</v>
      </c>
      <c r="J374" s="55">
        <v>9.99</v>
      </c>
      <c r="K374" s="55">
        <v>35.25</v>
      </c>
      <c r="L374" s="55">
        <v>8.58</v>
      </c>
      <c r="M374" s="55">
        <v>19.63</v>
      </c>
      <c r="N374" s="55">
        <v>12.9</v>
      </c>
      <c r="O374" s="55">
        <v>23.11</v>
      </c>
      <c r="P374" s="55">
        <v>12414.5828</v>
      </c>
      <c r="Q374" s="55">
        <v>3750.4005000000002</v>
      </c>
      <c r="R374" s="55">
        <v>2265.8535999999999</v>
      </c>
      <c r="S374" s="55">
        <v>10.47</v>
      </c>
      <c r="T374" s="55">
        <v>2.83</v>
      </c>
      <c r="U374" s="55">
        <v>389.33069999999998</v>
      </c>
      <c r="V374" s="55">
        <v>67122.066999999995</v>
      </c>
      <c r="W374" s="55">
        <v>5568.7965000000004</v>
      </c>
      <c r="X374" s="55"/>
      <c r="AA374" s="1">
        <v>1.0996714635839178E-3</v>
      </c>
      <c r="AB374" s="1">
        <v>2.3559000141135655E-3</v>
      </c>
      <c r="AC374" s="1">
        <v>3.6620384776515635E-3</v>
      </c>
    </row>
    <row r="375" spans="8:29" x14ac:dyDescent="0.2">
      <c r="H375" s="54">
        <v>42513</v>
      </c>
      <c r="I375" s="55">
        <v>10562.5322</v>
      </c>
      <c r="J375" s="55">
        <v>10.15</v>
      </c>
      <c r="K375" s="55">
        <v>34.43</v>
      </c>
      <c r="L375" s="55">
        <v>8.76</v>
      </c>
      <c r="M375" s="55">
        <v>20.239999999999998</v>
      </c>
      <c r="N375" s="55">
        <v>12.51</v>
      </c>
      <c r="O375" s="55">
        <v>22.95</v>
      </c>
      <c r="P375" s="55">
        <v>12369.526099999999</v>
      </c>
      <c r="Q375" s="55">
        <v>3703.5945999999999</v>
      </c>
      <c r="R375" s="55">
        <v>2354.9810000000002</v>
      </c>
      <c r="S375" s="55">
        <v>10.67</v>
      </c>
      <c r="T375" s="55">
        <v>2.87</v>
      </c>
      <c r="U375" s="55">
        <v>396.48540000000003</v>
      </c>
      <c r="V375" s="55">
        <v>67286.260899999994</v>
      </c>
      <c r="W375" s="55">
        <v>5605.6154999999999</v>
      </c>
      <c r="X375" s="55"/>
      <c r="AA375" s="1">
        <v>3.582634090391057E-4</v>
      </c>
      <c r="AB375" s="1">
        <v>7.0566726699059501E-3</v>
      </c>
      <c r="AC375" s="1">
        <v>1.3586060158328195E-3</v>
      </c>
    </row>
    <row r="376" spans="8:29" x14ac:dyDescent="0.2">
      <c r="H376" s="54">
        <v>42510</v>
      </c>
      <c r="I376" s="55">
        <v>11119.261200000001</v>
      </c>
      <c r="J376" s="55">
        <v>10</v>
      </c>
      <c r="K376" s="55">
        <v>33.549999999999997</v>
      </c>
      <c r="L376" s="55">
        <v>8.7799999999999994</v>
      </c>
      <c r="M376" s="55">
        <v>20.25</v>
      </c>
      <c r="N376" s="55">
        <v>11.37</v>
      </c>
      <c r="O376" s="55">
        <v>22.89</v>
      </c>
      <c r="P376" s="55">
        <v>12691.1852</v>
      </c>
      <c r="Q376" s="55">
        <v>3737.7069000000001</v>
      </c>
      <c r="R376" s="55">
        <v>2418.5277999999998</v>
      </c>
      <c r="S376" s="55">
        <v>10.58</v>
      </c>
      <c r="T376" s="55">
        <v>2.89</v>
      </c>
      <c r="U376" s="55">
        <v>398.33550000000002</v>
      </c>
      <c r="V376" s="55">
        <v>68617.5674</v>
      </c>
      <c r="W376" s="55">
        <v>5540.4402</v>
      </c>
      <c r="X376" s="55"/>
      <c r="AA376" s="1">
        <v>3.413330759905242E-3</v>
      </c>
      <c r="AB376" s="1">
        <v>9.5125647785493372E-3</v>
      </c>
      <c r="AC376" s="1">
        <v>3.6049923982366394E-3</v>
      </c>
    </row>
    <row r="377" spans="8:29" x14ac:dyDescent="0.2">
      <c r="H377" s="54">
        <v>42509</v>
      </c>
      <c r="I377" s="55">
        <v>11097.188200000001</v>
      </c>
      <c r="J377" s="55">
        <v>9.8699999999999992</v>
      </c>
      <c r="K377" s="55">
        <v>30.69</v>
      </c>
      <c r="L377" s="55">
        <v>8.6300000000000008</v>
      </c>
      <c r="M377" s="55">
        <v>18.84</v>
      </c>
      <c r="N377" s="55">
        <v>11.21</v>
      </c>
      <c r="O377" s="55">
        <v>23.3</v>
      </c>
      <c r="P377" s="55">
        <v>12706.4144</v>
      </c>
      <c r="Q377" s="55">
        <v>3736.5279999999998</v>
      </c>
      <c r="R377" s="55">
        <v>2393.1167</v>
      </c>
      <c r="S377" s="55">
        <v>10.37</v>
      </c>
      <c r="T377" s="55">
        <v>2.93</v>
      </c>
      <c r="U377" s="55">
        <v>397.60169999999999</v>
      </c>
      <c r="V377" s="55">
        <v>68527.453500000003</v>
      </c>
      <c r="W377" s="55">
        <v>5559.1013000000003</v>
      </c>
      <c r="X377" s="55"/>
      <c r="AA377" s="1">
        <v>2.2370829126132641E-3</v>
      </c>
      <c r="AB377" s="1">
        <v>3.8249438473626496E-3</v>
      </c>
      <c r="AC377" s="1">
        <v>8.17622524632311E-3</v>
      </c>
    </row>
    <row r="378" spans="8:29" x14ac:dyDescent="0.2">
      <c r="H378" s="54">
        <v>42508</v>
      </c>
      <c r="I378" s="55">
        <v>11350.3087</v>
      </c>
      <c r="J378" s="55">
        <v>9.9</v>
      </c>
      <c r="K378" s="55">
        <v>29.9</v>
      </c>
      <c r="L378" s="55">
        <v>8.43</v>
      </c>
      <c r="M378" s="55">
        <v>17.72</v>
      </c>
      <c r="N378" s="55">
        <v>11.25</v>
      </c>
      <c r="O378" s="55">
        <v>24.19</v>
      </c>
      <c r="P378" s="55">
        <v>12533.2001</v>
      </c>
      <c r="Q378" s="55">
        <v>3747.951</v>
      </c>
      <c r="R378" s="55">
        <v>2373.6379999999999</v>
      </c>
      <c r="S378" s="55">
        <v>10.44</v>
      </c>
      <c r="T378" s="55">
        <v>2.81</v>
      </c>
      <c r="U378" s="55">
        <v>389.52600000000001</v>
      </c>
      <c r="V378" s="55">
        <v>68719.284799999994</v>
      </c>
      <c r="W378" s="55">
        <v>5570.3789999999999</v>
      </c>
      <c r="X378" s="55"/>
      <c r="AA378" s="1">
        <v>3.3627042453845402E-3</v>
      </c>
      <c r="AB378" s="1">
        <v>1.0495046378624862E-2</v>
      </c>
      <c r="AC378" s="1">
        <v>5.2187608499981719E-3</v>
      </c>
    </row>
    <row r="379" spans="8:29" x14ac:dyDescent="0.2">
      <c r="H379" s="54">
        <v>42507</v>
      </c>
      <c r="I379" s="55">
        <v>11614.0857</v>
      </c>
      <c r="J379" s="55">
        <v>10.19</v>
      </c>
      <c r="K379" s="55">
        <v>33</v>
      </c>
      <c r="L379" s="55">
        <v>8.4</v>
      </c>
      <c r="M379" s="55">
        <v>19.13</v>
      </c>
      <c r="N379" s="55">
        <v>12.48</v>
      </c>
      <c r="O379" s="55">
        <v>24.06</v>
      </c>
      <c r="P379" s="55">
        <v>12441.3467</v>
      </c>
      <c r="Q379" s="55">
        <v>3753.8697999999999</v>
      </c>
      <c r="R379" s="55">
        <v>2338.7669000000001</v>
      </c>
      <c r="S379" s="55">
        <v>11.05</v>
      </c>
      <c r="T379" s="55">
        <v>2.89</v>
      </c>
      <c r="U379" s="55">
        <v>392.3734</v>
      </c>
      <c r="V379" s="55">
        <v>69509.780499999993</v>
      </c>
      <c r="W379" s="55">
        <v>5644.7794000000004</v>
      </c>
      <c r="X379" s="55"/>
      <c r="AA379" s="1">
        <v>3.5870752979882958E-4</v>
      </c>
      <c r="AB379" s="1">
        <v>4.1522624742146297E-3</v>
      </c>
      <c r="AC379" s="1">
        <v>2.0752559662093883E-3</v>
      </c>
    </row>
    <row r="380" spans="8:29" x14ac:dyDescent="0.2">
      <c r="H380" s="54">
        <v>42506</v>
      </c>
      <c r="I380" s="55">
        <v>11446.451999999999</v>
      </c>
      <c r="J380" s="55">
        <v>10.28</v>
      </c>
      <c r="K380" s="55">
        <v>32.630000000000003</v>
      </c>
      <c r="L380" s="55">
        <v>7.98</v>
      </c>
      <c r="M380" s="55">
        <v>19.440000000000001</v>
      </c>
      <c r="N380" s="55">
        <v>12.65</v>
      </c>
      <c r="O380" s="55">
        <v>23.94</v>
      </c>
      <c r="P380" s="55">
        <v>12353.2801</v>
      </c>
      <c r="Q380" s="55">
        <v>3728.0945999999999</v>
      </c>
      <c r="R380" s="55">
        <v>2283.8130999999998</v>
      </c>
      <c r="S380" s="55">
        <v>11.13</v>
      </c>
      <c r="T380" s="55">
        <v>2.85</v>
      </c>
      <c r="U380" s="55">
        <v>376.39060000000001</v>
      </c>
      <c r="V380" s="55">
        <v>68777.327300000004</v>
      </c>
      <c r="W380" s="55">
        <v>5662.0519999999997</v>
      </c>
      <c r="X380" s="55"/>
      <c r="AA380" s="1">
        <v>3.9183007812761961E-3</v>
      </c>
      <c r="AB380" s="1">
        <v>3.0178942268869191E-3</v>
      </c>
      <c r="AC380" s="1">
        <v>9.2364701818525852E-4</v>
      </c>
    </row>
    <row r="381" spans="8:29" x14ac:dyDescent="0.2">
      <c r="H381" s="54">
        <v>42503</v>
      </c>
      <c r="I381" s="55">
        <v>11450.3333</v>
      </c>
      <c r="J381" s="55">
        <v>10.15</v>
      </c>
      <c r="K381" s="55">
        <v>31.83</v>
      </c>
      <c r="L381" s="55">
        <v>8.0299999999999994</v>
      </c>
      <c r="M381" s="55">
        <v>18.86</v>
      </c>
      <c r="N381" s="55">
        <v>12.23</v>
      </c>
      <c r="O381" s="55">
        <v>23.96</v>
      </c>
      <c r="P381" s="55">
        <v>12331.0818</v>
      </c>
      <c r="Q381" s="55">
        <v>3721.4859000000001</v>
      </c>
      <c r="R381" s="55">
        <v>2251.5630999999998</v>
      </c>
      <c r="S381" s="55">
        <v>10.92</v>
      </c>
      <c r="T381" s="55">
        <v>2.81</v>
      </c>
      <c r="U381" s="55">
        <v>373.64089999999999</v>
      </c>
      <c r="V381" s="55">
        <v>68203.230800000005</v>
      </c>
      <c r="W381" s="55">
        <v>5649.2716</v>
      </c>
      <c r="X381" s="55"/>
      <c r="AA381" s="1">
        <v>6.517969634975973E-4</v>
      </c>
      <c r="AB381" s="1">
        <v>4.5116462606694663E-3</v>
      </c>
      <c r="AC381" s="1">
        <v>1.781341484476695E-2</v>
      </c>
    </row>
    <row r="382" spans="8:29" x14ac:dyDescent="0.2">
      <c r="H382" s="54">
        <v>42502</v>
      </c>
      <c r="I382" s="55">
        <v>12021.3184</v>
      </c>
      <c r="J382" s="55">
        <v>10.210000000000001</v>
      </c>
      <c r="K382" s="55">
        <v>33.22</v>
      </c>
      <c r="L382" s="55">
        <v>8.26</v>
      </c>
      <c r="M382" s="55">
        <v>19.48</v>
      </c>
      <c r="N382" s="55">
        <v>12.33</v>
      </c>
      <c r="O382" s="55">
        <v>24.69</v>
      </c>
      <c r="P382" s="55">
        <v>12572.707899999999</v>
      </c>
      <c r="Q382" s="55">
        <v>3797.9789000000001</v>
      </c>
      <c r="R382" s="55">
        <v>2310.1691000000001</v>
      </c>
      <c r="S382" s="55">
        <v>11.02</v>
      </c>
      <c r="T382" s="55">
        <v>2.86</v>
      </c>
      <c r="U382" s="55">
        <v>382.66340000000002</v>
      </c>
      <c r="V382" s="55">
        <v>70064.753700000001</v>
      </c>
      <c r="W382" s="55">
        <v>5686.8528999999999</v>
      </c>
      <c r="X382" s="55"/>
      <c r="AA382" s="1">
        <v>2.7071817257162678E-4</v>
      </c>
      <c r="AB382" s="1">
        <v>2.8551898669759712E-3</v>
      </c>
      <c r="AC382" s="1">
        <v>1.5291977372922427E-2</v>
      </c>
    </row>
    <row r="383" spans="8:29" x14ac:dyDescent="0.2">
      <c r="H383" s="54">
        <v>42501</v>
      </c>
      <c r="I383" s="55">
        <v>12085.3316</v>
      </c>
      <c r="J383" s="55">
        <v>10.15</v>
      </c>
      <c r="K383" s="55">
        <v>32.65</v>
      </c>
      <c r="L383" s="55">
        <v>8</v>
      </c>
      <c r="M383" s="55">
        <v>19.850000000000001</v>
      </c>
      <c r="N383" s="55">
        <v>12.52</v>
      </c>
      <c r="O383" s="55">
        <v>24.33</v>
      </c>
      <c r="P383" s="55">
        <v>12366.0455</v>
      </c>
      <c r="Q383" s="55">
        <v>3853.4695999999999</v>
      </c>
      <c r="R383" s="55">
        <v>2286.2599</v>
      </c>
      <c r="S383" s="55">
        <v>11.28</v>
      </c>
      <c r="T383" s="55">
        <v>2.82</v>
      </c>
      <c r="U383" s="55">
        <v>380.47089999999997</v>
      </c>
      <c r="V383" s="55">
        <v>69351.823000000004</v>
      </c>
      <c r="W383" s="55">
        <v>5627.0531000000001</v>
      </c>
      <c r="X383" s="55"/>
      <c r="AA383" s="1">
        <v>4.7506966220935976E-3</v>
      </c>
      <c r="AB383" s="1">
        <v>2.3639884489047303E-3</v>
      </c>
      <c r="AC383" s="1">
        <v>2.6016651105744693E-3</v>
      </c>
    </row>
    <row r="384" spans="8:29" x14ac:dyDescent="0.2">
      <c r="H384" s="54">
        <v>42500</v>
      </c>
      <c r="I384" s="55">
        <v>12122.881100000001</v>
      </c>
      <c r="J384" s="55">
        <v>10.26</v>
      </c>
      <c r="K384" s="55">
        <v>33.31</v>
      </c>
      <c r="L384" s="55">
        <v>7.96</v>
      </c>
      <c r="M384" s="55">
        <v>21.93</v>
      </c>
      <c r="N384" s="55">
        <v>13.08</v>
      </c>
      <c r="O384" s="55">
        <v>24.55</v>
      </c>
      <c r="P384" s="55">
        <v>12258.1194</v>
      </c>
      <c r="Q384" s="55">
        <v>3804.5940999999998</v>
      </c>
      <c r="R384" s="55">
        <v>2187.0576999999998</v>
      </c>
      <c r="S384" s="55">
        <v>11.43</v>
      </c>
      <c r="T384" s="55">
        <v>2.84</v>
      </c>
      <c r="U384" s="55">
        <v>382.10579999999999</v>
      </c>
      <c r="V384" s="55">
        <v>69159.8554</v>
      </c>
      <c r="W384" s="55">
        <v>5633.6487999999999</v>
      </c>
      <c r="X384" s="55"/>
      <c r="AA384" s="1">
        <v>3.5011344132683808E-3</v>
      </c>
      <c r="AB384" s="1">
        <v>1.0800812429585527E-3</v>
      </c>
      <c r="AC384" s="1">
        <v>2.7324497990330876E-3</v>
      </c>
    </row>
    <row r="385" spans="8:29" x14ac:dyDescent="0.2">
      <c r="H385" s="54">
        <v>42499</v>
      </c>
      <c r="I385" s="55">
        <v>11996.995999999999</v>
      </c>
      <c r="J385" s="55">
        <v>10.17</v>
      </c>
      <c r="K385" s="55">
        <v>34.979999999999997</v>
      </c>
      <c r="L385" s="55">
        <v>7.95</v>
      </c>
      <c r="M385" s="55">
        <v>21.79</v>
      </c>
      <c r="N385" s="55">
        <v>13.14</v>
      </c>
      <c r="O385" s="55">
        <v>23.57</v>
      </c>
      <c r="P385" s="55">
        <v>12188.3706</v>
      </c>
      <c r="Q385" s="55">
        <v>3783.0113999999999</v>
      </c>
      <c r="R385" s="55">
        <v>2214.3995</v>
      </c>
      <c r="S385" s="55">
        <v>11.29</v>
      </c>
      <c r="T385" s="55">
        <v>2.82</v>
      </c>
      <c r="U385" s="55">
        <v>375.07769999999999</v>
      </c>
      <c r="V385" s="55">
        <v>69009.279999999999</v>
      </c>
      <c r="W385" s="55">
        <v>5606.9206999999997</v>
      </c>
      <c r="X385" s="55"/>
      <c r="AA385" s="1">
        <v>3.8948178499608188E-3</v>
      </c>
      <c r="AB385" s="1">
        <v>8.8951293772487894E-4</v>
      </c>
      <c r="AC385" s="1">
        <v>1.804661384288142E-3</v>
      </c>
    </row>
    <row r="386" spans="8:29" x14ac:dyDescent="0.2">
      <c r="H386" s="54">
        <v>42496</v>
      </c>
      <c r="I386" s="55">
        <v>12475.2834</v>
      </c>
      <c r="J386" s="55">
        <v>10.65</v>
      </c>
      <c r="K386" s="55">
        <v>35.07</v>
      </c>
      <c r="L386" s="55">
        <v>8.2100000000000009</v>
      </c>
      <c r="M386" s="55">
        <v>22.72</v>
      </c>
      <c r="N386" s="55">
        <v>14.6</v>
      </c>
      <c r="O386" s="55">
        <v>23.2</v>
      </c>
      <c r="P386" s="55">
        <v>12385.657300000001</v>
      </c>
      <c r="Q386" s="55">
        <v>3818.5664000000002</v>
      </c>
      <c r="R386" s="55">
        <v>2186.5796</v>
      </c>
      <c r="S386" s="55">
        <v>11.75</v>
      </c>
      <c r="T386" s="55">
        <v>2.99</v>
      </c>
      <c r="U386" s="55">
        <v>382.25630000000001</v>
      </c>
      <c r="V386" s="55">
        <v>70604.529599999994</v>
      </c>
      <c r="W386" s="55">
        <v>5631.0015999999996</v>
      </c>
      <c r="X386" s="55"/>
      <c r="AA386" s="1">
        <v>5.6072525183155086E-3</v>
      </c>
      <c r="AB386" s="1">
        <v>4.1498240592867663E-3</v>
      </c>
      <c r="AC386" s="1">
        <v>5.9004514500426986E-4</v>
      </c>
    </row>
    <row r="387" spans="8:29" x14ac:dyDescent="0.2">
      <c r="H387" s="54">
        <v>42495</v>
      </c>
      <c r="I387" s="55">
        <v>12581.453600000001</v>
      </c>
      <c r="J387" s="55">
        <v>11.25</v>
      </c>
      <c r="K387" s="55">
        <v>37.97</v>
      </c>
      <c r="L387" s="55">
        <v>8.76</v>
      </c>
      <c r="M387" s="55">
        <v>23.3</v>
      </c>
      <c r="N387" s="55">
        <v>16.22</v>
      </c>
      <c r="O387" s="55">
        <v>23.25</v>
      </c>
      <c r="P387" s="55">
        <v>12603.429599999999</v>
      </c>
      <c r="Q387" s="55">
        <v>3965.8966</v>
      </c>
      <c r="R387" s="55">
        <v>2227.5819999999999</v>
      </c>
      <c r="S387" s="55">
        <v>12.61</v>
      </c>
      <c r="T387" s="55">
        <v>3.07</v>
      </c>
      <c r="U387" s="55">
        <v>387.24110000000002</v>
      </c>
      <c r="V387" s="55">
        <v>73329.506999999998</v>
      </c>
      <c r="W387" s="55">
        <v>5685.9180999999999</v>
      </c>
      <c r="X387" s="55"/>
      <c r="AA387" s="1">
        <v>8.1359205235386201E-3</v>
      </c>
      <c r="AB387" s="1">
        <v>1.9989858343594236E-3</v>
      </c>
      <c r="AC387" s="1">
        <v>2.7438948781235428E-3</v>
      </c>
    </row>
    <row r="388" spans="8:29" x14ac:dyDescent="0.2">
      <c r="H388" s="54">
        <v>42494</v>
      </c>
      <c r="I388" s="55">
        <v>12947.477800000001</v>
      </c>
      <c r="J388" s="55">
        <v>11.22</v>
      </c>
      <c r="K388" s="55">
        <v>35.9</v>
      </c>
      <c r="L388" s="55">
        <v>8.76</v>
      </c>
      <c r="M388" s="55">
        <v>24.79</v>
      </c>
      <c r="N388" s="55">
        <v>15.9</v>
      </c>
      <c r="O388" s="55">
        <v>23.05</v>
      </c>
      <c r="P388" s="55">
        <v>12582.111000000001</v>
      </c>
      <c r="Q388" s="55">
        <v>3977.4983000000002</v>
      </c>
      <c r="R388" s="55">
        <v>2202.1898000000001</v>
      </c>
      <c r="S388" s="55">
        <v>12.52</v>
      </c>
      <c r="T388" s="55">
        <v>3.05</v>
      </c>
      <c r="U388" s="55">
        <v>391.24759999999998</v>
      </c>
      <c r="V388" s="55">
        <v>74298.444199999998</v>
      </c>
      <c r="W388" s="55">
        <v>5675.3621000000003</v>
      </c>
      <c r="X388" s="55"/>
      <c r="AA388" s="1">
        <v>9.2297818478345173E-3</v>
      </c>
      <c r="AB388" s="1">
        <v>6.0804785972323749E-4</v>
      </c>
      <c r="AC388" s="1">
        <v>1.2574901373660907E-2</v>
      </c>
    </row>
    <row r="389" spans="8:29" x14ac:dyDescent="0.2">
      <c r="H389" s="54">
        <v>42493</v>
      </c>
      <c r="I389" s="55">
        <v>13213.632600000001</v>
      </c>
      <c r="J389" s="55">
        <v>11.33</v>
      </c>
      <c r="K389" s="55">
        <v>35.57</v>
      </c>
      <c r="L389" s="55">
        <v>8.5500000000000007</v>
      </c>
      <c r="M389" s="55">
        <v>23.93</v>
      </c>
      <c r="N389" s="55">
        <v>49.08</v>
      </c>
      <c r="O389" s="55">
        <v>23.01</v>
      </c>
      <c r="P389" s="55">
        <v>12808.6376</v>
      </c>
      <c r="Q389" s="55">
        <v>3952.9746</v>
      </c>
      <c r="R389" s="55">
        <v>2240.4688999999998</v>
      </c>
      <c r="S389" s="55">
        <v>12.63</v>
      </c>
      <c r="T389" s="55">
        <v>3.09</v>
      </c>
      <c r="U389" s="55">
        <v>390.9135</v>
      </c>
      <c r="V389" s="55">
        <v>75843.321800000005</v>
      </c>
      <c r="W389" s="55">
        <v>5600.7155000000002</v>
      </c>
      <c r="X389" s="55"/>
      <c r="AA389" s="1">
        <v>2.4396206363845874E-3</v>
      </c>
      <c r="AB389" s="1">
        <v>1.0447204545011024E-3</v>
      </c>
      <c r="AC389" s="1">
        <v>5.2803309653677299E-3</v>
      </c>
    </row>
    <row r="390" spans="8:29" x14ac:dyDescent="0.2">
      <c r="H390" s="54">
        <v>42489</v>
      </c>
      <c r="I390" s="55">
        <v>12963.0468</v>
      </c>
      <c r="J390" s="55">
        <v>10.88</v>
      </c>
      <c r="K390" s="55">
        <v>34.61</v>
      </c>
      <c r="L390" s="55">
        <v>8.4</v>
      </c>
      <c r="M390" s="55">
        <v>24.3</v>
      </c>
      <c r="N390" s="55">
        <v>45.98</v>
      </c>
      <c r="O390" s="55">
        <v>22.4</v>
      </c>
      <c r="P390" s="55">
        <v>12587.2569</v>
      </c>
      <c r="Q390" s="55">
        <v>3930.6446999999998</v>
      </c>
      <c r="R390" s="55">
        <v>2161.7188000000001</v>
      </c>
      <c r="S390" s="55">
        <v>12.36</v>
      </c>
      <c r="T390" s="55">
        <v>3.04</v>
      </c>
      <c r="U390" s="55">
        <v>400.59870000000001</v>
      </c>
      <c r="V390" s="55">
        <v>73130.2448</v>
      </c>
      <c r="W390" s="55">
        <v>5536.3046000000004</v>
      </c>
      <c r="X390" s="55"/>
      <c r="AA390" s="1">
        <v>1.6643758100765016E-3</v>
      </c>
      <c r="AB390" s="1">
        <v>4.0828356573374691E-5</v>
      </c>
      <c r="AC390" s="1">
        <v>1.2148224481137837E-2</v>
      </c>
    </row>
    <row r="391" spans="8:29" x14ac:dyDescent="0.2">
      <c r="H391" s="54">
        <v>42488</v>
      </c>
      <c r="I391" s="55">
        <v>12895.161400000001</v>
      </c>
      <c r="J391" s="55">
        <v>10.92</v>
      </c>
      <c r="K391" s="55">
        <v>35.049999999999997</v>
      </c>
      <c r="L391" s="55">
        <v>8.6</v>
      </c>
      <c r="M391" s="55">
        <v>24.02</v>
      </c>
      <c r="N391" s="55">
        <v>44.5</v>
      </c>
      <c r="O391" s="55">
        <v>21.88</v>
      </c>
      <c r="P391" s="55">
        <v>12401.8791</v>
      </c>
      <c r="Q391" s="55">
        <v>3881.8948</v>
      </c>
      <c r="R391" s="55">
        <v>2169.8521000000001</v>
      </c>
      <c r="S391" s="55">
        <v>12.88</v>
      </c>
      <c r="T391" s="55">
        <v>3.03</v>
      </c>
      <c r="U391" s="55">
        <v>397.71300000000002</v>
      </c>
      <c r="V391" s="55">
        <v>72045.626699999993</v>
      </c>
      <c r="W391" s="55">
        <v>5557.0812999999998</v>
      </c>
      <c r="X391" s="55"/>
      <c r="AA391" s="1">
        <v>7.3968088309492863E-3</v>
      </c>
      <c r="AB391" s="1">
        <v>4.4175068695095909E-4</v>
      </c>
      <c r="AC391" s="1">
        <v>9.4143088444145206E-3</v>
      </c>
    </row>
    <row r="392" spans="8:29" x14ac:dyDescent="0.2">
      <c r="H392" s="54">
        <v>42487</v>
      </c>
      <c r="I392" s="55">
        <v>13114.433499999999</v>
      </c>
      <c r="J392" s="55">
        <v>11</v>
      </c>
      <c r="K392" s="55">
        <v>33.97</v>
      </c>
      <c r="L392" s="55">
        <v>8.6</v>
      </c>
      <c r="M392" s="55">
        <v>23.9</v>
      </c>
      <c r="N392" s="55">
        <v>43.18</v>
      </c>
      <c r="O392" s="55">
        <v>21.5</v>
      </c>
      <c r="P392" s="55">
        <v>12868.7718</v>
      </c>
      <c r="Q392" s="55">
        <v>3920.2084</v>
      </c>
      <c r="R392" s="55">
        <v>2201.2341999999999</v>
      </c>
      <c r="S392" s="55">
        <v>12.42</v>
      </c>
      <c r="T392" s="55">
        <v>3.06</v>
      </c>
      <c r="U392" s="55">
        <v>390.54199999999997</v>
      </c>
      <c r="V392" s="55">
        <v>71769.518100000001</v>
      </c>
      <c r="W392" s="55">
        <v>5643.0002999999997</v>
      </c>
      <c r="X392" s="55"/>
      <c r="AA392" s="1">
        <v>1.6542483142765185E-3</v>
      </c>
      <c r="AB392" s="1">
        <v>3.6878206401991243E-4</v>
      </c>
      <c r="AC392" s="1">
        <v>7.6670036612100922E-3</v>
      </c>
    </row>
    <row r="393" spans="8:29" x14ac:dyDescent="0.2">
      <c r="H393" s="54">
        <v>42486</v>
      </c>
      <c r="I393" s="55">
        <v>13180.167299999999</v>
      </c>
      <c r="J393" s="55">
        <v>11.19</v>
      </c>
      <c r="K393" s="55">
        <v>35.18</v>
      </c>
      <c r="L393" s="55">
        <v>8.2899999999999991</v>
      </c>
      <c r="M393" s="55">
        <v>23.33</v>
      </c>
      <c r="N393" s="55">
        <v>44.49</v>
      </c>
      <c r="O393" s="55">
        <v>21.95</v>
      </c>
      <c r="P393" s="55">
        <v>12981.2408</v>
      </c>
      <c r="Q393" s="55">
        <v>3957.8867</v>
      </c>
      <c r="R393" s="55">
        <v>2191.0245</v>
      </c>
      <c r="S393" s="55">
        <v>12.66</v>
      </c>
      <c r="T393" s="55">
        <v>3.12</v>
      </c>
      <c r="U393" s="55">
        <v>393.95179999999999</v>
      </c>
      <c r="V393" s="55">
        <v>71193.917000000001</v>
      </c>
      <c r="W393" s="55">
        <v>5648.8177999999998</v>
      </c>
      <c r="X393" s="55"/>
      <c r="AA393" s="1">
        <v>8.9754792083560631E-3</v>
      </c>
      <c r="AB393" s="1">
        <v>1.4113786050695687E-3</v>
      </c>
      <c r="AC393" s="1">
        <v>9.5648040840465853E-3</v>
      </c>
    </row>
    <row r="394" spans="8:29" x14ac:dyDescent="0.2">
      <c r="H394" s="54">
        <v>42485</v>
      </c>
      <c r="I394" s="55">
        <v>13206.0108</v>
      </c>
      <c r="J394" s="55">
        <v>10.75</v>
      </c>
      <c r="K394" s="55">
        <v>33.11</v>
      </c>
      <c r="L394" s="55">
        <v>8.26</v>
      </c>
      <c r="M394" s="55">
        <v>21.21</v>
      </c>
      <c r="N394" s="55">
        <v>42.7</v>
      </c>
      <c r="O394" s="55">
        <v>22.31</v>
      </c>
      <c r="P394" s="55">
        <v>12753.709500000001</v>
      </c>
      <c r="Q394" s="55">
        <v>4009.1970000000001</v>
      </c>
      <c r="R394" s="55">
        <v>2149.5192999999999</v>
      </c>
      <c r="S394" s="55">
        <v>12.15</v>
      </c>
      <c r="T394" s="55">
        <v>3.11</v>
      </c>
      <c r="U394" s="55">
        <v>403.637</v>
      </c>
      <c r="V394" s="55">
        <v>71875.714099999997</v>
      </c>
      <c r="W394" s="55">
        <v>5618.97</v>
      </c>
      <c r="X394" s="55"/>
      <c r="AA394" s="1">
        <v>5.1119506996430975E-3</v>
      </c>
      <c r="AB394" s="1">
        <v>6.2242986259015698E-3</v>
      </c>
      <c r="AC394" s="1">
        <v>6.8814356088062745E-3</v>
      </c>
    </row>
    <row r="395" spans="8:29" x14ac:dyDescent="0.2">
      <c r="H395" s="54">
        <v>42482</v>
      </c>
      <c r="I395" s="55">
        <v>13090.839599999999</v>
      </c>
      <c r="J395" s="55">
        <v>13.3</v>
      </c>
      <c r="K395" s="55">
        <v>33.89</v>
      </c>
      <c r="L395" s="55">
        <v>8.1300000000000008</v>
      </c>
      <c r="M395" s="55">
        <v>19.28</v>
      </c>
      <c r="N395" s="55">
        <v>43.51</v>
      </c>
      <c r="O395" s="55">
        <v>22.3</v>
      </c>
      <c r="P395" s="55">
        <v>12737.1744</v>
      </c>
      <c r="Q395" s="55">
        <v>3993.0101</v>
      </c>
      <c r="R395" s="55">
        <v>2147.2026999999998</v>
      </c>
      <c r="S395" s="55">
        <v>12.04</v>
      </c>
      <c r="T395" s="55">
        <v>3.15</v>
      </c>
      <c r="U395" s="55">
        <v>388.94990000000001</v>
      </c>
      <c r="V395" s="55">
        <v>71625.825800000006</v>
      </c>
      <c r="W395" s="55">
        <v>5598.7344999999996</v>
      </c>
      <c r="X395" s="55"/>
      <c r="AA395" s="1">
        <v>6.1662020322089672E-3</v>
      </c>
      <c r="AB395" s="1">
        <v>1.0806095406089566E-3</v>
      </c>
      <c r="AC395" s="1">
        <v>1.6762812019566198E-4</v>
      </c>
    </row>
    <row r="396" spans="8:29" x14ac:dyDescent="0.2">
      <c r="H396" s="54">
        <v>42481</v>
      </c>
      <c r="I396" s="55">
        <v>13594.118200000001</v>
      </c>
      <c r="J396" s="55">
        <v>13.02</v>
      </c>
      <c r="K396" s="55">
        <v>32.200000000000003</v>
      </c>
      <c r="L396" s="55">
        <v>7.79</v>
      </c>
      <c r="M396" s="55">
        <v>19.170000000000002</v>
      </c>
      <c r="N396" s="55">
        <v>41</v>
      </c>
      <c r="O396" s="55">
        <v>21.88</v>
      </c>
      <c r="P396" s="55">
        <v>13244.8683</v>
      </c>
      <c r="Q396" s="55">
        <v>4163.6319999999996</v>
      </c>
      <c r="R396" s="55">
        <v>2261.1143000000002</v>
      </c>
      <c r="S396" s="55">
        <v>11.52</v>
      </c>
      <c r="T396" s="55">
        <v>3.28</v>
      </c>
      <c r="U396" s="55">
        <v>406.67</v>
      </c>
      <c r="V396" s="55">
        <v>73646.122600000002</v>
      </c>
      <c r="W396" s="55">
        <v>5737.1868000000004</v>
      </c>
      <c r="X396" s="55"/>
      <c r="AA396" s="1">
        <v>1.257641850514124E-2</v>
      </c>
      <c r="AB396" s="1">
        <v>9.5175258165018928E-3</v>
      </c>
      <c r="AC396" s="1">
        <v>6.2952793740802537E-3</v>
      </c>
    </row>
    <row r="397" spans="8:29" x14ac:dyDescent="0.2">
      <c r="H397" s="54">
        <v>42480</v>
      </c>
      <c r="I397" s="55">
        <v>13306.819799999999</v>
      </c>
      <c r="J397" s="55">
        <v>13.21</v>
      </c>
      <c r="K397" s="55">
        <v>33.54</v>
      </c>
      <c r="L397" s="55">
        <v>8.07</v>
      </c>
      <c r="M397" s="55">
        <v>21.29</v>
      </c>
      <c r="N397" s="55">
        <v>43.55</v>
      </c>
      <c r="O397" s="55">
        <v>22.67</v>
      </c>
      <c r="P397" s="55">
        <v>12562.297399999999</v>
      </c>
      <c r="Q397" s="55">
        <v>3979.8024999999998</v>
      </c>
      <c r="R397" s="55">
        <v>2195.4214000000002</v>
      </c>
      <c r="S397" s="55">
        <v>11.45</v>
      </c>
      <c r="T397" s="55">
        <v>3.16</v>
      </c>
      <c r="U397" s="55">
        <v>397.12740000000002</v>
      </c>
      <c r="V397" s="55">
        <v>71653.890799999994</v>
      </c>
      <c r="W397" s="55">
        <v>5714.2088999999996</v>
      </c>
      <c r="X397" s="55"/>
      <c r="AA397" s="1">
        <v>1.9581355094062669E-3</v>
      </c>
      <c r="AB397" s="1">
        <v>4.8873615760602895E-4</v>
      </c>
      <c r="AC397" s="1">
        <v>4.6694851889579336E-3</v>
      </c>
    </row>
    <row r="398" spans="8:29" x14ac:dyDescent="0.2">
      <c r="H398" s="54">
        <v>42479</v>
      </c>
      <c r="I398" s="55">
        <v>12863.0499</v>
      </c>
      <c r="J398" s="55">
        <v>13.81</v>
      </c>
      <c r="K398" s="55">
        <v>37.270000000000003</v>
      </c>
      <c r="L398" s="55">
        <v>8.41</v>
      </c>
      <c r="M398" s="55">
        <v>19.350000000000001</v>
      </c>
      <c r="N398" s="55">
        <v>48.39</v>
      </c>
      <c r="O398" s="55">
        <v>21.66</v>
      </c>
      <c r="P398" s="55">
        <v>12085.9769</v>
      </c>
      <c r="Q398" s="55">
        <v>3862.2555000000002</v>
      </c>
      <c r="R398" s="55">
        <v>2120.5007000000001</v>
      </c>
      <c r="S398" s="55">
        <v>12.49</v>
      </c>
      <c r="T398" s="55">
        <v>3.16</v>
      </c>
      <c r="U398" s="55">
        <v>385.96980000000002</v>
      </c>
      <c r="V398" s="55">
        <v>70763.279800000004</v>
      </c>
      <c r="W398" s="55">
        <v>5695.9751999999999</v>
      </c>
      <c r="X398" s="55"/>
      <c r="AA398" s="1">
        <v>3.5172163945597079E-3</v>
      </c>
      <c r="AB398" s="1">
        <v>2.9431880340032857E-3</v>
      </c>
      <c r="AC398" s="1">
        <v>3.975070999307162E-3</v>
      </c>
    </row>
    <row r="399" spans="8:29" x14ac:dyDescent="0.2">
      <c r="H399" s="54">
        <v>42478</v>
      </c>
      <c r="I399" s="55">
        <v>12629.566500000001</v>
      </c>
      <c r="J399" s="55">
        <v>13.56</v>
      </c>
      <c r="K399" s="55">
        <v>37.880000000000003</v>
      </c>
      <c r="L399" s="55">
        <v>8.41</v>
      </c>
      <c r="M399" s="55">
        <v>17.59</v>
      </c>
      <c r="N399" s="55">
        <v>48.39</v>
      </c>
      <c r="O399" s="55">
        <v>21.28</v>
      </c>
      <c r="P399" s="55">
        <v>11737.438899999999</v>
      </c>
      <c r="Q399" s="55">
        <v>3855.9124999999999</v>
      </c>
      <c r="R399" s="55">
        <v>2107.3325</v>
      </c>
      <c r="S399" s="55">
        <v>12.13</v>
      </c>
      <c r="T399" s="55">
        <v>3.12</v>
      </c>
      <c r="U399" s="55">
        <v>387.53320000000002</v>
      </c>
      <c r="V399" s="55">
        <v>70534.582800000004</v>
      </c>
      <c r="W399" s="55">
        <v>5710.5601999999999</v>
      </c>
      <c r="X399" s="55"/>
      <c r="AA399" s="1">
        <v>1.3759539895180417E-2</v>
      </c>
      <c r="AB399" s="1">
        <v>2.77257528323549E-3</v>
      </c>
      <c r="AC399" s="1">
        <v>3.1914212238344231E-3</v>
      </c>
    </row>
    <row r="400" spans="8:29" x14ac:dyDescent="0.2">
      <c r="H400" s="54">
        <v>42475</v>
      </c>
      <c r="I400" s="55">
        <v>12473.9305</v>
      </c>
      <c r="J400" s="55">
        <v>13.89</v>
      </c>
      <c r="K400" s="55">
        <v>38.58</v>
      </c>
      <c r="L400" s="55">
        <v>8.85</v>
      </c>
      <c r="M400" s="55">
        <v>15.99</v>
      </c>
      <c r="N400" s="55">
        <v>47.52</v>
      </c>
      <c r="O400" s="55">
        <v>21.61</v>
      </c>
      <c r="P400" s="55">
        <v>11210.9571</v>
      </c>
      <c r="Q400" s="55">
        <v>3766.3708999999999</v>
      </c>
      <c r="R400" s="55">
        <v>2074.0239999999999</v>
      </c>
      <c r="S400" s="55">
        <v>12.5</v>
      </c>
      <c r="T400" s="55">
        <v>3.14</v>
      </c>
      <c r="U400" s="55">
        <v>372.90179999999998</v>
      </c>
      <c r="V400" s="55">
        <v>69953.116399999999</v>
      </c>
      <c r="W400" s="55">
        <v>5634.3001999999997</v>
      </c>
      <c r="X400" s="55"/>
      <c r="AA400" s="1">
        <v>3.4038325343297426E-3</v>
      </c>
      <c r="AB400" s="1">
        <v>2.5611514413068637E-3</v>
      </c>
      <c r="AC400" s="1">
        <v>3.8265258436920302E-3</v>
      </c>
    </row>
    <row r="401" spans="8:29" x14ac:dyDescent="0.2">
      <c r="H401" s="54">
        <v>42474</v>
      </c>
      <c r="I401" s="55">
        <v>12661.906300000001</v>
      </c>
      <c r="J401" s="55">
        <v>14.06</v>
      </c>
      <c r="K401" s="55">
        <v>37.799999999999997</v>
      </c>
      <c r="L401" s="55">
        <v>8.9700000000000006</v>
      </c>
      <c r="M401" s="55">
        <v>14.54</v>
      </c>
      <c r="N401" s="55">
        <v>48.81</v>
      </c>
      <c r="O401" s="55">
        <v>21.64</v>
      </c>
      <c r="P401" s="55">
        <v>11527.008900000001</v>
      </c>
      <c r="Q401" s="55">
        <v>3768.9281000000001</v>
      </c>
      <c r="R401" s="55">
        <v>2078.7732999999998</v>
      </c>
      <c r="S401" s="55">
        <v>12.61</v>
      </c>
      <c r="T401" s="55">
        <v>3.18</v>
      </c>
      <c r="U401" s="55">
        <v>389.33870000000002</v>
      </c>
      <c r="V401" s="55">
        <v>70372.409599999999</v>
      </c>
      <c r="W401" s="55">
        <v>5641.0255999999999</v>
      </c>
      <c r="X401" s="55"/>
      <c r="AA401" s="1">
        <v>3.3877167401044073E-3</v>
      </c>
      <c r="AB401" s="1">
        <v>8.2659451711852849E-4</v>
      </c>
      <c r="AC401" s="1">
        <v>1.3706323064575088E-3</v>
      </c>
    </row>
    <row r="402" spans="8:29" x14ac:dyDescent="0.2">
      <c r="H402" s="54">
        <v>42473</v>
      </c>
      <c r="I402" s="55">
        <v>12625.744000000001</v>
      </c>
      <c r="J402" s="55">
        <v>13.93</v>
      </c>
      <c r="K402" s="55">
        <v>37.5</v>
      </c>
      <c r="L402" s="55">
        <v>8.92</v>
      </c>
      <c r="M402" s="55">
        <v>14.54</v>
      </c>
      <c r="N402" s="55">
        <v>48.45</v>
      </c>
      <c r="O402" s="55">
        <v>21.54</v>
      </c>
      <c r="P402" s="55">
        <v>11237.5358</v>
      </c>
      <c r="Q402" s="55">
        <v>3752.2896000000001</v>
      </c>
      <c r="R402" s="55">
        <v>2058.3447000000001</v>
      </c>
      <c r="S402" s="55">
        <v>12.39</v>
      </c>
      <c r="T402" s="55">
        <v>3.22</v>
      </c>
      <c r="U402" s="55">
        <v>376.01080000000002</v>
      </c>
      <c r="V402" s="55">
        <v>69944.408899999995</v>
      </c>
      <c r="W402" s="55">
        <v>5593.0968000000003</v>
      </c>
      <c r="X402" s="55"/>
      <c r="AA402" s="1">
        <v>1.9464815014954562E-3</v>
      </c>
      <c r="AB402" s="1">
        <v>8.4606969610978577E-3</v>
      </c>
      <c r="AC402" s="1">
        <v>8.9719944540456176E-3</v>
      </c>
    </row>
    <row r="403" spans="8:29" x14ac:dyDescent="0.2">
      <c r="H403" s="54">
        <v>42472</v>
      </c>
      <c r="I403" s="55">
        <v>12524.833500000001</v>
      </c>
      <c r="J403" s="55">
        <v>13.86</v>
      </c>
      <c r="K403" s="55">
        <v>37.020000000000003</v>
      </c>
      <c r="L403" s="55">
        <v>8.7799999999999994</v>
      </c>
      <c r="M403" s="55">
        <v>14.54</v>
      </c>
      <c r="N403" s="55">
        <v>45.59</v>
      </c>
      <c r="O403" s="55">
        <v>21.06</v>
      </c>
      <c r="P403" s="55">
        <v>10783.3946</v>
      </c>
      <c r="Q403" s="55">
        <v>3709.7123999999999</v>
      </c>
      <c r="R403" s="55">
        <v>2033.2605000000001</v>
      </c>
      <c r="S403" s="55">
        <v>12.12</v>
      </c>
      <c r="T403" s="55">
        <v>3.06</v>
      </c>
      <c r="U403" s="55">
        <v>371.37299999999999</v>
      </c>
      <c r="V403" s="55">
        <v>68577.906400000007</v>
      </c>
      <c r="W403" s="55">
        <v>5577.3483999999999</v>
      </c>
      <c r="X403" s="55"/>
      <c r="AA403" s="1">
        <v>1.4446299576704735E-2</v>
      </c>
      <c r="AB403" s="1">
        <v>1.0526519639058707E-2</v>
      </c>
      <c r="AC403" s="1">
        <v>5.4714540148004254E-4</v>
      </c>
    </row>
    <row r="404" spans="8:29" x14ac:dyDescent="0.2">
      <c r="H404" s="54">
        <v>42471</v>
      </c>
      <c r="I404" s="55">
        <v>12310.058000000001</v>
      </c>
      <c r="J404" s="55">
        <v>14.15</v>
      </c>
      <c r="K404" s="55">
        <v>39.49</v>
      </c>
      <c r="L404" s="55">
        <v>8.6999999999999993</v>
      </c>
      <c r="M404" s="55">
        <v>14.54</v>
      </c>
      <c r="N404" s="55">
        <v>48.13</v>
      </c>
      <c r="O404" s="55">
        <v>21.34</v>
      </c>
      <c r="P404" s="55">
        <v>10717.9565</v>
      </c>
      <c r="Q404" s="55">
        <v>3708.5160999999998</v>
      </c>
      <c r="R404" s="55">
        <v>1992.7263</v>
      </c>
      <c r="S404" s="55">
        <v>12.28</v>
      </c>
      <c r="T404" s="55">
        <v>3.08</v>
      </c>
      <c r="U404" s="55">
        <v>366.40440000000001</v>
      </c>
      <c r="V404" s="55">
        <v>67859.609800000006</v>
      </c>
      <c r="W404" s="55">
        <v>5577.2825000000003</v>
      </c>
      <c r="X404" s="55"/>
      <c r="AA404" s="1">
        <v>9.1319622326440086E-3</v>
      </c>
      <c r="AB404" s="1">
        <v>1.5080048284632497E-3</v>
      </c>
      <c r="AC404" s="1">
        <v>2.5056052259897488E-3</v>
      </c>
    </row>
    <row r="405" spans="8:29" x14ac:dyDescent="0.2">
      <c r="H405" s="54">
        <v>42468</v>
      </c>
      <c r="I405" s="55">
        <v>11736.8835</v>
      </c>
      <c r="J405" s="55">
        <v>14.15</v>
      </c>
      <c r="K405" s="55">
        <v>41.81</v>
      </c>
      <c r="L405" s="55">
        <v>8.65</v>
      </c>
      <c r="M405" s="55">
        <v>14.54</v>
      </c>
      <c r="N405" s="55">
        <v>48.68</v>
      </c>
      <c r="O405" s="55">
        <v>20.73</v>
      </c>
      <c r="P405" s="55">
        <v>10322.1234</v>
      </c>
      <c r="Q405" s="55">
        <v>3622.4971999999998</v>
      </c>
      <c r="R405" s="55">
        <v>1959.9494</v>
      </c>
      <c r="S405" s="55">
        <v>12.1</v>
      </c>
      <c r="T405" s="55">
        <v>2.99</v>
      </c>
      <c r="U405" s="55">
        <v>367.21679999999998</v>
      </c>
      <c r="V405" s="55">
        <v>67033.174299999999</v>
      </c>
      <c r="W405" s="55">
        <v>5584.4310999999998</v>
      </c>
      <c r="X405" s="55"/>
      <c r="AA405" s="1">
        <v>1.535273259228298E-2</v>
      </c>
      <c r="AB405" s="1">
        <v>4.7756523177280297E-3</v>
      </c>
      <c r="AC405" s="1">
        <v>1.250943937088933E-2</v>
      </c>
    </row>
    <row r="406" spans="8:29" x14ac:dyDescent="0.2">
      <c r="H406" s="54">
        <v>42467</v>
      </c>
      <c r="I406" s="55">
        <v>11660.4231</v>
      </c>
      <c r="J406" s="55">
        <v>13.48</v>
      </c>
      <c r="K406" s="55">
        <v>41.61</v>
      </c>
      <c r="L406" s="55">
        <v>8.99</v>
      </c>
      <c r="M406" s="55">
        <v>14.54</v>
      </c>
      <c r="N406" s="55">
        <v>51</v>
      </c>
      <c r="O406" s="55">
        <v>20.96</v>
      </c>
      <c r="P406" s="55">
        <v>10311.3225</v>
      </c>
      <c r="Q406" s="55">
        <v>3606.2919999999999</v>
      </c>
      <c r="R406" s="55">
        <v>1968.3119999999999</v>
      </c>
      <c r="S406" s="55">
        <v>12.64</v>
      </c>
      <c r="T406" s="55">
        <v>3.03</v>
      </c>
      <c r="U406" s="55">
        <v>365.93279999999999</v>
      </c>
      <c r="V406" s="55">
        <v>67554.433699999994</v>
      </c>
      <c r="W406" s="55">
        <v>5635.9310999999998</v>
      </c>
      <c r="X406" s="55"/>
      <c r="AA406" s="1">
        <v>1.7011012558531657E-2</v>
      </c>
      <c r="AB406" s="1">
        <v>9.2950454503683E-3</v>
      </c>
      <c r="AC406" s="1">
        <v>3.0750670237640332E-3</v>
      </c>
    </row>
    <row r="407" spans="8:29" x14ac:dyDescent="0.2">
      <c r="H407" s="54">
        <v>42466</v>
      </c>
      <c r="I407" s="55">
        <v>11674.0764</v>
      </c>
      <c r="J407" s="55">
        <v>13.6</v>
      </c>
      <c r="K407" s="55">
        <v>40.51</v>
      </c>
      <c r="L407" s="55">
        <v>8.8699999999999992</v>
      </c>
      <c r="M407" s="55">
        <v>14.54</v>
      </c>
      <c r="N407" s="55">
        <v>51.49</v>
      </c>
      <c r="O407" s="55">
        <v>21.3</v>
      </c>
      <c r="P407" s="55">
        <v>10364.5409</v>
      </c>
      <c r="Q407" s="55">
        <v>3590.3890999999999</v>
      </c>
      <c r="R407" s="55">
        <v>1962.1247000000001</v>
      </c>
      <c r="S407" s="55">
        <v>12.74</v>
      </c>
      <c r="T407" s="55">
        <v>3.02</v>
      </c>
      <c r="U407" s="55">
        <v>360.02859999999998</v>
      </c>
      <c r="V407" s="55">
        <v>67217.755999999994</v>
      </c>
      <c r="W407" s="55">
        <v>5620.6098000000002</v>
      </c>
      <c r="X407" s="55"/>
      <c r="AA407" s="1">
        <v>4.0881815701778734E-3</v>
      </c>
      <c r="AB407" s="1">
        <v>1.0768313949716113E-3</v>
      </c>
      <c r="AC407" s="1">
        <v>6.6693775662252097E-3</v>
      </c>
    </row>
    <row r="408" spans="8:29" x14ac:dyDescent="0.2">
      <c r="H408" s="54">
        <v>42465</v>
      </c>
      <c r="I408" s="55">
        <v>11758.7821</v>
      </c>
      <c r="J408" s="55">
        <v>13.77</v>
      </c>
      <c r="K408" s="55">
        <v>38.64</v>
      </c>
      <c r="L408" s="55">
        <v>8.4499999999999993</v>
      </c>
      <c r="M408" s="55">
        <v>14.54</v>
      </c>
      <c r="N408" s="55">
        <v>46.81</v>
      </c>
      <c r="O408" s="55">
        <v>21.95</v>
      </c>
      <c r="P408" s="55">
        <v>10280.7269</v>
      </c>
      <c r="Q408" s="55">
        <v>3607.3615</v>
      </c>
      <c r="R408" s="55">
        <v>1976.896</v>
      </c>
      <c r="S408" s="55">
        <v>12.93</v>
      </c>
      <c r="T408" s="55">
        <v>3.05</v>
      </c>
      <c r="U408" s="55">
        <v>353.84370000000001</v>
      </c>
      <c r="V408" s="55">
        <v>66174.889500000005</v>
      </c>
      <c r="W408" s="55">
        <v>5651.5614999999998</v>
      </c>
      <c r="X408" s="55"/>
      <c r="AA408" s="1">
        <v>1.8532544846676657E-3</v>
      </c>
      <c r="AB408" s="1">
        <v>6.5847188014311886E-3</v>
      </c>
      <c r="AC408" s="1">
        <v>3.5611716323091791E-4</v>
      </c>
    </row>
    <row r="409" spans="8:29" x14ac:dyDescent="0.2">
      <c r="H409" s="54">
        <v>42461</v>
      </c>
      <c r="I409" s="55">
        <v>11479.1716</v>
      </c>
      <c r="J409" s="55">
        <v>12.8</v>
      </c>
      <c r="K409" s="55">
        <v>37.72</v>
      </c>
      <c r="L409" s="55">
        <v>8.16</v>
      </c>
      <c r="M409" s="55">
        <v>14.54</v>
      </c>
      <c r="N409" s="55">
        <v>46.14</v>
      </c>
      <c r="O409" s="55">
        <v>20.61</v>
      </c>
      <c r="P409" s="55">
        <v>10209.775</v>
      </c>
      <c r="Q409" s="55">
        <v>3475.5282000000002</v>
      </c>
      <c r="R409" s="55">
        <v>1951.8539000000001</v>
      </c>
      <c r="S409" s="55">
        <v>12.72</v>
      </c>
      <c r="T409" s="55">
        <v>3.02</v>
      </c>
      <c r="U409" s="55">
        <v>355.82049999999998</v>
      </c>
      <c r="V409" s="55">
        <v>66823.738200000007</v>
      </c>
      <c r="W409" s="55">
        <v>5620.8103000000001</v>
      </c>
      <c r="X409" s="55"/>
      <c r="AA409" s="1">
        <v>3.2905679711927593E-3</v>
      </c>
      <c r="AB409" s="1">
        <v>1.1984362602638354E-3</v>
      </c>
      <c r="AC409" s="1">
        <v>1.1469811769443394E-3</v>
      </c>
    </row>
    <row r="410" spans="8:29" x14ac:dyDescent="0.2">
      <c r="H410" s="54">
        <v>42460</v>
      </c>
      <c r="I410" s="55">
        <v>11405.9197</v>
      </c>
      <c r="J410" s="55">
        <v>12.9</v>
      </c>
      <c r="K410" s="55">
        <v>36.79</v>
      </c>
      <c r="L410" s="55">
        <v>7.77</v>
      </c>
      <c r="M410" s="55">
        <v>14.54</v>
      </c>
      <c r="N410" s="55">
        <v>43.3</v>
      </c>
      <c r="O410" s="55">
        <v>20.62</v>
      </c>
      <c r="P410" s="55">
        <v>10172.2415</v>
      </c>
      <c r="Q410" s="55">
        <v>3466.355</v>
      </c>
      <c r="R410" s="55">
        <v>1950.5751</v>
      </c>
      <c r="S410" s="55">
        <v>11.56</v>
      </c>
      <c r="T410" s="55">
        <v>2.96</v>
      </c>
      <c r="U410" s="55">
        <v>353.87009999999998</v>
      </c>
      <c r="V410" s="55">
        <v>66686.942899999995</v>
      </c>
      <c r="W410" s="55">
        <v>5585.4844999999996</v>
      </c>
      <c r="X410" s="55"/>
      <c r="AA410" s="1">
        <v>8.4984542964499088E-3</v>
      </c>
      <c r="AB410" s="1">
        <v>3.5317587010652574E-4</v>
      </c>
      <c r="AC410" s="1">
        <v>6.1893793498817296E-3</v>
      </c>
    </row>
    <row r="411" spans="8:29" x14ac:dyDescent="0.2">
      <c r="H411" s="54">
        <v>42459</v>
      </c>
      <c r="I411" s="55">
        <v>11376.3878</v>
      </c>
      <c r="J411" s="55">
        <v>12.81</v>
      </c>
      <c r="K411" s="55">
        <v>37.4</v>
      </c>
      <c r="L411" s="55">
        <v>7.82</v>
      </c>
      <c r="M411" s="55">
        <v>14.54</v>
      </c>
      <c r="N411" s="55">
        <v>42.48</v>
      </c>
      <c r="O411" s="55">
        <v>20.420000000000002</v>
      </c>
      <c r="P411" s="55">
        <v>10275.5543</v>
      </c>
      <c r="Q411" s="55">
        <v>3520.6614</v>
      </c>
      <c r="R411" s="55">
        <v>1990.0887</v>
      </c>
      <c r="S411" s="55">
        <v>11.23</v>
      </c>
      <c r="T411" s="55">
        <v>2.98</v>
      </c>
      <c r="U411" s="55">
        <v>353.99149999999997</v>
      </c>
      <c r="V411" s="55">
        <v>67099.364600000001</v>
      </c>
      <c r="W411" s="55">
        <v>5589.0382</v>
      </c>
      <c r="X411" s="55"/>
      <c r="AA411" s="1">
        <v>2.231160777962149E-3</v>
      </c>
      <c r="AB411" s="1">
        <v>7.5157371146483687E-4</v>
      </c>
      <c r="AC411" s="1">
        <v>3.2706872231695883E-3</v>
      </c>
    </row>
    <row r="412" spans="8:29" x14ac:dyDescent="0.2">
      <c r="H412" s="54">
        <v>42458</v>
      </c>
      <c r="I412" s="55">
        <v>11318.0214</v>
      </c>
      <c r="J412" s="55">
        <v>12.31</v>
      </c>
      <c r="K412" s="55">
        <v>34</v>
      </c>
      <c r="L412" s="55">
        <v>7.5</v>
      </c>
      <c r="M412" s="55">
        <v>14.54</v>
      </c>
      <c r="N412" s="55">
        <v>38.619999999999997</v>
      </c>
      <c r="O412" s="55">
        <v>19.96</v>
      </c>
      <c r="P412" s="55">
        <v>10217.1468</v>
      </c>
      <c r="Q412" s="55">
        <v>3516.2617</v>
      </c>
      <c r="R412" s="55">
        <v>1987.3837000000001</v>
      </c>
      <c r="S412" s="55">
        <v>10.82</v>
      </c>
      <c r="T412" s="55">
        <v>2.92</v>
      </c>
      <c r="U412" s="55">
        <v>353.89679999999998</v>
      </c>
      <c r="V412" s="55">
        <v>68671.016199999998</v>
      </c>
      <c r="W412" s="55">
        <v>5569.0914000000002</v>
      </c>
      <c r="X412" s="55"/>
      <c r="AA412" s="1">
        <v>2.7753554730569618E-3</v>
      </c>
      <c r="AB412" s="1">
        <v>9.527635511115129E-4</v>
      </c>
      <c r="AC412" s="1">
        <v>7.7936713976689553E-4</v>
      </c>
    </row>
    <row r="413" spans="8:29" x14ac:dyDescent="0.2">
      <c r="H413" s="54">
        <v>42457</v>
      </c>
      <c r="I413" s="55">
        <v>11556.3621</v>
      </c>
      <c r="J413" s="55">
        <v>12.64</v>
      </c>
      <c r="K413" s="55">
        <v>33.5</v>
      </c>
      <c r="L413" s="55">
        <v>7.44</v>
      </c>
      <c r="M413" s="55">
        <v>14.54</v>
      </c>
      <c r="N413" s="55">
        <v>40.6</v>
      </c>
      <c r="O413" s="55">
        <v>19.940000000000001</v>
      </c>
      <c r="P413" s="55">
        <v>10333.3385</v>
      </c>
      <c r="Q413" s="55">
        <v>3526.3083000000001</v>
      </c>
      <c r="R413" s="55">
        <v>1995.1742999999999</v>
      </c>
      <c r="S413" s="55">
        <v>11.3</v>
      </c>
      <c r="T413" s="55">
        <v>2.95</v>
      </c>
      <c r="U413" s="55">
        <v>347.50439999999998</v>
      </c>
      <c r="V413" s="55">
        <v>68463.094400000002</v>
      </c>
      <c r="W413" s="55">
        <v>5592.5388999999996</v>
      </c>
      <c r="X413" s="55"/>
      <c r="AA413" s="1">
        <v>1.5928975482044638E-3</v>
      </c>
      <c r="AB413" s="1">
        <v>4.6512860830039138E-4</v>
      </c>
      <c r="AC413" s="1">
        <v>3.9722026770034891E-3</v>
      </c>
    </row>
    <row r="414" spans="8:29" x14ac:dyDescent="0.2">
      <c r="H414" s="54">
        <v>42454</v>
      </c>
      <c r="I414" s="55">
        <v>11706.293100000001</v>
      </c>
      <c r="J414" s="55">
        <v>12.88</v>
      </c>
      <c r="K414" s="55">
        <v>34.28</v>
      </c>
      <c r="L414" s="55">
        <v>7.25</v>
      </c>
      <c r="M414" s="55">
        <v>14.54</v>
      </c>
      <c r="N414" s="55">
        <v>40.590000000000003</v>
      </c>
      <c r="O414" s="55">
        <v>19.93</v>
      </c>
      <c r="P414" s="55">
        <v>10397.856599999999</v>
      </c>
      <c r="Q414" s="55">
        <v>3551.7563</v>
      </c>
      <c r="R414" s="55">
        <v>2015.9347</v>
      </c>
      <c r="S414" s="55">
        <v>11.3</v>
      </c>
      <c r="T414" s="55">
        <v>2.97</v>
      </c>
      <c r="U414" s="55">
        <v>354.6567</v>
      </c>
      <c r="V414" s="55">
        <v>68828.258300000001</v>
      </c>
      <c r="W414" s="55">
        <v>5611.4794000000002</v>
      </c>
      <c r="X414" s="55"/>
      <c r="AA414" s="1">
        <v>7.9780234822756091E-3</v>
      </c>
      <c r="AB414" s="1">
        <v>1.3443643804502692E-3</v>
      </c>
      <c r="AC414" s="1">
        <v>7.7676725255604318E-4</v>
      </c>
    </row>
    <row r="415" spans="8:29" x14ac:dyDescent="0.2">
      <c r="H415" s="54">
        <v>42453</v>
      </c>
      <c r="I415" s="55">
        <v>11503.023999999999</v>
      </c>
      <c r="J415" s="55">
        <v>12.52</v>
      </c>
      <c r="K415" s="55">
        <v>34.79</v>
      </c>
      <c r="L415" s="55">
        <v>7.09</v>
      </c>
      <c r="M415" s="55">
        <v>14.54</v>
      </c>
      <c r="N415" s="55">
        <v>43.3</v>
      </c>
      <c r="O415" s="55">
        <v>19.84</v>
      </c>
      <c r="P415" s="55">
        <v>10340.158600000001</v>
      </c>
      <c r="Q415" s="55">
        <v>3540.5356999999999</v>
      </c>
      <c r="R415" s="55">
        <v>2012.0658000000001</v>
      </c>
      <c r="S415" s="55">
        <v>11.23</v>
      </c>
      <c r="T415" s="55">
        <v>2.98</v>
      </c>
      <c r="U415" s="55">
        <v>349.51440000000002</v>
      </c>
      <c r="V415" s="55">
        <v>68460.055399999997</v>
      </c>
      <c r="W415" s="55">
        <v>5585.8739999999998</v>
      </c>
      <c r="X415" s="55"/>
      <c r="AA415" s="1">
        <v>3.8532652792389044E-4</v>
      </c>
      <c r="AB415" s="1">
        <v>1.731685578751585E-3</v>
      </c>
      <c r="AC415" s="1">
        <v>7.3106315609605677E-4</v>
      </c>
    </row>
    <row r="416" spans="8:29" x14ac:dyDescent="0.2">
      <c r="H416" s="54">
        <v>42452</v>
      </c>
      <c r="I416" s="55">
        <v>11546.359399999999</v>
      </c>
      <c r="J416" s="55">
        <v>12.95</v>
      </c>
      <c r="K416" s="55">
        <v>33.950000000000003</v>
      </c>
      <c r="L416" s="55">
        <v>7.45</v>
      </c>
      <c r="M416" s="55">
        <v>14.54</v>
      </c>
      <c r="N416" s="55">
        <v>42.68</v>
      </c>
      <c r="O416" s="55">
        <v>20.309999999999999</v>
      </c>
      <c r="P416" s="55">
        <v>10508.195299999999</v>
      </c>
      <c r="Q416" s="55">
        <v>3494.3413999999998</v>
      </c>
      <c r="R416" s="55">
        <v>1978.5637999999999</v>
      </c>
      <c r="S416" s="55">
        <v>11.55</v>
      </c>
      <c r="T416" s="55">
        <v>3.08</v>
      </c>
      <c r="U416" s="55">
        <v>356.95519999999999</v>
      </c>
      <c r="V416" s="55">
        <v>68655.216899999999</v>
      </c>
      <c r="W416" s="55">
        <v>5589.0235000000002</v>
      </c>
      <c r="X416" s="55"/>
      <c r="AA416" s="1">
        <v>1.0276533995103865E-2</v>
      </c>
      <c r="AB416" s="1">
        <v>1.7451611269404532E-3</v>
      </c>
      <c r="AC416" s="1">
        <v>6.2881307125376429E-3</v>
      </c>
    </row>
    <row r="417" spans="8:29" x14ac:dyDescent="0.2">
      <c r="H417" s="54">
        <v>42451</v>
      </c>
      <c r="I417" s="55">
        <v>11748.866099999999</v>
      </c>
      <c r="J417" s="55">
        <v>12.7</v>
      </c>
      <c r="K417" s="55">
        <v>32.46</v>
      </c>
      <c r="L417" s="55">
        <v>7.31</v>
      </c>
      <c r="M417" s="55">
        <v>14.54</v>
      </c>
      <c r="N417" s="55">
        <v>40.18</v>
      </c>
      <c r="O417" s="55">
        <v>20.18</v>
      </c>
      <c r="P417" s="55">
        <v>10435.2523</v>
      </c>
      <c r="Q417" s="55">
        <v>3496.2433999999998</v>
      </c>
      <c r="R417" s="55">
        <v>1976.1143999999999</v>
      </c>
      <c r="S417" s="55">
        <v>11.58</v>
      </c>
      <c r="T417" s="55">
        <v>3.02</v>
      </c>
      <c r="U417" s="55">
        <v>349.66520000000003</v>
      </c>
      <c r="V417" s="55">
        <v>68791.991599999994</v>
      </c>
      <c r="W417" s="55">
        <v>5619.4286000000002</v>
      </c>
      <c r="X417" s="55"/>
      <c r="AA417" s="1">
        <v>3.1118551836475383E-3</v>
      </c>
      <c r="AB417" s="1">
        <v>1.8482682893483648E-4</v>
      </c>
      <c r="AC417" s="1">
        <v>4.6108223274531346E-3</v>
      </c>
    </row>
    <row r="418" spans="8:29" x14ac:dyDescent="0.2">
      <c r="H418" s="54">
        <v>42450</v>
      </c>
      <c r="I418" s="55">
        <v>11824.360699999999</v>
      </c>
      <c r="J418" s="55">
        <v>12.86</v>
      </c>
      <c r="K418" s="55">
        <v>32.049999999999997</v>
      </c>
      <c r="L418" s="55">
        <v>7.14</v>
      </c>
      <c r="M418" s="55">
        <v>14.54</v>
      </c>
      <c r="N418" s="55">
        <v>39.5</v>
      </c>
      <c r="O418" s="55">
        <v>20.51</v>
      </c>
      <c r="P418" s="55">
        <v>10472.1965</v>
      </c>
      <c r="Q418" s="55">
        <v>3410.2743999999998</v>
      </c>
      <c r="R418" s="55">
        <v>1927.2929999999999</v>
      </c>
      <c r="S418" s="55">
        <v>11.57</v>
      </c>
      <c r="T418" s="55">
        <v>3.06</v>
      </c>
      <c r="U418" s="55">
        <v>347.8297</v>
      </c>
      <c r="V418" s="55">
        <v>68397.077399999995</v>
      </c>
      <c r="W418" s="55">
        <v>5589.9843000000001</v>
      </c>
      <c r="X418" s="55"/>
      <c r="AA418" s="1">
        <v>3.0250951886692246E-3</v>
      </c>
      <c r="AB418" s="1">
        <v>9.667061344303951E-4</v>
      </c>
      <c r="AC418" s="1">
        <v>3.6230578275704417E-3</v>
      </c>
    </row>
    <row r="419" spans="8:29" x14ac:dyDescent="0.2">
      <c r="H419" s="54">
        <v>42447</v>
      </c>
      <c r="I419" s="55">
        <v>11680.4015</v>
      </c>
      <c r="J419" s="55">
        <v>12.65</v>
      </c>
      <c r="K419" s="55">
        <v>31.42</v>
      </c>
      <c r="L419" s="55">
        <v>7.04</v>
      </c>
      <c r="M419" s="55">
        <v>14.54</v>
      </c>
      <c r="N419" s="55">
        <v>38.39</v>
      </c>
      <c r="O419" s="55">
        <v>19.399999999999999</v>
      </c>
      <c r="P419" s="55">
        <v>10394.7896</v>
      </c>
      <c r="Q419" s="55">
        <v>3443.3271</v>
      </c>
      <c r="R419" s="55">
        <v>1938.2222999999999</v>
      </c>
      <c r="S419" s="55">
        <v>11.23</v>
      </c>
      <c r="T419" s="55">
        <v>3.01</v>
      </c>
      <c r="U419" s="55">
        <v>359.05040000000002</v>
      </c>
      <c r="V419" s="55">
        <v>70174.720100000006</v>
      </c>
      <c r="W419" s="55">
        <v>5560.2822999999999</v>
      </c>
      <c r="X419" s="55"/>
      <c r="AA419" s="1">
        <v>4.0352941585530822E-4</v>
      </c>
      <c r="AB419" s="1">
        <v>6.7941822277152175E-3</v>
      </c>
      <c r="AC419" s="1">
        <v>5.0768481308200997E-3</v>
      </c>
    </row>
    <row r="420" spans="8:29" x14ac:dyDescent="0.2">
      <c r="H420" s="54">
        <v>42446</v>
      </c>
      <c r="I420" s="55">
        <v>11717.1693</v>
      </c>
      <c r="J420" s="55">
        <v>12.24</v>
      </c>
      <c r="K420" s="55">
        <v>28.56</v>
      </c>
      <c r="L420" s="55">
        <v>6.89</v>
      </c>
      <c r="M420" s="55">
        <v>14.54</v>
      </c>
      <c r="N420" s="55">
        <v>34.9</v>
      </c>
      <c r="O420" s="55">
        <v>18.96</v>
      </c>
      <c r="P420" s="55">
        <v>10221.6332</v>
      </c>
      <c r="Q420" s="55">
        <v>3388.0979000000002</v>
      </c>
      <c r="R420" s="55">
        <v>1921.8778</v>
      </c>
      <c r="S420" s="55">
        <v>10.88</v>
      </c>
      <c r="T420" s="55">
        <v>2.94</v>
      </c>
      <c r="U420" s="55">
        <v>358.94200000000001</v>
      </c>
      <c r="V420" s="55">
        <v>68784.343500000003</v>
      </c>
      <c r="W420" s="55">
        <v>5530.9633999999996</v>
      </c>
      <c r="X420" s="55"/>
      <c r="AA420" s="1">
        <v>5.5071615713588873E-3</v>
      </c>
      <c r="AB420" s="1">
        <v>1.7449032339262871E-3</v>
      </c>
      <c r="AC420" s="1">
        <v>4.1213410422018537E-3</v>
      </c>
    </row>
    <row r="421" spans="8:29" x14ac:dyDescent="0.2">
      <c r="H421" s="54">
        <v>42445</v>
      </c>
      <c r="I421" s="55">
        <v>11506.580099999999</v>
      </c>
      <c r="J421" s="55">
        <v>11.74</v>
      </c>
      <c r="K421" s="55">
        <v>26.85</v>
      </c>
      <c r="L421" s="55">
        <v>6.69</v>
      </c>
      <c r="M421" s="55">
        <v>14.54</v>
      </c>
      <c r="N421" s="55">
        <v>33.25</v>
      </c>
      <c r="O421" s="55">
        <v>18.670000000000002</v>
      </c>
      <c r="P421" s="55">
        <v>10150.192800000001</v>
      </c>
      <c r="Q421" s="55">
        <v>3367.5075000000002</v>
      </c>
      <c r="R421" s="55">
        <v>1894.3742</v>
      </c>
      <c r="S421" s="55">
        <v>10.61</v>
      </c>
      <c r="T421" s="55">
        <v>2.89</v>
      </c>
      <c r="U421" s="55">
        <v>358.61919999999998</v>
      </c>
      <c r="V421" s="55">
        <v>68290.955400000006</v>
      </c>
      <c r="W421" s="55">
        <v>5478.0699000000004</v>
      </c>
      <c r="X421" s="55"/>
      <c r="AA421" s="1">
        <v>5.9396777570673853E-3</v>
      </c>
      <c r="AB421" s="1">
        <v>7.3971585473633361E-3</v>
      </c>
      <c r="AC421" s="1">
        <v>7.7611484181325796E-3</v>
      </c>
    </row>
    <row r="422" spans="8:29" x14ac:dyDescent="0.2">
      <c r="H422" s="54">
        <v>42444</v>
      </c>
      <c r="I422" s="55">
        <v>11299.546200000001</v>
      </c>
      <c r="J422" s="55">
        <v>11.9</v>
      </c>
      <c r="K422" s="55">
        <v>27.88</v>
      </c>
      <c r="L422" s="55">
        <v>6.81</v>
      </c>
      <c r="M422" s="55">
        <v>14.54</v>
      </c>
      <c r="N422" s="55">
        <v>34.08</v>
      </c>
      <c r="O422" s="55">
        <v>18.940000000000001</v>
      </c>
      <c r="P422" s="55">
        <v>10141.1877</v>
      </c>
      <c r="Q422" s="55">
        <v>3391.2098000000001</v>
      </c>
      <c r="R422" s="55">
        <v>1907.6506999999999</v>
      </c>
      <c r="S422" s="55">
        <v>10.65</v>
      </c>
      <c r="T422" s="55">
        <v>2.92</v>
      </c>
      <c r="U422" s="55">
        <v>355.50720000000001</v>
      </c>
      <c r="V422" s="55">
        <v>68538.808799999999</v>
      </c>
      <c r="W422" s="55">
        <v>5463.2945</v>
      </c>
      <c r="X422" s="55"/>
      <c r="AA422" s="1">
        <v>7.4760779769755814E-3</v>
      </c>
      <c r="AB422" s="1">
        <v>5.1489798895110184E-4</v>
      </c>
      <c r="AC422" s="1">
        <v>2.9614488701148467E-3</v>
      </c>
    </row>
    <row r="423" spans="8:29" x14ac:dyDescent="0.2">
      <c r="H423" s="54">
        <v>42443</v>
      </c>
      <c r="I423" s="55">
        <v>11491.1906</v>
      </c>
      <c r="J423" s="55">
        <v>11.97</v>
      </c>
      <c r="K423" s="55">
        <v>28.1</v>
      </c>
      <c r="L423" s="55">
        <v>6.57</v>
      </c>
      <c r="M423" s="55">
        <v>14.54</v>
      </c>
      <c r="N423" s="55">
        <v>33.75</v>
      </c>
      <c r="O423" s="55">
        <v>19.27</v>
      </c>
      <c r="P423" s="55">
        <v>10150.746999999999</v>
      </c>
      <c r="Q423" s="55">
        <v>3359.2238000000002</v>
      </c>
      <c r="R423" s="55">
        <v>1929.586</v>
      </c>
      <c r="S423" s="55">
        <v>10.86</v>
      </c>
      <c r="T423" s="55">
        <v>2.96</v>
      </c>
      <c r="U423" s="55">
        <v>355.98129999999998</v>
      </c>
      <c r="V423" s="55">
        <v>69492.1299</v>
      </c>
      <c r="W423" s="55">
        <v>5458.1148000000003</v>
      </c>
      <c r="X423" s="55"/>
      <c r="AA423" s="1">
        <v>5.3825312879303144E-3</v>
      </c>
      <c r="AB423" s="1">
        <v>1.2245563452434327E-3</v>
      </c>
      <c r="AC423" s="1">
        <v>7.2873497592518266E-3</v>
      </c>
    </row>
    <row r="424" spans="8:29" x14ac:dyDescent="0.2">
      <c r="H424" s="54">
        <v>42440</v>
      </c>
      <c r="I424" s="55">
        <v>11558.7269</v>
      </c>
      <c r="J424" s="55">
        <v>11.48</v>
      </c>
      <c r="K424" s="55">
        <v>26.7</v>
      </c>
      <c r="L424" s="55">
        <v>6.26</v>
      </c>
      <c r="M424" s="55">
        <v>14.54</v>
      </c>
      <c r="N424" s="55">
        <v>31.82</v>
      </c>
      <c r="O424" s="55">
        <v>18.82</v>
      </c>
      <c r="P424" s="55">
        <v>10139.350700000001</v>
      </c>
      <c r="Q424" s="55">
        <v>3328.8263999999999</v>
      </c>
      <c r="R424" s="55">
        <v>1930.2093</v>
      </c>
      <c r="S424" s="55">
        <v>10.4</v>
      </c>
      <c r="T424" s="55">
        <v>2.9</v>
      </c>
      <c r="U424" s="55">
        <v>356.15910000000002</v>
      </c>
      <c r="V424" s="55">
        <v>69642.748900000006</v>
      </c>
      <c r="W424" s="55">
        <v>5454.5261</v>
      </c>
      <c r="X424" s="55"/>
      <c r="AA424" s="1">
        <v>1.9605732540887155E-3</v>
      </c>
      <c r="AB424" s="1">
        <v>4.6897049696696946E-3</v>
      </c>
      <c r="AC424" s="1">
        <v>1.8276606088551972E-4</v>
      </c>
    </row>
    <row r="425" spans="8:29" x14ac:dyDescent="0.2">
      <c r="H425" s="54">
        <v>42439</v>
      </c>
      <c r="I425" s="55">
        <v>11368.022300000001</v>
      </c>
      <c r="J425" s="55">
        <v>11.54</v>
      </c>
      <c r="K425" s="55">
        <v>27.8</v>
      </c>
      <c r="L425" s="55">
        <v>6.27</v>
      </c>
      <c r="M425" s="55">
        <v>14.54</v>
      </c>
      <c r="N425" s="55">
        <v>30.63</v>
      </c>
      <c r="O425" s="55">
        <v>18.84</v>
      </c>
      <c r="P425" s="55">
        <v>10208.235500000001</v>
      </c>
      <c r="Q425" s="55">
        <v>3273.8391999999999</v>
      </c>
      <c r="R425" s="55">
        <v>1913.8404</v>
      </c>
      <c r="S425" s="55">
        <v>10.45</v>
      </c>
      <c r="T425" s="55">
        <v>2.89</v>
      </c>
      <c r="U425" s="55">
        <v>344.00740000000002</v>
      </c>
      <c r="V425" s="55">
        <v>69116.564499999993</v>
      </c>
      <c r="W425" s="55">
        <v>5402.6081000000004</v>
      </c>
      <c r="X425" s="55"/>
      <c r="AA425" s="1">
        <v>4.3812839054356845E-3</v>
      </c>
      <c r="AB425" s="1">
        <v>8.4347117368532842E-4</v>
      </c>
      <c r="AC425" s="1">
        <v>1.9615298958679528E-3</v>
      </c>
    </row>
    <row r="426" spans="8:29" x14ac:dyDescent="0.2">
      <c r="H426" s="54">
        <v>42438</v>
      </c>
      <c r="I426" s="55">
        <v>11536.794400000001</v>
      </c>
      <c r="J426" s="55">
        <v>11.75</v>
      </c>
      <c r="K426" s="55">
        <v>28.2</v>
      </c>
      <c r="L426" s="55">
        <v>6.28</v>
      </c>
      <c r="M426" s="55">
        <v>14.54</v>
      </c>
      <c r="N426" s="55">
        <v>30.36</v>
      </c>
      <c r="O426" s="55">
        <v>18.78</v>
      </c>
      <c r="P426" s="55">
        <v>10318.1577</v>
      </c>
      <c r="Q426" s="55">
        <v>3290.3697999999999</v>
      </c>
      <c r="R426" s="55">
        <v>1940.7348</v>
      </c>
      <c r="S426" s="55">
        <v>10.75</v>
      </c>
      <c r="T426" s="55">
        <v>2.93</v>
      </c>
      <c r="U426" s="55">
        <v>348.96010000000001</v>
      </c>
      <c r="V426" s="55">
        <v>69445.943400000004</v>
      </c>
      <c r="W426" s="55">
        <v>5448.3602000000001</v>
      </c>
      <c r="X426" s="55"/>
      <c r="AA426" s="1">
        <v>3.0467320218283689E-3</v>
      </c>
      <c r="AB426" s="1">
        <v>1.927718991510563E-3</v>
      </c>
      <c r="AC426" s="1">
        <v>8.4435803710336543E-3</v>
      </c>
    </row>
    <row r="427" spans="8:29" x14ac:dyDescent="0.2">
      <c r="H427" s="54">
        <v>42437</v>
      </c>
      <c r="I427" s="55">
        <v>11769.415800000001</v>
      </c>
      <c r="J427" s="55">
        <v>12.04</v>
      </c>
      <c r="K427" s="55">
        <v>28.19</v>
      </c>
      <c r="L427" s="55">
        <v>6.44</v>
      </c>
      <c r="M427" s="55">
        <v>14.54</v>
      </c>
      <c r="N427" s="55">
        <v>31.37</v>
      </c>
      <c r="O427" s="55">
        <v>19.16</v>
      </c>
      <c r="P427" s="55">
        <v>10435.1512</v>
      </c>
      <c r="Q427" s="55">
        <v>3233.4373999999998</v>
      </c>
      <c r="R427" s="55">
        <v>1939.8634</v>
      </c>
      <c r="S427" s="55">
        <v>11.26</v>
      </c>
      <c r="T427" s="55">
        <v>3.11</v>
      </c>
      <c r="U427" s="55">
        <v>360.1832</v>
      </c>
      <c r="V427" s="55">
        <v>71812.823900000003</v>
      </c>
      <c r="W427" s="55">
        <v>5382.3346000000001</v>
      </c>
      <c r="X427" s="55"/>
      <c r="AA427" s="1">
        <v>7.5846328990627487E-3</v>
      </c>
      <c r="AB427" s="1">
        <v>1.2888413631712003E-3</v>
      </c>
      <c r="AC427" s="1">
        <v>1.1022016867934248E-3</v>
      </c>
    </row>
    <row r="428" spans="8:29" x14ac:dyDescent="0.2">
      <c r="H428" s="54">
        <v>42436</v>
      </c>
      <c r="I428" s="55">
        <v>11871.975</v>
      </c>
      <c r="J428" s="55">
        <v>11.98</v>
      </c>
      <c r="K428" s="55">
        <v>27.44</v>
      </c>
      <c r="L428" s="55">
        <v>6.41</v>
      </c>
      <c r="M428" s="55">
        <v>14.54</v>
      </c>
      <c r="N428" s="55">
        <v>31.77</v>
      </c>
      <c r="O428" s="55">
        <v>18.989999999999998</v>
      </c>
      <c r="P428" s="55">
        <v>10558.071599999999</v>
      </c>
      <c r="Q428" s="55">
        <v>3270.2538</v>
      </c>
      <c r="R428" s="55">
        <v>1981.4997000000001</v>
      </c>
      <c r="S428" s="55">
        <v>10.9</v>
      </c>
      <c r="T428" s="55">
        <v>3.14</v>
      </c>
      <c r="U428" s="55">
        <v>358.40800000000002</v>
      </c>
      <c r="V428" s="55">
        <v>73424.533800000005</v>
      </c>
      <c r="W428" s="55">
        <v>5417.9223000000002</v>
      </c>
      <c r="X428" s="55"/>
      <c r="AA428" s="1">
        <v>2.373938711373591E-3</v>
      </c>
      <c r="AB428" s="1">
        <v>2.8325992018896073E-4</v>
      </c>
      <c r="AC428" s="1">
        <v>4.1953096842233251E-3</v>
      </c>
    </row>
    <row r="429" spans="8:29" x14ac:dyDescent="0.2">
      <c r="H429" s="54">
        <v>42433</v>
      </c>
      <c r="I429" s="55">
        <v>11497.209199999999</v>
      </c>
      <c r="J429" s="55">
        <v>11.76</v>
      </c>
      <c r="K429" s="55">
        <v>26.07</v>
      </c>
      <c r="L429" s="55">
        <v>6.1</v>
      </c>
      <c r="M429" s="55">
        <v>14.54</v>
      </c>
      <c r="N429" s="55">
        <v>31.14</v>
      </c>
      <c r="O429" s="55">
        <v>18.920000000000002</v>
      </c>
      <c r="P429" s="55">
        <v>10292.222400000001</v>
      </c>
      <c r="Q429" s="55">
        <v>3206.8497000000002</v>
      </c>
      <c r="R429" s="55">
        <v>1923.5245</v>
      </c>
      <c r="S429" s="55">
        <v>10.59</v>
      </c>
      <c r="T429" s="55">
        <v>2.99</v>
      </c>
      <c r="U429" s="55">
        <v>347.45310000000001</v>
      </c>
      <c r="V429" s="55">
        <v>71437.213199999998</v>
      </c>
      <c r="W429" s="55">
        <v>5450.8968999999997</v>
      </c>
      <c r="X429" s="55"/>
      <c r="AA429" s="1">
        <v>3.9199475179604315E-3</v>
      </c>
      <c r="AB429" s="1">
        <v>8.3179173675174134E-5</v>
      </c>
      <c r="AC429" s="1">
        <v>9.1533005485202601E-3</v>
      </c>
    </row>
    <row r="430" spans="8:29" x14ac:dyDescent="0.2">
      <c r="H430" s="54">
        <v>42432</v>
      </c>
      <c r="I430" s="55">
        <v>10847.6553</v>
      </c>
      <c r="J430" s="55">
        <v>12.21</v>
      </c>
      <c r="K430" s="55">
        <v>28.32</v>
      </c>
      <c r="L430" s="55">
        <v>6.12</v>
      </c>
      <c r="M430" s="55">
        <v>14.54</v>
      </c>
      <c r="N430" s="55">
        <v>34.6</v>
      </c>
      <c r="O430" s="55">
        <v>19.27</v>
      </c>
      <c r="P430" s="55">
        <v>10221.0278</v>
      </c>
      <c r="Q430" s="55">
        <v>3175.0088999999998</v>
      </c>
      <c r="R430" s="55">
        <v>1900.7956999999999</v>
      </c>
      <c r="S430" s="55">
        <v>11.18</v>
      </c>
      <c r="T430" s="55">
        <v>2.98</v>
      </c>
      <c r="U430" s="55">
        <v>341.21980000000002</v>
      </c>
      <c r="V430" s="55">
        <v>69437.293799999999</v>
      </c>
      <c r="W430" s="55">
        <v>5418.5164000000004</v>
      </c>
      <c r="X430" s="55"/>
      <c r="AA430" s="1">
        <v>3.9741677137544729E-3</v>
      </c>
      <c r="AB430" s="1">
        <v>7.4509729383616108E-3</v>
      </c>
      <c r="AC430" s="1">
        <v>6.5308024269165044E-3</v>
      </c>
    </row>
    <row r="431" spans="8:29" x14ac:dyDescent="0.2">
      <c r="H431" s="54">
        <v>42431</v>
      </c>
      <c r="I431" s="55">
        <v>10713.6361</v>
      </c>
      <c r="J431" s="55">
        <v>12.07</v>
      </c>
      <c r="K431" s="55">
        <v>29.5</v>
      </c>
      <c r="L431" s="55">
        <v>6.15</v>
      </c>
      <c r="M431" s="55">
        <v>14.54</v>
      </c>
      <c r="N431" s="55">
        <v>36.1</v>
      </c>
      <c r="O431" s="55">
        <v>19.420000000000002</v>
      </c>
      <c r="P431" s="55">
        <v>10126.225700000001</v>
      </c>
      <c r="Q431" s="55">
        <v>3127.4708999999998</v>
      </c>
      <c r="R431" s="55">
        <v>1874.8928000000001</v>
      </c>
      <c r="S431" s="55">
        <v>11.22</v>
      </c>
      <c r="T431" s="55">
        <v>3.01</v>
      </c>
      <c r="U431" s="55">
        <v>340.47230000000002</v>
      </c>
      <c r="V431" s="55">
        <v>68985.665999999997</v>
      </c>
      <c r="W431" s="55">
        <v>5435.6683000000003</v>
      </c>
      <c r="X431" s="55"/>
      <c r="AA431" s="1">
        <v>3.400396949383877E-3</v>
      </c>
      <c r="AB431" s="1">
        <v>1.0875792064142242E-3</v>
      </c>
      <c r="AC431" s="1">
        <v>2.4279038291969979E-3</v>
      </c>
    </row>
    <row r="432" spans="8:29" x14ac:dyDescent="0.2">
      <c r="H432" s="54">
        <v>42430</v>
      </c>
      <c r="I432" s="55">
        <v>10496.123</v>
      </c>
      <c r="J432" s="55">
        <v>11.47</v>
      </c>
      <c r="K432" s="55">
        <v>27.73</v>
      </c>
      <c r="L432" s="55">
        <v>5.88</v>
      </c>
      <c r="M432" s="55">
        <v>14.54</v>
      </c>
      <c r="N432" s="55">
        <v>34.229999999999997</v>
      </c>
      <c r="O432" s="55">
        <v>18.8</v>
      </c>
      <c r="P432" s="55">
        <v>10134.0288</v>
      </c>
      <c r="Q432" s="55">
        <v>3121.1963999999998</v>
      </c>
      <c r="R432" s="55">
        <v>1866.6324</v>
      </c>
      <c r="S432" s="55">
        <v>10.62</v>
      </c>
      <c r="T432" s="55">
        <v>2.82</v>
      </c>
      <c r="U432" s="55">
        <v>337.21660000000003</v>
      </c>
      <c r="V432" s="55">
        <v>67829.822</v>
      </c>
      <c r="W432" s="55">
        <v>5419.4966000000004</v>
      </c>
      <c r="X432" s="55"/>
      <c r="AA432" s="1">
        <v>1.8951851185060598E-3</v>
      </c>
      <c r="AB432" s="1">
        <v>1.158756169563735E-3</v>
      </c>
      <c r="AC432" s="1">
        <v>9.3578007771669691E-3</v>
      </c>
    </row>
    <row r="433" spans="8:29" x14ac:dyDescent="0.2">
      <c r="H433" s="54">
        <v>42429</v>
      </c>
      <c r="I433" s="55">
        <v>10404.4174</v>
      </c>
      <c r="J433" s="55">
        <v>11.2</v>
      </c>
      <c r="K433" s="55">
        <v>27.46</v>
      </c>
      <c r="L433" s="55">
        <v>5.89</v>
      </c>
      <c r="M433" s="55">
        <v>14.54</v>
      </c>
      <c r="N433" s="55">
        <v>32.32</v>
      </c>
      <c r="O433" s="55">
        <v>18.670000000000002</v>
      </c>
      <c r="P433" s="55">
        <v>10113.5265</v>
      </c>
      <c r="Q433" s="55">
        <v>3120.3047999999999</v>
      </c>
      <c r="R433" s="55">
        <v>1854.5933</v>
      </c>
      <c r="S433" s="55">
        <v>9.94</v>
      </c>
      <c r="T433" s="55">
        <v>2.75</v>
      </c>
      <c r="U433" s="55">
        <v>338.8383</v>
      </c>
      <c r="V433" s="55">
        <v>67059.279800000004</v>
      </c>
      <c r="W433" s="55">
        <v>5403.3168999999998</v>
      </c>
      <c r="X433" s="55"/>
      <c r="AA433" s="1">
        <v>1.0506768167037883E-3</v>
      </c>
      <c r="AB433" s="1">
        <v>4.8329692365658428E-3</v>
      </c>
      <c r="AC433" s="1">
        <v>1.763319415836162E-2</v>
      </c>
    </row>
    <row r="434" spans="8:29" x14ac:dyDescent="0.2">
      <c r="H434" s="54">
        <v>42426</v>
      </c>
      <c r="I434" s="55">
        <v>10445.8081</v>
      </c>
      <c r="J434" s="55">
        <v>12.01</v>
      </c>
      <c r="K434" s="55">
        <v>30.51</v>
      </c>
      <c r="L434" s="55">
        <v>6.2</v>
      </c>
      <c r="M434" s="55">
        <v>14.54</v>
      </c>
      <c r="N434" s="55">
        <v>35.909999999999997</v>
      </c>
      <c r="O434" s="55">
        <v>19.920000000000002</v>
      </c>
      <c r="P434" s="55">
        <v>10205.214099999999</v>
      </c>
      <c r="Q434" s="55">
        <v>3150.5232999999998</v>
      </c>
      <c r="R434" s="55">
        <v>1886.8665000000001</v>
      </c>
      <c r="S434" s="55">
        <v>10.77</v>
      </c>
      <c r="T434" s="55">
        <v>2.85</v>
      </c>
      <c r="U434" s="55">
        <v>335.73759999999999</v>
      </c>
      <c r="V434" s="55">
        <v>67326.311499999996</v>
      </c>
      <c r="W434" s="55">
        <v>5479.3710000000001</v>
      </c>
      <c r="X434" s="55"/>
      <c r="AA434" s="1">
        <v>7.9796489402301773E-3</v>
      </c>
      <c r="AB434" s="1">
        <v>8.2732464993275912E-3</v>
      </c>
      <c r="AC434" s="1">
        <v>1.3855395817392591E-3</v>
      </c>
    </row>
    <row r="435" spans="8:29" x14ac:dyDescent="0.2">
      <c r="H435" s="54">
        <v>42425</v>
      </c>
      <c r="I435" s="55">
        <v>10627.0954</v>
      </c>
      <c r="J435" s="55">
        <v>11.86</v>
      </c>
      <c r="K435" s="55">
        <v>32</v>
      </c>
      <c r="L435" s="55">
        <v>6.05</v>
      </c>
      <c r="M435" s="55">
        <v>14.54</v>
      </c>
      <c r="N435" s="55">
        <v>36.32</v>
      </c>
      <c r="O435" s="55">
        <v>19.690000000000001</v>
      </c>
      <c r="P435" s="55">
        <v>10281.08</v>
      </c>
      <c r="Q435" s="55">
        <v>3150.3849</v>
      </c>
      <c r="R435" s="55">
        <v>1897.088</v>
      </c>
      <c r="S435" s="55">
        <v>11.02</v>
      </c>
      <c r="T435" s="55">
        <v>2.78</v>
      </c>
      <c r="U435" s="55">
        <v>328.17270000000002</v>
      </c>
      <c r="V435" s="55">
        <v>67840.302899999995</v>
      </c>
      <c r="W435" s="55">
        <v>5470.0437000000002</v>
      </c>
      <c r="X435" s="55"/>
      <c r="AA435" s="1">
        <v>1.6128245925264295E-3</v>
      </c>
      <c r="AB435" s="1">
        <v>2.0597903020713737E-4</v>
      </c>
      <c r="AC435" s="1">
        <v>1.2364994053759348E-2</v>
      </c>
    </row>
    <row r="436" spans="8:29" x14ac:dyDescent="0.2">
      <c r="H436" s="54">
        <v>42424</v>
      </c>
      <c r="I436" s="55">
        <v>10666.8712</v>
      </c>
      <c r="J436" s="55">
        <v>12.89</v>
      </c>
      <c r="K436" s="55">
        <v>35.549999999999997</v>
      </c>
      <c r="L436" s="55">
        <v>6.36</v>
      </c>
      <c r="M436" s="55">
        <v>14.54</v>
      </c>
      <c r="N436" s="55">
        <v>40.35</v>
      </c>
      <c r="O436" s="55">
        <v>20.94</v>
      </c>
      <c r="P436" s="55">
        <v>10452.6945</v>
      </c>
      <c r="Q436" s="55">
        <v>3166.9218999999998</v>
      </c>
      <c r="R436" s="55">
        <v>1899.556</v>
      </c>
      <c r="S436" s="55">
        <v>12.24</v>
      </c>
      <c r="T436" s="55">
        <v>3.03</v>
      </c>
      <c r="U436" s="55">
        <v>333.10860000000002</v>
      </c>
      <c r="V436" s="55">
        <v>68583.581900000005</v>
      </c>
      <c r="W436" s="55">
        <v>5491.3370999999997</v>
      </c>
      <c r="X436" s="55"/>
      <c r="AA436" s="1">
        <v>3.2578740119620919E-3</v>
      </c>
      <c r="AB436" s="1">
        <v>8.3325825152413824E-4</v>
      </c>
      <c r="AC436" s="1">
        <v>1.5210870107729146E-2</v>
      </c>
    </row>
    <row r="437" spans="8:29" x14ac:dyDescent="0.2">
      <c r="H437" s="54">
        <v>42423</v>
      </c>
      <c r="I437" s="55">
        <v>10731.013199999999</v>
      </c>
      <c r="J437" s="55">
        <v>12.94</v>
      </c>
      <c r="K437" s="55">
        <v>39.5</v>
      </c>
      <c r="L437" s="55">
        <v>6.18</v>
      </c>
      <c r="M437" s="55">
        <v>14.54</v>
      </c>
      <c r="N437" s="55">
        <v>44.48</v>
      </c>
      <c r="O437" s="55">
        <v>21.09</v>
      </c>
      <c r="P437" s="55">
        <v>10624.3084</v>
      </c>
      <c r="Q437" s="55">
        <v>3185.3573999999999</v>
      </c>
      <c r="R437" s="55">
        <v>1929.798</v>
      </c>
      <c r="S437" s="55">
        <v>11.46</v>
      </c>
      <c r="T437" s="55">
        <v>3.04</v>
      </c>
      <c r="U437" s="55">
        <v>327.7962</v>
      </c>
      <c r="V437" s="55">
        <v>68732.401700000002</v>
      </c>
      <c r="W437" s="55">
        <v>5439.8851999999997</v>
      </c>
      <c r="X437" s="55"/>
      <c r="AA437" s="1">
        <v>6.4112512060916504E-3</v>
      </c>
      <c r="AB437" s="1">
        <v>6.4145203370626902E-3</v>
      </c>
      <c r="AC437" s="1">
        <v>2.1961885665586101E-2</v>
      </c>
    </row>
    <row r="438" spans="8:29" x14ac:dyDescent="0.2">
      <c r="H438" s="54">
        <v>42422</v>
      </c>
      <c r="I438" s="55">
        <v>10781.677</v>
      </c>
      <c r="J438" s="55">
        <v>13.12</v>
      </c>
      <c r="K438" s="55">
        <v>40.39</v>
      </c>
      <c r="L438" s="55">
        <v>6.03</v>
      </c>
      <c r="M438" s="55">
        <v>14.54</v>
      </c>
      <c r="N438" s="55">
        <v>43.63</v>
      </c>
      <c r="O438" s="55">
        <v>21.47</v>
      </c>
      <c r="P438" s="55">
        <v>10690.7891</v>
      </c>
      <c r="Q438" s="55">
        <v>3209.8090999999999</v>
      </c>
      <c r="R438" s="55">
        <v>1939.221</v>
      </c>
      <c r="S438" s="55">
        <v>11.73</v>
      </c>
      <c r="T438" s="55">
        <v>3.07</v>
      </c>
      <c r="U438" s="55">
        <v>330.06049999999999</v>
      </c>
      <c r="V438" s="55">
        <v>68754.939599999998</v>
      </c>
      <c r="W438" s="55">
        <v>5398.4728999999998</v>
      </c>
      <c r="X438" s="55"/>
      <c r="AA438" s="1">
        <v>5.6784673385301687E-4</v>
      </c>
      <c r="AB438" s="1">
        <v>8.1541530573159271E-5</v>
      </c>
      <c r="AC438" s="1">
        <v>7.4768936355638083E-3</v>
      </c>
    </row>
    <row r="439" spans="8:29" x14ac:dyDescent="0.2">
      <c r="H439" s="54">
        <v>42419</v>
      </c>
      <c r="I439" s="55">
        <v>10681.7708</v>
      </c>
      <c r="J439" s="55">
        <v>12.85</v>
      </c>
      <c r="K439" s="55">
        <v>39.74</v>
      </c>
      <c r="L439" s="55">
        <v>5.92</v>
      </c>
      <c r="M439" s="55">
        <v>14.54</v>
      </c>
      <c r="N439" s="55">
        <v>42.9</v>
      </c>
      <c r="O439" s="55">
        <v>21.21</v>
      </c>
      <c r="P439" s="55">
        <v>10687.2606</v>
      </c>
      <c r="Q439" s="55">
        <v>3189.8964999999998</v>
      </c>
      <c r="R439" s="55">
        <v>1907.6179999999999</v>
      </c>
      <c r="S439" s="55">
        <v>11.52</v>
      </c>
      <c r="T439" s="55">
        <v>2.94</v>
      </c>
      <c r="U439" s="55">
        <v>321.91500000000002</v>
      </c>
      <c r="V439" s="55">
        <v>67143.6299</v>
      </c>
      <c r="W439" s="55">
        <v>5406.3981999999996</v>
      </c>
      <c r="X439" s="55"/>
      <c r="AA439" s="1">
        <v>1.2704661183948751E-3</v>
      </c>
      <c r="AB439" s="1">
        <v>2.5439731257115294E-3</v>
      </c>
      <c r="AC439" s="1">
        <v>5.6349088004596926E-3</v>
      </c>
    </row>
    <row r="440" spans="8:29" x14ac:dyDescent="0.2">
      <c r="H440" s="54">
        <v>42418</v>
      </c>
      <c r="I440" s="55">
        <v>10521.3156</v>
      </c>
      <c r="J440" s="55">
        <v>12.72</v>
      </c>
      <c r="K440" s="55">
        <v>41.2</v>
      </c>
      <c r="L440" s="55">
        <v>5.89</v>
      </c>
      <c r="M440" s="55">
        <v>14.54</v>
      </c>
      <c r="N440" s="55">
        <v>44</v>
      </c>
      <c r="O440" s="55">
        <v>21.29</v>
      </c>
      <c r="P440" s="55">
        <v>10773.602699999999</v>
      </c>
      <c r="Q440" s="55">
        <v>3178.1496999999999</v>
      </c>
      <c r="R440" s="55">
        <v>1914.8316</v>
      </c>
      <c r="S440" s="55">
        <v>11.31</v>
      </c>
      <c r="T440" s="55">
        <v>2.95</v>
      </c>
      <c r="U440" s="55">
        <v>316.78300000000002</v>
      </c>
      <c r="V440" s="55">
        <v>66702.973199999993</v>
      </c>
      <c r="W440" s="55">
        <v>5360.7826999999997</v>
      </c>
      <c r="X440" s="55"/>
      <c r="AA440" s="1">
        <v>2.7305602311888943E-3</v>
      </c>
      <c r="AB440" s="1">
        <v>3.1597196154853346E-4</v>
      </c>
      <c r="AC440" s="1">
        <v>7.3049357243282209E-5</v>
      </c>
    </row>
    <row r="441" spans="8:29" x14ac:dyDescent="0.2">
      <c r="H441" s="54">
        <v>42417</v>
      </c>
      <c r="I441" s="55">
        <v>10486.144899999999</v>
      </c>
      <c r="J441" s="55">
        <v>12.97</v>
      </c>
      <c r="K441" s="55">
        <v>40.229999999999997</v>
      </c>
      <c r="L441" s="55">
        <v>5.93</v>
      </c>
      <c r="M441" s="55">
        <v>14.54</v>
      </c>
      <c r="N441" s="55">
        <v>43.96</v>
      </c>
      <c r="O441" s="55">
        <v>20.94</v>
      </c>
      <c r="P441" s="55">
        <v>10748.0684</v>
      </c>
      <c r="Q441" s="55">
        <v>3178.2116999999998</v>
      </c>
      <c r="R441" s="55">
        <v>1910.1222</v>
      </c>
      <c r="S441" s="55">
        <v>11.38</v>
      </c>
      <c r="T441" s="55">
        <v>2.96</v>
      </c>
      <c r="U441" s="55">
        <v>311.91930000000002</v>
      </c>
      <c r="V441" s="55">
        <v>66421.585900000005</v>
      </c>
      <c r="W441" s="55">
        <v>5359.7403000000004</v>
      </c>
      <c r="X441" s="55"/>
      <c r="AA441" s="1">
        <v>9.7540876921825559E-3</v>
      </c>
      <c r="AB441" s="1">
        <v>6.5669826593306446E-4</v>
      </c>
      <c r="AC441" s="1">
        <v>1.6458395116015767E-3</v>
      </c>
    </row>
    <row r="442" spans="8:29" x14ac:dyDescent="0.2">
      <c r="H442" s="54">
        <v>42416</v>
      </c>
      <c r="I442" s="55">
        <v>10570.9637</v>
      </c>
      <c r="J442" s="55">
        <v>12.79</v>
      </c>
      <c r="K442" s="55">
        <v>36.57</v>
      </c>
      <c r="L442" s="55">
        <v>5.95</v>
      </c>
      <c r="M442" s="55">
        <v>14.54</v>
      </c>
      <c r="N442" s="55">
        <v>39.96</v>
      </c>
      <c r="O442" s="55">
        <v>20.82</v>
      </c>
      <c r="P442" s="55">
        <v>10743.107099999999</v>
      </c>
      <c r="Q442" s="55">
        <v>3191.7696000000001</v>
      </c>
      <c r="R442" s="55">
        <v>1926.8521000000001</v>
      </c>
      <c r="S442" s="55">
        <v>10.96</v>
      </c>
      <c r="T442" s="55">
        <v>2.93</v>
      </c>
      <c r="U442" s="55">
        <v>322.34550000000002</v>
      </c>
      <c r="V442" s="55">
        <v>66678.31</v>
      </c>
      <c r="W442" s="55">
        <v>5398.6629000000003</v>
      </c>
      <c r="X442" s="55"/>
      <c r="AA442" s="1">
        <v>1.4658675715549796E-3</v>
      </c>
      <c r="AB442" s="1">
        <v>2.8912514965540037E-3</v>
      </c>
      <c r="AC442" s="1">
        <v>1.1466873483307882E-2</v>
      </c>
    </row>
    <row r="443" spans="8:29" x14ac:dyDescent="0.2">
      <c r="H443" s="54">
        <v>42415</v>
      </c>
      <c r="I443" s="55">
        <v>10561.3125</v>
      </c>
      <c r="J443" s="55">
        <v>12.25</v>
      </c>
      <c r="K443" s="55">
        <v>34.26</v>
      </c>
      <c r="L443" s="55">
        <v>5.77</v>
      </c>
      <c r="M443" s="55">
        <v>14.54</v>
      </c>
      <c r="N443" s="55">
        <v>36.33</v>
      </c>
      <c r="O443" s="55">
        <v>20.25</v>
      </c>
      <c r="P443" s="55">
        <v>10681.999400000001</v>
      </c>
      <c r="Q443" s="55">
        <v>3199.3092000000001</v>
      </c>
      <c r="R443" s="55">
        <v>1915.4556</v>
      </c>
      <c r="S443" s="55">
        <v>10.41</v>
      </c>
      <c r="T443" s="55">
        <v>2.85</v>
      </c>
      <c r="U443" s="55">
        <v>321.01859999999999</v>
      </c>
      <c r="V443" s="55">
        <v>66328.429199999999</v>
      </c>
      <c r="W443" s="55">
        <v>5446.2349000000004</v>
      </c>
      <c r="X443" s="55"/>
      <c r="AA443" s="1">
        <v>2.8802317592108162E-3</v>
      </c>
      <c r="AB443" s="1">
        <v>2.6902160800567065E-3</v>
      </c>
      <c r="AC443" s="1">
        <v>2.586065087607281E-3</v>
      </c>
    </row>
    <row r="444" spans="8:29" x14ac:dyDescent="0.2">
      <c r="H444" s="54">
        <v>42405</v>
      </c>
      <c r="I444" s="55">
        <v>10244.6083</v>
      </c>
      <c r="J444" s="55">
        <v>12.42</v>
      </c>
      <c r="K444" s="55">
        <v>34.799999999999997</v>
      </c>
      <c r="L444" s="55">
        <v>5.84</v>
      </c>
      <c r="M444" s="55">
        <v>14.54</v>
      </c>
      <c r="N444" s="55">
        <v>37.14</v>
      </c>
      <c r="O444" s="55">
        <v>20.34</v>
      </c>
      <c r="P444" s="55">
        <v>10856.043</v>
      </c>
      <c r="Q444" s="55">
        <v>3310.1381999999999</v>
      </c>
      <c r="R444" s="55">
        <v>1942.0645999999999</v>
      </c>
      <c r="S444" s="55">
        <v>10.59</v>
      </c>
      <c r="T444" s="55">
        <v>2.84</v>
      </c>
      <c r="U444" s="55">
        <v>321.35969999999998</v>
      </c>
      <c r="V444" s="55">
        <v>68750.672500000001</v>
      </c>
      <c r="W444" s="55">
        <v>5478.2474000000002</v>
      </c>
      <c r="X444" s="55"/>
      <c r="AA444" s="1">
        <v>8.4050134314355152E-3</v>
      </c>
      <c r="AB444" s="1">
        <v>2.4769523457477405E-3</v>
      </c>
      <c r="AC444" s="1">
        <v>7.6162795712197973E-4</v>
      </c>
    </row>
    <row r="445" spans="8:29" x14ac:dyDescent="0.2">
      <c r="H445" s="54">
        <v>42404</v>
      </c>
      <c r="I445" s="55">
        <v>10369.465200000001</v>
      </c>
      <c r="J445" s="55">
        <v>12.87</v>
      </c>
      <c r="K445" s="55">
        <v>35.14</v>
      </c>
      <c r="L445" s="55">
        <v>5.67</v>
      </c>
      <c r="M445" s="55">
        <v>14.54</v>
      </c>
      <c r="N445" s="55">
        <v>37.9</v>
      </c>
      <c r="O445" s="55">
        <v>20.37</v>
      </c>
      <c r="P445" s="55">
        <v>10955.5903</v>
      </c>
      <c r="Q445" s="55">
        <v>3327.9110999999998</v>
      </c>
      <c r="R445" s="55">
        <v>1961.5291</v>
      </c>
      <c r="S445" s="55">
        <v>11.09</v>
      </c>
      <c r="T445" s="55">
        <v>2.88</v>
      </c>
      <c r="U445" s="55">
        <v>325.10079999999999</v>
      </c>
      <c r="V445" s="55">
        <v>69348.281099999993</v>
      </c>
      <c r="W445" s="55">
        <v>5456.5838999999996</v>
      </c>
      <c r="X445" s="55"/>
      <c r="AA445" s="1">
        <v>1.3926483983930371E-3</v>
      </c>
      <c r="AB445" s="1">
        <v>3.961162303985466E-3</v>
      </c>
      <c r="AC445" s="1">
        <v>1.7137556345039329E-3</v>
      </c>
    </row>
    <row r="446" spans="8:29" x14ac:dyDescent="0.2">
      <c r="H446" s="54">
        <v>42403</v>
      </c>
      <c r="I446" s="55">
        <v>10191.4673</v>
      </c>
      <c r="J446" s="55">
        <v>12.25</v>
      </c>
      <c r="K446" s="55">
        <v>34</v>
      </c>
      <c r="L446" s="55">
        <v>5.54</v>
      </c>
      <c r="M446" s="55">
        <v>14.54</v>
      </c>
      <c r="N446" s="55">
        <v>37.090000000000003</v>
      </c>
      <c r="O446" s="55">
        <v>20.21</v>
      </c>
      <c r="P446" s="55">
        <v>11068.4444</v>
      </c>
      <c r="Q446" s="55">
        <v>3315.0729999999999</v>
      </c>
      <c r="R446" s="55">
        <v>1970.2629999999999</v>
      </c>
      <c r="S446" s="55">
        <v>10.99</v>
      </c>
      <c r="T446" s="55">
        <v>2.83</v>
      </c>
      <c r="U446" s="55">
        <v>323.20209999999997</v>
      </c>
      <c r="V446" s="55">
        <v>68887.443100000004</v>
      </c>
      <c r="W446" s="55">
        <v>5429.6922000000004</v>
      </c>
      <c r="X446" s="55"/>
      <c r="AA446" s="1">
        <v>1.5489175702583236E-3</v>
      </c>
      <c r="AB446" s="1">
        <v>3.0978935327461432E-3</v>
      </c>
      <c r="AC446" s="1">
        <v>1.5207791877491772E-3</v>
      </c>
    </row>
    <row r="447" spans="8:29" x14ac:dyDescent="0.2">
      <c r="H447" s="54">
        <v>42402</v>
      </c>
      <c r="I447" s="55">
        <v>10240.207700000001</v>
      </c>
      <c r="J447" s="55">
        <v>12.22</v>
      </c>
      <c r="K447" s="55">
        <v>35.47</v>
      </c>
      <c r="L447" s="55">
        <v>5.5</v>
      </c>
      <c r="M447" s="55">
        <v>14.54</v>
      </c>
      <c r="N447" s="55">
        <v>37.299999999999997</v>
      </c>
      <c r="O447" s="55">
        <v>20.32</v>
      </c>
      <c r="P447" s="55">
        <v>11169.078299999999</v>
      </c>
      <c r="Q447" s="55">
        <v>3321.5055000000002</v>
      </c>
      <c r="R447" s="55">
        <v>1973.1572000000001</v>
      </c>
      <c r="S447" s="55">
        <v>10.63</v>
      </c>
      <c r="T447" s="55">
        <v>2.89</v>
      </c>
      <c r="U447" s="55">
        <v>322.78500000000003</v>
      </c>
      <c r="V447" s="55">
        <v>69017.438299999994</v>
      </c>
      <c r="W447" s="55">
        <v>5425.6448</v>
      </c>
      <c r="X447" s="55"/>
      <c r="AA447" s="1">
        <v>1.009243384271441E-3</v>
      </c>
      <c r="AB447" s="1">
        <v>4.6080716394349963E-3</v>
      </c>
      <c r="AC447" s="1">
        <v>6.4293521007752208E-3</v>
      </c>
    </row>
    <row r="448" spans="8:29" x14ac:dyDescent="0.2">
      <c r="H448" s="54">
        <v>42401</v>
      </c>
      <c r="I448" s="55">
        <v>10228.4967</v>
      </c>
      <c r="J448" s="55">
        <v>11.61</v>
      </c>
      <c r="K448" s="55">
        <v>34.32</v>
      </c>
      <c r="L448" s="55">
        <v>5.32</v>
      </c>
      <c r="M448" s="55">
        <v>14.54</v>
      </c>
      <c r="N448" s="55">
        <v>35.82</v>
      </c>
      <c r="O448" s="55">
        <v>19.690000000000001</v>
      </c>
      <c r="P448" s="55">
        <v>11113.4336</v>
      </c>
      <c r="Q448" s="55">
        <v>3296.5659999999998</v>
      </c>
      <c r="R448" s="55">
        <v>1963.3927000000001</v>
      </c>
      <c r="S448" s="55">
        <v>10.210000000000001</v>
      </c>
      <c r="T448" s="55">
        <v>2.82</v>
      </c>
      <c r="U448" s="55">
        <v>322.4058</v>
      </c>
      <c r="V448" s="55">
        <v>68956.235499999995</v>
      </c>
      <c r="W448" s="55">
        <v>5410.9867999999997</v>
      </c>
      <c r="X448" s="55"/>
      <c r="AA448" s="1">
        <v>6.6838404003213281E-3</v>
      </c>
      <c r="AB448" s="1">
        <v>3.1313968158835914E-3</v>
      </c>
      <c r="AC448" s="1">
        <v>2.4271570789189401E-3</v>
      </c>
    </row>
    <row r="449" spans="8:29" x14ac:dyDescent="0.2">
      <c r="H449" s="54">
        <v>42398</v>
      </c>
      <c r="I449" s="55">
        <v>10245.5069</v>
      </c>
      <c r="J449" s="55">
        <v>12</v>
      </c>
      <c r="K449" s="55">
        <v>34</v>
      </c>
      <c r="L449" s="55">
        <v>5.37</v>
      </c>
      <c r="M449" s="55">
        <v>14.54</v>
      </c>
      <c r="N449" s="55">
        <v>36.58</v>
      </c>
      <c r="O449" s="55">
        <v>19.809999999999999</v>
      </c>
      <c r="P449" s="55">
        <v>11169.7413</v>
      </c>
      <c r="Q449" s="55">
        <v>3299.8946000000001</v>
      </c>
      <c r="R449" s="55">
        <v>1942.9105999999999</v>
      </c>
      <c r="S449" s="55">
        <v>11.34</v>
      </c>
      <c r="T449" s="55">
        <v>2.96</v>
      </c>
      <c r="U449" s="55">
        <v>323.12479999999999</v>
      </c>
      <c r="V449" s="55">
        <v>69595.099499999997</v>
      </c>
      <c r="W449" s="55">
        <v>5429.4513999999999</v>
      </c>
      <c r="X449" s="55"/>
      <c r="AA449" s="1">
        <v>2.8652320024107336E-3</v>
      </c>
      <c r="AB449" s="1">
        <v>6.2058002730533968E-3</v>
      </c>
      <c r="AC449" s="1">
        <v>3.1789039908616257E-3</v>
      </c>
    </row>
    <row r="450" spans="8:29" x14ac:dyDescent="0.2">
      <c r="H450" s="54">
        <v>42397</v>
      </c>
      <c r="I450" s="55">
        <v>10217.034600000001</v>
      </c>
      <c r="J450" s="55">
        <v>11.53</v>
      </c>
      <c r="K450" s="55">
        <v>36.69</v>
      </c>
      <c r="L450" s="55">
        <v>5.19</v>
      </c>
      <c r="M450" s="55">
        <v>14.54</v>
      </c>
      <c r="N450" s="55">
        <v>35.9</v>
      </c>
      <c r="O450" s="55">
        <v>18.760000000000002</v>
      </c>
      <c r="P450" s="55">
        <v>11206.7477</v>
      </c>
      <c r="Q450" s="55">
        <v>3299.5315999999998</v>
      </c>
      <c r="R450" s="55">
        <v>1974.5807</v>
      </c>
      <c r="S450" s="55">
        <v>11.25</v>
      </c>
      <c r="T450" s="55">
        <v>2.69</v>
      </c>
      <c r="U450" s="55">
        <v>320.04090000000002</v>
      </c>
      <c r="V450" s="55">
        <v>69737.276199999993</v>
      </c>
      <c r="W450" s="55">
        <v>5473.9108999999999</v>
      </c>
      <c r="X450" s="55"/>
      <c r="AA450" s="1">
        <v>2.0140996534260269E-3</v>
      </c>
      <c r="AB450" s="1">
        <v>5.0239304544665853E-3</v>
      </c>
      <c r="AC450" s="1">
        <v>1.9878770473438223E-3</v>
      </c>
    </row>
    <row r="451" spans="8:29" x14ac:dyDescent="0.2">
      <c r="H451" s="54">
        <v>42396</v>
      </c>
      <c r="I451" s="55">
        <v>10409.5491</v>
      </c>
      <c r="J451" s="55">
        <v>12.66</v>
      </c>
      <c r="K451" s="55">
        <v>40.770000000000003</v>
      </c>
      <c r="L451" s="55">
        <v>5.38</v>
      </c>
      <c r="M451" s="55">
        <v>14.54</v>
      </c>
      <c r="N451" s="55">
        <v>38.9</v>
      </c>
      <c r="O451" s="55">
        <v>19.38</v>
      </c>
      <c r="P451" s="55">
        <v>11251.6216</v>
      </c>
      <c r="Q451" s="55">
        <v>3346.2734</v>
      </c>
      <c r="R451" s="55">
        <v>1975.5310999999999</v>
      </c>
      <c r="S451" s="55">
        <v>12.5</v>
      </c>
      <c r="T451" s="55">
        <v>2.95</v>
      </c>
      <c r="U451" s="55">
        <v>323.40710000000001</v>
      </c>
      <c r="V451" s="55">
        <v>70525.581600000005</v>
      </c>
      <c r="W451" s="55">
        <v>5504.2825000000003</v>
      </c>
      <c r="X451" s="55"/>
      <c r="AA451" s="1">
        <v>2.3765208097634716E-3</v>
      </c>
      <c r="AB451" s="1">
        <v>2.4550074720818271E-3</v>
      </c>
      <c r="AC451" s="1">
        <v>3.0216739616040211E-4</v>
      </c>
    </row>
    <row r="452" spans="8:29" x14ac:dyDescent="0.2">
      <c r="H452" s="54">
        <v>42395</v>
      </c>
      <c r="I452" s="55">
        <v>10190.5339</v>
      </c>
      <c r="J452" s="55">
        <v>13.3</v>
      </c>
      <c r="K452" s="55">
        <v>45.3</v>
      </c>
      <c r="L452" s="55">
        <v>5.44</v>
      </c>
      <c r="M452" s="55">
        <v>14.54</v>
      </c>
      <c r="N452" s="55">
        <v>41.27</v>
      </c>
      <c r="O452" s="55">
        <v>19.32</v>
      </c>
      <c r="P452" s="55">
        <v>11217.9627</v>
      </c>
      <c r="Q452" s="55">
        <v>3327.5381000000002</v>
      </c>
      <c r="R452" s="55">
        <v>1972.9701</v>
      </c>
      <c r="S452" s="55">
        <v>11.56</v>
      </c>
      <c r="T452" s="55">
        <v>2.92</v>
      </c>
      <c r="U452" s="55">
        <v>325.32130000000001</v>
      </c>
      <c r="V452" s="55">
        <v>69134.400200000004</v>
      </c>
      <c r="W452" s="55">
        <v>5483.9021000000002</v>
      </c>
      <c r="X452" s="55"/>
      <c r="AA452" s="1">
        <v>2.2934491484478681E-3</v>
      </c>
      <c r="AB452" s="1">
        <v>1.8562037395408737E-4</v>
      </c>
      <c r="AC452" s="1">
        <v>1.863065337427261E-2</v>
      </c>
    </row>
    <row r="453" spans="8:29" x14ac:dyDescent="0.2">
      <c r="H453" s="54">
        <v>42394</v>
      </c>
      <c r="I453" s="55">
        <v>10336.433199999999</v>
      </c>
      <c r="J453" s="55">
        <v>14.78</v>
      </c>
      <c r="K453" s="55">
        <v>41.25</v>
      </c>
      <c r="L453" s="55">
        <v>5.71</v>
      </c>
      <c r="M453" s="55">
        <v>14.54</v>
      </c>
      <c r="N453" s="55">
        <v>45.85</v>
      </c>
      <c r="O453" s="55">
        <v>20.25</v>
      </c>
      <c r="P453" s="55">
        <v>11240.7052</v>
      </c>
      <c r="Q453" s="55">
        <v>3342.2102</v>
      </c>
      <c r="R453" s="55">
        <v>1969.1775</v>
      </c>
      <c r="S453" s="55">
        <v>10.51</v>
      </c>
      <c r="T453" s="55">
        <v>3.14</v>
      </c>
      <c r="U453" s="55">
        <v>325.2045</v>
      </c>
      <c r="V453" s="55">
        <v>69364.755600000004</v>
      </c>
      <c r="W453" s="55">
        <v>5475.9778999999999</v>
      </c>
      <c r="X453" s="55"/>
      <c r="AA453" s="1">
        <v>6.5127772957487284E-3</v>
      </c>
      <c r="AB453" s="1">
        <v>7.0257984931254569E-4</v>
      </c>
      <c r="AC453" s="1">
        <v>1.2086122878540939E-2</v>
      </c>
    </row>
    <row r="454" spans="8:29" x14ac:dyDescent="0.2">
      <c r="H454" s="54">
        <v>42391</v>
      </c>
      <c r="I454" s="55">
        <v>10399.040999999999</v>
      </c>
      <c r="J454" s="55">
        <v>14.97</v>
      </c>
      <c r="K454" s="55">
        <v>37.5</v>
      </c>
      <c r="L454" s="55">
        <v>5.58</v>
      </c>
      <c r="M454" s="55">
        <v>14.54</v>
      </c>
      <c r="N454" s="55">
        <v>42.47</v>
      </c>
      <c r="O454" s="55">
        <v>20.04</v>
      </c>
      <c r="P454" s="55">
        <v>11230.3784</v>
      </c>
      <c r="Q454" s="55">
        <v>3384.5724</v>
      </c>
      <c r="R454" s="55">
        <v>1981.1439</v>
      </c>
      <c r="S454" s="55">
        <v>9.9700000000000006</v>
      </c>
      <c r="T454" s="55">
        <v>3.14</v>
      </c>
      <c r="U454" s="55">
        <v>325.74149999999997</v>
      </c>
      <c r="V454" s="55">
        <v>70162.668300000005</v>
      </c>
      <c r="W454" s="55">
        <v>5514.4533000000001</v>
      </c>
      <c r="X454" s="55"/>
      <c r="AA454" s="1">
        <v>1.3334108203980288E-2</v>
      </c>
      <c r="AB454" s="1">
        <v>8.461678741629175E-4</v>
      </c>
      <c r="AC454" s="1">
        <v>1.8348218784201009E-3</v>
      </c>
    </row>
    <row r="455" spans="8:29" x14ac:dyDescent="0.2">
      <c r="H455" s="54">
        <v>42390</v>
      </c>
      <c r="I455" s="55">
        <v>10214.1314</v>
      </c>
      <c r="J455" s="55">
        <v>13.97</v>
      </c>
      <c r="K455" s="55">
        <v>37.4</v>
      </c>
      <c r="L455" s="55">
        <v>5.45</v>
      </c>
      <c r="M455" s="55">
        <v>14.54</v>
      </c>
      <c r="N455" s="55">
        <v>41.9</v>
      </c>
      <c r="O455" s="55">
        <v>20.46</v>
      </c>
      <c r="P455" s="55">
        <v>11194.6958</v>
      </c>
      <c r="Q455" s="55">
        <v>3383.1835000000001</v>
      </c>
      <c r="R455" s="55">
        <v>1956.9984999999999</v>
      </c>
      <c r="S455" s="55">
        <v>9.77</v>
      </c>
      <c r="T455" s="55">
        <v>3.06</v>
      </c>
      <c r="U455" s="55">
        <v>314.89330000000001</v>
      </c>
      <c r="V455" s="55">
        <v>69253.697499999995</v>
      </c>
      <c r="W455" s="55">
        <v>5479.9062000000004</v>
      </c>
      <c r="X455" s="55"/>
      <c r="AA455" s="1">
        <v>1.1936788669699494E-2</v>
      </c>
      <c r="AB455" s="1">
        <v>3.1253800874722071E-3</v>
      </c>
      <c r="AC455" s="1">
        <v>2.7662606701017722E-4</v>
      </c>
    </row>
    <row r="456" spans="8:29" x14ac:dyDescent="0.2">
      <c r="H456" s="54">
        <v>42389</v>
      </c>
      <c r="I456" s="55">
        <v>10277.205400000001</v>
      </c>
      <c r="J456" s="55">
        <v>13.97</v>
      </c>
      <c r="K456" s="55">
        <v>35.799999999999997</v>
      </c>
      <c r="L456" s="55">
        <v>5.73</v>
      </c>
      <c r="M456" s="55">
        <v>14.54</v>
      </c>
      <c r="N456" s="55">
        <v>41.92</v>
      </c>
      <c r="O456" s="55">
        <v>20.78</v>
      </c>
      <c r="P456" s="55">
        <v>11241.377200000001</v>
      </c>
      <c r="Q456" s="55">
        <v>3321.7339999999999</v>
      </c>
      <c r="R456" s="55">
        <v>1969.1285</v>
      </c>
      <c r="S456" s="55">
        <v>10.34</v>
      </c>
      <c r="T456" s="55">
        <v>3.17</v>
      </c>
      <c r="U456" s="55">
        <v>310.27100000000002</v>
      </c>
      <c r="V456" s="55">
        <v>69470.599300000002</v>
      </c>
      <c r="W456" s="55">
        <v>5509.4228000000003</v>
      </c>
      <c r="X456" s="55"/>
      <c r="AA456" s="1">
        <v>5.9219005574338013E-3</v>
      </c>
      <c r="AB456" s="1">
        <v>6.324087999691308E-3</v>
      </c>
      <c r="AC456" s="1">
        <v>4.6708921182767593E-3</v>
      </c>
    </row>
    <row r="457" spans="8:29" x14ac:dyDescent="0.2">
      <c r="H457" s="54">
        <v>42388</v>
      </c>
      <c r="I457" s="55">
        <v>10356.8415</v>
      </c>
      <c r="J457" s="55">
        <v>13.73</v>
      </c>
      <c r="K457" s="55">
        <v>36.700000000000003</v>
      </c>
      <c r="L457" s="55">
        <v>5.79</v>
      </c>
      <c r="M457" s="55">
        <v>14.54</v>
      </c>
      <c r="N457" s="55">
        <v>38.25</v>
      </c>
      <c r="O457" s="55">
        <v>20.75</v>
      </c>
      <c r="P457" s="55">
        <v>11148.3375</v>
      </c>
      <c r="Q457" s="55">
        <v>3328.0884000000001</v>
      </c>
      <c r="R457" s="55">
        <v>1973.4969000000001</v>
      </c>
      <c r="S457" s="55">
        <v>10.53</v>
      </c>
      <c r="T457" s="55">
        <v>3.21</v>
      </c>
      <c r="U457" s="55">
        <v>310.6465</v>
      </c>
      <c r="V457" s="55">
        <v>70134.452699999994</v>
      </c>
      <c r="W457" s="55">
        <v>5558.1104999999998</v>
      </c>
      <c r="X457" s="55"/>
      <c r="AA457" s="1">
        <v>3.8669672815738743E-4</v>
      </c>
      <c r="AB457" s="1">
        <v>2.2367605527735535E-3</v>
      </c>
      <c r="AC457" s="1">
        <v>1.9590819640372681E-3</v>
      </c>
    </row>
    <row r="458" spans="8:29" x14ac:dyDescent="0.2">
      <c r="H458" s="54">
        <v>42387</v>
      </c>
      <c r="I458" s="55">
        <v>10153.325699999999</v>
      </c>
      <c r="J458" s="55">
        <v>13.04</v>
      </c>
      <c r="K458" s="55">
        <v>34.299999999999997</v>
      </c>
      <c r="L458" s="55">
        <v>5.51</v>
      </c>
      <c r="M458" s="55">
        <v>14.54</v>
      </c>
      <c r="N458" s="55">
        <v>35.6</v>
      </c>
      <c r="O458" s="55">
        <v>19.55</v>
      </c>
      <c r="P458" s="55">
        <v>11107.382600000001</v>
      </c>
      <c r="Q458" s="55">
        <v>3319.3850000000002</v>
      </c>
      <c r="R458" s="55">
        <v>1985.354</v>
      </c>
      <c r="S458" s="55">
        <v>10.130000000000001</v>
      </c>
      <c r="T458" s="55">
        <v>3.14</v>
      </c>
      <c r="U458" s="55">
        <v>305.24950000000001</v>
      </c>
      <c r="V458" s="55">
        <v>69322.143599999996</v>
      </c>
      <c r="W458" s="55">
        <v>5519.3173999999999</v>
      </c>
      <c r="X458" s="55"/>
      <c r="AA458" s="1">
        <v>9.3440796920510882E-3</v>
      </c>
      <c r="AB458" s="1">
        <v>1.5575810753527541E-3</v>
      </c>
      <c r="AC458" s="1">
        <v>2.4526886330256126E-3</v>
      </c>
    </row>
    <row r="459" spans="8:29" x14ac:dyDescent="0.2">
      <c r="H459" s="54">
        <v>42384</v>
      </c>
      <c r="I459" s="55">
        <v>9820.1260000000002</v>
      </c>
      <c r="J459" s="55">
        <v>12.4</v>
      </c>
      <c r="K459" s="55">
        <v>32.799999999999997</v>
      </c>
      <c r="L459" s="55">
        <v>5.54</v>
      </c>
      <c r="M459" s="55">
        <v>14.54</v>
      </c>
      <c r="N459" s="55">
        <v>33.1</v>
      </c>
      <c r="O459" s="55">
        <v>19.14</v>
      </c>
      <c r="P459" s="55">
        <v>11164.6824</v>
      </c>
      <c r="Q459" s="55">
        <v>3222.0556000000001</v>
      </c>
      <c r="R459" s="55">
        <v>1922.1878999999999</v>
      </c>
      <c r="S459" s="55">
        <v>9.7899999999999991</v>
      </c>
      <c r="T459" s="55">
        <v>3.13</v>
      </c>
      <c r="U459" s="55">
        <v>294.36579999999998</v>
      </c>
      <c r="V459" s="55">
        <v>68004.983800000002</v>
      </c>
      <c r="W459" s="55">
        <v>5456.7866000000004</v>
      </c>
      <c r="X459" s="55"/>
      <c r="AA459" s="1">
        <v>5.4911304970990393E-3</v>
      </c>
      <c r="AB459" s="1">
        <v>1.7222387239745895E-4</v>
      </c>
      <c r="AC459" s="1">
        <v>7.7971250924790958E-4</v>
      </c>
    </row>
    <row r="460" spans="8:29" x14ac:dyDescent="0.2">
      <c r="H460" s="54">
        <v>42383</v>
      </c>
      <c r="I460" s="55">
        <v>9904.8618999999999</v>
      </c>
      <c r="J460" s="55">
        <v>12.56</v>
      </c>
      <c r="K460" s="55">
        <v>32.799999999999997</v>
      </c>
      <c r="L460" s="55">
        <v>5.82</v>
      </c>
      <c r="M460" s="55">
        <v>14.54</v>
      </c>
      <c r="N460" s="55">
        <v>33.770000000000003</v>
      </c>
      <c r="O460" s="55">
        <v>20.07</v>
      </c>
      <c r="P460" s="55">
        <v>11253.018899999999</v>
      </c>
      <c r="Q460" s="55">
        <v>3237.0886999999998</v>
      </c>
      <c r="R460" s="55">
        <v>1920.9069</v>
      </c>
      <c r="S460" s="55">
        <v>10.29</v>
      </c>
      <c r="T460" s="55">
        <v>3.29</v>
      </c>
      <c r="U460" s="55">
        <v>296.53730000000002</v>
      </c>
      <c r="V460" s="55">
        <v>67146.7693</v>
      </c>
      <c r="W460" s="55">
        <v>5490.3026</v>
      </c>
      <c r="X460" s="55"/>
      <c r="AA460" s="1">
        <v>1.0581684794131352E-2</v>
      </c>
      <c r="AB460" s="1">
        <v>6.1652499612874223E-4</v>
      </c>
      <c r="AC460" s="1">
        <v>3.3484974828226211E-3</v>
      </c>
    </row>
    <row r="461" spans="8:29" x14ac:dyDescent="0.2">
      <c r="H461" s="54">
        <v>42382</v>
      </c>
      <c r="I461" s="55">
        <v>9875.2345999999998</v>
      </c>
      <c r="J461" s="55">
        <v>11.94</v>
      </c>
      <c r="K461" s="55">
        <v>30.79</v>
      </c>
      <c r="L461" s="55">
        <v>5.81</v>
      </c>
      <c r="M461" s="55">
        <v>14.54</v>
      </c>
      <c r="N461" s="55">
        <v>33.33</v>
      </c>
      <c r="O461" s="55">
        <v>19.88</v>
      </c>
      <c r="P461" s="55">
        <v>11258.4548</v>
      </c>
      <c r="Q461" s="55">
        <v>3224.8870000000002</v>
      </c>
      <c r="R461" s="55">
        <v>1898.5382999999999</v>
      </c>
      <c r="S461" s="55">
        <v>9.9700000000000006</v>
      </c>
      <c r="T461" s="55">
        <v>3.24</v>
      </c>
      <c r="U461" s="55">
        <v>297.33659999999998</v>
      </c>
      <c r="V461" s="55">
        <v>66054.142500000002</v>
      </c>
      <c r="W461" s="55">
        <v>5496.2435999999998</v>
      </c>
      <c r="X461" s="55"/>
      <c r="AA461" s="1">
        <v>6.06786133041326E-3</v>
      </c>
      <c r="AB461" s="1">
        <v>2.9657574269883469E-3</v>
      </c>
      <c r="AC461" s="1">
        <v>2.2336187788840611E-3</v>
      </c>
    </row>
    <row r="462" spans="8:29" x14ac:dyDescent="0.2">
      <c r="H462" s="54">
        <v>42381</v>
      </c>
      <c r="I462" s="55">
        <v>9653.8621000000003</v>
      </c>
      <c r="J462" s="55">
        <v>12.45</v>
      </c>
      <c r="K462" s="55">
        <v>31.98</v>
      </c>
      <c r="L462" s="55">
        <v>6.12</v>
      </c>
      <c r="M462" s="55">
        <v>14.54</v>
      </c>
      <c r="N462" s="55">
        <v>37.03</v>
      </c>
      <c r="O462" s="55">
        <v>20.59</v>
      </c>
      <c r="P462" s="55">
        <v>11236.0427</v>
      </c>
      <c r="Q462" s="55">
        <v>3269.0668999999998</v>
      </c>
      <c r="R462" s="55">
        <v>1907.7560000000001</v>
      </c>
      <c r="S462" s="55">
        <v>10.41</v>
      </c>
      <c r="T462" s="55">
        <v>3.23</v>
      </c>
      <c r="U462" s="55">
        <v>308.70429999999999</v>
      </c>
      <c r="V462" s="55">
        <v>65760.240300000005</v>
      </c>
      <c r="W462" s="55">
        <v>5482.2972</v>
      </c>
      <c r="X462" s="55"/>
      <c r="AA462" s="1">
        <v>6.5103369384852394E-3</v>
      </c>
      <c r="AB462" s="1">
        <v>5.1525682871389478E-4</v>
      </c>
      <c r="AC462" s="1">
        <v>1.2047128090090231E-3</v>
      </c>
    </row>
    <row r="463" spans="8:29" x14ac:dyDescent="0.2">
      <c r="H463" s="54">
        <v>42380</v>
      </c>
      <c r="I463" s="55">
        <v>9735.2603999999992</v>
      </c>
      <c r="J463" s="55">
        <v>12.48</v>
      </c>
      <c r="K463" s="55">
        <v>31.95</v>
      </c>
      <c r="L463" s="55">
        <v>6.44</v>
      </c>
      <c r="M463" s="55">
        <v>14.54</v>
      </c>
      <c r="N463" s="55">
        <v>41.14</v>
      </c>
      <c r="O463" s="55">
        <v>20.63</v>
      </c>
      <c r="P463" s="55">
        <v>11249.6355</v>
      </c>
      <c r="Q463" s="55">
        <v>3287.9011</v>
      </c>
      <c r="R463" s="55">
        <v>1905.4746</v>
      </c>
      <c r="S463" s="55">
        <v>10.3</v>
      </c>
      <c r="T463" s="55">
        <v>3.31</v>
      </c>
      <c r="U463" s="55">
        <v>307.7038</v>
      </c>
      <c r="V463" s="55">
        <v>66754.362999999998</v>
      </c>
      <c r="W463" s="55">
        <v>5501.5878000000002</v>
      </c>
      <c r="X463" s="55"/>
      <c r="AA463" s="1">
        <v>6.5495640166668423E-4</v>
      </c>
      <c r="AB463" s="1">
        <v>3.6545684525490785E-4</v>
      </c>
      <c r="AC463" s="1">
        <v>7.2970300502259722E-3</v>
      </c>
    </row>
    <row r="464" spans="8:29" x14ac:dyDescent="0.2">
      <c r="H464" s="54">
        <v>42377</v>
      </c>
      <c r="I464" s="55">
        <v>10087.204599999999</v>
      </c>
      <c r="J464" s="55">
        <v>13.62</v>
      </c>
      <c r="K464" s="55">
        <v>35.5</v>
      </c>
      <c r="L464" s="55">
        <v>6.78</v>
      </c>
      <c r="M464" s="55">
        <v>14.39</v>
      </c>
      <c r="N464" s="55">
        <v>45.71</v>
      </c>
      <c r="O464" s="55">
        <v>22.05</v>
      </c>
      <c r="P464" s="55">
        <v>11261.882299999999</v>
      </c>
      <c r="Q464" s="55">
        <v>3317.6097</v>
      </c>
      <c r="R464" s="55">
        <v>1919.7511</v>
      </c>
      <c r="S464" s="55">
        <v>11.44</v>
      </c>
      <c r="T464" s="55">
        <v>3.55</v>
      </c>
      <c r="U464" s="55">
        <v>306.59039999999999</v>
      </c>
      <c r="V464" s="55">
        <v>67727.303400000004</v>
      </c>
      <c r="W464" s="55">
        <v>5593.0320000000002</v>
      </c>
      <c r="X464" s="55"/>
      <c r="AA464" s="1">
        <v>1.0824060360425936E-3</v>
      </c>
      <c r="AB464" s="1">
        <v>9.8421267820647529E-4</v>
      </c>
      <c r="AC464" s="1">
        <v>3.2255180154556751E-3</v>
      </c>
    </row>
    <row r="465" spans="8:29" x14ac:dyDescent="0.2">
      <c r="H465" s="54">
        <v>42376</v>
      </c>
      <c r="I465" s="55">
        <v>10081.9563</v>
      </c>
      <c r="J465" s="55">
        <v>13.2</v>
      </c>
      <c r="K465" s="55">
        <v>35.94</v>
      </c>
      <c r="L465" s="55">
        <v>7.12</v>
      </c>
      <c r="M465" s="55">
        <v>14.53</v>
      </c>
      <c r="N465" s="55">
        <v>44.62</v>
      </c>
      <c r="O465" s="55">
        <v>20.43</v>
      </c>
      <c r="P465" s="55">
        <v>11266.590700000001</v>
      </c>
      <c r="Q465" s="55">
        <v>3325.8744999999999</v>
      </c>
      <c r="R465" s="55">
        <v>1903.6106</v>
      </c>
      <c r="S465" s="55">
        <v>11.28</v>
      </c>
      <c r="T465" s="55">
        <v>3.27</v>
      </c>
      <c r="U465" s="55">
        <v>306.56549999999999</v>
      </c>
      <c r="V465" s="55">
        <v>67331.963399999993</v>
      </c>
      <c r="W465" s="55">
        <v>5564.4270999999999</v>
      </c>
      <c r="X465" s="55"/>
      <c r="AA465" s="1">
        <v>7.136589050504738E-3</v>
      </c>
      <c r="AB465" s="1">
        <v>1.2694698278414851E-3</v>
      </c>
      <c r="AC465" s="1">
        <v>1.4747340044235613E-2</v>
      </c>
    </row>
    <row r="466" spans="8:29" x14ac:dyDescent="0.2">
      <c r="H466" s="54">
        <v>42375</v>
      </c>
      <c r="I466" s="55">
        <v>10082.474399999999</v>
      </c>
      <c r="J466" s="55">
        <v>14.65</v>
      </c>
      <c r="K466" s="55">
        <v>39.93</v>
      </c>
      <c r="L466" s="55">
        <v>7.49</v>
      </c>
      <c r="M466" s="55">
        <v>16.13</v>
      </c>
      <c r="N466" s="55">
        <v>40.619999999999997</v>
      </c>
      <c r="O466" s="55">
        <v>22.23</v>
      </c>
      <c r="P466" s="55">
        <v>11290.104300000001</v>
      </c>
      <c r="Q466" s="55">
        <v>3318.3591000000001</v>
      </c>
      <c r="R466" s="55">
        <v>1882.4421</v>
      </c>
      <c r="S466" s="55">
        <v>12.48</v>
      </c>
      <c r="T466" s="55">
        <v>3.62</v>
      </c>
      <c r="U466" s="55">
        <v>306.5129</v>
      </c>
      <c r="V466" s="55">
        <v>68620.966400000005</v>
      </c>
      <c r="W466" s="55">
        <v>5571.7587999999996</v>
      </c>
      <c r="X466" s="55"/>
      <c r="AA466" s="1">
        <v>2.2198938543648294E-3</v>
      </c>
      <c r="AB466" s="1">
        <v>1.1710396416120261E-3</v>
      </c>
      <c r="AC466" s="1">
        <v>3.5141445667963289E-4</v>
      </c>
    </row>
    <row r="467" spans="8:29" x14ac:dyDescent="0.2">
      <c r="H467" s="54">
        <v>42374</v>
      </c>
      <c r="I467" s="55">
        <v>10205.485199999999</v>
      </c>
      <c r="J467" s="55">
        <v>14.44</v>
      </c>
      <c r="K467" s="55">
        <v>38.33</v>
      </c>
      <c r="L467" s="55">
        <v>7.29</v>
      </c>
      <c r="M467" s="55">
        <v>15.5</v>
      </c>
      <c r="N467" s="55">
        <v>36.93</v>
      </c>
      <c r="O467" s="55">
        <v>21.14</v>
      </c>
      <c r="P467" s="55">
        <v>11218.9841</v>
      </c>
      <c r="Q467" s="55">
        <v>3315.7284</v>
      </c>
      <c r="R467" s="55">
        <v>1894.0722000000001</v>
      </c>
      <c r="S467" s="55">
        <v>12.2</v>
      </c>
      <c r="T467" s="55">
        <v>3.34</v>
      </c>
      <c r="U467" s="55">
        <v>307.92619999999999</v>
      </c>
      <c r="V467" s="55">
        <v>69292.971900000004</v>
      </c>
      <c r="W467" s="55">
        <v>5621.3037000000004</v>
      </c>
      <c r="X467" s="55"/>
      <c r="AA467" s="1">
        <v>1.1413919499818626E-3</v>
      </c>
      <c r="AB467" s="1">
        <v>1.1729761423958651E-3</v>
      </c>
      <c r="AC467" s="1">
        <v>2.017979469353226E-3</v>
      </c>
    </row>
    <row r="468" spans="8:29" x14ac:dyDescent="0.2">
      <c r="H468" s="54">
        <v>42373</v>
      </c>
      <c r="I468" s="55">
        <v>10199.7428</v>
      </c>
      <c r="J468" s="55">
        <v>14.31</v>
      </c>
      <c r="K468" s="55">
        <v>42.59</v>
      </c>
      <c r="L468" s="55">
        <v>7.61</v>
      </c>
      <c r="M468" s="55">
        <v>16.45</v>
      </c>
      <c r="N468" s="55">
        <v>36.08</v>
      </c>
      <c r="O468" s="55">
        <v>20.350000000000001</v>
      </c>
      <c r="P468" s="55">
        <v>11289.152700000001</v>
      </c>
      <c r="Q468" s="55">
        <v>3263.4198999999999</v>
      </c>
      <c r="R468" s="55">
        <v>1880.9480000000001</v>
      </c>
      <c r="S468" s="55">
        <v>12.76</v>
      </c>
      <c r="T468" s="55">
        <v>3.26</v>
      </c>
      <c r="U468" s="55">
        <v>304.2133</v>
      </c>
      <c r="V468" s="55">
        <v>68720.137499999997</v>
      </c>
      <c r="W468" s="55">
        <v>5632.8537999999999</v>
      </c>
      <c r="X468" s="55"/>
      <c r="AA468" s="1">
        <v>1.2201803096942632E-2</v>
      </c>
      <c r="AB468" s="1">
        <v>3.7679658362901325E-3</v>
      </c>
      <c r="AC468" s="1">
        <v>1.263003138519081E-2</v>
      </c>
    </row>
    <row r="469" spans="8:29" x14ac:dyDescent="0.2">
      <c r="H469" s="54">
        <v>42369</v>
      </c>
      <c r="I469" s="55">
        <v>10559.117700000001</v>
      </c>
      <c r="J469" s="55">
        <v>15.89</v>
      </c>
      <c r="K469" s="55">
        <v>47.32</v>
      </c>
      <c r="L469" s="55">
        <v>8.01</v>
      </c>
      <c r="M469" s="55">
        <v>18.28</v>
      </c>
      <c r="N469" s="55">
        <v>40.049999999999997</v>
      </c>
      <c r="O469" s="55">
        <v>22.57</v>
      </c>
      <c r="P469" s="55">
        <v>11411.3801</v>
      </c>
      <c r="Q469" s="55">
        <v>3280.9268000000002</v>
      </c>
      <c r="R469" s="55">
        <v>1928.2058</v>
      </c>
      <c r="S469" s="55">
        <v>14.18</v>
      </c>
      <c r="T469" s="55">
        <v>3.61</v>
      </c>
      <c r="U469" s="55">
        <v>305.03680000000003</v>
      </c>
      <c r="V469" s="55">
        <v>70338.706000000006</v>
      </c>
      <c r="W469" s="55">
        <v>5685.1154999999999</v>
      </c>
      <c r="X469" s="55"/>
      <c r="AA469" s="1">
        <v>5.6392259981432602E-3</v>
      </c>
      <c r="AB469" s="1">
        <v>2.9601799068248447E-3</v>
      </c>
      <c r="AC469" s="1">
        <v>3.7451861430993771E-3</v>
      </c>
    </row>
    <row r="470" spans="8:29" x14ac:dyDescent="0.2">
      <c r="H470" s="54">
        <v>42368</v>
      </c>
      <c r="I470" s="55">
        <v>10642.302900000001</v>
      </c>
      <c r="J470" s="55">
        <v>16.3</v>
      </c>
      <c r="K470" s="55">
        <v>46.7</v>
      </c>
      <c r="L470" s="55">
        <v>8.07</v>
      </c>
      <c r="M470" s="55">
        <v>19.14</v>
      </c>
      <c r="N470" s="55">
        <v>38.82</v>
      </c>
      <c r="O470" s="55">
        <v>22.81</v>
      </c>
      <c r="P470" s="55">
        <v>11455.355799999999</v>
      </c>
      <c r="Q470" s="55">
        <v>3288.0137</v>
      </c>
      <c r="R470" s="55">
        <v>1922.1592000000001</v>
      </c>
      <c r="S470" s="55">
        <v>14.26</v>
      </c>
      <c r="T470" s="55">
        <v>3.64</v>
      </c>
      <c r="U470" s="55">
        <v>307.3048</v>
      </c>
      <c r="V470" s="55">
        <v>69802.627500000002</v>
      </c>
      <c r="W470" s="55">
        <v>5647.6750000000002</v>
      </c>
      <c r="X470" s="55"/>
      <c r="AA470" s="1">
        <v>1.0040742404883174E-3</v>
      </c>
      <c r="AB470" s="1">
        <v>7.3230565885333831E-3</v>
      </c>
      <c r="AC470" s="1">
        <v>1.0054429145864408E-2</v>
      </c>
    </row>
    <row r="471" spans="8:29" x14ac:dyDescent="0.2">
      <c r="H471" s="54">
        <v>42367</v>
      </c>
      <c r="I471" s="55">
        <v>10563.6378</v>
      </c>
      <c r="J471" s="55">
        <v>16.34</v>
      </c>
      <c r="K471" s="55">
        <v>46.85</v>
      </c>
      <c r="L471" s="55">
        <v>7.98</v>
      </c>
      <c r="M471" s="55">
        <v>18.760000000000002</v>
      </c>
      <c r="N471" s="55">
        <v>35.29</v>
      </c>
      <c r="O471" s="55">
        <v>22.76</v>
      </c>
      <c r="P471" s="55">
        <v>11493.188399999999</v>
      </c>
      <c r="Q471" s="55">
        <v>3283.5915</v>
      </c>
      <c r="R471" s="55">
        <v>1908.2947999999999</v>
      </c>
      <c r="S471" s="55">
        <v>14.12</v>
      </c>
      <c r="T471" s="55">
        <v>3.65</v>
      </c>
      <c r="U471" s="55">
        <v>308.88350000000003</v>
      </c>
      <c r="V471" s="55">
        <v>69019.171100000007</v>
      </c>
      <c r="W471" s="55">
        <v>5649.9952000000003</v>
      </c>
      <c r="X471" s="55"/>
      <c r="AA471" s="1">
        <v>1.2868946240343404E-2</v>
      </c>
      <c r="AB471" s="1">
        <v>2.5494872146868408E-3</v>
      </c>
      <c r="AC471" s="1">
        <v>1.1542970112559225E-2</v>
      </c>
    </row>
    <row r="472" spans="8:29" x14ac:dyDescent="0.2">
      <c r="H472" s="54">
        <v>42366</v>
      </c>
      <c r="I472" s="55">
        <v>10412.3086</v>
      </c>
      <c r="J472" s="55">
        <v>16</v>
      </c>
      <c r="K472" s="55">
        <v>46.13</v>
      </c>
      <c r="L472" s="55">
        <v>7.97</v>
      </c>
      <c r="M472" s="55">
        <v>18.7</v>
      </c>
      <c r="N472" s="55">
        <v>35.6</v>
      </c>
      <c r="O472" s="55">
        <v>22.57</v>
      </c>
      <c r="P472" s="55">
        <v>11484.8274</v>
      </c>
      <c r="Q472" s="55">
        <v>3277.8117000000002</v>
      </c>
      <c r="R472" s="55">
        <v>1881.0735999999999</v>
      </c>
      <c r="S472" s="55">
        <v>13.99</v>
      </c>
      <c r="T472" s="55">
        <v>3.62</v>
      </c>
      <c r="U472" s="55">
        <v>303.05500000000001</v>
      </c>
      <c r="V472" s="55">
        <v>67762.5092</v>
      </c>
      <c r="W472" s="55">
        <v>5595.9503999999997</v>
      </c>
      <c r="X472" s="55"/>
      <c r="AA472" s="1">
        <v>1.7191265978376835E-3</v>
      </c>
      <c r="AB472" s="1">
        <v>5.6527835058410858E-3</v>
      </c>
      <c r="AC472" s="1">
        <v>3.4781967533961122E-3</v>
      </c>
    </row>
    <row r="473" spans="8:29" x14ac:dyDescent="0.2">
      <c r="H473" s="54">
        <v>42363</v>
      </c>
      <c r="I473" s="55">
        <v>10668.0142</v>
      </c>
      <c r="J473" s="55">
        <v>16.78</v>
      </c>
      <c r="K473" s="55">
        <v>45.96</v>
      </c>
      <c r="L473" s="55">
        <v>8.1199999999999992</v>
      </c>
      <c r="M473" s="55">
        <v>20.100000000000001</v>
      </c>
      <c r="N473" s="55">
        <v>36.85</v>
      </c>
      <c r="O473" s="55">
        <v>23.31</v>
      </c>
      <c r="P473" s="55">
        <v>11521.5977</v>
      </c>
      <c r="Q473" s="55">
        <v>3358.4476</v>
      </c>
      <c r="R473" s="55">
        <v>1909.5273999999999</v>
      </c>
      <c r="S473" s="55">
        <v>14.5</v>
      </c>
      <c r="T473" s="55">
        <v>3.71</v>
      </c>
      <c r="U473" s="55">
        <v>301.76209999999998</v>
      </c>
      <c r="V473" s="55">
        <v>68826.093599999993</v>
      </c>
      <c r="W473" s="55">
        <v>5643.0330000000004</v>
      </c>
      <c r="X473" s="55"/>
      <c r="AA473" s="1">
        <v>2.4130457958061458E-3</v>
      </c>
      <c r="AB473" s="1">
        <v>4.8328334093230563E-3</v>
      </c>
      <c r="AC473" s="1">
        <v>1.7543358996383596E-3</v>
      </c>
    </row>
    <row r="474" spans="8:29" x14ac:dyDescent="0.2">
      <c r="H474" s="54">
        <v>42362</v>
      </c>
      <c r="I474" s="55">
        <v>10633.921</v>
      </c>
      <c r="J474" s="55">
        <v>16.96</v>
      </c>
      <c r="K474" s="55">
        <v>45.84</v>
      </c>
      <c r="L474" s="55">
        <v>7.99</v>
      </c>
      <c r="M474" s="55">
        <v>19.75</v>
      </c>
      <c r="N474" s="55">
        <v>36.840000000000003</v>
      </c>
      <c r="O474" s="55">
        <v>23</v>
      </c>
      <c r="P474" s="55">
        <v>11455.9007</v>
      </c>
      <c r="Q474" s="55">
        <v>3383.7161000000001</v>
      </c>
      <c r="R474" s="55">
        <v>1924.0123000000001</v>
      </c>
      <c r="S474" s="55">
        <v>14.38</v>
      </c>
      <c r="T474" s="55">
        <v>3.72</v>
      </c>
      <c r="U474" s="55">
        <v>310.87430000000001</v>
      </c>
      <c r="V474" s="55">
        <v>69083.329400000002</v>
      </c>
      <c r="W474" s="55">
        <v>5620.3963000000003</v>
      </c>
      <c r="X474" s="55"/>
      <c r="AA474" s="1">
        <v>5.5573518290972235E-3</v>
      </c>
      <c r="AB474" s="1">
        <v>5.8537571065158112E-3</v>
      </c>
      <c r="AC474" s="1">
        <v>2.7220626822068494E-2</v>
      </c>
    </row>
    <row r="475" spans="8:29" x14ac:dyDescent="0.2">
      <c r="H475" s="54">
        <v>42361</v>
      </c>
      <c r="I475" s="55">
        <v>10711.3966</v>
      </c>
      <c r="J475" s="55">
        <v>16.420000000000002</v>
      </c>
      <c r="K475" s="55">
        <v>46.08</v>
      </c>
      <c r="L475" s="55">
        <v>8.02</v>
      </c>
      <c r="M475" s="55">
        <v>19.510000000000002</v>
      </c>
      <c r="N475" s="55">
        <v>35</v>
      </c>
      <c r="O475" s="55">
        <v>24.5</v>
      </c>
      <c r="P475" s="55">
        <v>11476.1106</v>
      </c>
      <c r="Q475" s="55">
        <v>3375.7242000000001</v>
      </c>
      <c r="R475" s="55">
        <v>1931.8755000000001</v>
      </c>
      <c r="S475" s="55">
        <v>14.57</v>
      </c>
      <c r="T475" s="55">
        <v>3.76</v>
      </c>
      <c r="U475" s="55">
        <v>311.65309999999999</v>
      </c>
      <c r="V475" s="55">
        <v>69844.386499999993</v>
      </c>
      <c r="W475" s="55">
        <v>5629.1149999999998</v>
      </c>
      <c r="X475" s="55"/>
      <c r="AA475" s="1">
        <v>2.5989292196570979E-3</v>
      </c>
      <c r="AB475" s="1">
        <v>1.283880165175999E-3</v>
      </c>
      <c r="AC475" s="1">
        <v>1.3252806002164164E-3</v>
      </c>
    </row>
    <row r="476" spans="8:29" x14ac:dyDescent="0.2">
      <c r="H476" s="54">
        <v>42360</v>
      </c>
      <c r="I476" s="55">
        <v>10742.0844</v>
      </c>
      <c r="J476" s="55">
        <v>16.55</v>
      </c>
      <c r="K476" s="55">
        <v>45.14</v>
      </c>
      <c r="L476" s="55">
        <v>8.08</v>
      </c>
      <c r="M476" s="55">
        <v>21.12</v>
      </c>
      <c r="N476" s="55">
        <v>38.049999999999997</v>
      </c>
      <c r="O476" s="55">
        <v>22.27</v>
      </c>
      <c r="P476" s="55">
        <v>11586.2855</v>
      </c>
      <c r="Q476" s="55">
        <v>3391.7723000000001</v>
      </c>
      <c r="R476" s="55">
        <v>1940.2091</v>
      </c>
      <c r="S476" s="55">
        <v>14.95</v>
      </c>
      <c r="T476" s="55">
        <v>3.86</v>
      </c>
      <c r="U476" s="55">
        <v>313.48270000000002</v>
      </c>
      <c r="V476" s="55">
        <v>70445.409199999995</v>
      </c>
      <c r="W476" s="55">
        <v>5656.2631000000001</v>
      </c>
      <c r="X476" s="55"/>
      <c r="AA476" s="1">
        <v>5.9317963625227232E-3</v>
      </c>
      <c r="AB476" s="1">
        <v>1.6508191120956361E-4</v>
      </c>
      <c r="AC476" s="1">
        <v>9.9791807787374953E-4</v>
      </c>
    </row>
    <row r="477" spans="8:29" x14ac:dyDescent="0.2">
      <c r="H477" s="54">
        <v>42359</v>
      </c>
      <c r="I477" s="55">
        <v>10820.1083</v>
      </c>
      <c r="J477" s="55">
        <v>16.63</v>
      </c>
      <c r="K477" s="55">
        <v>43.86</v>
      </c>
      <c r="L477" s="55">
        <v>8.02</v>
      </c>
      <c r="M477" s="55">
        <v>20.48</v>
      </c>
      <c r="N477" s="55">
        <v>36.130000000000003</v>
      </c>
      <c r="O477" s="55">
        <v>22.21</v>
      </c>
      <c r="P477" s="55">
        <v>11634.7346</v>
      </c>
      <c r="Q477" s="55">
        <v>3396.4623000000001</v>
      </c>
      <c r="R477" s="55">
        <v>1945.1586</v>
      </c>
      <c r="S477" s="55">
        <v>14.41</v>
      </c>
      <c r="T477" s="55">
        <v>3.81</v>
      </c>
      <c r="U477" s="55">
        <v>311.55689999999998</v>
      </c>
      <c r="V477" s="55">
        <v>70686.616999999998</v>
      </c>
      <c r="W477" s="55">
        <v>5678.2062999999998</v>
      </c>
      <c r="X477" s="55"/>
      <c r="AA477" s="1">
        <v>1.7202778398292762E-2</v>
      </c>
      <c r="AB477" s="1">
        <v>3.7756176577723455E-3</v>
      </c>
      <c r="AC477" s="1">
        <v>2.9584201056093162E-3</v>
      </c>
    </row>
    <row r="478" spans="8:29" x14ac:dyDescent="0.2">
      <c r="H478" s="54">
        <v>42356</v>
      </c>
      <c r="I478" s="55">
        <v>10420.7896</v>
      </c>
      <c r="J478" s="55">
        <v>16.47</v>
      </c>
      <c r="K478" s="55">
        <v>43.86</v>
      </c>
      <c r="L478" s="55">
        <v>8.0399999999999991</v>
      </c>
      <c r="M478" s="55">
        <v>19.07</v>
      </c>
      <c r="N478" s="55">
        <v>37.200000000000003</v>
      </c>
      <c r="O478" s="55">
        <v>22.51</v>
      </c>
      <c r="P478" s="55">
        <v>11512.3559</v>
      </c>
      <c r="Q478" s="55">
        <v>3333.4845</v>
      </c>
      <c r="R478" s="55">
        <v>1914.7741000000001</v>
      </c>
      <c r="S478" s="55">
        <v>14.3</v>
      </c>
      <c r="T478" s="55">
        <v>3.71</v>
      </c>
      <c r="U478" s="55">
        <v>301.71780000000001</v>
      </c>
      <c r="V478" s="55">
        <v>70023.393800000005</v>
      </c>
      <c r="W478" s="55">
        <v>5558.1719999999996</v>
      </c>
      <c r="X478" s="55"/>
      <c r="AA478" s="1">
        <v>6.2028662389070899E-3</v>
      </c>
      <c r="AB478" s="1">
        <v>1.4602899672204739E-3</v>
      </c>
      <c r="AC478" s="1">
        <v>3.0728116242493275E-3</v>
      </c>
    </row>
    <row r="479" spans="8:29" x14ac:dyDescent="0.2">
      <c r="H479" s="54">
        <v>42355</v>
      </c>
      <c r="I479" s="55">
        <v>10273.9643</v>
      </c>
      <c r="J479" s="55">
        <v>16.850000000000001</v>
      </c>
      <c r="K479" s="55">
        <v>44.83</v>
      </c>
      <c r="L479" s="55">
        <v>8</v>
      </c>
      <c r="M479" s="55">
        <v>17.34</v>
      </c>
      <c r="N479" s="55">
        <v>38.06</v>
      </c>
      <c r="O479" s="55">
        <v>22.46</v>
      </c>
      <c r="P479" s="55">
        <v>11502.735500000001</v>
      </c>
      <c r="Q479" s="55">
        <v>3307.5444000000002</v>
      </c>
      <c r="R479" s="55">
        <v>1875.751</v>
      </c>
      <c r="S479" s="55">
        <v>14.55</v>
      </c>
      <c r="T479" s="55">
        <v>3.76</v>
      </c>
      <c r="U479" s="55">
        <v>298.99919999999997</v>
      </c>
      <c r="V479" s="55">
        <v>69319.212400000004</v>
      </c>
      <c r="W479" s="55">
        <v>5539.9762000000001</v>
      </c>
      <c r="X479" s="55"/>
      <c r="AA479" s="1">
        <v>1.300495258861023E-2</v>
      </c>
      <c r="AB479" s="1">
        <v>1.1734829570001493E-2</v>
      </c>
      <c r="AC479" s="1">
        <v>9.9885569277409214E-3</v>
      </c>
    </row>
    <row r="480" spans="8:29" x14ac:dyDescent="0.2">
      <c r="H480" s="54">
        <v>42354</v>
      </c>
      <c r="I480" s="55">
        <v>10334.745699999999</v>
      </c>
      <c r="J480" s="55">
        <v>16.600000000000001</v>
      </c>
      <c r="K480" s="55">
        <v>44.6</v>
      </c>
      <c r="L480" s="55">
        <v>7.89</v>
      </c>
      <c r="M480" s="55">
        <v>16.940000000000001</v>
      </c>
      <c r="N480" s="55">
        <v>34.6</v>
      </c>
      <c r="O480" s="55">
        <v>22.4</v>
      </c>
      <c r="P480" s="55">
        <v>11579.626200000001</v>
      </c>
      <c r="Q480" s="55">
        <v>3325.7993999999999</v>
      </c>
      <c r="R480" s="55">
        <v>1907.5234</v>
      </c>
      <c r="S480" s="55">
        <v>14.18</v>
      </c>
      <c r="T480" s="55">
        <v>3.68</v>
      </c>
      <c r="U480" s="55">
        <v>299.78840000000002</v>
      </c>
      <c r="V480" s="55">
        <v>69710.796199999997</v>
      </c>
      <c r="W480" s="55">
        <v>5541.4493000000002</v>
      </c>
      <c r="X480" s="55"/>
      <c r="AA480" s="1">
        <v>1.0678859001821417E-2</v>
      </c>
      <c r="AB480" s="1">
        <v>2.3898093189242964E-3</v>
      </c>
      <c r="AC480" s="1">
        <v>7.9411977789841659E-3</v>
      </c>
    </row>
    <row r="481" spans="8:29" x14ac:dyDescent="0.2">
      <c r="H481" s="54">
        <v>42353</v>
      </c>
      <c r="I481" s="55">
        <v>10294.3001</v>
      </c>
      <c r="J481" s="55">
        <v>16.25</v>
      </c>
      <c r="K481" s="55">
        <v>43.6</v>
      </c>
      <c r="L481" s="55">
        <v>7.92</v>
      </c>
      <c r="M481" s="55">
        <v>16.850000000000001</v>
      </c>
      <c r="N481" s="55">
        <v>32.909999999999997</v>
      </c>
      <c r="O481" s="55">
        <v>22.33</v>
      </c>
      <c r="P481" s="55">
        <v>11523.706899999999</v>
      </c>
      <c r="Q481" s="55">
        <v>3316.9434000000001</v>
      </c>
      <c r="R481" s="55">
        <v>1900.0350000000001</v>
      </c>
      <c r="S481" s="55">
        <v>14.06</v>
      </c>
      <c r="T481" s="55">
        <v>3.66</v>
      </c>
      <c r="U481" s="55">
        <v>297.95670000000001</v>
      </c>
      <c r="V481" s="55">
        <v>69118.996899999998</v>
      </c>
      <c r="W481" s="55">
        <v>5545.7245000000003</v>
      </c>
      <c r="X481" s="55"/>
      <c r="AA481" s="1">
        <v>7.1887893566617844E-3</v>
      </c>
      <c r="AB481" s="1">
        <v>8.1352613002771967E-4</v>
      </c>
      <c r="AC481" s="1">
        <v>1.3186497840479428E-3</v>
      </c>
    </row>
    <row r="482" spans="8:29" x14ac:dyDescent="0.2">
      <c r="H482" s="54">
        <v>42352</v>
      </c>
      <c r="I482" s="55">
        <v>10387.5491</v>
      </c>
      <c r="J482" s="55">
        <v>15.8</v>
      </c>
      <c r="K482" s="55">
        <v>41.09</v>
      </c>
      <c r="L482" s="55">
        <v>7.93</v>
      </c>
      <c r="M482" s="55">
        <v>16.899999999999999</v>
      </c>
      <c r="N482" s="55">
        <v>32.31</v>
      </c>
      <c r="O482" s="55">
        <v>21.97</v>
      </c>
      <c r="P482" s="55">
        <v>11579.637199999999</v>
      </c>
      <c r="Q482" s="55">
        <v>3319.1363999999999</v>
      </c>
      <c r="R482" s="55">
        <v>1893.0771</v>
      </c>
      <c r="S482" s="55">
        <v>14.05</v>
      </c>
      <c r="T482" s="55">
        <v>3.74</v>
      </c>
      <c r="U482" s="55">
        <v>298.52710000000002</v>
      </c>
      <c r="V482" s="55">
        <v>69434.0524</v>
      </c>
      <c r="W482" s="55">
        <v>5554.4128000000001</v>
      </c>
      <c r="X482" s="55"/>
      <c r="AA482" s="1">
        <v>1.4870969989860372E-2</v>
      </c>
      <c r="AB482" s="1">
        <v>8.7445845822842205E-4</v>
      </c>
      <c r="AC482" s="1">
        <v>1.4795261956135342E-3</v>
      </c>
    </row>
    <row r="483" spans="8:29" x14ac:dyDescent="0.2">
      <c r="H483" s="54">
        <v>42349</v>
      </c>
      <c r="I483" s="55">
        <v>10396.457899999999</v>
      </c>
      <c r="J483" s="55">
        <v>15.13</v>
      </c>
      <c r="K483" s="55">
        <v>41.1</v>
      </c>
      <c r="L483" s="55">
        <v>7.81</v>
      </c>
      <c r="M483" s="55">
        <v>16.28</v>
      </c>
      <c r="N483" s="55">
        <v>29.37</v>
      </c>
      <c r="O483" s="55">
        <v>21.07</v>
      </c>
      <c r="P483" s="55">
        <v>11558.159100000001</v>
      </c>
      <c r="Q483" s="55">
        <v>3353.9209000000001</v>
      </c>
      <c r="R483" s="55">
        <v>1894.6539</v>
      </c>
      <c r="S483" s="55">
        <v>13.38</v>
      </c>
      <c r="T483" s="55">
        <v>3.63</v>
      </c>
      <c r="U483" s="55">
        <v>294.4006</v>
      </c>
      <c r="V483" s="55">
        <v>69584.753599999996</v>
      </c>
      <c r="W483" s="55">
        <v>5540.3471</v>
      </c>
      <c r="X483" s="55"/>
      <c r="AA483" s="1">
        <v>4.8152641502352544E-3</v>
      </c>
      <c r="AB483" s="1">
        <v>3.3406643843834072E-3</v>
      </c>
      <c r="AC483" s="1">
        <v>9.3554512981537385E-3</v>
      </c>
    </row>
    <row r="484" spans="8:29" x14ac:dyDescent="0.2">
      <c r="H484" s="54">
        <v>42348</v>
      </c>
      <c r="I484" s="55">
        <v>10163.177299999999</v>
      </c>
      <c r="J484" s="55">
        <v>15.24</v>
      </c>
      <c r="K484" s="55">
        <v>41.1</v>
      </c>
      <c r="L484" s="55">
        <v>7.73</v>
      </c>
      <c r="M484" s="55">
        <v>16.170000000000002</v>
      </c>
      <c r="N484" s="55">
        <v>28.82</v>
      </c>
      <c r="O484" s="55">
        <v>21.62</v>
      </c>
      <c r="P484" s="55">
        <v>11409.6754</v>
      </c>
      <c r="Q484" s="55">
        <v>3347.027</v>
      </c>
      <c r="R484" s="55">
        <v>1854.2501</v>
      </c>
      <c r="S484" s="55">
        <v>13.79</v>
      </c>
      <c r="T484" s="55">
        <v>3.6</v>
      </c>
      <c r="U484" s="55">
        <v>294.9375</v>
      </c>
      <c r="V484" s="55">
        <v>67964.023300000001</v>
      </c>
      <c r="W484" s="55">
        <v>5443.8579</v>
      </c>
      <c r="X484" s="55"/>
      <c r="AA484" s="1">
        <v>1.8199473481621542E-3</v>
      </c>
      <c r="AB484" s="1">
        <v>1.3218485675461356E-3</v>
      </c>
      <c r="AC484" s="1">
        <v>6.9190255795750222E-3</v>
      </c>
    </row>
    <row r="485" spans="8:29" x14ac:dyDescent="0.2">
      <c r="H485" s="54">
        <v>42347</v>
      </c>
      <c r="I485" s="55">
        <v>10389.7678</v>
      </c>
      <c r="J485" s="55">
        <v>15.16</v>
      </c>
      <c r="K485" s="55">
        <v>41.1</v>
      </c>
      <c r="L485" s="55">
        <v>7.91</v>
      </c>
      <c r="M485" s="55">
        <v>16.14</v>
      </c>
      <c r="N485" s="55">
        <v>30.23</v>
      </c>
      <c r="O485" s="55">
        <v>21.81</v>
      </c>
      <c r="P485" s="55">
        <v>11619.1947</v>
      </c>
      <c r="Q485" s="55">
        <v>3361.6046000000001</v>
      </c>
      <c r="R485" s="55">
        <v>1852.6701</v>
      </c>
      <c r="S485" s="55">
        <v>13.87</v>
      </c>
      <c r="T485" s="55">
        <v>3.67</v>
      </c>
      <c r="U485" s="55">
        <v>294.28039999999999</v>
      </c>
      <c r="V485" s="55">
        <v>68647.081900000005</v>
      </c>
      <c r="W485" s="55">
        <v>5456.8487999999998</v>
      </c>
      <c r="X485" s="55"/>
      <c r="AA485" s="1">
        <v>5.2819428008998859E-4</v>
      </c>
      <c r="AB485" s="1">
        <v>5.7464172138934622E-3</v>
      </c>
      <c r="AC485" s="1">
        <v>2.1600224234189502E-3</v>
      </c>
    </row>
    <row r="486" spans="8:29" x14ac:dyDescent="0.2">
      <c r="H486" s="54">
        <v>42346</v>
      </c>
      <c r="I486" s="55">
        <v>10390.609700000001</v>
      </c>
      <c r="J486" s="55">
        <v>14.76</v>
      </c>
      <c r="K486" s="55">
        <v>41.1</v>
      </c>
      <c r="L486" s="55">
        <v>8.02</v>
      </c>
      <c r="M486" s="55">
        <v>16.649999999999999</v>
      </c>
      <c r="N486" s="55">
        <v>32.25</v>
      </c>
      <c r="O486" s="55">
        <v>22.1</v>
      </c>
      <c r="P486" s="55">
        <v>11596.446400000001</v>
      </c>
      <c r="Q486" s="55">
        <v>3392.0095999999999</v>
      </c>
      <c r="R486" s="55">
        <v>1835.8523</v>
      </c>
      <c r="S486" s="55">
        <v>14.09</v>
      </c>
      <c r="T486" s="55">
        <v>3.69</v>
      </c>
      <c r="U486" s="55">
        <v>293.45420000000001</v>
      </c>
      <c r="V486" s="55">
        <v>68567.815799999997</v>
      </c>
      <c r="W486" s="55">
        <v>5501.8445000000002</v>
      </c>
      <c r="X486" s="55"/>
      <c r="AA486" s="1">
        <v>1.9654607220800369E-3</v>
      </c>
      <c r="AB486" s="1">
        <v>3.8907214681316304E-3</v>
      </c>
      <c r="AC486" s="1">
        <v>1.5547746369747317E-2</v>
      </c>
    </row>
    <row r="487" spans="8:29" x14ac:dyDescent="0.2">
      <c r="H487" s="54">
        <v>42345</v>
      </c>
      <c r="I487" s="55">
        <v>10597.8415</v>
      </c>
      <c r="J487" s="55">
        <v>15.48</v>
      </c>
      <c r="K487" s="55">
        <v>41.1</v>
      </c>
      <c r="L487" s="55">
        <v>8.06</v>
      </c>
      <c r="M487" s="55">
        <v>17.559999999999999</v>
      </c>
      <c r="N487" s="55">
        <v>32</v>
      </c>
      <c r="O487" s="55">
        <v>22.09</v>
      </c>
      <c r="P487" s="55">
        <v>11755.3441</v>
      </c>
      <c r="Q487" s="55">
        <v>3457.1624999999999</v>
      </c>
      <c r="R487" s="55">
        <v>1887.7546</v>
      </c>
      <c r="S487" s="55">
        <v>14.68</v>
      </c>
      <c r="T487" s="55">
        <v>3.79</v>
      </c>
      <c r="U487" s="55">
        <v>296.26940000000002</v>
      </c>
      <c r="V487" s="55">
        <v>71030.003899999996</v>
      </c>
      <c r="W487" s="55">
        <v>5559.6677</v>
      </c>
      <c r="X487" s="55"/>
      <c r="AA487" s="1">
        <v>2.9725499290956803E-3</v>
      </c>
      <c r="AB487" s="1">
        <v>1.8142822520550439E-5</v>
      </c>
      <c r="AC487" s="1">
        <v>6.6154035541694522E-3</v>
      </c>
    </row>
    <row r="488" spans="8:29" x14ac:dyDescent="0.2">
      <c r="H488" s="54">
        <v>42342</v>
      </c>
      <c r="I488" s="55">
        <v>10365.124</v>
      </c>
      <c r="J488" s="55">
        <v>15.47</v>
      </c>
      <c r="K488" s="55">
        <v>41.1</v>
      </c>
      <c r="L488" s="55">
        <v>7.86</v>
      </c>
      <c r="M488" s="55">
        <v>17.02</v>
      </c>
      <c r="N488" s="55">
        <v>31.66</v>
      </c>
      <c r="O488" s="55">
        <v>22.06</v>
      </c>
      <c r="P488" s="55">
        <v>11695.0355</v>
      </c>
      <c r="Q488" s="55">
        <v>3468.1451000000002</v>
      </c>
      <c r="R488" s="55">
        <v>1873.1059</v>
      </c>
      <c r="S488" s="55">
        <v>14.47</v>
      </c>
      <c r="T488" s="55">
        <v>3.82</v>
      </c>
      <c r="U488" s="55">
        <v>292.7122</v>
      </c>
      <c r="V488" s="55">
        <v>69236.236000000004</v>
      </c>
      <c r="W488" s="55">
        <v>5509.3500999999997</v>
      </c>
      <c r="X488" s="55"/>
      <c r="AA488" s="1">
        <v>1.159046249033524E-2</v>
      </c>
      <c r="AB488" s="1">
        <v>9.44152793966202E-4</v>
      </c>
      <c r="AC488" s="1">
        <v>5.8808925855893257E-3</v>
      </c>
    </row>
    <row r="489" spans="8:29" x14ac:dyDescent="0.2">
      <c r="H489" s="54">
        <v>42341</v>
      </c>
      <c r="I489" s="55">
        <v>10391.075500000001</v>
      </c>
      <c r="J489" s="55">
        <v>15.68</v>
      </c>
      <c r="K489" s="55">
        <v>41.1</v>
      </c>
      <c r="L489" s="55">
        <v>7.78</v>
      </c>
      <c r="M489" s="55">
        <v>17.22</v>
      </c>
      <c r="N489" s="55">
        <v>33.01</v>
      </c>
      <c r="O489" s="55">
        <v>21.73</v>
      </c>
      <c r="P489" s="55">
        <v>11692.929700000001</v>
      </c>
      <c r="Q489" s="55">
        <v>3491.5918999999999</v>
      </c>
      <c r="R489" s="55">
        <v>1854.2863</v>
      </c>
      <c r="S489" s="55">
        <v>14.66</v>
      </c>
      <c r="T489" s="55">
        <v>3.88</v>
      </c>
      <c r="U489" s="55">
        <v>294.78890000000001</v>
      </c>
      <c r="V489" s="55">
        <v>68542.19</v>
      </c>
      <c r="W489" s="55">
        <v>5561.5290000000005</v>
      </c>
      <c r="X489" s="55"/>
      <c r="AA489" s="1">
        <v>4.9530724189876807E-3</v>
      </c>
      <c r="AB489" s="1">
        <v>4.7453585326837633E-3</v>
      </c>
      <c r="AC489" s="1">
        <v>4.2291943708467894E-3</v>
      </c>
    </row>
    <row r="490" spans="8:29" x14ac:dyDescent="0.2">
      <c r="H490" s="54">
        <v>42340</v>
      </c>
      <c r="I490" s="55">
        <v>10548.17</v>
      </c>
      <c r="J490" s="55">
        <v>15.15</v>
      </c>
      <c r="K490" s="55">
        <v>41.1</v>
      </c>
      <c r="L490" s="55">
        <v>7.63</v>
      </c>
      <c r="M490" s="55">
        <v>16.670000000000002</v>
      </c>
      <c r="N490" s="55">
        <v>33</v>
      </c>
      <c r="O490" s="55">
        <v>21.25</v>
      </c>
      <c r="P490" s="55">
        <v>11823.186299999999</v>
      </c>
      <c r="Q490" s="55">
        <v>3519.0169999999998</v>
      </c>
      <c r="R490" s="55">
        <v>1892.0254</v>
      </c>
      <c r="S490" s="55">
        <v>14.39</v>
      </c>
      <c r="T490" s="55">
        <v>3.88</v>
      </c>
      <c r="U490" s="55">
        <v>301.30090000000001</v>
      </c>
      <c r="V490" s="55">
        <v>70460.385399999999</v>
      </c>
      <c r="W490" s="55">
        <v>5598.0631000000003</v>
      </c>
      <c r="X490" s="55"/>
      <c r="AA490" s="1">
        <v>6.2175497901590937E-3</v>
      </c>
      <c r="AB490" s="1">
        <v>2.7174731507331185E-3</v>
      </c>
      <c r="AC490" s="1">
        <v>9.4212868141887451E-3</v>
      </c>
    </row>
    <row r="491" spans="8:29" x14ac:dyDescent="0.2">
      <c r="H491" s="54">
        <v>42339</v>
      </c>
      <c r="I491" s="55">
        <v>10350.9442</v>
      </c>
      <c r="J491" s="55">
        <v>15</v>
      </c>
      <c r="K491" s="55">
        <v>41.1</v>
      </c>
      <c r="L491" s="55">
        <v>7.54</v>
      </c>
      <c r="M491" s="55">
        <v>16.940000000000001</v>
      </c>
      <c r="N491" s="55">
        <v>30</v>
      </c>
      <c r="O491" s="55">
        <v>20.54</v>
      </c>
      <c r="P491" s="55">
        <v>11800.4007</v>
      </c>
      <c r="Q491" s="55">
        <v>3490.2111</v>
      </c>
      <c r="R491" s="55">
        <v>1867.8311000000001</v>
      </c>
      <c r="S491" s="55">
        <v>14.87</v>
      </c>
      <c r="T491" s="55">
        <v>3.75</v>
      </c>
      <c r="U491" s="55">
        <v>299.0804</v>
      </c>
      <c r="V491" s="55">
        <v>69275.128200000006</v>
      </c>
      <c r="W491" s="55">
        <v>5545.0726999999997</v>
      </c>
      <c r="X491" s="55"/>
      <c r="AA491" s="1">
        <v>1.5112741520558082E-2</v>
      </c>
      <c r="AB491" s="1">
        <v>1.4775776766984272E-3</v>
      </c>
      <c r="AC491" s="1">
        <v>9.5650185326268122E-4</v>
      </c>
    </row>
    <row r="492" spans="8:29" x14ac:dyDescent="0.2">
      <c r="H492" s="54">
        <v>42338</v>
      </c>
      <c r="I492" s="55">
        <v>10130.7547</v>
      </c>
      <c r="J492" s="55">
        <v>14.83</v>
      </c>
      <c r="K492" s="55">
        <v>41.1</v>
      </c>
      <c r="L492" s="55">
        <v>7.54</v>
      </c>
      <c r="M492" s="55">
        <v>17.260000000000002</v>
      </c>
      <c r="N492" s="55">
        <v>32.68</v>
      </c>
      <c r="O492" s="55">
        <v>20.92</v>
      </c>
      <c r="P492" s="55">
        <v>11805.3248</v>
      </c>
      <c r="Q492" s="55">
        <v>3537.4501</v>
      </c>
      <c r="R492" s="55">
        <v>1846.4392</v>
      </c>
      <c r="S492" s="55">
        <v>14.74</v>
      </c>
      <c r="T492" s="55">
        <v>3.75</v>
      </c>
      <c r="U492" s="55">
        <v>297.77269999999999</v>
      </c>
      <c r="V492" s="55">
        <v>69330.104399999997</v>
      </c>
      <c r="W492" s="55">
        <v>5519.0991999999997</v>
      </c>
      <c r="X492" s="55"/>
      <c r="AA492" s="1">
        <v>9.3241108168196085E-4</v>
      </c>
      <c r="AB492" s="1">
        <v>2.8459688533821748E-5</v>
      </c>
      <c r="AC492" s="1">
        <v>4.5217575077527439E-4</v>
      </c>
    </row>
    <row r="493" spans="8:29" x14ac:dyDescent="0.2">
      <c r="H493" s="54">
        <v>42335</v>
      </c>
      <c r="I493" s="55">
        <v>10259.7055</v>
      </c>
      <c r="J493" s="55">
        <v>14.65</v>
      </c>
      <c r="K493" s="55">
        <v>41.1</v>
      </c>
      <c r="L493" s="55">
        <v>7.68</v>
      </c>
      <c r="M493" s="55">
        <v>18.05</v>
      </c>
      <c r="N493" s="55">
        <v>33.93</v>
      </c>
      <c r="O493" s="55">
        <v>20.68</v>
      </c>
      <c r="P493" s="55">
        <v>11795.172200000001</v>
      </c>
      <c r="Q493" s="55">
        <v>3478.5603999999998</v>
      </c>
      <c r="R493" s="55">
        <v>1852.6681000000001</v>
      </c>
      <c r="S493" s="55">
        <v>14.63</v>
      </c>
      <c r="T493" s="55">
        <v>3.78</v>
      </c>
      <c r="U493" s="55">
        <v>299.04989999999998</v>
      </c>
      <c r="V493" s="55">
        <v>69626.432000000001</v>
      </c>
      <c r="W493" s="55">
        <v>5556.2311</v>
      </c>
      <c r="X493" s="55"/>
      <c r="AA493" s="1">
        <v>6.99403467140014E-3</v>
      </c>
      <c r="AB493" s="1">
        <v>1.2655837715744855E-3</v>
      </c>
      <c r="AC493" s="1">
        <v>1.9438438664376667E-2</v>
      </c>
    </row>
    <row r="494" spans="8:29" x14ac:dyDescent="0.2">
      <c r="H494" s="54">
        <v>42334</v>
      </c>
      <c r="I494" s="55">
        <v>10379.2647</v>
      </c>
      <c r="J494" s="55">
        <v>16.100000000000001</v>
      </c>
      <c r="K494" s="55">
        <v>44.45</v>
      </c>
      <c r="L494" s="55">
        <v>8.07</v>
      </c>
      <c r="M494" s="55">
        <v>20.05</v>
      </c>
      <c r="N494" s="55">
        <v>35.770000000000003</v>
      </c>
      <c r="O494" s="55">
        <v>22.17</v>
      </c>
      <c r="P494" s="55">
        <v>11925.7047</v>
      </c>
      <c r="Q494" s="55">
        <v>3504.8177000000001</v>
      </c>
      <c r="R494" s="55">
        <v>1866.5253</v>
      </c>
      <c r="S494" s="55">
        <v>16.25</v>
      </c>
      <c r="T494" s="55">
        <v>4.0599999999999996</v>
      </c>
      <c r="U494" s="55">
        <v>300.29629999999997</v>
      </c>
      <c r="V494" s="55">
        <v>71012.208700000003</v>
      </c>
      <c r="W494" s="55">
        <v>5588.8959999999997</v>
      </c>
      <c r="X494" s="55"/>
      <c r="AA494" s="1">
        <v>1.5233616219620716E-2</v>
      </c>
      <c r="AB494" s="1">
        <v>4.0939983580755568E-3</v>
      </c>
      <c r="AC494" s="1">
        <v>4.1136250161332266E-2</v>
      </c>
    </row>
    <row r="495" spans="8:29" x14ac:dyDescent="0.2">
      <c r="H495" s="54">
        <v>42333</v>
      </c>
      <c r="I495" s="55">
        <v>10185.2021</v>
      </c>
      <c r="J495" s="55">
        <v>16.59</v>
      </c>
      <c r="K495" s="55">
        <v>44.8</v>
      </c>
      <c r="L495" s="55">
        <v>8.2200000000000006</v>
      </c>
      <c r="M495" s="55">
        <v>19.25</v>
      </c>
      <c r="N495" s="55">
        <v>36.89</v>
      </c>
      <c r="O495" s="55">
        <v>22.93</v>
      </c>
      <c r="P495" s="55">
        <v>11946.639300000001</v>
      </c>
      <c r="Q495" s="55">
        <v>3497.6891000000001</v>
      </c>
      <c r="R495" s="55">
        <v>1828.7646</v>
      </c>
      <c r="S495" s="55">
        <v>16.98</v>
      </c>
      <c r="T495" s="55">
        <v>4.0599999999999996</v>
      </c>
      <c r="U495" s="55">
        <v>296.53370000000001</v>
      </c>
      <c r="V495" s="55">
        <v>68492.044999999998</v>
      </c>
      <c r="W495" s="55">
        <v>5574.3455000000004</v>
      </c>
      <c r="X495" s="55"/>
      <c r="AA495" s="1">
        <v>2.8028090042004905E-3</v>
      </c>
      <c r="AB495" s="1">
        <v>4.0733265085357573E-4</v>
      </c>
      <c r="AC495" s="1">
        <v>1.198982076837829E-2</v>
      </c>
    </row>
    <row r="496" spans="8:29" x14ac:dyDescent="0.2">
      <c r="H496" s="54">
        <v>42332</v>
      </c>
      <c r="I496" s="55">
        <v>9967.1401999999998</v>
      </c>
      <c r="J496" s="55">
        <v>16.649999999999999</v>
      </c>
      <c r="K496" s="55">
        <v>43.7</v>
      </c>
      <c r="L496" s="55">
        <v>8.23</v>
      </c>
      <c r="M496" s="55">
        <v>18.91</v>
      </c>
      <c r="N496" s="55">
        <v>34.93</v>
      </c>
      <c r="O496" s="55">
        <v>22.62</v>
      </c>
      <c r="P496" s="55">
        <v>11988.7186</v>
      </c>
      <c r="Q496" s="55">
        <v>3537.3679999999999</v>
      </c>
      <c r="R496" s="55">
        <v>1814.0178000000001</v>
      </c>
      <c r="S496" s="55">
        <v>16.98</v>
      </c>
      <c r="T496" s="55">
        <v>4.03</v>
      </c>
      <c r="U496" s="55">
        <v>292.53590000000003</v>
      </c>
      <c r="V496" s="55">
        <v>65171.956200000001</v>
      </c>
      <c r="W496" s="55">
        <v>5560.4966999999997</v>
      </c>
      <c r="X496" s="55"/>
      <c r="AA496" s="1">
        <v>3.3864802397995941E-3</v>
      </c>
      <c r="AB496" s="1">
        <v>9.4549205724048235E-4</v>
      </c>
      <c r="AC496" s="1">
        <v>3.3847018181982769E-3</v>
      </c>
    </row>
    <row r="497" spans="8:29" x14ac:dyDescent="0.2">
      <c r="H497" s="54">
        <v>42331</v>
      </c>
      <c r="I497" s="55">
        <v>9905.8320000000003</v>
      </c>
      <c r="J497" s="55">
        <v>16.329999999999998</v>
      </c>
      <c r="K497" s="55">
        <v>40.700000000000003</v>
      </c>
      <c r="L497" s="55">
        <v>7.93</v>
      </c>
      <c r="M497" s="55">
        <v>19.22</v>
      </c>
      <c r="N497" s="55">
        <v>32.56</v>
      </c>
      <c r="O497" s="55">
        <v>22.47</v>
      </c>
      <c r="P497" s="55">
        <v>11959.581</v>
      </c>
      <c r="Q497" s="55">
        <v>3511.8611999999998</v>
      </c>
      <c r="R497" s="55">
        <v>1752.6967999999999</v>
      </c>
      <c r="S497" s="55">
        <v>17</v>
      </c>
      <c r="T497" s="55">
        <v>4.04</v>
      </c>
      <c r="U497" s="55">
        <v>298.56549999999999</v>
      </c>
      <c r="V497" s="55">
        <v>65090.083299999998</v>
      </c>
      <c r="W497" s="55">
        <v>5490.7061999999996</v>
      </c>
      <c r="X497" s="55"/>
      <c r="AA497" s="1">
        <v>1.1472603547459492E-2</v>
      </c>
      <c r="AB497" s="1">
        <v>3.0876288561465515E-4</v>
      </c>
      <c r="AC497" s="1">
        <v>3.9961834425147336E-3</v>
      </c>
    </row>
    <row r="498" spans="8:29" x14ac:dyDescent="0.2">
      <c r="H498" s="54">
        <v>42328</v>
      </c>
      <c r="I498" s="55">
        <v>10149.512000000001</v>
      </c>
      <c r="J498" s="55">
        <v>16.88</v>
      </c>
      <c r="K498" s="55">
        <v>39.700000000000003</v>
      </c>
      <c r="L498" s="55">
        <v>8.01</v>
      </c>
      <c r="M498" s="55">
        <v>18.899999999999999</v>
      </c>
      <c r="N498" s="55">
        <v>32.450000000000003</v>
      </c>
      <c r="O498" s="55">
        <v>22.83</v>
      </c>
      <c r="P498" s="55">
        <v>12029.0879</v>
      </c>
      <c r="Q498" s="55">
        <v>3579.3436000000002</v>
      </c>
      <c r="R498" s="55">
        <v>1817.6626000000001</v>
      </c>
      <c r="S498" s="55">
        <v>17.36</v>
      </c>
      <c r="T498" s="55">
        <v>4.12</v>
      </c>
      <c r="U498" s="55">
        <v>296.35829999999999</v>
      </c>
      <c r="V498" s="55">
        <v>68870.536300000007</v>
      </c>
      <c r="W498" s="55">
        <v>5367.8073999999997</v>
      </c>
      <c r="X498" s="55"/>
      <c r="AA498" s="1">
        <v>5.6240082693970184E-3</v>
      </c>
      <c r="AB498" s="1">
        <v>5.0829891993098286E-3</v>
      </c>
      <c r="AC498" s="1">
        <v>7.976064758973278E-3</v>
      </c>
    </row>
    <row r="499" spans="8:29" x14ac:dyDescent="0.2">
      <c r="H499" s="54">
        <v>42327</v>
      </c>
      <c r="I499" s="55">
        <v>10161.787</v>
      </c>
      <c r="J499" s="55">
        <v>17.22</v>
      </c>
      <c r="K499" s="55">
        <v>38.86</v>
      </c>
      <c r="L499" s="55">
        <v>8.01</v>
      </c>
      <c r="M499" s="55">
        <v>18.12</v>
      </c>
      <c r="N499" s="55">
        <v>29.5</v>
      </c>
      <c r="O499" s="55">
        <v>23.52</v>
      </c>
      <c r="P499" s="55">
        <v>11968.664199999999</v>
      </c>
      <c r="Q499" s="55">
        <v>3516.7044999999998</v>
      </c>
      <c r="R499" s="55">
        <v>1824.2674999999999</v>
      </c>
      <c r="S499" s="55">
        <v>17.57</v>
      </c>
      <c r="T499" s="55">
        <v>4.09</v>
      </c>
      <c r="U499" s="55">
        <v>297.0222</v>
      </c>
      <c r="V499" s="55">
        <v>69861.122000000003</v>
      </c>
      <c r="W499" s="55">
        <v>5331.7385999999997</v>
      </c>
      <c r="X499" s="55"/>
      <c r="AA499" s="1">
        <v>1.9975207756031121E-3</v>
      </c>
      <c r="AB499" s="1">
        <v>3.1555673119411098E-3</v>
      </c>
      <c r="AC499" s="1">
        <v>2.7074339879096243E-3</v>
      </c>
    </row>
    <row r="500" spans="8:29" x14ac:dyDescent="0.2">
      <c r="H500" s="54">
        <v>42326</v>
      </c>
      <c r="I500" s="55">
        <v>10353.5262</v>
      </c>
      <c r="J500" s="55">
        <v>16.29</v>
      </c>
      <c r="K500" s="55">
        <v>36.869999999999997</v>
      </c>
      <c r="L500" s="55">
        <v>7.89</v>
      </c>
      <c r="M500" s="55">
        <v>17.170000000000002</v>
      </c>
      <c r="N500" s="55">
        <v>26.82</v>
      </c>
      <c r="O500" s="55">
        <v>23.28</v>
      </c>
      <c r="P500" s="55">
        <v>12087.625099999999</v>
      </c>
      <c r="Q500" s="55">
        <v>3529.4081000000001</v>
      </c>
      <c r="R500" s="55">
        <v>1863.8452</v>
      </c>
      <c r="S500" s="55">
        <v>16.57</v>
      </c>
      <c r="T500" s="55">
        <v>4.05</v>
      </c>
      <c r="U500" s="55">
        <v>305.12720000000002</v>
      </c>
      <c r="V500" s="55">
        <v>71035.850099999996</v>
      </c>
      <c r="W500" s="55">
        <v>5321.6314000000002</v>
      </c>
      <c r="X500" s="55"/>
      <c r="AA500" s="1">
        <v>5.3307636636200639E-3</v>
      </c>
      <c r="AB500" s="1">
        <v>3.3462917678961368E-4</v>
      </c>
      <c r="AC500" s="1">
        <v>4.6418219481612066E-3</v>
      </c>
    </row>
    <row r="501" spans="8:29" x14ac:dyDescent="0.2">
      <c r="H501" s="54">
        <v>42325</v>
      </c>
      <c r="I501" s="55">
        <v>10398.2983</v>
      </c>
      <c r="J501" s="55">
        <v>15.5</v>
      </c>
      <c r="K501" s="55">
        <v>37</v>
      </c>
      <c r="L501" s="55">
        <v>7.93</v>
      </c>
      <c r="M501" s="55">
        <v>17.75</v>
      </c>
      <c r="N501" s="55">
        <v>27.74</v>
      </c>
      <c r="O501" s="55">
        <v>23.46</v>
      </c>
      <c r="P501" s="55">
        <v>12102.693600000001</v>
      </c>
      <c r="Q501" s="55">
        <v>3559.261</v>
      </c>
      <c r="R501" s="55">
        <v>1890.827</v>
      </c>
      <c r="S501" s="55">
        <v>16.98</v>
      </c>
      <c r="T501" s="55">
        <v>4.1399999999999997</v>
      </c>
      <c r="U501" s="55">
        <v>308.13929999999999</v>
      </c>
      <c r="V501" s="55">
        <v>71330.911699999997</v>
      </c>
      <c r="W501" s="55">
        <v>5409.9952000000003</v>
      </c>
      <c r="X501" s="55"/>
      <c r="AA501" s="1">
        <v>2.2638580075350356E-3</v>
      </c>
      <c r="AB501" s="1">
        <v>1.1906348343128093E-3</v>
      </c>
      <c r="AC501" s="1">
        <v>5.5270424459329393E-3</v>
      </c>
    </row>
    <row r="502" spans="8:29" x14ac:dyDescent="0.2">
      <c r="H502" s="54">
        <v>42324</v>
      </c>
      <c r="I502" s="55">
        <v>10386.1268</v>
      </c>
      <c r="J502" s="55">
        <v>15.98</v>
      </c>
      <c r="K502" s="55">
        <v>36.450000000000003</v>
      </c>
      <c r="L502" s="55">
        <v>8.0500000000000007</v>
      </c>
      <c r="M502" s="55">
        <v>17.75</v>
      </c>
      <c r="N502" s="55">
        <v>25.22</v>
      </c>
      <c r="O502" s="55">
        <v>24.12</v>
      </c>
      <c r="P502" s="55">
        <v>11984.0524</v>
      </c>
      <c r="Q502" s="55">
        <v>3594.9250000000002</v>
      </c>
      <c r="R502" s="55">
        <v>1899.4644000000001</v>
      </c>
      <c r="S502" s="55">
        <v>15.49</v>
      </c>
      <c r="T502" s="55">
        <v>4.1399999999999997</v>
      </c>
      <c r="U502" s="55">
        <v>308.67910000000001</v>
      </c>
      <c r="V502" s="55">
        <v>73248.693100000004</v>
      </c>
      <c r="W502" s="55">
        <v>5411.3761000000004</v>
      </c>
      <c r="X502" s="55"/>
      <c r="AA502" s="1">
        <v>2.4840344016515248E-2</v>
      </c>
      <c r="AB502" s="1">
        <v>6.107926999594504E-4</v>
      </c>
      <c r="AC502" s="1">
        <v>9.1666371980525518E-4</v>
      </c>
    </row>
    <row r="503" spans="8:29" x14ac:dyDescent="0.2">
      <c r="H503" s="54">
        <v>42321</v>
      </c>
      <c r="I503" s="55">
        <v>10714.984700000001</v>
      </c>
      <c r="J503" s="55">
        <v>15.87</v>
      </c>
      <c r="K503" s="55">
        <v>36.479999999999997</v>
      </c>
      <c r="L503" s="55">
        <v>7.89</v>
      </c>
      <c r="M503" s="55">
        <v>17.39</v>
      </c>
      <c r="N503" s="55">
        <v>25.22</v>
      </c>
      <c r="O503" s="55">
        <v>24.15</v>
      </c>
      <c r="P503" s="55">
        <v>11998.240599999999</v>
      </c>
      <c r="Q503" s="55">
        <v>3693.7936</v>
      </c>
      <c r="R503" s="55">
        <v>1939.8527999999999</v>
      </c>
      <c r="S503" s="55">
        <v>14.85</v>
      </c>
      <c r="T503" s="55">
        <v>4.12</v>
      </c>
      <c r="U503" s="55">
        <v>308.5994</v>
      </c>
      <c r="V503" s="55">
        <v>73008.516399999993</v>
      </c>
      <c r="W503" s="55">
        <v>5423.7825999999995</v>
      </c>
      <c r="X503" s="55"/>
      <c r="AA503" s="1">
        <v>1.5830755597295854E-2</v>
      </c>
      <c r="AB503" s="1">
        <v>7.072381100805547E-4</v>
      </c>
      <c r="AC503" s="1">
        <v>1.0708446063223631E-2</v>
      </c>
    </row>
    <row r="504" spans="8:29" x14ac:dyDescent="0.2">
      <c r="H504" s="54">
        <v>42320</v>
      </c>
      <c r="I504" s="55">
        <v>10638.1682</v>
      </c>
      <c r="J504" s="55">
        <v>16</v>
      </c>
      <c r="K504" s="55">
        <v>37.25</v>
      </c>
      <c r="L504" s="55">
        <v>8.2200000000000006</v>
      </c>
      <c r="M504" s="55">
        <v>18.66</v>
      </c>
      <c r="N504" s="55">
        <v>26.42</v>
      </c>
      <c r="O504" s="55">
        <v>23.74</v>
      </c>
      <c r="P504" s="55">
        <v>11925.0707</v>
      </c>
      <c r="Q504" s="55">
        <v>3703.8859000000002</v>
      </c>
      <c r="R504" s="55">
        <v>1959.9004</v>
      </c>
      <c r="S504" s="55">
        <v>15.61</v>
      </c>
      <c r="T504" s="55">
        <v>4.3600000000000003</v>
      </c>
      <c r="U504" s="55">
        <v>308.34399999999999</v>
      </c>
      <c r="V504" s="55">
        <v>73315.998699999996</v>
      </c>
      <c r="W504" s="55">
        <v>5420.8964999999998</v>
      </c>
      <c r="X504" s="55"/>
      <c r="AA504" s="1">
        <v>2.8908190172096004E-2</v>
      </c>
      <c r="AB504" s="1">
        <v>1.3648444019629391E-3</v>
      </c>
      <c r="AC504" s="1">
        <v>3.9505830293560251E-3</v>
      </c>
    </row>
    <row r="505" spans="8:29" x14ac:dyDescent="0.2">
      <c r="H505" s="54">
        <v>42319</v>
      </c>
      <c r="I505" s="55">
        <v>10590.777899999999</v>
      </c>
      <c r="J505" s="55">
        <v>15.32</v>
      </c>
      <c r="K505" s="55">
        <v>35</v>
      </c>
      <c r="L505" s="55">
        <v>8.48</v>
      </c>
      <c r="M505" s="55">
        <v>19.22</v>
      </c>
      <c r="N505" s="55">
        <v>27.49</v>
      </c>
      <c r="O505" s="55">
        <v>23.18</v>
      </c>
      <c r="P505" s="55">
        <v>11916.399100000001</v>
      </c>
      <c r="Q505" s="55">
        <v>3667.3128000000002</v>
      </c>
      <c r="R505" s="55">
        <v>1968.817</v>
      </c>
      <c r="S505" s="55">
        <v>14.98</v>
      </c>
      <c r="T505" s="55">
        <v>4.26</v>
      </c>
      <c r="U505" s="55">
        <v>311.86309999999997</v>
      </c>
      <c r="V505" s="55">
        <v>72953.330100000006</v>
      </c>
      <c r="W505" s="55">
        <v>5396.4423999999999</v>
      </c>
      <c r="X505" s="55"/>
      <c r="AA505" s="1">
        <v>1.9207967831575745E-2</v>
      </c>
      <c r="AB505" s="1">
        <v>3.5542279321703063E-3</v>
      </c>
      <c r="AC505" s="1">
        <v>2.3490034474882293E-5</v>
      </c>
    </row>
    <row r="506" spans="8:29" x14ac:dyDescent="0.2">
      <c r="H506" s="54">
        <v>42318</v>
      </c>
      <c r="I506" s="55">
        <v>10735.3647</v>
      </c>
      <c r="J506" s="55">
        <v>15.33</v>
      </c>
      <c r="K506" s="55">
        <v>35.6</v>
      </c>
      <c r="L506" s="55">
        <v>8.25</v>
      </c>
      <c r="M506" s="55">
        <v>18.71</v>
      </c>
      <c r="N506" s="55">
        <v>26.79</v>
      </c>
      <c r="O506" s="55">
        <v>22.77</v>
      </c>
      <c r="P506" s="55">
        <v>11946.9737</v>
      </c>
      <c r="Q506" s="55">
        <v>3645.7161999999998</v>
      </c>
      <c r="R506" s="55">
        <v>1987.6167</v>
      </c>
      <c r="S506" s="55">
        <v>14.91</v>
      </c>
      <c r="T506" s="55">
        <v>4.26</v>
      </c>
      <c r="U506" s="55">
        <v>318.2099</v>
      </c>
      <c r="V506" s="55">
        <v>73906.894</v>
      </c>
      <c r="W506" s="55">
        <v>5385.9408000000003</v>
      </c>
      <c r="X506" s="55"/>
      <c r="AA506" s="1">
        <v>1.8624862708521706E-3</v>
      </c>
      <c r="AB506" s="1">
        <v>4.5908300203989505E-4</v>
      </c>
      <c r="AC506" s="1">
        <v>9.2418564845929696E-3</v>
      </c>
    </row>
    <row r="507" spans="8:29" x14ac:dyDescent="0.2">
      <c r="H507" s="54">
        <v>42317</v>
      </c>
      <c r="I507" s="55">
        <v>10525.5116</v>
      </c>
      <c r="J507" s="55">
        <v>15.34</v>
      </c>
      <c r="K507" s="55">
        <v>32.97</v>
      </c>
      <c r="L507" s="55">
        <v>7.86</v>
      </c>
      <c r="M507" s="55">
        <v>18.559999999999999</v>
      </c>
      <c r="N507" s="55">
        <v>24.35</v>
      </c>
      <c r="O507" s="55">
        <v>23.4</v>
      </c>
      <c r="P507" s="55">
        <v>11896.754800000001</v>
      </c>
      <c r="Q507" s="55">
        <v>3690.9043000000001</v>
      </c>
      <c r="R507" s="55">
        <v>2014.5035</v>
      </c>
      <c r="S507" s="55">
        <v>15.22</v>
      </c>
      <c r="T507" s="55">
        <v>4.2</v>
      </c>
      <c r="U507" s="55">
        <v>319.2165</v>
      </c>
      <c r="V507" s="55">
        <v>74010.355500000005</v>
      </c>
      <c r="W507" s="55">
        <v>5458.2323999999999</v>
      </c>
      <c r="X507" s="55"/>
      <c r="AA507" s="1">
        <v>1.5074428431823161E-2</v>
      </c>
      <c r="AB507" s="1">
        <v>2.1287350215475342E-3</v>
      </c>
      <c r="AC507" s="1">
        <v>1.7087932290197339E-2</v>
      </c>
    </row>
    <row r="508" spans="8:29" x14ac:dyDescent="0.2">
      <c r="H508" s="54">
        <v>42314</v>
      </c>
      <c r="I508" s="55">
        <v>10555.0252</v>
      </c>
      <c r="J508" s="55">
        <v>14.85</v>
      </c>
      <c r="K508" s="55">
        <v>29.97</v>
      </c>
      <c r="L508" s="55">
        <v>7.9</v>
      </c>
      <c r="M508" s="55">
        <v>18.12</v>
      </c>
      <c r="N508" s="55">
        <v>24.55</v>
      </c>
      <c r="O508" s="55">
        <v>23.15</v>
      </c>
      <c r="P508" s="55">
        <v>11792.883599999999</v>
      </c>
      <c r="Q508" s="55">
        <v>3705.7548000000002</v>
      </c>
      <c r="R508" s="55">
        <v>1996.809</v>
      </c>
      <c r="S508" s="55">
        <v>14.79</v>
      </c>
      <c r="T508" s="55">
        <v>4.16</v>
      </c>
      <c r="U508" s="55">
        <v>318.43369999999999</v>
      </c>
      <c r="V508" s="55">
        <v>75003.323300000004</v>
      </c>
      <c r="W508" s="55">
        <v>5454.9013000000004</v>
      </c>
      <c r="X508" s="55"/>
      <c r="AA508" s="1">
        <v>4.526179254638274E-3</v>
      </c>
      <c r="AB508" s="1">
        <v>6.261945716945494E-5</v>
      </c>
      <c r="AC508" s="1">
        <v>6.5220458641107593E-3</v>
      </c>
    </row>
    <row r="509" spans="8:29" x14ac:dyDescent="0.2">
      <c r="H509" s="54">
        <v>42313</v>
      </c>
      <c r="I509" s="55">
        <v>10527.7968</v>
      </c>
      <c r="J509" s="55">
        <v>14.46</v>
      </c>
      <c r="K509" s="55">
        <v>29.97</v>
      </c>
      <c r="L509" s="55">
        <v>7.82</v>
      </c>
      <c r="M509" s="55">
        <v>17.96</v>
      </c>
      <c r="N509" s="55">
        <v>24.1</v>
      </c>
      <c r="O509" s="55">
        <v>22.43</v>
      </c>
      <c r="P509" s="55">
        <v>11836.9802</v>
      </c>
      <c r="Q509" s="55">
        <v>3699.2130000000002</v>
      </c>
      <c r="R509" s="55">
        <v>1995.9558</v>
      </c>
      <c r="S509" s="55">
        <v>14.51</v>
      </c>
      <c r="T509" s="55">
        <v>4.0999999999999996</v>
      </c>
      <c r="U509" s="55">
        <v>318.51620000000003</v>
      </c>
      <c r="V509" s="55">
        <v>74840.179000000004</v>
      </c>
      <c r="W509" s="55">
        <v>5489.4110000000001</v>
      </c>
      <c r="X509" s="55"/>
      <c r="AA509" s="1">
        <v>1.0371738534054042E-2</v>
      </c>
      <c r="AB509" s="1">
        <v>1.221231336346662E-3</v>
      </c>
      <c r="AC509" s="1">
        <v>1.2174341563793378E-2</v>
      </c>
    </row>
    <row r="510" spans="8:29" x14ac:dyDescent="0.2">
      <c r="H510" s="54">
        <v>42312</v>
      </c>
      <c r="I510" s="55">
        <v>10700.154699999999</v>
      </c>
      <c r="J510" s="55">
        <v>14.56</v>
      </c>
      <c r="K510" s="55">
        <v>29.97</v>
      </c>
      <c r="L510" s="55">
        <v>7.93</v>
      </c>
      <c r="M510" s="55">
        <v>17.850000000000001</v>
      </c>
      <c r="N510" s="55">
        <v>22.42</v>
      </c>
      <c r="O510" s="55">
        <v>20.96</v>
      </c>
      <c r="P510" s="55">
        <v>11915.0941</v>
      </c>
      <c r="Q510" s="55">
        <v>3699.2467000000001</v>
      </c>
      <c r="R510" s="55">
        <v>1998.0197000000001</v>
      </c>
      <c r="S510" s="55">
        <v>14.17</v>
      </c>
      <c r="T510" s="55">
        <v>3.98</v>
      </c>
      <c r="U510" s="55">
        <v>321.93619999999999</v>
      </c>
      <c r="V510" s="55">
        <v>76521.059200000003</v>
      </c>
      <c r="W510" s="55">
        <v>5547.3765000000003</v>
      </c>
      <c r="X510" s="55"/>
      <c r="AA510" s="1">
        <v>1.8996621984972872E-2</v>
      </c>
      <c r="AB510" s="1">
        <v>8.7214131805923856E-4</v>
      </c>
      <c r="AC510" s="1">
        <v>9.6577047593080501E-3</v>
      </c>
    </row>
    <row r="511" spans="8:29" x14ac:dyDescent="0.2">
      <c r="H511" s="54">
        <v>42311</v>
      </c>
      <c r="I511" s="55">
        <v>10612.181</v>
      </c>
      <c r="J511" s="55">
        <v>13.66</v>
      </c>
      <c r="K511" s="55">
        <v>29.97</v>
      </c>
      <c r="L511" s="55">
        <v>7.65</v>
      </c>
      <c r="M511" s="55">
        <v>16.579999999999998</v>
      </c>
      <c r="N511" s="55">
        <v>21.25</v>
      </c>
      <c r="O511" s="55">
        <v>20.11</v>
      </c>
      <c r="P511" s="55">
        <v>11898.543299999999</v>
      </c>
      <c r="Q511" s="55">
        <v>3681.9666999999999</v>
      </c>
      <c r="R511" s="55">
        <v>1975.7646</v>
      </c>
      <c r="S511" s="55">
        <v>13.43</v>
      </c>
      <c r="T511" s="55">
        <v>3.83</v>
      </c>
      <c r="U511" s="55">
        <v>320.80959999999999</v>
      </c>
      <c r="V511" s="55">
        <v>76342.392500000002</v>
      </c>
      <c r="W511" s="55">
        <v>5483.2021000000004</v>
      </c>
      <c r="X511" s="55"/>
      <c r="AA511" s="1">
        <v>1.3896065969168703E-2</v>
      </c>
      <c r="AB511" s="1">
        <v>1.8708477947935176E-3</v>
      </c>
      <c r="AC511" s="1">
        <v>1.2638896046859749E-2</v>
      </c>
    </row>
    <row r="512" spans="8:29" x14ac:dyDescent="0.2">
      <c r="H512" s="54">
        <v>42310</v>
      </c>
      <c r="I512" s="55">
        <v>10919.450500000001</v>
      </c>
      <c r="J512" s="55">
        <v>13.75</v>
      </c>
      <c r="K512" s="55">
        <v>29.97</v>
      </c>
      <c r="L512" s="55">
        <v>7.59</v>
      </c>
      <c r="M512" s="55">
        <v>17.100000000000001</v>
      </c>
      <c r="N512" s="55">
        <v>22.08</v>
      </c>
      <c r="O512" s="55">
        <v>20.34</v>
      </c>
      <c r="P512" s="55">
        <v>11949.2464</v>
      </c>
      <c r="Q512" s="55">
        <v>3618.9564</v>
      </c>
      <c r="R512" s="55">
        <v>1988.5088000000001</v>
      </c>
      <c r="S512" s="55">
        <v>13.39</v>
      </c>
      <c r="T512" s="55">
        <v>3.85</v>
      </c>
      <c r="U512" s="55">
        <v>323.20569999999998</v>
      </c>
      <c r="V512" s="55">
        <v>76603.137900000002</v>
      </c>
      <c r="W512" s="55">
        <v>5482.2327999999998</v>
      </c>
      <c r="X512" s="55"/>
      <c r="AA512" s="1">
        <v>8.1768104489406968E-3</v>
      </c>
      <c r="AB512" s="1">
        <v>4.8908190156793374E-4</v>
      </c>
      <c r="AC512" s="1">
        <v>2.232819127485397E-2</v>
      </c>
    </row>
    <row r="513" spans="8:29" x14ac:dyDescent="0.2">
      <c r="H513" s="54">
        <v>42307</v>
      </c>
      <c r="I513" s="55">
        <v>10839.6996</v>
      </c>
      <c r="J513" s="55">
        <v>14.38</v>
      </c>
      <c r="K513" s="55">
        <v>29.97</v>
      </c>
      <c r="L513" s="55">
        <v>7.62</v>
      </c>
      <c r="M513" s="55">
        <v>18.75</v>
      </c>
      <c r="N513" s="55">
        <v>23.5</v>
      </c>
      <c r="O513" s="55">
        <v>20.86</v>
      </c>
      <c r="P513" s="55">
        <v>11914.5234</v>
      </c>
      <c r="Q513" s="55">
        <v>3611.5378999999998</v>
      </c>
      <c r="R513" s="55">
        <v>1986.731</v>
      </c>
      <c r="S513" s="55">
        <v>13.85</v>
      </c>
      <c r="T513" s="55">
        <v>3.94</v>
      </c>
      <c r="U513" s="55">
        <v>325.30889999999999</v>
      </c>
      <c r="V513" s="55">
        <v>77165.871100000004</v>
      </c>
      <c r="W513" s="55">
        <v>5491.9589999999998</v>
      </c>
      <c r="X513" s="55"/>
      <c r="AA513" s="1">
        <v>4.6980934584490708E-3</v>
      </c>
      <c r="AB513" s="1">
        <v>4.7809944527288373E-4</v>
      </c>
      <c r="AC513" s="1">
        <v>1.4927600662031471E-2</v>
      </c>
    </row>
    <row r="514" spans="8:29" x14ac:dyDescent="0.2">
      <c r="H514" s="54">
        <v>42306</v>
      </c>
      <c r="I514" s="55">
        <v>10947.6695</v>
      </c>
      <c r="J514" s="55">
        <v>14.59</v>
      </c>
      <c r="K514" s="55">
        <v>30.3</v>
      </c>
      <c r="L514" s="55">
        <v>7.44</v>
      </c>
      <c r="M514" s="55">
        <v>18.71</v>
      </c>
      <c r="N514" s="55">
        <v>22.65</v>
      </c>
      <c r="O514" s="55">
        <v>20.68</v>
      </c>
      <c r="P514" s="55">
        <v>11879.890299999999</v>
      </c>
      <c r="Q514" s="55">
        <v>3614.8312000000001</v>
      </c>
      <c r="R514" s="55">
        <v>2001.7280000000001</v>
      </c>
      <c r="S514" s="55">
        <v>14.2</v>
      </c>
      <c r="T514" s="55">
        <v>3.98</v>
      </c>
      <c r="U514" s="55">
        <v>330.36860000000001</v>
      </c>
      <c r="V514" s="55">
        <v>79137.142800000001</v>
      </c>
      <c r="W514" s="55">
        <v>5528.3020999999999</v>
      </c>
      <c r="X514" s="55"/>
      <c r="AA514" s="1">
        <v>4.4764602887411575E-3</v>
      </c>
      <c r="AB514" s="1">
        <v>3.2380107080962617E-3</v>
      </c>
      <c r="AC514" s="1">
        <v>3.6811343393295948E-3</v>
      </c>
    </row>
    <row r="515" spans="8:29" x14ac:dyDescent="0.2">
      <c r="H515" s="54">
        <v>42305</v>
      </c>
      <c r="I515" s="55">
        <v>10869.3519</v>
      </c>
      <c r="J515" s="55">
        <v>14.3</v>
      </c>
      <c r="K515" s="55">
        <v>29.32</v>
      </c>
      <c r="L515" s="55">
        <v>7.42</v>
      </c>
      <c r="M515" s="55">
        <v>18.75</v>
      </c>
      <c r="N515" s="55">
        <v>22.09</v>
      </c>
      <c r="O515" s="55">
        <v>20.010000000000002</v>
      </c>
      <c r="P515" s="55">
        <v>11888.040999999999</v>
      </c>
      <c r="Q515" s="55">
        <v>3625.8865000000001</v>
      </c>
      <c r="R515" s="55">
        <v>2005.5160000000001</v>
      </c>
      <c r="S515" s="55">
        <v>13.89</v>
      </c>
      <c r="T515" s="55">
        <v>4</v>
      </c>
      <c r="U515" s="55">
        <v>330.08300000000003</v>
      </c>
      <c r="V515" s="55">
        <v>79169.130099999995</v>
      </c>
      <c r="W515" s="55">
        <v>5556.8905000000004</v>
      </c>
      <c r="X515" s="55"/>
      <c r="AA515" s="1">
        <v>5.1438043902878317E-3</v>
      </c>
      <c r="AB515" s="1">
        <v>4.5871607742272724E-3</v>
      </c>
      <c r="AC515" s="1">
        <v>1.0272568704836393E-2</v>
      </c>
    </row>
    <row r="516" spans="8:29" x14ac:dyDescent="0.2">
      <c r="H516" s="54">
        <v>42304</v>
      </c>
      <c r="I516" s="55">
        <v>10837.564</v>
      </c>
      <c r="J516" s="55">
        <v>14.5</v>
      </c>
      <c r="K516" s="55">
        <v>27.83</v>
      </c>
      <c r="L516" s="55">
        <v>7.38</v>
      </c>
      <c r="M516" s="55">
        <v>20.47</v>
      </c>
      <c r="N516" s="55">
        <v>23.3</v>
      </c>
      <c r="O516" s="55">
        <v>20.07</v>
      </c>
      <c r="P516" s="55">
        <v>11912.5412</v>
      </c>
      <c r="Q516" s="55">
        <v>3640.2846</v>
      </c>
      <c r="R516" s="55">
        <v>2000.1414</v>
      </c>
      <c r="S516" s="55">
        <v>14.01</v>
      </c>
      <c r="T516" s="55">
        <v>4.05</v>
      </c>
      <c r="U516" s="55">
        <v>331.15260000000001</v>
      </c>
      <c r="V516" s="55">
        <v>79158.483399999997</v>
      </c>
      <c r="W516" s="55">
        <v>5548.2573000000002</v>
      </c>
      <c r="X516" s="55"/>
      <c r="AA516" s="1">
        <v>4.8057165965742499E-4</v>
      </c>
      <c r="AB516" s="1">
        <v>1.2007427401119486E-3</v>
      </c>
      <c r="AC516" s="1">
        <v>1.9240356792242785E-2</v>
      </c>
    </row>
    <row r="517" spans="8:29" x14ac:dyDescent="0.2">
      <c r="H517" s="54">
        <v>42303</v>
      </c>
      <c r="I517" s="55">
        <v>10995.171700000001</v>
      </c>
      <c r="J517" s="55">
        <v>14.68</v>
      </c>
      <c r="K517" s="55">
        <v>27.71</v>
      </c>
      <c r="L517" s="55">
        <v>7.42</v>
      </c>
      <c r="M517" s="55">
        <v>20.71</v>
      </c>
      <c r="N517" s="55">
        <v>23.89</v>
      </c>
      <c r="O517" s="55">
        <v>18.98</v>
      </c>
      <c r="P517" s="55">
        <v>11855.6929</v>
      </c>
      <c r="Q517" s="55">
        <v>3641.5084000000002</v>
      </c>
      <c r="R517" s="55">
        <v>1999.5521000000001</v>
      </c>
      <c r="S517" s="55">
        <v>14.3</v>
      </c>
      <c r="T517" s="55">
        <v>4.09</v>
      </c>
      <c r="U517" s="55">
        <v>330.1551</v>
      </c>
      <c r="V517" s="55">
        <v>78598.520600000003</v>
      </c>
      <c r="W517" s="55">
        <v>5524.5428000000002</v>
      </c>
      <c r="X517" s="55"/>
      <c r="AA517" s="1">
        <v>6.9499562027215411E-3</v>
      </c>
      <c r="AB517" s="1">
        <v>2.354897003701284E-4</v>
      </c>
      <c r="AC517" s="1">
        <v>1.8573578405683078E-2</v>
      </c>
    </row>
    <row r="518" spans="8:29" x14ac:dyDescent="0.2">
      <c r="H518" s="54">
        <v>42300</v>
      </c>
      <c r="I518" s="55">
        <v>11332.275600000001</v>
      </c>
      <c r="J518" s="55">
        <v>14.45</v>
      </c>
      <c r="K518" s="55">
        <v>26.97</v>
      </c>
      <c r="L518" s="55">
        <v>7.42</v>
      </c>
      <c r="M518" s="55">
        <v>18.829999999999998</v>
      </c>
      <c r="N518" s="55">
        <v>24.18</v>
      </c>
      <c r="O518" s="55">
        <v>19</v>
      </c>
      <c r="P518" s="55">
        <v>11883.093500000001</v>
      </c>
      <c r="Q518" s="55">
        <v>3643.4947999999999</v>
      </c>
      <c r="R518" s="55">
        <v>1987.9634000000001</v>
      </c>
      <c r="S518" s="55">
        <v>13.89</v>
      </c>
      <c r="T518" s="55">
        <v>4.1399999999999997</v>
      </c>
      <c r="U518" s="55">
        <v>339.39019999999999</v>
      </c>
      <c r="V518" s="55">
        <v>79980.830400000006</v>
      </c>
      <c r="W518" s="55">
        <v>5588.6727000000001</v>
      </c>
      <c r="X518" s="55"/>
      <c r="AA518" s="1">
        <v>1.0922177600709682E-2</v>
      </c>
      <c r="AB518" s="1">
        <v>3.4886246774581409E-3</v>
      </c>
      <c r="AC518" s="1">
        <v>3.4473500601512885E-3</v>
      </c>
    </row>
    <row r="519" spans="8:29" x14ac:dyDescent="0.2">
      <c r="H519" s="54">
        <v>42299</v>
      </c>
      <c r="I519" s="55">
        <v>11235.5954</v>
      </c>
      <c r="J519" s="55">
        <v>13.99</v>
      </c>
      <c r="K519" s="55">
        <v>25.4</v>
      </c>
      <c r="L519" s="55">
        <v>7.37</v>
      </c>
      <c r="M519" s="55">
        <v>18.760000000000002</v>
      </c>
      <c r="N519" s="55">
        <v>22.28</v>
      </c>
      <c r="O519" s="55">
        <v>18.63</v>
      </c>
      <c r="P519" s="55">
        <v>11864.4046</v>
      </c>
      <c r="Q519" s="55">
        <v>3658.2925</v>
      </c>
      <c r="R519" s="55">
        <v>1997.8806</v>
      </c>
      <c r="S519" s="55">
        <v>13.19</v>
      </c>
      <c r="T519" s="55">
        <v>4.12</v>
      </c>
      <c r="U519" s="55">
        <v>344.30540000000002</v>
      </c>
      <c r="V519" s="55">
        <v>78669.3655</v>
      </c>
      <c r="W519" s="55">
        <v>5592.7467999999999</v>
      </c>
      <c r="X519" s="55"/>
      <c r="AA519" s="1">
        <v>1.9479792661383222E-3</v>
      </c>
      <c r="AB519" s="1">
        <v>1.1858369609911712E-3</v>
      </c>
      <c r="AC519" s="1">
        <v>1.0626661120918035E-2</v>
      </c>
    </row>
    <row r="520" spans="8:29" x14ac:dyDescent="0.2">
      <c r="H520" s="54">
        <v>42298</v>
      </c>
      <c r="I520" s="55">
        <v>11170.6273</v>
      </c>
      <c r="J520" s="55">
        <v>13.38</v>
      </c>
      <c r="K520" s="55">
        <v>24.15</v>
      </c>
      <c r="L520" s="55">
        <v>7.35</v>
      </c>
      <c r="M520" s="55">
        <v>18.09</v>
      </c>
      <c r="N520" s="55">
        <v>20.25</v>
      </c>
      <c r="O520" s="55">
        <v>18.25</v>
      </c>
      <c r="P520" s="55">
        <v>11791.3941</v>
      </c>
      <c r="Q520" s="55">
        <v>3632.4666000000002</v>
      </c>
      <c r="R520" s="55">
        <v>1978.3322000000001</v>
      </c>
      <c r="S520" s="55">
        <v>12.7</v>
      </c>
      <c r="T520" s="55">
        <v>3.91</v>
      </c>
      <c r="U520" s="55">
        <v>344.5326</v>
      </c>
      <c r="V520" s="55">
        <v>78137.392999999996</v>
      </c>
      <c r="W520" s="55">
        <v>5598.6013999999996</v>
      </c>
      <c r="X520" s="55"/>
      <c r="AA520" s="1">
        <v>1.5534683920759074E-2</v>
      </c>
      <c r="AB520" s="1">
        <v>3.5410065504142274E-3</v>
      </c>
      <c r="AC520" s="1">
        <v>1.2798399172473385E-3</v>
      </c>
    </row>
    <row r="521" spans="8:29" x14ac:dyDescent="0.2">
      <c r="H521" s="54">
        <v>42297</v>
      </c>
      <c r="I521" s="55">
        <v>11398.093800000001</v>
      </c>
      <c r="J521" s="55">
        <v>14.87</v>
      </c>
      <c r="K521" s="55">
        <v>26.67</v>
      </c>
      <c r="L521" s="55">
        <v>7.74</v>
      </c>
      <c r="M521" s="55">
        <v>20.100000000000001</v>
      </c>
      <c r="N521" s="55">
        <v>21.28</v>
      </c>
      <c r="O521" s="55">
        <v>19.850000000000001</v>
      </c>
      <c r="P521" s="55">
        <v>11827.4619</v>
      </c>
      <c r="Q521" s="55">
        <v>3632.8555999999999</v>
      </c>
      <c r="R521" s="55">
        <v>1985.0812000000001</v>
      </c>
      <c r="S521" s="55">
        <v>14.11</v>
      </c>
      <c r="T521" s="55">
        <v>4.1100000000000003</v>
      </c>
      <c r="U521" s="55">
        <v>346.48289999999997</v>
      </c>
      <c r="V521" s="55">
        <v>78327.065000000002</v>
      </c>
      <c r="W521" s="55">
        <v>5582.3860999999997</v>
      </c>
      <c r="X521" s="55"/>
      <c r="AA521" s="1">
        <v>5.9715310326640125E-3</v>
      </c>
      <c r="AB521" s="1">
        <v>2.3939835413633315E-3</v>
      </c>
      <c r="AC521" s="1">
        <v>7.4992383621870218E-3</v>
      </c>
    </row>
    <row r="522" spans="8:29" x14ac:dyDescent="0.2">
      <c r="H522" s="54">
        <v>42296</v>
      </c>
      <c r="I522" s="55">
        <v>11381.6324</v>
      </c>
      <c r="J522" s="55">
        <v>14.9</v>
      </c>
      <c r="K522" s="55">
        <v>26.23</v>
      </c>
      <c r="L522" s="55">
        <v>7.8</v>
      </c>
      <c r="M522" s="55">
        <v>20.77</v>
      </c>
      <c r="N522" s="55">
        <v>21.1</v>
      </c>
      <c r="O522" s="55">
        <v>20.079999999999998</v>
      </c>
      <c r="P522" s="55">
        <v>11790.0895</v>
      </c>
      <c r="Q522" s="55">
        <v>3616.4029999999998</v>
      </c>
      <c r="R522" s="55">
        <v>1999.4562000000001</v>
      </c>
      <c r="S522" s="55">
        <v>14.15</v>
      </c>
      <c r="T522" s="55">
        <v>4.05</v>
      </c>
      <c r="U522" s="55">
        <v>349.79649999999998</v>
      </c>
      <c r="V522" s="55">
        <v>79156.266799999998</v>
      </c>
      <c r="W522" s="55">
        <v>5544.0043999999998</v>
      </c>
      <c r="X522" s="55"/>
      <c r="AA522" s="1">
        <v>4.5170409767236741E-4</v>
      </c>
      <c r="AB522" s="1">
        <v>7.8777598112034219E-4</v>
      </c>
      <c r="AC522" s="1">
        <v>5.3436538185047677E-3</v>
      </c>
    </row>
    <row r="523" spans="8:29" x14ac:dyDescent="0.2">
      <c r="H523" s="54">
        <v>42293</v>
      </c>
      <c r="I523" s="55">
        <v>11620.0987</v>
      </c>
      <c r="J523" s="55">
        <v>14.98</v>
      </c>
      <c r="K523" s="55">
        <v>26.79</v>
      </c>
      <c r="L523" s="55">
        <v>7.43</v>
      </c>
      <c r="M523" s="55">
        <v>18.88</v>
      </c>
      <c r="N523" s="55">
        <v>20.25</v>
      </c>
      <c r="O523" s="55">
        <v>19.84</v>
      </c>
      <c r="P523" s="55">
        <v>11901.320599999999</v>
      </c>
      <c r="Q523" s="55">
        <v>3656.7883000000002</v>
      </c>
      <c r="R523" s="55">
        <v>2016.27</v>
      </c>
      <c r="S523" s="55">
        <v>14.08</v>
      </c>
      <c r="T523" s="55">
        <v>4.16</v>
      </c>
      <c r="U523" s="55">
        <v>349.33600000000001</v>
      </c>
      <c r="V523" s="55">
        <v>80390.099900000001</v>
      </c>
      <c r="W523" s="55">
        <v>5572.8208000000004</v>
      </c>
      <c r="X523" s="55"/>
      <c r="AA523" s="1">
        <v>1.4430922610426444E-2</v>
      </c>
      <c r="AB523" s="1">
        <v>5.2770357357511122E-3</v>
      </c>
      <c r="AC523" s="1">
        <v>2.6675175300527876E-4</v>
      </c>
    </row>
    <row r="524" spans="8:29" x14ac:dyDescent="0.2">
      <c r="H524" s="54">
        <v>42292</v>
      </c>
      <c r="I524" s="55">
        <v>11732.228300000001</v>
      </c>
      <c r="J524" s="55">
        <v>14.81</v>
      </c>
      <c r="K524" s="55">
        <v>27</v>
      </c>
      <c r="L524" s="55">
        <v>7.41</v>
      </c>
      <c r="M524" s="55">
        <v>17.16</v>
      </c>
      <c r="N524" s="55">
        <v>20.32</v>
      </c>
      <c r="O524" s="55">
        <v>19.45</v>
      </c>
      <c r="P524" s="55">
        <v>12004.3658</v>
      </c>
      <c r="Q524" s="55">
        <v>3661.3090999999999</v>
      </c>
      <c r="R524" s="55">
        <v>2042.5056</v>
      </c>
      <c r="S524" s="55">
        <v>13.69</v>
      </c>
      <c r="T524" s="55">
        <v>4.1900000000000004</v>
      </c>
      <c r="U524" s="55">
        <v>352.27089999999998</v>
      </c>
      <c r="V524" s="55">
        <v>80334.327900000004</v>
      </c>
      <c r="W524" s="55">
        <v>5646.6967999999997</v>
      </c>
      <c r="X524" s="55"/>
      <c r="AA524" s="1">
        <v>3.686217504268674E-3</v>
      </c>
      <c r="AB524" s="1">
        <v>4.7154205965183049E-4</v>
      </c>
      <c r="AC524" s="1">
        <v>1.5221963102811209E-2</v>
      </c>
    </row>
    <row r="525" spans="8:29" x14ac:dyDescent="0.2">
      <c r="H525" s="54">
        <v>42291</v>
      </c>
      <c r="I525" s="55">
        <v>11719.511399999999</v>
      </c>
      <c r="J525" s="55">
        <v>14.59</v>
      </c>
      <c r="K525" s="55">
        <v>26.31</v>
      </c>
      <c r="L525" s="55">
        <v>7.24</v>
      </c>
      <c r="M525" s="55">
        <v>16.28</v>
      </c>
      <c r="N525" s="55">
        <v>19.87</v>
      </c>
      <c r="O525" s="55">
        <v>19.190000000000001</v>
      </c>
      <c r="P525" s="55">
        <v>12178.2081</v>
      </c>
      <c r="Q525" s="55">
        <v>3642.6480999999999</v>
      </c>
      <c r="R525" s="55">
        <v>2041.7743</v>
      </c>
      <c r="S525" s="55">
        <v>12.83</v>
      </c>
      <c r="T525" s="55">
        <v>4.2</v>
      </c>
      <c r="U525" s="55">
        <v>353.53649999999999</v>
      </c>
      <c r="V525" s="55">
        <v>79268.845300000001</v>
      </c>
      <c r="W525" s="55">
        <v>5626.9768000000004</v>
      </c>
      <c r="X525" s="55"/>
      <c r="AA525" s="1">
        <v>2.5962464191667478E-2</v>
      </c>
      <c r="AB525" s="1">
        <v>2.0239516643008049E-3</v>
      </c>
      <c r="AC525" s="1">
        <v>5.2863932892144305E-4</v>
      </c>
    </row>
    <row r="526" spans="8:29" x14ac:dyDescent="0.2">
      <c r="H526" s="54">
        <v>42290</v>
      </c>
      <c r="I526" s="55">
        <v>11830.806200000001</v>
      </c>
      <c r="J526" s="55">
        <v>14.62</v>
      </c>
      <c r="K526" s="55">
        <v>27.13</v>
      </c>
      <c r="L526" s="55">
        <v>7.55</v>
      </c>
      <c r="M526" s="55">
        <v>16.399999999999999</v>
      </c>
      <c r="N526" s="55">
        <v>19.53</v>
      </c>
      <c r="O526" s="55">
        <v>19.510000000000002</v>
      </c>
      <c r="P526" s="55">
        <v>12156.4542</v>
      </c>
      <c r="Q526" s="55">
        <v>3639.0019000000002</v>
      </c>
      <c r="R526" s="55">
        <v>2033.4861000000001</v>
      </c>
      <c r="S526" s="55">
        <v>13.1</v>
      </c>
      <c r="T526" s="55">
        <v>3.87</v>
      </c>
      <c r="U526" s="55">
        <v>361.28039999999999</v>
      </c>
      <c r="V526" s="55">
        <v>79619.685400000002</v>
      </c>
      <c r="W526" s="55">
        <v>5626.7659999999996</v>
      </c>
      <c r="X526" s="55"/>
      <c r="AA526" s="1">
        <v>6.6180611583928073E-3</v>
      </c>
      <c r="AB526" s="1">
        <v>4.1530761040546871E-3</v>
      </c>
      <c r="AC526" s="1">
        <v>1.0152423378767539E-2</v>
      </c>
    </row>
    <row r="527" spans="8:29" x14ac:dyDescent="0.2">
      <c r="H527" s="54">
        <v>42289</v>
      </c>
      <c r="I527" s="55">
        <v>11813.5208</v>
      </c>
      <c r="J527" s="55">
        <v>13.29</v>
      </c>
      <c r="K527" s="55">
        <v>26.36</v>
      </c>
      <c r="L527" s="55">
        <v>7.6</v>
      </c>
      <c r="M527" s="55">
        <v>16.760000000000002</v>
      </c>
      <c r="N527" s="55">
        <v>18.899999999999999</v>
      </c>
      <c r="O527" s="55">
        <v>20.66</v>
      </c>
      <c r="P527" s="55">
        <v>12141.1955</v>
      </c>
      <c r="Q527" s="55">
        <v>3654.9764</v>
      </c>
      <c r="R527" s="55">
        <v>2028.5661</v>
      </c>
      <c r="S527" s="55">
        <v>13.06</v>
      </c>
      <c r="T527" s="55">
        <v>3.86</v>
      </c>
      <c r="U527" s="55">
        <v>362.81400000000002</v>
      </c>
      <c r="V527" s="55">
        <v>80305.955199999997</v>
      </c>
      <c r="W527" s="55">
        <v>5621.8465999999999</v>
      </c>
      <c r="X527" s="55"/>
      <c r="AA527" s="1">
        <v>9.9898687764050642E-3</v>
      </c>
      <c r="AB527" s="1">
        <v>4.5332278309899721E-3</v>
      </c>
      <c r="AC527" s="1">
        <v>9.6058554375978433E-3</v>
      </c>
    </row>
    <row r="528" spans="8:29" x14ac:dyDescent="0.2">
      <c r="H528" s="54">
        <v>42286</v>
      </c>
      <c r="I528" s="55">
        <v>11857.0036</v>
      </c>
      <c r="J528" s="55">
        <v>12.89</v>
      </c>
      <c r="K528" s="55">
        <v>24.72</v>
      </c>
      <c r="L528" s="55">
        <v>7.24</v>
      </c>
      <c r="M528" s="55">
        <v>15.24</v>
      </c>
      <c r="N528" s="55">
        <v>17.84</v>
      </c>
      <c r="O528" s="55">
        <v>19.36</v>
      </c>
      <c r="P528" s="55">
        <v>12178.226500000001</v>
      </c>
      <c r="Q528" s="55">
        <v>3724.0210999999999</v>
      </c>
      <c r="R528" s="55">
        <v>1999.2872</v>
      </c>
      <c r="S528" s="55">
        <v>12.04</v>
      </c>
      <c r="T528" s="55">
        <v>3.7</v>
      </c>
      <c r="U528" s="55">
        <v>365.60329999999999</v>
      </c>
      <c r="V528" s="55">
        <v>79446.825599999996</v>
      </c>
      <c r="W528" s="55">
        <v>5648.8822</v>
      </c>
      <c r="X528" s="55"/>
      <c r="AA528" s="1">
        <v>1.5457817775700322E-3</v>
      </c>
      <c r="AB528" s="1">
        <v>1.5125545382050909E-3</v>
      </c>
      <c r="AC528" s="1">
        <v>1.1531702012035572E-2</v>
      </c>
    </row>
    <row r="529" spans="8:29" x14ac:dyDescent="0.2">
      <c r="H529" s="54">
        <v>42285</v>
      </c>
      <c r="I529" s="55">
        <v>11398.185600000001</v>
      </c>
      <c r="J529" s="55">
        <v>12.4</v>
      </c>
      <c r="K529" s="55">
        <v>23.96</v>
      </c>
      <c r="L529" s="55">
        <v>6.9</v>
      </c>
      <c r="M529" s="55">
        <v>15.66</v>
      </c>
      <c r="N529" s="55">
        <v>16.22</v>
      </c>
      <c r="O529" s="55">
        <v>18.66</v>
      </c>
      <c r="P529" s="55">
        <v>12240.216700000001</v>
      </c>
      <c r="Q529" s="55">
        <v>3716.1966000000002</v>
      </c>
      <c r="R529" s="55">
        <v>1999.3505</v>
      </c>
      <c r="S529" s="55">
        <v>11.91</v>
      </c>
      <c r="T529" s="55">
        <v>3.64</v>
      </c>
      <c r="U529" s="55">
        <v>362.80419999999998</v>
      </c>
      <c r="V529" s="55">
        <v>77447.563699999999</v>
      </c>
      <c r="W529" s="55">
        <v>5627.0227000000004</v>
      </c>
      <c r="X529" s="55"/>
      <c r="AA529" s="1">
        <v>4.3746777261066683E-3</v>
      </c>
      <c r="AB529" s="1">
        <v>1.1357154508848666E-3</v>
      </c>
      <c r="AC529" s="1">
        <v>4.7781727062545798E-5</v>
      </c>
    </row>
    <row r="530" spans="8:29" x14ac:dyDescent="0.2">
      <c r="H530" s="54">
        <v>42277</v>
      </c>
      <c r="I530" s="55">
        <v>11290.610699999999</v>
      </c>
      <c r="J530" s="55">
        <v>11.56</v>
      </c>
      <c r="K530" s="55">
        <v>22.8</v>
      </c>
      <c r="L530" s="55">
        <v>6.69</v>
      </c>
      <c r="M530" s="55">
        <v>15.25</v>
      </c>
      <c r="N530" s="55">
        <v>15.45</v>
      </c>
      <c r="O530" s="55">
        <v>18.18</v>
      </c>
      <c r="P530" s="55">
        <v>12255.645399999999</v>
      </c>
      <c r="Q530" s="55">
        <v>3711.7440000000001</v>
      </c>
      <c r="R530" s="55">
        <v>2016.1782000000001</v>
      </c>
      <c r="S530" s="55">
        <v>11.33</v>
      </c>
      <c r="T530" s="55">
        <v>3.55</v>
      </c>
      <c r="U530" s="55">
        <v>363.04259999999999</v>
      </c>
      <c r="V530" s="55">
        <v>77095.613700000002</v>
      </c>
      <c r="W530" s="55">
        <v>5582.1031999999996</v>
      </c>
      <c r="X530" s="55"/>
      <c r="AA530" s="1">
        <v>7.5020189180263763E-3</v>
      </c>
      <c r="AB530" s="1">
        <v>4.1742556110095919E-3</v>
      </c>
      <c r="AC530" s="1">
        <v>1.0684186902438331E-2</v>
      </c>
    </row>
    <row r="531" spans="8:29" x14ac:dyDescent="0.2">
      <c r="H531" s="54">
        <v>42276</v>
      </c>
      <c r="I531" s="55">
        <v>11268.5229</v>
      </c>
      <c r="J531" s="55">
        <v>11.3</v>
      </c>
      <c r="K531" s="55">
        <v>23.08</v>
      </c>
      <c r="L531" s="55">
        <v>6.7</v>
      </c>
      <c r="M531" s="55">
        <v>15.64</v>
      </c>
      <c r="N531" s="55">
        <v>15.75</v>
      </c>
      <c r="O531" s="55">
        <v>18.34</v>
      </c>
      <c r="P531" s="55">
        <v>12181.6315</v>
      </c>
      <c r="Q531" s="55">
        <v>3731.9079000000002</v>
      </c>
      <c r="R531" s="55">
        <v>2018.0639000000001</v>
      </c>
      <c r="S531" s="55">
        <v>11.36</v>
      </c>
      <c r="T531" s="55">
        <v>3.53</v>
      </c>
      <c r="U531" s="55">
        <v>361.64280000000002</v>
      </c>
      <c r="V531" s="55">
        <v>75542.570000000007</v>
      </c>
      <c r="W531" s="55">
        <v>5511.8275000000003</v>
      </c>
      <c r="X531" s="55"/>
      <c r="AA531" s="1">
        <v>9.357278482884368E-4</v>
      </c>
      <c r="AB531" s="1">
        <v>3.4940659524419493E-3</v>
      </c>
      <c r="AC531" s="1">
        <v>8.8202445125133977E-3</v>
      </c>
    </row>
    <row r="532" spans="8:29" x14ac:dyDescent="0.2">
      <c r="H532" s="54">
        <v>42275</v>
      </c>
      <c r="I532" s="55">
        <v>11579.210999999999</v>
      </c>
      <c r="J532" s="55">
        <v>11.55</v>
      </c>
      <c r="K532" s="55">
        <v>22.95</v>
      </c>
      <c r="L532" s="55">
        <v>6.89</v>
      </c>
      <c r="M532" s="55">
        <v>14.22</v>
      </c>
      <c r="N532" s="55">
        <v>15.9</v>
      </c>
      <c r="O532" s="55">
        <v>18.329999999999998</v>
      </c>
      <c r="P532" s="55">
        <v>12141.572200000001</v>
      </c>
      <c r="Q532" s="55">
        <v>3780.1828</v>
      </c>
      <c r="R532" s="55">
        <v>2045.952</v>
      </c>
      <c r="S532" s="55">
        <v>11.94</v>
      </c>
      <c r="T532" s="55">
        <v>3.66</v>
      </c>
      <c r="U532" s="55">
        <v>364.0521</v>
      </c>
      <c r="V532" s="55">
        <v>77409.382800000007</v>
      </c>
      <c r="W532" s="55">
        <v>5571.3028000000004</v>
      </c>
      <c r="X532" s="55"/>
      <c r="AA532" s="1">
        <v>9.5331932161806243E-3</v>
      </c>
      <c r="AB532" s="1">
        <v>1.3090325474163222E-3</v>
      </c>
      <c r="AC532" s="1">
        <v>1.6277906594510672E-3</v>
      </c>
    </row>
    <row r="533" spans="8:29" x14ac:dyDescent="0.2">
      <c r="H533" s="54">
        <v>42272</v>
      </c>
      <c r="I533" s="55">
        <v>11658.7138</v>
      </c>
      <c r="J533" s="55">
        <v>11.24</v>
      </c>
      <c r="K533" s="55">
        <v>22.3</v>
      </c>
      <c r="L533" s="55">
        <v>6.8</v>
      </c>
      <c r="M533" s="55">
        <v>12.93</v>
      </c>
      <c r="N533" s="55">
        <v>14.85</v>
      </c>
      <c r="O533" s="55">
        <v>18.14</v>
      </c>
      <c r="P533" s="55">
        <v>12368.253199999999</v>
      </c>
      <c r="Q533" s="55">
        <v>3769.7100999999998</v>
      </c>
      <c r="R533" s="55">
        <v>2061.8040999999998</v>
      </c>
      <c r="S533" s="55">
        <v>11.77</v>
      </c>
      <c r="T533" s="55">
        <v>3.64</v>
      </c>
      <c r="U533" s="55">
        <v>367.76429999999999</v>
      </c>
      <c r="V533" s="55">
        <v>77103.747199999998</v>
      </c>
      <c r="W533" s="55">
        <v>5525.7359999999999</v>
      </c>
      <c r="X533" s="55"/>
    </row>
    <row r="534" spans="8:29" x14ac:dyDescent="0.2">
      <c r="H534" s="54">
        <v>42271</v>
      </c>
      <c r="I534" s="55">
        <v>11498.5065</v>
      </c>
      <c r="J534" s="55">
        <v>11.91</v>
      </c>
      <c r="K534" s="55">
        <v>23.9</v>
      </c>
      <c r="L534" s="55">
        <v>6.48</v>
      </c>
      <c r="M534" s="55">
        <v>11.75</v>
      </c>
      <c r="N534" s="55">
        <v>16.149999999999999</v>
      </c>
      <c r="O534" s="55">
        <v>18.88</v>
      </c>
      <c r="P534" s="55">
        <v>12558.218800000001</v>
      </c>
      <c r="Q534" s="55">
        <v>3759.7809000000002</v>
      </c>
      <c r="R534" s="55">
        <v>2044.3162</v>
      </c>
      <c r="S534" s="55">
        <v>12.3</v>
      </c>
      <c r="T534" s="55">
        <v>3.75</v>
      </c>
      <c r="U534" s="55">
        <v>368.7208</v>
      </c>
      <c r="V534" s="55">
        <v>76757.196599999996</v>
      </c>
      <c r="W534" s="55">
        <v>5552.2311</v>
      </c>
      <c r="X534" s="55"/>
    </row>
    <row r="535" spans="8:29" x14ac:dyDescent="0.2">
      <c r="H535" s="54">
        <v>42270</v>
      </c>
      <c r="I535" s="55">
        <v>11492.0047</v>
      </c>
      <c r="J535" s="55">
        <v>11.56</v>
      </c>
      <c r="K535" s="55">
        <v>23.07</v>
      </c>
      <c r="L535" s="55">
        <v>6.37</v>
      </c>
      <c r="M535" s="55">
        <v>11.49</v>
      </c>
      <c r="N535" s="55">
        <v>15.93</v>
      </c>
      <c r="O535" s="55">
        <v>18.670000000000002</v>
      </c>
      <c r="P535" s="55">
        <v>12518.9992</v>
      </c>
      <c r="Q535" s="55">
        <v>3772.3820999999998</v>
      </c>
      <c r="R535" s="55">
        <v>2050.6372999999999</v>
      </c>
      <c r="S535" s="55">
        <v>11.91</v>
      </c>
      <c r="T535" s="55">
        <v>3.72</v>
      </c>
      <c r="U535" s="55">
        <v>369.37569999999999</v>
      </c>
      <c r="V535" s="55">
        <v>76738.323799999998</v>
      </c>
      <c r="W535" s="55">
        <v>5493.9912000000004</v>
      </c>
      <c r="X535" s="55"/>
    </row>
    <row r="536" spans="8:29" x14ac:dyDescent="0.2">
      <c r="H536" s="54">
        <v>42269</v>
      </c>
      <c r="I536" s="55">
        <v>11504.057199999999</v>
      </c>
      <c r="J536" s="55">
        <v>11.67</v>
      </c>
      <c r="K536" s="55">
        <v>23.5</v>
      </c>
      <c r="L536" s="55">
        <v>6.51</v>
      </c>
      <c r="M536" s="55">
        <v>11.41</v>
      </c>
      <c r="N536" s="55">
        <v>15.31</v>
      </c>
      <c r="O536" s="55">
        <v>19.059999999999999</v>
      </c>
      <c r="P536" s="55">
        <v>12409.583699999999</v>
      </c>
      <c r="Q536" s="55">
        <v>3786.6471999999999</v>
      </c>
      <c r="R536" s="55">
        <v>2043.9277999999999</v>
      </c>
      <c r="S536" s="55">
        <v>12.41</v>
      </c>
      <c r="T536" s="55">
        <v>3.88</v>
      </c>
      <c r="U536" s="55">
        <v>369.80779999999999</v>
      </c>
      <c r="V536" s="55">
        <v>77088.739700000006</v>
      </c>
      <c r="W536" s="55">
        <v>5452.4096</v>
      </c>
      <c r="X536" s="55"/>
    </row>
    <row r="537" spans="8:29" x14ac:dyDescent="0.2">
      <c r="H537" s="54">
        <v>42268</v>
      </c>
      <c r="I537" s="55">
        <v>11642.6453</v>
      </c>
      <c r="J537" s="55">
        <v>11.46</v>
      </c>
      <c r="K537" s="55">
        <v>22.9</v>
      </c>
      <c r="L537" s="55">
        <v>6.4</v>
      </c>
      <c r="M537" s="55">
        <v>11.5</v>
      </c>
      <c r="N537" s="55">
        <v>14.93</v>
      </c>
      <c r="O537" s="55">
        <v>19.02</v>
      </c>
      <c r="P537" s="55">
        <v>12429.877500000001</v>
      </c>
      <c r="Q537" s="55">
        <v>3825.8784000000001</v>
      </c>
      <c r="R537" s="55">
        <v>2050.4454000000001</v>
      </c>
      <c r="S537" s="55">
        <v>12.14</v>
      </c>
      <c r="T537" s="55">
        <v>3.87</v>
      </c>
      <c r="U537" s="55">
        <v>371.73399999999998</v>
      </c>
      <c r="V537" s="55">
        <v>78104.687999999995</v>
      </c>
      <c r="W537" s="55">
        <v>5443.2807000000003</v>
      </c>
      <c r="X537" s="55"/>
    </row>
    <row r="538" spans="8:29" x14ac:dyDescent="0.2">
      <c r="H538" s="54">
        <v>42265</v>
      </c>
      <c r="I538" s="55">
        <v>11561.899600000001</v>
      </c>
      <c r="J538" s="55">
        <v>10.92</v>
      </c>
      <c r="K538" s="55">
        <v>20.87</v>
      </c>
      <c r="L538" s="55">
        <v>6.24</v>
      </c>
      <c r="M538" s="55">
        <v>10.56</v>
      </c>
      <c r="N538" s="55">
        <v>14.2</v>
      </c>
      <c r="O538" s="55">
        <v>18.8</v>
      </c>
      <c r="P538" s="55">
        <v>12436.782800000001</v>
      </c>
      <c r="Q538" s="55">
        <v>3826.922</v>
      </c>
      <c r="R538" s="55">
        <v>2051.1190000000001</v>
      </c>
      <c r="S538" s="55">
        <v>11.51</v>
      </c>
      <c r="T538" s="55">
        <v>3.82</v>
      </c>
      <c r="U538" s="55">
        <v>375.72519999999997</v>
      </c>
      <c r="V538" s="55">
        <v>77890.091700000004</v>
      </c>
      <c r="W538" s="55">
        <v>5392.7533000000003</v>
      </c>
      <c r="X538" s="55"/>
    </row>
    <row r="539" spans="8:29" x14ac:dyDescent="0.2">
      <c r="H539" s="54">
        <v>42264</v>
      </c>
      <c r="I539" s="55">
        <v>11651.925499999999</v>
      </c>
      <c r="J539" s="55">
        <v>10.88</v>
      </c>
      <c r="K539" s="55">
        <v>20.73</v>
      </c>
      <c r="L539" s="55">
        <v>6.13</v>
      </c>
      <c r="M539" s="55">
        <v>10.31</v>
      </c>
      <c r="N539" s="55">
        <v>13.84</v>
      </c>
      <c r="O539" s="55">
        <v>18.52</v>
      </c>
      <c r="P539" s="55">
        <v>12474.7382</v>
      </c>
      <c r="Q539" s="55">
        <v>3821.7858000000001</v>
      </c>
      <c r="R539" s="55">
        <v>2074.6624000000002</v>
      </c>
      <c r="S539" s="55">
        <v>11.24</v>
      </c>
      <c r="T539" s="55">
        <v>3.72</v>
      </c>
      <c r="U539" s="55">
        <v>376.8107</v>
      </c>
      <c r="V539" s="55">
        <v>78589.631500000003</v>
      </c>
      <c r="W539" s="55">
        <v>5451.4717000000001</v>
      </c>
      <c r="X539" s="55"/>
    </row>
    <row r="540" spans="8:29" x14ac:dyDescent="0.2">
      <c r="H540" s="54">
        <v>42263</v>
      </c>
      <c r="I540" s="55">
        <v>11729.520699999999</v>
      </c>
      <c r="J540" s="55">
        <v>11.19</v>
      </c>
      <c r="K540" s="55">
        <v>19.809999999999999</v>
      </c>
      <c r="L540" s="55">
        <v>6.29</v>
      </c>
      <c r="M540" s="55">
        <v>10.8</v>
      </c>
      <c r="N540" s="55">
        <v>14.08</v>
      </c>
      <c r="O540" s="55">
        <v>19.100000000000001</v>
      </c>
      <c r="P540" s="55">
        <v>12508.8174</v>
      </c>
      <c r="Q540" s="55">
        <v>3840.5828000000001</v>
      </c>
      <c r="R540" s="55">
        <v>2095.1732999999999</v>
      </c>
      <c r="S540" s="55">
        <v>11.7</v>
      </c>
      <c r="T540" s="55">
        <v>3.75</v>
      </c>
      <c r="U540" s="55">
        <v>377.77390000000003</v>
      </c>
      <c r="V540" s="55">
        <v>78949.284400000004</v>
      </c>
      <c r="W540" s="55">
        <v>5464.6468000000004</v>
      </c>
      <c r="X540" s="55"/>
    </row>
    <row r="541" spans="8:29" x14ac:dyDescent="0.2">
      <c r="H541" s="54">
        <v>42262</v>
      </c>
      <c r="I541" s="55">
        <v>11447.617899999999</v>
      </c>
      <c r="J541" s="55">
        <v>10.27</v>
      </c>
      <c r="K541" s="55">
        <v>18.010000000000002</v>
      </c>
      <c r="L541" s="55">
        <v>6.05</v>
      </c>
      <c r="M541" s="55">
        <v>9.82</v>
      </c>
      <c r="N541" s="55">
        <v>12.8</v>
      </c>
      <c r="O541" s="55">
        <v>17.36</v>
      </c>
      <c r="P541" s="55">
        <v>12547.495699999999</v>
      </c>
      <c r="Q541" s="55">
        <v>3837.7736</v>
      </c>
      <c r="R541" s="55">
        <v>2082.5385000000001</v>
      </c>
      <c r="S541" s="55">
        <v>10.64</v>
      </c>
      <c r="T541" s="55">
        <v>3.43</v>
      </c>
      <c r="U541" s="55">
        <v>375.59809999999999</v>
      </c>
      <c r="V541" s="55">
        <v>76845.992800000007</v>
      </c>
      <c r="W541" s="55">
        <v>5433.1008000000002</v>
      </c>
      <c r="X541" s="55"/>
    </row>
    <row r="542" spans="8:29" x14ac:dyDescent="0.2">
      <c r="H542" s="54">
        <v>42261</v>
      </c>
      <c r="I542" s="55">
        <v>11616.899100000001</v>
      </c>
      <c r="J542" s="55">
        <v>11.39</v>
      </c>
      <c r="K542" s="55">
        <v>19.309999999999999</v>
      </c>
      <c r="L542" s="55">
        <v>6.37</v>
      </c>
      <c r="M542" s="55">
        <v>10.91</v>
      </c>
      <c r="N542" s="55">
        <v>13.5</v>
      </c>
      <c r="O542" s="55">
        <v>18.11</v>
      </c>
      <c r="P542" s="55">
        <v>12551.449199999999</v>
      </c>
      <c r="Q542" s="55">
        <v>3899.9938999999999</v>
      </c>
      <c r="R542" s="55">
        <v>2066.1835000000001</v>
      </c>
      <c r="S542" s="55">
        <v>11.82</v>
      </c>
      <c r="T542" s="55">
        <v>3.76</v>
      </c>
      <c r="U542" s="55">
        <v>376.71129999999999</v>
      </c>
      <c r="V542" s="55">
        <v>78142.331099999996</v>
      </c>
      <c r="W542" s="55">
        <v>5461.5735999999997</v>
      </c>
      <c r="X542" s="55"/>
    </row>
    <row r="543" spans="8:29" x14ac:dyDescent="0.2">
      <c r="H543" s="54">
        <v>42258</v>
      </c>
      <c r="I543" s="55">
        <v>11800.748799999999</v>
      </c>
      <c r="J543" s="55">
        <v>12.66</v>
      </c>
      <c r="K543" s="55">
        <v>21.46</v>
      </c>
      <c r="L543" s="55">
        <v>6.71</v>
      </c>
      <c r="M543" s="55">
        <v>12.12</v>
      </c>
      <c r="N543" s="55">
        <v>15</v>
      </c>
      <c r="O543" s="55">
        <v>18.37</v>
      </c>
      <c r="P543" s="55">
        <v>12580.4025</v>
      </c>
      <c r="Q543" s="55">
        <v>3931.1819</v>
      </c>
      <c r="R543" s="55">
        <v>2053.3667999999998</v>
      </c>
      <c r="S543" s="55">
        <v>12.98</v>
      </c>
      <c r="T543" s="55">
        <v>4.1100000000000003</v>
      </c>
      <c r="U543" s="55">
        <v>379.09410000000003</v>
      </c>
      <c r="V543" s="55">
        <v>79279.776700000002</v>
      </c>
      <c r="W543" s="55">
        <v>5460.5806000000002</v>
      </c>
      <c r="X543" s="55"/>
    </row>
    <row r="544" spans="8:29" x14ac:dyDescent="0.2">
      <c r="H544" s="54">
        <v>42257</v>
      </c>
      <c r="I544" s="55">
        <v>11696.259599999999</v>
      </c>
      <c r="J544" s="55">
        <v>12.62</v>
      </c>
      <c r="K544" s="55">
        <v>21.62</v>
      </c>
      <c r="L544" s="55">
        <v>6.65</v>
      </c>
      <c r="M544" s="55">
        <v>12.1</v>
      </c>
      <c r="N544" s="55">
        <v>14.88</v>
      </c>
      <c r="O544" s="55">
        <v>18.09</v>
      </c>
      <c r="P544" s="55">
        <v>12618.538200000001</v>
      </c>
      <c r="Q544" s="55">
        <v>3917.8092999999999</v>
      </c>
      <c r="R544" s="55">
        <v>2058.1790000000001</v>
      </c>
      <c r="S544" s="55">
        <v>12.74</v>
      </c>
      <c r="T544" s="55">
        <v>4.05</v>
      </c>
      <c r="U544" s="55">
        <v>377.73649999999998</v>
      </c>
      <c r="V544" s="55">
        <v>78547.302599999995</v>
      </c>
      <c r="W544" s="55">
        <v>5458.0648000000001</v>
      </c>
      <c r="X544" s="55"/>
    </row>
    <row r="545" spans="8:24" x14ac:dyDescent="0.2">
      <c r="H545" s="54">
        <v>42256</v>
      </c>
      <c r="I545" s="55">
        <v>11560.397999999999</v>
      </c>
      <c r="J545" s="55">
        <v>13.11</v>
      </c>
      <c r="K545" s="55">
        <v>21.27</v>
      </c>
      <c r="L545" s="55">
        <v>6.85</v>
      </c>
      <c r="M545" s="55">
        <v>12.07</v>
      </c>
      <c r="N545" s="55">
        <v>15.58</v>
      </c>
      <c r="O545" s="55">
        <v>18.059999999999999</v>
      </c>
      <c r="P545" s="55">
        <v>12576.540499999999</v>
      </c>
      <c r="Q545" s="55">
        <v>3910.8449999999998</v>
      </c>
      <c r="R545" s="55">
        <v>2041.3414</v>
      </c>
      <c r="S545" s="55">
        <v>13.38</v>
      </c>
      <c r="T545" s="55">
        <v>4.1399999999999997</v>
      </c>
      <c r="U545" s="55">
        <v>377.9402</v>
      </c>
      <c r="V545" s="55">
        <v>77666.369300000006</v>
      </c>
      <c r="W545" s="55">
        <v>5258.8118000000004</v>
      </c>
      <c r="X545" s="55"/>
    </row>
    <row r="546" spans="8:24" x14ac:dyDescent="0.2">
      <c r="H546" s="54">
        <v>42255</v>
      </c>
      <c r="I546" s="55">
        <v>11511.2518</v>
      </c>
      <c r="J546" s="55">
        <v>12.76</v>
      </c>
      <c r="K546" s="55">
        <v>20.5</v>
      </c>
      <c r="L546" s="55">
        <v>6.63</v>
      </c>
      <c r="M546" s="55">
        <v>10.97</v>
      </c>
      <c r="N546" s="55">
        <v>14.87</v>
      </c>
      <c r="O546" s="55">
        <v>17.16</v>
      </c>
      <c r="P546" s="55">
        <v>12512.3518</v>
      </c>
      <c r="Q546" s="55">
        <v>3945.8836999999999</v>
      </c>
      <c r="R546" s="55">
        <v>2046.47</v>
      </c>
      <c r="S546" s="55">
        <v>12.8</v>
      </c>
      <c r="T546" s="55">
        <v>4.09</v>
      </c>
      <c r="U546" s="55">
        <v>375.60739999999998</v>
      </c>
      <c r="V546" s="55">
        <v>76019.871400000004</v>
      </c>
      <c r="W546" s="55">
        <v>5253.4286000000002</v>
      </c>
      <c r="X546" s="55"/>
    </row>
    <row r="547" spans="8:24" x14ac:dyDescent="0.2">
      <c r="H547" s="54">
        <v>42254</v>
      </c>
      <c r="I547" s="55">
        <v>11322.763800000001</v>
      </c>
      <c r="J547" s="55">
        <v>12.1</v>
      </c>
      <c r="K547" s="55">
        <v>18.98</v>
      </c>
      <c r="L547" s="55">
        <v>6.46</v>
      </c>
      <c r="M547" s="55">
        <v>9.9700000000000006</v>
      </c>
      <c r="N547" s="55">
        <v>13.86</v>
      </c>
      <c r="O547" s="55">
        <v>16.48</v>
      </c>
      <c r="P547" s="55">
        <v>12525.0638</v>
      </c>
      <c r="Q547" s="55">
        <v>3911.4703</v>
      </c>
      <c r="R547" s="55">
        <v>2036.0215000000001</v>
      </c>
      <c r="S547" s="55">
        <v>11.95</v>
      </c>
      <c r="T547" s="55">
        <v>4.0599999999999996</v>
      </c>
      <c r="U547" s="55">
        <v>371.16699999999997</v>
      </c>
      <c r="V547" s="55">
        <v>76830.127699999997</v>
      </c>
      <c r="W547" s="55">
        <v>5217.9746999999998</v>
      </c>
      <c r="X547" s="55"/>
    </row>
    <row r="548" spans="8:24" x14ac:dyDescent="0.2">
      <c r="H548" s="54">
        <v>42249</v>
      </c>
      <c r="I548" s="55">
        <v>11126.077300000001</v>
      </c>
      <c r="J548" s="55">
        <v>12.07</v>
      </c>
      <c r="K548" s="55">
        <v>18.600000000000001</v>
      </c>
      <c r="L548" s="55">
        <v>6.41</v>
      </c>
      <c r="M548" s="55">
        <v>9.6300000000000008</v>
      </c>
      <c r="N548" s="55">
        <v>13.23</v>
      </c>
      <c r="O548" s="55">
        <v>16.41</v>
      </c>
      <c r="P548" s="55">
        <v>12503.031800000001</v>
      </c>
      <c r="Q548" s="55">
        <v>3899.3139999999999</v>
      </c>
      <c r="R548" s="55">
        <v>2107.7044000000001</v>
      </c>
      <c r="S548" s="55">
        <v>10.86</v>
      </c>
      <c r="T548" s="55">
        <v>4.3099999999999996</v>
      </c>
      <c r="U548" s="55">
        <v>371.31779999999998</v>
      </c>
      <c r="V548" s="55">
        <v>76323.928100000005</v>
      </c>
      <c r="W548" s="55">
        <v>5139.1945999999998</v>
      </c>
      <c r="X548" s="55"/>
    </row>
    <row r="549" spans="8:24" x14ac:dyDescent="0.2">
      <c r="H549" s="54">
        <v>42248</v>
      </c>
      <c r="I549" s="55">
        <v>11344.6104</v>
      </c>
      <c r="J549" s="55">
        <v>11.99</v>
      </c>
      <c r="K549" s="55">
        <v>20.58</v>
      </c>
      <c r="L549" s="55">
        <v>6.75</v>
      </c>
      <c r="M549" s="55">
        <v>10.039999999999999</v>
      </c>
      <c r="N549" s="55">
        <v>14.04</v>
      </c>
      <c r="O549" s="55">
        <v>16.41</v>
      </c>
      <c r="P549" s="55">
        <v>12477.5851</v>
      </c>
      <c r="Q549" s="55">
        <v>3916.0205000000001</v>
      </c>
      <c r="R549" s="55">
        <v>2091.8144000000002</v>
      </c>
      <c r="S549" s="55">
        <v>11.88</v>
      </c>
      <c r="T549" s="55">
        <v>4.13</v>
      </c>
      <c r="U549" s="55">
        <v>375.90949999999998</v>
      </c>
      <c r="V549" s="55">
        <v>75631.695399999997</v>
      </c>
      <c r="W549" s="55">
        <v>5110.1292999999996</v>
      </c>
      <c r="X549" s="55"/>
    </row>
    <row r="550" spans="8:24" x14ac:dyDescent="0.2">
      <c r="H550" s="54">
        <v>42247</v>
      </c>
      <c r="I550" s="55">
        <v>11323.694</v>
      </c>
      <c r="J550" s="55">
        <v>13</v>
      </c>
      <c r="K550" s="55">
        <v>22.72</v>
      </c>
      <c r="L550" s="55">
        <v>7.11</v>
      </c>
      <c r="M550" s="55">
        <v>11.16</v>
      </c>
      <c r="N550" s="55">
        <v>14.26</v>
      </c>
      <c r="O550" s="55">
        <v>18.23</v>
      </c>
      <c r="P550" s="55">
        <v>12382.9413</v>
      </c>
      <c r="Q550" s="55">
        <v>3904.2011000000002</v>
      </c>
      <c r="R550" s="55">
        <v>2069.5007999999998</v>
      </c>
      <c r="S550" s="55">
        <v>13.2</v>
      </c>
      <c r="T550" s="55">
        <v>3.96</v>
      </c>
      <c r="U550" s="55">
        <v>371.2978</v>
      </c>
      <c r="V550" s="55">
        <v>76617.300499999998</v>
      </c>
      <c r="W550" s="55">
        <v>5196.0234</v>
      </c>
      <c r="X550" s="55"/>
    </row>
    <row r="551" spans="8:24" x14ac:dyDescent="0.2">
      <c r="H551" s="54">
        <v>42244</v>
      </c>
      <c r="I551" s="55">
        <v>11453.796</v>
      </c>
      <c r="J551" s="55">
        <v>13.57</v>
      </c>
      <c r="K551" s="55">
        <v>22.98</v>
      </c>
      <c r="L551" s="55">
        <v>7.02</v>
      </c>
      <c r="M551" s="55">
        <v>12.1</v>
      </c>
      <c r="N551" s="55">
        <v>14.03</v>
      </c>
      <c r="O551" s="55">
        <v>18.45</v>
      </c>
      <c r="P551" s="55">
        <v>12431.0303</v>
      </c>
      <c r="Q551" s="55">
        <v>3914.8494000000001</v>
      </c>
      <c r="R551" s="55">
        <v>2083.7545</v>
      </c>
      <c r="S551" s="55">
        <v>13.11</v>
      </c>
      <c r="T551" s="55">
        <v>3.62</v>
      </c>
      <c r="U551" s="55">
        <v>372.66930000000002</v>
      </c>
      <c r="V551" s="55">
        <v>78362.853300000002</v>
      </c>
      <c r="W551" s="55">
        <v>5242.8937999999998</v>
      </c>
      <c r="X551" s="55"/>
    </row>
    <row r="552" spans="8:24" x14ac:dyDescent="0.2">
      <c r="H552" s="54">
        <v>42243</v>
      </c>
      <c r="I552" s="55">
        <v>11309.1754</v>
      </c>
      <c r="J552" s="55">
        <v>12.34</v>
      </c>
      <c r="K552" s="55">
        <v>21.6</v>
      </c>
      <c r="L552" s="55">
        <v>6.69</v>
      </c>
      <c r="M552" s="55">
        <v>11</v>
      </c>
      <c r="N552" s="55">
        <v>12.96</v>
      </c>
      <c r="O552" s="55">
        <v>17.38</v>
      </c>
      <c r="P552" s="55">
        <v>12470.706200000001</v>
      </c>
      <c r="Q552" s="55">
        <v>3935.6142</v>
      </c>
      <c r="R552" s="55">
        <v>2084.7802999999999</v>
      </c>
      <c r="S552" s="55">
        <v>11.92</v>
      </c>
      <c r="T552" s="55">
        <v>3.39</v>
      </c>
      <c r="U552" s="55">
        <v>371.9051</v>
      </c>
      <c r="V552" s="55">
        <v>75938.472500000003</v>
      </c>
      <c r="W552" s="55">
        <v>5157.6007</v>
      </c>
      <c r="X552" s="55"/>
    </row>
    <row r="553" spans="8:24" x14ac:dyDescent="0.2">
      <c r="H553" s="54">
        <v>42242</v>
      </c>
      <c r="I553" s="55">
        <v>11051.655000000001</v>
      </c>
      <c r="J553" s="55">
        <v>11.8</v>
      </c>
      <c r="K553" s="55">
        <v>20.52</v>
      </c>
      <c r="L553" s="55">
        <v>6.93</v>
      </c>
      <c r="M553" s="55">
        <v>10.9</v>
      </c>
      <c r="N553" s="55">
        <v>12.28</v>
      </c>
      <c r="O553" s="55">
        <v>16.329999999999998</v>
      </c>
      <c r="P553" s="55">
        <v>12382.1798</v>
      </c>
      <c r="Q553" s="55">
        <v>3924.5241000000001</v>
      </c>
      <c r="R553" s="55">
        <v>2031.5226</v>
      </c>
      <c r="S553" s="55">
        <v>10.84</v>
      </c>
      <c r="T553" s="55">
        <v>3.22</v>
      </c>
      <c r="U553" s="55">
        <v>369.07380000000001</v>
      </c>
      <c r="V553" s="55">
        <v>74214.220199999996</v>
      </c>
      <c r="W553" s="55">
        <v>5101.2174999999997</v>
      </c>
      <c r="X553" s="55"/>
    </row>
    <row r="554" spans="8:24" x14ac:dyDescent="0.2">
      <c r="H554" s="54">
        <v>42241</v>
      </c>
      <c r="I554" s="55">
        <v>11146.1451</v>
      </c>
      <c r="J554" s="55">
        <v>12.01</v>
      </c>
      <c r="K554" s="55">
        <v>20.52</v>
      </c>
      <c r="L554" s="55">
        <v>7.29</v>
      </c>
      <c r="M554" s="55">
        <v>12.11</v>
      </c>
      <c r="N554" s="55">
        <v>13.18</v>
      </c>
      <c r="O554" s="55">
        <v>15.62</v>
      </c>
      <c r="P554" s="55">
        <v>12436.076499999999</v>
      </c>
      <c r="Q554" s="55">
        <v>4020.0718999999999</v>
      </c>
      <c r="R554" s="55">
        <v>2024.6764000000001</v>
      </c>
      <c r="S554" s="55">
        <v>12.04</v>
      </c>
      <c r="T554" s="55">
        <v>3.55</v>
      </c>
      <c r="U554" s="55">
        <v>371.06939999999997</v>
      </c>
      <c r="V554" s="55">
        <v>73466.867800000007</v>
      </c>
      <c r="W554" s="55">
        <v>5090.9979999999996</v>
      </c>
      <c r="X554" s="55"/>
    </row>
    <row r="555" spans="8:24" x14ac:dyDescent="0.2">
      <c r="H555" s="54">
        <v>42240</v>
      </c>
      <c r="I555" s="55">
        <v>11181.295099999999</v>
      </c>
      <c r="J555" s="55">
        <v>13.34</v>
      </c>
      <c r="K555" s="55">
        <v>22.8</v>
      </c>
      <c r="L555" s="55">
        <v>7.67</v>
      </c>
      <c r="M555" s="55">
        <v>13.46</v>
      </c>
      <c r="N555" s="55">
        <v>14.64</v>
      </c>
      <c r="O555" s="55">
        <v>17.36</v>
      </c>
      <c r="P555" s="55">
        <v>12493.9442</v>
      </c>
      <c r="Q555" s="55">
        <v>4022.5756000000001</v>
      </c>
      <c r="R555" s="55">
        <v>2006.6891000000001</v>
      </c>
      <c r="S555" s="55">
        <v>13.38</v>
      </c>
      <c r="T555" s="55">
        <v>3.94</v>
      </c>
      <c r="U555" s="55">
        <v>372.91750000000002</v>
      </c>
      <c r="V555" s="55">
        <v>76635.716499999995</v>
      </c>
      <c r="W555" s="55">
        <v>5065.5871999999999</v>
      </c>
      <c r="X555" s="55"/>
    </row>
    <row r="556" spans="8:24" x14ac:dyDescent="0.2">
      <c r="H556" s="54">
        <v>42237</v>
      </c>
      <c r="I556" s="55">
        <v>11877.764800000001</v>
      </c>
      <c r="J556" s="55">
        <v>14.82</v>
      </c>
      <c r="K556" s="55">
        <v>25.38</v>
      </c>
      <c r="L556" s="55">
        <v>8.07</v>
      </c>
      <c r="M556" s="55">
        <v>14.96</v>
      </c>
      <c r="N556" s="55">
        <v>16.27</v>
      </c>
      <c r="O556" s="55">
        <v>19.29</v>
      </c>
      <c r="P556" s="55">
        <v>12568.973099999999</v>
      </c>
      <c r="Q556" s="55">
        <v>4079.9767999999999</v>
      </c>
      <c r="R556" s="55">
        <v>2082.4178999999999</v>
      </c>
      <c r="S556" s="55">
        <v>14.87</v>
      </c>
      <c r="T556" s="55">
        <v>4.38</v>
      </c>
      <c r="U556" s="55">
        <v>381.51760000000002</v>
      </c>
      <c r="V556" s="55">
        <v>80163.213600000003</v>
      </c>
      <c r="W556" s="55">
        <v>5280.4898999999996</v>
      </c>
      <c r="X556" s="55"/>
    </row>
    <row r="557" spans="8:24" x14ac:dyDescent="0.2">
      <c r="H557" s="54">
        <v>42236</v>
      </c>
      <c r="I557" s="55">
        <v>11747.054899999999</v>
      </c>
      <c r="J557" s="55">
        <v>15.78</v>
      </c>
      <c r="K557" s="55">
        <v>27.77</v>
      </c>
      <c r="L557" s="55">
        <v>8.49</v>
      </c>
      <c r="M557" s="55">
        <v>16.170000000000002</v>
      </c>
      <c r="N557" s="55">
        <v>17.3</v>
      </c>
      <c r="O557" s="55">
        <v>19.52</v>
      </c>
      <c r="P557" s="55">
        <v>12675.604799999999</v>
      </c>
      <c r="Q557" s="55">
        <v>4088.4465</v>
      </c>
      <c r="R557" s="55">
        <v>2083.0201000000002</v>
      </c>
      <c r="S557" s="55">
        <v>16.52</v>
      </c>
      <c r="T557" s="55">
        <v>4.53</v>
      </c>
      <c r="U557" s="55">
        <v>380.60449999999997</v>
      </c>
      <c r="V557" s="55">
        <v>80427.917400000006</v>
      </c>
      <c r="W557" s="55">
        <v>5275.7313999999997</v>
      </c>
      <c r="X557" s="55"/>
    </row>
    <row r="558" spans="8:24" x14ac:dyDescent="0.2">
      <c r="H558" s="54">
        <v>42235</v>
      </c>
      <c r="I558" s="55">
        <v>11909.1255</v>
      </c>
      <c r="J558" s="55">
        <v>16.43</v>
      </c>
      <c r="K558" s="55">
        <v>29.3</v>
      </c>
      <c r="L558" s="55">
        <v>8.94</v>
      </c>
      <c r="M558" s="55">
        <v>17.54</v>
      </c>
      <c r="N558" s="55">
        <v>18.190000000000001</v>
      </c>
      <c r="O558" s="55">
        <v>19.850000000000001</v>
      </c>
      <c r="P558" s="55">
        <v>12759.343000000001</v>
      </c>
      <c r="Q558" s="55">
        <v>4147.5679</v>
      </c>
      <c r="R558" s="55">
        <v>2113.0902999999998</v>
      </c>
      <c r="S558" s="55">
        <v>18.36</v>
      </c>
      <c r="T558" s="55">
        <v>4.7300000000000004</v>
      </c>
      <c r="U558" s="55">
        <v>383.85059999999999</v>
      </c>
      <c r="V558" s="55">
        <v>81587.642800000001</v>
      </c>
      <c r="W558" s="55">
        <v>5321.0048999999999</v>
      </c>
      <c r="X558" s="55"/>
    </row>
    <row r="559" spans="8:24" x14ac:dyDescent="0.2">
      <c r="H559" s="54">
        <v>42234</v>
      </c>
      <c r="I559" s="55">
        <v>11856.3148</v>
      </c>
      <c r="J559" s="55">
        <v>16.29</v>
      </c>
      <c r="K559" s="55">
        <v>30.38</v>
      </c>
      <c r="L559" s="55">
        <v>9.23</v>
      </c>
      <c r="M559" s="55">
        <v>17.190000000000001</v>
      </c>
      <c r="N559" s="55">
        <v>18.04</v>
      </c>
      <c r="O559" s="55">
        <v>19.329999999999998</v>
      </c>
      <c r="P559" s="55">
        <v>12622.1245</v>
      </c>
      <c r="Q559" s="55">
        <v>4114.4070000000002</v>
      </c>
      <c r="R559" s="55">
        <v>2141.4513000000002</v>
      </c>
      <c r="S559" s="55">
        <v>18.72</v>
      </c>
      <c r="T559" s="55">
        <v>4.5599999999999996</v>
      </c>
      <c r="U559" s="55">
        <v>383.51190000000003</v>
      </c>
      <c r="V559" s="55">
        <v>80843.323300000004</v>
      </c>
      <c r="W559" s="55">
        <v>5312.8252000000002</v>
      </c>
      <c r="X559" s="55"/>
    </row>
    <row r="560" spans="8:24" x14ac:dyDescent="0.2">
      <c r="H560" s="54">
        <v>42233</v>
      </c>
      <c r="I560" s="55">
        <v>11956.784299999999</v>
      </c>
      <c r="J560" s="55">
        <v>18.100000000000001</v>
      </c>
      <c r="K560" s="55">
        <v>33.75</v>
      </c>
      <c r="L560" s="55">
        <v>9.7200000000000006</v>
      </c>
      <c r="M560" s="55">
        <v>19.100000000000001</v>
      </c>
      <c r="N560" s="55">
        <v>20.04</v>
      </c>
      <c r="O560" s="55">
        <v>20.97</v>
      </c>
      <c r="P560" s="55">
        <v>12674.302100000001</v>
      </c>
      <c r="Q560" s="55">
        <v>4134.6846999999998</v>
      </c>
      <c r="R560" s="55">
        <v>2158.2962000000002</v>
      </c>
      <c r="S560" s="55">
        <v>20.8</v>
      </c>
      <c r="T560" s="55">
        <v>5.07</v>
      </c>
      <c r="U560" s="55">
        <v>388.4778</v>
      </c>
      <c r="V560" s="55">
        <v>82527.285699999993</v>
      </c>
      <c r="W560" s="55">
        <v>5357.3900999999996</v>
      </c>
      <c r="X560" s="55"/>
    </row>
    <row r="561" spans="8:24" x14ac:dyDescent="0.2">
      <c r="H561" s="54">
        <v>42230</v>
      </c>
      <c r="I561" s="55">
        <v>12083.1883</v>
      </c>
      <c r="J561" s="55">
        <v>17.22</v>
      </c>
      <c r="K561" s="55">
        <v>37.479999999999997</v>
      </c>
      <c r="L561" s="55">
        <v>9.27</v>
      </c>
      <c r="M561" s="55">
        <v>18.399999999999999</v>
      </c>
      <c r="N561" s="55">
        <v>19.71</v>
      </c>
      <c r="O561" s="55">
        <v>19.88</v>
      </c>
      <c r="P561" s="55">
        <v>12608.1813</v>
      </c>
      <c r="Q561" s="55">
        <v>4144.9799000000003</v>
      </c>
      <c r="R561" s="55">
        <v>2165.1210000000001</v>
      </c>
      <c r="S561" s="55">
        <v>19.350000000000001</v>
      </c>
      <c r="T561" s="55">
        <v>4.9000000000000004</v>
      </c>
      <c r="U561" s="55">
        <v>390.29590000000002</v>
      </c>
      <c r="V561" s="55">
        <v>81969.201799999995</v>
      </c>
      <c r="W561" s="55">
        <v>5270.4579000000003</v>
      </c>
      <c r="X561" s="55"/>
    </row>
    <row r="562" spans="8:24" x14ac:dyDescent="0.2">
      <c r="H562" s="54">
        <v>42229</v>
      </c>
      <c r="I562" s="55">
        <v>12257.843999999999</v>
      </c>
      <c r="J562" s="55">
        <v>17.399999999999999</v>
      </c>
      <c r="K562" s="55">
        <v>37.479999999999997</v>
      </c>
      <c r="L562" s="55">
        <v>8.99</v>
      </c>
      <c r="M562" s="55">
        <v>18.38</v>
      </c>
      <c r="N562" s="55">
        <v>19.96</v>
      </c>
      <c r="O562" s="55">
        <v>18.72</v>
      </c>
      <c r="P562" s="55">
        <v>12656.323700000001</v>
      </c>
      <c r="Q562" s="55">
        <v>4157.3653000000004</v>
      </c>
      <c r="R562" s="55">
        <v>2173.8182999999999</v>
      </c>
      <c r="S562" s="55">
        <v>17.59</v>
      </c>
      <c r="T562" s="55">
        <v>5.0199999999999996</v>
      </c>
      <c r="U562" s="55">
        <v>392.17140000000001</v>
      </c>
      <c r="V562" s="55">
        <v>83107.796199999997</v>
      </c>
      <c r="W562" s="55">
        <v>5293.9962999999998</v>
      </c>
      <c r="X562" s="55"/>
    </row>
    <row r="563" spans="8:24" x14ac:dyDescent="0.2">
      <c r="H563" s="54">
        <v>42228</v>
      </c>
      <c r="I563" s="55">
        <v>12089.0185</v>
      </c>
      <c r="J563" s="55">
        <v>16.899999999999999</v>
      </c>
      <c r="K563" s="55">
        <v>37.479999999999997</v>
      </c>
      <c r="L563" s="55">
        <v>8.83</v>
      </c>
      <c r="M563" s="55">
        <v>17.850000000000001</v>
      </c>
      <c r="N563" s="55">
        <v>20.170000000000002</v>
      </c>
      <c r="O563" s="55">
        <v>18.97</v>
      </c>
      <c r="P563" s="55">
        <v>12429.8069</v>
      </c>
      <c r="Q563" s="55">
        <v>4140.2915000000003</v>
      </c>
      <c r="R563" s="55">
        <v>2213.2188999999998</v>
      </c>
      <c r="S563" s="55">
        <v>17.100000000000001</v>
      </c>
      <c r="T563" s="55">
        <v>4.75</v>
      </c>
      <c r="U563" s="55">
        <v>386.93700000000001</v>
      </c>
      <c r="V563" s="55">
        <v>83020.603300000002</v>
      </c>
      <c r="W563" s="55">
        <v>5118.5333000000001</v>
      </c>
      <c r="X563" s="55"/>
    </row>
    <row r="564" spans="8:24" x14ac:dyDescent="0.2">
      <c r="H564" s="54">
        <v>42227</v>
      </c>
      <c r="I564" s="55">
        <v>11967.140299999999</v>
      </c>
      <c r="J564" s="55">
        <v>17.489999999999998</v>
      </c>
      <c r="K564" s="55">
        <v>37.479999999999997</v>
      </c>
      <c r="L564" s="55">
        <v>8.7100000000000009</v>
      </c>
      <c r="M564" s="55">
        <v>18.63</v>
      </c>
      <c r="N564" s="55">
        <v>18.8</v>
      </c>
      <c r="O564" s="55">
        <v>18.91</v>
      </c>
      <c r="P564" s="55">
        <v>12445.581</v>
      </c>
      <c r="Q564" s="55">
        <v>4135.8536000000004</v>
      </c>
      <c r="R564" s="55">
        <v>2186.9027999999998</v>
      </c>
      <c r="S564" s="55">
        <v>16.48</v>
      </c>
      <c r="T564" s="55">
        <v>4.8600000000000003</v>
      </c>
      <c r="U564" s="55">
        <v>385.14609999999999</v>
      </c>
      <c r="V564" s="55">
        <v>82721.179699999993</v>
      </c>
      <c r="W564" s="55">
        <v>5109.1522000000004</v>
      </c>
      <c r="X564" s="55"/>
    </row>
    <row r="565" spans="8:24" x14ac:dyDescent="0.2">
      <c r="H565" s="54">
        <v>42226</v>
      </c>
      <c r="I565" s="55">
        <v>12036.727699999999</v>
      </c>
      <c r="J565" s="55">
        <v>17.829999999999998</v>
      </c>
      <c r="K565" s="55">
        <v>37.479999999999997</v>
      </c>
      <c r="L565" s="55">
        <v>8.66</v>
      </c>
      <c r="M565" s="55">
        <v>18.5</v>
      </c>
      <c r="N565" s="55">
        <v>19.29</v>
      </c>
      <c r="O565" s="55">
        <v>19.89</v>
      </c>
      <c r="P565" s="55">
        <v>12372.5836</v>
      </c>
      <c r="Q565" s="55">
        <v>4139.6032999999998</v>
      </c>
      <c r="R565" s="55">
        <v>2158.6457</v>
      </c>
      <c r="S565" s="55">
        <v>14.98</v>
      </c>
      <c r="T565" s="55">
        <v>4.87</v>
      </c>
      <c r="U565" s="55">
        <v>380.45870000000002</v>
      </c>
      <c r="V565" s="55">
        <v>82531.250899999999</v>
      </c>
      <c r="W565" s="55">
        <v>4996.1912000000002</v>
      </c>
      <c r="X565" s="55"/>
    </row>
    <row r="566" spans="8:24" x14ac:dyDescent="0.2">
      <c r="H566" s="54">
        <v>42223</v>
      </c>
      <c r="I566" s="55">
        <v>11909.6556</v>
      </c>
      <c r="J566" s="55">
        <v>17.260000000000002</v>
      </c>
      <c r="K566" s="55">
        <v>37.479999999999997</v>
      </c>
      <c r="L566" s="55">
        <v>8.25</v>
      </c>
      <c r="M566" s="55">
        <v>17.75</v>
      </c>
      <c r="N566" s="55">
        <v>18.149999999999999</v>
      </c>
      <c r="O566" s="55">
        <v>19.579999999999998</v>
      </c>
      <c r="P566" s="55">
        <v>12401.042299999999</v>
      </c>
      <c r="Q566" s="55">
        <v>4139.6956</v>
      </c>
      <c r="R566" s="55">
        <v>2117.9874</v>
      </c>
      <c r="S566" s="55">
        <v>13.62</v>
      </c>
      <c r="T566" s="55">
        <v>4.55</v>
      </c>
      <c r="U566" s="55">
        <v>382.54880000000003</v>
      </c>
      <c r="V566" s="55">
        <v>80969.936300000001</v>
      </c>
      <c r="W566" s="55">
        <v>5054.5083999999997</v>
      </c>
      <c r="X566" s="55"/>
    </row>
    <row r="567" spans="8:24" x14ac:dyDescent="0.2">
      <c r="H567" s="54">
        <v>42222</v>
      </c>
      <c r="I567" s="55">
        <v>11885.304400000001</v>
      </c>
      <c r="J567" s="55">
        <v>16.100000000000001</v>
      </c>
      <c r="K567" s="55">
        <v>37.479999999999997</v>
      </c>
      <c r="L567" s="55">
        <v>8</v>
      </c>
      <c r="M567" s="55">
        <v>17.010000000000002</v>
      </c>
      <c r="N567" s="55">
        <v>17.27</v>
      </c>
      <c r="O567" s="55">
        <v>19.170000000000002</v>
      </c>
      <c r="P567" s="55">
        <v>12373.890600000001</v>
      </c>
      <c r="Q567" s="55">
        <v>4185.5420999999997</v>
      </c>
      <c r="R567" s="55">
        <v>2140.6957000000002</v>
      </c>
      <c r="S567" s="55">
        <v>13.03</v>
      </c>
      <c r="T567" s="55">
        <v>4.4400000000000004</v>
      </c>
      <c r="U567" s="55">
        <v>382.21460000000002</v>
      </c>
      <c r="V567" s="55">
        <v>81063.029800000004</v>
      </c>
      <c r="W567" s="55">
        <v>5106.5360000000001</v>
      </c>
      <c r="X567" s="55"/>
    </row>
    <row r="568" spans="8:24" x14ac:dyDescent="0.2">
      <c r="H568" s="54">
        <v>42221</v>
      </c>
      <c r="I568" s="55">
        <v>12037.3215</v>
      </c>
      <c r="J568" s="55">
        <v>15.79</v>
      </c>
      <c r="K568" s="55">
        <v>37.479999999999997</v>
      </c>
      <c r="L568" s="55">
        <v>8.15</v>
      </c>
      <c r="M568" s="55">
        <v>16.07</v>
      </c>
      <c r="N568" s="55">
        <v>16.88</v>
      </c>
      <c r="O568" s="55">
        <v>19.149999999999999</v>
      </c>
      <c r="P568" s="55">
        <v>12530.982099999999</v>
      </c>
      <c r="Q568" s="55">
        <v>4216.1737999999996</v>
      </c>
      <c r="R568" s="55">
        <v>2145.9832999999999</v>
      </c>
      <c r="S568" s="55">
        <v>13.51</v>
      </c>
      <c r="T568" s="55">
        <v>4.5</v>
      </c>
      <c r="U568" s="55">
        <v>385.27760000000001</v>
      </c>
      <c r="V568" s="55">
        <v>81457.421799999996</v>
      </c>
      <c r="W568" s="55">
        <v>5226.4934000000003</v>
      </c>
      <c r="X568" s="55"/>
    </row>
    <row r="569" spans="8:24" x14ac:dyDescent="0.2">
      <c r="H569" s="54">
        <v>42220</v>
      </c>
      <c r="I569" s="55">
        <v>12073.962799999999</v>
      </c>
      <c r="J569" s="55">
        <v>16.28</v>
      </c>
      <c r="K569" s="55">
        <v>37.479999999999997</v>
      </c>
      <c r="L569" s="55">
        <v>8.35</v>
      </c>
      <c r="M569" s="55">
        <v>17.21</v>
      </c>
      <c r="N569" s="55">
        <v>16.93</v>
      </c>
      <c r="O569" s="55">
        <v>19.11</v>
      </c>
      <c r="P569" s="55">
        <v>12614.175499999999</v>
      </c>
      <c r="Q569" s="55">
        <v>4313.5581000000002</v>
      </c>
      <c r="R569" s="55">
        <v>2149.0437000000002</v>
      </c>
      <c r="S569" s="55">
        <v>13.82</v>
      </c>
      <c r="T569" s="55">
        <v>4.5999999999999996</v>
      </c>
      <c r="U569" s="55">
        <v>386.24709999999999</v>
      </c>
      <c r="V569" s="55">
        <v>81292.556500000006</v>
      </c>
      <c r="W569" s="55">
        <v>5213.6355999999996</v>
      </c>
      <c r="X569" s="55"/>
    </row>
    <row r="570" spans="8:24" x14ac:dyDescent="0.2">
      <c r="H570" s="54">
        <v>42219</v>
      </c>
      <c r="I570" s="55">
        <v>12281.288</v>
      </c>
      <c r="J570" s="55">
        <v>15.19</v>
      </c>
      <c r="K570" s="55">
        <v>37.479999999999997</v>
      </c>
      <c r="L570" s="55">
        <v>7.95</v>
      </c>
      <c r="M570" s="55">
        <v>16.3</v>
      </c>
      <c r="N570" s="55">
        <v>15.39</v>
      </c>
      <c r="O570" s="55">
        <v>17.739999999999998</v>
      </c>
      <c r="P570" s="55">
        <v>12655.9483</v>
      </c>
      <c r="Q570" s="55">
        <v>4303.3380999999999</v>
      </c>
      <c r="R570" s="55">
        <v>2126.7786000000001</v>
      </c>
      <c r="S570" s="55">
        <v>12.56</v>
      </c>
      <c r="T570" s="55">
        <v>4.47</v>
      </c>
      <c r="U570" s="55">
        <v>384.61880000000002</v>
      </c>
      <c r="V570" s="55">
        <v>80513.115900000004</v>
      </c>
      <c r="W570" s="55">
        <v>5186.8136000000004</v>
      </c>
      <c r="X570" s="55"/>
    </row>
    <row r="571" spans="8:24" x14ac:dyDescent="0.2">
      <c r="H571" s="54">
        <v>42216</v>
      </c>
      <c r="I571" s="55">
        <v>12436.989299999999</v>
      </c>
      <c r="J571" s="55">
        <v>15.03</v>
      </c>
      <c r="K571" s="55">
        <v>37.479999999999997</v>
      </c>
      <c r="L571" s="55">
        <v>8.01</v>
      </c>
      <c r="M571" s="55">
        <v>18.079999999999998</v>
      </c>
      <c r="N571" s="55">
        <v>17.05</v>
      </c>
      <c r="O571" s="55">
        <v>18.79</v>
      </c>
      <c r="P571" s="55">
        <v>12631.8514</v>
      </c>
      <c r="Q571" s="55">
        <v>4357.0096999999996</v>
      </c>
      <c r="R571" s="55">
        <v>2169.0594000000001</v>
      </c>
      <c r="S571" s="55">
        <v>13.74</v>
      </c>
      <c r="T571" s="55">
        <v>4.38</v>
      </c>
      <c r="U571" s="55">
        <v>384.39370000000002</v>
      </c>
      <c r="V571" s="55">
        <v>81946.483900000007</v>
      </c>
      <c r="W571" s="55">
        <v>5290.2417999999998</v>
      </c>
      <c r="X571" s="55"/>
    </row>
    <row r="572" spans="8:24" x14ac:dyDescent="0.2">
      <c r="H572" s="54">
        <v>42215</v>
      </c>
      <c r="I572" s="55">
        <v>12462.848900000001</v>
      </c>
      <c r="J572" s="55">
        <v>14.99</v>
      </c>
      <c r="K572" s="55">
        <v>37.479999999999997</v>
      </c>
      <c r="L572" s="55">
        <v>8.19</v>
      </c>
      <c r="M572" s="55">
        <v>20.079999999999998</v>
      </c>
      <c r="N572" s="55">
        <v>17.579999999999998</v>
      </c>
      <c r="O572" s="55">
        <v>18.96</v>
      </c>
      <c r="P572" s="55">
        <v>12742.0344</v>
      </c>
      <c r="Q572" s="55">
        <v>4308.3357999999998</v>
      </c>
      <c r="R572" s="55">
        <v>2186.5360999999998</v>
      </c>
      <c r="S572" s="55">
        <v>14.57</v>
      </c>
      <c r="T572" s="55">
        <v>4.37</v>
      </c>
      <c r="U572" s="55">
        <v>383.44400000000002</v>
      </c>
      <c r="V572" s="55">
        <v>82780.856599999999</v>
      </c>
      <c r="W572" s="55">
        <v>5304.8666999999996</v>
      </c>
      <c r="X572" s="55"/>
    </row>
    <row r="573" spans="8:24" x14ac:dyDescent="0.2">
      <c r="H573" s="54">
        <v>42214</v>
      </c>
      <c r="I573" s="55">
        <v>12447.3254</v>
      </c>
      <c r="J573" s="55">
        <v>15.9</v>
      </c>
      <c r="K573" s="55">
        <v>37.479999999999997</v>
      </c>
      <c r="L573" s="55">
        <v>8.61</v>
      </c>
      <c r="M573" s="55">
        <v>20.72</v>
      </c>
      <c r="N573" s="55">
        <v>18.059999999999999</v>
      </c>
      <c r="O573" s="55">
        <v>19.61</v>
      </c>
      <c r="P573" s="55">
        <v>12757.302100000001</v>
      </c>
      <c r="Q573" s="55">
        <v>4340.6162999999997</v>
      </c>
      <c r="R573" s="55">
        <v>2188.5016000000001</v>
      </c>
      <c r="S573" s="55">
        <v>15.29</v>
      </c>
      <c r="T573" s="55">
        <v>4.58</v>
      </c>
      <c r="U573" s="55">
        <v>384.3861</v>
      </c>
      <c r="V573" s="55">
        <v>84473.595700000005</v>
      </c>
      <c r="W573" s="55">
        <v>5190.3627999999999</v>
      </c>
      <c r="X573" s="55"/>
    </row>
    <row r="574" spans="8:24" x14ac:dyDescent="0.2">
      <c r="H574" s="54">
        <v>42213</v>
      </c>
      <c r="I574" s="55">
        <v>12418.595499999999</v>
      </c>
      <c r="J574" s="55">
        <v>15.1</v>
      </c>
      <c r="K574" s="55">
        <v>37.479999999999997</v>
      </c>
      <c r="L574" s="55">
        <v>8.5299999999999994</v>
      </c>
      <c r="M574" s="55">
        <v>18.84</v>
      </c>
      <c r="N574" s="55">
        <v>16.420000000000002</v>
      </c>
      <c r="O574" s="55">
        <v>19.440000000000001</v>
      </c>
      <c r="P574" s="55">
        <v>12794.696599999999</v>
      </c>
      <c r="Q574" s="55">
        <v>4379.0111999999999</v>
      </c>
      <c r="R574" s="55">
        <v>2200.0452</v>
      </c>
      <c r="S574" s="55">
        <v>13.91</v>
      </c>
      <c r="T574" s="55">
        <v>4.34</v>
      </c>
      <c r="U574" s="55">
        <v>381.57920000000001</v>
      </c>
      <c r="V574" s="55">
        <v>82876.527000000002</v>
      </c>
      <c r="W574" s="55">
        <v>5151.5763999999999</v>
      </c>
      <c r="X574" s="55"/>
    </row>
    <row r="575" spans="8:24" x14ac:dyDescent="0.2">
      <c r="H575" s="54">
        <v>42212</v>
      </c>
      <c r="I575" s="55">
        <v>12214.188</v>
      </c>
      <c r="J575" s="55">
        <v>15.8</v>
      </c>
      <c r="K575" s="55">
        <v>37.479999999999997</v>
      </c>
      <c r="L575" s="55">
        <v>8.98</v>
      </c>
      <c r="M575" s="55">
        <v>20.93</v>
      </c>
      <c r="N575" s="55">
        <v>17.149999999999999</v>
      </c>
      <c r="O575" s="55">
        <v>18.940000000000001</v>
      </c>
      <c r="P575" s="55">
        <v>12706.0551</v>
      </c>
      <c r="Q575" s="55">
        <v>4276.2085999999999</v>
      </c>
      <c r="R575" s="55">
        <v>2193.0819999999999</v>
      </c>
      <c r="S575" s="55">
        <v>14.28</v>
      </c>
      <c r="T575" s="55">
        <v>4.5999999999999996</v>
      </c>
      <c r="U575" s="55">
        <v>384.89449999999999</v>
      </c>
      <c r="V575" s="55">
        <v>82807.426099999997</v>
      </c>
      <c r="W575" s="55">
        <v>5130.7259999999997</v>
      </c>
      <c r="X575" s="55"/>
    </row>
    <row r="576" spans="8:24" x14ac:dyDescent="0.2">
      <c r="H576" s="54">
        <v>42209</v>
      </c>
      <c r="I576" s="55">
        <v>12436.638199999999</v>
      </c>
      <c r="J576" s="55">
        <v>17.55</v>
      </c>
      <c r="K576" s="55">
        <v>37.479999999999997</v>
      </c>
      <c r="L576" s="55">
        <v>9.4499999999999993</v>
      </c>
      <c r="M576" s="55">
        <v>20.93</v>
      </c>
      <c r="N576" s="55">
        <v>19.059999999999999</v>
      </c>
      <c r="O576" s="55">
        <v>19.2</v>
      </c>
      <c r="P576" s="55">
        <v>12739.118</v>
      </c>
      <c r="Q576" s="55">
        <v>4341.9506000000001</v>
      </c>
      <c r="R576" s="55">
        <v>2243.7800999999999</v>
      </c>
      <c r="S576" s="55">
        <v>15.83</v>
      </c>
      <c r="T576" s="55">
        <v>5.1100000000000003</v>
      </c>
      <c r="U576" s="55">
        <v>382.30079999999998</v>
      </c>
      <c r="V576" s="55">
        <v>83450.697899999999</v>
      </c>
      <c r="W576" s="55">
        <v>5199.6821</v>
      </c>
      <c r="X576" s="55"/>
    </row>
    <row r="577" spans="8:24" x14ac:dyDescent="0.2">
      <c r="H577" s="54">
        <v>42208</v>
      </c>
      <c r="I577" s="55">
        <v>12932.6589</v>
      </c>
      <c r="J577" s="55">
        <v>17.98</v>
      </c>
      <c r="K577" s="55">
        <v>37.479999999999997</v>
      </c>
      <c r="L577" s="55">
        <v>9.16</v>
      </c>
      <c r="M577" s="55">
        <v>20.93</v>
      </c>
      <c r="N577" s="55">
        <v>19.510000000000002</v>
      </c>
      <c r="O577" s="55">
        <v>18.12</v>
      </c>
      <c r="P577" s="55">
        <v>12685.060299999999</v>
      </c>
      <c r="Q577" s="55">
        <v>4347.3963000000003</v>
      </c>
      <c r="R577" s="55">
        <v>2282.4218999999998</v>
      </c>
      <c r="S577" s="55">
        <v>15.14</v>
      </c>
      <c r="T577" s="55">
        <v>5.23</v>
      </c>
      <c r="U577" s="55">
        <v>386.43290000000002</v>
      </c>
      <c r="V577" s="55">
        <v>84506.177599999995</v>
      </c>
      <c r="W577" s="55">
        <v>5196.3672999999999</v>
      </c>
      <c r="X577" s="55"/>
    </row>
    <row r="578" spans="8:24" x14ac:dyDescent="0.2">
      <c r="H578" s="54">
        <v>42207</v>
      </c>
      <c r="I578" s="55">
        <v>12906.1595</v>
      </c>
      <c r="J578" s="55">
        <v>17.399999999999999</v>
      </c>
      <c r="K578" s="55">
        <v>37.479999999999997</v>
      </c>
      <c r="L578" s="55">
        <v>8.7200000000000006</v>
      </c>
      <c r="M578" s="55">
        <v>20.93</v>
      </c>
      <c r="N578" s="55">
        <v>18.72</v>
      </c>
      <c r="O578" s="55">
        <v>17.32</v>
      </c>
      <c r="P578" s="55">
        <v>12689.7173</v>
      </c>
      <c r="Q578" s="55">
        <v>4286.3109000000004</v>
      </c>
      <c r="R578" s="55">
        <v>2295.0198999999998</v>
      </c>
      <c r="S578" s="55">
        <v>14.67</v>
      </c>
      <c r="T578" s="55">
        <v>5.0599999999999996</v>
      </c>
      <c r="U578" s="55">
        <v>384.25839999999999</v>
      </c>
      <c r="V578" s="55">
        <v>85306.111099999995</v>
      </c>
      <c r="W578" s="55">
        <v>5297.7154</v>
      </c>
      <c r="X578" s="55"/>
    </row>
    <row r="579" spans="8:24" x14ac:dyDescent="0.2">
      <c r="H579" s="54">
        <v>42206</v>
      </c>
      <c r="I579" s="55">
        <v>13072.795899999999</v>
      </c>
      <c r="J579" s="55">
        <v>17.579999999999998</v>
      </c>
      <c r="K579" s="55">
        <v>37.479999999999997</v>
      </c>
      <c r="L579" s="55">
        <v>8.69</v>
      </c>
      <c r="M579" s="55">
        <v>20.93</v>
      </c>
      <c r="N579" s="55">
        <v>18.510000000000002</v>
      </c>
      <c r="O579" s="55">
        <v>17.37</v>
      </c>
      <c r="P579" s="55">
        <v>12716.698700000001</v>
      </c>
      <c r="Q579" s="55">
        <v>4313.4425000000001</v>
      </c>
      <c r="R579" s="55">
        <v>2261.3177999999998</v>
      </c>
      <c r="S579" s="55">
        <v>13.49</v>
      </c>
      <c r="T579" s="55">
        <v>5.13</v>
      </c>
      <c r="U579" s="55">
        <v>391.34429999999998</v>
      </c>
      <c r="V579" s="55">
        <v>87914.938200000004</v>
      </c>
      <c r="W579" s="55">
        <v>5318.2277000000004</v>
      </c>
      <c r="X579" s="55"/>
    </row>
    <row r="580" spans="8:24" x14ac:dyDescent="0.2">
      <c r="H580" s="54">
        <v>42205</v>
      </c>
      <c r="I580" s="55">
        <v>12857.408100000001</v>
      </c>
      <c r="J580" s="55">
        <v>17.45</v>
      </c>
      <c r="K580" s="55">
        <v>37.479999999999997</v>
      </c>
      <c r="L580" s="55">
        <v>8.69</v>
      </c>
      <c r="M580" s="55">
        <v>20.93</v>
      </c>
      <c r="N580" s="55">
        <v>17.89</v>
      </c>
      <c r="O580" s="55">
        <v>17.54</v>
      </c>
      <c r="P580" s="55">
        <v>12719.6785</v>
      </c>
      <c r="Q580" s="55">
        <v>4260.6030000000001</v>
      </c>
      <c r="R580" s="55">
        <v>2251.2822000000001</v>
      </c>
      <c r="S580" s="55">
        <v>13.22</v>
      </c>
      <c r="T580" s="55">
        <v>5.18</v>
      </c>
      <c r="U580" s="55">
        <v>393.57339999999999</v>
      </c>
      <c r="V580" s="55">
        <v>85405.236399999994</v>
      </c>
      <c r="W580" s="55">
        <v>5345.7933999999996</v>
      </c>
      <c r="X580" s="55"/>
    </row>
    <row r="581" spans="8:24" x14ac:dyDescent="0.2">
      <c r="H581" s="54">
        <v>42202</v>
      </c>
      <c r="I581" s="55">
        <v>12769.602999999999</v>
      </c>
      <c r="J581" s="55">
        <v>17.32</v>
      </c>
      <c r="K581" s="55">
        <v>37.479999999999997</v>
      </c>
      <c r="L581" s="55">
        <v>8.2799999999999994</v>
      </c>
      <c r="M581" s="55">
        <v>20.93</v>
      </c>
      <c r="N581" s="55">
        <v>16.260000000000002</v>
      </c>
      <c r="O581" s="55">
        <v>17.5</v>
      </c>
      <c r="P581" s="55">
        <v>12631.804400000001</v>
      </c>
      <c r="Q581" s="55">
        <v>4195.8172999999997</v>
      </c>
      <c r="R581" s="55">
        <v>2274.4303</v>
      </c>
      <c r="S581" s="55">
        <v>13.1</v>
      </c>
      <c r="T581" s="55">
        <v>5.3</v>
      </c>
      <c r="U581" s="55">
        <v>390.53129999999999</v>
      </c>
      <c r="V581" s="55">
        <v>85669.766300000003</v>
      </c>
      <c r="W581" s="55">
        <v>5317.5909000000001</v>
      </c>
      <c r="X581" s="55"/>
    </row>
    <row r="582" spans="8:24" x14ac:dyDescent="0.2">
      <c r="H582" s="54">
        <v>42201</v>
      </c>
      <c r="I582" s="55">
        <v>12852.708199999999</v>
      </c>
      <c r="J582" s="55">
        <v>16.350000000000001</v>
      </c>
      <c r="K582" s="55">
        <v>37.479999999999997</v>
      </c>
      <c r="L582" s="55">
        <v>7.93</v>
      </c>
      <c r="M582" s="55">
        <v>20.93</v>
      </c>
      <c r="N582" s="55">
        <v>14.78</v>
      </c>
      <c r="O582" s="55">
        <v>16.5</v>
      </c>
      <c r="P582" s="55">
        <v>12624.5483</v>
      </c>
      <c r="Q582" s="55">
        <v>4206.9898000000003</v>
      </c>
      <c r="R582" s="55">
        <v>2346.0567999999998</v>
      </c>
      <c r="S582" s="55">
        <v>12.22</v>
      </c>
      <c r="T582" s="55">
        <v>5.16</v>
      </c>
      <c r="U582" s="55">
        <v>390.89640000000003</v>
      </c>
      <c r="V582" s="55">
        <v>85501.681200000006</v>
      </c>
      <c r="W582" s="55">
        <v>5284.4852000000001</v>
      </c>
      <c r="X582" s="55"/>
    </row>
    <row r="583" spans="8:24" x14ac:dyDescent="0.2">
      <c r="H583" s="54">
        <v>42200</v>
      </c>
      <c r="I583" s="55">
        <v>12727.7197</v>
      </c>
      <c r="J583" s="55">
        <v>16.28</v>
      </c>
      <c r="K583" s="55">
        <v>37.479999999999997</v>
      </c>
      <c r="L583" s="55">
        <v>8.15</v>
      </c>
      <c r="M583" s="55">
        <v>20.93</v>
      </c>
      <c r="N583" s="55">
        <v>13.44</v>
      </c>
      <c r="O583" s="55">
        <v>16.149999999999999</v>
      </c>
      <c r="P583" s="55">
        <v>12659.929899999999</v>
      </c>
      <c r="Q583" s="55">
        <v>4206.6097</v>
      </c>
      <c r="R583" s="55">
        <v>2331.0119</v>
      </c>
      <c r="S583" s="55">
        <v>12.28</v>
      </c>
      <c r="T583" s="55">
        <v>5.17</v>
      </c>
      <c r="U583" s="55">
        <v>392.13159999999999</v>
      </c>
      <c r="V583" s="55">
        <v>87040.672399999996</v>
      </c>
      <c r="W583" s="55">
        <v>5371.8146999999999</v>
      </c>
      <c r="X583" s="55"/>
    </row>
    <row r="584" spans="8:24" x14ac:dyDescent="0.2">
      <c r="H584" s="54">
        <v>42199</v>
      </c>
      <c r="I584" s="55">
        <v>12594.263000000001</v>
      </c>
      <c r="J584" s="55">
        <v>18.09</v>
      </c>
      <c r="K584" s="55">
        <v>37.479999999999997</v>
      </c>
      <c r="L584" s="55">
        <v>8.58</v>
      </c>
      <c r="M584" s="55">
        <v>20.93</v>
      </c>
      <c r="N584" s="55">
        <v>13.44</v>
      </c>
      <c r="O584" s="55">
        <v>15.87</v>
      </c>
      <c r="P584" s="55">
        <v>12703.8426</v>
      </c>
      <c r="Q584" s="55">
        <v>4214.4260999999997</v>
      </c>
      <c r="R584" s="55">
        <v>2361.0637999999999</v>
      </c>
      <c r="S584" s="55">
        <v>13.64</v>
      </c>
      <c r="T584" s="55">
        <v>5.14</v>
      </c>
      <c r="U584" s="55">
        <v>390.79689999999999</v>
      </c>
      <c r="V584" s="55">
        <v>84600.542499999996</v>
      </c>
      <c r="W584" s="55">
        <v>5387.4656000000004</v>
      </c>
      <c r="X584" s="55"/>
    </row>
    <row r="585" spans="8:24" x14ac:dyDescent="0.2">
      <c r="H585" s="54">
        <v>42198</v>
      </c>
      <c r="I585" s="55">
        <v>12616.414000000001</v>
      </c>
      <c r="J585" s="55">
        <v>18.66</v>
      </c>
      <c r="K585" s="55">
        <v>37.479999999999997</v>
      </c>
      <c r="L585" s="55">
        <v>8.77</v>
      </c>
      <c r="M585" s="55">
        <v>20.93</v>
      </c>
      <c r="N585" s="55">
        <v>13.44</v>
      </c>
      <c r="O585" s="55">
        <v>16.05</v>
      </c>
      <c r="P585" s="55">
        <v>12796.800499999999</v>
      </c>
      <c r="Q585" s="55">
        <v>4154.3543</v>
      </c>
      <c r="R585" s="55">
        <v>2299.1529</v>
      </c>
      <c r="S585" s="55">
        <v>13.02</v>
      </c>
      <c r="T585" s="55">
        <v>5.6</v>
      </c>
      <c r="U585" s="55">
        <v>389.88</v>
      </c>
      <c r="V585" s="55">
        <v>82276.074699999997</v>
      </c>
      <c r="W585" s="55">
        <v>5388.6860999999999</v>
      </c>
      <c r="X585" s="55"/>
    </row>
    <row r="586" spans="8:24" x14ac:dyDescent="0.2">
      <c r="H586" s="54">
        <v>42195</v>
      </c>
      <c r="I586" s="55">
        <v>12641.431699999999</v>
      </c>
      <c r="J586" s="55">
        <v>16.96</v>
      </c>
      <c r="K586" s="55">
        <v>37.479999999999997</v>
      </c>
      <c r="L586" s="55">
        <v>8.35</v>
      </c>
      <c r="M586" s="55">
        <v>20.93</v>
      </c>
      <c r="N586" s="55">
        <v>13.44</v>
      </c>
      <c r="O586" s="55">
        <v>14.84</v>
      </c>
      <c r="P586" s="55">
        <v>12882.3109</v>
      </c>
      <c r="Q586" s="55">
        <v>4145.0591999999997</v>
      </c>
      <c r="R586" s="55">
        <v>2258.5201000000002</v>
      </c>
      <c r="S586" s="55">
        <v>11.84</v>
      </c>
      <c r="T586" s="55">
        <v>5.51</v>
      </c>
      <c r="U586" s="55">
        <v>391.76330000000002</v>
      </c>
      <c r="V586" s="55">
        <v>84610.9519</v>
      </c>
      <c r="W586" s="55">
        <v>5385.0775000000003</v>
      </c>
      <c r="X586" s="55"/>
    </row>
    <row r="587" spans="8:24" x14ac:dyDescent="0.2">
      <c r="H587" s="54">
        <v>42194</v>
      </c>
      <c r="I587" s="55">
        <v>12669.693499999999</v>
      </c>
      <c r="J587" s="55">
        <v>15.42</v>
      </c>
      <c r="K587" s="55">
        <v>37.479999999999997</v>
      </c>
      <c r="L587" s="55">
        <v>7.95</v>
      </c>
      <c r="M587" s="55">
        <v>20.93</v>
      </c>
      <c r="N587" s="55">
        <v>13.44</v>
      </c>
      <c r="O587" s="55">
        <v>13.49</v>
      </c>
      <c r="P587" s="55">
        <v>12836.1337</v>
      </c>
      <c r="Q587" s="55">
        <v>4040.1505999999999</v>
      </c>
      <c r="R587" s="55">
        <v>2211.7471</v>
      </c>
      <c r="S587" s="55">
        <v>10.76</v>
      </c>
      <c r="T587" s="55">
        <v>5.01</v>
      </c>
      <c r="U587" s="55">
        <v>389.48390000000001</v>
      </c>
      <c r="V587" s="55">
        <v>83678.078599999993</v>
      </c>
      <c r="W587" s="55">
        <v>5369.5222999999996</v>
      </c>
      <c r="X587" s="55"/>
    </row>
    <row r="588" spans="8:24" x14ac:dyDescent="0.2">
      <c r="H588" s="54">
        <v>42193</v>
      </c>
      <c r="I588" s="55">
        <v>12336.4552</v>
      </c>
      <c r="J588" s="55">
        <v>14.02</v>
      </c>
      <c r="K588" s="55">
        <v>37.479999999999997</v>
      </c>
      <c r="L588" s="55">
        <v>7.57</v>
      </c>
      <c r="M588" s="55">
        <v>20.93</v>
      </c>
      <c r="N588" s="55">
        <v>13.44</v>
      </c>
      <c r="O588" s="55">
        <v>12.26</v>
      </c>
      <c r="P588" s="55">
        <v>12495.7371</v>
      </c>
      <c r="Q588" s="55">
        <v>3876.1687000000002</v>
      </c>
      <c r="R588" s="55">
        <v>2146.1713</v>
      </c>
      <c r="S588" s="55">
        <v>9.7799999999999994</v>
      </c>
      <c r="T588" s="55">
        <v>4.55</v>
      </c>
      <c r="U588" s="55">
        <v>382.84640000000002</v>
      </c>
      <c r="V588" s="55">
        <v>81698.433199999999</v>
      </c>
      <c r="W588" s="55">
        <v>5349.8747000000003</v>
      </c>
      <c r="X588" s="55"/>
    </row>
    <row r="589" spans="8:24" x14ac:dyDescent="0.2">
      <c r="H589" s="54">
        <v>42192</v>
      </c>
      <c r="I589" s="55">
        <v>12883.2695</v>
      </c>
      <c r="J589" s="55">
        <v>14.72</v>
      </c>
      <c r="K589" s="55">
        <v>37.479999999999997</v>
      </c>
      <c r="L589" s="55">
        <v>7.97</v>
      </c>
      <c r="M589" s="55">
        <v>20.93</v>
      </c>
      <c r="N589" s="55">
        <v>13.44</v>
      </c>
      <c r="O589" s="55">
        <v>13.62</v>
      </c>
      <c r="P589" s="55">
        <v>12936.2898</v>
      </c>
      <c r="Q589" s="55">
        <v>4064.5127000000002</v>
      </c>
      <c r="R589" s="55">
        <v>2227.6790999999998</v>
      </c>
      <c r="S589" s="55">
        <v>9.7799999999999994</v>
      </c>
      <c r="T589" s="55">
        <v>4.58</v>
      </c>
      <c r="U589" s="55">
        <v>396.13380000000001</v>
      </c>
      <c r="V589" s="55">
        <v>84318.259600000005</v>
      </c>
      <c r="W589" s="55">
        <v>5556.9946</v>
      </c>
      <c r="X589" s="55"/>
    </row>
    <row r="590" spans="8:24" x14ac:dyDescent="0.2">
      <c r="H590" s="54">
        <v>42191</v>
      </c>
      <c r="I590" s="55">
        <v>13205.0242</v>
      </c>
      <c r="J590" s="55">
        <v>16.350000000000001</v>
      </c>
      <c r="K590" s="55">
        <v>37.479999999999997</v>
      </c>
      <c r="L590" s="55">
        <v>8.39</v>
      </c>
      <c r="M590" s="55">
        <v>20.93</v>
      </c>
      <c r="N590" s="55">
        <v>15.03</v>
      </c>
      <c r="O590" s="55">
        <v>15.13</v>
      </c>
      <c r="P590" s="55">
        <v>13009.507600000001</v>
      </c>
      <c r="Q590" s="55">
        <v>4068.8728000000001</v>
      </c>
      <c r="R590" s="55">
        <v>2185.1028999999999</v>
      </c>
      <c r="S590" s="55">
        <v>10.87</v>
      </c>
      <c r="T590" s="55">
        <v>4.3499999999999996</v>
      </c>
      <c r="U590" s="55">
        <v>402.31659999999999</v>
      </c>
      <c r="V590" s="55">
        <v>85675.138500000001</v>
      </c>
      <c r="W590" s="55">
        <v>5535.7659999999996</v>
      </c>
      <c r="X590" s="55"/>
    </row>
    <row r="591" spans="8:24" x14ac:dyDescent="0.2">
      <c r="H591" s="54">
        <v>42188</v>
      </c>
      <c r="I591" s="55">
        <v>13709.7415</v>
      </c>
      <c r="J591" s="55">
        <v>15.05</v>
      </c>
      <c r="K591" s="55">
        <v>37.479999999999997</v>
      </c>
      <c r="L591" s="55">
        <v>8.83</v>
      </c>
      <c r="M591" s="55">
        <v>20.93</v>
      </c>
      <c r="N591" s="55">
        <v>16.7</v>
      </c>
      <c r="O591" s="55">
        <v>14.96</v>
      </c>
      <c r="P591" s="55">
        <v>13143.897999999999</v>
      </c>
      <c r="Q591" s="55">
        <v>4068.1941000000002</v>
      </c>
      <c r="R591" s="55">
        <v>2221.6111000000001</v>
      </c>
      <c r="S591" s="55">
        <v>11.45</v>
      </c>
      <c r="T591" s="55">
        <v>4.04</v>
      </c>
      <c r="U591" s="55">
        <v>410.17779999999999</v>
      </c>
      <c r="V591" s="55">
        <v>89299.857900000003</v>
      </c>
      <c r="W591" s="55">
        <v>5529.4979000000003</v>
      </c>
      <c r="X591" s="55"/>
    </row>
    <row r="592" spans="8:24" x14ac:dyDescent="0.2">
      <c r="H592" s="54">
        <v>42187</v>
      </c>
      <c r="I592" s="55">
        <v>13764.3045</v>
      </c>
      <c r="J592" s="55">
        <v>15.88</v>
      </c>
      <c r="K592" s="55">
        <v>37.479999999999997</v>
      </c>
      <c r="L592" s="55">
        <v>9.2899999999999991</v>
      </c>
      <c r="M592" s="55">
        <v>20.93</v>
      </c>
      <c r="N592" s="55">
        <v>18.55</v>
      </c>
      <c r="O592" s="55">
        <v>15.09</v>
      </c>
      <c r="P592" s="55">
        <v>13115.7364</v>
      </c>
      <c r="Q592" s="55">
        <v>4033.1525999999999</v>
      </c>
      <c r="R592" s="55">
        <v>2169.2509</v>
      </c>
      <c r="S592" s="55">
        <v>12.72</v>
      </c>
      <c r="T592" s="55">
        <v>4.47</v>
      </c>
      <c r="U592" s="55">
        <v>411.31779999999998</v>
      </c>
      <c r="V592" s="55">
        <v>89510.034</v>
      </c>
      <c r="W592" s="55">
        <v>5549.9404999999997</v>
      </c>
      <c r="X592" s="55"/>
    </row>
    <row r="593" spans="8:24" x14ac:dyDescent="0.2">
      <c r="H593" s="54">
        <v>42186</v>
      </c>
      <c r="I593" s="55">
        <v>13691.0674</v>
      </c>
      <c r="J593" s="55">
        <v>16.829999999999998</v>
      </c>
      <c r="K593" s="55">
        <v>37.479999999999997</v>
      </c>
      <c r="L593" s="55">
        <v>9.7799999999999994</v>
      </c>
      <c r="M593" s="55">
        <v>20.93</v>
      </c>
      <c r="N593" s="55">
        <v>20.61</v>
      </c>
      <c r="O593" s="55">
        <v>14.88</v>
      </c>
      <c r="P593" s="55">
        <v>13108.992700000001</v>
      </c>
      <c r="Q593" s="55">
        <v>4051.2449999999999</v>
      </c>
      <c r="R593" s="55">
        <v>2159.3314</v>
      </c>
      <c r="S593" s="55">
        <v>14.13</v>
      </c>
      <c r="T593" s="55">
        <v>4.83</v>
      </c>
      <c r="U593" s="55">
        <v>410.64490000000001</v>
      </c>
      <c r="V593" s="55">
        <v>88418.103000000003</v>
      </c>
      <c r="W593" s="55">
        <v>5612.8135000000002</v>
      </c>
      <c r="X593" s="55"/>
    </row>
    <row r="594" spans="8:24" x14ac:dyDescent="0.2">
      <c r="H594" s="54">
        <v>42185</v>
      </c>
      <c r="I594" s="55">
        <v>13268.582399999999</v>
      </c>
      <c r="J594" s="55">
        <v>18.399999999999999</v>
      </c>
      <c r="K594" s="55">
        <v>37.479999999999997</v>
      </c>
      <c r="L594" s="55">
        <v>10.29</v>
      </c>
      <c r="M594" s="55">
        <v>20.93</v>
      </c>
      <c r="N594" s="55">
        <v>22.9</v>
      </c>
      <c r="O594" s="55">
        <v>15.3</v>
      </c>
      <c r="P594" s="55">
        <v>13011.065199999999</v>
      </c>
      <c r="Q594" s="55">
        <v>3997.0079000000001</v>
      </c>
      <c r="R594" s="55">
        <v>2063.7638999999999</v>
      </c>
      <c r="S594" s="55">
        <v>15.47</v>
      </c>
      <c r="T594" s="55">
        <v>5.19</v>
      </c>
      <c r="U594" s="55">
        <v>413.71199999999999</v>
      </c>
      <c r="V594" s="55">
        <v>87325.981299999999</v>
      </c>
      <c r="W594" s="55">
        <v>5578.8411999999998</v>
      </c>
      <c r="X594" s="55"/>
    </row>
    <row r="595" spans="8:24" x14ac:dyDescent="0.2">
      <c r="H595" s="54">
        <v>42184</v>
      </c>
      <c r="I595" s="55">
        <v>13822.374100000001</v>
      </c>
      <c r="J595" s="55">
        <v>17.100000000000001</v>
      </c>
      <c r="K595" s="55">
        <v>37.479999999999997</v>
      </c>
      <c r="L595" s="55">
        <v>10.199999999999999</v>
      </c>
      <c r="M595" s="55">
        <v>23.26</v>
      </c>
      <c r="N595" s="55">
        <v>24.89</v>
      </c>
      <c r="O595" s="55">
        <v>14.7</v>
      </c>
      <c r="P595" s="55">
        <v>13039.5807</v>
      </c>
      <c r="Q595" s="55">
        <v>4083.6601999999998</v>
      </c>
      <c r="R595" s="55">
        <v>2093.4528</v>
      </c>
      <c r="S595" s="55">
        <v>14.57</v>
      </c>
      <c r="T595" s="55">
        <v>4.8</v>
      </c>
      <c r="U595" s="55">
        <v>410.89550000000003</v>
      </c>
      <c r="V595" s="55">
        <v>90389.311400000006</v>
      </c>
      <c r="W595" s="55">
        <v>5607.1257999999998</v>
      </c>
      <c r="X595" s="55"/>
    </row>
    <row r="596" spans="8:24" x14ac:dyDescent="0.2">
      <c r="H596" s="54">
        <v>42181</v>
      </c>
      <c r="I596" s="55">
        <v>13872.0299</v>
      </c>
      <c r="J596" s="55">
        <v>18.79</v>
      </c>
      <c r="K596" s="55">
        <v>37.479999999999997</v>
      </c>
      <c r="L596" s="55">
        <v>10.74</v>
      </c>
      <c r="M596" s="55">
        <v>25.84</v>
      </c>
      <c r="N596" s="55">
        <v>27.66</v>
      </c>
      <c r="O596" s="55">
        <v>15.05</v>
      </c>
      <c r="P596" s="55">
        <v>13006.694299999999</v>
      </c>
      <c r="Q596" s="55">
        <v>4098.0792000000001</v>
      </c>
      <c r="R596" s="55">
        <v>2089.9212000000002</v>
      </c>
      <c r="S596" s="55">
        <v>16.190000000000001</v>
      </c>
      <c r="T596" s="55">
        <v>5.32</v>
      </c>
      <c r="U596" s="55">
        <v>411.20409999999998</v>
      </c>
      <c r="V596" s="55">
        <v>93847.812300000005</v>
      </c>
      <c r="W596" s="55">
        <v>5502.6188000000002</v>
      </c>
      <c r="X596" s="55"/>
    </row>
    <row r="597" spans="8:24" x14ac:dyDescent="0.2">
      <c r="H597" s="54">
        <v>42180</v>
      </c>
      <c r="I597" s="55">
        <v>13836.4342</v>
      </c>
      <c r="J597" s="55">
        <v>20.88</v>
      </c>
      <c r="K597" s="55">
        <v>37.479999999999997</v>
      </c>
      <c r="L597" s="55">
        <v>11.3</v>
      </c>
      <c r="M597" s="55">
        <v>28.71</v>
      </c>
      <c r="N597" s="55">
        <v>30.73</v>
      </c>
      <c r="O597" s="55">
        <v>16.72</v>
      </c>
      <c r="P597" s="55">
        <v>12966.737499999999</v>
      </c>
      <c r="Q597" s="55">
        <v>4138.2124999999996</v>
      </c>
      <c r="R597" s="55">
        <v>2080.3669</v>
      </c>
      <c r="S597" s="55">
        <v>17.989999999999998</v>
      </c>
      <c r="T597" s="55">
        <v>5.91</v>
      </c>
      <c r="U597" s="55">
        <v>412.87349999999998</v>
      </c>
      <c r="V597" s="55">
        <v>94848.295899999997</v>
      </c>
      <c r="W597" s="55">
        <v>5494.4112999999998</v>
      </c>
      <c r="X597" s="55"/>
    </row>
    <row r="598" spans="8:24" x14ac:dyDescent="0.2">
      <c r="H598" s="54">
        <v>42179</v>
      </c>
      <c r="I598" s="55">
        <v>14309.580400000001</v>
      </c>
      <c r="J598" s="55">
        <v>22.37</v>
      </c>
      <c r="K598" s="55">
        <v>37.479999999999997</v>
      </c>
      <c r="L598" s="55">
        <v>11.47</v>
      </c>
      <c r="M598" s="55">
        <v>29.28</v>
      </c>
      <c r="N598" s="55">
        <v>31.43</v>
      </c>
      <c r="O598" s="55">
        <v>16.71</v>
      </c>
      <c r="P598" s="55">
        <v>12990.596799999999</v>
      </c>
      <c r="Q598" s="55">
        <v>4056.8935999999999</v>
      </c>
      <c r="R598" s="55">
        <v>2091.3861000000002</v>
      </c>
      <c r="S598" s="55">
        <v>18.75</v>
      </c>
      <c r="T598" s="55">
        <v>6.25</v>
      </c>
      <c r="U598" s="55">
        <v>413.31169999999997</v>
      </c>
      <c r="V598" s="55">
        <v>96330.096000000005</v>
      </c>
      <c r="W598" s="55">
        <v>5493.6283000000003</v>
      </c>
      <c r="X598" s="55"/>
    </row>
    <row r="599" spans="8:24" x14ac:dyDescent="0.2">
      <c r="H599" s="54">
        <v>42178</v>
      </c>
      <c r="I599" s="55">
        <v>14307.725399999999</v>
      </c>
      <c r="J599" s="55">
        <v>22.19</v>
      </c>
      <c r="K599" s="55">
        <v>37.479999999999997</v>
      </c>
      <c r="L599" s="55">
        <v>11.22</v>
      </c>
      <c r="M599" s="55">
        <v>29.6</v>
      </c>
      <c r="N599" s="55">
        <v>30.21</v>
      </c>
      <c r="O599" s="55">
        <v>16.68</v>
      </c>
      <c r="P599" s="55">
        <v>12982.980100000001</v>
      </c>
      <c r="Q599" s="55">
        <v>4078.9647</v>
      </c>
      <c r="R599" s="55">
        <v>2101.6331</v>
      </c>
      <c r="S599" s="55">
        <v>17.989999999999998</v>
      </c>
      <c r="T599" s="55">
        <v>6.05</v>
      </c>
      <c r="U599" s="55">
        <v>416.03300000000002</v>
      </c>
      <c r="V599" s="55">
        <v>94994.067500000005</v>
      </c>
      <c r="W599" s="55">
        <v>5492.1431000000002</v>
      </c>
      <c r="X599" s="55"/>
    </row>
    <row r="600" spans="8:24" x14ac:dyDescent="0.2">
      <c r="H600" s="54">
        <v>42174</v>
      </c>
      <c r="I600" s="55">
        <v>14138.1865</v>
      </c>
      <c r="J600" s="55">
        <v>21.16</v>
      </c>
      <c r="K600" s="55">
        <v>37.479999999999997</v>
      </c>
      <c r="L600" s="55">
        <v>11.6</v>
      </c>
      <c r="M600" s="55">
        <v>31.7</v>
      </c>
      <c r="N600" s="55">
        <v>27.46</v>
      </c>
      <c r="O600" s="55">
        <v>17.41</v>
      </c>
      <c r="P600" s="55">
        <v>12978.8562</v>
      </c>
      <c r="Q600" s="55">
        <v>4043.3611000000001</v>
      </c>
      <c r="R600" s="55">
        <v>2059.3789999999999</v>
      </c>
      <c r="S600" s="55">
        <v>18.239999999999998</v>
      </c>
      <c r="T600" s="55">
        <v>6</v>
      </c>
      <c r="U600" s="55">
        <v>416.45749999999998</v>
      </c>
      <c r="V600" s="55">
        <v>94630.065300000002</v>
      </c>
      <c r="W600" s="55">
        <v>5430.4326000000001</v>
      </c>
      <c r="X600" s="55"/>
    </row>
    <row r="601" spans="8:24" x14ac:dyDescent="0.2">
      <c r="H601" s="54">
        <v>42173</v>
      </c>
      <c r="I601" s="55">
        <v>14077.5913</v>
      </c>
      <c r="J601" s="55">
        <v>22.49</v>
      </c>
      <c r="K601" s="55">
        <v>37.479999999999997</v>
      </c>
      <c r="L601" s="55">
        <v>12.21</v>
      </c>
      <c r="M601" s="55">
        <v>31.51</v>
      </c>
      <c r="N601" s="55">
        <v>30.12</v>
      </c>
      <c r="O601" s="55">
        <v>17.96</v>
      </c>
      <c r="P601" s="55">
        <v>12959.8346</v>
      </c>
      <c r="Q601" s="55">
        <v>4036.0176000000001</v>
      </c>
      <c r="R601" s="55">
        <v>2049.5922999999998</v>
      </c>
      <c r="S601" s="55">
        <v>20.27</v>
      </c>
      <c r="T601" s="55">
        <v>6.56</v>
      </c>
      <c r="U601" s="55">
        <v>416.03449999999998</v>
      </c>
      <c r="V601" s="55">
        <v>96265.789699999994</v>
      </c>
      <c r="W601" s="55">
        <v>5482.9793</v>
      </c>
      <c r="X601" s="55"/>
    </row>
    <row r="602" spans="8:24" x14ac:dyDescent="0.2">
      <c r="H602" s="54">
        <v>42172</v>
      </c>
      <c r="I602" s="55">
        <v>14301.0304</v>
      </c>
      <c r="J602" s="55">
        <v>23.99</v>
      </c>
      <c r="K602" s="55">
        <v>37.479999999999997</v>
      </c>
      <c r="L602" s="55">
        <v>12.68</v>
      </c>
      <c r="M602" s="55">
        <v>30.21</v>
      </c>
      <c r="N602" s="55">
        <v>29.2</v>
      </c>
      <c r="O602" s="55">
        <v>17.25</v>
      </c>
      <c r="P602" s="55">
        <v>12991.0597</v>
      </c>
      <c r="Q602" s="55">
        <v>4036.0956000000001</v>
      </c>
      <c r="R602" s="55">
        <v>2072.0646000000002</v>
      </c>
      <c r="S602" s="55">
        <v>21.67</v>
      </c>
      <c r="T602" s="55">
        <v>6.73</v>
      </c>
      <c r="U602" s="55">
        <v>415.51089999999999</v>
      </c>
      <c r="V602" s="55">
        <v>95274.3554</v>
      </c>
      <c r="W602" s="55">
        <v>5454.0128000000004</v>
      </c>
      <c r="X602" s="55"/>
    </row>
    <row r="603" spans="8:24" x14ac:dyDescent="0.2">
      <c r="H603" s="54">
        <v>42171</v>
      </c>
      <c r="I603" s="55">
        <v>14441.3524</v>
      </c>
      <c r="J603" s="55">
        <v>23.8</v>
      </c>
      <c r="K603" s="55">
        <v>37.479999999999997</v>
      </c>
      <c r="L603" s="55">
        <v>12.96</v>
      </c>
      <c r="M603" s="55">
        <v>29.25</v>
      </c>
      <c r="N603" s="55">
        <v>27.42</v>
      </c>
      <c r="O603" s="55">
        <v>16.66</v>
      </c>
      <c r="P603" s="55">
        <v>12969.1299</v>
      </c>
      <c r="Q603" s="55">
        <v>4065.4821000000002</v>
      </c>
      <c r="R603" s="55">
        <v>2034.9956999999999</v>
      </c>
      <c r="S603" s="55">
        <v>20.13</v>
      </c>
      <c r="T603" s="55">
        <v>6.63</v>
      </c>
      <c r="U603" s="55">
        <v>416.93979999999999</v>
      </c>
      <c r="V603" s="55">
        <v>95705.391499999998</v>
      </c>
      <c r="W603" s="55">
        <v>5480.5592999999999</v>
      </c>
      <c r="X603" s="55"/>
    </row>
    <row r="604" spans="8:24" x14ac:dyDescent="0.2">
      <c r="H604" s="54">
        <v>42170</v>
      </c>
      <c r="I604" s="55">
        <v>14292.7539</v>
      </c>
      <c r="J604" s="55">
        <v>25.88</v>
      </c>
      <c r="K604" s="55">
        <v>37.479999999999997</v>
      </c>
      <c r="L604" s="55">
        <v>13.64</v>
      </c>
      <c r="M604" s="55">
        <v>30.68</v>
      </c>
      <c r="N604" s="55">
        <v>29.51</v>
      </c>
      <c r="O604" s="55">
        <v>15.85</v>
      </c>
      <c r="P604" s="55">
        <v>12920.117899999999</v>
      </c>
      <c r="Q604" s="55">
        <v>4055.2817</v>
      </c>
      <c r="R604" s="55">
        <v>2024.1537000000001</v>
      </c>
      <c r="S604" s="55">
        <v>21.88</v>
      </c>
      <c r="T604" s="55">
        <v>7.14</v>
      </c>
      <c r="U604" s="55">
        <v>418.66109999999998</v>
      </c>
      <c r="V604" s="55">
        <v>97573.219899999996</v>
      </c>
      <c r="W604" s="55">
        <v>5554.4862000000003</v>
      </c>
      <c r="X604" s="55"/>
    </row>
    <row r="605" spans="8:24" x14ac:dyDescent="0.2">
      <c r="H605" s="54">
        <v>42167</v>
      </c>
      <c r="I605" s="55">
        <v>14296.4234</v>
      </c>
      <c r="J605" s="55">
        <v>25.41</v>
      </c>
      <c r="K605" s="55">
        <v>37.479999999999997</v>
      </c>
      <c r="L605" s="55">
        <v>13.64</v>
      </c>
      <c r="M605" s="55">
        <v>31.25</v>
      </c>
      <c r="N605" s="55">
        <v>31.69</v>
      </c>
      <c r="O605" s="55">
        <v>14.78</v>
      </c>
      <c r="P605" s="55">
        <v>12973.713400000001</v>
      </c>
      <c r="Q605" s="55">
        <v>4111.4684999999999</v>
      </c>
      <c r="R605" s="55">
        <v>2052.7420999999999</v>
      </c>
      <c r="S605" s="55">
        <v>22.79</v>
      </c>
      <c r="T605" s="55">
        <v>7.07</v>
      </c>
      <c r="U605" s="55">
        <v>418.80509999999998</v>
      </c>
      <c r="V605" s="55">
        <v>98146.904500000004</v>
      </c>
      <c r="W605" s="55">
        <v>5655.6414000000004</v>
      </c>
      <c r="X605" s="55"/>
    </row>
    <row r="606" spans="8:24" x14ac:dyDescent="0.2">
      <c r="H606" s="54">
        <v>42166</v>
      </c>
      <c r="I606" s="55">
        <v>14951.6808</v>
      </c>
      <c r="J606" s="55">
        <v>24.58</v>
      </c>
      <c r="K606" s="55">
        <v>37.479999999999997</v>
      </c>
      <c r="L606" s="55">
        <v>13.46</v>
      </c>
      <c r="M606" s="55">
        <v>32.090000000000003</v>
      </c>
      <c r="N606" s="55">
        <v>31.25</v>
      </c>
      <c r="O606" s="55">
        <v>14.84</v>
      </c>
      <c r="P606" s="55">
        <v>13049.433000000001</v>
      </c>
      <c r="Q606" s="55">
        <v>4188.835</v>
      </c>
      <c r="R606" s="55">
        <v>2110.5038</v>
      </c>
      <c r="S606" s="55">
        <v>22.7</v>
      </c>
      <c r="T606" s="55">
        <v>7.15</v>
      </c>
      <c r="U606" s="55">
        <v>422.89359999999999</v>
      </c>
      <c r="V606" s="55">
        <v>101487.74340000001</v>
      </c>
      <c r="W606" s="55">
        <v>5695.8876</v>
      </c>
      <c r="X606" s="55"/>
    </row>
    <row r="607" spans="8:24" x14ac:dyDescent="0.2">
      <c r="H607" s="54">
        <v>42165</v>
      </c>
      <c r="I607" s="55">
        <v>14843.589599999999</v>
      </c>
      <c r="J607" s="55">
        <v>24.96</v>
      </c>
      <c r="K607" s="55">
        <v>37.479999999999997</v>
      </c>
      <c r="L607" s="55">
        <v>13.5</v>
      </c>
      <c r="M607" s="55">
        <v>31.96</v>
      </c>
      <c r="N607" s="55">
        <v>31.9</v>
      </c>
      <c r="O607" s="55">
        <v>15.21</v>
      </c>
      <c r="P607" s="55">
        <v>13219.454599999999</v>
      </c>
      <c r="Q607" s="55">
        <v>4183.1417000000001</v>
      </c>
      <c r="R607" s="55">
        <v>2108.2730000000001</v>
      </c>
      <c r="S607" s="55">
        <v>22.42</v>
      </c>
      <c r="T607" s="55">
        <v>6.94</v>
      </c>
      <c r="U607" s="55">
        <v>424.21159999999998</v>
      </c>
      <c r="V607" s="55">
        <v>101330.41959999999</v>
      </c>
      <c r="W607" s="55">
        <v>5713.7635</v>
      </c>
      <c r="X607" s="55"/>
    </row>
    <row r="608" spans="8:24" x14ac:dyDescent="0.2">
      <c r="H608" s="54">
        <v>42164</v>
      </c>
      <c r="I608" s="55">
        <v>14664.318799999999</v>
      </c>
      <c r="J608" s="55">
        <v>24.6</v>
      </c>
      <c r="K608" s="55">
        <v>37.479999999999997</v>
      </c>
      <c r="L608" s="55">
        <v>12.97</v>
      </c>
      <c r="M608" s="55">
        <v>30.9</v>
      </c>
      <c r="N608" s="55">
        <v>31.5</v>
      </c>
      <c r="O608" s="55">
        <v>14.89</v>
      </c>
      <c r="P608" s="55">
        <v>13212.452499999999</v>
      </c>
      <c r="Q608" s="55">
        <v>4208.4691000000003</v>
      </c>
      <c r="R608" s="55">
        <v>2113.1172000000001</v>
      </c>
      <c r="S608" s="55">
        <v>21.79</v>
      </c>
      <c r="T608" s="55">
        <v>7.01</v>
      </c>
      <c r="U608" s="55">
        <v>421.47030000000001</v>
      </c>
      <c r="V608" s="55">
        <v>100933.8143</v>
      </c>
      <c r="W608" s="55">
        <v>5708.9292999999998</v>
      </c>
      <c r="X608" s="55"/>
    </row>
    <row r="609" spans="8:24" x14ac:dyDescent="0.2">
      <c r="H609" s="54">
        <v>42163</v>
      </c>
      <c r="I609" s="55">
        <v>14691.741</v>
      </c>
      <c r="J609" s="55">
        <v>23.54</v>
      </c>
      <c r="K609" s="55">
        <v>37.479999999999997</v>
      </c>
      <c r="L609" s="55">
        <v>13.19</v>
      </c>
      <c r="M609" s="55">
        <v>33.07</v>
      </c>
      <c r="N609" s="55">
        <v>30.94</v>
      </c>
      <c r="O609" s="55">
        <v>14.82</v>
      </c>
      <c r="P609" s="55">
        <v>13208.680899999999</v>
      </c>
      <c r="Q609" s="55">
        <v>4169.4520000000002</v>
      </c>
      <c r="R609" s="55">
        <v>2106.6318999999999</v>
      </c>
      <c r="S609" s="55">
        <v>21.6</v>
      </c>
      <c r="T609" s="55">
        <v>6.99</v>
      </c>
      <c r="U609" s="55">
        <v>420.75439999999998</v>
      </c>
      <c r="V609" s="55">
        <v>100544.5448</v>
      </c>
      <c r="W609" s="55">
        <v>5727.1066000000001</v>
      </c>
      <c r="X609" s="55"/>
    </row>
    <row r="610" spans="8:24" x14ac:dyDescent="0.2">
      <c r="H610" s="54">
        <v>42160</v>
      </c>
      <c r="I610" s="55">
        <v>14777.7567</v>
      </c>
      <c r="J610" s="55">
        <v>24.64</v>
      </c>
      <c r="K610" s="55">
        <v>37.479999999999997</v>
      </c>
      <c r="L610" s="55">
        <v>12.79</v>
      </c>
      <c r="M610" s="55">
        <v>30.06</v>
      </c>
      <c r="N610" s="55">
        <v>34.380000000000003</v>
      </c>
      <c r="O610" s="55">
        <v>14.4</v>
      </c>
      <c r="P610" s="55">
        <v>13223.222100000001</v>
      </c>
      <c r="Q610" s="55">
        <v>4170.3161</v>
      </c>
      <c r="R610" s="55">
        <v>2118.1559000000002</v>
      </c>
      <c r="S610" s="55">
        <v>22.52</v>
      </c>
      <c r="T610" s="55">
        <v>6.76</v>
      </c>
      <c r="U610" s="55">
        <v>423.50099999999998</v>
      </c>
      <c r="V610" s="55">
        <v>98407.448399999994</v>
      </c>
      <c r="W610" s="55">
        <v>5716.9059999999999</v>
      </c>
      <c r="X610" s="55"/>
    </row>
    <row r="611" spans="8:24" x14ac:dyDescent="0.2">
      <c r="H611" s="54">
        <v>42159</v>
      </c>
      <c r="I611" s="55">
        <v>14901.3025</v>
      </c>
      <c r="J611" s="55">
        <v>23.8</v>
      </c>
      <c r="K611" s="55">
        <v>37.479999999999997</v>
      </c>
      <c r="L611" s="55">
        <v>12.18</v>
      </c>
      <c r="M611" s="55">
        <v>29.73</v>
      </c>
      <c r="N611" s="55">
        <v>35.049999999999997</v>
      </c>
      <c r="O611" s="55">
        <v>13.09</v>
      </c>
      <c r="P611" s="55">
        <v>13218.4864</v>
      </c>
      <c r="Q611" s="55">
        <v>4179.6598000000004</v>
      </c>
      <c r="R611" s="55">
        <v>2127.2883000000002</v>
      </c>
      <c r="S611" s="55">
        <v>22.12</v>
      </c>
      <c r="T611" s="55">
        <v>6.48</v>
      </c>
      <c r="U611" s="55">
        <v>429.64729999999997</v>
      </c>
      <c r="V611" s="55">
        <v>98556.781099999993</v>
      </c>
      <c r="W611" s="55">
        <v>5761.3440000000001</v>
      </c>
      <c r="X611" s="55"/>
    </row>
    <row r="612" spans="8:24" x14ac:dyDescent="0.2">
      <c r="H612" s="54">
        <v>42158</v>
      </c>
      <c r="I612" s="55">
        <v>14728.6963</v>
      </c>
      <c r="J612" s="55">
        <v>24.17</v>
      </c>
      <c r="K612" s="55">
        <v>37.479999999999997</v>
      </c>
      <c r="L612" s="55">
        <v>12.47</v>
      </c>
      <c r="M612" s="55">
        <v>29.83</v>
      </c>
      <c r="N612" s="55">
        <v>35.479999999999997</v>
      </c>
      <c r="O612" s="55">
        <v>12.97</v>
      </c>
      <c r="P612" s="55">
        <v>13263.76</v>
      </c>
      <c r="Q612" s="55">
        <v>4204.5068000000001</v>
      </c>
      <c r="R612" s="55">
        <v>2127.0826000000002</v>
      </c>
      <c r="S612" s="55">
        <v>23.15</v>
      </c>
      <c r="T612" s="55">
        <v>6.5</v>
      </c>
      <c r="U612" s="55">
        <v>430.5761</v>
      </c>
      <c r="V612" s="55">
        <v>99115.332200000004</v>
      </c>
      <c r="W612" s="55">
        <v>5727.2277000000004</v>
      </c>
      <c r="X612" s="55"/>
    </row>
    <row r="613" spans="8:24" x14ac:dyDescent="0.2">
      <c r="H613" s="54">
        <v>42157</v>
      </c>
      <c r="I613" s="55">
        <v>15125.7063</v>
      </c>
      <c r="J613" s="55">
        <v>23.53</v>
      </c>
      <c r="K613" s="55">
        <v>37.479999999999997</v>
      </c>
      <c r="L613" s="55">
        <v>13.1</v>
      </c>
      <c r="M613" s="55">
        <v>32.049999999999997</v>
      </c>
      <c r="N613" s="55">
        <v>33.92</v>
      </c>
      <c r="O613" s="55">
        <v>13.13</v>
      </c>
      <c r="P613" s="55">
        <v>13234.1541</v>
      </c>
      <c r="Q613" s="55">
        <v>4247.9740000000002</v>
      </c>
      <c r="R613" s="55">
        <v>2110.2970999999998</v>
      </c>
      <c r="S613" s="55">
        <v>24.58</v>
      </c>
      <c r="T613" s="55">
        <v>6.65</v>
      </c>
      <c r="U613" s="55">
        <v>430.6001</v>
      </c>
      <c r="V613" s="55">
        <v>100314.9905</v>
      </c>
      <c r="W613" s="55">
        <v>5748.3325999999997</v>
      </c>
      <c r="X613" s="55"/>
    </row>
    <row r="614" spans="8:24" x14ac:dyDescent="0.2">
      <c r="H614" s="54">
        <v>42156</v>
      </c>
      <c r="I614" s="55">
        <v>15092.1577</v>
      </c>
      <c r="J614" s="55">
        <v>21.39</v>
      </c>
      <c r="K614" s="55">
        <v>37.479999999999997</v>
      </c>
      <c r="L614" s="55">
        <v>12.81</v>
      </c>
      <c r="M614" s="55">
        <v>31.2</v>
      </c>
      <c r="N614" s="55">
        <v>30.84</v>
      </c>
      <c r="O614" s="55">
        <v>12.66</v>
      </c>
      <c r="P614" s="55">
        <v>13278.8068</v>
      </c>
      <c r="Q614" s="55">
        <v>4253.9295000000002</v>
      </c>
      <c r="R614" s="55">
        <v>2069.9863999999998</v>
      </c>
      <c r="S614" s="55">
        <v>24.94</v>
      </c>
      <c r="T614" s="55">
        <v>6.61</v>
      </c>
      <c r="U614" s="55">
        <v>431.52879999999999</v>
      </c>
      <c r="V614" s="55">
        <v>97283.452000000005</v>
      </c>
      <c r="W614" s="55">
        <v>5666.04</v>
      </c>
      <c r="X614" s="55"/>
    </row>
    <row r="615" spans="8:24" x14ac:dyDescent="0.2">
      <c r="H615" s="54">
        <v>42153</v>
      </c>
      <c r="I615" s="55">
        <v>15238.4128</v>
      </c>
      <c r="J615" s="55">
        <v>19.940000000000001</v>
      </c>
      <c r="K615" s="55">
        <v>37.479999999999997</v>
      </c>
      <c r="L615" s="55">
        <v>12.2</v>
      </c>
      <c r="M615" s="55">
        <v>28.36</v>
      </c>
      <c r="N615" s="55">
        <v>28.04</v>
      </c>
      <c r="O615" s="55">
        <v>11.93</v>
      </c>
      <c r="P615" s="55">
        <v>13274.0453</v>
      </c>
      <c r="Q615" s="55">
        <v>4257.4452000000001</v>
      </c>
      <c r="R615" s="55">
        <v>2087.3901999999998</v>
      </c>
      <c r="S615" s="55">
        <v>23.5</v>
      </c>
      <c r="T615" s="55">
        <v>6.35</v>
      </c>
      <c r="U615" s="55">
        <v>429.17680000000001</v>
      </c>
      <c r="V615" s="55">
        <v>98264.721999999994</v>
      </c>
      <c r="W615" s="55">
        <v>5663.9881999999998</v>
      </c>
      <c r="X615" s="55"/>
    </row>
    <row r="616" spans="8:24" x14ac:dyDescent="0.2">
      <c r="H616" s="54">
        <v>42152</v>
      </c>
      <c r="I616" s="55">
        <v>14896.528399999999</v>
      </c>
      <c r="J616" s="55">
        <v>19.63</v>
      </c>
      <c r="K616" s="55">
        <v>37.479999999999997</v>
      </c>
      <c r="L616" s="55">
        <v>12.83</v>
      </c>
      <c r="M616" s="55">
        <v>25.78</v>
      </c>
      <c r="N616" s="55">
        <v>25.49</v>
      </c>
      <c r="O616" s="55">
        <v>12.25</v>
      </c>
      <c r="P616" s="55">
        <v>13222.2366</v>
      </c>
      <c r="Q616" s="55">
        <v>4266.2386999999999</v>
      </c>
      <c r="R616" s="55">
        <v>2096.1266999999998</v>
      </c>
      <c r="S616" s="55">
        <v>24.66</v>
      </c>
      <c r="T616" s="55">
        <v>6.5</v>
      </c>
      <c r="U616" s="55">
        <v>428.577</v>
      </c>
      <c r="V616" s="55">
        <v>100160.9124</v>
      </c>
      <c r="W616" s="55">
        <v>5642.2403000000004</v>
      </c>
      <c r="X616" s="55"/>
    </row>
    <row r="617" spans="8:24" x14ac:dyDescent="0.2">
      <c r="H617" s="54">
        <v>42151</v>
      </c>
      <c r="I617" s="55">
        <v>14734.226000000001</v>
      </c>
      <c r="J617" s="55">
        <v>21.66</v>
      </c>
      <c r="K617" s="55">
        <v>37.479999999999997</v>
      </c>
      <c r="L617" s="55">
        <v>13.51</v>
      </c>
      <c r="M617" s="55">
        <v>23.44</v>
      </c>
      <c r="N617" s="55">
        <v>26</v>
      </c>
      <c r="O617" s="55">
        <v>13.39</v>
      </c>
      <c r="P617" s="55">
        <v>13213.624</v>
      </c>
      <c r="Q617" s="55">
        <v>4258.3374999999996</v>
      </c>
      <c r="R617" s="55">
        <v>2077.8640999999998</v>
      </c>
      <c r="S617" s="55">
        <v>23.66</v>
      </c>
      <c r="T617" s="55">
        <v>7.14</v>
      </c>
      <c r="U617" s="55">
        <v>425.7047</v>
      </c>
      <c r="V617" s="55">
        <v>99309.499100000001</v>
      </c>
      <c r="W617" s="55">
        <v>5619.0344999999998</v>
      </c>
      <c r="X617" s="55"/>
    </row>
    <row r="618" spans="8:24" x14ac:dyDescent="0.2">
      <c r="H618" s="54">
        <v>42150</v>
      </c>
      <c r="I618" s="55">
        <v>14572.9692</v>
      </c>
      <c r="J618" s="55">
        <v>22.16</v>
      </c>
      <c r="K618" s="55">
        <v>37.479999999999997</v>
      </c>
      <c r="L618" s="55">
        <v>12.87</v>
      </c>
      <c r="M618" s="55">
        <v>21.31</v>
      </c>
      <c r="N618" s="55">
        <v>23.64</v>
      </c>
      <c r="O618" s="55">
        <v>13.59</v>
      </c>
      <c r="P618" s="55">
        <v>13210.0478</v>
      </c>
      <c r="Q618" s="55">
        <v>4224.1836999999996</v>
      </c>
      <c r="R618" s="55">
        <v>2063.5176999999999</v>
      </c>
      <c r="S618" s="55">
        <v>21.51</v>
      </c>
      <c r="T618" s="55">
        <v>7.11</v>
      </c>
      <c r="U618" s="55">
        <v>427.10079999999999</v>
      </c>
      <c r="V618" s="55">
        <v>99008.3796</v>
      </c>
      <c r="W618" s="55">
        <v>5599.8092999999999</v>
      </c>
      <c r="X618" s="55"/>
    </row>
    <row r="619" spans="8:24" x14ac:dyDescent="0.2">
      <c r="H619" s="54">
        <v>42149</v>
      </c>
      <c r="I619" s="55">
        <v>14147.720600000001</v>
      </c>
      <c r="J619" s="55">
        <v>21.63</v>
      </c>
      <c r="K619" s="55">
        <v>37.479999999999997</v>
      </c>
      <c r="L619" s="55">
        <v>12.26</v>
      </c>
      <c r="M619" s="55">
        <v>19.37</v>
      </c>
      <c r="N619" s="55">
        <v>21.88</v>
      </c>
      <c r="O619" s="55">
        <v>13.46</v>
      </c>
      <c r="P619" s="55">
        <v>13147.587600000001</v>
      </c>
      <c r="Q619" s="55">
        <v>4244.5006000000003</v>
      </c>
      <c r="R619" s="55">
        <v>2062.201</v>
      </c>
      <c r="S619" s="55">
        <v>19.55</v>
      </c>
      <c r="T619" s="55">
        <v>7.08</v>
      </c>
      <c r="U619" s="55">
        <v>431.5333</v>
      </c>
      <c r="V619" s="55">
        <v>98683.136599999998</v>
      </c>
      <c r="W619" s="55">
        <v>5548.2550000000001</v>
      </c>
      <c r="X619" s="55"/>
    </row>
    <row r="620" spans="8:24" x14ac:dyDescent="0.2">
      <c r="H620" s="54">
        <v>42146</v>
      </c>
      <c r="I620" s="55">
        <v>14103.7798</v>
      </c>
      <c r="J620" s="55">
        <v>21.39</v>
      </c>
      <c r="K620" s="55">
        <v>37.479999999999997</v>
      </c>
      <c r="L620" s="55">
        <v>11.68</v>
      </c>
      <c r="M620" s="55">
        <v>17.61</v>
      </c>
      <c r="N620" s="55">
        <v>21.82</v>
      </c>
      <c r="O620" s="55">
        <v>13.05</v>
      </c>
      <c r="P620" s="55">
        <v>13193.7808</v>
      </c>
      <c r="Q620" s="55">
        <v>4336.1746000000003</v>
      </c>
      <c r="R620" s="55">
        <v>2106.2422999999999</v>
      </c>
      <c r="S620" s="55">
        <v>19.3</v>
      </c>
      <c r="T620" s="55">
        <v>6.88</v>
      </c>
      <c r="U620" s="55">
        <v>434.02359999999999</v>
      </c>
      <c r="V620" s="55">
        <v>99266.541400000002</v>
      </c>
      <c r="W620" s="55">
        <v>5585.5006000000003</v>
      </c>
      <c r="X620" s="55"/>
    </row>
    <row r="621" spans="8:24" x14ac:dyDescent="0.2">
      <c r="H621" s="54">
        <v>42145</v>
      </c>
      <c r="I621" s="55">
        <v>14009.9948</v>
      </c>
      <c r="J621" s="55">
        <v>20.8</v>
      </c>
      <c r="K621" s="55">
        <v>37.479999999999997</v>
      </c>
      <c r="L621" s="55">
        <v>11.12</v>
      </c>
      <c r="M621" s="55">
        <v>16.010000000000002</v>
      </c>
      <c r="N621" s="55">
        <v>22.79</v>
      </c>
      <c r="O621" s="55">
        <v>12.35</v>
      </c>
      <c r="P621" s="55">
        <v>13245.3691</v>
      </c>
      <c r="Q621" s="55">
        <v>4313.6103000000003</v>
      </c>
      <c r="R621" s="55">
        <v>2091.4108999999999</v>
      </c>
      <c r="S621" s="55">
        <v>19.27</v>
      </c>
      <c r="T621" s="55">
        <v>6.7</v>
      </c>
      <c r="U621" s="55">
        <v>433.79660000000001</v>
      </c>
      <c r="V621" s="55">
        <v>100366.92260000001</v>
      </c>
      <c r="W621" s="55">
        <v>5545.5015000000003</v>
      </c>
      <c r="X621" s="55"/>
    </row>
    <row r="622" spans="8:24" x14ac:dyDescent="0.2">
      <c r="H622" s="54">
        <v>42144</v>
      </c>
      <c r="I622" s="55">
        <v>13822.612499999999</v>
      </c>
      <c r="J622" s="55">
        <v>20.12</v>
      </c>
      <c r="K622" s="55">
        <v>37.479999999999997</v>
      </c>
      <c r="L622" s="55">
        <v>10.59</v>
      </c>
      <c r="M622" s="55">
        <v>14.55</v>
      </c>
      <c r="N622" s="55">
        <v>22.69</v>
      </c>
      <c r="O622" s="55">
        <v>12.16</v>
      </c>
      <c r="P622" s="55">
        <v>13171.5131</v>
      </c>
      <c r="Q622" s="55">
        <v>4294.1643000000004</v>
      </c>
      <c r="R622" s="55">
        <v>2112.2431999999999</v>
      </c>
      <c r="S622" s="55">
        <v>26.36</v>
      </c>
      <c r="T622" s="55">
        <v>6.74</v>
      </c>
      <c r="U622" s="55">
        <v>430.43369999999999</v>
      </c>
      <c r="V622" s="55">
        <v>100910.00019999999</v>
      </c>
      <c r="W622" s="55">
        <v>5501.52</v>
      </c>
      <c r="X622" s="55"/>
    </row>
    <row r="623" spans="8:24" x14ac:dyDescent="0.2">
      <c r="H623" s="54">
        <v>42143</v>
      </c>
      <c r="I623" s="55">
        <v>14521.7894</v>
      </c>
      <c r="J623" s="55">
        <v>20.05</v>
      </c>
      <c r="K623" s="55">
        <v>37.479999999999997</v>
      </c>
      <c r="L623" s="55">
        <v>10.41</v>
      </c>
      <c r="M623" s="55">
        <v>13.92</v>
      </c>
      <c r="N623" s="55">
        <v>21.42</v>
      </c>
      <c r="O623" s="55">
        <v>12.23</v>
      </c>
      <c r="P623" s="55">
        <v>13279.5545</v>
      </c>
      <c r="Q623" s="55">
        <v>4335.0268999999998</v>
      </c>
      <c r="R623" s="55">
        <v>2185.0913</v>
      </c>
      <c r="S623" s="55">
        <v>25.16</v>
      </c>
      <c r="T623" s="55">
        <v>6.7</v>
      </c>
      <c r="U623" s="55">
        <v>430.02300000000002</v>
      </c>
      <c r="V623" s="55">
        <v>105180.8781</v>
      </c>
      <c r="W623" s="55">
        <v>5628.0293000000001</v>
      </c>
      <c r="X623" s="55"/>
    </row>
    <row r="624" spans="8:24" x14ac:dyDescent="0.2">
      <c r="H624" s="54">
        <v>42142</v>
      </c>
      <c r="I624" s="55">
        <v>14656.850700000001</v>
      </c>
      <c r="J624" s="55">
        <v>18.84</v>
      </c>
      <c r="K624" s="55">
        <v>37.479999999999997</v>
      </c>
      <c r="L624" s="55">
        <v>10.15</v>
      </c>
      <c r="M624" s="55">
        <v>13.46</v>
      </c>
      <c r="N624" s="55">
        <v>21.34</v>
      </c>
      <c r="O624" s="55">
        <v>11.85</v>
      </c>
      <c r="P624" s="55">
        <v>13403.2637</v>
      </c>
      <c r="Q624" s="55">
        <v>4410.9156999999996</v>
      </c>
      <c r="R624" s="55">
        <v>2197.7662999999998</v>
      </c>
      <c r="S624" s="55">
        <v>25.27</v>
      </c>
      <c r="T624" s="55">
        <v>6.58</v>
      </c>
      <c r="U624" s="55">
        <v>429.7285</v>
      </c>
      <c r="V624" s="55">
        <v>107305.394</v>
      </c>
      <c r="W624" s="55">
        <v>5632.6045000000004</v>
      </c>
      <c r="X624" s="55"/>
    </row>
    <row r="625" spans="8:24" x14ac:dyDescent="0.2">
      <c r="H625" s="54">
        <v>42139</v>
      </c>
      <c r="I625" s="55">
        <v>14488.9442</v>
      </c>
      <c r="J625" s="55">
        <v>18.66</v>
      </c>
      <c r="K625" s="55">
        <v>37.479999999999997</v>
      </c>
      <c r="L625" s="55">
        <v>10.210000000000001</v>
      </c>
      <c r="M625" s="55">
        <v>13.1</v>
      </c>
      <c r="N625" s="55">
        <v>20.66</v>
      </c>
      <c r="O625" s="55">
        <v>12.16</v>
      </c>
      <c r="P625" s="55">
        <v>13370.644399999999</v>
      </c>
      <c r="Q625" s="55">
        <v>4424.3468999999996</v>
      </c>
      <c r="R625" s="55">
        <v>2182.4403000000002</v>
      </c>
      <c r="S625" s="55">
        <v>22.99</v>
      </c>
      <c r="T625" s="55">
        <v>6.94</v>
      </c>
      <c r="U625" s="55">
        <v>422.34179999999998</v>
      </c>
      <c r="V625" s="55">
        <v>108773.1952</v>
      </c>
      <c r="W625" s="55">
        <v>5615.6229000000003</v>
      </c>
      <c r="X625" s="55"/>
    </row>
    <row r="626" spans="8:24" x14ac:dyDescent="0.2">
      <c r="H626" s="54">
        <v>42138</v>
      </c>
      <c r="I626" s="55">
        <v>14401.133099999999</v>
      </c>
      <c r="J626" s="55">
        <v>19.350000000000001</v>
      </c>
      <c r="K626" s="55">
        <v>37.479999999999997</v>
      </c>
      <c r="L626" s="55">
        <v>10.33</v>
      </c>
      <c r="M626" s="55">
        <v>13.58</v>
      </c>
      <c r="N626" s="55">
        <v>18.78</v>
      </c>
      <c r="O626" s="55">
        <v>12.72</v>
      </c>
      <c r="P626" s="55">
        <v>13348.427600000001</v>
      </c>
      <c r="Q626" s="55">
        <v>4395.3328000000001</v>
      </c>
      <c r="R626" s="55">
        <v>2190.0032000000001</v>
      </c>
      <c r="S626" s="55">
        <v>23.35</v>
      </c>
      <c r="T626" s="55">
        <v>6.77</v>
      </c>
      <c r="U626" s="55">
        <v>421.09350000000001</v>
      </c>
      <c r="V626" s="55">
        <v>108121.5346</v>
      </c>
      <c r="W626" s="55">
        <v>5622.973</v>
      </c>
      <c r="X626" s="55"/>
    </row>
    <row r="627" spans="8:24" x14ac:dyDescent="0.2">
      <c r="H627" s="54">
        <v>42137</v>
      </c>
      <c r="I627" s="55">
        <v>14869.0193</v>
      </c>
      <c r="J627" s="55">
        <v>19.260000000000002</v>
      </c>
      <c r="K627" s="55">
        <v>37.479999999999997</v>
      </c>
      <c r="L627" s="55">
        <v>10.06</v>
      </c>
      <c r="M627" s="55">
        <v>13.38</v>
      </c>
      <c r="N627" s="55">
        <v>17.75</v>
      </c>
      <c r="O627" s="55">
        <v>12.58</v>
      </c>
      <c r="P627" s="55">
        <v>13250.416800000001</v>
      </c>
      <c r="Q627" s="55">
        <v>4323.8630999999996</v>
      </c>
      <c r="R627" s="55">
        <v>2222.2089000000001</v>
      </c>
      <c r="S627" s="55">
        <v>22.07</v>
      </c>
      <c r="T627" s="55">
        <v>6.15</v>
      </c>
      <c r="U627" s="55">
        <v>419.6902</v>
      </c>
      <c r="V627" s="55">
        <v>110432.40919999999</v>
      </c>
      <c r="W627" s="55">
        <v>5646.9967999999999</v>
      </c>
      <c r="X627" s="55"/>
    </row>
    <row r="628" spans="8:24" x14ac:dyDescent="0.2">
      <c r="H628" s="54">
        <v>42136</v>
      </c>
      <c r="I628" s="55">
        <v>14785.605299999999</v>
      </c>
      <c r="J628" s="55">
        <v>19.100000000000001</v>
      </c>
      <c r="K628" s="55">
        <v>37.479999999999997</v>
      </c>
      <c r="L628" s="55">
        <v>10.210000000000001</v>
      </c>
      <c r="M628" s="55">
        <v>13.77</v>
      </c>
      <c r="N628" s="55">
        <v>17.98</v>
      </c>
      <c r="O628" s="55">
        <v>12.48</v>
      </c>
      <c r="P628" s="55">
        <v>13272.372600000001</v>
      </c>
      <c r="Q628" s="55">
        <v>4333.8744999999999</v>
      </c>
      <c r="R628" s="55">
        <v>2217.8371000000002</v>
      </c>
      <c r="S628" s="55">
        <v>21.94</v>
      </c>
      <c r="T628" s="55">
        <v>6.11</v>
      </c>
      <c r="U628" s="55">
        <v>421.34809999999999</v>
      </c>
      <c r="V628" s="55">
        <v>109975.497</v>
      </c>
      <c r="W628" s="55">
        <v>5613.0936000000002</v>
      </c>
      <c r="X628" s="55"/>
    </row>
    <row r="629" spans="8:24" x14ac:dyDescent="0.2">
      <c r="H629" s="54">
        <v>42135</v>
      </c>
      <c r="I629" s="55">
        <v>14914.766100000001</v>
      </c>
      <c r="J629" s="55">
        <v>19.02</v>
      </c>
      <c r="K629" s="55">
        <v>37.479999999999997</v>
      </c>
      <c r="L629" s="55">
        <v>10.24</v>
      </c>
      <c r="M629" s="55">
        <v>12.84</v>
      </c>
      <c r="N629" s="55">
        <v>17.600000000000001</v>
      </c>
      <c r="O629" s="55">
        <v>12.66</v>
      </c>
      <c r="P629" s="55">
        <v>13392.5774</v>
      </c>
      <c r="Q629" s="55">
        <v>4327.5563000000002</v>
      </c>
      <c r="R629" s="55">
        <v>2258.3011999999999</v>
      </c>
      <c r="S629" s="55">
        <v>22.23</v>
      </c>
      <c r="T629" s="55">
        <v>6.14</v>
      </c>
      <c r="U629" s="55">
        <v>421.48700000000002</v>
      </c>
      <c r="V629" s="55">
        <v>112727.594</v>
      </c>
      <c r="W629" s="55">
        <v>5639.9448000000002</v>
      </c>
      <c r="X629" s="55"/>
    </row>
    <row r="630" spans="8:24" x14ac:dyDescent="0.2">
      <c r="H630" s="54">
        <v>42132</v>
      </c>
      <c r="I630" s="55">
        <v>14793.3091</v>
      </c>
      <c r="J630" s="55">
        <v>18.41</v>
      </c>
      <c r="K630" s="55">
        <v>37.479999999999997</v>
      </c>
      <c r="L630" s="55">
        <v>9.92</v>
      </c>
      <c r="M630" s="55">
        <v>12.38</v>
      </c>
      <c r="N630" s="55">
        <v>17.079999999999998</v>
      </c>
      <c r="O630" s="55">
        <v>11.59</v>
      </c>
      <c r="P630" s="55">
        <v>13324.463400000001</v>
      </c>
      <c r="Q630" s="55">
        <v>4371.1656000000003</v>
      </c>
      <c r="R630" s="55">
        <v>2242.6909000000001</v>
      </c>
      <c r="S630" s="55">
        <v>21.36</v>
      </c>
      <c r="T630" s="55">
        <v>6.05</v>
      </c>
      <c r="U630" s="55">
        <v>419.96570000000003</v>
      </c>
      <c r="V630" s="55">
        <v>111092.2243</v>
      </c>
      <c r="W630" s="55">
        <v>5596.9186</v>
      </c>
      <c r="X630" s="55"/>
    </row>
    <row r="631" spans="8:24" x14ac:dyDescent="0.2">
      <c r="H631" s="54">
        <v>42131</v>
      </c>
      <c r="I631" s="55">
        <v>14837.8071</v>
      </c>
      <c r="J631" s="55">
        <v>17.5</v>
      </c>
      <c r="K631" s="55">
        <v>37.479999999999997</v>
      </c>
      <c r="L631" s="55">
        <v>9.5</v>
      </c>
      <c r="M631" s="55">
        <v>12.25</v>
      </c>
      <c r="N631" s="55">
        <v>15.89</v>
      </c>
      <c r="O631" s="55">
        <v>11.2</v>
      </c>
      <c r="P631" s="55">
        <v>13407.1345</v>
      </c>
      <c r="Q631" s="55">
        <v>4443.1531000000004</v>
      </c>
      <c r="R631" s="55">
        <v>2278.951</v>
      </c>
      <c r="S631" s="55">
        <v>20.27</v>
      </c>
      <c r="T631" s="55">
        <v>5.97</v>
      </c>
      <c r="U631" s="55">
        <v>417.0136</v>
      </c>
      <c r="V631" s="55">
        <v>110124.47749999999</v>
      </c>
      <c r="W631" s="55">
        <v>5653.7160000000003</v>
      </c>
      <c r="X631" s="55"/>
    </row>
    <row r="632" spans="8:24" x14ac:dyDescent="0.2">
      <c r="H632" s="54">
        <v>42130</v>
      </c>
      <c r="I632" s="55">
        <v>15127.688099999999</v>
      </c>
      <c r="J632" s="55">
        <v>17.66</v>
      </c>
      <c r="K632" s="55">
        <v>37.479999999999997</v>
      </c>
      <c r="L632" s="55">
        <v>10</v>
      </c>
      <c r="M632" s="55">
        <v>17.190000000000001</v>
      </c>
      <c r="N632" s="55">
        <v>17.100000000000001</v>
      </c>
      <c r="O632" s="55">
        <v>11.34</v>
      </c>
      <c r="P632" s="55">
        <v>13577.8958</v>
      </c>
      <c r="Q632" s="55">
        <v>4447.7777999999998</v>
      </c>
      <c r="R632" s="55">
        <v>2263.4928</v>
      </c>
      <c r="S632" s="55">
        <v>20.170000000000002</v>
      </c>
      <c r="T632" s="55">
        <v>6.51</v>
      </c>
      <c r="U632" s="55">
        <v>419.43450000000001</v>
      </c>
      <c r="V632" s="55">
        <v>112147.93429999999</v>
      </c>
      <c r="W632" s="55">
        <v>5673.2294000000002</v>
      </c>
      <c r="X632" s="55"/>
    </row>
    <row r="633" spans="8:24" x14ac:dyDescent="0.2">
      <c r="H633" s="54">
        <v>42129</v>
      </c>
      <c r="I633" s="55">
        <v>15122.036099999999</v>
      </c>
      <c r="J633" s="55">
        <v>18.53</v>
      </c>
      <c r="K633" s="55">
        <v>37.479999999999997</v>
      </c>
      <c r="L633" s="55">
        <v>10.28</v>
      </c>
      <c r="M633" s="55">
        <v>17.8</v>
      </c>
      <c r="N633" s="55">
        <v>16.88</v>
      </c>
      <c r="O633" s="55">
        <v>11.82</v>
      </c>
      <c r="P633" s="55">
        <v>13551.3604</v>
      </c>
      <c r="Q633" s="55">
        <v>4466.6759000000002</v>
      </c>
      <c r="R633" s="55">
        <v>2248.4663999999998</v>
      </c>
      <c r="S633" s="55">
        <v>20.53</v>
      </c>
      <c r="T633" s="55">
        <v>6.51</v>
      </c>
      <c r="U633" s="55">
        <v>419.48360000000002</v>
      </c>
      <c r="V633" s="55">
        <v>107459.99400000001</v>
      </c>
      <c r="W633" s="55">
        <v>5631.8267999999998</v>
      </c>
      <c r="X633" s="55"/>
    </row>
    <row r="634" spans="8:24" x14ac:dyDescent="0.2">
      <c r="H634" s="54">
        <v>42128</v>
      </c>
      <c r="I634" s="55">
        <v>15095.2983</v>
      </c>
      <c r="J634" s="55">
        <v>19.21</v>
      </c>
      <c r="K634" s="55">
        <v>37.479999999999997</v>
      </c>
      <c r="L634" s="55">
        <v>10.82</v>
      </c>
      <c r="M634" s="55">
        <v>18.98</v>
      </c>
      <c r="N634" s="55">
        <v>16.940000000000001</v>
      </c>
      <c r="O634" s="55">
        <v>12.69</v>
      </c>
      <c r="P634" s="55">
        <v>13599.191699999999</v>
      </c>
      <c r="Q634" s="55">
        <v>4415.5954000000002</v>
      </c>
      <c r="R634" s="55">
        <v>2247.0562</v>
      </c>
      <c r="S634" s="55">
        <v>21.66</v>
      </c>
      <c r="T634" s="55">
        <v>6.91</v>
      </c>
      <c r="U634" s="55">
        <v>416.59870000000001</v>
      </c>
      <c r="V634" s="55">
        <v>107263.41800000001</v>
      </c>
      <c r="W634" s="55">
        <v>5561.0140000000001</v>
      </c>
      <c r="X634" s="55"/>
    </row>
    <row r="635" spans="8:24" x14ac:dyDescent="0.2">
      <c r="H635" s="54">
        <v>42124</v>
      </c>
      <c r="I635" s="55">
        <v>14554.5803</v>
      </c>
      <c r="J635" s="55">
        <v>19</v>
      </c>
      <c r="K635" s="55">
        <v>37.479999999999997</v>
      </c>
      <c r="L635" s="55">
        <v>10.82</v>
      </c>
      <c r="M635" s="55">
        <v>18.47</v>
      </c>
      <c r="N635" s="55">
        <v>16.71</v>
      </c>
      <c r="O635" s="55">
        <v>12.55</v>
      </c>
      <c r="P635" s="55">
        <v>13414.612800000001</v>
      </c>
      <c r="Q635" s="55">
        <v>4419.9615999999996</v>
      </c>
      <c r="R635" s="55">
        <v>2272.5875000000001</v>
      </c>
      <c r="S635" s="55">
        <v>21.06</v>
      </c>
      <c r="T635" s="55">
        <v>6.77</v>
      </c>
      <c r="U635" s="55">
        <v>412.81700000000001</v>
      </c>
      <c r="V635" s="55">
        <v>105651.4262</v>
      </c>
      <c r="W635" s="55">
        <v>5573.8856999999998</v>
      </c>
      <c r="X635" s="55"/>
    </row>
    <row r="636" spans="8:24" x14ac:dyDescent="0.2">
      <c r="H636" s="54">
        <v>42123</v>
      </c>
      <c r="I636" s="55">
        <v>14149.600700000001</v>
      </c>
      <c r="J636" s="55">
        <v>19.600000000000001</v>
      </c>
      <c r="K636" s="55">
        <v>37.479999999999997</v>
      </c>
      <c r="L636" s="55">
        <v>10.99</v>
      </c>
      <c r="M636" s="55">
        <v>17.45</v>
      </c>
      <c r="N636" s="55">
        <v>16.920000000000002</v>
      </c>
      <c r="O636" s="55">
        <v>13.01</v>
      </c>
      <c r="P636" s="55">
        <v>13369.106599999999</v>
      </c>
      <c r="Q636" s="55">
        <v>4441.6147000000001</v>
      </c>
      <c r="R636" s="55">
        <v>2245.4630000000002</v>
      </c>
      <c r="S636" s="55">
        <v>21.44</v>
      </c>
      <c r="T636" s="55">
        <v>6.94</v>
      </c>
      <c r="U636" s="55">
        <v>409.80579999999998</v>
      </c>
      <c r="V636" s="55">
        <v>100746.6817</v>
      </c>
      <c r="W636" s="55">
        <v>5601.4836999999998</v>
      </c>
      <c r="X636" s="55"/>
    </row>
    <row r="637" spans="8:24" x14ac:dyDescent="0.2">
      <c r="H637" s="54">
        <v>42122</v>
      </c>
      <c r="I637" s="55">
        <v>14359.985000000001</v>
      </c>
      <c r="J637" s="55">
        <v>19</v>
      </c>
      <c r="K637" s="55">
        <v>37.479999999999997</v>
      </c>
      <c r="L637" s="55">
        <v>10.93</v>
      </c>
      <c r="M637" s="55">
        <v>17.07</v>
      </c>
      <c r="N637" s="55">
        <v>16.190000000000001</v>
      </c>
      <c r="O637" s="55">
        <v>12.88</v>
      </c>
      <c r="P637" s="55">
        <v>13414.551299999999</v>
      </c>
      <c r="Q637" s="55">
        <v>4448.8171000000002</v>
      </c>
      <c r="R637" s="55">
        <v>2261.5907999999999</v>
      </c>
      <c r="S637" s="55">
        <v>21.12</v>
      </c>
      <c r="T637" s="55">
        <v>6.74</v>
      </c>
      <c r="U637" s="55">
        <v>415.12490000000003</v>
      </c>
      <c r="V637" s="55">
        <v>102312.68429999999</v>
      </c>
      <c r="W637" s="55">
        <v>5592.3428999999996</v>
      </c>
      <c r="X637" s="55"/>
    </row>
    <row r="638" spans="8:24" x14ac:dyDescent="0.2">
      <c r="H638" s="54">
        <v>42121</v>
      </c>
      <c r="I638" s="55">
        <v>14287.5764</v>
      </c>
      <c r="J638" s="55">
        <v>20</v>
      </c>
      <c r="K638" s="55">
        <v>37.479999999999997</v>
      </c>
      <c r="L638" s="55">
        <v>11.51</v>
      </c>
      <c r="M638" s="55">
        <v>17.75</v>
      </c>
      <c r="N638" s="55">
        <v>16.600000000000001</v>
      </c>
      <c r="O638" s="55">
        <v>13.44</v>
      </c>
      <c r="P638" s="55">
        <v>13440.713400000001</v>
      </c>
      <c r="Q638" s="55">
        <v>4387.5128000000004</v>
      </c>
      <c r="R638" s="55">
        <v>2245.4297000000001</v>
      </c>
      <c r="S638" s="55">
        <v>22.17</v>
      </c>
      <c r="T638" s="55">
        <v>7.15</v>
      </c>
      <c r="U638" s="55">
        <v>420.61320000000001</v>
      </c>
      <c r="V638" s="55">
        <v>101275.677</v>
      </c>
      <c r="W638" s="55">
        <v>5612.0344999999998</v>
      </c>
      <c r="X638" s="55"/>
    </row>
    <row r="639" spans="8:24" x14ac:dyDescent="0.2">
      <c r="H639" s="54">
        <v>42118</v>
      </c>
      <c r="I639" s="55">
        <v>13527.8063</v>
      </c>
      <c r="J639" s="55">
        <v>19.66</v>
      </c>
      <c r="K639" s="55">
        <v>37.479999999999997</v>
      </c>
      <c r="L639" s="55">
        <v>11.27</v>
      </c>
      <c r="M639" s="55">
        <v>17.04</v>
      </c>
      <c r="N639" s="55">
        <v>15.99</v>
      </c>
      <c r="O639" s="55">
        <v>12.22</v>
      </c>
      <c r="P639" s="55">
        <v>13249.3099</v>
      </c>
      <c r="Q639" s="55">
        <v>4391.3074999999999</v>
      </c>
      <c r="R639" s="55">
        <v>2229.6129999999998</v>
      </c>
      <c r="S639" s="55">
        <v>22.45</v>
      </c>
      <c r="T639" s="55">
        <v>7.16</v>
      </c>
      <c r="U639" s="55">
        <v>416.8997</v>
      </c>
      <c r="V639" s="55">
        <v>97594.6</v>
      </c>
      <c r="W639" s="55">
        <v>5622.2869000000001</v>
      </c>
      <c r="X639" s="55"/>
    </row>
    <row r="640" spans="8:24" x14ac:dyDescent="0.2">
      <c r="H640" s="54">
        <v>42117</v>
      </c>
      <c r="I640" s="55">
        <v>13392.7156</v>
      </c>
      <c r="J640" s="55">
        <v>19.87</v>
      </c>
      <c r="K640" s="55">
        <v>37.479999999999997</v>
      </c>
      <c r="L640" s="55">
        <v>10.74</v>
      </c>
      <c r="M640" s="55">
        <v>17.14</v>
      </c>
      <c r="N640" s="55">
        <v>16.07</v>
      </c>
      <c r="O640" s="55">
        <v>11.76</v>
      </c>
      <c r="P640" s="55">
        <v>13129.4126</v>
      </c>
      <c r="Q640" s="55">
        <v>4383.1778000000004</v>
      </c>
      <c r="R640" s="55">
        <v>2198.527</v>
      </c>
      <c r="S640" s="55">
        <v>23.43</v>
      </c>
      <c r="T640" s="55">
        <v>7.28</v>
      </c>
      <c r="U640" s="55">
        <v>410.44959999999998</v>
      </c>
      <c r="V640" s="55">
        <v>95704.960399999996</v>
      </c>
      <c r="W640" s="55">
        <v>5573.2488999999996</v>
      </c>
      <c r="X640" s="55"/>
    </row>
    <row r="641" spans="8:24" x14ac:dyDescent="0.2">
      <c r="H641" s="54">
        <v>42116</v>
      </c>
      <c r="I641" s="55">
        <v>13281.7171</v>
      </c>
      <c r="J641" s="55">
        <v>20.13</v>
      </c>
      <c r="K641" s="55">
        <v>37.479999999999997</v>
      </c>
      <c r="L641" s="55">
        <v>10.76</v>
      </c>
      <c r="M641" s="55">
        <v>17.149999999999999</v>
      </c>
      <c r="N641" s="55">
        <v>15.97</v>
      </c>
      <c r="O641" s="55">
        <v>11.49</v>
      </c>
      <c r="P641" s="55">
        <v>13334.127899999999</v>
      </c>
      <c r="Q641" s="55">
        <v>4371.6021000000001</v>
      </c>
      <c r="R641" s="55">
        <v>2190.8462</v>
      </c>
      <c r="S641" s="55">
        <v>22.38</v>
      </c>
      <c r="T641" s="55">
        <v>7.07</v>
      </c>
      <c r="U641" s="55">
        <v>411.80959999999999</v>
      </c>
      <c r="V641" s="55">
        <v>96147.935200000007</v>
      </c>
      <c r="W641" s="55">
        <v>5657.5964000000004</v>
      </c>
      <c r="X641" s="55"/>
    </row>
    <row r="642" spans="8:24" x14ac:dyDescent="0.2">
      <c r="H642" s="54">
        <v>42115</v>
      </c>
      <c r="I642" s="55">
        <v>13282.4</v>
      </c>
      <c r="J642" s="55">
        <v>19.350000000000001</v>
      </c>
      <c r="K642" s="55">
        <v>37.479999999999997</v>
      </c>
      <c r="L642" s="55">
        <v>10.54</v>
      </c>
      <c r="M642" s="55">
        <v>16.7</v>
      </c>
      <c r="N642" s="55">
        <v>15.52</v>
      </c>
      <c r="O642" s="55">
        <v>11.04</v>
      </c>
      <c r="P642" s="55">
        <v>13111.0949</v>
      </c>
      <c r="Q642" s="55">
        <v>4350.5018</v>
      </c>
      <c r="R642" s="55">
        <v>2207.4058</v>
      </c>
      <c r="S642" s="55">
        <v>22.15</v>
      </c>
      <c r="T642" s="55">
        <v>6.99</v>
      </c>
      <c r="U642" s="55">
        <v>404.80540000000002</v>
      </c>
      <c r="V642" s="55">
        <v>95683.823600000003</v>
      </c>
      <c r="W642" s="55">
        <v>5620.3438999999998</v>
      </c>
      <c r="X642" s="55"/>
    </row>
    <row r="643" spans="8:24" x14ac:dyDescent="0.2">
      <c r="H643" s="54">
        <v>42114</v>
      </c>
      <c r="I643" s="55">
        <v>12784.835300000001</v>
      </c>
      <c r="J643" s="55">
        <v>18.809999999999999</v>
      </c>
      <c r="K643" s="55">
        <v>37.479999999999997</v>
      </c>
      <c r="L643" s="55">
        <v>10.039999999999999</v>
      </c>
      <c r="M643" s="55">
        <v>16.11</v>
      </c>
      <c r="N643" s="55">
        <v>14.91</v>
      </c>
      <c r="O643" s="55">
        <v>10.68</v>
      </c>
      <c r="P643" s="55">
        <v>13057.712600000001</v>
      </c>
      <c r="Q643" s="55">
        <v>4339.9468999999999</v>
      </c>
      <c r="R643" s="55">
        <v>2198.4659999999999</v>
      </c>
      <c r="S643" s="55">
        <v>20.14</v>
      </c>
      <c r="T643" s="55">
        <v>6.35</v>
      </c>
      <c r="U643" s="55">
        <v>403.26299999999998</v>
      </c>
      <c r="V643" s="55">
        <v>95212.090299999996</v>
      </c>
      <c r="W643" s="55">
        <v>5627.2910000000002</v>
      </c>
      <c r="X643" s="55"/>
    </row>
    <row r="644" spans="8:24" x14ac:dyDescent="0.2">
      <c r="H644" s="54">
        <v>42111</v>
      </c>
      <c r="I644" s="55">
        <v>12796.733099999999</v>
      </c>
      <c r="J644" s="55">
        <v>19.66</v>
      </c>
      <c r="K644" s="55">
        <v>37.479999999999997</v>
      </c>
      <c r="L644" s="55">
        <v>9.94</v>
      </c>
      <c r="M644" s="55">
        <v>16.899999999999999</v>
      </c>
      <c r="N644" s="55">
        <v>15.48</v>
      </c>
      <c r="O644" s="55">
        <v>11.14</v>
      </c>
      <c r="P644" s="55">
        <v>13033.5581</v>
      </c>
      <c r="Q644" s="55">
        <v>4344.7582000000002</v>
      </c>
      <c r="R644" s="55">
        <v>2185.0659000000001</v>
      </c>
      <c r="S644" s="55">
        <v>19.579999999999998</v>
      </c>
      <c r="T644" s="55">
        <v>6.28</v>
      </c>
      <c r="U644" s="55">
        <v>405.91219999999998</v>
      </c>
      <c r="V644" s="55">
        <v>95675.172999999995</v>
      </c>
      <c r="W644" s="55">
        <v>5622.4953999999998</v>
      </c>
      <c r="X644" s="55"/>
    </row>
    <row r="645" spans="8:24" x14ac:dyDescent="0.2">
      <c r="H645" s="54">
        <v>42110</v>
      </c>
      <c r="I645" s="55">
        <v>12831.1065</v>
      </c>
      <c r="J645" s="55">
        <v>19.989999999999998</v>
      </c>
      <c r="K645" s="55">
        <v>37.479999999999997</v>
      </c>
      <c r="L645" s="55">
        <v>9.4700000000000006</v>
      </c>
      <c r="M645" s="55">
        <v>17.100000000000001</v>
      </c>
      <c r="N645" s="55">
        <v>15.81</v>
      </c>
      <c r="O645" s="55">
        <v>10.85</v>
      </c>
      <c r="P645" s="55">
        <v>13076.5875</v>
      </c>
      <c r="Q645" s="55">
        <v>4257.5977000000003</v>
      </c>
      <c r="R645" s="55">
        <v>2175.4758000000002</v>
      </c>
      <c r="S645" s="55">
        <v>19.29</v>
      </c>
      <c r="T645" s="55">
        <v>6.1</v>
      </c>
      <c r="U645" s="55">
        <v>405.57650000000001</v>
      </c>
      <c r="V645" s="55">
        <v>95294.651899999997</v>
      </c>
      <c r="W645" s="55">
        <v>5526.3883999999998</v>
      </c>
      <c r="X645" s="55"/>
    </row>
    <row r="646" spans="8:24" x14ac:dyDescent="0.2">
      <c r="H646" s="54">
        <v>42109</v>
      </c>
      <c r="I646" s="55">
        <v>12712.656499999999</v>
      </c>
      <c r="J646" s="55">
        <v>19.420000000000002</v>
      </c>
      <c r="K646" s="55">
        <v>37.479999999999997</v>
      </c>
      <c r="L646" s="55">
        <v>9.9700000000000006</v>
      </c>
      <c r="M646" s="55">
        <v>16.98</v>
      </c>
      <c r="N646" s="55">
        <v>15.82</v>
      </c>
      <c r="O646" s="55">
        <v>10.73</v>
      </c>
      <c r="P646" s="55">
        <v>12966.3932</v>
      </c>
      <c r="Q646" s="55">
        <v>4277.5429000000004</v>
      </c>
      <c r="R646" s="55">
        <v>2181.9409000000001</v>
      </c>
      <c r="S646" s="55">
        <v>19.02</v>
      </c>
      <c r="T646" s="55">
        <v>6.12</v>
      </c>
      <c r="U646" s="55">
        <v>402.98509999999999</v>
      </c>
      <c r="V646" s="55">
        <v>94643.18</v>
      </c>
      <c r="W646" s="55">
        <v>5544.7815000000001</v>
      </c>
      <c r="X646" s="55"/>
    </row>
    <row r="647" spans="8:24" x14ac:dyDescent="0.2">
      <c r="H647" s="54">
        <v>42108</v>
      </c>
      <c r="I647" s="55">
        <v>12733.838100000001</v>
      </c>
      <c r="J647" s="55">
        <v>20.63</v>
      </c>
      <c r="K647" s="55">
        <v>37.479999999999997</v>
      </c>
      <c r="L647" s="55">
        <v>10.49</v>
      </c>
      <c r="M647" s="55">
        <v>17.57</v>
      </c>
      <c r="N647" s="55">
        <v>16.72</v>
      </c>
      <c r="O647" s="55">
        <v>10.56</v>
      </c>
      <c r="P647" s="55">
        <v>12995.388000000001</v>
      </c>
      <c r="Q647" s="55">
        <v>4255.9872999999998</v>
      </c>
      <c r="R647" s="55">
        <v>2178.6342</v>
      </c>
      <c r="S647" s="55">
        <v>20.07</v>
      </c>
      <c r="T647" s="55">
        <v>6.49</v>
      </c>
      <c r="U647" s="55">
        <v>405.15910000000002</v>
      </c>
      <c r="V647" s="55">
        <v>93068.9329</v>
      </c>
      <c r="W647" s="55">
        <v>5549.8855999999996</v>
      </c>
      <c r="X647" s="55"/>
    </row>
    <row r="648" spans="8:24" x14ac:dyDescent="0.2">
      <c r="H648" s="54">
        <v>42107</v>
      </c>
      <c r="I648" s="55">
        <v>12724.8989</v>
      </c>
      <c r="J648" s="55">
        <v>20.23</v>
      </c>
      <c r="K648" s="55">
        <v>37.479999999999997</v>
      </c>
      <c r="L648" s="55">
        <v>10.49</v>
      </c>
      <c r="M648" s="55">
        <v>17.89</v>
      </c>
      <c r="N648" s="55">
        <v>16.600000000000001</v>
      </c>
      <c r="O648" s="55">
        <v>10.53</v>
      </c>
      <c r="P648" s="55">
        <v>12959.421</v>
      </c>
      <c r="Q648" s="55">
        <v>4239.7367000000004</v>
      </c>
      <c r="R648" s="55">
        <v>2166.4526999999998</v>
      </c>
      <c r="S648" s="55">
        <v>20.5</v>
      </c>
      <c r="T648" s="55">
        <v>6.1</v>
      </c>
      <c r="U648" s="55">
        <v>405.95940000000002</v>
      </c>
      <c r="V648" s="55">
        <v>95193.459300000002</v>
      </c>
      <c r="W648" s="55">
        <v>5526.9672</v>
      </c>
      <c r="X648" s="55"/>
    </row>
    <row r="649" spans="8:24" x14ac:dyDescent="0.2">
      <c r="H649" s="54">
        <v>42104</v>
      </c>
      <c r="I649" s="55">
        <v>12400.7379</v>
      </c>
      <c r="J649" s="55">
        <v>18.39</v>
      </c>
      <c r="K649" s="55">
        <v>37.479999999999997</v>
      </c>
      <c r="L649" s="55">
        <v>10.19</v>
      </c>
      <c r="M649" s="55">
        <v>17.3</v>
      </c>
      <c r="N649" s="55">
        <v>16.37</v>
      </c>
      <c r="O649" s="55">
        <v>10.38</v>
      </c>
      <c r="P649" s="55">
        <v>12938.810799999999</v>
      </c>
      <c r="Q649" s="55">
        <v>4217.0460000000003</v>
      </c>
      <c r="R649" s="55">
        <v>2153.2166999999999</v>
      </c>
      <c r="S649" s="55">
        <v>19.47</v>
      </c>
      <c r="T649" s="55">
        <v>6.04</v>
      </c>
      <c r="U649" s="55">
        <v>399.65429999999998</v>
      </c>
      <c r="V649" s="55">
        <v>94515.093099999998</v>
      </c>
      <c r="W649" s="55">
        <v>5451.4384</v>
      </c>
      <c r="X649" s="55"/>
    </row>
    <row r="650" spans="8:24" x14ac:dyDescent="0.2">
      <c r="H650" s="54">
        <v>42103</v>
      </c>
      <c r="I650" s="55">
        <v>12349.987499999999</v>
      </c>
      <c r="J650" s="55">
        <v>17.8</v>
      </c>
      <c r="K650" s="55">
        <v>37.479999999999997</v>
      </c>
      <c r="L650" s="55">
        <v>10.09</v>
      </c>
      <c r="M650" s="55">
        <v>16.760000000000002</v>
      </c>
      <c r="N650" s="55">
        <v>16.079999999999998</v>
      </c>
      <c r="O650" s="55">
        <v>10.25</v>
      </c>
      <c r="P650" s="55">
        <v>13042.867099999999</v>
      </c>
      <c r="Q650" s="55">
        <v>4121.5127000000002</v>
      </c>
      <c r="R650" s="55">
        <v>2186.8092000000001</v>
      </c>
      <c r="S650" s="55">
        <v>18.850000000000001</v>
      </c>
      <c r="T650" s="55">
        <v>6.01</v>
      </c>
      <c r="U650" s="55">
        <v>412.05250000000001</v>
      </c>
      <c r="V650" s="55">
        <v>94266.712799999994</v>
      </c>
      <c r="W650" s="55">
        <v>5414.6795000000002</v>
      </c>
      <c r="X650" s="55"/>
    </row>
    <row r="651" spans="8:24" x14ac:dyDescent="0.2">
      <c r="H651" s="54">
        <v>42102</v>
      </c>
      <c r="I651" s="55">
        <v>12689.7935</v>
      </c>
      <c r="J651" s="55">
        <v>18.420000000000002</v>
      </c>
      <c r="K651" s="55">
        <v>37.479999999999997</v>
      </c>
      <c r="L651" s="55">
        <v>10.48</v>
      </c>
      <c r="M651" s="55">
        <v>17.36</v>
      </c>
      <c r="N651" s="55">
        <v>15.4</v>
      </c>
      <c r="O651" s="55">
        <v>10.55</v>
      </c>
      <c r="P651" s="55">
        <v>13047.8948</v>
      </c>
      <c r="Q651" s="55">
        <v>4112.6926999999996</v>
      </c>
      <c r="R651" s="55">
        <v>2254.0662000000002</v>
      </c>
      <c r="S651" s="55">
        <v>19.43</v>
      </c>
      <c r="T651" s="55">
        <v>6.07</v>
      </c>
      <c r="U651" s="55">
        <v>417.28399999999999</v>
      </c>
      <c r="V651" s="55">
        <v>93929.3364</v>
      </c>
      <c r="W651" s="55">
        <v>5414.7201999999997</v>
      </c>
      <c r="X651" s="55"/>
    </row>
    <row r="652" spans="8:24" x14ac:dyDescent="0.2">
      <c r="H652" s="54">
        <v>42101</v>
      </c>
      <c r="I652" s="55">
        <v>12934.897000000001</v>
      </c>
      <c r="J652" s="55">
        <v>18.77</v>
      </c>
      <c r="K652" s="55">
        <v>37.479999999999997</v>
      </c>
      <c r="L652" s="55">
        <v>10.83</v>
      </c>
      <c r="M652" s="55">
        <v>18</v>
      </c>
      <c r="N652" s="55">
        <v>15.8</v>
      </c>
      <c r="O652" s="55">
        <v>10.64</v>
      </c>
      <c r="P652" s="55">
        <v>12915.1716</v>
      </c>
      <c r="Q652" s="55">
        <v>4091.1972999999998</v>
      </c>
      <c r="R652" s="55">
        <v>2257.9512</v>
      </c>
      <c r="S652" s="55">
        <v>20.14</v>
      </c>
      <c r="T652" s="55">
        <v>6.01</v>
      </c>
      <c r="U652" s="55">
        <v>418.76240000000001</v>
      </c>
      <c r="V652" s="55">
        <v>96402.252399999998</v>
      </c>
      <c r="W652" s="55">
        <v>5366.4634999999998</v>
      </c>
      <c r="X652" s="55"/>
    </row>
    <row r="653" spans="8:24" x14ac:dyDescent="0.2">
      <c r="H653" s="54">
        <v>42097</v>
      </c>
      <c r="I653" s="55">
        <v>12854.6495</v>
      </c>
      <c r="J653" s="55">
        <v>18.29</v>
      </c>
      <c r="K653" s="55">
        <v>37.479999999999997</v>
      </c>
      <c r="L653" s="55">
        <v>10.71</v>
      </c>
      <c r="M653" s="55">
        <v>17.78</v>
      </c>
      <c r="N653" s="55">
        <v>14.94</v>
      </c>
      <c r="O653" s="55">
        <v>10.56</v>
      </c>
      <c r="P653" s="55">
        <v>12955.4872</v>
      </c>
      <c r="Q653" s="55">
        <v>4176.0187999999998</v>
      </c>
      <c r="R653" s="55">
        <v>2258.7532000000001</v>
      </c>
      <c r="S653" s="55">
        <v>19.97</v>
      </c>
      <c r="T653" s="55">
        <v>5.97</v>
      </c>
      <c r="U653" s="55">
        <v>421.6191</v>
      </c>
      <c r="V653" s="55">
        <v>0</v>
      </c>
      <c r="W653" s="55">
        <v>5390.5074999999997</v>
      </c>
      <c r="X653" s="55"/>
    </row>
    <row r="654" spans="8:24" x14ac:dyDescent="0.2">
      <c r="H654" s="54">
        <v>42096</v>
      </c>
      <c r="I654" s="55">
        <v>12849.219300000001</v>
      </c>
      <c r="J654" s="55">
        <v>18.41</v>
      </c>
      <c r="K654" s="55">
        <v>36.17</v>
      </c>
      <c r="L654" s="55">
        <v>10.75</v>
      </c>
      <c r="M654" s="55">
        <v>17.28</v>
      </c>
      <c r="N654" s="55">
        <v>15.13</v>
      </c>
      <c r="O654" s="55">
        <v>10.57</v>
      </c>
      <c r="P654" s="55">
        <v>12994.797699999999</v>
      </c>
      <c r="Q654" s="55">
        <v>4207.3482999999997</v>
      </c>
      <c r="R654" s="55">
        <v>2277.9513000000002</v>
      </c>
      <c r="S654" s="55">
        <v>20.03</v>
      </c>
      <c r="T654" s="55">
        <v>5.9</v>
      </c>
      <c r="U654" s="55">
        <v>421.25760000000002</v>
      </c>
      <c r="V654" s="55">
        <v>0</v>
      </c>
      <c r="W654" s="55">
        <v>5423.3638000000001</v>
      </c>
      <c r="X654" s="55"/>
    </row>
    <row r="655" spans="8:24" x14ac:dyDescent="0.2">
      <c r="H655" s="54">
        <v>42095</v>
      </c>
      <c r="I655" s="55">
        <v>12681.5105</v>
      </c>
      <c r="J655" s="55">
        <v>18.02</v>
      </c>
      <c r="K655" s="55">
        <v>34.29</v>
      </c>
      <c r="L655" s="55">
        <v>10.43</v>
      </c>
      <c r="M655" s="55">
        <v>17.12</v>
      </c>
      <c r="N655" s="55">
        <v>14.87</v>
      </c>
      <c r="O655" s="55">
        <v>10.07</v>
      </c>
      <c r="P655" s="55">
        <v>13000.043600000001</v>
      </c>
      <c r="Q655" s="55">
        <v>4279.5730999999996</v>
      </c>
      <c r="R655" s="55">
        <v>2295.5414999999998</v>
      </c>
      <c r="S655" s="55">
        <v>18.63</v>
      </c>
      <c r="T655" s="55">
        <v>5.97</v>
      </c>
      <c r="U655" s="55">
        <v>425.13830000000002</v>
      </c>
      <c r="V655" s="55">
        <v>0</v>
      </c>
      <c r="W655" s="55">
        <v>5414.6151</v>
      </c>
      <c r="X655" s="55"/>
    </row>
    <row r="656" spans="8:24" x14ac:dyDescent="0.2">
      <c r="H656" s="54">
        <v>42094</v>
      </c>
      <c r="I656" s="55">
        <v>12681.9936</v>
      </c>
      <c r="J656" s="55">
        <v>16.61</v>
      </c>
      <c r="K656" s="55">
        <v>33.39</v>
      </c>
      <c r="L656" s="55">
        <v>10.01</v>
      </c>
      <c r="M656" s="55">
        <v>16.27</v>
      </c>
      <c r="N656" s="55">
        <v>14.58</v>
      </c>
      <c r="O656" s="55">
        <v>9.83</v>
      </c>
      <c r="P656" s="55">
        <v>13072.0334</v>
      </c>
      <c r="Q656" s="55">
        <v>4285.0349999999999</v>
      </c>
      <c r="R656" s="55">
        <v>2253.0814999999998</v>
      </c>
      <c r="S656" s="55">
        <v>17.63</v>
      </c>
      <c r="T656" s="55">
        <v>5.92</v>
      </c>
      <c r="U656" s="55">
        <v>425.63549999999998</v>
      </c>
      <c r="V656" s="55">
        <v>0</v>
      </c>
      <c r="W656" s="55">
        <v>5365.3382000000001</v>
      </c>
      <c r="X656" s="55"/>
    </row>
    <row r="657" spans="8:24" x14ac:dyDescent="0.2">
      <c r="H657" s="54">
        <v>42093</v>
      </c>
      <c r="I657" s="55">
        <v>12774.6525</v>
      </c>
      <c r="J657" s="55">
        <v>16.86</v>
      </c>
      <c r="K657" s="55">
        <v>33.42</v>
      </c>
      <c r="L657" s="55">
        <v>9.99</v>
      </c>
      <c r="M657" s="55">
        <v>15.89</v>
      </c>
      <c r="N657" s="55">
        <v>14.43</v>
      </c>
      <c r="O657" s="55">
        <v>10.08</v>
      </c>
      <c r="P657" s="55">
        <v>13150.141</v>
      </c>
      <c r="Q657" s="55">
        <v>4226.2210999999998</v>
      </c>
      <c r="R657" s="55">
        <v>2256.7408999999998</v>
      </c>
      <c r="S657" s="55">
        <v>17.12</v>
      </c>
      <c r="T657" s="55">
        <v>6.13</v>
      </c>
      <c r="U657" s="55">
        <v>425.34120000000001</v>
      </c>
      <c r="V657" s="55">
        <v>0</v>
      </c>
      <c r="W657" s="55">
        <v>5382.2529000000004</v>
      </c>
      <c r="X657" s="55"/>
    </row>
    <row r="658" spans="8:24" x14ac:dyDescent="0.2">
      <c r="H658" s="54">
        <v>42090</v>
      </c>
      <c r="I658" s="55">
        <v>12955.6001</v>
      </c>
      <c r="J658" s="55">
        <v>16.43</v>
      </c>
      <c r="K658" s="55">
        <v>33.4</v>
      </c>
      <c r="L658" s="55">
        <v>9.99</v>
      </c>
      <c r="M658" s="55">
        <v>15.76</v>
      </c>
      <c r="N658" s="55">
        <v>14.68</v>
      </c>
      <c r="O658" s="55">
        <v>9.7899999999999991</v>
      </c>
      <c r="P658" s="55">
        <v>13249.192999999999</v>
      </c>
      <c r="Q658" s="55">
        <v>4202.0266000000001</v>
      </c>
      <c r="R658" s="55">
        <v>2273.0354000000002</v>
      </c>
      <c r="S658" s="55">
        <v>17.059999999999999</v>
      </c>
      <c r="T658" s="55">
        <v>6.29</v>
      </c>
      <c r="U658" s="55">
        <v>435.3655</v>
      </c>
      <c r="V658" s="55">
        <v>0</v>
      </c>
      <c r="W658" s="55">
        <v>5310.4245000000001</v>
      </c>
      <c r="X658" s="55"/>
    </row>
    <row r="659" spans="8:24" x14ac:dyDescent="0.2">
      <c r="H659" s="54">
        <v>42089</v>
      </c>
      <c r="I659" s="55">
        <v>13189.365100000001</v>
      </c>
      <c r="J659" s="55">
        <v>16.27</v>
      </c>
      <c r="K659" s="55">
        <v>34.65</v>
      </c>
      <c r="L659" s="55">
        <v>10.08</v>
      </c>
      <c r="M659" s="55">
        <v>15.82</v>
      </c>
      <c r="N659" s="55">
        <v>14.24</v>
      </c>
      <c r="O659" s="55">
        <v>9.83</v>
      </c>
      <c r="P659" s="55">
        <v>13178.2606</v>
      </c>
      <c r="Q659" s="55">
        <v>4182.7507999999998</v>
      </c>
      <c r="R659" s="55">
        <v>2268.3463999999999</v>
      </c>
      <c r="S659" s="55">
        <v>17.07</v>
      </c>
      <c r="T659" s="55">
        <v>6.2</v>
      </c>
      <c r="U659" s="55">
        <v>440.37</v>
      </c>
      <c r="V659" s="55">
        <v>0</v>
      </c>
      <c r="W659" s="55">
        <v>5249.9381000000003</v>
      </c>
      <c r="X659" s="55"/>
    </row>
    <row r="660" spans="8:24" x14ac:dyDescent="0.2">
      <c r="H660" s="54">
        <v>42088</v>
      </c>
      <c r="I660" s="55">
        <v>13060.8941</v>
      </c>
      <c r="J660" s="55">
        <v>16.59</v>
      </c>
      <c r="K660" s="55">
        <v>31.5</v>
      </c>
      <c r="L660" s="55">
        <v>9.8000000000000007</v>
      </c>
      <c r="M660" s="55">
        <v>15.71</v>
      </c>
      <c r="N660" s="55">
        <v>14.69</v>
      </c>
      <c r="O660" s="55">
        <v>9.99</v>
      </c>
      <c r="P660" s="55">
        <v>13204.148300000001</v>
      </c>
      <c r="Q660" s="55">
        <v>4199.2348000000002</v>
      </c>
      <c r="R660" s="55">
        <v>2294.4731999999999</v>
      </c>
      <c r="S660" s="55">
        <v>17.57</v>
      </c>
      <c r="T660" s="55">
        <v>6.11</v>
      </c>
      <c r="U660" s="55">
        <v>440.6746</v>
      </c>
      <c r="V660" s="55">
        <v>0</v>
      </c>
      <c r="W660" s="55">
        <v>5229.7107999999998</v>
      </c>
      <c r="X660" s="55"/>
    </row>
    <row r="661" spans="8:24" x14ac:dyDescent="0.2">
      <c r="H661" s="54">
        <v>42087</v>
      </c>
      <c r="I661" s="55">
        <v>13180.558999999999</v>
      </c>
      <c r="J661" s="55">
        <v>15.95</v>
      </c>
      <c r="K661" s="55">
        <v>31.7</v>
      </c>
      <c r="L661" s="55">
        <v>9.9600000000000009</v>
      </c>
      <c r="M661" s="55">
        <v>15.48</v>
      </c>
      <c r="N661" s="55">
        <v>14.89</v>
      </c>
      <c r="O661" s="55">
        <v>9.85</v>
      </c>
      <c r="P661" s="55">
        <v>13262.254000000001</v>
      </c>
      <c r="Q661" s="55">
        <v>4402.3495000000003</v>
      </c>
      <c r="R661" s="55">
        <v>2313.4528</v>
      </c>
      <c r="S661" s="55">
        <v>16.649999999999999</v>
      </c>
      <c r="T661" s="55">
        <v>6.27</v>
      </c>
      <c r="U661" s="55">
        <v>446.71350000000001</v>
      </c>
      <c r="V661" s="55">
        <v>0</v>
      </c>
      <c r="W661" s="55">
        <v>5262.0946999999996</v>
      </c>
      <c r="X661" s="55"/>
    </row>
    <row r="662" spans="8:24" x14ac:dyDescent="0.2">
      <c r="H662" s="54">
        <v>42086</v>
      </c>
      <c r="I662" s="55">
        <v>13122.058499999999</v>
      </c>
      <c r="J662" s="55">
        <v>16.28</v>
      </c>
      <c r="K662" s="55">
        <v>31.89</v>
      </c>
      <c r="L662" s="55">
        <v>10.220000000000001</v>
      </c>
      <c r="M662" s="55">
        <v>15.78</v>
      </c>
      <c r="N662" s="55">
        <v>15.34</v>
      </c>
      <c r="O662" s="55">
        <v>10.09</v>
      </c>
      <c r="P662" s="55">
        <v>13221.9702</v>
      </c>
      <c r="Q662" s="55">
        <v>4415.0137999999997</v>
      </c>
      <c r="R662" s="55">
        <v>2299.5770000000002</v>
      </c>
      <c r="S662" s="55">
        <v>16.98</v>
      </c>
      <c r="T662" s="55">
        <v>6.15</v>
      </c>
      <c r="U662" s="55">
        <v>446.71409999999997</v>
      </c>
      <c r="V662" s="55">
        <v>0</v>
      </c>
      <c r="W662" s="55">
        <v>5085.7175999999999</v>
      </c>
      <c r="X662" s="55"/>
    </row>
    <row r="663" spans="8:24" x14ac:dyDescent="0.2">
      <c r="H663" s="54">
        <v>42083</v>
      </c>
      <c r="I663" s="55">
        <v>12702.5579</v>
      </c>
      <c r="J663" s="55">
        <v>15.75</v>
      </c>
      <c r="K663" s="55">
        <v>31.95</v>
      </c>
      <c r="L663" s="55">
        <v>10.02</v>
      </c>
      <c r="M663" s="55">
        <v>15.54</v>
      </c>
      <c r="N663" s="55">
        <v>14.8</v>
      </c>
      <c r="O663" s="55">
        <v>10.08</v>
      </c>
      <c r="P663" s="55">
        <v>13122.4413</v>
      </c>
      <c r="Q663" s="55">
        <v>4375.2487000000001</v>
      </c>
      <c r="R663" s="55">
        <v>2263.3773999999999</v>
      </c>
      <c r="S663" s="55">
        <v>16.71</v>
      </c>
      <c r="T663" s="55">
        <v>6.17</v>
      </c>
      <c r="U663" s="55">
        <v>446.7611</v>
      </c>
      <c r="V663" s="55">
        <v>0</v>
      </c>
      <c r="W663" s="55">
        <v>5006.5568999999996</v>
      </c>
      <c r="X663" s="55"/>
    </row>
    <row r="664" spans="8:24" x14ac:dyDescent="0.2">
      <c r="H664" s="54">
        <v>42082</v>
      </c>
      <c r="I664" s="55">
        <v>12699.867700000001</v>
      </c>
      <c r="J664" s="55">
        <v>15.79</v>
      </c>
      <c r="K664" s="55">
        <v>32.03</v>
      </c>
      <c r="L664" s="55">
        <v>10.15</v>
      </c>
      <c r="M664" s="55">
        <v>15.49</v>
      </c>
      <c r="N664" s="55">
        <v>14.48</v>
      </c>
      <c r="O664" s="55">
        <v>9.81</v>
      </c>
      <c r="P664" s="55">
        <v>13153.667299999999</v>
      </c>
      <c r="Q664" s="55">
        <v>4375.8527999999997</v>
      </c>
      <c r="R664" s="55">
        <v>2260.0185999999999</v>
      </c>
      <c r="S664" s="55">
        <v>16.7</v>
      </c>
      <c r="T664" s="55">
        <v>6.26</v>
      </c>
      <c r="U664" s="55">
        <v>449.69159999999999</v>
      </c>
      <c r="V664" s="55">
        <v>0</v>
      </c>
      <c r="W664" s="55">
        <v>5013.6134000000002</v>
      </c>
      <c r="X664" s="55"/>
    </row>
    <row r="665" spans="8:24" x14ac:dyDescent="0.2">
      <c r="H665" s="54">
        <v>42081</v>
      </c>
      <c r="I665" s="55">
        <v>12654.932000000001</v>
      </c>
      <c r="J665" s="55">
        <v>15.64</v>
      </c>
      <c r="K665" s="55">
        <v>31.21</v>
      </c>
      <c r="L665" s="55">
        <v>9.59</v>
      </c>
      <c r="M665" s="55">
        <v>15.26</v>
      </c>
      <c r="N665" s="55">
        <v>14.42</v>
      </c>
      <c r="O665" s="55">
        <v>9.8000000000000007</v>
      </c>
      <c r="P665" s="55">
        <v>13205.4319</v>
      </c>
      <c r="Q665" s="55">
        <v>4380.5618999999997</v>
      </c>
      <c r="R665" s="55">
        <v>2243.0014000000001</v>
      </c>
      <c r="S665" s="55">
        <v>16.68</v>
      </c>
      <c r="T665" s="55">
        <v>6.15</v>
      </c>
      <c r="U665" s="55">
        <v>451.79199999999997</v>
      </c>
      <c r="V665" s="55">
        <v>0</v>
      </c>
      <c r="W665" s="55">
        <v>5020.5380999999998</v>
      </c>
      <c r="X665" s="55"/>
    </row>
    <row r="666" spans="8:24" x14ac:dyDescent="0.2">
      <c r="H666" s="54">
        <v>42080</v>
      </c>
      <c r="I666" s="55">
        <v>12712.3423</v>
      </c>
      <c r="J666" s="55">
        <v>15.15</v>
      </c>
      <c r="K666" s="55">
        <v>32.06</v>
      </c>
      <c r="L666" s="55">
        <v>9.35</v>
      </c>
      <c r="M666" s="55">
        <v>15.2</v>
      </c>
      <c r="N666" s="55">
        <v>14.41</v>
      </c>
      <c r="O666" s="55">
        <v>9.3000000000000007</v>
      </c>
      <c r="P666" s="55">
        <v>13258.1219</v>
      </c>
      <c r="Q666" s="55">
        <v>4384.2587999999996</v>
      </c>
      <c r="R666" s="55">
        <v>2276.8449000000001</v>
      </c>
      <c r="S666" s="55">
        <v>16.350000000000001</v>
      </c>
      <c r="T666" s="55">
        <v>5.99</v>
      </c>
      <c r="U666" s="55">
        <v>454.42160000000001</v>
      </c>
      <c r="V666" s="55">
        <v>0</v>
      </c>
      <c r="W666" s="55">
        <v>5074.4413999999997</v>
      </c>
      <c r="X666" s="55"/>
    </row>
    <row r="667" spans="8:24" x14ac:dyDescent="0.2">
      <c r="H667" s="54">
        <v>42079</v>
      </c>
      <c r="I667" s="55">
        <v>12760.7971</v>
      </c>
      <c r="J667" s="55">
        <v>15.3</v>
      </c>
      <c r="K667" s="55">
        <v>32.07</v>
      </c>
      <c r="L667" s="55">
        <v>9.18</v>
      </c>
      <c r="M667" s="55">
        <v>15.24</v>
      </c>
      <c r="N667" s="55">
        <v>14.02</v>
      </c>
      <c r="O667" s="55">
        <v>9.23</v>
      </c>
      <c r="P667" s="55">
        <v>13303.3586</v>
      </c>
      <c r="Q667" s="55">
        <v>4387.9053000000004</v>
      </c>
      <c r="R667" s="55">
        <v>2274.7098000000001</v>
      </c>
      <c r="S667" s="55">
        <v>16.239999999999998</v>
      </c>
      <c r="T667" s="55">
        <v>6.03</v>
      </c>
      <c r="U667" s="55">
        <v>455.34050000000002</v>
      </c>
      <c r="V667" s="55">
        <v>0</v>
      </c>
      <c r="W667" s="55">
        <v>5069.3738000000003</v>
      </c>
      <c r="X667" s="55"/>
    </row>
    <row r="668" spans="8:24" x14ac:dyDescent="0.2">
      <c r="H668" s="54">
        <v>42076</v>
      </c>
      <c r="I668" s="55">
        <v>12930.728999999999</v>
      </c>
      <c r="J668" s="55">
        <v>15.04</v>
      </c>
      <c r="K668" s="55">
        <v>30.7</v>
      </c>
      <c r="L668" s="55">
        <v>9.07</v>
      </c>
      <c r="M668" s="55">
        <v>14.8</v>
      </c>
      <c r="N668" s="55">
        <v>13.76</v>
      </c>
      <c r="O668" s="55">
        <v>9.11</v>
      </c>
      <c r="P668" s="55">
        <v>13328.6188</v>
      </c>
      <c r="Q668" s="55">
        <v>4316.5137999999997</v>
      </c>
      <c r="R668" s="55">
        <v>2298.1075000000001</v>
      </c>
      <c r="S668" s="55">
        <v>15.86</v>
      </c>
      <c r="T668" s="55">
        <v>5.82</v>
      </c>
      <c r="U668" s="55">
        <v>456.35399999999998</v>
      </c>
      <c r="V668" s="55">
        <v>0</v>
      </c>
      <c r="W668" s="55">
        <v>5089.7210999999998</v>
      </c>
      <c r="X668" s="55"/>
    </row>
    <row r="669" spans="8:24" x14ac:dyDescent="0.2">
      <c r="H669" s="54">
        <v>42075</v>
      </c>
      <c r="I669" s="55">
        <v>13036.9462</v>
      </c>
      <c r="J669" s="55">
        <v>14.46</v>
      </c>
      <c r="K669" s="55">
        <v>30.79</v>
      </c>
      <c r="L669" s="55">
        <v>9.02</v>
      </c>
      <c r="M669" s="55">
        <v>14.69</v>
      </c>
      <c r="N669" s="55">
        <v>13.51</v>
      </c>
      <c r="O669" s="55">
        <v>9.1199999999999992</v>
      </c>
      <c r="P669" s="55">
        <v>13342.6376</v>
      </c>
      <c r="Q669" s="55">
        <v>4347.1601000000001</v>
      </c>
      <c r="R669" s="55">
        <v>2357.5981999999999</v>
      </c>
      <c r="S669" s="55">
        <v>15.68</v>
      </c>
      <c r="T669" s="55">
        <v>5.31</v>
      </c>
      <c r="U669" s="55">
        <v>456.05059999999997</v>
      </c>
      <c r="V669" s="55">
        <v>0</v>
      </c>
      <c r="W669" s="55">
        <v>5061.2794000000004</v>
      </c>
      <c r="X669" s="55"/>
    </row>
    <row r="670" spans="8:24" x14ac:dyDescent="0.2">
      <c r="H670" s="54">
        <v>42074</v>
      </c>
      <c r="I670" s="55">
        <v>12893.832899999999</v>
      </c>
      <c r="J670" s="55">
        <v>14.62</v>
      </c>
      <c r="K670" s="55">
        <v>30.82</v>
      </c>
      <c r="L670" s="55">
        <v>9.2100000000000009</v>
      </c>
      <c r="M670" s="55">
        <v>14.7</v>
      </c>
      <c r="N670" s="55">
        <v>13.7</v>
      </c>
      <c r="O670" s="55">
        <v>8.93</v>
      </c>
      <c r="P670" s="55">
        <v>13237.010899999999</v>
      </c>
      <c r="Q670" s="55">
        <v>4328.6251000000002</v>
      </c>
      <c r="R670" s="55">
        <v>2338.2714999999998</v>
      </c>
      <c r="S670" s="55">
        <v>15.68</v>
      </c>
      <c r="T670" s="55">
        <v>5.18</v>
      </c>
      <c r="U670" s="55">
        <v>454.13310000000001</v>
      </c>
      <c r="V670" s="55">
        <v>0</v>
      </c>
      <c r="W670" s="55">
        <v>4966.4740000000002</v>
      </c>
      <c r="X670" s="55"/>
    </row>
    <row r="671" spans="8:24" x14ac:dyDescent="0.2">
      <c r="H671" s="54">
        <v>42073</v>
      </c>
      <c r="I671" s="55">
        <v>12704.7747</v>
      </c>
      <c r="J671" s="55">
        <v>14.8</v>
      </c>
      <c r="K671" s="55">
        <v>31.05</v>
      </c>
      <c r="L671" s="55">
        <v>9.34</v>
      </c>
      <c r="M671" s="55">
        <v>14.62</v>
      </c>
      <c r="N671" s="55">
        <v>13.37</v>
      </c>
      <c r="O671" s="55">
        <v>9.15</v>
      </c>
      <c r="P671" s="55">
        <v>13215.6963</v>
      </c>
      <c r="Q671" s="55">
        <v>4294.5227999999997</v>
      </c>
      <c r="R671" s="55">
        <v>2285.5221999999999</v>
      </c>
      <c r="S671" s="55">
        <v>16.010000000000002</v>
      </c>
      <c r="T671" s="55">
        <v>5.19</v>
      </c>
      <c r="U671" s="55">
        <v>457.50979999999998</v>
      </c>
      <c r="V671" s="55">
        <v>0</v>
      </c>
      <c r="W671" s="55">
        <v>4957.2564000000002</v>
      </c>
      <c r="X671" s="55"/>
    </row>
    <row r="672" spans="8:24" x14ac:dyDescent="0.2">
      <c r="H672" s="54">
        <v>42072</v>
      </c>
      <c r="I672" s="55">
        <v>13025.740400000001</v>
      </c>
      <c r="J672" s="55">
        <v>14.5</v>
      </c>
      <c r="K672" s="55">
        <v>29.48</v>
      </c>
      <c r="L672" s="55">
        <v>8.8699999999999992</v>
      </c>
      <c r="M672" s="55">
        <v>14.65</v>
      </c>
      <c r="N672" s="55">
        <v>12.92</v>
      </c>
      <c r="O672" s="55">
        <v>9.18</v>
      </c>
      <c r="P672" s="55">
        <v>13258.892099999999</v>
      </c>
      <c r="Q672" s="55">
        <v>4282.6338999999998</v>
      </c>
      <c r="R672" s="55">
        <v>2286.9535000000001</v>
      </c>
      <c r="S672" s="55">
        <v>16.079999999999998</v>
      </c>
      <c r="T672" s="55">
        <v>5.15</v>
      </c>
      <c r="U672" s="55">
        <v>458.22489999999999</v>
      </c>
      <c r="V672" s="55">
        <v>0</v>
      </c>
      <c r="W672" s="55">
        <v>4949.2826999999997</v>
      </c>
      <c r="X672" s="55"/>
    </row>
    <row r="673" spans="8:24" x14ac:dyDescent="0.2">
      <c r="H673" s="54">
        <v>42069</v>
      </c>
      <c r="I673" s="55">
        <v>12932.63</v>
      </c>
      <c r="J673" s="55">
        <v>14.35</v>
      </c>
      <c r="K673" s="55">
        <v>26.8</v>
      </c>
      <c r="L673" s="55">
        <v>8.9499999999999993</v>
      </c>
      <c r="M673" s="55">
        <v>14.55</v>
      </c>
      <c r="N673" s="55">
        <v>12.73</v>
      </c>
      <c r="O673" s="55">
        <v>9</v>
      </c>
      <c r="P673" s="55">
        <v>13344.4467</v>
      </c>
      <c r="Q673" s="55">
        <v>4302.4000999999998</v>
      </c>
      <c r="R673" s="55">
        <v>2255.6587</v>
      </c>
      <c r="S673" s="55">
        <v>16.29</v>
      </c>
      <c r="T673" s="55">
        <v>5.16</v>
      </c>
      <c r="U673" s="55">
        <v>459.95310000000001</v>
      </c>
      <c r="V673" s="55">
        <v>0</v>
      </c>
      <c r="W673" s="55">
        <v>5101.0738000000001</v>
      </c>
      <c r="X673" s="55"/>
    </row>
    <row r="674" spans="8:24" x14ac:dyDescent="0.2">
      <c r="H674" s="54">
        <v>42068</v>
      </c>
      <c r="I674" s="55">
        <v>12994.065500000001</v>
      </c>
      <c r="J674" s="55">
        <v>14.75</v>
      </c>
      <c r="K674" s="55">
        <v>27.5</v>
      </c>
      <c r="L674" s="55">
        <v>9.1300000000000008</v>
      </c>
      <c r="M674" s="55">
        <v>15.22</v>
      </c>
      <c r="N674" s="55">
        <v>13.14</v>
      </c>
      <c r="O674" s="55">
        <v>9</v>
      </c>
      <c r="P674" s="55">
        <v>13336.8734</v>
      </c>
      <c r="Q674" s="55">
        <v>4357.2848999999997</v>
      </c>
      <c r="R674" s="55">
        <v>2281.6963999999998</v>
      </c>
      <c r="S674" s="55">
        <v>15.96</v>
      </c>
      <c r="T674" s="55">
        <v>4.9400000000000004</v>
      </c>
      <c r="U674" s="55">
        <v>461.46609999999998</v>
      </c>
      <c r="V674" s="55">
        <v>0</v>
      </c>
      <c r="W674" s="55">
        <v>5121.8298000000004</v>
      </c>
      <c r="X674" s="55"/>
    </row>
    <row r="675" spans="8:24" x14ac:dyDescent="0.2">
      <c r="H675" s="54">
        <v>42067</v>
      </c>
      <c r="I675" s="55">
        <v>13128.7659</v>
      </c>
      <c r="J675" s="55">
        <v>14.85</v>
      </c>
      <c r="K675" s="55">
        <v>28.35</v>
      </c>
      <c r="L675" s="55">
        <v>9.19</v>
      </c>
      <c r="M675" s="55">
        <v>15.71</v>
      </c>
      <c r="N675" s="55">
        <v>12.96</v>
      </c>
      <c r="O675" s="55">
        <v>8.69</v>
      </c>
      <c r="P675" s="55">
        <v>13353.839</v>
      </c>
      <c r="Q675" s="55">
        <v>4371.7626</v>
      </c>
      <c r="R675" s="55">
        <v>2314.9526000000001</v>
      </c>
      <c r="S675" s="55">
        <v>16.2</v>
      </c>
      <c r="T675" s="55">
        <v>5.04</v>
      </c>
      <c r="U675" s="55">
        <v>463.99970000000002</v>
      </c>
      <c r="V675" s="55">
        <v>0</v>
      </c>
      <c r="W675" s="55">
        <v>5180.3428999999996</v>
      </c>
      <c r="X675" s="55"/>
    </row>
    <row r="676" spans="8:24" x14ac:dyDescent="0.2">
      <c r="H676" s="54">
        <v>42066</v>
      </c>
      <c r="I676" s="55">
        <v>13199.141100000001</v>
      </c>
      <c r="J676" s="55">
        <v>14.52</v>
      </c>
      <c r="K676" s="55">
        <v>26.38</v>
      </c>
      <c r="L676" s="55">
        <v>9.1999999999999993</v>
      </c>
      <c r="M676" s="55">
        <v>14.48</v>
      </c>
      <c r="N676" s="55">
        <v>12.6</v>
      </c>
      <c r="O676" s="55">
        <v>8.5500000000000007</v>
      </c>
      <c r="P676" s="55">
        <v>13390.4023</v>
      </c>
      <c r="Q676" s="55">
        <v>4384.8109000000004</v>
      </c>
      <c r="R676" s="55">
        <v>2312.6507999999999</v>
      </c>
      <c r="S676" s="55">
        <v>16.399999999999999</v>
      </c>
      <c r="T676" s="55">
        <v>5.0599999999999996</v>
      </c>
      <c r="U676" s="55">
        <v>465.66629999999998</v>
      </c>
      <c r="V676" s="55">
        <v>0</v>
      </c>
      <c r="W676" s="55">
        <v>5208.8747999999996</v>
      </c>
      <c r="X676" s="55"/>
    </row>
    <row r="677" spans="8:24" x14ac:dyDescent="0.2">
      <c r="H677" s="54">
        <v>42065</v>
      </c>
      <c r="I677" s="55">
        <v>13563.8</v>
      </c>
      <c r="J677" s="55">
        <v>14.98</v>
      </c>
      <c r="K677" s="55">
        <v>26.77</v>
      </c>
      <c r="L677" s="55">
        <v>9.18</v>
      </c>
      <c r="M677" s="55">
        <v>13.87</v>
      </c>
      <c r="N677" s="55">
        <v>13.06</v>
      </c>
      <c r="O677" s="55">
        <v>8.68</v>
      </c>
      <c r="P677" s="55">
        <v>13522.3</v>
      </c>
      <c r="Q677" s="55">
        <v>4404.3900000000003</v>
      </c>
      <c r="R677" s="55">
        <v>2362.4899999999998</v>
      </c>
      <c r="S677" s="55">
        <v>16.88</v>
      </c>
      <c r="T677" s="55">
        <v>5.21</v>
      </c>
      <c r="U677" s="55">
        <v>457.88099999999997</v>
      </c>
      <c r="V677" s="55">
        <v>0</v>
      </c>
      <c r="W677" s="55">
        <v>5232.92</v>
      </c>
      <c r="X677" s="55"/>
    </row>
    <row r="678" spans="8:24" x14ac:dyDescent="0.2">
      <c r="H678" s="54">
        <v>42062</v>
      </c>
      <c r="I678" s="55">
        <v>13755.974099999999</v>
      </c>
      <c r="J678" s="55">
        <v>14.66</v>
      </c>
      <c r="K678" s="55">
        <v>26.2</v>
      </c>
      <c r="L678" s="55">
        <v>9.17</v>
      </c>
      <c r="M678" s="55">
        <v>13.66</v>
      </c>
      <c r="N678" s="55">
        <v>12.55</v>
      </c>
      <c r="O678" s="55">
        <v>8.49</v>
      </c>
      <c r="P678" s="55">
        <v>13542.151</v>
      </c>
      <c r="Q678" s="55">
        <v>4383.5227000000004</v>
      </c>
      <c r="R678" s="55">
        <v>2344.4252000000001</v>
      </c>
      <c r="S678" s="55">
        <v>15.85</v>
      </c>
      <c r="T678" s="55">
        <v>5.14</v>
      </c>
      <c r="U678" s="55">
        <v>456.65879999999999</v>
      </c>
      <c r="V678" s="55">
        <v>0</v>
      </c>
      <c r="W678" s="55">
        <v>5126.3398999999999</v>
      </c>
      <c r="X678" s="55"/>
    </row>
    <row r="679" spans="8:24" x14ac:dyDescent="0.2">
      <c r="H679" s="54">
        <v>42061</v>
      </c>
      <c r="I679" s="55">
        <v>13881.838</v>
      </c>
      <c r="J679" s="55">
        <v>14.35</v>
      </c>
      <c r="K679" s="55">
        <v>25.88</v>
      </c>
      <c r="L679" s="55">
        <v>9.1999999999999993</v>
      </c>
      <c r="M679" s="55">
        <v>13.2</v>
      </c>
      <c r="N679" s="55">
        <v>12.27</v>
      </c>
      <c r="O679" s="55">
        <v>8.5500000000000007</v>
      </c>
      <c r="P679" s="55">
        <v>13581.2682</v>
      </c>
      <c r="Q679" s="55">
        <v>4310.5653000000002</v>
      </c>
      <c r="R679" s="55">
        <v>2296.3892000000001</v>
      </c>
      <c r="S679" s="55">
        <v>14.89</v>
      </c>
      <c r="T679" s="55">
        <v>5.09</v>
      </c>
      <c r="U679" s="55">
        <v>456.75049999999999</v>
      </c>
      <c r="V679" s="55">
        <v>0</v>
      </c>
      <c r="W679" s="55">
        <v>5049.7892000000002</v>
      </c>
      <c r="X679" s="55"/>
    </row>
    <row r="680" spans="8:24" x14ac:dyDescent="0.2">
      <c r="H680" s="54">
        <v>42060</v>
      </c>
      <c r="I680" s="55">
        <v>13505.836499999999</v>
      </c>
      <c r="J680" s="55">
        <v>13.96</v>
      </c>
      <c r="K680" s="55">
        <v>26.92</v>
      </c>
      <c r="L680" s="55">
        <v>9.25</v>
      </c>
      <c r="M680" s="55">
        <v>13.11</v>
      </c>
      <c r="N680" s="55">
        <v>12.15</v>
      </c>
      <c r="O680" s="55">
        <v>8.4600000000000009</v>
      </c>
      <c r="P680" s="55">
        <v>13468.0689</v>
      </c>
      <c r="Q680" s="55">
        <v>4314.0898999999999</v>
      </c>
      <c r="R680" s="55">
        <v>2268.4384</v>
      </c>
      <c r="S680" s="55">
        <v>14.88</v>
      </c>
      <c r="T680" s="55">
        <v>4.9000000000000004</v>
      </c>
      <c r="U680" s="55">
        <v>455.75549999999998</v>
      </c>
      <c r="V680" s="55">
        <v>0</v>
      </c>
      <c r="W680" s="55">
        <v>5059.0302000000001</v>
      </c>
      <c r="X680" s="55"/>
    </row>
    <row r="681" spans="8:24" x14ac:dyDescent="0.2">
      <c r="H681" s="54">
        <v>42052</v>
      </c>
      <c r="I681" s="55">
        <v>13510.2114</v>
      </c>
      <c r="J681" s="55">
        <v>14.22</v>
      </c>
      <c r="K681" s="55">
        <v>26.96</v>
      </c>
      <c r="L681" s="55">
        <v>8.7799999999999994</v>
      </c>
      <c r="M681" s="55">
        <v>13.02</v>
      </c>
      <c r="N681" s="55">
        <v>12.12</v>
      </c>
      <c r="O681" s="55">
        <v>8.5</v>
      </c>
      <c r="P681" s="55">
        <v>13449.3387</v>
      </c>
      <c r="Q681" s="55">
        <v>4227.2335999999996</v>
      </c>
      <c r="R681" s="55">
        <v>2251.2775000000001</v>
      </c>
      <c r="S681" s="55">
        <v>14.65</v>
      </c>
      <c r="T681" s="55">
        <v>4.8899999999999997</v>
      </c>
      <c r="U681" s="55">
        <v>460.44159999999999</v>
      </c>
      <c r="V681" s="55">
        <v>0</v>
      </c>
      <c r="W681" s="55">
        <v>5182.8528999999999</v>
      </c>
      <c r="X681" s="55"/>
    </row>
    <row r="682" spans="8:24" x14ac:dyDescent="0.2">
      <c r="H682" s="54">
        <v>42051</v>
      </c>
      <c r="I682" s="55">
        <v>13739.0476</v>
      </c>
      <c r="J682" s="55">
        <v>14.38</v>
      </c>
      <c r="K682" s="55">
        <v>27.42</v>
      </c>
      <c r="L682" s="55">
        <v>8.83</v>
      </c>
      <c r="M682" s="55">
        <v>12.96</v>
      </c>
      <c r="N682" s="55">
        <v>12.17</v>
      </c>
      <c r="O682" s="55">
        <v>8.4</v>
      </c>
      <c r="P682" s="55">
        <v>13428.539000000001</v>
      </c>
      <c r="Q682" s="55">
        <v>4228.9767000000002</v>
      </c>
      <c r="R682" s="55">
        <v>2237.8321000000001</v>
      </c>
      <c r="S682" s="55">
        <v>14.7</v>
      </c>
      <c r="T682" s="55">
        <v>4.9000000000000004</v>
      </c>
      <c r="U682" s="55">
        <v>461.3476</v>
      </c>
      <c r="V682" s="55">
        <v>0</v>
      </c>
      <c r="W682" s="55">
        <v>5160.8290999999999</v>
      </c>
      <c r="X682" s="55"/>
    </row>
    <row r="683" spans="8:24" x14ac:dyDescent="0.2">
      <c r="H683" s="54">
        <v>42048</v>
      </c>
      <c r="I683" s="55">
        <v>13683.2</v>
      </c>
      <c r="J683" s="55">
        <v>14.2</v>
      </c>
      <c r="K683" s="55">
        <v>26.13</v>
      </c>
      <c r="L683" s="55">
        <v>8.73</v>
      </c>
      <c r="M683" s="55">
        <v>12.66</v>
      </c>
      <c r="N683" s="55">
        <v>11.92</v>
      </c>
      <c r="O683" s="55">
        <v>8.3699999999999992</v>
      </c>
      <c r="P683" s="55">
        <v>13415</v>
      </c>
      <c r="Q683" s="55">
        <v>4226.46</v>
      </c>
      <c r="R683" s="55">
        <v>2230.42</v>
      </c>
      <c r="S683" s="55">
        <v>14.62</v>
      </c>
      <c r="T683" s="55">
        <v>4.8899999999999997</v>
      </c>
      <c r="U683" s="55">
        <v>462.93299999999999</v>
      </c>
      <c r="V683" s="55">
        <v>0</v>
      </c>
      <c r="W683" s="55">
        <v>5167.4799999999996</v>
      </c>
      <c r="X683" s="55"/>
    </row>
    <row r="684" spans="8:24" x14ac:dyDescent="0.2">
      <c r="H684" s="54">
        <v>42047</v>
      </c>
      <c r="I684" s="55">
        <v>13446.5296</v>
      </c>
      <c r="J684" s="55">
        <v>14.17</v>
      </c>
      <c r="K684" s="55">
        <v>25.12</v>
      </c>
      <c r="L684" s="55">
        <v>8.6199999999999992</v>
      </c>
      <c r="M684" s="55">
        <v>12.54</v>
      </c>
      <c r="N684" s="55">
        <v>11.62</v>
      </c>
      <c r="O684" s="55">
        <v>8.31</v>
      </c>
      <c r="P684" s="55">
        <v>13325.9316</v>
      </c>
      <c r="Q684" s="55">
        <v>4206.4493000000002</v>
      </c>
      <c r="R684" s="55">
        <v>2181.7687999999998</v>
      </c>
      <c r="S684" s="55">
        <v>14.38</v>
      </c>
      <c r="T684" s="55">
        <v>4.87</v>
      </c>
      <c r="U684" s="55">
        <v>462.60070000000002</v>
      </c>
      <c r="V684" s="55">
        <v>0</v>
      </c>
      <c r="W684" s="55">
        <v>5191.8852999999999</v>
      </c>
      <c r="X684" s="55"/>
    </row>
    <row r="685" spans="8:24" x14ac:dyDescent="0.2">
      <c r="H685" s="54">
        <v>42046</v>
      </c>
      <c r="I685" s="55">
        <v>13492.4504</v>
      </c>
      <c r="J685" s="55">
        <v>13.82</v>
      </c>
      <c r="K685" s="55">
        <v>24.6</v>
      </c>
      <c r="L685" s="55">
        <v>8.25</v>
      </c>
      <c r="M685" s="55">
        <v>12.56</v>
      </c>
      <c r="N685" s="55">
        <v>11.58</v>
      </c>
      <c r="O685" s="55">
        <v>8.25</v>
      </c>
      <c r="P685" s="55">
        <v>13364.2232</v>
      </c>
      <c r="Q685" s="55">
        <v>4234.9332000000004</v>
      </c>
      <c r="R685" s="55">
        <v>2184.9279000000001</v>
      </c>
      <c r="S685" s="55">
        <v>14.19</v>
      </c>
      <c r="T685" s="55">
        <v>5.0199999999999996</v>
      </c>
      <c r="U685" s="55">
        <v>464.47199999999998</v>
      </c>
      <c r="V685" s="55">
        <v>0</v>
      </c>
      <c r="W685" s="55">
        <v>5181.8478999999998</v>
      </c>
      <c r="X685" s="55"/>
    </row>
    <row r="686" spans="8:24" x14ac:dyDescent="0.2">
      <c r="H686" s="54">
        <v>42045</v>
      </c>
      <c r="I686" s="55">
        <v>13399.8565</v>
      </c>
      <c r="J686" s="55">
        <v>13.78</v>
      </c>
      <c r="K686" s="55">
        <v>24.19</v>
      </c>
      <c r="L686" s="55">
        <v>8.43</v>
      </c>
      <c r="M686" s="55">
        <v>12.41</v>
      </c>
      <c r="N686" s="55">
        <v>11.52</v>
      </c>
      <c r="O686" s="55">
        <v>8.24</v>
      </c>
      <c r="P686" s="55">
        <v>13391.1944</v>
      </c>
      <c r="Q686" s="55">
        <v>4270.3541999999998</v>
      </c>
      <c r="R686" s="55">
        <v>2186.7691</v>
      </c>
      <c r="S686" s="55">
        <v>14.12</v>
      </c>
      <c r="T686" s="55">
        <v>4.84</v>
      </c>
      <c r="U686" s="55">
        <v>463.12540000000001</v>
      </c>
      <c r="V686" s="55">
        <v>0</v>
      </c>
      <c r="W686" s="55">
        <v>5166.6427999999996</v>
      </c>
      <c r="X686" s="55"/>
    </row>
    <row r="687" spans="8:24" x14ac:dyDescent="0.2">
      <c r="H687" s="54">
        <v>42044</v>
      </c>
      <c r="I687" s="55">
        <v>13507.1482</v>
      </c>
      <c r="J687" s="55">
        <v>13.55</v>
      </c>
      <c r="K687" s="55">
        <v>23.69</v>
      </c>
      <c r="L687" s="55">
        <v>8.5500000000000007</v>
      </c>
      <c r="M687" s="55">
        <v>12.33</v>
      </c>
      <c r="N687" s="55">
        <v>11.32</v>
      </c>
      <c r="O687" s="55">
        <v>8.1300000000000008</v>
      </c>
      <c r="P687" s="55">
        <v>13359.445400000001</v>
      </c>
      <c r="Q687" s="55">
        <v>4273.3649999999998</v>
      </c>
      <c r="R687" s="55">
        <v>2182.2008000000001</v>
      </c>
      <c r="S687" s="55">
        <v>14.06</v>
      </c>
      <c r="T687" s="55">
        <v>4.72</v>
      </c>
      <c r="U687" s="55">
        <v>463.34829999999999</v>
      </c>
      <c r="V687" s="55">
        <v>0</v>
      </c>
      <c r="W687" s="55">
        <v>5089.3548000000001</v>
      </c>
      <c r="X687" s="55"/>
    </row>
    <row r="688" spans="8:24" x14ac:dyDescent="0.2">
      <c r="H688" s="54">
        <v>42041</v>
      </c>
      <c r="I688" s="55">
        <v>13584.2163</v>
      </c>
      <c r="J688" s="55">
        <v>13.42</v>
      </c>
      <c r="K688" s="55">
        <v>23.49</v>
      </c>
      <c r="L688" s="55">
        <v>9.4700000000000006</v>
      </c>
      <c r="M688" s="55">
        <v>12.68</v>
      </c>
      <c r="N688" s="55">
        <v>11.23</v>
      </c>
      <c r="O688" s="55">
        <v>8.08</v>
      </c>
      <c r="P688" s="55">
        <v>13328.8763</v>
      </c>
      <c r="Q688" s="55">
        <v>4301.4696999999996</v>
      </c>
      <c r="R688" s="55">
        <v>2169.1170000000002</v>
      </c>
      <c r="S688" s="55">
        <v>14.04</v>
      </c>
      <c r="T688" s="55">
        <v>4.74</v>
      </c>
      <c r="U688" s="55">
        <v>465.35849999999999</v>
      </c>
      <c r="V688" s="55">
        <v>0</v>
      </c>
      <c r="W688" s="55">
        <v>5082.0510999999997</v>
      </c>
      <c r="X688" s="55"/>
    </row>
    <row r="689" spans="8:24" x14ac:dyDescent="0.2">
      <c r="H689" s="54">
        <v>42040</v>
      </c>
      <c r="I689" s="55">
        <v>13182.258099999999</v>
      </c>
      <c r="J689" s="55">
        <v>13.8</v>
      </c>
      <c r="K689" s="55">
        <v>23.55</v>
      </c>
      <c r="L689" s="55">
        <v>10</v>
      </c>
      <c r="M689" s="55">
        <v>12.86</v>
      </c>
      <c r="N689" s="55">
        <v>11.7</v>
      </c>
      <c r="O689" s="55">
        <v>8.1999999999999993</v>
      </c>
      <c r="P689" s="55">
        <v>13242.63</v>
      </c>
      <c r="Q689" s="55">
        <v>4306.2847000000002</v>
      </c>
      <c r="R689" s="55">
        <v>2160.7433999999998</v>
      </c>
      <c r="S689" s="55">
        <v>14.25</v>
      </c>
      <c r="T689" s="55">
        <v>4.9800000000000004</v>
      </c>
      <c r="U689" s="55">
        <v>463.7253</v>
      </c>
      <c r="V689" s="55">
        <v>0</v>
      </c>
      <c r="W689" s="55">
        <v>5048.4893000000002</v>
      </c>
      <c r="X689" s="55"/>
    </row>
    <row r="690" spans="8:24" x14ac:dyDescent="0.2">
      <c r="H690" s="54">
        <v>42039</v>
      </c>
      <c r="I690" s="55">
        <v>13319.210999999999</v>
      </c>
      <c r="J690" s="55">
        <v>14.1</v>
      </c>
      <c r="K690" s="55">
        <v>23.78</v>
      </c>
      <c r="L690" s="55">
        <v>11.11</v>
      </c>
      <c r="M690" s="55">
        <v>13.15</v>
      </c>
      <c r="N690" s="55">
        <v>11.84</v>
      </c>
      <c r="O690" s="55">
        <v>8.2899999999999991</v>
      </c>
      <c r="P690" s="55">
        <v>13421.594999999999</v>
      </c>
      <c r="Q690" s="55">
        <v>4300.7223000000004</v>
      </c>
      <c r="R690" s="55">
        <v>2160.5196999999998</v>
      </c>
      <c r="S690" s="55">
        <v>14.56</v>
      </c>
      <c r="T690" s="55">
        <v>5.33</v>
      </c>
      <c r="U690" s="55">
        <v>465.48500000000001</v>
      </c>
      <c r="V690" s="55">
        <v>0</v>
      </c>
      <c r="W690" s="55">
        <v>5070.0640000000003</v>
      </c>
      <c r="X690" s="55"/>
    </row>
    <row r="691" spans="8:24" x14ac:dyDescent="0.2">
      <c r="H691" s="54">
        <v>42038</v>
      </c>
      <c r="I691" s="55">
        <v>13124.306500000001</v>
      </c>
      <c r="J691" s="55">
        <v>14.35</v>
      </c>
      <c r="K691" s="55">
        <v>24</v>
      </c>
      <c r="L691" s="55">
        <v>11.07</v>
      </c>
      <c r="M691" s="55">
        <v>13.28</v>
      </c>
      <c r="N691" s="55">
        <v>12</v>
      </c>
      <c r="O691" s="55">
        <v>8.2899999999999991</v>
      </c>
      <c r="P691" s="55">
        <v>13263.274100000001</v>
      </c>
      <c r="Q691" s="55">
        <v>4306.3886000000002</v>
      </c>
      <c r="R691" s="55">
        <v>2141.3766999999998</v>
      </c>
      <c r="S691" s="55">
        <v>14.77</v>
      </c>
      <c r="T691" s="55">
        <v>5.31</v>
      </c>
      <c r="U691" s="55">
        <v>468.77289999999999</v>
      </c>
      <c r="V691" s="55">
        <v>0</v>
      </c>
      <c r="W691" s="55">
        <v>5075.8397000000004</v>
      </c>
      <c r="X691" s="55"/>
    </row>
    <row r="692" spans="8:24" x14ac:dyDescent="0.2">
      <c r="H692" s="54">
        <v>42037</v>
      </c>
      <c r="I692" s="55">
        <v>13082.275</v>
      </c>
      <c r="J692" s="55">
        <v>14.04</v>
      </c>
      <c r="K692" s="55">
        <v>23.99</v>
      </c>
      <c r="L692" s="55">
        <v>11.03</v>
      </c>
      <c r="M692" s="55">
        <v>13.15</v>
      </c>
      <c r="N692" s="55">
        <v>11.58</v>
      </c>
      <c r="O692" s="55">
        <v>8.23</v>
      </c>
      <c r="P692" s="55">
        <v>13185.1927</v>
      </c>
      <c r="Q692" s="55">
        <v>4241.5879999999997</v>
      </c>
      <c r="R692" s="55">
        <v>2106.4196999999999</v>
      </c>
      <c r="S692" s="55">
        <v>14.55</v>
      </c>
      <c r="T692" s="55">
        <v>5.33</v>
      </c>
      <c r="U692" s="55">
        <v>469.33210000000003</v>
      </c>
      <c r="V692" s="55">
        <v>0</v>
      </c>
      <c r="W692" s="55">
        <v>5088.7245999999996</v>
      </c>
      <c r="X692" s="55"/>
    </row>
    <row r="693" spans="8:24" x14ac:dyDescent="0.2">
      <c r="H693" s="54">
        <v>42034</v>
      </c>
      <c r="I693" s="55">
        <v>12707.584699999999</v>
      </c>
      <c r="J693" s="55">
        <v>14.06</v>
      </c>
      <c r="K693" s="55">
        <v>23</v>
      </c>
      <c r="L693" s="55">
        <v>10.84</v>
      </c>
      <c r="M693" s="55">
        <v>13.12</v>
      </c>
      <c r="N693" s="55">
        <v>11.8</v>
      </c>
      <c r="O693" s="55">
        <v>8.33</v>
      </c>
      <c r="P693" s="55">
        <v>13180.096</v>
      </c>
      <c r="Q693" s="55">
        <v>4283.9363999999996</v>
      </c>
      <c r="R693" s="55">
        <v>2135.5916000000002</v>
      </c>
      <c r="S693" s="55">
        <v>14.7</v>
      </c>
      <c r="T693" s="55">
        <v>5</v>
      </c>
      <c r="U693" s="55">
        <v>468.53320000000002</v>
      </c>
      <c r="V693" s="55">
        <v>0</v>
      </c>
      <c r="W693" s="55">
        <v>4978.4674999999997</v>
      </c>
      <c r="X693" s="55"/>
    </row>
    <row r="694" spans="8:24" x14ac:dyDescent="0.2">
      <c r="H694" s="54">
        <v>42033</v>
      </c>
      <c r="I694" s="55">
        <v>12986.903</v>
      </c>
      <c r="J694" s="55">
        <v>14.13</v>
      </c>
      <c r="K694" s="55">
        <v>22.5</v>
      </c>
      <c r="L694" s="55">
        <v>10.95</v>
      </c>
      <c r="M694" s="55">
        <v>13.15</v>
      </c>
      <c r="N694" s="55">
        <v>11.91</v>
      </c>
      <c r="O694" s="55">
        <v>8.32</v>
      </c>
      <c r="P694" s="55">
        <v>13304.413500000001</v>
      </c>
      <c r="Q694" s="55">
        <v>4265.3842000000004</v>
      </c>
      <c r="R694" s="55">
        <v>2125.4432999999999</v>
      </c>
      <c r="S694" s="55">
        <v>14.71</v>
      </c>
      <c r="T694" s="55">
        <v>5.03</v>
      </c>
      <c r="U694" s="55">
        <v>470.10359999999997</v>
      </c>
      <c r="V694" s="55">
        <v>0</v>
      </c>
      <c r="W694" s="55">
        <v>5050.1085000000003</v>
      </c>
      <c r="X694" s="55"/>
    </row>
    <row r="695" spans="8:24" x14ac:dyDescent="0.2">
      <c r="H695" s="54">
        <v>42032</v>
      </c>
      <c r="I695" s="55">
        <v>13116.243200000001</v>
      </c>
      <c r="J695" s="55">
        <v>14.5</v>
      </c>
      <c r="K695" s="55">
        <v>23.13</v>
      </c>
      <c r="L695" s="55">
        <v>11.32</v>
      </c>
      <c r="M695" s="55">
        <v>13.16</v>
      </c>
      <c r="N695" s="55">
        <v>12.2</v>
      </c>
      <c r="O695" s="55">
        <v>8.44</v>
      </c>
      <c r="P695" s="55">
        <v>13231.7562</v>
      </c>
      <c r="Q695" s="55">
        <v>4321.7073</v>
      </c>
      <c r="R695" s="55">
        <v>2131.7696999999998</v>
      </c>
      <c r="S695" s="55">
        <v>15.05</v>
      </c>
      <c r="T695" s="55">
        <v>5.08</v>
      </c>
      <c r="U695" s="55">
        <v>468.7706</v>
      </c>
      <c r="V695" s="55">
        <v>0</v>
      </c>
      <c r="W695" s="55">
        <v>5047.1223</v>
      </c>
      <c r="X695" s="55"/>
    </row>
    <row r="696" spans="8:24" x14ac:dyDescent="0.2">
      <c r="H696" s="54">
        <v>42031</v>
      </c>
      <c r="I696" s="55">
        <v>13165.300999999999</v>
      </c>
      <c r="J696" s="55">
        <v>14.87</v>
      </c>
      <c r="K696" s="55">
        <v>22.95</v>
      </c>
      <c r="L696" s="55">
        <v>11.5</v>
      </c>
      <c r="M696" s="55">
        <v>13.3</v>
      </c>
      <c r="N696" s="55">
        <v>12.2</v>
      </c>
      <c r="O696" s="55">
        <v>8.5500000000000007</v>
      </c>
      <c r="P696" s="55">
        <v>13093.208000000001</v>
      </c>
      <c r="Q696" s="55">
        <v>4309.4128000000001</v>
      </c>
      <c r="R696" s="55">
        <v>2146.3501000000001</v>
      </c>
      <c r="S696" s="55">
        <v>15.03</v>
      </c>
      <c r="T696" s="55">
        <v>5.07</v>
      </c>
      <c r="U696" s="55">
        <v>468.57279999999997</v>
      </c>
      <c r="V696" s="55">
        <v>0</v>
      </c>
      <c r="W696" s="55">
        <v>5134.9242000000004</v>
      </c>
      <c r="X696" s="55"/>
    </row>
    <row r="697" spans="8:24" x14ac:dyDescent="0.2">
      <c r="H697" s="54">
        <v>42030</v>
      </c>
      <c r="I697" s="55">
        <v>12936.960300000001</v>
      </c>
      <c r="J697" s="55">
        <v>14.68</v>
      </c>
      <c r="K697" s="55">
        <v>22.95</v>
      </c>
      <c r="L697" s="55">
        <v>11.4</v>
      </c>
      <c r="M697" s="55">
        <v>13.42</v>
      </c>
      <c r="N697" s="55">
        <v>12.29</v>
      </c>
      <c r="O697" s="55">
        <v>8.43</v>
      </c>
      <c r="P697" s="55">
        <v>13014.2394</v>
      </c>
      <c r="Q697" s="55">
        <v>4293.1422000000002</v>
      </c>
      <c r="R697" s="55">
        <v>2133.3006999999998</v>
      </c>
      <c r="S697" s="55">
        <v>15.13</v>
      </c>
      <c r="T697" s="55">
        <v>5.08</v>
      </c>
      <c r="U697" s="55">
        <v>467.81200000000001</v>
      </c>
      <c r="V697" s="55">
        <v>0</v>
      </c>
      <c r="W697" s="55">
        <v>5059.4930000000004</v>
      </c>
      <c r="X697" s="55"/>
    </row>
    <row r="698" spans="8:24" x14ac:dyDescent="0.2">
      <c r="H698" s="54">
        <v>42027</v>
      </c>
      <c r="I698" s="55">
        <v>13050.5903</v>
      </c>
      <c r="J698" s="55">
        <v>14.5</v>
      </c>
      <c r="K698" s="55">
        <v>22.48</v>
      </c>
      <c r="L698" s="55">
        <v>11.04</v>
      </c>
      <c r="M698" s="55">
        <v>13.3</v>
      </c>
      <c r="N698" s="55">
        <v>12.14</v>
      </c>
      <c r="O698" s="55">
        <v>8.33</v>
      </c>
      <c r="P698" s="55">
        <v>13099.521699999999</v>
      </c>
      <c r="Q698" s="55">
        <v>4203.8562000000002</v>
      </c>
      <c r="R698" s="55">
        <v>2136.7293</v>
      </c>
      <c r="S698" s="55">
        <v>14.94</v>
      </c>
      <c r="T698" s="55">
        <v>4.62</v>
      </c>
      <c r="U698" s="55">
        <v>470.55110000000002</v>
      </c>
      <c r="V698" s="55">
        <v>0</v>
      </c>
      <c r="W698" s="55">
        <v>5087.1913000000004</v>
      </c>
      <c r="X698" s="55"/>
    </row>
    <row r="699" spans="8:24" x14ac:dyDescent="0.2">
      <c r="H699" s="54">
        <v>42026</v>
      </c>
      <c r="I699" s="55">
        <v>13080.3454</v>
      </c>
      <c r="J699" s="55">
        <v>14.65</v>
      </c>
      <c r="K699" s="55">
        <v>22.71</v>
      </c>
      <c r="L699" s="55">
        <v>11.33</v>
      </c>
      <c r="M699" s="55">
        <v>13.7</v>
      </c>
      <c r="N699" s="55">
        <v>12.35</v>
      </c>
      <c r="O699" s="55">
        <v>8.39</v>
      </c>
      <c r="P699" s="55">
        <v>13090.947700000001</v>
      </c>
      <c r="Q699" s="55">
        <v>4193.7403000000004</v>
      </c>
      <c r="R699" s="55">
        <v>2154.2901000000002</v>
      </c>
      <c r="S699" s="55">
        <v>15.36</v>
      </c>
      <c r="T699" s="55">
        <v>4.41</v>
      </c>
      <c r="U699" s="55">
        <v>470.63589999999999</v>
      </c>
      <c r="V699" s="55">
        <v>0</v>
      </c>
      <c r="W699" s="55">
        <v>5043.6435000000001</v>
      </c>
      <c r="X699" s="55"/>
    </row>
    <row r="700" spans="8:24" x14ac:dyDescent="0.2">
      <c r="H700" s="54">
        <v>42025</v>
      </c>
      <c r="I700" s="55">
        <v>12887.7986</v>
      </c>
      <c r="J700" s="55">
        <v>14.8</v>
      </c>
      <c r="K700" s="55">
        <v>22.5</v>
      </c>
      <c r="L700" s="55">
        <v>10.77</v>
      </c>
      <c r="M700" s="55">
        <v>12.62</v>
      </c>
      <c r="N700" s="55">
        <v>12.1</v>
      </c>
      <c r="O700" s="55">
        <v>8.3800000000000008</v>
      </c>
      <c r="P700" s="55">
        <v>13076.793299999999</v>
      </c>
      <c r="Q700" s="55">
        <v>4172.2718000000004</v>
      </c>
      <c r="R700" s="55">
        <v>2144.7487999999998</v>
      </c>
      <c r="S700" s="55">
        <v>15.15</v>
      </c>
      <c r="T700" s="55">
        <v>4.16</v>
      </c>
      <c r="U700" s="55">
        <v>471.20589999999999</v>
      </c>
      <c r="V700" s="55">
        <v>0</v>
      </c>
      <c r="W700" s="55">
        <v>5024.3415000000005</v>
      </c>
      <c r="X700" s="55"/>
    </row>
    <row r="701" spans="8:24" x14ac:dyDescent="0.2">
      <c r="H701" s="54">
        <v>42024</v>
      </c>
      <c r="I701" s="55">
        <v>12584.390600000001</v>
      </c>
      <c r="J701" s="55">
        <v>14.63</v>
      </c>
      <c r="K701" s="55">
        <v>21.76</v>
      </c>
      <c r="L701" s="55">
        <v>10.58</v>
      </c>
      <c r="M701" s="55">
        <v>12.62</v>
      </c>
      <c r="N701" s="55">
        <v>11.82</v>
      </c>
      <c r="O701" s="55">
        <v>8.2100000000000009</v>
      </c>
      <c r="P701" s="55">
        <v>13170.7878</v>
      </c>
      <c r="Q701" s="55">
        <v>4234.9198999999999</v>
      </c>
      <c r="R701" s="55">
        <v>2110.7651999999998</v>
      </c>
      <c r="S701" s="55">
        <v>14.95</v>
      </c>
      <c r="T701" s="55">
        <v>4.04</v>
      </c>
      <c r="U701" s="55">
        <v>468.9366</v>
      </c>
      <c r="V701" s="55">
        <v>0</v>
      </c>
      <c r="W701" s="55">
        <v>4871.6450999999997</v>
      </c>
      <c r="X701" s="55"/>
    </row>
    <row r="702" spans="8:24" x14ac:dyDescent="0.2">
      <c r="H702" s="54">
        <v>42023</v>
      </c>
      <c r="I702" s="55">
        <v>12650.256600000001</v>
      </c>
      <c r="J702" s="55">
        <v>13.42</v>
      </c>
      <c r="K702" s="55">
        <v>20.8</v>
      </c>
      <c r="L702" s="55">
        <v>10.1</v>
      </c>
      <c r="M702" s="55">
        <v>12.35</v>
      </c>
      <c r="N702" s="55">
        <v>11.5</v>
      </c>
      <c r="O702" s="55">
        <v>8.01</v>
      </c>
      <c r="P702" s="55">
        <v>13200.0906</v>
      </c>
      <c r="Q702" s="55">
        <v>4244.1394</v>
      </c>
      <c r="R702" s="55">
        <v>2110.9938999999999</v>
      </c>
      <c r="S702" s="55">
        <v>14.22</v>
      </c>
      <c r="T702" s="55">
        <v>3.89</v>
      </c>
      <c r="U702" s="55">
        <v>471.28070000000002</v>
      </c>
      <c r="V702" s="55">
        <v>0</v>
      </c>
      <c r="W702" s="55">
        <v>4872.7809999999999</v>
      </c>
      <c r="X702" s="55"/>
    </row>
    <row r="703" spans="8:24" x14ac:dyDescent="0.2">
      <c r="H703" s="54">
        <v>42020</v>
      </c>
      <c r="I703" s="55">
        <v>12556.758099999999</v>
      </c>
      <c r="J703" s="55">
        <v>13.59</v>
      </c>
      <c r="K703" s="55">
        <v>21.08</v>
      </c>
      <c r="L703" s="55">
        <v>10.07</v>
      </c>
      <c r="M703" s="55">
        <v>12.4</v>
      </c>
      <c r="N703" s="55">
        <v>11.86</v>
      </c>
      <c r="O703" s="55">
        <v>8.5500000000000007</v>
      </c>
      <c r="P703" s="55">
        <v>13185.041300000001</v>
      </c>
      <c r="Q703" s="55">
        <v>4221.3945999999996</v>
      </c>
      <c r="R703" s="55">
        <v>2138.9803000000002</v>
      </c>
      <c r="S703" s="55">
        <v>14.55</v>
      </c>
      <c r="T703" s="55">
        <v>4.2699999999999996</v>
      </c>
      <c r="U703" s="55">
        <v>471.8569</v>
      </c>
      <c r="V703" s="55">
        <v>0</v>
      </c>
      <c r="W703" s="55">
        <v>4775.8834999999999</v>
      </c>
      <c r="X703" s="55"/>
    </row>
    <row r="704" spans="8:24" x14ac:dyDescent="0.2">
      <c r="H704" s="54">
        <v>42019</v>
      </c>
      <c r="I704" s="55">
        <v>12618.962299999999</v>
      </c>
      <c r="J704" s="55">
        <v>13.08</v>
      </c>
      <c r="K704" s="55">
        <v>20.61</v>
      </c>
      <c r="L704" s="55">
        <v>9.8800000000000008</v>
      </c>
      <c r="M704" s="55">
        <v>11.95</v>
      </c>
      <c r="N704" s="55">
        <v>11.74</v>
      </c>
      <c r="O704" s="55">
        <v>8.56</v>
      </c>
      <c r="P704" s="55">
        <v>13026.099399999999</v>
      </c>
      <c r="Q704" s="55">
        <v>4219.4926999999998</v>
      </c>
      <c r="R704" s="55">
        <v>2161.9036000000001</v>
      </c>
      <c r="S704" s="55">
        <v>14.34</v>
      </c>
      <c r="T704" s="55">
        <v>4.13</v>
      </c>
      <c r="U704" s="55">
        <v>473.03129999999999</v>
      </c>
      <c r="V704" s="55">
        <v>0</v>
      </c>
      <c r="W704" s="55">
        <v>4767.9337999999998</v>
      </c>
      <c r="X704" s="55"/>
    </row>
    <row r="705" spans="8:24" x14ac:dyDescent="0.2">
      <c r="H705" s="54">
        <v>42018</v>
      </c>
      <c r="I705" s="55">
        <v>12447.3971</v>
      </c>
      <c r="J705" s="55">
        <v>12.83</v>
      </c>
      <c r="K705" s="55">
        <v>21.13</v>
      </c>
      <c r="L705" s="55">
        <v>9.85</v>
      </c>
      <c r="M705" s="55">
        <v>11.85</v>
      </c>
      <c r="N705" s="55">
        <v>11.74</v>
      </c>
      <c r="O705" s="55">
        <v>8.42</v>
      </c>
      <c r="P705" s="55">
        <v>12953.0542</v>
      </c>
      <c r="Q705" s="55">
        <v>4197.3198000000002</v>
      </c>
      <c r="R705" s="55">
        <v>2137.9396999999999</v>
      </c>
      <c r="S705" s="55">
        <v>14.13</v>
      </c>
      <c r="T705" s="55">
        <v>4.01</v>
      </c>
      <c r="U705" s="55">
        <v>469.94139999999999</v>
      </c>
      <c r="V705" s="55">
        <v>0</v>
      </c>
      <c r="W705" s="55">
        <v>4764.4326000000001</v>
      </c>
      <c r="X705" s="55"/>
    </row>
    <row r="706" spans="8:24" x14ac:dyDescent="0.2">
      <c r="H706" s="54">
        <v>42017</v>
      </c>
      <c r="I706" s="55">
        <v>12898.462100000001</v>
      </c>
      <c r="J706" s="55">
        <v>13.26</v>
      </c>
      <c r="K706" s="55">
        <v>21.66</v>
      </c>
      <c r="L706" s="55">
        <v>9.84</v>
      </c>
      <c r="M706" s="55">
        <v>12.06</v>
      </c>
      <c r="N706" s="55">
        <v>11.84</v>
      </c>
      <c r="O706" s="55">
        <v>8.5299999999999994</v>
      </c>
      <c r="P706" s="55">
        <v>12966.0731</v>
      </c>
      <c r="Q706" s="55">
        <v>4270.7532000000001</v>
      </c>
      <c r="R706" s="55">
        <v>2204.7764999999999</v>
      </c>
      <c r="S706" s="55">
        <v>14.2</v>
      </c>
      <c r="T706" s="55">
        <v>4.13</v>
      </c>
      <c r="U706" s="55">
        <v>469.61720000000003</v>
      </c>
      <c r="V706" s="55">
        <v>0</v>
      </c>
      <c r="W706" s="55">
        <v>4778.3272999999999</v>
      </c>
      <c r="X706" s="55"/>
    </row>
    <row r="707" spans="8:24" x14ac:dyDescent="0.2">
      <c r="H707" s="54">
        <v>42016</v>
      </c>
      <c r="I707" s="55">
        <v>13249.991599999999</v>
      </c>
      <c r="J707" s="55">
        <v>13.38</v>
      </c>
      <c r="K707" s="55">
        <v>20.89</v>
      </c>
      <c r="L707" s="55">
        <v>9.67</v>
      </c>
      <c r="M707" s="55">
        <v>12.08</v>
      </c>
      <c r="N707" s="55">
        <v>11.74</v>
      </c>
      <c r="O707" s="55">
        <v>8.4600000000000009</v>
      </c>
      <c r="P707" s="55">
        <v>13135.108099999999</v>
      </c>
      <c r="Q707" s="55">
        <v>4350.7061000000003</v>
      </c>
      <c r="R707" s="55">
        <v>2241.4839999999999</v>
      </c>
      <c r="S707" s="55">
        <v>14.1</v>
      </c>
      <c r="T707" s="55">
        <v>4.17</v>
      </c>
      <c r="U707" s="55">
        <v>470.85899999999998</v>
      </c>
      <c r="V707" s="55">
        <v>0</v>
      </c>
      <c r="W707" s="55">
        <v>4813.6480000000001</v>
      </c>
      <c r="X707" s="55"/>
    </row>
    <row r="708" spans="8:24" x14ac:dyDescent="0.2">
      <c r="H708" s="54">
        <v>42013</v>
      </c>
      <c r="I708" s="55">
        <v>13214.249599999999</v>
      </c>
      <c r="J708" s="55">
        <v>13.4</v>
      </c>
      <c r="K708" s="55">
        <v>20.9</v>
      </c>
      <c r="L708" s="55">
        <v>9.9</v>
      </c>
      <c r="M708" s="55">
        <v>11.87</v>
      </c>
      <c r="N708" s="55">
        <v>12.1</v>
      </c>
      <c r="O708" s="55">
        <v>8.67</v>
      </c>
      <c r="P708" s="55">
        <v>13157.7279</v>
      </c>
      <c r="Q708" s="55">
        <v>4325.4850999999999</v>
      </c>
      <c r="R708" s="55">
        <v>2240.6889999999999</v>
      </c>
      <c r="S708" s="55">
        <v>14.51</v>
      </c>
      <c r="T708" s="55">
        <v>4.18</v>
      </c>
      <c r="U708" s="55">
        <v>476.86720000000003</v>
      </c>
      <c r="V708" s="55">
        <v>0</v>
      </c>
      <c r="W708" s="55">
        <v>4743.4760999999999</v>
      </c>
      <c r="X708" s="55"/>
    </row>
    <row r="709" spans="8:24" x14ac:dyDescent="0.2">
      <c r="H709" s="54">
        <v>42012</v>
      </c>
      <c r="I709" s="55">
        <v>13111.890799999999</v>
      </c>
      <c r="J709" s="55">
        <v>13.12</v>
      </c>
      <c r="K709" s="55">
        <v>20.86</v>
      </c>
      <c r="L709" s="55">
        <v>9.8000000000000007</v>
      </c>
      <c r="M709" s="55">
        <v>11.86</v>
      </c>
      <c r="N709" s="55">
        <v>12.2</v>
      </c>
      <c r="O709" s="55">
        <v>8.91</v>
      </c>
      <c r="P709" s="55">
        <v>13189.554899999999</v>
      </c>
      <c r="Q709" s="55">
        <v>4329.8888999999999</v>
      </c>
      <c r="R709" s="55">
        <v>2267.0736000000002</v>
      </c>
      <c r="S709" s="55">
        <v>14.72</v>
      </c>
      <c r="T709" s="55">
        <v>4.22</v>
      </c>
      <c r="U709" s="55">
        <v>491.7747</v>
      </c>
      <c r="V709" s="55">
        <v>0</v>
      </c>
      <c r="W709" s="55">
        <v>4734.5245999999997</v>
      </c>
      <c r="X709" s="55"/>
    </row>
    <row r="710" spans="8:24" x14ac:dyDescent="0.2">
      <c r="H710" s="54">
        <v>42011</v>
      </c>
      <c r="I710" s="55">
        <v>13278.7981</v>
      </c>
      <c r="J710" s="55">
        <v>13.34</v>
      </c>
      <c r="K710" s="55">
        <v>20.38</v>
      </c>
      <c r="L710" s="55">
        <v>9.5399999999999991</v>
      </c>
      <c r="M710" s="55">
        <v>11.82</v>
      </c>
      <c r="N710" s="55">
        <v>12.42</v>
      </c>
      <c r="O710" s="55">
        <v>9.08</v>
      </c>
      <c r="P710" s="55">
        <v>13116.661</v>
      </c>
      <c r="Q710" s="55">
        <v>4340.7934999999998</v>
      </c>
      <c r="R710" s="55">
        <v>2254.9857999999999</v>
      </c>
      <c r="S710" s="55">
        <v>14.42</v>
      </c>
      <c r="T710" s="55">
        <v>4.29</v>
      </c>
      <c r="U710" s="55">
        <v>493.47149999999999</v>
      </c>
      <c r="V710" s="55">
        <v>0</v>
      </c>
      <c r="W710" s="55">
        <v>4715.3987999999999</v>
      </c>
      <c r="X710" s="55"/>
    </row>
    <row r="711" spans="8:24" x14ac:dyDescent="0.2">
      <c r="H711" s="54">
        <v>42010</v>
      </c>
      <c r="I711" s="55">
        <v>13551.505499999999</v>
      </c>
      <c r="J711" s="55">
        <v>13.3</v>
      </c>
      <c r="K711" s="55">
        <v>20.75</v>
      </c>
      <c r="L711" s="55">
        <v>9.65</v>
      </c>
      <c r="M711" s="55">
        <v>11.92</v>
      </c>
      <c r="N711" s="55">
        <v>13.25</v>
      </c>
      <c r="O711" s="55">
        <v>9.14</v>
      </c>
      <c r="P711" s="55">
        <v>13150.839099999999</v>
      </c>
      <c r="Q711" s="55">
        <v>4317.1108999999997</v>
      </c>
      <c r="R711" s="55">
        <v>2253.5313999999998</v>
      </c>
      <c r="S711" s="55">
        <v>14.82</v>
      </c>
      <c r="T711" s="55">
        <v>4.22</v>
      </c>
      <c r="U711" s="55">
        <v>495.55950000000001</v>
      </c>
      <c r="V711" s="55">
        <v>0</v>
      </c>
      <c r="W711" s="55">
        <v>4640.6139999999996</v>
      </c>
      <c r="X711" s="55"/>
    </row>
    <row r="712" spans="8:24" x14ac:dyDescent="0.2">
      <c r="H712" s="54">
        <v>42009</v>
      </c>
      <c r="I712" s="55">
        <v>13277.0108</v>
      </c>
      <c r="J712" s="55">
        <v>12.82</v>
      </c>
      <c r="K712" s="55">
        <v>19.02</v>
      </c>
      <c r="L712" s="55">
        <v>9.41</v>
      </c>
      <c r="M712" s="55">
        <v>11.68</v>
      </c>
      <c r="N712" s="55">
        <v>14.72</v>
      </c>
      <c r="O712" s="55">
        <v>9.01</v>
      </c>
      <c r="P712" s="55">
        <v>13073.290999999999</v>
      </c>
      <c r="Q712" s="55">
        <v>4329.8770000000004</v>
      </c>
      <c r="R712" s="55">
        <v>2218.0079000000001</v>
      </c>
      <c r="S712" s="55">
        <v>14.24</v>
      </c>
      <c r="T712" s="55">
        <v>4.33</v>
      </c>
      <c r="U712" s="55">
        <v>494.4701</v>
      </c>
      <c r="V712" s="55">
        <v>0</v>
      </c>
      <c r="W712" s="55">
        <v>4612.2290999999996</v>
      </c>
      <c r="X712" s="55"/>
    </row>
    <row r="713" spans="8:24" x14ac:dyDescent="0.2">
      <c r="H713" s="54">
        <v>42004</v>
      </c>
      <c r="I713" s="55">
        <v>13487.4308</v>
      </c>
      <c r="J713" s="55">
        <v>12.45</v>
      </c>
      <c r="K713" s="55">
        <v>19.36</v>
      </c>
      <c r="L713" s="55">
        <v>9.85</v>
      </c>
      <c r="M713" s="55">
        <v>11.67</v>
      </c>
      <c r="N713" s="55">
        <v>16.350000000000001</v>
      </c>
      <c r="O713" s="55">
        <v>8.68</v>
      </c>
      <c r="P713" s="55">
        <v>13302.1245</v>
      </c>
      <c r="Q713" s="55">
        <v>4309.8662999999997</v>
      </c>
      <c r="R713" s="55">
        <v>2264.3622</v>
      </c>
      <c r="S713" s="55">
        <v>14.43</v>
      </c>
      <c r="T713" s="55">
        <v>4.08</v>
      </c>
      <c r="U713" s="55">
        <v>493.36590000000001</v>
      </c>
      <c r="V713" s="55">
        <v>0</v>
      </c>
      <c r="W713" s="55">
        <v>4662.7329</v>
      </c>
      <c r="X713" s="55"/>
    </row>
    <row r="714" spans="8:24" x14ac:dyDescent="0.2">
      <c r="H714" s="54">
        <v>42003</v>
      </c>
      <c r="I714" s="55">
        <v>13270.497300000001</v>
      </c>
      <c r="J714" s="55">
        <v>12.3</v>
      </c>
      <c r="K714" s="55">
        <v>19.350000000000001</v>
      </c>
      <c r="L714" s="55">
        <v>9.61</v>
      </c>
      <c r="M714" s="55">
        <v>11.59</v>
      </c>
      <c r="N714" s="55">
        <v>16.350000000000001</v>
      </c>
      <c r="O714" s="55">
        <v>8.66</v>
      </c>
      <c r="P714" s="55">
        <v>13385.150799999999</v>
      </c>
      <c r="Q714" s="55">
        <v>4414.5373</v>
      </c>
      <c r="R714" s="55">
        <v>2296.9065999999998</v>
      </c>
      <c r="S714" s="55">
        <v>14.44</v>
      </c>
      <c r="T714" s="55">
        <v>4.05</v>
      </c>
      <c r="U714" s="55">
        <v>499.7167</v>
      </c>
      <c r="V714" s="55">
        <v>0</v>
      </c>
      <c r="W714" s="55">
        <v>4638.3182999999999</v>
      </c>
      <c r="X714" s="55"/>
    </row>
    <row r="715" spans="8:24" x14ac:dyDescent="0.2">
      <c r="H715" s="54">
        <v>42002</v>
      </c>
      <c r="I715" s="55">
        <v>12673.4784</v>
      </c>
      <c r="J715" s="55">
        <v>12.77</v>
      </c>
      <c r="K715" s="55">
        <v>19.64</v>
      </c>
      <c r="L715" s="55">
        <v>10.36</v>
      </c>
      <c r="M715" s="55">
        <v>11.65</v>
      </c>
      <c r="N715" s="55">
        <v>16.350000000000001</v>
      </c>
      <c r="O715" s="55">
        <v>8.91</v>
      </c>
      <c r="P715" s="55">
        <v>13213.3123</v>
      </c>
      <c r="Q715" s="55">
        <v>4422.4897000000001</v>
      </c>
      <c r="R715" s="55">
        <v>2295.9576999999999</v>
      </c>
      <c r="S715" s="55">
        <v>14.78</v>
      </c>
      <c r="T715" s="55">
        <v>4.2</v>
      </c>
      <c r="U715" s="55">
        <v>495.2199</v>
      </c>
      <c r="V715" s="55">
        <v>0</v>
      </c>
      <c r="W715" s="55">
        <v>4623.9116000000004</v>
      </c>
      <c r="X715" s="55"/>
    </row>
    <row r="716" spans="8:24" x14ac:dyDescent="0.2">
      <c r="H716" s="54">
        <v>41999</v>
      </c>
      <c r="I716" s="55">
        <v>12464.3781</v>
      </c>
      <c r="J716" s="55">
        <v>13.11</v>
      </c>
      <c r="K716" s="55">
        <v>20.73</v>
      </c>
      <c r="L716" s="55">
        <v>11.51</v>
      </c>
      <c r="M716" s="55">
        <v>12.02</v>
      </c>
      <c r="N716" s="55">
        <v>16.350000000000001</v>
      </c>
      <c r="O716" s="55">
        <v>8.7200000000000006</v>
      </c>
      <c r="P716" s="55">
        <v>13073.7001</v>
      </c>
      <c r="Q716" s="55">
        <v>4379.8765999999996</v>
      </c>
      <c r="R716" s="55">
        <v>2258.8409999999999</v>
      </c>
      <c r="S716" s="55">
        <v>15.04</v>
      </c>
      <c r="T716" s="55">
        <v>4.26</v>
      </c>
      <c r="U716" s="55">
        <v>490.21319999999997</v>
      </c>
      <c r="V716" s="55">
        <v>0</v>
      </c>
      <c r="W716" s="55">
        <v>4602.3503000000001</v>
      </c>
      <c r="X716" s="55"/>
    </row>
    <row r="717" spans="8:24" x14ac:dyDescent="0.2">
      <c r="H717" s="54">
        <v>41998</v>
      </c>
      <c r="I717" s="55">
        <v>12492.313599999999</v>
      </c>
      <c r="J717" s="55">
        <v>12.98</v>
      </c>
      <c r="K717" s="55">
        <v>20.9</v>
      </c>
      <c r="L717" s="55">
        <v>11.6</v>
      </c>
      <c r="M717" s="55">
        <v>12.12</v>
      </c>
      <c r="N717" s="55">
        <v>16.350000000000001</v>
      </c>
      <c r="O717" s="55">
        <v>8.7799999999999994</v>
      </c>
      <c r="P717" s="55">
        <v>13168.3647</v>
      </c>
      <c r="Q717" s="55">
        <v>4370.5362999999998</v>
      </c>
      <c r="R717" s="55">
        <v>2233.3240000000001</v>
      </c>
      <c r="S717" s="55">
        <v>14.92</v>
      </c>
      <c r="T717" s="55">
        <v>4.2</v>
      </c>
      <c r="U717" s="55">
        <v>482.84249999999997</v>
      </c>
      <c r="V717" s="55">
        <v>0</v>
      </c>
      <c r="W717" s="55">
        <v>4601.4475000000002</v>
      </c>
      <c r="X717" s="55"/>
    </row>
    <row r="718" spans="8:24" x14ac:dyDescent="0.2">
      <c r="H718" s="54">
        <v>41997</v>
      </c>
      <c r="I718" s="55">
        <v>12301.581099999999</v>
      </c>
      <c r="J718" s="55">
        <v>12.98</v>
      </c>
      <c r="K718" s="55">
        <v>20.96</v>
      </c>
      <c r="L718" s="55">
        <v>11.38</v>
      </c>
      <c r="M718" s="55">
        <v>12.12</v>
      </c>
      <c r="N718" s="55">
        <v>16.350000000000001</v>
      </c>
      <c r="O718" s="55">
        <v>8.6</v>
      </c>
      <c r="P718" s="55">
        <v>12975.407800000001</v>
      </c>
      <c r="Q718" s="55">
        <v>4418.3905000000004</v>
      </c>
      <c r="R718" s="55">
        <v>2234.3618000000001</v>
      </c>
      <c r="S718" s="55">
        <v>14.91</v>
      </c>
      <c r="T718" s="55">
        <v>4.05</v>
      </c>
      <c r="U718" s="55">
        <v>479.18759999999997</v>
      </c>
      <c r="V718" s="55">
        <v>0</v>
      </c>
      <c r="W718" s="55">
        <v>4613.9391999999998</v>
      </c>
      <c r="X718" s="55"/>
    </row>
    <row r="719" spans="8:24" x14ac:dyDescent="0.2">
      <c r="H719" s="54">
        <v>41996</v>
      </c>
      <c r="I719" s="55">
        <v>12142.3614</v>
      </c>
      <c r="J719" s="55">
        <v>12.51</v>
      </c>
      <c r="K719" s="55">
        <v>20.149999999999999</v>
      </c>
      <c r="L719" s="55">
        <v>11.38</v>
      </c>
      <c r="M719" s="55">
        <v>11.54</v>
      </c>
      <c r="N719" s="55">
        <v>16.350000000000001</v>
      </c>
      <c r="O719" s="55">
        <v>8.6199999999999992</v>
      </c>
      <c r="P719" s="55">
        <v>12913.227199999999</v>
      </c>
      <c r="Q719" s="55">
        <v>4384.4831000000004</v>
      </c>
      <c r="R719" s="55">
        <v>2242.8069999999998</v>
      </c>
      <c r="S719" s="55">
        <v>14.62</v>
      </c>
      <c r="T719" s="55">
        <v>4.1500000000000004</v>
      </c>
      <c r="U719" s="55">
        <v>480.75479999999999</v>
      </c>
      <c r="V719" s="55">
        <v>0</v>
      </c>
      <c r="W719" s="55">
        <v>4598.9722000000002</v>
      </c>
      <c r="X719" s="55"/>
    </row>
    <row r="720" spans="8:24" x14ac:dyDescent="0.2">
      <c r="H720" s="54">
        <v>41995</v>
      </c>
      <c r="I720" s="55">
        <v>12341.2227</v>
      </c>
      <c r="J720" s="55">
        <v>12.56</v>
      </c>
      <c r="K720" s="55">
        <v>20.309999999999999</v>
      </c>
      <c r="L720" s="55">
        <v>11.5</v>
      </c>
      <c r="M720" s="55">
        <v>11.49</v>
      </c>
      <c r="N720" s="55">
        <v>16.350000000000001</v>
      </c>
      <c r="O720" s="55">
        <v>8.59</v>
      </c>
      <c r="P720" s="55">
        <v>12889.7685</v>
      </c>
      <c r="Q720" s="55">
        <v>4351.3272999999999</v>
      </c>
      <c r="R720" s="55">
        <v>2263.2550999999999</v>
      </c>
      <c r="S720" s="55">
        <v>14.69</v>
      </c>
      <c r="T720" s="55">
        <v>4.41</v>
      </c>
      <c r="U720" s="55">
        <v>479.79590000000002</v>
      </c>
      <c r="V720" s="55">
        <v>0</v>
      </c>
      <c r="W720" s="55">
        <v>4628.8643000000002</v>
      </c>
      <c r="X720" s="55"/>
    </row>
    <row r="721" spans="8:24" x14ac:dyDescent="0.2">
      <c r="H721" s="54">
        <v>41992</v>
      </c>
      <c r="I721" s="55">
        <v>12365.424199999999</v>
      </c>
      <c r="J721" s="55">
        <v>12.88</v>
      </c>
      <c r="K721" s="55">
        <v>22.32</v>
      </c>
      <c r="L721" s="55">
        <v>12.54</v>
      </c>
      <c r="M721" s="55">
        <v>12.24</v>
      </c>
      <c r="N721" s="55">
        <v>16.350000000000001</v>
      </c>
      <c r="O721" s="55">
        <v>8.8000000000000007</v>
      </c>
      <c r="P721" s="55">
        <v>12896.580400000001</v>
      </c>
      <c r="Q721" s="55">
        <v>4383.4624999999996</v>
      </c>
      <c r="R721" s="55">
        <v>2282.0653000000002</v>
      </c>
      <c r="S721" s="55">
        <v>15.76</v>
      </c>
      <c r="T721" s="55">
        <v>4.54</v>
      </c>
      <c r="U721" s="55">
        <v>490.1628</v>
      </c>
      <c r="V721" s="55">
        <v>0</v>
      </c>
      <c r="W721" s="55">
        <v>4624.3702999999996</v>
      </c>
      <c r="X721" s="55"/>
    </row>
    <row r="722" spans="8:24" x14ac:dyDescent="0.2">
      <c r="H722" s="54">
        <v>41991</v>
      </c>
      <c r="I722" s="55">
        <v>12368.5232</v>
      </c>
      <c r="J722" s="55">
        <v>13.15</v>
      </c>
      <c r="K722" s="55">
        <v>23.01</v>
      </c>
      <c r="L722" s="55">
        <v>12.6</v>
      </c>
      <c r="M722" s="55">
        <v>12.25</v>
      </c>
      <c r="N722" s="55">
        <v>16.350000000000001</v>
      </c>
      <c r="O722" s="55">
        <v>8.8000000000000007</v>
      </c>
      <c r="P722" s="55">
        <v>12871.2824</v>
      </c>
      <c r="Q722" s="55">
        <v>4468.0376999999999</v>
      </c>
      <c r="R722" s="55">
        <v>2258.6749</v>
      </c>
      <c r="S722" s="55">
        <v>16.25</v>
      </c>
      <c r="T722" s="55">
        <v>4.4000000000000004</v>
      </c>
      <c r="U722" s="55">
        <v>496.322</v>
      </c>
      <c r="V722" s="55">
        <v>0</v>
      </c>
      <c r="W722" s="55">
        <v>4628.0868</v>
      </c>
      <c r="X722" s="55"/>
    </row>
    <row r="723" spans="8:24" x14ac:dyDescent="0.2">
      <c r="H723" s="54">
        <v>41990</v>
      </c>
      <c r="I723" s="55">
        <v>12368.857400000001</v>
      </c>
      <c r="J723" s="55">
        <v>13.4</v>
      </c>
      <c r="K723" s="55">
        <v>23.02</v>
      </c>
      <c r="L723" s="55">
        <v>12.3</v>
      </c>
      <c r="M723" s="55">
        <v>12.43</v>
      </c>
      <c r="N723" s="55">
        <v>16.350000000000001</v>
      </c>
      <c r="O723" s="55">
        <v>8.82</v>
      </c>
      <c r="P723" s="55">
        <v>12909.656999999999</v>
      </c>
      <c r="Q723" s="55">
        <v>4485.5829000000003</v>
      </c>
      <c r="R723" s="55">
        <v>2268.7606999999998</v>
      </c>
      <c r="S723" s="55">
        <v>15.76</v>
      </c>
      <c r="T723" s="55">
        <v>4.2</v>
      </c>
      <c r="U723" s="55">
        <v>497.05160000000001</v>
      </c>
      <c r="V723" s="55">
        <v>0</v>
      </c>
      <c r="W723" s="55">
        <v>4579.1238999999996</v>
      </c>
      <c r="X723" s="55"/>
    </row>
    <row r="724" spans="8:24" x14ac:dyDescent="0.2">
      <c r="H724" s="54">
        <v>41989</v>
      </c>
      <c r="I724" s="55">
        <v>12375.423199999999</v>
      </c>
      <c r="J724" s="55">
        <v>13.29</v>
      </c>
      <c r="K724" s="55">
        <v>24.02</v>
      </c>
      <c r="L724" s="55">
        <v>12.4</v>
      </c>
      <c r="M724" s="55">
        <v>12.89</v>
      </c>
      <c r="N724" s="55">
        <v>16.350000000000001</v>
      </c>
      <c r="O724" s="55">
        <v>8.7899999999999991</v>
      </c>
      <c r="P724" s="55">
        <v>13061.040499999999</v>
      </c>
      <c r="Q724" s="55">
        <v>4529.6890999999996</v>
      </c>
      <c r="R724" s="55">
        <v>2317.7815999999998</v>
      </c>
      <c r="S724" s="55">
        <v>16.28</v>
      </c>
      <c r="T724" s="55">
        <v>4.3</v>
      </c>
      <c r="U724" s="55">
        <v>495.39920000000001</v>
      </c>
      <c r="V724" s="55">
        <v>0</v>
      </c>
      <c r="W724" s="55">
        <v>4636.1782999999996</v>
      </c>
      <c r="X724" s="55"/>
    </row>
    <row r="725" spans="8:24" x14ac:dyDescent="0.2">
      <c r="H725" s="54">
        <v>41988</v>
      </c>
      <c r="I725" s="55">
        <v>12387.7096</v>
      </c>
      <c r="J725" s="55">
        <v>13.61</v>
      </c>
      <c r="K725" s="55">
        <v>24.32</v>
      </c>
      <c r="L725" s="55">
        <v>12.13</v>
      </c>
      <c r="M725" s="55">
        <v>13.1</v>
      </c>
      <c r="N725" s="55">
        <v>16.350000000000001</v>
      </c>
      <c r="O725" s="55">
        <v>8.7799999999999994</v>
      </c>
      <c r="P725" s="55">
        <v>13126.0548</v>
      </c>
      <c r="Q725" s="55">
        <v>4522.3783999999996</v>
      </c>
      <c r="R725" s="55">
        <v>2350.1131999999998</v>
      </c>
      <c r="S725" s="55">
        <v>16.239999999999998</v>
      </c>
      <c r="T725" s="55">
        <v>4.21</v>
      </c>
      <c r="U725" s="55">
        <v>497.32249999999999</v>
      </c>
      <c r="V725" s="55">
        <v>0</v>
      </c>
      <c r="W725" s="55">
        <v>4658.2833000000001</v>
      </c>
      <c r="X725" s="55"/>
    </row>
    <row r="726" spans="8:24" x14ac:dyDescent="0.2">
      <c r="H726" s="54">
        <v>41985</v>
      </c>
      <c r="I726" s="55">
        <v>12152.8971</v>
      </c>
      <c r="J726" s="55">
        <v>13.38</v>
      </c>
      <c r="K726" s="55">
        <v>23.91</v>
      </c>
      <c r="L726" s="55">
        <v>11.4</v>
      </c>
      <c r="M726" s="55">
        <v>12.73</v>
      </c>
      <c r="N726" s="55">
        <v>16.350000000000001</v>
      </c>
      <c r="O726" s="55">
        <v>8.83</v>
      </c>
      <c r="P726" s="55">
        <v>13208.177299999999</v>
      </c>
      <c r="Q726" s="55">
        <v>4577.2969000000003</v>
      </c>
      <c r="R726" s="55">
        <v>2361.6785</v>
      </c>
      <c r="S726" s="55">
        <v>16.48</v>
      </c>
      <c r="T726" s="55">
        <v>4.3499999999999996</v>
      </c>
      <c r="U726" s="55">
        <v>497.93799999999999</v>
      </c>
      <c r="V726" s="55">
        <v>0</v>
      </c>
      <c r="W726" s="55">
        <v>4635.4675999999999</v>
      </c>
      <c r="X726" s="55"/>
    </row>
    <row r="727" spans="8:24" x14ac:dyDescent="0.2">
      <c r="H727" s="54">
        <v>41984</v>
      </c>
      <c r="I727" s="55">
        <v>11836.115</v>
      </c>
      <c r="J727" s="55">
        <v>13.3</v>
      </c>
      <c r="K727" s="55">
        <v>23.94</v>
      </c>
      <c r="L727" s="55">
        <v>11.52</v>
      </c>
      <c r="M727" s="55">
        <v>12.68</v>
      </c>
      <c r="N727" s="55">
        <v>16.350000000000001</v>
      </c>
      <c r="O727" s="55">
        <v>9</v>
      </c>
      <c r="P727" s="55">
        <v>13011.5373</v>
      </c>
      <c r="Q727" s="55">
        <v>4606.7668999999996</v>
      </c>
      <c r="R727" s="55">
        <v>2383.7055999999998</v>
      </c>
      <c r="S727" s="55">
        <v>16.350000000000001</v>
      </c>
      <c r="T727" s="55">
        <v>4.45</v>
      </c>
      <c r="U727" s="55">
        <v>499.55700000000002</v>
      </c>
      <c r="V727" s="55">
        <v>0</v>
      </c>
      <c r="W727" s="55">
        <v>4677.0793999999996</v>
      </c>
      <c r="X727" s="55"/>
    </row>
    <row r="728" spans="8:24" x14ac:dyDescent="0.2">
      <c r="H728" s="54">
        <v>41983</v>
      </c>
      <c r="I728" s="55">
        <v>11903.4565</v>
      </c>
      <c r="J728" s="55">
        <v>13.33</v>
      </c>
      <c r="K728" s="55">
        <v>23.6</v>
      </c>
      <c r="L728" s="55">
        <v>11.04</v>
      </c>
      <c r="M728" s="55">
        <v>12.24</v>
      </c>
      <c r="N728" s="55">
        <v>16.350000000000001</v>
      </c>
      <c r="O728" s="55">
        <v>8.85</v>
      </c>
      <c r="P728" s="55">
        <v>12999.416499999999</v>
      </c>
      <c r="Q728" s="55">
        <v>4596.6498000000001</v>
      </c>
      <c r="R728" s="55">
        <v>2378.8076000000001</v>
      </c>
      <c r="S728" s="55">
        <v>15.84</v>
      </c>
      <c r="T728" s="55">
        <v>4.2</v>
      </c>
      <c r="U728" s="55">
        <v>499.40699999999998</v>
      </c>
      <c r="V728" s="55">
        <v>0</v>
      </c>
      <c r="W728" s="55">
        <v>4716.0860000000002</v>
      </c>
      <c r="X728" s="55"/>
    </row>
    <row r="729" spans="8:24" x14ac:dyDescent="0.2">
      <c r="H729" s="54">
        <v>41982</v>
      </c>
      <c r="I729" s="55">
        <v>12180.397300000001</v>
      </c>
      <c r="J729" s="55">
        <v>12.48</v>
      </c>
      <c r="K729" s="55">
        <v>22.86</v>
      </c>
      <c r="L729" s="55">
        <v>10.5</v>
      </c>
      <c r="M729" s="55">
        <v>11.8</v>
      </c>
      <c r="N729" s="55">
        <v>16.350000000000001</v>
      </c>
      <c r="O729" s="55">
        <v>8.6199999999999992</v>
      </c>
      <c r="P729" s="55">
        <v>12909.1296</v>
      </c>
      <c r="Q729" s="55">
        <v>4516.7332999999999</v>
      </c>
      <c r="R729" s="55">
        <v>2300.8670999999999</v>
      </c>
      <c r="S729" s="55">
        <v>14.4</v>
      </c>
      <c r="T729" s="55">
        <v>3.88</v>
      </c>
      <c r="U729" s="55">
        <v>498.67329999999998</v>
      </c>
      <c r="V729" s="55">
        <v>0</v>
      </c>
      <c r="W729" s="55">
        <v>4569.6324999999997</v>
      </c>
      <c r="X729" s="55"/>
    </row>
    <row r="730" spans="8:24" x14ac:dyDescent="0.2">
      <c r="H730" s="54">
        <v>41981</v>
      </c>
      <c r="I730" s="55">
        <v>12212.407300000001</v>
      </c>
      <c r="J730" s="55">
        <v>12.22</v>
      </c>
      <c r="K730" s="55">
        <v>23.56</v>
      </c>
      <c r="L730" s="55">
        <v>11.38</v>
      </c>
      <c r="M730" s="55">
        <v>12.63</v>
      </c>
      <c r="N730" s="55">
        <v>16.350000000000001</v>
      </c>
      <c r="O730" s="55">
        <v>8.75</v>
      </c>
      <c r="P730" s="55">
        <v>13108.8244</v>
      </c>
      <c r="Q730" s="55">
        <v>4567.0325000000003</v>
      </c>
      <c r="R730" s="55">
        <v>2289.9515000000001</v>
      </c>
      <c r="S730" s="55">
        <v>15.8</v>
      </c>
      <c r="T730" s="55">
        <v>3.95</v>
      </c>
      <c r="U730" s="55">
        <v>500.52210000000002</v>
      </c>
      <c r="V730" s="55">
        <v>0</v>
      </c>
      <c r="W730" s="55">
        <v>4538.2075999999997</v>
      </c>
      <c r="X730" s="55"/>
    </row>
    <row r="731" spans="8:24" x14ac:dyDescent="0.2">
      <c r="H731" s="54">
        <v>41978</v>
      </c>
      <c r="I731" s="55">
        <v>12561.7706</v>
      </c>
      <c r="J731" s="55">
        <v>12.18</v>
      </c>
      <c r="K731" s="55">
        <v>24.01</v>
      </c>
      <c r="L731" s="55">
        <v>11.35</v>
      </c>
      <c r="M731" s="55">
        <v>12.89</v>
      </c>
      <c r="N731" s="55">
        <v>16.350000000000001</v>
      </c>
      <c r="O731" s="55">
        <v>8.49</v>
      </c>
      <c r="P731" s="55">
        <v>13145.6692</v>
      </c>
      <c r="Q731" s="55">
        <v>4582.1095999999998</v>
      </c>
      <c r="R731" s="55">
        <v>2263.5938000000001</v>
      </c>
      <c r="S731" s="55">
        <v>15.7</v>
      </c>
      <c r="T731" s="55">
        <v>3.59</v>
      </c>
      <c r="U731" s="55">
        <v>500.3716</v>
      </c>
      <c r="V731" s="55">
        <v>0</v>
      </c>
      <c r="W731" s="55">
        <v>4566.9004000000004</v>
      </c>
      <c r="X731" s="55"/>
    </row>
    <row r="732" spans="8:24" x14ac:dyDescent="0.2">
      <c r="H732" s="54">
        <v>41977</v>
      </c>
      <c r="I732" s="55">
        <v>12665.4984</v>
      </c>
      <c r="J732" s="55">
        <v>12.66</v>
      </c>
      <c r="K732" s="55">
        <v>25.04</v>
      </c>
      <c r="L732" s="55">
        <v>10.43</v>
      </c>
      <c r="M732" s="55">
        <v>13.52</v>
      </c>
      <c r="N732" s="55">
        <v>16.350000000000001</v>
      </c>
      <c r="O732" s="55">
        <v>8.6999999999999993</v>
      </c>
      <c r="P732" s="55">
        <v>13101.3019</v>
      </c>
      <c r="Q732" s="55">
        <v>4574.9784</v>
      </c>
      <c r="R732" s="55">
        <v>2227.4571999999998</v>
      </c>
      <c r="S732" s="55">
        <v>16.43</v>
      </c>
      <c r="T732" s="55">
        <v>3.74</v>
      </c>
      <c r="U732" s="55">
        <v>502.22890000000001</v>
      </c>
      <c r="V732" s="55">
        <v>0</v>
      </c>
      <c r="W732" s="55">
        <v>4554.1832000000004</v>
      </c>
      <c r="X732" s="55"/>
    </row>
    <row r="733" spans="8:24" x14ac:dyDescent="0.2">
      <c r="H733" s="54">
        <v>41976</v>
      </c>
      <c r="I733" s="55">
        <v>12491.074000000001</v>
      </c>
      <c r="J733" s="55">
        <v>12.43</v>
      </c>
      <c r="K733" s="55">
        <v>25.19</v>
      </c>
      <c r="L733" s="55">
        <v>10.24</v>
      </c>
      <c r="M733" s="55">
        <v>13.42</v>
      </c>
      <c r="N733" s="55">
        <v>16.350000000000001</v>
      </c>
      <c r="O733" s="55">
        <v>8.51</v>
      </c>
      <c r="P733" s="55">
        <v>12952.700699999999</v>
      </c>
      <c r="Q733" s="55">
        <v>4562.2187000000004</v>
      </c>
      <c r="R733" s="55">
        <v>2241.8724000000002</v>
      </c>
      <c r="S733" s="55">
        <v>16.54</v>
      </c>
      <c r="T733" s="55">
        <v>3.51</v>
      </c>
      <c r="U733" s="55">
        <v>500.47840000000002</v>
      </c>
      <c r="V733" s="55">
        <v>0</v>
      </c>
      <c r="W733" s="55">
        <v>4540.7273999999998</v>
      </c>
      <c r="X733" s="55"/>
    </row>
    <row r="734" spans="8:24" x14ac:dyDescent="0.2">
      <c r="H734" s="54">
        <v>41975</v>
      </c>
      <c r="I734" s="55">
        <v>12534.924999999999</v>
      </c>
      <c r="J734" s="55">
        <v>12.4</v>
      </c>
      <c r="K734" s="55">
        <v>25.45</v>
      </c>
      <c r="L734" s="55">
        <v>10.38</v>
      </c>
      <c r="M734" s="55">
        <v>13.46</v>
      </c>
      <c r="N734" s="55">
        <v>16.350000000000001</v>
      </c>
      <c r="O734" s="55">
        <v>8.34</v>
      </c>
      <c r="P734" s="55">
        <v>12880.262000000001</v>
      </c>
      <c r="Q734" s="55">
        <v>4481.8543</v>
      </c>
      <c r="R734" s="55">
        <v>2266.3371000000002</v>
      </c>
      <c r="S734" s="55">
        <v>16.920000000000002</v>
      </c>
      <c r="T734" s="55">
        <v>3.29</v>
      </c>
      <c r="U734" s="55">
        <v>497.15719999999999</v>
      </c>
      <c r="V734" s="55">
        <v>0</v>
      </c>
      <c r="W734" s="55">
        <v>4585.8207000000002</v>
      </c>
      <c r="X734" s="55"/>
    </row>
    <row r="735" spans="8:24" x14ac:dyDescent="0.2">
      <c r="H735" s="54">
        <v>41974</v>
      </c>
      <c r="I735" s="55">
        <v>12354.3986</v>
      </c>
      <c r="J735" s="55">
        <v>12.04</v>
      </c>
      <c r="K735" s="55">
        <v>25.07</v>
      </c>
      <c r="L735" s="55">
        <v>10.23</v>
      </c>
      <c r="M735" s="55">
        <v>13.35</v>
      </c>
      <c r="N735" s="55">
        <v>16.350000000000001</v>
      </c>
      <c r="O735" s="55">
        <v>8.31</v>
      </c>
      <c r="P735" s="55">
        <v>12854.584699999999</v>
      </c>
      <c r="Q735" s="55">
        <v>4475.7739000000001</v>
      </c>
      <c r="R735" s="55">
        <v>2240.2806</v>
      </c>
      <c r="S735" s="55">
        <v>16.54</v>
      </c>
      <c r="T735" s="55">
        <v>3.26</v>
      </c>
      <c r="U735" s="55">
        <v>501.21980000000002</v>
      </c>
      <c r="V735" s="55">
        <v>0</v>
      </c>
      <c r="W735" s="55">
        <v>4573.2507999999998</v>
      </c>
      <c r="X735" s="55"/>
    </row>
    <row r="736" spans="8:24" x14ac:dyDescent="0.2">
      <c r="H736" s="54"/>
      <c r="I736" s="55"/>
      <c r="J736" s="55">
        <v>12.28</v>
      </c>
      <c r="K736" s="55">
        <v>25.79</v>
      </c>
      <c r="L736" s="55">
        <v>10.210000000000001</v>
      </c>
      <c r="M736" s="55">
        <v>13.74</v>
      </c>
      <c r="N736" s="55">
        <v>16.350000000000001</v>
      </c>
      <c r="O736" s="55">
        <v>8.16</v>
      </c>
      <c r="P736" s="55">
        <v>12923.476699999999</v>
      </c>
      <c r="Q736" s="55">
        <v>4468.5754999999999</v>
      </c>
      <c r="R736" s="55">
        <v>2305.5663</v>
      </c>
      <c r="S736" s="55">
        <v>16.32</v>
      </c>
      <c r="T736" s="55">
        <v>3.16</v>
      </c>
      <c r="U736" s="55">
        <v>498.10610000000003</v>
      </c>
      <c r="V736" s="55">
        <v>0</v>
      </c>
      <c r="W736" s="55">
        <v>4616.9683000000005</v>
      </c>
      <c r="X736" s="55"/>
    </row>
    <row r="737" spans="8:24" x14ac:dyDescent="0.2">
      <c r="H737" s="54"/>
      <c r="I737" s="55"/>
      <c r="J737" s="55">
        <v>11.72</v>
      </c>
      <c r="K737" s="55">
        <v>25.27</v>
      </c>
      <c r="L737" s="55">
        <v>10.58</v>
      </c>
      <c r="M737" s="55">
        <v>13.51</v>
      </c>
      <c r="N737" s="55">
        <v>16.350000000000001</v>
      </c>
      <c r="O737" s="55">
        <v>8.0500000000000007</v>
      </c>
      <c r="P737" s="55">
        <v>12481.334800000001</v>
      </c>
      <c r="Q737" s="55">
        <v>4529.1976999999997</v>
      </c>
      <c r="R737" s="55">
        <v>2233.2274000000002</v>
      </c>
      <c r="S737" s="55">
        <v>17.329999999999998</v>
      </c>
      <c r="T737" s="55">
        <v>3.08</v>
      </c>
      <c r="U737" s="55">
        <v>502.71109999999999</v>
      </c>
      <c r="V737" s="55">
        <v>0</v>
      </c>
      <c r="W737" s="55">
        <v>4650.0304999999998</v>
      </c>
      <c r="X737" s="55"/>
    </row>
    <row r="738" spans="8:24" x14ac:dyDescent="0.2">
      <c r="H738" s="54">
        <v>41967</v>
      </c>
      <c r="I738" s="55">
        <v>12714.323899999999</v>
      </c>
      <c r="J738" s="55">
        <v>11.72</v>
      </c>
      <c r="K738" s="55">
        <v>25.27</v>
      </c>
      <c r="L738" s="55">
        <v>10.58</v>
      </c>
      <c r="M738" s="55">
        <v>13.51</v>
      </c>
      <c r="N738" s="55">
        <v>16.350000000000001</v>
      </c>
      <c r="O738" s="55">
        <v>8.0500000000000007</v>
      </c>
      <c r="P738" s="55">
        <v>12481.334800000001</v>
      </c>
      <c r="Q738" s="55">
        <v>4529.1976999999997</v>
      </c>
      <c r="R738" s="55">
        <v>2233.2274000000002</v>
      </c>
      <c r="S738" s="55">
        <v>17.329999999999998</v>
      </c>
      <c r="T738" s="55">
        <v>3.08</v>
      </c>
      <c r="U738" s="55">
        <v>502.71109999999999</v>
      </c>
      <c r="V738" s="55">
        <v>0</v>
      </c>
      <c r="W738" s="55">
        <v>4650.0304999999998</v>
      </c>
      <c r="X738" s="55"/>
    </row>
    <row r="739" spans="8:24" x14ac:dyDescent="0.2">
      <c r="H739" s="54">
        <v>42030</v>
      </c>
      <c r="I739" s="55">
        <v>12936.960300000001</v>
      </c>
      <c r="J739" s="55">
        <v>14.68</v>
      </c>
      <c r="K739" s="55">
        <v>22.95</v>
      </c>
      <c r="L739" s="55">
        <v>11.4</v>
      </c>
      <c r="M739" s="55">
        <v>13.42</v>
      </c>
      <c r="N739" s="55">
        <v>12.29</v>
      </c>
      <c r="O739" s="55">
        <v>8.43</v>
      </c>
      <c r="P739" s="55">
        <v>13014.2394</v>
      </c>
      <c r="Q739" s="55">
        <v>4293.1422000000002</v>
      </c>
      <c r="R739" s="55">
        <v>2133.3006999999998</v>
      </c>
      <c r="S739" s="55">
        <v>15.13</v>
      </c>
      <c r="T739" s="55">
        <v>5.08</v>
      </c>
      <c r="U739" s="55">
        <v>467.81200000000001</v>
      </c>
      <c r="V739" s="55">
        <v>43.87</v>
      </c>
      <c r="W739" s="55">
        <v>5059.4930000000004</v>
      </c>
      <c r="X739" s="55"/>
    </row>
    <row r="740" spans="8:24" x14ac:dyDescent="0.2">
      <c r="H740" s="54">
        <v>42027</v>
      </c>
      <c r="I740" s="55">
        <v>13050.5903</v>
      </c>
      <c r="J740" s="55">
        <v>14.5</v>
      </c>
      <c r="K740" s="55">
        <v>22.48</v>
      </c>
      <c r="L740" s="55">
        <v>11.04</v>
      </c>
      <c r="M740" s="55">
        <v>13.3</v>
      </c>
      <c r="N740" s="55">
        <v>12.14</v>
      </c>
      <c r="O740" s="55">
        <v>8.33</v>
      </c>
      <c r="P740" s="55">
        <v>13099.521699999999</v>
      </c>
      <c r="Q740" s="55">
        <v>4203.8562000000002</v>
      </c>
      <c r="R740" s="55">
        <v>2136.7293</v>
      </c>
      <c r="S740" s="55">
        <v>14.94</v>
      </c>
      <c r="T740" s="55">
        <v>4.62</v>
      </c>
      <c r="U740" s="55">
        <v>470.55110000000002</v>
      </c>
      <c r="V740" s="55">
        <v>44.22</v>
      </c>
      <c r="W740" s="55">
        <v>5087.1913000000004</v>
      </c>
      <c r="X740" s="55"/>
    </row>
    <row r="741" spans="8:24" x14ac:dyDescent="0.2">
      <c r="H741" s="54">
        <v>42026</v>
      </c>
      <c r="I741" s="55">
        <v>13080.3454</v>
      </c>
      <c r="J741" s="55">
        <v>14.65</v>
      </c>
      <c r="K741" s="55">
        <v>22.71</v>
      </c>
      <c r="L741" s="55">
        <v>11.33</v>
      </c>
      <c r="M741" s="55">
        <v>13.7</v>
      </c>
      <c r="N741" s="55">
        <v>12.35</v>
      </c>
      <c r="O741" s="55">
        <v>8.39</v>
      </c>
      <c r="P741" s="55">
        <v>13090.947700000001</v>
      </c>
      <c r="Q741" s="55">
        <v>4193.7403000000004</v>
      </c>
      <c r="R741" s="55">
        <v>2154.2901000000002</v>
      </c>
      <c r="S741" s="55">
        <v>15.36</v>
      </c>
      <c r="T741" s="55">
        <v>4.41</v>
      </c>
      <c r="U741" s="55">
        <v>470.63589999999999</v>
      </c>
      <c r="V741" s="55">
        <v>44.3</v>
      </c>
      <c r="W741" s="55">
        <v>5043.6435000000001</v>
      </c>
      <c r="X741" s="55"/>
    </row>
    <row r="742" spans="8:24" x14ac:dyDescent="0.2">
      <c r="H742" s="54">
        <v>42025</v>
      </c>
      <c r="I742" s="55">
        <v>12887.7986</v>
      </c>
      <c r="J742" s="55">
        <v>14.8</v>
      </c>
      <c r="K742" s="55">
        <v>22.5</v>
      </c>
      <c r="L742" s="55">
        <v>10.77</v>
      </c>
      <c r="M742" s="55">
        <v>12.62</v>
      </c>
      <c r="N742" s="55">
        <v>12.1</v>
      </c>
      <c r="O742" s="55">
        <v>8.3800000000000008</v>
      </c>
      <c r="P742" s="55">
        <v>13076.793299999999</v>
      </c>
      <c r="Q742" s="55">
        <v>4172.2718000000004</v>
      </c>
      <c r="R742" s="55">
        <v>2144.7487999999998</v>
      </c>
      <c r="S742" s="55">
        <v>15.15</v>
      </c>
      <c r="T742" s="55">
        <v>4.16</v>
      </c>
      <c r="U742" s="55">
        <v>471.20589999999999</v>
      </c>
      <c r="V742" s="55">
        <v>44.59</v>
      </c>
      <c r="W742" s="55">
        <v>5024.3415000000005</v>
      </c>
      <c r="X742" s="55"/>
    </row>
    <row r="743" spans="8:24" x14ac:dyDescent="0.2">
      <c r="H743" s="54">
        <v>42024</v>
      </c>
      <c r="I743" s="55">
        <v>12584.390600000001</v>
      </c>
      <c r="J743" s="55">
        <v>14.63</v>
      </c>
      <c r="K743" s="55">
        <v>21.76</v>
      </c>
      <c r="L743" s="55">
        <v>10.58</v>
      </c>
      <c r="M743" s="55">
        <v>12.62</v>
      </c>
      <c r="N743" s="55">
        <v>11.82</v>
      </c>
      <c r="O743" s="55">
        <v>8.2100000000000009</v>
      </c>
      <c r="P743" s="55">
        <v>13170.7878</v>
      </c>
      <c r="Q743" s="55">
        <v>4234.9198999999999</v>
      </c>
      <c r="R743" s="55">
        <v>2110.7651999999998</v>
      </c>
      <c r="S743" s="55">
        <v>14.95</v>
      </c>
      <c r="T743" s="55">
        <v>4.04</v>
      </c>
      <c r="U743" s="55">
        <v>468.9366</v>
      </c>
      <c r="V743" s="55">
        <v>44.2</v>
      </c>
      <c r="W743" s="55">
        <v>4871.6450999999997</v>
      </c>
      <c r="X743" s="55"/>
    </row>
    <row r="744" spans="8:24" x14ac:dyDescent="0.2">
      <c r="H744" s="54">
        <v>42023</v>
      </c>
      <c r="I744" s="55">
        <v>12650.256600000001</v>
      </c>
      <c r="J744" s="55">
        <v>13.42</v>
      </c>
      <c r="K744" s="55">
        <v>20.8</v>
      </c>
      <c r="L744" s="55">
        <v>10.1</v>
      </c>
      <c r="M744" s="55">
        <v>12.35</v>
      </c>
      <c r="N744" s="55">
        <v>11.5</v>
      </c>
      <c r="O744" s="55">
        <v>8.01</v>
      </c>
      <c r="P744" s="55">
        <v>13200.0906</v>
      </c>
      <c r="Q744" s="55">
        <v>4244.1394</v>
      </c>
      <c r="R744" s="55">
        <v>2110.9938999999999</v>
      </c>
      <c r="S744" s="55">
        <v>14.22</v>
      </c>
      <c r="T744" s="55">
        <v>3.89</v>
      </c>
      <c r="U744" s="55">
        <v>471.28070000000002</v>
      </c>
      <c r="V744" s="55">
        <v>0</v>
      </c>
      <c r="W744" s="55">
        <v>4872.7809999999999</v>
      </c>
      <c r="X744" s="55"/>
    </row>
    <row r="745" spans="8:24" x14ac:dyDescent="0.2">
      <c r="H745" s="54">
        <v>42020</v>
      </c>
      <c r="I745" s="55">
        <v>12556.758099999999</v>
      </c>
      <c r="J745" s="55">
        <v>13.59</v>
      </c>
      <c r="K745" s="55">
        <v>21.08</v>
      </c>
      <c r="L745" s="55">
        <v>10.07</v>
      </c>
      <c r="M745" s="55">
        <v>12.4</v>
      </c>
      <c r="N745" s="55">
        <v>11.86</v>
      </c>
      <c r="O745" s="55">
        <v>8.5500000000000007</v>
      </c>
      <c r="P745" s="55">
        <v>13185.041300000001</v>
      </c>
      <c r="Q745" s="55">
        <v>4221.3945999999996</v>
      </c>
      <c r="R745" s="55">
        <v>2138.9803000000002</v>
      </c>
      <c r="S745" s="55">
        <v>14.55</v>
      </c>
      <c r="T745" s="55">
        <v>4.2699999999999996</v>
      </c>
      <c r="U745" s="55">
        <v>471.8569</v>
      </c>
      <c r="V745" s="55">
        <v>44.01</v>
      </c>
      <c r="W745" s="55">
        <v>4775.8834999999999</v>
      </c>
      <c r="X745" s="55"/>
    </row>
    <row r="746" spans="8:24" x14ac:dyDescent="0.2">
      <c r="H746" s="54">
        <v>42019</v>
      </c>
      <c r="I746" s="55">
        <v>12618.962299999999</v>
      </c>
      <c r="J746" s="55">
        <v>13.08</v>
      </c>
      <c r="K746" s="55">
        <v>20.61</v>
      </c>
      <c r="L746" s="55">
        <v>9.8800000000000008</v>
      </c>
      <c r="M746" s="55">
        <v>11.95</v>
      </c>
      <c r="N746" s="55">
        <v>11.74</v>
      </c>
      <c r="O746" s="55">
        <v>8.56</v>
      </c>
      <c r="P746" s="55">
        <v>13026.099399999999</v>
      </c>
      <c r="Q746" s="55">
        <v>4219.4926999999998</v>
      </c>
      <c r="R746" s="55">
        <v>2161.9036000000001</v>
      </c>
      <c r="S746" s="55">
        <v>14.34</v>
      </c>
      <c r="T746" s="55">
        <v>4.13</v>
      </c>
      <c r="U746" s="55">
        <v>473.03129999999999</v>
      </c>
      <c r="V746" s="55">
        <v>43.57</v>
      </c>
      <c r="W746" s="55">
        <v>4767.9337999999998</v>
      </c>
      <c r="X746" s="55"/>
    </row>
    <row r="747" spans="8:24" x14ac:dyDescent="0.2">
      <c r="H747" s="54">
        <v>42018</v>
      </c>
      <c r="I747" s="55">
        <v>12447.3971</v>
      </c>
      <c r="J747" s="55">
        <v>12.83</v>
      </c>
      <c r="K747" s="55">
        <v>21.13</v>
      </c>
      <c r="L747" s="55">
        <v>9.85</v>
      </c>
      <c r="M747" s="55">
        <v>11.85</v>
      </c>
      <c r="N747" s="55">
        <v>11.74</v>
      </c>
      <c r="O747" s="55">
        <v>8.42</v>
      </c>
      <c r="P747" s="55">
        <v>12953.0542</v>
      </c>
      <c r="Q747" s="55">
        <v>4197.3198000000002</v>
      </c>
      <c r="R747" s="55">
        <v>2137.9396999999999</v>
      </c>
      <c r="S747" s="55">
        <v>14.13</v>
      </c>
      <c r="T747" s="55">
        <v>4.01</v>
      </c>
      <c r="U747" s="55">
        <v>469.94139999999999</v>
      </c>
      <c r="V747" s="55">
        <v>43.18</v>
      </c>
      <c r="W747" s="55">
        <v>4764.4326000000001</v>
      </c>
      <c r="X747" s="55"/>
    </row>
    <row r="748" spans="8:24" x14ac:dyDescent="0.2">
      <c r="H748" s="54">
        <v>42017</v>
      </c>
      <c r="I748" s="55">
        <v>12898.462100000001</v>
      </c>
      <c r="J748" s="55">
        <v>13.26</v>
      </c>
      <c r="K748" s="55">
        <v>21.66</v>
      </c>
      <c r="L748" s="55">
        <v>9.84</v>
      </c>
      <c r="M748" s="55">
        <v>12.06</v>
      </c>
      <c r="N748" s="55">
        <v>11.84</v>
      </c>
      <c r="O748" s="55">
        <v>8.5299999999999994</v>
      </c>
      <c r="P748" s="55">
        <v>12966.0731</v>
      </c>
      <c r="Q748" s="55">
        <v>4270.7532000000001</v>
      </c>
      <c r="R748" s="55">
        <v>2204.7764999999999</v>
      </c>
      <c r="S748" s="55">
        <v>14.2</v>
      </c>
      <c r="T748" s="55">
        <v>4.13</v>
      </c>
      <c r="U748" s="55">
        <v>469.61720000000003</v>
      </c>
      <c r="V748" s="55">
        <v>42.3</v>
      </c>
      <c r="W748" s="55">
        <v>4778.3272999999999</v>
      </c>
      <c r="X748" s="55"/>
    </row>
    <row r="749" spans="8:24" x14ac:dyDescent="0.2">
      <c r="H749" s="54">
        <v>42016</v>
      </c>
      <c r="I749" s="55">
        <v>13249.991599999999</v>
      </c>
      <c r="J749" s="55">
        <v>13.38</v>
      </c>
      <c r="K749" s="55">
        <v>20.89</v>
      </c>
      <c r="L749" s="55">
        <v>9.67</v>
      </c>
      <c r="M749" s="55">
        <v>12.08</v>
      </c>
      <c r="N749" s="55">
        <v>11.74</v>
      </c>
      <c r="O749" s="55">
        <v>8.4600000000000009</v>
      </c>
      <c r="P749" s="55">
        <v>13135.108099999999</v>
      </c>
      <c r="Q749" s="55">
        <v>4350.7061000000003</v>
      </c>
      <c r="R749" s="55">
        <v>2241.4839999999999</v>
      </c>
      <c r="S749" s="55">
        <v>14.1</v>
      </c>
      <c r="T749" s="55">
        <v>4.17</v>
      </c>
      <c r="U749" s="55">
        <v>470.85899999999998</v>
      </c>
      <c r="V749" s="55">
        <v>42.31</v>
      </c>
      <c r="W749" s="55">
        <v>4813.6480000000001</v>
      </c>
      <c r="X749" s="55"/>
    </row>
    <row r="750" spans="8:24" x14ac:dyDescent="0.2">
      <c r="H750" s="54">
        <v>42013</v>
      </c>
      <c r="I750" s="55">
        <v>13214.249599999999</v>
      </c>
      <c r="J750" s="55">
        <v>13.4</v>
      </c>
      <c r="K750" s="55">
        <v>20.9</v>
      </c>
      <c r="L750" s="55">
        <v>9.9</v>
      </c>
      <c r="M750" s="55">
        <v>11.87</v>
      </c>
      <c r="N750" s="55">
        <v>12.1</v>
      </c>
      <c r="O750" s="55">
        <v>8.67</v>
      </c>
      <c r="P750" s="55">
        <v>13157.7279</v>
      </c>
      <c r="Q750" s="55">
        <v>4325.4850999999999</v>
      </c>
      <c r="R750" s="55">
        <v>2240.6889999999999</v>
      </c>
      <c r="S750" s="55">
        <v>14.51</v>
      </c>
      <c r="T750" s="55">
        <v>4.18</v>
      </c>
      <c r="U750" s="55">
        <v>476.86720000000003</v>
      </c>
      <c r="V750" s="55">
        <v>42.51</v>
      </c>
      <c r="W750" s="55">
        <v>4743.4760999999999</v>
      </c>
      <c r="X750" s="55"/>
    </row>
    <row r="751" spans="8:24" x14ac:dyDescent="0.2">
      <c r="H751" s="54">
        <v>42012</v>
      </c>
      <c r="I751" s="55">
        <v>13111.890799999999</v>
      </c>
      <c r="J751" s="55">
        <v>13.12</v>
      </c>
      <c r="K751" s="55">
        <v>20.86</v>
      </c>
      <c r="L751" s="55">
        <v>9.8000000000000007</v>
      </c>
      <c r="M751" s="55">
        <v>11.86</v>
      </c>
      <c r="N751" s="55">
        <v>12.2</v>
      </c>
      <c r="O751" s="55">
        <v>8.91</v>
      </c>
      <c r="P751" s="55">
        <v>13189.554899999999</v>
      </c>
      <c r="Q751" s="55">
        <v>4329.8888999999999</v>
      </c>
      <c r="R751" s="55">
        <v>2267.0736000000002</v>
      </c>
      <c r="S751" s="55">
        <v>14.72</v>
      </c>
      <c r="T751" s="55">
        <v>4.22</v>
      </c>
      <c r="U751" s="55">
        <v>491.7747</v>
      </c>
      <c r="V751" s="55">
        <v>42.93</v>
      </c>
      <c r="W751" s="55">
        <v>4734.5245999999997</v>
      </c>
      <c r="X751" s="55"/>
    </row>
    <row r="752" spans="8:24" x14ac:dyDescent="0.2">
      <c r="H752" s="54">
        <v>42011</v>
      </c>
      <c r="I752" s="55">
        <v>13278.7981</v>
      </c>
      <c r="J752" s="55">
        <v>13.34</v>
      </c>
      <c r="K752" s="55">
        <v>20.38</v>
      </c>
      <c r="L752" s="55">
        <v>9.5399999999999991</v>
      </c>
      <c r="M752" s="55">
        <v>11.82</v>
      </c>
      <c r="N752" s="55">
        <v>12.42</v>
      </c>
      <c r="O752" s="55">
        <v>9.08</v>
      </c>
      <c r="P752" s="55">
        <v>13116.661</v>
      </c>
      <c r="Q752" s="55">
        <v>4340.7934999999998</v>
      </c>
      <c r="R752" s="55">
        <v>2254.9857999999999</v>
      </c>
      <c r="S752" s="55">
        <v>14.42</v>
      </c>
      <c r="T752" s="55">
        <v>4.29</v>
      </c>
      <c r="U752" s="55">
        <v>493.47149999999999</v>
      </c>
      <c r="V752" s="55">
        <v>42.16</v>
      </c>
      <c r="W752" s="55">
        <v>4715.3987999999999</v>
      </c>
      <c r="X752" s="55"/>
    </row>
    <row r="753" spans="8:24" x14ac:dyDescent="0.2">
      <c r="H753" s="54">
        <v>42010</v>
      </c>
      <c r="I753" s="55">
        <v>13551.505499999999</v>
      </c>
      <c r="J753" s="55">
        <v>13.3</v>
      </c>
      <c r="K753" s="55">
        <v>20.75</v>
      </c>
      <c r="L753" s="55">
        <v>9.65</v>
      </c>
      <c r="M753" s="55">
        <v>11.92</v>
      </c>
      <c r="N753" s="55">
        <v>13.25</v>
      </c>
      <c r="O753" s="55">
        <v>9.14</v>
      </c>
      <c r="P753" s="55">
        <v>13150.839099999999</v>
      </c>
      <c r="Q753" s="55">
        <v>4317.1108999999997</v>
      </c>
      <c r="R753" s="55">
        <v>2253.5313999999998</v>
      </c>
      <c r="S753" s="55">
        <v>14.82</v>
      </c>
      <c r="T753" s="55">
        <v>4.22</v>
      </c>
      <c r="U753" s="55">
        <v>495.55950000000001</v>
      </c>
      <c r="V753" s="55">
        <v>41.46</v>
      </c>
      <c r="W753" s="55">
        <v>4640.6139999999996</v>
      </c>
      <c r="X753" s="55"/>
    </row>
    <row r="754" spans="8:24" x14ac:dyDescent="0.2">
      <c r="H754" s="54">
        <v>42009</v>
      </c>
      <c r="I754" s="55">
        <v>13277.0108</v>
      </c>
      <c r="J754" s="55">
        <v>12.82</v>
      </c>
      <c r="K754" s="55">
        <v>19.02</v>
      </c>
      <c r="L754" s="55">
        <v>9.41</v>
      </c>
      <c r="M754" s="55">
        <v>11.68</v>
      </c>
      <c r="N754" s="55">
        <v>14.72</v>
      </c>
      <c r="O754" s="55">
        <v>9.01</v>
      </c>
      <c r="P754" s="55">
        <v>13073.290999999999</v>
      </c>
      <c r="Q754" s="55">
        <v>4329.8770000000004</v>
      </c>
      <c r="R754" s="55">
        <v>2218.0079000000001</v>
      </c>
      <c r="S754" s="55">
        <v>14.24</v>
      </c>
      <c r="T754" s="55">
        <v>4.33</v>
      </c>
      <c r="U754" s="55">
        <v>494.4701</v>
      </c>
      <c r="V754" s="55">
        <v>41.95</v>
      </c>
      <c r="W754" s="55">
        <v>4612.2290999999996</v>
      </c>
      <c r="X754" s="55"/>
    </row>
    <row r="755" spans="8:24" x14ac:dyDescent="0.2">
      <c r="H755" s="54">
        <v>42006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  <c r="U755" s="55">
        <v>0</v>
      </c>
      <c r="V755" s="55">
        <v>42.45</v>
      </c>
      <c r="W755" s="55">
        <v>0</v>
      </c>
      <c r="X755" s="55"/>
    </row>
    <row r="756" spans="8:24" x14ac:dyDescent="0.2">
      <c r="H756" s="54">
        <v>42004</v>
      </c>
      <c r="I756" s="55">
        <v>13487.4308</v>
      </c>
      <c r="J756" s="55">
        <v>12.45</v>
      </c>
      <c r="K756" s="55">
        <v>19.36</v>
      </c>
      <c r="L756" s="55">
        <v>9.85</v>
      </c>
      <c r="M756" s="55">
        <v>11.67</v>
      </c>
      <c r="N756" s="55">
        <v>16.350000000000001</v>
      </c>
      <c r="O756" s="55">
        <v>8.68</v>
      </c>
      <c r="P756" s="55">
        <v>13302.1245</v>
      </c>
      <c r="Q756" s="55">
        <v>4309.8662999999997</v>
      </c>
      <c r="R756" s="55">
        <v>2264.3622</v>
      </c>
      <c r="S756" s="55">
        <v>14.43</v>
      </c>
      <c r="T756" s="55">
        <v>4.08</v>
      </c>
      <c r="U756" s="55">
        <v>493.36590000000001</v>
      </c>
      <c r="V756" s="55">
        <v>42.42</v>
      </c>
      <c r="W756" s="55">
        <v>4662.7329</v>
      </c>
      <c r="X756" s="55"/>
    </row>
    <row r="757" spans="8:24" x14ac:dyDescent="0.2">
      <c r="H757" s="54">
        <v>42003</v>
      </c>
      <c r="I757" s="55">
        <v>13270.497300000001</v>
      </c>
      <c r="J757" s="55">
        <v>12.3</v>
      </c>
      <c r="K757" s="55">
        <v>19.350000000000001</v>
      </c>
      <c r="L757" s="55">
        <v>9.61</v>
      </c>
      <c r="M757" s="55">
        <v>11.59</v>
      </c>
      <c r="N757" s="55">
        <v>16.350000000000001</v>
      </c>
      <c r="O757" s="55">
        <v>8.66</v>
      </c>
      <c r="P757" s="55">
        <v>13385.150799999999</v>
      </c>
      <c r="Q757" s="55">
        <v>4414.5373</v>
      </c>
      <c r="R757" s="55">
        <v>2296.9065999999998</v>
      </c>
      <c r="S757" s="55">
        <v>14.44</v>
      </c>
      <c r="T757" s="55">
        <v>4.05</v>
      </c>
      <c r="U757" s="55">
        <v>499.7167</v>
      </c>
      <c r="V757" s="55">
        <v>43.41</v>
      </c>
      <c r="W757" s="55">
        <v>4638.3182999999999</v>
      </c>
      <c r="X757" s="55"/>
    </row>
    <row r="758" spans="8:24" x14ac:dyDescent="0.2">
      <c r="H758" s="54">
        <v>42002</v>
      </c>
      <c r="I758" s="55">
        <v>12673.4784</v>
      </c>
      <c r="J758" s="55">
        <v>12.77</v>
      </c>
      <c r="K758" s="55">
        <v>19.64</v>
      </c>
      <c r="L758" s="55">
        <v>10.36</v>
      </c>
      <c r="M758" s="55">
        <v>11.65</v>
      </c>
      <c r="N758" s="55">
        <v>16.350000000000001</v>
      </c>
      <c r="O758" s="55">
        <v>8.91</v>
      </c>
      <c r="P758" s="55">
        <v>13213.3123</v>
      </c>
      <c r="Q758" s="55">
        <v>4422.4897000000001</v>
      </c>
      <c r="R758" s="55">
        <v>2295.9576999999999</v>
      </c>
      <c r="S758" s="55">
        <v>14.78</v>
      </c>
      <c r="T758" s="55">
        <v>4.2</v>
      </c>
      <c r="U758" s="55">
        <v>495.2199</v>
      </c>
      <c r="V758" s="55">
        <v>44.31</v>
      </c>
      <c r="W758" s="55">
        <v>4623.9116000000004</v>
      </c>
      <c r="X758" s="55"/>
    </row>
    <row r="759" spans="8:24" x14ac:dyDescent="0.2">
      <c r="H759" s="54">
        <v>41999</v>
      </c>
      <c r="I759" s="55">
        <v>12464.3781</v>
      </c>
      <c r="J759" s="55">
        <v>13.11</v>
      </c>
      <c r="K759" s="55">
        <v>20.73</v>
      </c>
      <c r="L759" s="55">
        <v>11.51</v>
      </c>
      <c r="M759" s="55">
        <v>12.02</v>
      </c>
      <c r="N759" s="55">
        <v>16.350000000000001</v>
      </c>
      <c r="O759" s="55">
        <v>8.7200000000000006</v>
      </c>
      <c r="P759" s="55">
        <v>13073.7001</v>
      </c>
      <c r="Q759" s="55">
        <v>4379.8765999999996</v>
      </c>
      <c r="R759" s="55">
        <v>2258.8409999999999</v>
      </c>
      <c r="S759" s="55">
        <v>15.04</v>
      </c>
      <c r="T759" s="55">
        <v>4.26</v>
      </c>
      <c r="U759" s="55">
        <v>490.21319999999997</v>
      </c>
      <c r="V759" s="55">
        <v>44.08</v>
      </c>
      <c r="W759" s="55">
        <v>4602.3503000000001</v>
      </c>
      <c r="X759" s="55"/>
    </row>
    <row r="760" spans="8:24" x14ac:dyDescent="0.2">
      <c r="H760" s="54">
        <v>41998</v>
      </c>
      <c r="I760" s="55">
        <v>12492.313599999999</v>
      </c>
      <c r="J760" s="55">
        <v>12.98</v>
      </c>
      <c r="K760" s="55">
        <v>20.9</v>
      </c>
      <c r="L760" s="55">
        <v>11.6</v>
      </c>
      <c r="M760" s="55">
        <v>12.12</v>
      </c>
      <c r="N760" s="55">
        <v>16.350000000000001</v>
      </c>
      <c r="O760" s="55">
        <v>8.7799999999999994</v>
      </c>
      <c r="P760" s="55">
        <v>13168.3647</v>
      </c>
      <c r="Q760" s="55">
        <v>4370.5362999999998</v>
      </c>
      <c r="R760" s="55">
        <v>2233.3240000000001</v>
      </c>
      <c r="S760" s="55">
        <v>14.92</v>
      </c>
      <c r="T760" s="55">
        <v>4.2</v>
      </c>
      <c r="U760" s="55">
        <v>482.84249999999997</v>
      </c>
      <c r="V760" s="55">
        <v>0</v>
      </c>
      <c r="W760" s="55">
        <v>4601.4475000000002</v>
      </c>
      <c r="X760" s="55"/>
    </row>
    <row r="761" spans="8:24" x14ac:dyDescent="0.2">
      <c r="H761" s="54">
        <v>41997</v>
      </c>
      <c r="I761" s="55">
        <v>12301.581099999999</v>
      </c>
      <c r="J761" s="55">
        <v>12.98</v>
      </c>
      <c r="K761" s="55">
        <v>20.96</v>
      </c>
      <c r="L761" s="55">
        <v>11.38</v>
      </c>
      <c r="M761" s="55">
        <v>12.12</v>
      </c>
      <c r="N761" s="55">
        <v>16.350000000000001</v>
      </c>
      <c r="O761" s="55">
        <v>8.6</v>
      </c>
      <c r="P761" s="55">
        <v>12975.407800000001</v>
      </c>
      <c r="Q761" s="55">
        <v>4418.3905000000004</v>
      </c>
      <c r="R761" s="55">
        <v>2234.3618000000001</v>
      </c>
      <c r="S761" s="55">
        <v>14.91</v>
      </c>
      <c r="T761" s="55">
        <v>4.05</v>
      </c>
      <c r="U761" s="55">
        <v>479.18759999999997</v>
      </c>
      <c r="V761" s="55">
        <v>43.08</v>
      </c>
      <c r="W761" s="55">
        <v>4613.9391999999998</v>
      </c>
      <c r="X761" s="55"/>
    </row>
    <row r="762" spans="8:24" x14ac:dyDescent="0.2">
      <c r="H762" s="54">
        <v>41996</v>
      </c>
      <c r="I762" s="55">
        <v>12142.3614</v>
      </c>
      <c r="J762" s="55">
        <v>12.51</v>
      </c>
      <c r="K762" s="55">
        <v>20.149999999999999</v>
      </c>
      <c r="L762" s="55">
        <v>11.38</v>
      </c>
      <c r="M762" s="55">
        <v>11.54</v>
      </c>
      <c r="N762" s="55">
        <v>16.350000000000001</v>
      </c>
      <c r="O762" s="55">
        <v>8.6199999999999992</v>
      </c>
      <c r="P762" s="55">
        <v>12913.227199999999</v>
      </c>
      <c r="Q762" s="55">
        <v>4384.4831000000004</v>
      </c>
      <c r="R762" s="55">
        <v>2242.8069999999998</v>
      </c>
      <c r="S762" s="55">
        <v>14.62</v>
      </c>
      <c r="T762" s="55">
        <v>4.1500000000000004</v>
      </c>
      <c r="U762" s="55">
        <v>480.75479999999999</v>
      </c>
      <c r="V762" s="55">
        <v>42.1</v>
      </c>
      <c r="W762" s="55">
        <v>4598.9722000000002</v>
      </c>
      <c r="X762" s="55"/>
    </row>
    <row r="763" spans="8:24" x14ac:dyDescent="0.2">
      <c r="H763" s="54">
        <v>41995</v>
      </c>
      <c r="I763" s="55">
        <v>12341.2227</v>
      </c>
      <c r="J763" s="55">
        <v>12.56</v>
      </c>
      <c r="K763" s="55">
        <v>20.309999999999999</v>
      </c>
      <c r="L763" s="55">
        <v>11.5</v>
      </c>
      <c r="M763" s="55">
        <v>11.49</v>
      </c>
      <c r="N763" s="55">
        <v>16.350000000000001</v>
      </c>
      <c r="O763" s="55">
        <v>8.59</v>
      </c>
      <c r="P763" s="55">
        <v>12889.7685</v>
      </c>
      <c r="Q763" s="55">
        <v>4351.3272999999999</v>
      </c>
      <c r="R763" s="55">
        <v>2263.2550999999999</v>
      </c>
      <c r="S763" s="55">
        <v>14.69</v>
      </c>
      <c r="T763" s="55">
        <v>4.41</v>
      </c>
      <c r="U763" s="55">
        <v>479.79590000000002</v>
      </c>
      <c r="V763" s="55">
        <v>42.03</v>
      </c>
      <c r="W763" s="55">
        <v>4628.8643000000002</v>
      </c>
      <c r="X763" s="55"/>
    </row>
    <row r="764" spans="8:24" x14ac:dyDescent="0.2">
      <c r="H764" s="54">
        <v>41992</v>
      </c>
      <c r="I764" s="55">
        <v>12365.424199999999</v>
      </c>
      <c r="J764" s="55">
        <v>12.88</v>
      </c>
      <c r="K764" s="55">
        <v>22.32</v>
      </c>
      <c r="L764" s="55">
        <v>12.54</v>
      </c>
      <c r="M764" s="55">
        <v>12.24</v>
      </c>
      <c r="N764" s="55">
        <v>16.350000000000001</v>
      </c>
      <c r="O764" s="55">
        <v>8.8000000000000007</v>
      </c>
      <c r="P764" s="55">
        <v>12896.580400000001</v>
      </c>
      <c r="Q764" s="55">
        <v>4383.4624999999996</v>
      </c>
      <c r="R764" s="55">
        <v>2282.0653000000002</v>
      </c>
      <c r="S764" s="55">
        <v>15.76</v>
      </c>
      <c r="T764" s="55">
        <v>4.54</v>
      </c>
      <c r="U764" s="55">
        <v>490.1628</v>
      </c>
      <c r="V764" s="55">
        <v>41.73</v>
      </c>
      <c r="W764" s="55">
        <v>4624.3702999999996</v>
      </c>
      <c r="X764" s="55"/>
    </row>
    <row r="765" spans="8:24" x14ac:dyDescent="0.2">
      <c r="H765" s="54">
        <v>41991</v>
      </c>
      <c r="I765" s="55">
        <v>12368.5232</v>
      </c>
      <c r="J765" s="55">
        <v>13.15</v>
      </c>
      <c r="K765" s="55">
        <v>23.01</v>
      </c>
      <c r="L765" s="55">
        <v>12.6</v>
      </c>
      <c r="M765" s="55">
        <v>12.25</v>
      </c>
      <c r="N765" s="55">
        <v>16.350000000000001</v>
      </c>
      <c r="O765" s="55">
        <v>8.8000000000000007</v>
      </c>
      <c r="P765" s="55">
        <v>12871.2824</v>
      </c>
      <c r="Q765" s="55">
        <v>4468.0376999999999</v>
      </c>
      <c r="R765" s="55">
        <v>2258.6749</v>
      </c>
      <c r="S765" s="55">
        <v>16.25</v>
      </c>
      <c r="T765" s="55">
        <v>4.4000000000000004</v>
      </c>
      <c r="U765" s="55">
        <v>496.322</v>
      </c>
      <c r="V765" s="55">
        <v>41.57</v>
      </c>
      <c r="W765" s="55">
        <v>4628.0868</v>
      </c>
      <c r="X765" s="55"/>
    </row>
    <row r="766" spans="8:24" x14ac:dyDescent="0.2">
      <c r="H766" s="54">
        <v>41990</v>
      </c>
      <c r="I766" s="55">
        <v>12368.857400000001</v>
      </c>
      <c r="J766" s="55">
        <v>13.4</v>
      </c>
      <c r="K766" s="55">
        <v>23.02</v>
      </c>
      <c r="L766" s="55">
        <v>12.3</v>
      </c>
      <c r="M766" s="55">
        <v>12.43</v>
      </c>
      <c r="N766" s="55">
        <v>16.350000000000001</v>
      </c>
      <c r="O766" s="55">
        <v>8.82</v>
      </c>
      <c r="P766" s="55">
        <v>12909.656999999999</v>
      </c>
      <c r="Q766" s="55">
        <v>4485.5829000000003</v>
      </c>
      <c r="R766" s="55">
        <v>2268.7606999999998</v>
      </c>
      <c r="S766" s="55">
        <v>15.76</v>
      </c>
      <c r="T766" s="55">
        <v>4.2</v>
      </c>
      <c r="U766" s="55">
        <v>497.05160000000001</v>
      </c>
      <c r="V766" s="55">
        <v>40.299999999999997</v>
      </c>
      <c r="W766" s="55">
        <v>4579.1238999999996</v>
      </c>
      <c r="X766" s="55"/>
    </row>
    <row r="767" spans="8:24" x14ac:dyDescent="0.2">
      <c r="H767" s="54">
        <v>41989</v>
      </c>
      <c r="I767" s="55">
        <v>12375.423199999999</v>
      </c>
      <c r="J767" s="55">
        <v>13.29</v>
      </c>
      <c r="K767" s="55">
        <v>24.02</v>
      </c>
      <c r="L767" s="55">
        <v>12.4</v>
      </c>
      <c r="M767" s="55">
        <v>12.89</v>
      </c>
      <c r="N767" s="55">
        <v>16.350000000000001</v>
      </c>
      <c r="O767" s="55">
        <v>8.7899999999999991</v>
      </c>
      <c r="P767" s="55">
        <v>13061.040499999999</v>
      </c>
      <c r="Q767" s="55">
        <v>4529.6890999999996</v>
      </c>
      <c r="R767" s="55">
        <v>2317.7815999999998</v>
      </c>
      <c r="S767" s="55">
        <v>16.28</v>
      </c>
      <c r="T767" s="55">
        <v>4.3</v>
      </c>
      <c r="U767" s="55">
        <v>495.39920000000001</v>
      </c>
      <c r="V767" s="55">
        <v>39.1</v>
      </c>
      <c r="W767" s="55">
        <v>4636.1782999999996</v>
      </c>
      <c r="X767" s="55"/>
    </row>
    <row r="768" spans="8:24" x14ac:dyDescent="0.2">
      <c r="H768" s="54">
        <v>41988</v>
      </c>
      <c r="I768" s="55">
        <v>12387.7096</v>
      </c>
      <c r="J768" s="55">
        <v>13.61</v>
      </c>
      <c r="K768" s="55">
        <v>24.32</v>
      </c>
      <c r="L768" s="55">
        <v>12.13</v>
      </c>
      <c r="M768" s="55">
        <v>13.1</v>
      </c>
      <c r="N768" s="55">
        <v>16.350000000000001</v>
      </c>
      <c r="O768" s="55">
        <v>8.7799999999999994</v>
      </c>
      <c r="P768" s="55">
        <v>13126.0548</v>
      </c>
      <c r="Q768" s="55">
        <v>4522.3783999999996</v>
      </c>
      <c r="R768" s="55">
        <v>2350.1131999999998</v>
      </c>
      <c r="S768" s="55">
        <v>16.239999999999998</v>
      </c>
      <c r="T768" s="55">
        <v>4.21</v>
      </c>
      <c r="U768" s="55">
        <v>497.32249999999999</v>
      </c>
      <c r="V768" s="55">
        <v>39.28</v>
      </c>
      <c r="W768" s="55">
        <v>4658.2833000000001</v>
      </c>
      <c r="X768" s="55"/>
    </row>
    <row r="769" spans="8:24" x14ac:dyDescent="0.2">
      <c r="H769" s="54">
        <v>41985</v>
      </c>
      <c r="I769" s="55">
        <v>12152.8971</v>
      </c>
      <c r="J769" s="55">
        <v>13.38</v>
      </c>
      <c r="K769" s="55">
        <v>23.91</v>
      </c>
      <c r="L769" s="55">
        <v>11.4</v>
      </c>
      <c r="M769" s="55">
        <v>12.73</v>
      </c>
      <c r="N769" s="55">
        <v>16.350000000000001</v>
      </c>
      <c r="O769" s="55">
        <v>8.83</v>
      </c>
      <c r="P769" s="55">
        <v>13208.177299999999</v>
      </c>
      <c r="Q769" s="55">
        <v>4577.2969000000003</v>
      </c>
      <c r="R769" s="55">
        <v>2361.6785</v>
      </c>
      <c r="S769" s="55">
        <v>16.48</v>
      </c>
      <c r="T769" s="55">
        <v>4.3499999999999996</v>
      </c>
      <c r="U769" s="55">
        <v>497.93799999999999</v>
      </c>
      <c r="V769" s="55">
        <v>39.97</v>
      </c>
      <c r="W769" s="55">
        <v>4635.4675999999999</v>
      </c>
      <c r="X769" s="55"/>
    </row>
    <row r="770" spans="8:24" x14ac:dyDescent="0.2">
      <c r="H770" s="54">
        <v>41984</v>
      </c>
      <c r="I770" s="55">
        <v>11836.115</v>
      </c>
      <c r="J770" s="55">
        <v>13.3</v>
      </c>
      <c r="K770" s="55">
        <v>23.94</v>
      </c>
      <c r="L770" s="55">
        <v>11.52</v>
      </c>
      <c r="M770" s="55">
        <v>12.68</v>
      </c>
      <c r="N770" s="55">
        <v>16.350000000000001</v>
      </c>
      <c r="O770" s="55">
        <v>9</v>
      </c>
      <c r="P770" s="55">
        <v>13011.5373</v>
      </c>
      <c r="Q770" s="55">
        <v>4606.7668999999996</v>
      </c>
      <c r="R770" s="55">
        <v>2383.7055999999998</v>
      </c>
      <c r="S770" s="55">
        <v>16.350000000000001</v>
      </c>
      <c r="T770" s="55">
        <v>4.45</v>
      </c>
      <c r="U770" s="55">
        <v>499.55700000000002</v>
      </c>
      <c r="V770" s="55">
        <v>40.79</v>
      </c>
      <c r="W770" s="55">
        <v>4677.0793999999996</v>
      </c>
      <c r="X770" s="55"/>
    </row>
    <row r="771" spans="8:24" x14ac:dyDescent="0.2">
      <c r="H771" s="54">
        <v>41983</v>
      </c>
      <c r="I771" s="55">
        <v>11903.4565</v>
      </c>
      <c r="J771" s="55">
        <v>13.33</v>
      </c>
      <c r="K771" s="55">
        <v>23.6</v>
      </c>
      <c r="L771" s="55">
        <v>11.04</v>
      </c>
      <c r="M771" s="55">
        <v>12.24</v>
      </c>
      <c r="N771" s="55">
        <v>16.350000000000001</v>
      </c>
      <c r="O771" s="55">
        <v>8.85</v>
      </c>
      <c r="P771" s="55">
        <v>12999.416499999999</v>
      </c>
      <c r="Q771" s="55">
        <v>4596.6498000000001</v>
      </c>
      <c r="R771" s="55">
        <v>2378.8076000000001</v>
      </c>
      <c r="S771" s="55">
        <v>15.84</v>
      </c>
      <c r="T771" s="55">
        <v>4.2</v>
      </c>
      <c r="U771" s="55">
        <v>499.40699999999998</v>
      </c>
      <c r="V771" s="55">
        <v>40.76</v>
      </c>
      <c r="W771" s="55">
        <v>4716.0860000000002</v>
      </c>
      <c r="X771" s="55"/>
    </row>
    <row r="772" spans="8:24" x14ac:dyDescent="0.2">
      <c r="H772" s="54">
        <v>41982</v>
      </c>
      <c r="I772" s="55">
        <v>12180.397300000001</v>
      </c>
      <c r="J772" s="55">
        <v>12.48</v>
      </c>
      <c r="K772" s="55">
        <v>22.86</v>
      </c>
      <c r="L772" s="55">
        <v>10.5</v>
      </c>
      <c r="M772" s="55">
        <v>11.8</v>
      </c>
      <c r="N772" s="55">
        <v>16.350000000000001</v>
      </c>
      <c r="O772" s="55">
        <v>8.6199999999999992</v>
      </c>
      <c r="P772" s="55">
        <v>12909.1296</v>
      </c>
      <c r="Q772" s="55">
        <v>4516.7332999999999</v>
      </c>
      <c r="R772" s="55">
        <v>2300.8670999999999</v>
      </c>
      <c r="S772" s="55">
        <v>14.4</v>
      </c>
      <c r="T772" s="55">
        <v>3.88</v>
      </c>
      <c r="U772" s="55">
        <v>498.67329999999998</v>
      </c>
      <c r="V772" s="55">
        <v>41.89</v>
      </c>
      <c r="W772" s="55">
        <v>4569.6324999999997</v>
      </c>
      <c r="X772" s="55"/>
    </row>
    <row r="773" spans="8:24" x14ac:dyDescent="0.2">
      <c r="H773" s="54">
        <v>41981</v>
      </c>
      <c r="I773" s="55">
        <v>12212.407300000001</v>
      </c>
      <c r="J773" s="55">
        <v>12.22</v>
      </c>
      <c r="K773" s="55">
        <v>23.56</v>
      </c>
      <c r="L773" s="55">
        <v>11.38</v>
      </c>
      <c r="M773" s="55">
        <v>12.63</v>
      </c>
      <c r="N773" s="55">
        <v>16.350000000000001</v>
      </c>
      <c r="O773" s="55">
        <v>8.75</v>
      </c>
      <c r="P773" s="55">
        <v>13108.8244</v>
      </c>
      <c r="Q773" s="55">
        <v>4567.0325000000003</v>
      </c>
      <c r="R773" s="55">
        <v>2289.9515000000001</v>
      </c>
      <c r="S773" s="55">
        <v>15.8</v>
      </c>
      <c r="T773" s="55">
        <v>3.95</v>
      </c>
      <c r="U773" s="55">
        <v>500.52210000000002</v>
      </c>
      <c r="V773" s="55">
        <v>41.5</v>
      </c>
      <c r="W773" s="55">
        <v>4538.2075999999997</v>
      </c>
      <c r="X773" s="55"/>
    </row>
    <row r="774" spans="8:24" x14ac:dyDescent="0.2">
      <c r="H774" s="54">
        <v>41978</v>
      </c>
      <c r="I774" s="55">
        <v>12561.7706</v>
      </c>
      <c r="J774" s="55">
        <v>12.18</v>
      </c>
      <c r="K774" s="55">
        <v>24.01</v>
      </c>
      <c r="L774" s="55">
        <v>11.35</v>
      </c>
      <c r="M774" s="55">
        <v>12.89</v>
      </c>
      <c r="N774" s="55">
        <v>16.350000000000001</v>
      </c>
      <c r="O774" s="55">
        <v>8.49</v>
      </c>
      <c r="P774" s="55">
        <v>13145.6692</v>
      </c>
      <c r="Q774" s="55">
        <v>4582.1095999999998</v>
      </c>
      <c r="R774" s="55">
        <v>2263.5938000000001</v>
      </c>
      <c r="S774" s="55">
        <v>15.7</v>
      </c>
      <c r="T774" s="55">
        <v>3.59</v>
      </c>
      <c r="U774" s="55">
        <v>500.3716</v>
      </c>
      <c r="V774" s="55">
        <v>41.81</v>
      </c>
      <c r="W774" s="55">
        <v>4566.9004000000004</v>
      </c>
      <c r="X774" s="55"/>
    </row>
    <row r="775" spans="8:24" x14ac:dyDescent="0.2">
      <c r="H775" s="54">
        <v>41977</v>
      </c>
      <c r="I775" s="55">
        <v>12665.4984</v>
      </c>
      <c r="J775" s="55">
        <v>12.66</v>
      </c>
      <c r="K775" s="55">
        <v>25.04</v>
      </c>
      <c r="L775" s="55">
        <v>10.43</v>
      </c>
      <c r="M775" s="55">
        <v>13.52</v>
      </c>
      <c r="N775" s="55">
        <v>16.350000000000001</v>
      </c>
      <c r="O775" s="55">
        <v>8.6999999999999993</v>
      </c>
      <c r="P775" s="55">
        <v>13101.3019</v>
      </c>
      <c r="Q775" s="55">
        <v>4574.9784</v>
      </c>
      <c r="R775" s="55">
        <v>2227.4571999999998</v>
      </c>
      <c r="S775" s="55">
        <v>16.43</v>
      </c>
      <c r="T775" s="55">
        <v>3.74</v>
      </c>
      <c r="U775" s="55">
        <v>502.22890000000001</v>
      </c>
      <c r="V775" s="55">
        <v>42.35</v>
      </c>
      <c r="W775" s="55">
        <v>4554.1832000000004</v>
      </c>
      <c r="X775" s="55"/>
    </row>
    <row r="776" spans="8:24" x14ac:dyDescent="0.2">
      <c r="H776" s="54">
        <v>41976</v>
      </c>
      <c r="I776" s="55">
        <v>12491.074000000001</v>
      </c>
      <c r="J776" s="55">
        <v>12.43</v>
      </c>
      <c r="K776" s="55">
        <v>25.19</v>
      </c>
      <c r="L776" s="55">
        <v>10.24</v>
      </c>
      <c r="M776" s="55">
        <v>13.42</v>
      </c>
      <c r="N776" s="55">
        <v>16.350000000000001</v>
      </c>
      <c r="O776" s="55">
        <v>8.51</v>
      </c>
      <c r="P776" s="55">
        <v>12952.700699999999</v>
      </c>
      <c r="Q776" s="55">
        <v>4562.2187000000004</v>
      </c>
      <c r="R776" s="55">
        <v>2241.8724000000002</v>
      </c>
      <c r="S776" s="55">
        <v>16.54</v>
      </c>
      <c r="T776" s="55">
        <v>3.51</v>
      </c>
      <c r="U776" s="55">
        <v>500.47840000000002</v>
      </c>
      <c r="V776" s="55">
        <v>42.02</v>
      </c>
      <c r="W776" s="55">
        <v>4540.7273999999998</v>
      </c>
      <c r="X776" s="55"/>
    </row>
    <row r="777" spans="8:24" x14ac:dyDescent="0.2">
      <c r="H777" s="54">
        <v>41975</v>
      </c>
      <c r="I777" s="55">
        <v>12534.924999999999</v>
      </c>
      <c r="J777" s="55">
        <v>12.4</v>
      </c>
      <c r="K777" s="55">
        <v>25.45</v>
      </c>
      <c r="L777" s="55">
        <v>10.38</v>
      </c>
      <c r="M777" s="55">
        <v>13.46</v>
      </c>
      <c r="N777" s="55">
        <v>16.350000000000001</v>
      </c>
      <c r="O777" s="55">
        <v>8.34</v>
      </c>
      <c r="P777" s="55">
        <v>12880.262000000001</v>
      </c>
      <c r="Q777" s="55">
        <v>4481.8543</v>
      </c>
      <c r="R777" s="55">
        <v>2266.3371000000002</v>
      </c>
      <c r="S777" s="55">
        <v>16.920000000000002</v>
      </c>
      <c r="T777" s="55">
        <v>3.29</v>
      </c>
      <c r="U777" s="55">
        <v>497.15719999999999</v>
      </c>
      <c r="V777" s="55">
        <v>41.86</v>
      </c>
      <c r="W777" s="55">
        <v>4585.8207000000002</v>
      </c>
      <c r="X777" s="55"/>
    </row>
    <row r="778" spans="8:24" x14ac:dyDescent="0.2">
      <c r="H778" s="54">
        <v>41974</v>
      </c>
      <c r="I778" s="55">
        <v>12354.3986</v>
      </c>
      <c r="J778" s="55">
        <v>12.04</v>
      </c>
      <c r="K778" s="55">
        <v>25.07</v>
      </c>
      <c r="L778" s="55">
        <v>10.23</v>
      </c>
      <c r="M778" s="55">
        <v>13.35</v>
      </c>
      <c r="N778" s="55">
        <v>16.350000000000001</v>
      </c>
      <c r="O778" s="55">
        <v>8.31</v>
      </c>
      <c r="P778" s="55">
        <v>12854.584699999999</v>
      </c>
      <c r="Q778" s="55">
        <v>4475.7739000000001</v>
      </c>
      <c r="R778" s="55">
        <v>2240.2806</v>
      </c>
      <c r="S778" s="55">
        <v>16.54</v>
      </c>
      <c r="T778" s="55">
        <v>3.26</v>
      </c>
      <c r="U778" s="55">
        <v>501.21980000000002</v>
      </c>
      <c r="V778" s="55">
        <v>41.51</v>
      </c>
      <c r="W778" s="55">
        <v>4573.2507999999998</v>
      </c>
      <c r="X778" s="55"/>
    </row>
    <row r="779" spans="8:24" x14ac:dyDescent="0.2">
      <c r="H779" s="54">
        <v>41971</v>
      </c>
      <c r="I779" s="55">
        <v>12699.823399999999</v>
      </c>
      <c r="J779" s="55">
        <v>12.28</v>
      </c>
      <c r="K779" s="55">
        <v>25.79</v>
      </c>
      <c r="L779" s="55">
        <v>10.210000000000001</v>
      </c>
      <c r="M779" s="55">
        <v>13.74</v>
      </c>
      <c r="N779" s="55">
        <v>16.350000000000001</v>
      </c>
      <c r="O779" s="55">
        <v>8.16</v>
      </c>
      <c r="P779" s="55">
        <v>12923.476699999999</v>
      </c>
      <c r="Q779" s="55">
        <v>4468.5754999999999</v>
      </c>
      <c r="R779" s="55">
        <v>2305.5663</v>
      </c>
      <c r="S779" s="55">
        <v>16.32</v>
      </c>
      <c r="T779" s="55">
        <v>3.16</v>
      </c>
      <c r="U779" s="55">
        <v>498.10610000000003</v>
      </c>
      <c r="V779" s="55">
        <v>41.84</v>
      </c>
      <c r="W779" s="55">
        <v>4616.9683000000005</v>
      </c>
      <c r="X779" s="55"/>
    </row>
    <row r="780" spans="8:24" x14ac:dyDescent="0.2">
      <c r="H780" s="54">
        <v>41970</v>
      </c>
      <c r="I780" s="55">
        <v>12741.7</v>
      </c>
      <c r="J780" s="55">
        <v>12.47</v>
      </c>
      <c r="K780" s="55">
        <v>26.58</v>
      </c>
      <c r="L780" s="55">
        <v>10.47</v>
      </c>
      <c r="M780" s="55">
        <v>13.66</v>
      </c>
      <c r="N780" s="55">
        <v>16.350000000000001</v>
      </c>
      <c r="O780" s="55">
        <v>8.14</v>
      </c>
      <c r="P780" s="55">
        <v>12952.8</v>
      </c>
      <c r="Q780" s="55">
        <v>4479.5</v>
      </c>
      <c r="R780" s="55">
        <v>2282.2199999999998</v>
      </c>
      <c r="S780" s="55">
        <v>16.77</v>
      </c>
      <c r="T780" s="55">
        <v>3.13</v>
      </c>
      <c r="U780" s="55">
        <v>499.358</v>
      </c>
      <c r="V780" s="55">
        <v>0</v>
      </c>
      <c r="W780" s="55">
        <v>4688.91</v>
      </c>
      <c r="X780" s="55"/>
    </row>
    <row r="781" spans="8:24" x14ac:dyDescent="0.2">
      <c r="H781" s="54">
        <v>41969</v>
      </c>
      <c r="I781" s="55">
        <v>12595.2772</v>
      </c>
      <c r="J781" s="55">
        <v>12.11</v>
      </c>
      <c r="K781" s="55">
        <v>26.48</v>
      </c>
      <c r="L781" s="55">
        <v>10.58</v>
      </c>
      <c r="M781" s="55">
        <v>13.59</v>
      </c>
      <c r="N781" s="55">
        <v>16.350000000000001</v>
      </c>
      <c r="O781" s="55">
        <v>8.1</v>
      </c>
      <c r="P781" s="55">
        <v>12638.8467</v>
      </c>
      <c r="Q781" s="55">
        <v>4475.7440999999999</v>
      </c>
      <c r="R781" s="55">
        <v>2258.3323</v>
      </c>
      <c r="S781" s="55">
        <v>17.11</v>
      </c>
      <c r="T781" s="55">
        <v>3.08</v>
      </c>
      <c r="U781" s="55">
        <v>493.65620000000001</v>
      </c>
      <c r="V781" s="55">
        <v>41.82</v>
      </c>
      <c r="W781" s="55">
        <v>4680.2165000000005</v>
      </c>
      <c r="X781" s="55"/>
    </row>
    <row r="782" spans="8:24" x14ac:dyDescent="0.2">
      <c r="H782" s="54">
        <v>41968</v>
      </c>
      <c r="I782" s="55">
        <v>12809.876200000001</v>
      </c>
      <c r="J782" s="55">
        <v>11.91</v>
      </c>
      <c r="K782" s="55">
        <v>24.9</v>
      </c>
      <c r="L782" s="55">
        <v>10.59</v>
      </c>
      <c r="M782" s="55">
        <v>13.61</v>
      </c>
      <c r="N782" s="55">
        <v>16.350000000000001</v>
      </c>
      <c r="O782" s="55">
        <v>8.1300000000000008</v>
      </c>
      <c r="P782" s="55">
        <v>12842.1476</v>
      </c>
      <c r="Q782" s="55">
        <v>4541.2682999999997</v>
      </c>
      <c r="R782" s="55">
        <v>2258.1325999999999</v>
      </c>
      <c r="S782" s="55">
        <v>17.350000000000001</v>
      </c>
      <c r="T782" s="55">
        <v>3.1</v>
      </c>
      <c r="U782" s="55">
        <v>495.4726</v>
      </c>
      <c r="V782" s="55">
        <v>41.7</v>
      </c>
      <c r="W782" s="55">
        <v>4698.2168000000001</v>
      </c>
      <c r="X782" s="55"/>
    </row>
    <row r="783" spans="8:24" x14ac:dyDescent="0.2">
      <c r="H783" s="54">
        <v>41967</v>
      </c>
      <c r="I783" s="55">
        <v>12714.323899999999</v>
      </c>
      <c r="J783" s="55">
        <v>11.72</v>
      </c>
      <c r="K783" s="55">
        <v>25.27</v>
      </c>
      <c r="L783" s="55">
        <v>10.58</v>
      </c>
      <c r="M783" s="55">
        <v>13.51</v>
      </c>
      <c r="N783" s="55">
        <v>16.350000000000001</v>
      </c>
      <c r="O783" s="55">
        <v>8.0500000000000007</v>
      </c>
      <c r="P783" s="55">
        <v>12481.334800000001</v>
      </c>
      <c r="Q783" s="55">
        <v>4529.1976999999997</v>
      </c>
      <c r="R783" s="55">
        <v>2233.2274000000002</v>
      </c>
      <c r="S783" s="55">
        <v>17.329999999999998</v>
      </c>
      <c r="T783" s="55">
        <v>3.08</v>
      </c>
      <c r="U783" s="55">
        <v>502.71109999999999</v>
      </c>
      <c r="V783" s="55">
        <v>41.37</v>
      </c>
      <c r="W783" s="55">
        <v>4650.0304999999998</v>
      </c>
      <c r="X783" s="55"/>
    </row>
    <row r="784" spans="8:24" x14ac:dyDescent="0.2">
      <c r="H784" s="54">
        <v>41960</v>
      </c>
      <c r="I784" s="55">
        <v>13034.417100000001</v>
      </c>
      <c r="J784" s="55">
        <v>11.44</v>
      </c>
      <c r="K784" s="55">
        <v>25</v>
      </c>
      <c r="L784" s="55">
        <v>8.8800000000000008</v>
      </c>
      <c r="M784" s="55">
        <v>13.15</v>
      </c>
      <c r="N784" s="55">
        <v>16.350000000000001</v>
      </c>
      <c r="O784" s="55">
        <v>7.87</v>
      </c>
      <c r="P784" s="55">
        <v>12870.021699999999</v>
      </c>
      <c r="Q784" s="55">
        <v>4596.5114000000003</v>
      </c>
      <c r="R784" s="55">
        <v>2272.1732999999999</v>
      </c>
      <c r="S784" s="55">
        <v>16.239999999999998</v>
      </c>
      <c r="T784" s="55">
        <v>2.93</v>
      </c>
      <c r="U784" s="55">
        <v>496.21429999999998</v>
      </c>
      <c r="V784" s="55">
        <v>41.11</v>
      </c>
      <c r="W784" s="55">
        <v>4786.2501000000002</v>
      </c>
    </row>
  </sheetData>
  <mergeCells count="2">
    <mergeCell ref="C1:C2"/>
    <mergeCell ref="D1:D2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4" name="Button 2">
              <controlPr defaultSize="0" print="0" autoFill="0" autoPict="0" macro="[0]!var.Var">
                <anchor moveWithCells="1" sizeWithCells="1">
                  <from>
                    <xdr:col>2</xdr:col>
                    <xdr:colOff>142875</xdr:colOff>
                    <xdr:row>0</xdr:row>
                    <xdr:rowOff>38100</xdr:rowOff>
                  </from>
                  <to>
                    <xdr:col>2</xdr:col>
                    <xdr:colOff>1238250</xdr:colOff>
                    <xdr:row>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24</vt:i4>
      </vt:variant>
    </vt:vector>
  </HeadingPairs>
  <TitlesOfParts>
    <vt:vector size="34" baseType="lpstr">
      <vt:lpstr>ContractInfo</vt:lpstr>
      <vt:lpstr>close_Price</vt:lpstr>
      <vt:lpstr>OptionInfo</vt:lpstr>
      <vt:lpstr>PMS_Opt</vt:lpstr>
      <vt:lpstr>Booking</vt:lpstr>
      <vt:lpstr>PMS_Fut</vt:lpstr>
      <vt:lpstr>Monitor</vt:lpstr>
      <vt:lpstr>TradingBlotter</vt:lpstr>
      <vt:lpstr>ScenarioAnalysis</vt:lpstr>
      <vt:lpstr>DailyVar</vt:lpstr>
      <vt:lpstr>AbsCashDeltaRange</vt:lpstr>
      <vt:lpstr>AmericanEngine</vt:lpstr>
      <vt:lpstr>AsianEngine</vt:lpstr>
      <vt:lpstr>AutoTrigger</vt:lpstr>
      <vt:lpstr>BarrierEngine</vt:lpstr>
      <vt:lpstr>DailyVar!ConfidenceLevel</vt:lpstr>
      <vt:lpstr>CurrentPnL</vt:lpstr>
      <vt:lpstr>CurrentPrice</vt:lpstr>
      <vt:lpstr>CurrentVol</vt:lpstr>
      <vt:lpstr>DeltaType</vt:lpstr>
      <vt:lpstr>DigitalEngine</vt:lpstr>
      <vt:lpstr>ExpiredLine</vt:lpstr>
      <vt:lpstr>GammaType</vt:lpstr>
      <vt:lpstr>MultipleBase</vt:lpstr>
      <vt:lpstr>PnLType</vt:lpstr>
      <vt:lpstr>SAUnderlying</vt:lpstr>
      <vt:lpstr>ServerDelay</vt:lpstr>
      <vt:lpstr>SingleBase</vt:lpstr>
      <vt:lpstr>StartLine</vt:lpstr>
      <vt:lpstr>StartOrStop</vt:lpstr>
      <vt:lpstr>Status</vt:lpstr>
      <vt:lpstr>UnderlyingChange</vt:lpstr>
      <vt:lpstr>VanillaEngine</vt:lpstr>
      <vt:lpstr>VolChange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niejn</cp:lastModifiedBy>
  <dcterms:created xsi:type="dcterms:W3CDTF">2015-06-05T18:19:34Z</dcterms:created>
  <dcterms:modified xsi:type="dcterms:W3CDTF">2018-01-26T09:20:41Z</dcterms:modified>
</cp:coreProperties>
</file>