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els/Projects/_3D Printing/klipper-configuration/doc/annex-k2/driver_tuning/"/>
    </mc:Choice>
  </mc:AlternateContent>
  <xr:revisionPtr revIDLastSave="0" documentId="13_ncr:1_{87954124-5BC8-F241-8F8E-E837780C1686}" xr6:coauthVersionLast="47" xr6:coauthVersionMax="47" xr10:uidLastSave="{00000000-0000-0000-0000-000000000000}"/>
  <bookViews>
    <workbookView xWindow="1160" yWindow="760" windowWidth="29080" windowHeight="16820" activeTab="1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Datagram CRC calculation" sheetId="8" r:id="rId5"/>
    <sheet name="Microstep Table" sheetId="3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8" l="1"/>
  <c r="F24" i="8" s="1"/>
  <c r="F25" i="8" s="1"/>
  <c r="F26" i="8" s="1"/>
  <c r="F27" i="8" s="1"/>
  <c r="F28" i="8" s="1"/>
  <c r="F29" i="8" s="1"/>
  <c r="F30" i="8" s="1"/>
  <c r="F31" i="8" s="1"/>
  <c r="F32" i="8" s="1"/>
  <c r="C21" i="8"/>
  <c r="D24" i="8" s="1"/>
  <c r="D25" i="8" s="1"/>
  <c r="D26" i="8" s="1"/>
  <c r="D27" i="8" s="1"/>
  <c r="D28" i="8" s="1"/>
  <c r="D29" i="8" s="1"/>
  <c r="D30" i="8" s="1"/>
  <c r="D31" i="8" s="1"/>
  <c r="D32" i="8" s="1"/>
  <c r="B21" i="8"/>
  <c r="B24" i="8" s="1"/>
  <c r="B25" i="8" s="1"/>
  <c r="H5" i="8"/>
  <c r="N8" i="8" s="1"/>
  <c r="N9" i="8" s="1"/>
  <c r="N10" i="8" s="1"/>
  <c r="N11" i="8" s="1"/>
  <c r="N12" i="8" s="1"/>
  <c r="N13" i="8" s="1"/>
  <c r="N14" i="8" s="1"/>
  <c r="N15" i="8" s="1"/>
  <c r="N16" i="8" s="1"/>
  <c r="G5" i="8"/>
  <c r="L8" i="8" s="1"/>
  <c r="L9" i="8" s="1"/>
  <c r="L10" i="8" s="1"/>
  <c r="L11" i="8" s="1"/>
  <c r="L12" i="8" s="1"/>
  <c r="L13" i="8" s="1"/>
  <c r="L14" i="8" s="1"/>
  <c r="L15" i="8" s="1"/>
  <c r="L16" i="8" s="1"/>
  <c r="F5" i="8"/>
  <c r="J8" i="8" s="1"/>
  <c r="J9" i="8" s="1"/>
  <c r="J10" i="8" s="1"/>
  <c r="J11" i="8" s="1"/>
  <c r="J12" i="8" s="1"/>
  <c r="J13" i="8" s="1"/>
  <c r="J14" i="8" s="1"/>
  <c r="J15" i="8" s="1"/>
  <c r="J16" i="8" s="1"/>
  <c r="E5" i="8"/>
  <c r="H8" i="8" s="1"/>
  <c r="H9" i="8" s="1"/>
  <c r="H10" i="8" s="1"/>
  <c r="H11" i="8" s="1"/>
  <c r="H12" i="8" s="1"/>
  <c r="H13" i="8" s="1"/>
  <c r="H14" i="8" s="1"/>
  <c r="H15" i="8" s="1"/>
  <c r="H16" i="8" s="1"/>
  <c r="D5" i="8"/>
  <c r="F8" i="8" s="1"/>
  <c r="F9" i="8" s="1"/>
  <c r="F10" i="8" s="1"/>
  <c r="F11" i="8" s="1"/>
  <c r="F12" i="8" s="1"/>
  <c r="F13" i="8" s="1"/>
  <c r="F14" i="8" s="1"/>
  <c r="F15" i="8" s="1"/>
  <c r="F16" i="8" s="1"/>
  <c r="C5" i="8"/>
  <c r="D8" i="8" s="1"/>
  <c r="D9" i="8" s="1"/>
  <c r="D10" i="8" s="1"/>
  <c r="D11" i="8" s="1"/>
  <c r="D12" i="8" s="1"/>
  <c r="D13" i="8" s="1"/>
  <c r="D14" i="8" s="1"/>
  <c r="D15" i="8" s="1"/>
  <c r="D16" i="8" s="1"/>
  <c r="B5" i="8"/>
  <c r="B8" i="8" s="1"/>
  <c r="B9" i="8" s="1"/>
  <c r="C9" i="8" l="1"/>
  <c r="C10" i="8" s="1"/>
  <c r="C11" i="8" s="1"/>
  <c r="C12" i="8" s="1"/>
  <c r="C13" i="8" s="1"/>
  <c r="C14" i="8" s="1"/>
  <c r="C15" i="8" s="1"/>
  <c r="C16" i="8" s="1"/>
  <c r="E8" i="8" s="1"/>
  <c r="E9" i="8" s="1"/>
  <c r="E10" i="8" s="1"/>
  <c r="E11" i="8" s="1"/>
  <c r="E12" i="8" s="1"/>
  <c r="E13" i="8" s="1"/>
  <c r="E14" i="8" s="1"/>
  <c r="E15" i="8" s="1"/>
  <c r="E16" i="8" s="1"/>
  <c r="G8" i="8" s="1"/>
  <c r="G9" i="8" s="1"/>
  <c r="G10" i="8" s="1"/>
  <c r="G11" i="8" s="1"/>
  <c r="G12" i="8" s="1"/>
  <c r="G13" i="8" s="1"/>
  <c r="G14" i="8" s="1"/>
  <c r="G15" i="8" s="1"/>
  <c r="G16" i="8" s="1"/>
  <c r="I8" i="8" s="1"/>
  <c r="I9" i="8" s="1"/>
  <c r="I10" i="8" s="1"/>
  <c r="I11" i="8" s="1"/>
  <c r="I12" i="8" s="1"/>
  <c r="I13" i="8" s="1"/>
  <c r="I14" i="8" s="1"/>
  <c r="I15" i="8" s="1"/>
  <c r="I16" i="8" s="1"/>
  <c r="K8" i="8" s="1"/>
  <c r="K9" i="8" s="1"/>
  <c r="K10" i="8" s="1"/>
  <c r="K11" i="8" s="1"/>
  <c r="K12" i="8" s="1"/>
  <c r="K13" i="8" s="1"/>
  <c r="K14" i="8" s="1"/>
  <c r="K15" i="8" s="1"/>
  <c r="K16" i="8" s="1"/>
  <c r="M8" i="8" s="1"/>
  <c r="M9" i="8" s="1"/>
  <c r="M10" i="8" s="1"/>
  <c r="M11" i="8" s="1"/>
  <c r="M12" i="8" s="1"/>
  <c r="M13" i="8" s="1"/>
  <c r="M14" i="8" s="1"/>
  <c r="M15" i="8" s="1"/>
  <c r="M16" i="8" s="1"/>
  <c r="O8" i="8" s="1"/>
  <c r="O9" i="8" s="1"/>
  <c r="O10" i="8" s="1"/>
  <c r="O11" i="8" s="1"/>
  <c r="O12" i="8" s="1"/>
  <c r="O13" i="8" s="1"/>
  <c r="O14" i="8" s="1"/>
  <c r="O15" i="8" s="1"/>
  <c r="O16" i="8" s="1"/>
  <c r="I4" i="8" s="1"/>
  <c r="B10" i="8"/>
  <c r="B11" i="8" s="1"/>
  <c r="B12" i="8" s="1"/>
  <c r="B13" i="8" s="1"/>
  <c r="B14" i="8" s="1"/>
  <c r="B15" i="8" s="1"/>
  <c r="B16" i="8" s="1"/>
  <c r="B26" i="8"/>
  <c r="B27" i="8" s="1"/>
  <c r="B28" i="8" s="1"/>
  <c r="B29" i="8" s="1"/>
  <c r="B30" i="8" s="1"/>
  <c r="B31" i="8" s="1"/>
  <c r="B32" i="8" s="1"/>
  <c r="C25" i="8"/>
  <c r="C26" i="8" s="1"/>
  <c r="C27" i="8" s="1"/>
  <c r="C28" i="8" s="1"/>
  <c r="C29" i="8" s="1"/>
  <c r="C30" i="8" s="1"/>
  <c r="C31" i="8" s="1"/>
  <c r="C32" i="8" s="1"/>
  <c r="E24" i="8" s="1"/>
  <c r="E25" i="8" s="1"/>
  <c r="E26" i="8" s="1"/>
  <c r="E27" i="8" s="1"/>
  <c r="E28" i="8" s="1"/>
  <c r="E29" i="8" s="1"/>
  <c r="E30" i="8" s="1"/>
  <c r="E31" i="8" s="1"/>
  <c r="E32" i="8" s="1"/>
  <c r="G24" i="8" s="1"/>
  <c r="G25" i="8" s="1"/>
  <c r="G26" i="8" s="1"/>
  <c r="G27" i="8" s="1"/>
  <c r="G28" i="8" s="1"/>
  <c r="G29" i="8" s="1"/>
  <c r="G30" i="8" s="1"/>
  <c r="G31" i="8" s="1"/>
  <c r="G32" i="8" s="1"/>
  <c r="E20" i="8" s="1"/>
  <c r="B14" i="7" l="1"/>
  <c r="C14" i="7" s="1"/>
  <c r="D14" i="7" s="1"/>
  <c r="B10" i="7"/>
  <c r="B11" i="7"/>
  <c r="B12" i="7"/>
  <c r="B13" i="7"/>
  <c r="B9" i="7"/>
  <c r="B8" i="7"/>
  <c r="B7" i="7"/>
  <c r="B6" i="7"/>
  <c r="C35" i="5" l="1"/>
  <c r="C33" i="5"/>
  <c r="C29" i="5"/>
  <c r="C26" i="5"/>
  <c r="C30" i="5" s="1"/>
  <c r="B23" i="1" l="1"/>
  <c r="C21" i="5" l="1"/>
  <c r="C52" i="5" s="1"/>
  <c r="C53" i="5"/>
  <c r="C14" i="5"/>
  <c r="C7" i="7" l="1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6" i="7"/>
  <c r="D6" i="7" s="1"/>
  <c r="C46" i="2" l="1"/>
  <c r="C9" i="5" l="1"/>
  <c r="C40" i="2"/>
  <c r="C43" i="2" s="1"/>
  <c r="C27" i="2"/>
  <c r="C18" i="2"/>
  <c r="C10" i="2"/>
  <c r="C13" i="2" s="1"/>
  <c r="C23" i="2" s="1"/>
  <c r="B281" i="3"/>
  <c r="I280" i="3"/>
  <c r="H280" i="3"/>
  <c r="G280" i="3"/>
  <c r="F280" i="3"/>
  <c r="B280" i="3"/>
  <c r="I279" i="3"/>
  <c r="H279" i="3"/>
  <c r="G279" i="3"/>
  <c r="F279" i="3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J187" i="3" s="1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J175" i="3" s="1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J151" i="3" s="1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J139" i="3" s="1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J127" i="3" s="1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J79" i="3" s="1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J55" i="3" s="1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J43" i="3" s="1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J31" i="3" s="1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B27" i="3"/>
  <c r="I26" i="3"/>
  <c r="H26" i="3"/>
  <c r="G26" i="3"/>
  <c r="F26" i="3"/>
  <c r="B26" i="3"/>
  <c r="I25" i="3"/>
  <c r="H25" i="3"/>
  <c r="G25" i="3"/>
  <c r="F25" i="3"/>
  <c r="B25" i="3"/>
  <c r="J47" i="3" l="1"/>
  <c r="J59" i="3"/>
  <c r="J95" i="3"/>
  <c r="J107" i="3"/>
  <c r="J119" i="3"/>
  <c r="J143" i="3"/>
  <c r="J155" i="3"/>
  <c r="J191" i="3"/>
  <c r="J203" i="3"/>
  <c r="J91" i="3"/>
  <c r="C11" i="3"/>
  <c r="J63" i="3"/>
  <c r="J75" i="3"/>
  <c r="J87" i="3"/>
  <c r="J111" i="3"/>
  <c r="J123" i="3"/>
  <c r="J159" i="3"/>
  <c r="J171" i="3"/>
  <c r="J183" i="3"/>
  <c r="J207" i="3"/>
  <c r="J219" i="3"/>
  <c r="J27" i="3"/>
  <c r="J39" i="3"/>
  <c r="J71" i="3"/>
  <c r="J103" i="3"/>
  <c r="J135" i="3"/>
  <c r="J167" i="3"/>
  <c r="J199" i="3"/>
  <c r="J35" i="3"/>
  <c r="J99" i="3"/>
  <c r="J67" i="3"/>
  <c r="J131" i="3"/>
  <c r="J163" i="3"/>
  <c r="J195" i="3"/>
  <c r="J215" i="3"/>
  <c r="J83" i="3"/>
  <c r="J211" i="3"/>
  <c r="J51" i="3"/>
  <c r="J115" i="3"/>
  <c r="J147" i="3"/>
  <c r="J17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" i="3"/>
  <c r="J32" i="3"/>
  <c r="J36" i="3"/>
  <c r="C37" i="3"/>
  <c r="D37" i="3" s="1"/>
  <c r="E36" i="3" s="1"/>
  <c r="J40" i="3"/>
  <c r="C41" i="3"/>
  <c r="D41" i="3" s="1"/>
  <c r="J44" i="3"/>
  <c r="C45" i="3"/>
  <c r="D45" i="3" s="1"/>
  <c r="E44" i="3" s="1"/>
  <c r="J48" i="3"/>
  <c r="C49" i="3"/>
  <c r="D49" i="3" s="1"/>
  <c r="E48" i="3" s="1"/>
  <c r="K48" i="3" s="1"/>
  <c r="J52" i="3"/>
  <c r="C53" i="3"/>
  <c r="D53" i="3" s="1"/>
  <c r="C57" i="3"/>
  <c r="D57" i="3" s="1"/>
  <c r="E56" i="3" s="1"/>
  <c r="J60" i="3"/>
  <c r="C61" i="3"/>
  <c r="D61" i="3" s="1"/>
  <c r="E60" i="3" s="1"/>
  <c r="K60" i="3" s="1"/>
  <c r="J64" i="3"/>
  <c r="C65" i="3"/>
  <c r="D65" i="3" s="1"/>
  <c r="E64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C33" i="3"/>
  <c r="D33" i="3" s="1"/>
  <c r="J25" i="3"/>
  <c r="C26" i="3"/>
  <c r="D26" i="3" s="1"/>
  <c r="E25" i="3" s="1"/>
  <c r="J29" i="3"/>
  <c r="C30" i="3"/>
  <c r="D30" i="3" s="1"/>
  <c r="J33" i="3"/>
  <c r="C34" i="3"/>
  <c r="D34" i="3" s="1"/>
  <c r="J37" i="3"/>
  <c r="C38" i="3"/>
  <c r="D38" i="3" s="1"/>
  <c r="J41" i="3"/>
  <c r="C42" i="3"/>
  <c r="D42" i="3" s="1"/>
  <c r="E41" i="3" s="1"/>
  <c r="K41" i="3" s="1"/>
  <c r="J45" i="3"/>
  <c r="C46" i="3"/>
  <c r="D46" i="3" s="1"/>
  <c r="E45" i="3" s="1"/>
  <c r="J49" i="3"/>
  <c r="C50" i="3"/>
  <c r="D50" i="3" s="1"/>
  <c r="E49" i="3" s="1"/>
  <c r="J53" i="3"/>
  <c r="C54" i="3"/>
  <c r="D54" i="3" s="1"/>
  <c r="E53" i="3" s="1"/>
  <c r="K53" i="3" s="1"/>
  <c r="J57" i="3"/>
  <c r="C58" i="3"/>
  <c r="D58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J30" i="3"/>
  <c r="C31" i="3"/>
  <c r="D31" i="3" s="1"/>
  <c r="J34" i="3"/>
  <c r="C35" i="3"/>
  <c r="D35" i="3" s="1"/>
  <c r="E35" i="3" s="1"/>
  <c r="K35" i="3" s="1"/>
  <c r="J38" i="3"/>
  <c r="C39" i="3"/>
  <c r="D39" i="3" s="1"/>
  <c r="E39" i="3" s="1"/>
  <c r="J42" i="3"/>
  <c r="C43" i="3"/>
  <c r="D43" i="3" s="1"/>
  <c r="E43" i="3" s="1"/>
  <c r="K43" i="3" s="1"/>
  <c r="J46" i="3"/>
  <c r="C47" i="3"/>
  <c r="D47" i="3" s="1"/>
  <c r="E47" i="3" s="1"/>
  <c r="K47" i="3" s="1"/>
  <c r="J50" i="3"/>
  <c r="C51" i="3"/>
  <c r="D51" i="3" s="1"/>
  <c r="J54" i="3"/>
  <c r="C55" i="3"/>
  <c r="D55" i="3" s="1"/>
  <c r="E55" i="3" s="1"/>
  <c r="K55" i="3" s="1"/>
  <c r="J56" i="3"/>
  <c r="J58" i="3"/>
  <c r="C59" i="3"/>
  <c r="D59" i="3" s="1"/>
  <c r="J62" i="3"/>
  <c r="C63" i="3"/>
  <c r="D63" i="3" s="1"/>
  <c r="E63" i="3" s="1"/>
  <c r="J66" i="3"/>
  <c r="C67" i="3"/>
  <c r="D67" i="3" s="1"/>
  <c r="E67" i="3" s="1"/>
  <c r="K67" i="3" s="1"/>
  <c r="J70" i="3"/>
  <c r="C71" i="3"/>
  <c r="D71" i="3" s="1"/>
  <c r="E71" i="3" s="1"/>
  <c r="J74" i="3"/>
  <c r="C75" i="3"/>
  <c r="D75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46" i="5" s="1"/>
  <c r="C37" i="5"/>
  <c r="C40" i="5"/>
  <c r="C42" i="2"/>
  <c r="C21" i="2"/>
  <c r="E40" i="3"/>
  <c r="E52" i="3"/>
  <c r="K52" i="3" s="1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C83" i="3"/>
  <c r="D83" i="3" s="1"/>
  <c r="E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K71" i="3" l="1"/>
  <c r="K39" i="3"/>
  <c r="K63" i="3"/>
  <c r="E37" i="3"/>
  <c r="E30" i="3"/>
  <c r="K30" i="3" s="1"/>
  <c r="E74" i="3"/>
  <c r="K74" i="3" s="1"/>
  <c r="K27" i="3"/>
  <c r="E54" i="3"/>
  <c r="K54" i="3" s="1"/>
  <c r="E75" i="3"/>
  <c r="K75" i="3" s="1"/>
  <c r="E70" i="3"/>
  <c r="K70" i="3" s="1"/>
  <c r="E58" i="3"/>
  <c r="K58" i="3" s="1"/>
  <c r="E50" i="3"/>
  <c r="K50" i="3" s="1"/>
  <c r="K83" i="3"/>
  <c r="E81" i="3"/>
  <c r="E42" i="3"/>
  <c r="K42" i="3" s="1"/>
  <c r="E51" i="3"/>
  <c r="K51" i="3" s="1"/>
  <c r="E65" i="3"/>
  <c r="K65" i="3" s="1"/>
  <c r="E26" i="3"/>
  <c r="K26" i="3" s="1"/>
  <c r="K28" i="3"/>
  <c r="E73" i="3"/>
  <c r="E57" i="3"/>
  <c r="K57" i="3" s="1"/>
  <c r="K81" i="3"/>
  <c r="K37" i="3"/>
  <c r="K40" i="3"/>
  <c r="K76" i="3"/>
  <c r="K68" i="3"/>
  <c r="K45" i="3"/>
  <c r="K44" i="3"/>
  <c r="K36" i="3"/>
  <c r="K73" i="3"/>
  <c r="K49" i="3"/>
  <c r="K25" i="3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6" i="3"/>
  <c r="K64" i="3"/>
  <c r="C41" i="5"/>
  <c r="C42" i="5" s="1"/>
  <c r="C38" i="5"/>
  <c r="C39" i="5" s="1"/>
  <c r="C24" i="2"/>
  <c r="C29" i="2" s="1"/>
  <c r="C32" i="2" s="1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O249" i="3" l="1"/>
  <c r="O25" i="3"/>
  <c r="O57" i="3"/>
  <c r="O121" i="3"/>
  <c r="O217" i="3"/>
  <c r="O185" i="3"/>
  <c r="O153" i="3"/>
  <c r="O89" i="3"/>
  <c r="L26" i="3"/>
  <c r="L535" i="3" s="1"/>
  <c r="C44" i="5"/>
  <c r="C45" i="5" s="1"/>
  <c r="C48" i="5" s="1"/>
  <c r="F32" i="2"/>
  <c r="C35" i="2"/>
  <c r="B25" i="1"/>
  <c r="B15" i="1" s="1"/>
  <c r="B19" i="1" s="1"/>
  <c r="B31" i="1"/>
  <c r="B32" i="1"/>
  <c r="M26" i="3" l="1"/>
  <c r="L27" i="3"/>
  <c r="B35" i="1"/>
  <c r="B37" i="1" s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<sst xmlns="http://schemas.openxmlformats.org/spreadsheetml/2006/main" count="332" uniqueCount="274">
  <si>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</si>
  <si>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</si>
  <si>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</si>
  <si>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</si>
  <si>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</si>
  <si>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</si>
  <si>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</si>
  <si>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</si>
  <si>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</si>
  <si>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</si>
  <si>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</si>
  <si>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</si>
  <si>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</si>
  <si>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</si>
  <si>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</si>
  <si>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</si>
  <si>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</si>
  <si>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</si>
  <si>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</si>
  <si>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</si>
  <si>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</si>
  <si>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</si>
  <si>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</si>
  <si>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</si>
  <si>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</si>
  <si>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</si>
  <si>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</si>
  <si>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</si>
  <si>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</si>
  <si>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</si>
  <si>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</si>
  <si>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</si>
  <si>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</si>
  <si>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</si>
  <si>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</si>
  <si>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</si>
  <si>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</si>
  <si>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</si>
  <si>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</si>
  <si>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</si>
  <si>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</si>
  <si>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</si>
  <si>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</si>
  <si>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</si>
  <si>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</si>
  <si>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</si>
  <si>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</si>
  <si>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</si>
  <si>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</si>
  <si>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</si>
  <si>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</si>
  <si>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</si>
  <si>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</si>
  <si>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</si>
  <si>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</si>
  <si>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</si>
  <si>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</si>
  <si>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</si>
  <si>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</si>
  <si>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</si>
  <si>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</si>
  <si>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</si>
  <si>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</si>
  <si>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</si>
  <si>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</si>
  <si>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</si>
  <si>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</si>
  <si>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</si>
  <si>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</si>
  <si>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</si>
  <si>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</si>
  <si>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</si>
  <si>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</si>
  <si>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</si>
  <si>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</si>
  <si>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</si>
  <si>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</si>
  <si>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</si>
  <si>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</si>
  <si>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</si>
  <si>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</si>
  <si>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</si>
  <si>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</si>
  <si>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</si>
  <si>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</si>
  <si>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</si>
  <si>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</si>
  <si>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</si>
  <si>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</si>
  <si>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</si>
  <si>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</si>
  <si>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</si>
  <si>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</si>
  <si>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</si>
  <si>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</si>
  <si>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</si>
  <si>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</si>
  <si>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</si>
  <si>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</si>
  <si>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</si>
  <si>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</si>
  <si>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</si>
  <si>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</si>
  <si>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</si>
  <si>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</si>
  <si>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</si>
  <si>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</si>
  <si>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</si>
  <si>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</si>
  <si>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</si>
  <si>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</si>
  <si>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</si>
  <si>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</si>
  <si>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</si>
  <si>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</si>
  <si>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</si>
  <si>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</si>
  <si>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</si>
  <si>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</si>
  <si>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</si>
  <si>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</si>
  <si>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</si>
  <si>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</si>
  <si>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</si>
  <si>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</si>
  <si>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</si>
  <si>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</si>
  <si>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</si>
  <si>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</si>
  <si>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</si>
  <si>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</si>
  <si>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</si>
  <si>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</si>
  <si>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</si>
  <si>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</si>
  <si>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</si>
  <si>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</si>
  <si>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</si>
  <si>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</si>
  <si>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</si>
  <si>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</si>
  <si>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</si>
  <si>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</si>
  <si>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</si>
  <si>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</si>
  <si>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</si>
  <si>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</si>
  <si>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</si>
  <si>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</si>
  <si>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</si>
  <si>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</si>
  <si>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</si>
  <si>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</si>
  <si>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</si>
  <si>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</si>
  <si>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</si>
  <si>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</si>
  <si>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</si>
  <si>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</si>
  <si>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</si>
  <si>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</si>
  <si>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</si>
  <si>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</si>
  <si>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</si>
  <si>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</si>
  <si>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</si>
  <si>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</si>
  <si>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</si>
  <si>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</si>
  <si>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</si>
  <si>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</si>
  <si>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</si>
  <si>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</si>
  <si>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</si>
  <si>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</si>
  <si>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</si>
  <si>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</si>
  <si>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</si>
  <si>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</si>
  <si>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</si>
  <si>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</si>
  <si>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</si>
  <si>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VVSA[V] :=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</si>
  <si>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</si>
  <si>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</si>
  <si>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</si>
  <si>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 register values</t>
  </si>
  <si>
    <t>This spreadsheet allows the calculation of target velocity and acceleration values for the internal ramp generator of the TMC5130</t>
  </si>
  <si>
    <t>VSRTL</t>
  </si>
  <si>
    <t>mV</t>
  </si>
  <si>
    <t>(CS=31, i.e. max. current setting)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</si>
  <si>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</si>
  <si>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</si>
  <si>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</si>
  <si>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&lt;0,25W: 0805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</si>
  <si>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</si>
  <si>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</si>
  <si>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</si>
  <si>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</si>
  <si>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</si>
  <si>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</si>
  <si>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</si>
  <si>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</si>
  <si>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</si>
  <si>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</si>
  <si>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</si>
  <si>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</si>
  <si>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</si>
  <si>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</si>
  <si>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</si>
  <si>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</si>
  <si>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</si>
  <si>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</si>
  <si>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</si>
  <si>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</si>
  <si>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</si>
  <si>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</si>
  <si>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</si>
  <si>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</si>
  <si>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</si>
  <si>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</si>
  <si>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</si>
  <si>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</si>
  <si>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</si>
  <si>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</si>
  <si>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</si>
  <si>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Hex Data for table</t>
  </si>
  <si>
    <t>2017-APR-12</t>
  </si>
  <si>
    <t>Initial version based on TMC5130_TMC2130_TMC2100_Calculations.xls</t>
  </si>
  <si>
    <t>TMC5160_Calculations.xlsx</t>
  </si>
  <si>
    <t>Caclculation for GLOBALSCALER=0, IRUN=31</t>
  </si>
  <si>
    <t>&lt;-- Highside MOSFET RDSon</t>
  </si>
  <si>
    <t>&lt;-- Lowside MOSFET RDSon  (typical=highside RDSon)</t>
  </si>
  <si>
    <t>MOSFET Temperature [°C] :=</t>
  </si>
  <si>
    <t>&lt;-- Insert measured or calculated slope time</t>
  </si>
  <si>
    <t>Supply voltage for VSA pin</t>
  </si>
  <si>
    <t>P for driver [W]</t>
  </si>
  <si>
    <t>(assumes roughly 40nC of gate charge)</t>
  </si>
  <si>
    <t>Assume maximum MOSFET temperature in your application within the device limits</t>
  </si>
  <si>
    <t>Rsense</t>
  </si>
  <si>
    <t>&lt;2W: 2512 resistor is OK</t>
  </si>
  <si>
    <t>&lt;0,5W: 1206 resistor is OK</t>
  </si>
  <si>
    <t>Calculation of the CRC Byte for UART interface</t>
  </si>
  <si>
    <t>Write Access</t>
  </si>
  <si>
    <t>Sync byte (fix)</t>
  </si>
  <si>
    <t>Address</t>
  </si>
  <si>
    <t>Register for Write</t>
  </si>
  <si>
    <t>data 3</t>
  </si>
  <si>
    <t>data 2</t>
  </si>
  <si>
    <t>data 1</t>
  </si>
  <si>
    <t>data 0</t>
  </si>
  <si>
    <t>CRC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</si>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</sst>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49" fontId="0" fillId="0" borderId="0" xfId="0" applyNumberFormat="1" applyAlignment="1">
      <alignment wrapText="1"/>
    </xf>
    <xf numFmtId="0" fontId="16" fillId="0" borderId="0" xfId="0" applyFont="1"/>
    <xf numFmtId="2" fontId="8" fillId="0" borderId="0" xfId="0" applyNumberFormat="1" applyFont="1"/>
    <xf numFmtId="167" fontId="1" fillId="0" borderId="0" xfId="0" applyNumberFormat="1" applyFont="1"/>
    <xf numFmtId="0" fontId="5" fillId="0" borderId="0" xfId="0" applyFont="1" applyAlignment="1">
      <alignment horizontal="right"/>
    </xf>
    <xf numFmtId="2" fontId="1" fillId="3" borderId="0" xfId="0" applyNumberFormat="1" applyFont="1" applyFill="1"/>
    <xf numFmtId="1" fontId="19" fillId="0" borderId="0" xfId="0" applyNumberFormat="1" applyFont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5" fillId="0" borderId="0" xfId="0" applyNumberFormat="1" applyFont="1"/>
    <xf numFmtId="2" fontId="16" fillId="0" borderId="0" xfId="0" applyNumberFormat="1" applyFont="1"/>
    <xf numFmtId="2" fontId="5" fillId="0" borderId="0" xfId="0" applyNumberFormat="1" applyFont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4" xfId="0" applyFill="1" applyBorder="1"/>
    <xf numFmtId="0" fontId="0" fillId="2" borderId="3" xfId="0" applyFill="1" applyBorder="1"/>
    <xf numFmtId="0" fontId="0" fillId="2" borderId="2" xfId="0" applyFill="1" applyBorder="1"/>
    <xf numFmtId="165" fontId="0" fillId="2" borderId="3" xfId="0" applyNumberFormat="1" applyFill="1" applyBorder="1"/>
    <xf numFmtId="0" fontId="0" fillId="2" borderId="1" xfId="0" applyFill="1" applyBorder="1"/>
    <xf numFmtId="0" fontId="21" fillId="0" borderId="5" xfId="0" applyFont="1" applyBorder="1"/>
    <xf numFmtId="0" fontId="0" fillId="0" borderId="6" xfId="0" applyBorder="1"/>
    <xf numFmtId="0" fontId="0" fillId="0" borderId="7" xfId="0" applyBorder="1"/>
    <xf numFmtId="1" fontId="20" fillId="0" borderId="8" xfId="0" applyNumberFormat="1" applyFont="1" applyBorder="1"/>
    <xf numFmtId="0" fontId="0" fillId="0" borderId="9" xfId="0" applyBorder="1"/>
    <xf numFmtId="1" fontId="20" fillId="0" borderId="10" xfId="0" applyNumberFormat="1" applyFont="1" applyBorder="1"/>
    <xf numFmtId="0" fontId="12" fillId="0" borderId="11" xfId="0" applyFont="1" applyBorder="1"/>
    <xf numFmtId="0" fontId="0" fillId="0" borderId="12" xfId="0" applyBorder="1"/>
    <xf numFmtId="48" fontId="0" fillId="0" borderId="0" xfId="0" applyNumberFormat="1"/>
    <xf numFmtId="0" fontId="0" fillId="5" borderId="4" xfId="0" applyFill="1" applyBorder="1"/>
    <xf numFmtId="2" fontId="0" fillId="5" borderId="4" xfId="0" applyNumberFormat="1" applyFill="1" applyBorder="1"/>
    <xf numFmtId="1" fontId="0" fillId="5" borderId="4" xfId="0" applyNumberFormat="1" applyFill="1" applyBorder="1"/>
    <xf numFmtId="0" fontId="5" fillId="2" borderId="4" xfId="0" applyFont="1" applyFill="1" applyBorder="1"/>
    <xf numFmtId="2" fontId="0" fillId="2" borderId="4" xfId="0" applyNumberFormat="1" applyFill="1" applyBorder="1"/>
    <xf numFmtId="1" fontId="5" fillId="2" borderId="4" xfId="0" applyNumberFormat="1" applyFont="1" applyFill="1" applyBorder="1"/>
    <xf numFmtId="166" fontId="5" fillId="2" borderId="4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/>
    <xf numFmtId="0" fontId="0" fillId="7" borderId="0" xfId="0" applyFill="1"/>
    <xf numFmtId="1" fontId="0" fillId="2" borderId="4" xfId="0" applyNumberFormat="1" applyFill="1" applyBorder="1"/>
    <xf numFmtId="166" fontId="0" fillId="2" borderId="4" xfId="0" applyNumberFormat="1" applyFill="1" applyBorder="1"/>
    <xf numFmtId="166" fontId="0" fillId="8" borderId="4" xfId="0" applyNumberFormat="1" applyFill="1" applyBorder="1"/>
    <xf numFmtId="0" fontId="23" fillId="0" borderId="13" xfId="0" applyFont="1" applyBorder="1"/>
    <xf numFmtId="0" fontId="12" fillId="0" borderId="15" xfId="0" applyFont="1" applyBorder="1"/>
    <xf numFmtId="0" fontId="24" fillId="0" borderId="0" xfId="0" applyFont="1"/>
    <xf numFmtId="49" fontId="0" fillId="2" borderId="3" xfId="0" applyNumberFormat="1" applyFill="1" applyBorder="1"/>
    <xf numFmtId="49" fontId="0" fillId="2" borderId="16" xfId="0" applyNumberFormat="1" applyFill="1" applyBorder="1"/>
    <xf numFmtId="0" fontId="0" fillId="9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10" borderId="0" xfId="0" applyFill="1"/>
    <xf numFmtId="1" fontId="0" fillId="10" borderId="0" xfId="0" applyNumberFormat="1" applyFill="1"/>
    <xf numFmtId="165" fontId="20" fillId="0" borderId="14" xfId="0" applyNumberFormat="1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89-4A16-9061-2595B675701D}"/>
            </c:ext>
          </c:extLst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B89-4A16-9061-2595B675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72128"/>
        <c:axId val="220311552"/>
      </c:lineChart>
      <c:catAx>
        <c:axId val="2202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1552"/>
        <c:crosses val="autoZero"/>
        <c:auto val="1"/>
        <c:lblAlgn val="ctr"/>
        <c:lblOffset val="100"/>
        <c:noMultiLvlLbl val="0"/>
      </c:catAx>
      <c:valAx>
        <c:axId val="2203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3-4ECA-9218-8E645F2D52C4}"/>
            </c:ext>
          </c:extLst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3-4ECA-9218-8E645F2D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08256"/>
        <c:axId val="234223104"/>
      </c:lineChart>
      <c:catAx>
        <c:axId val="2342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23104"/>
        <c:crosses val="autoZero"/>
        <c:auto val="1"/>
        <c:lblAlgn val="ctr"/>
        <c:lblOffset val="100"/>
        <c:noMultiLvlLbl val="0"/>
      </c:catAx>
      <c:valAx>
        <c:axId val="234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selection activeCell="H9" sqref="H9"/>
    </sheetView>
  </sheetViews>
  <sheetFormatPr baseColWidth="10" defaultRowHeight="15" x14ac:dyDescent="0.2"/>
  <cols>
    <col min="1" max="1" width="34.6640625" bestFit="1" customWidth="1"/>
    <col min="2" max="2" width="9.83203125" customWidth="1"/>
    <col min="3" max="3" width="8.5" bestFit="1" customWidth="1"/>
    <col min="4" max="4" width="22.5" bestFit="1" customWidth="1"/>
    <col min="5" max="5" width="6.83203125" customWidth="1"/>
    <col min="6" max="6" width="6.5" bestFit="1" customWidth="1"/>
    <col min="7" max="7" width="2" bestFit="1" customWidth="1"/>
    <col min="8" max="8" width="14.33203125" bestFit="1" customWidth="1"/>
    <col min="9" max="9" width="2" bestFit="1" customWidth="1"/>
    <col min="10" max="10" width="8.5" bestFit="1" customWidth="1"/>
  </cols>
  <sheetData>
    <row r="1" spans="1:11" ht="19" x14ac:dyDescent="0.25">
      <c r="A1" s="6" t="s">
        <v>187</v>
      </c>
      <c r="B1" s="7"/>
      <c r="C1" s="7"/>
      <c r="D1" s="7"/>
      <c r="E1" s="7"/>
      <c r="F1" s="7"/>
      <c r="G1" s="7"/>
      <c r="H1" s="7"/>
    </row>
    <row r="2" spans="1:11" ht="19" x14ac:dyDescent="0.25">
      <c r="A2" s="6"/>
      <c r="B2" s="7"/>
      <c r="C2" s="7"/>
      <c r="D2" s="7"/>
      <c r="E2" s="7"/>
      <c r="F2" s="7"/>
      <c r="G2" s="7"/>
      <c r="H2" s="7"/>
    </row>
    <row r="3" spans="1:11" ht="19" x14ac:dyDescent="0.25">
      <c r="A3" s="11" t="s">
        <v>34</v>
      </c>
      <c r="B3" s="51" t="s">
        <v>162</v>
      </c>
      <c r="C3" s="52"/>
      <c r="D3" s="52"/>
      <c r="E3" s="52"/>
      <c r="F3" s="52"/>
      <c r="G3" s="52"/>
      <c r="H3" s="52"/>
      <c r="I3" s="29"/>
      <c r="J3" s="29"/>
      <c r="K3" s="29"/>
    </row>
    <row r="4" spans="1:11" ht="19" x14ac:dyDescent="0.25">
      <c r="A4" s="11"/>
      <c r="B4" s="53" t="s">
        <v>145</v>
      </c>
      <c r="C4" s="54"/>
      <c r="D4" s="54"/>
      <c r="E4" s="54"/>
      <c r="F4" s="54"/>
      <c r="G4" s="54"/>
      <c r="H4" s="54"/>
      <c r="I4" s="55"/>
      <c r="J4" s="55"/>
      <c r="K4" s="55"/>
    </row>
    <row r="6" spans="1:11" x14ac:dyDescent="0.2">
      <c r="A6" s="4" t="s">
        <v>23</v>
      </c>
    </row>
    <row r="7" spans="1:11" x14ac:dyDescent="0.2">
      <c r="B7" s="57">
        <v>60</v>
      </c>
      <c r="C7" t="s">
        <v>223</v>
      </c>
      <c r="D7" t="s">
        <v>222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1.048576</v>
      </c>
      <c r="K7" t="s">
        <v>19</v>
      </c>
    </row>
    <row r="8" spans="1:11" x14ac:dyDescent="0.2">
      <c r="B8" s="10">
        <v>256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2">
      <c r="B9" s="74">
        <v>1.8</v>
      </c>
      <c r="C9" t="s">
        <v>1</v>
      </c>
      <c r="D9" t="s">
        <v>4</v>
      </c>
      <c r="F9" t="s">
        <v>22</v>
      </c>
      <c r="G9" s="2" t="s">
        <v>9</v>
      </c>
      <c r="H9" s="74">
        <v>16000000</v>
      </c>
      <c r="J9" t="s">
        <v>21</v>
      </c>
    </row>
    <row r="10" spans="1:11" x14ac:dyDescent="0.2">
      <c r="B10">
        <f>360/B9</f>
        <v>200</v>
      </c>
      <c r="C10" t="s">
        <v>3</v>
      </c>
      <c r="D10" t="s">
        <v>7</v>
      </c>
    </row>
    <row r="11" spans="1:11" x14ac:dyDescent="0.2">
      <c r="B11">
        <f>B10*B8</f>
        <v>51200</v>
      </c>
      <c r="C11" t="s">
        <v>5</v>
      </c>
      <c r="D11" t="s">
        <v>6</v>
      </c>
    </row>
    <row r="12" spans="1:11" x14ac:dyDescent="0.2">
      <c r="B12" s="74">
        <v>1</v>
      </c>
      <c r="C12" s="2" t="s">
        <v>13</v>
      </c>
      <c r="D12" t="s">
        <v>14</v>
      </c>
    </row>
    <row r="14" spans="1:11" x14ac:dyDescent="0.2">
      <c r="A14" s="4" t="s">
        <v>17</v>
      </c>
      <c r="C14" s="4"/>
      <c r="D14" s="4"/>
    </row>
    <row r="15" spans="1:11" x14ac:dyDescent="0.2">
      <c r="B15" s="73">
        <f>B25</f>
        <v>53687.091199999995</v>
      </c>
      <c r="C15" t="s">
        <v>10</v>
      </c>
      <c r="D15" t="s">
        <v>11</v>
      </c>
      <c r="F15" t="s">
        <v>224</v>
      </c>
    </row>
    <row r="16" spans="1:11" x14ac:dyDescent="0.2">
      <c r="B16" s="3">
        <f>B15/$J$7/$B$11</f>
        <v>1</v>
      </c>
      <c r="C16" t="s">
        <v>0</v>
      </c>
      <c r="D16" t="s">
        <v>16</v>
      </c>
    </row>
    <row r="17" spans="1:6" x14ac:dyDescent="0.2">
      <c r="B17" s="3">
        <f>B16*360</f>
        <v>360</v>
      </c>
      <c r="C17" t="s">
        <v>12</v>
      </c>
      <c r="D17" t="s">
        <v>16</v>
      </c>
    </row>
    <row r="18" spans="1:6" x14ac:dyDescent="0.2">
      <c r="B18" s="3">
        <f>B17/$B$12</f>
        <v>360</v>
      </c>
      <c r="C18" t="s">
        <v>12</v>
      </c>
      <c r="D18" t="s">
        <v>15</v>
      </c>
    </row>
    <row r="19" spans="1:6" x14ac:dyDescent="0.2">
      <c r="B19" s="3">
        <f>B15*H9/2^24</f>
        <v>51199.999999999993</v>
      </c>
      <c r="C19" t="s">
        <v>21</v>
      </c>
      <c r="D19" t="s">
        <v>225</v>
      </c>
    </row>
    <row r="20" spans="1:6" x14ac:dyDescent="0.2">
      <c r="B20" s="9">
        <f>B18/360</f>
        <v>1</v>
      </c>
      <c r="C20" s="4" t="s">
        <v>0</v>
      </c>
      <c r="D20" s="4" t="s">
        <v>15</v>
      </c>
    </row>
    <row r="21" spans="1:6" x14ac:dyDescent="0.2">
      <c r="B21" s="9"/>
      <c r="C21" s="4"/>
      <c r="D21" s="4"/>
    </row>
    <row r="22" spans="1:6" x14ac:dyDescent="0.2">
      <c r="A22" s="4" t="s">
        <v>216</v>
      </c>
      <c r="C22" s="4"/>
      <c r="D22" s="4"/>
    </row>
    <row r="23" spans="1:6" x14ac:dyDescent="0.2">
      <c r="B23" s="72">
        <f>B7/60</f>
        <v>1</v>
      </c>
      <c r="C23" t="s">
        <v>0</v>
      </c>
      <c r="D23" t="s">
        <v>16</v>
      </c>
      <c r="F23" t="s">
        <v>221</v>
      </c>
    </row>
    <row r="24" spans="1:6" x14ac:dyDescent="0.2">
      <c r="B24" s="3">
        <f>B23*360</f>
        <v>360</v>
      </c>
      <c r="C24" t="s">
        <v>12</v>
      </c>
      <c r="D24" t="s">
        <v>16</v>
      </c>
    </row>
    <row r="25" spans="1:6" x14ac:dyDescent="0.2">
      <c r="B25" s="8">
        <f>B23*$B$11*$J$7</f>
        <v>53687.091199999995</v>
      </c>
      <c r="C25" s="4" t="s">
        <v>10</v>
      </c>
      <c r="D25" t="s">
        <v>11</v>
      </c>
    </row>
    <row r="26" spans="1:6" x14ac:dyDescent="0.2">
      <c r="B26" s="8"/>
      <c r="C26" s="4"/>
    </row>
    <row r="27" spans="1:6" x14ac:dyDescent="0.2">
      <c r="A27" s="4" t="s">
        <v>18</v>
      </c>
      <c r="C27" s="4"/>
      <c r="D27" s="4"/>
    </row>
    <row r="28" spans="1:6" x14ac:dyDescent="0.2">
      <c r="A28" s="4"/>
      <c r="B28" s="72">
        <f>B23</f>
        <v>1</v>
      </c>
      <c r="C28" t="s">
        <v>0</v>
      </c>
      <c r="D28" t="s">
        <v>15</v>
      </c>
    </row>
    <row r="29" spans="1:6" x14ac:dyDescent="0.2">
      <c r="B29" s="3">
        <f>B28*360</f>
        <v>360</v>
      </c>
      <c r="C29" t="s">
        <v>12</v>
      </c>
      <c r="D29" t="s">
        <v>15</v>
      </c>
    </row>
    <row r="30" spans="1:6" x14ac:dyDescent="0.2">
      <c r="B30" s="3">
        <f>B28*B12</f>
        <v>1</v>
      </c>
      <c r="C30" t="s">
        <v>0</v>
      </c>
      <c r="D30" t="s">
        <v>16</v>
      </c>
    </row>
    <row r="31" spans="1:6" x14ac:dyDescent="0.2">
      <c r="B31" s="3">
        <f>B30*360</f>
        <v>360</v>
      </c>
      <c r="C31" t="s">
        <v>12</v>
      </c>
      <c r="D31" t="s">
        <v>16</v>
      </c>
    </row>
    <row r="32" spans="1:6" x14ac:dyDescent="0.2">
      <c r="B32" s="8">
        <f>B30*$B$11*$J$7</f>
        <v>53687.091199999995</v>
      </c>
      <c r="C32" s="4" t="s">
        <v>10</v>
      </c>
      <c r="D32" s="4" t="s">
        <v>11</v>
      </c>
    </row>
    <row r="34" spans="1:4" x14ac:dyDescent="0.2">
      <c r="A34" s="4" t="s">
        <v>218</v>
      </c>
    </row>
    <row r="35" spans="1:4" x14ac:dyDescent="0.2">
      <c r="B35" s="73">
        <f>B25</f>
        <v>53687.091199999995</v>
      </c>
      <c r="C35" t="s">
        <v>10</v>
      </c>
      <c r="D35" t="s">
        <v>11</v>
      </c>
    </row>
    <row r="36" spans="1:4" x14ac:dyDescent="0.2">
      <c r="B36" s="71">
        <v>1.5</v>
      </c>
      <c r="C36" t="s">
        <v>25</v>
      </c>
      <c r="D36" t="s">
        <v>26</v>
      </c>
    </row>
    <row r="37" spans="1:4" x14ac:dyDescent="0.2">
      <c r="B37" s="8">
        <f>B35*(2^17)/B36/H9</f>
        <v>293.20310074026662</v>
      </c>
      <c r="C37" s="4" t="s">
        <v>27</v>
      </c>
      <c r="D37" t="s">
        <v>28</v>
      </c>
    </row>
    <row r="38" spans="1:4" x14ac:dyDescent="0.2">
      <c r="B38">
        <f>B35^2/B37/256</f>
        <v>38400</v>
      </c>
      <c r="C38" t="s">
        <v>29</v>
      </c>
      <c r="D38" t="s">
        <v>30</v>
      </c>
    </row>
    <row r="39" spans="1:4" x14ac:dyDescent="0.2">
      <c r="B39">
        <f>B38/B8</f>
        <v>150</v>
      </c>
      <c r="C39" t="s">
        <v>32</v>
      </c>
      <c r="D39" t="s">
        <v>31</v>
      </c>
    </row>
    <row r="41" spans="1:4" x14ac:dyDescent="0.2">
      <c r="A41" s="4" t="s">
        <v>217</v>
      </c>
      <c r="C41" s="4"/>
      <c r="D41" s="4"/>
    </row>
    <row r="42" spans="1:4" x14ac:dyDescent="0.2">
      <c r="B42" s="73">
        <f>B15</f>
        <v>53687.091199999995</v>
      </c>
      <c r="C42" t="s">
        <v>10</v>
      </c>
      <c r="D42" t="s">
        <v>11</v>
      </c>
    </row>
    <row r="43" spans="1:4" x14ac:dyDescent="0.2">
      <c r="B43" s="8">
        <f>MIN((2^20-1),2^24/B42*B8/256)</f>
        <v>312.5</v>
      </c>
      <c r="C43" s="4" t="s">
        <v>219</v>
      </c>
      <c r="D43" t="s">
        <v>220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workbookViewId="0">
      <selection activeCell="C18" sqref="C18"/>
    </sheetView>
  </sheetViews>
  <sheetFormatPr baseColWidth="10" defaultRowHeight="15" x14ac:dyDescent="0.2"/>
  <cols>
    <col min="1" max="1" width="17" customWidth="1"/>
    <col min="2" max="2" width="22.83203125" style="19" customWidth="1"/>
    <col min="4" max="4" width="5.5" customWidth="1"/>
    <col min="5" max="5" width="14.5" customWidth="1"/>
    <col min="8" max="8" width="12.83203125" customWidth="1"/>
    <col min="258" max="258" width="22.83203125" customWidth="1"/>
    <col min="260" max="260" width="5.5" customWidth="1"/>
    <col min="261" max="261" width="14.5" customWidth="1"/>
    <col min="514" max="514" width="22.83203125" customWidth="1"/>
    <col min="516" max="516" width="5.5" customWidth="1"/>
    <col min="517" max="517" width="14.5" customWidth="1"/>
    <col min="770" max="770" width="22.83203125" customWidth="1"/>
    <col min="772" max="772" width="5.5" customWidth="1"/>
    <col min="773" max="773" width="14.5" customWidth="1"/>
    <col min="1026" max="1026" width="22.83203125" customWidth="1"/>
    <col min="1028" max="1028" width="5.5" customWidth="1"/>
    <col min="1029" max="1029" width="14.5" customWidth="1"/>
    <col min="1282" max="1282" width="22.83203125" customWidth="1"/>
    <col min="1284" max="1284" width="5.5" customWidth="1"/>
    <col min="1285" max="1285" width="14.5" customWidth="1"/>
    <col min="1538" max="1538" width="22.83203125" customWidth="1"/>
    <col min="1540" max="1540" width="5.5" customWidth="1"/>
    <col min="1541" max="1541" width="14.5" customWidth="1"/>
    <col min="1794" max="1794" width="22.83203125" customWidth="1"/>
    <col min="1796" max="1796" width="5.5" customWidth="1"/>
    <col min="1797" max="1797" width="14.5" customWidth="1"/>
    <col min="2050" max="2050" width="22.83203125" customWidth="1"/>
    <col min="2052" max="2052" width="5.5" customWidth="1"/>
    <col min="2053" max="2053" width="14.5" customWidth="1"/>
    <col min="2306" max="2306" width="22.83203125" customWidth="1"/>
    <col min="2308" max="2308" width="5.5" customWidth="1"/>
    <col min="2309" max="2309" width="14.5" customWidth="1"/>
    <col min="2562" max="2562" width="22.83203125" customWidth="1"/>
    <col min="2564" max="2564" width="5.5" customWidth="1"/>
    <col min="2565" max="2565" width="14.5" customWidth="1"/>
    <col min="2818" max="2818" width="22.83203125" customWidth="1"/>
    <col min="2820" max="2820" width="5.5" customWidth="1"/>
    <col min="2821" max="2821" width="14.5" customWidth="1"/>
    <col min="3074" max="3074" width="22.83203125" customWidth="1"/>
    <col min="3076" max="3076" width="5.5" customWidth="1"/>
    <col min="3077" max="3077" width="14.5" customWidth="1"/>
    <col min="3330" max="3330" width="22.83203125" customWidth="1"/>
    <col min="3332" max="3332" width="5.5" customWidth="1"/>
    <col min="3333" max="3333" width="14.5" customWidth="1"/>
    <col min="3586" max="3586" width="22.83203125" customWidth="1"/>
    <col min="3588" max="3588" width="5.5" customWidth="1"/>
    <col min="3589" max="3589" width="14.5" customWidth="1"/>
    <col min="3842" max="3842" width="22.83203125" customWidth="1"/>
    <col min="3844" max="3844" width="5.5" customWidth="1"/>
    <col min="3845" max="3845" width="14.5" customWidth="1"/>
    <col min="4098" max="4098" width="22.83203125" customWidth="1"/>
    <col min="4100" max="4100" width="5.5" customWidth="1"/>
    <col min="4101" max="4101" width="14.5" customWidth="1"/>
    <col min="4354" max="4354" width="22.83203125" customWidth="1"/>
    <col min="4356" max="4356" width="5.5" customWidth="1"/>
    <col min="4357" max="4357" width="14.5" customWidth="1"/>
    <col min="4610" max="4610" width="22.83203125" customWidth="1"/>
    <col min="4612" max="4612" width="5.5" customWidth="1"/>
    <col min="4613" max="4613" width="14.5" customWidth="1"/>
    <col min="4866" max="4866" width="22.83203125" customWidth="1"/>
    <col min="4868" max="4868" width="5.5" customWidth="1"/>
    <col min="4869" max="4869" width="14.5" customWidth="1"/>
    <col min="5122" max="5122" width="22.83203125" customWidth="1"/>
    <col min="5124" max="5124" width="5.5" customWidth="1"/>
    <col min="5125" max="5125" width="14.5" customWidth="1"/>
    <col min="5378" max="5378" width="22.83203125" customWidth="1"/>
    <col min="5380" max="5380" width="5.5" customWidth="1"/>
    <col min="5381" max="5381" width="14.5" customWidth="1"/>
    <col min="5634" max="5634" width="22.83203125" customWidth="1"/>
    <col min="5636" max="5636" width="5.5" customWidth="1"/>
    <col min="5637" max="5637" width="14.5" customWidth="1"/>
    <col min="5890" max="5890" width="22.83203125" customWidth="1"/>
    <col min="5892" max="5892" width="5.5" customWidth="1"/>
    <col min="5893" max="5893" width="14.5" customWidth="1"/>
    <col min="6146" max="6146" width="22.83203125" customWidth="1"/>
    <col min="6148" max="6148" width="5.5" customWidth="1"/>
    <col min="6149" max="6149" width="14.5" customWidth="1"/>
    <col min="6402" max="6402" width="22.83203125" customWidth="1"/>
    <col min="6404" max="6404" width="5.5" customWidth="1"/>
    <col min="6405" max="6405" width="14.5" customWidth="1"/>
    <col min="6658" max="6658" width="22.83203125" customWidth="1"/>
    <col min="6660" max="6660" width="5.5" customWidth="1"/>
    <col min="6661" max="6661" width="14.5" customWidth="1"/>
    <col min="6914" max="6914" width="22.83203125" customWidth="1"/>
    <col min="6916" max="6916" width="5.5" customWidth="1"/>
    <col min="6917" max="6917" width="14.5" customWidth="1"/>
    <col min="7170" max="7170" width="22.83203125" customWidth="1"/>
    <col min="7172" max="7172" width="5.5" customWidth="1"/>
    <col min="7173" max="7173" width="14.5" customWidth="1"/>
    <col min="7426" max="7426" width="22.83203125" customWidth="1"/>
    <col min="7428" max="7428" width="5.5" customWidth="1"/>
    <col min="7429" max="7429" width="14.5" customWidth="1"/>
    <col min="7682" max="7682" width="22.83203125" customWidth="1"/>
    <col min="7684" max="7684" width="5.5" customWidth="1"/>
    <col min="7685" max="7685" width="14.5" customWidth="1"/>
    <col min="7938" max="7938" width="22.83203125" customWidth="1"/>
    <col min="7940" max="7940" width="5.5" customWidth="1"/>
    <col min="7941" max="7941" width="14.5" customWidth="1"/>
    <col min="8194" max="8194" width="22.83203125" customWidth="1"/>
    <col min="8196" max="8196" width="5.5" customWidth="1"/>
    <col min="8197" max="8197" width="14.5" customWidth="1"/>
    <col min="8450" max="8450" width="22.83203125" customWidth="1"/>
    <col min="8452" max="8452" width="5.5" customWidth="1"/>
    <col min="8453" max="8453" width="14.5" customWidth="1"/>
    <col min="8706" max="8706" width="22.83203125" customWidth="1"/>
    <col min="8708" max="8708" width="5.5" customWidth="1"/>
    <col min="8709" max="8709" width="14.5" customWidth="1"/>
    <col min="8962" max="8962" width="22.83203125" customWidth="1"/>
    <col min="8964" max="8964" width="5.5" customWidth="1"/>
    <col min="8965" max="8965" width="14.5" customWidth="1"/>
    <col min="9218" max="9218" width="22.83203125" customWidth="1"/>
    <col min="9220" max="9220" width="5.5" customWidth="1"/>
    <col min="9221" max="9221" width="14.5" customWidth="1"/>
    <col min="9474" max="9474" width="22.83203125" customWidth="1"/>
    <col min="9476" max="9476" width="5.5" customWidth="1"/>
    <col min="9477" max="9477" width="14.5" customWidth="1"/>
    <col min="9730" max="9730" width="22.83203125" customWidth="1"/>
    <col min="9732" max="9732" width="5.5" customWidth="1"/>
    <col min="9733" max="9733" width="14.5" customWidth="1"/>
    <col min="9986" max="9986" width="22.83203125" customWidth="1"/>
    <col min="9988" max="9988" width="5.5" customWidth="1"/>
    <col min="9989" max="9989" width="14.5" customWidth="1"/>
    <col min="10242" max="10242" width="22.83203125" customWidth="1"/>
    <col min="10244" max="10244" width="5.5" customWidth="1"/>
    <col min="10245" max="10245" width="14.5" customWidth="1"/>
    <col min="10498" max="10498" width="22.83203125" customWidth="1"/>
    <col min="10500" max="10500" width="5.5" customWidth="1"/>
    <col min="10501" max="10501" width="14.5" customWidth="1"/>
    <col min="10754" max="10754" width="22.83203125" customWidth="1"/>
    <col min="10756" max="10756" width="5.5" customWidth="1"/>
    <col min="10757" max="10757" width="14.5" customWidth="1"/>
    <col min="11010" max="11010" width="22.83203125" customWidth="1"/>
    <col min="11012" max="11012" width="5.5" customWidth="1"/>
    <col min="11013" max="11013" width="14.5" customWidth="1"/>
    <col min="11266" max="11266" width="22.83203125" customWidth="1"/>
    <col min="11268" max="11268" width="5.5" customWidth="1"/>
    <col min="11269" max="11269" width="14.5" customWidth="1"/>
    <col min="11522" max="11522" width="22.83203125" customWidth="1"/>
    <col min="11524" max="11524" width="5.5" customWidth="1"/>
    <col min="11525" max="11525" width="14.5" customWidth="1"/>
    <col min="11778" max="11778" width="22.83203125" customWidth="1"/>
    <col min="11780" max="11780" width="5.5" customWidth="1"/>
    <col min="11781" max="11781" width="14.5" customWidth="1"/>
    <col min="12034" max="12034" width="22.83203125" customWidth="1"/>
    <col min="12036" max="12036" width="5.5" customWidth="1"/>
    <col min="12037" max="12037" width="14.5" customWidth="1"/>
    <col min="12290" max="12290" width="22.83203125" customWidth="1"/>
    <col min="12292" max="12292" width="5.5" customWidth="1"/>
    <col min="12293" max="12293" width="14.5" customWidth="1"/>
    <col min="12546" max="12546" width="22.83203125" customWidth="1"/>
    <col min="12548" max="12548" width="5.5" customWidth="1"/>
    <col min="12549" max="12549" width="14.5" customWidth="1"/>
    <col min="12802" max="12802" width="22.83203125" customWidth="1"/>
    <col min="12804" max="12804" width="5.5" customWidth="1"/>
    <col min="12805" max="12805" width="14.5" customWidth="1"/>
    <col min="13058" max="13058" width="22.83203125" customWidth="1"/>
    <col min="13060" max="13060" width="5.5" customWidth="1"/>
    <col min="13061" max="13061" width="14.5" customWidth="1"/>
    <col min="13314" max="13314" width="22.83203125" customWidth="1"/>
    <col min="13316" max="13316" width="5.5" customWidth="1"/>
    <col min="13317" max="13317" width="14.5" customWidth="1"/>
    <col min="13570" max="13570" width="22.83203125" customWidth="1"/>
    <col min="13572" max="13572" width="5.5" customWidth="1"/>
    <col min="13573" max="13573" width="14.5" customWidth="1"/>
    <col min="13826" max="13826" width="22.83203125" customWidth="1"/>
    <col min="13828" max="13828" width="5.5" customWidth="1"/>
    <col min="13829" max="13829" width="14.5" customWidth="1"/>
    <col min="14082" max="14082" width="22.83203125" customWidth="1"/>
    <col min="14084" max="14084" width="5.5" customWidth="1"/>
    <col min="14085" max="14085" width="14.5" customWidth="1"/>
    <col min="14338" max="14338" width="22.83203125" customWidth="1"/>
    <col min="14340" max="14340" width="5.5" customWidth="1"/>
    <col min="14341" max="14341" width="14.5" customWidth="1"/>
    <col min="14594" max="14594" width="22.83203125" customWidth="1"/>
    <col min="14596" max="14596" width="5.5" customWidth="1"/>
    <col min="14597" max="14597" width="14.5" customWidth="1"/>
    <col min="14850" max="14850" width="22.83203125" customWidth="1"/>
    <col min="14852" max="14852" width="5.5" customWidth="1"/>
    <col min="14853" max="14853" width="14.5" customWidth="1"/>
    <col min="15106" max="15106" width="22.83203125" customWidth="1"/>
    <col min="15108" max="15108" width="5.5" customWidth="1"/>
    <col min="15109" max="15109" width="14.5" customWidth="1"/>
    <col min="15362" max="15362" width="22.83203125" customWidth="1"/>
    <col min="15364" max="15364" width="5.5" customWidth="1"/>
    <col min="15365" max="15365" width="14.5" customWidth="1"/>
    <col min="15618" max="15618" width="22.83203125" customWidth="1"/>
    <col min="15620" max="15620" width="5.5" customWidth="1"/>
    <col min="15621" max="15621" width="14.5" customWidth="1"/>
    <col min="15874" max="15874" width="22.83203125" customWidth="1"/>
    <col min="15876" max="15876" width="5.5" customWidth="1"/>
    <col min="15877" max="15877" width="14.5" customWidth="1"/>
    <col min="16130" max="16130" width="22.83203125" customWidth="1"/>
    <col min="16132" max="16132" width="5.5" customWidth="1"/>
    <col min="16133" max="16133" width="14.5" customWidth="1"/>
  </cols>
  <sheetData>
    <row r="1" spans="1:11" ht="19" x14ac:dyDescent="0.25">
      <c r="A1" s="6" t="s">
        <v>157</v>
      </c>
    </row>
    <row r="3" spans="1:11" x14ac:dyDescent="0.2">
      <c r="A3" s="4" t="s">
        <v>34</v>
      </c>
      <c r="B3" s="29" t="s">
        <v>166</v>
      </c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">
      <c r="A4" s="4"/>
      <c r="B4" s="55" t="s">
        <v>196</v>
      </c>
      <c r="C4" s="55"/>
      <c r="D4" s="55"/>
      <c r="E4" s="55"/>
      <c r="F4" s="55"/>
      <c r="G4" s="55"/>
      <c r="H4" s="55"/>
      <c r="I4" s="55"/>
      <c r="J4" s="55"/>
      <c r="K4" s="55"/>
    </row>
    <row r="5" spans="1:11" x14ac:dyDescent="0.2">
      <c r="A5" s="4"/>
      <c r="B5" s="55" t="s">
        <v>199</v>
      </c>
      <c r="C5" s="55"/>
      <c r="D5" s="55"/>
      <c r="E5" s="55"/>
      <c r="F5" s="55"/>
      <c r="G5" s="55"/>
      <c r="H5" s="55"/>
      <c r="I5" s="55"/>
      <c r="J5" s="55"/>
      <c r="K5" s="55"/>
    </row>
    <row r="6" spans="1:11" x14ac:dyDescent="0.2">
      <c r="A6" s="4"/>
      <c r="B6" s="56" t="s">
        <v>197</v>
      </c>
      <c r="C6" s="56"/>
      <c r="D6" s="56"/>
      <c r="E6" s="56"/>
      <c r="F6" s="56"/>
      <c r="G6" s="56"/>
      <c r="H6" s="56"/>
      <c r="I6" s="56"/>
      <c r="J6" s="56"/>
      <c r="K6" s="56"/>
    </row>
    <row r="8" spans="1:11" x14ac:dyDescent="0.2">
      <c r="A8" s="4" t="s">
        <v>23</v>
      </c>
    </row>
    <row r="9" spans="1:11" x14ac:dyDescent="0.2">
      <c r="A9" s="4"/>
      <c r="B9" s="19" t="s">
        <v>79</v>
      </c>
      <c r="C9" s="57">
        <v>12</v>
      </c>
      <c r="E9" t="s">
        <v>148</v>
      </c>
    </row>
    <row r="10" spans="1:11" x14ac:dyDescent="0.2">
      <c r="B10" s="19" t="s">
        <v>80</v>
      </c>
      <c r="C10">
        <f>1/(1000000*C9)</f>
        <v>8.3333333333333338E-8</v>
      </c>
    </row>
    <row r="11" spans="1:11" x14ac:dyDescent="0.2">
      <c r="B11" s="19" t="s">
        <v>81</v>
      </c>
      <c r="C11" s="58">
        <v>48</v>
      </c>
      <c r="E11" t="s">
        <v>146</v>
      </c>
    </row>
    <row r="12" spans="1:11" x14ac:dyDescent="0.2">
      <c r="B12" s="19" t="s">
        <v>82</v>
      </c>
      <c r="C12" s="59">
        <v>2</v>
      </c>
      <c r="E12" t="s">
        <v>156</v>
      </c>
    </row>
    <row r="13" spans="1:11" x14ac:dyDescent="0.2">
      <c r="B13" s="19" t="s">
        <v>167</v>
      </c>
      <c r="C13" s="70">
        <f>C10*16*(1.5^C12)</f>
        <v>3.0000000000000001E-6</v>
      </c>
      <c r="E13" t="s">
        <v>175</v>
      </c>
    </row>
    <row r="14" spans="1:11" x14ac:dyDescent="0.2">
      <c r="A14" s="4" t="s">
        <v>165</v>
      </c>
      <c r="C14" s="30"/>
    </row>
    <row r="15" spans="1:11" x14ac:dyDescent="0.2">
      <c r="B15" s="19" t="s">
        <v>83</v>
      </c>
      <c r="C15" s="60">
        <v>1.5E-3</v>
      </c>
      <c r="D15" s="30"/>
      <c r="E15" t="s">
        <v>147</v>
      </c>
    </row>
    <row r="16" spans="1:11" x14ac:dyDescent="0.2">
      <c r="B16" s="19" t="s">
        <v>84</v>
      </c>
      <c r="C16" s="61">
        <v>1.2</v>
      </c>
    </row>
    <row r="17" spans="1:10" x14ac:dyDescent="0.2">
      <c r="B17" s="19" t="s">
        <v>85</v>
      </c>
      <c r="C17" s="59">
        <v>2.3149999999999999</v>
      </c>
      <c r="E17" t="s">
        <v>86</v>
      </c>
    </row>
    <row r="18" spans="1:10" x14ac:dyDescent="0.2">
      <c r="B18" s="19" t="s">
        <v>87</v>
      </c>
      <c r="C18" s="31">
        <f>C17/SQRT(2)</f>
        <v>1.6369521984468574</v>
      </c>
    </row>
    <row r="19" spans="1:10" x14ac:dyDescent="0.2">
      <c r="A19" s="4" t="s">
        <v>168</v>
      </c>
      <c r="C19" s="31"/>
    </row>
    <row r="20" spans="1:10" x14ac:dyDescent="0.2">
      <c r="B20" s="19" t="s">
        <v>88</v>
      </c>
      <c r="C20" s="71">
        <v>3</v>
      </c>
      <c r="E20" t="s">
        <v>198</v>
      </c>
    </row>
    <row r="21" spans="1:10" x14ac:dyDescent="0.2">
      <c r="B21" s="19" t="s">
        <v>89</v>
      </c>
      <c r="C21" s="70">
        <f>(12+32*C20)*C10</f>
        <v>9.0000000000000002E-6</v>
      </c>
      <c r="E21" t="s">
        <v>174</v>
      </c>
    </row>
    <row r="23" spans="1:10" x14ac:dyDescent="0.2">
      <c r="B23" s="19" t="s">
        <v>90</v>
      </c>
      <c r="C23" s="31">
        <f>C11*C13/C15</f>
        <v>9.6000000000000002E-2</v>
      </c>
      <c r="E23" t="s">
        <v>149</v>
      </c>
    </row>
    <row r="24" spans="1:10" x14ac:dyDescent="0.2">
      <c r="B24" s="19" t="s">
        <v>91</v>
      </c>
      <c r="C24" s="31">
        <f>C16*C17*2*C21/C15</f>
        <v>3.3336000000000005E-2</v>
      </c>
      <c r="E24" t="s">
        <v>150</v>
      </c>
    </row>
    <row r="26" spans="1:10" x14ac:dyDescent="0.2">
      <c r="B26" s="19" t="s">
        <v>92</v>
      </c>
      <c r="C26" s="71">
        <v>21</v>
      </c>
      <c r="E26" t="s">
        <v>173</v>
      </c>
    </row>
    <row r="27" spans="1:10" x14ac:dyDescent="0.2">
      <c r="B27" s="19" t="s">
        <v>100</v>
      </c>
      <c r="C27" s="32" t="str">
        <f>IF(C26&lt;16,"Current scaler is quite small - values above 16 are best for good microstepping","OK")</f>
        <v>OK</v>
      </c>
    </row>
    <row r="28" spans="1:10" x14ac:dyDescent="0.2">
      <c r="A28" s="44" t="s">
        <v>169</v>
      </c>
      <c r="B28" s="45"/>
      <c r="C28" s="46"/>
      <c r="D28" s="47"/>
      <c r="E28" s="47"/>
      <c r="F28" s="47"/>
      <c r="G28" s="47"/>
      <c r="H28" s="47"/>
    </row>
    <row r="29" spans="1:10" x14ac:dyDescent="0.2">
      <c r="B29" s="18" t="s">
        <v>93</v>
      </c>
      <c r="C29" s="43">
        <f>MAX(0.5+(C23+C24)*2*248*(C26+1)/C17/32-8,-2)</f>
        <v>11.551220734341253</v>
      </c>
      <c r="E29" t="s">
        <v>183</v>
      </c>
      <c r="J29" t="s">
        <v>94</v>
      </c>
    </row>
    <row r="30" spans="1:10" ht="16" thickBot="1" x14ac:dyDescent="0.25">
      <c r="J30" t="s">
        <v>95</v>
      </c>
    </row>
    <row r="31" spans="1:10" x14ac:dyDescent="0.2">
      <c r="A31" s="28" t="s">
        <v>151</v>
      </c>
      <c r="C31" s="33" t="s">
        <v>96</v>
      </c>
      <c r="F31" s="62" t="s">
        <v>97</v>
      </c>
      <c r="G31" s="63"/>
      <c r="H31" s="64"/>
    </row>
    <row r="32" spans="1:10" x14ac:dyDescent="0.2">
      <c r="B32" s="41" t="s">
        <v>154</v>
      </c>
      <c r="C32" s="34">
        <f>MAX(MIN(C29,8),1)</f>
        <v>8</v>
      </c>
      <c r="E32" t="s">
        <v>98</v>
      </c>
      <c r="F32" s="65">
        <f>C32-1</f>
        <v>7</v>
      </c>
      <c r="G32" s="20" t="s">
        <v>152</v>
      </c>
      <c r="H32" s="66"/>
      <c r="I32" t="s">
        <v>184</v>
      </c>
    </row>
    <row r="33" spans="1:9" ht="16" thickBot="1" x14ac:dyDescent="0.25">
      <c r="B33" s="41" t="s">
        <v>155</v>
      </c>
      <c r="C33" s="34">
        <f>MIN(C29-C32,12)</f>
        <v>3.5512207343412534</v>
      </c>
      <c r="E33" t="s">
        <v>99</v>
      </c>
      <c r="F33" s="67">
        <f>C33+3</f>
        <v>6.5512207343412534</v>
      </c>
      <c r="G33" s="68" t="s">
        <v>153</v>
      </c>
      <c r="H33" s="69"/>
      <c r="I33" t="s">
        <v>185</v>
      </c>
    </row>
    <row r="35" spans="1:9" x14ac:dyDescent="0.2">
      <c r="B35" s="19" t="s">
        <v>100</v>
      </c>
      <c r="C35" s="32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OK</v>
      </c>
    </row>
    <row r="36" spans="1:9" x14ac:dyDescent="0.2">
      <c r="C36" s="32"/>
    </row>
    <row r="37" spans="1:9" x14ac:dyDescent="0.2">
      <c r="B37" s="19" t="s">
        <v>178</v>
      </c>
      <c r="C37" s="40">
        <f>1/(2*C21+2*C13)/1000</f>
        <v>41.666666666666664</v>
      </c>
      <c r="E37" t="s">
        <v>179</v>
      </c>
    </row>
    <row r="38" spans="1:9" x14ac:dyDescent="0.2">
      <c r="B38" s="19" t="s">
        <v>100</v>
      </c>
      <c r="C38" s="32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0"/>
    </row>
    <row r="40" spans="1:9" x14ac:dyDescent="0.2">
      <c r="B40" s="19" t="s">
        <v>101</v>
      </c>
      <c r="C40" s="3">
        <f>C16*C17/SQRT(2)</f>
        <v>1.964342638136229</v>
      </c>
      <c r="E40" t="s">
        <v>102</v>
      </c>
    </row>
    <row r="41" spans="1:9" x14ac:dyDescent="0.2">
      <c r="A41" s="4" t="s">
        <v>170</v>
      </c>
      <c r="C41" s="3"/>
    </row>
    <row r="42" spans="1:9" x14ac:dyDescent="0.2">
      <c r="B42" s="19" t="s">
        <v>103</v>
      </c>
      <c r="C42" s="8">
        <f>20*C40</f>
        <v>39.286852762724578</v>
      </c>
      <c r="E42" s="35" t="s">
        <v>104</v>
      </c>
    </row>
    <row r="43" spans="1:9" x14ac:dyDescent="0.2">
      <c r="B43" s="19" t="s">
        <v>105</v>
      </c>
      <c r="C43" s="8">
        <f>C40*2</f>
        <v>3.928685276272458</v>
      </c>
      <c r="E43" t="s">
        <v>106</v>
      </c>
    </row>
    <row r="44" spans="1:9" x14ac:dyDescent="0.2">
      <c r="B44"/>
    </row>
    <row r="45" spans="1:9" ht="16" thickBot="1" x14ac:dyDescent="0.25">
      <c r="A45" s="4" t="s">
        <v>171</v>
      </c>
    </row>
    <row r="46" spans="1:9" ht="16" thickBot="1" x14ac:dyDescent="0.25">
      <c r="B46" s="86" t="s">
        <v>239</v>
      </c>
      <c r="C46" s="95">
        <f>(C26+1)/32/C17*0.32-0.02</f>
        <v>7.5032397408207344E-2</v>
      </c>
      <c r="D46" s="87" t="s">
        <v>107</v>
      </c>
      <c r="E46" t="s">
        <v>172</v>
      </c>
    </row>
  </sheetData>
  <conditionalFormatting sqref="C42">
    <cfRule type="cellIs" dxfId="12" priority="2" stopIfTrue="1" operator="lessThan">
      <formula>$C$11</formula>
    </cfRule>
  </conditionalFormatting>
  <conditionalFormatting sqref="C43">
    <cfRule type="cellIs" dxfId="11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"/>
  <sheetViews>
    <sheetView workbookViewId="0">
      <selection activeCell="C52" sqref="C52"/>
    </sheetView>
  </sheetViews>
  <sheetFormatPr baseColWidth="10" defaultRowHeight="15" x14ac:dyDescent="0.2"/>
  <cols>
    <col min="1" max="1" width="39.83203125" customWidth="1"/>
    <col min="2" max="2" width="23.83203125" customWidth="1"/>
    <col min="3" max="3" width="16.83203125" customWidth="1"/>
    <col min="4" max="4" width="17.5" customWidth="1"/>
    <col min="5" max="5" width="17.1640625" customWidth="1"/>
    <col min="257" max="257" width="39.83203125" customWidth="1"/>
    <col min="258" max="258" width="23.1640625" customWidth="1"/>
    <col min="259" max="259" width="16.83203125" customWidth="1"/>
    <col min="260" max="260" width="17.5" customWidth="1"/>
    <col min="261" max="261" width="17.1640625" customWidth="1"/>
    <col min="513" max="513" width="39.83203125" customWidth="1"/>
    <col min="514" max="514" width="23.1640625" customWidth="1"/>
    <col min="515" max="515" width="16.83203125" customWidth="1"/>
    <col min="516" max="516" width="17.5" customWidth="1"/>
    <col min="517" max="517" width="17.1640625" customWidth="1"/>
    <col min="769" max="769" width="39.83203125" customWidth="1"/>
    <col min="770" max="770" width="23.1640625" customWidth="1"/>
    <col min="771" max="771" width="16.83203125" customWidth="1"/>
    <col min="772" max="772" width="17.5" customWidth="1"/>
    <col min="773" max="773" width="17.1640625" customWidth="1"/>
    <col min="1025" max="1025" width="39.83203125" customWidth="1"/>
    <col min="1026" max="1026" width="23.1640625" customWidth="1"/>
    <col min="1027" max="1027" width="16.83203125" customWidth="1"/>
    <col min="1028" max="1028" width="17.5" customWidth="1"/>
    <col min="1029" max="1029" width="17.1640625" customWidth="1"/>
    <col min="1281" max="1281" width="39.83203125" customWidth="1"/>
    <col min="1282" max="1282" width="23.1640625" customWidth="1"/>
    <col min="1283" max="1283" width="16.83203125" customWidth="1"/>
    <col min="1284" max="1284" width="17.5" customWidth="1"/>
    <col min="1285" max="1285" width="17.1640625" customWidth="1"/>
    <col min="1537" max="1537" width="39.83203125" customWidth="1"/>
    <col min="1538" max="1538" width="23.1640625" customWidth="1"/>
    <col min="1539" max="1539" width="16.83203125" customWidth="1"/>
    <col min="1540" max="1540" width="17.5" customWidth="1"/>
    <col min="1541" max="1541" width="17.1640625" customWidth="1"/>
    <col min="1793" max="1793" width="39.83203125" customWidth="1"/>
    <col min="1794" max="1794" width="23.1640625" customWidth="1"/>
    <col min="1795" max="1795" width="16.83203125" customWidth="1"/>
    <col min="1796" max="1796" width="17.5" customWidth="1"/>
    <col min="1797" max="1797" width="17.1640625" customWidth="1"/>
    <col min="2049" max="2049" width="39.83203125" customWidth="1"/>
    <col min="2050" max="2050" width="23.1640625" customWidth="1"/>
    <col min="2051" max="2051" width="16.83203125" customWidth="1"/>
    <col min="2052" max="2052" width="17.5" customWidth="1"/>
    <col min="2053" max="2053" width="17.1640625" customWidth="1"/>
    <col min="2305" max="2305" width="39.83203125" customWidth="1"/>
    <col min="2306" max="2306" width="23.1640625" customWidth="1"/>
    <col min="2307" max="2307" width="16.83203125" customWidth="1"/>
    <col min="2308" max="2308" width="17.5" customWidth="1"/>
    <col min="2309" max="2309" width="17.1640625" customWidth="1"/>
    <col min="2561" max="2561" width="39.83203125" customWidth="1"/>
    <col min="2562" max="2562" width="23.1640625" customWidth="1"/>
    <col min="2563" max="2563" width="16.83203125" customWidth="1"/>
    <col min="2564" max="2564" width="17.5" customWidth="1"/>
    <col min="2565" max="2565" width="17.1640625" customWidth="1"/>
    <col min="2817" max="2817" width="39.83203125" customWidth="1"/>
    <col min="2818" max="2818" width="23.1640625" customWidth="1"/>
    <col min="2819" max="2819" width="16.83203125" customWidth="1"/>
    <col min="2820" max="2820" width="17.5" customWidth="1"/>
    <col min="2821" max="2821" width="17.1640625" customWidth="1"/>
    <col min="3073" max="3073" width="39.83203125" customWidth="1"/>
    <col min="3074" max="3074" width="23.1640625" customWidth="1"/>
    <col min="3075" max="3075" width="16.83203125" customWidth="1"/>
    <col min="3076" max="3076" width="17.5" customWidth="1"/>
    <col min="3077" max="3077" width="17.1640625" customWidth="1"/>
    <col min="3329" max="3329" width="39.83203125" customWidth="1"/>
    <col min="3330" max="3330" width="23.1640625" customWidth="1"/>
    <col min="3331" max="3331" width="16.83203125" customWidth="1"/>
    <col min="3332" max="3332" width="17.5" customWidth="1"/>
    <col min="3333" max="3333" width="17.1640625" customWidth="1"/>
    <col min="3585" max="3585" width="39.83203125" customWidth="1"/>
    <col min="3586" max="3586" width="23.1640625" customWidth="1"/>
    <col min="3587" max="3587" width="16.83203125" customWidth="1"/>
    <col min="3588" max="3588" width="17.5" customWidth="1"/>
    <col min="3589" max="3589" width="17.1640625" customWidth="1"/>
    <col min="3841" max="3841" width="39.83203125" customWidth="1"/>
    <col min="3842" max="3842" width="23.1640625" customWidth="1"/>
    <col min="3843" max="3843" width="16.83203125" customWidth="1"/>
    <col min="3844" max="3844" width="17.5" customWidth="1"/>
    <col min="3845" max="3845" width="17.1640625" customWidth="1"/>
    <col min="4097" max="4097" width="39.83203125" customWidth="1"/>
    <col min="4098" max="4098" width="23.1640625" customWidth="1"/>
    <col min="4099" max="4099" width="16.83203125" customWidth="1"/>
    <col min="4100" max="4100" width="17.5" customWidth="1"/>
    <col min="4101" max="4101" width="17.1640625" customWidth="1"/>
    <col min="4353" max="4353" width="39.83203125" customWidth="1"/>
    <col min="4354" max="4354" width="23.1640625" customWidth="1"/>
    <col min="4355" max="4355" width="16.83203125" customWidth="1"/>
    <col min="4356" max="4356" width="17.5" customWidth="1"/>
    <col min="4357" max="4357" width="17.1640625" customWidth="1"/>
    <col min="4609" max="4609" width="39.83203125" customWidth="1"/>
    <col min="4610" max="4610" width="23.1640625" customWidth="1"/>
    <col min="4611" max="4611" width="16.83203125" customWidth="1"/>
    <col min="4612" max="4612" width="17.5" customWidth="1"/>
    <col min="4613" max="4613" width="17.1640625" customWidth="1"/>
    <col min="4865" max="4865" width="39.83203125" customWidth="1"/>
    <col min="4866" max="4866" width="23.1640625" customWidth="1"/>
    <col min="4867" max="4867" width="16.83203125" customWidth="1"/>
    <col min="4868" max="4868" width="17.5" customWidth="1"/>
    <col min="4869" max="4869" width="17.1640625" customWidth="1"/>
    <col min="5121" max="5121" width="39.83203125" customWidth="1"/>
    <col min="5122" max="5122" width="23.1640625" customWidth="1"/>
    <col min="5123" max="5123" width="16.83203125" customWidth="1"/>
    <col min="5124" max="5124" width="17.5" customWidth="1"/>
    <col min="5125" max="5125" width="17.1640625" customWidth="1"/>
    <col min="5377" max="5377" width="39.83203125" customWidth="1"/>
    <col min="5378" max="5378" width="23.1640625" customWidth="1"/>
    <col min="5379" max="5379" width="16.83203125" customWidth="1"/>
    <col min="5380" max="5380" width="17.5" customWidth="1"/>
    <col min="5381" max="5381" width="17.1640625" customWidth="1"/>
    <col min="5633" max="5633" width="39.83203125" customWidth="1"/>
    <col min="5634" max="5634" width="23.1640625" customWidth="1"/>
    <col min="5635" max="5635" width="16.83203125" customWidth="1"/>
    <col min="5636" max="5636" width="17.5" customWidth="1"/>
    <col min="5637" max="5637" width="17.1640625" customWidth="1"/>
    <col min="5889" max="5889" width="39.83203125" customWidth="1"/>
    <col min="5890" max="5890" width="23.1640625" customWidth="1"/>
    <col min="5891" max="5891" width="16.83203125" customWidth="1"/>
    <col min="5892" max="5892" width="17.5" customWidth="1"/>
    <col min="5893" max="5893" width="17.1640625" customWidth="1"/>
    <col min="6145" max="6145" width="39.83203125" customWidth="1"/>
    <col min="6146" max="6146" width="23.1640625" customWidth="1"/>
    <col min="6147" max="6147" width="16.83203125" customWidth="1"/>
    <col min="6148" max="6148" width="17.5" customWidth="1"/>
    <col min="6149" max="6149" width="17.1640625" customWidth="1"/>
    <col min="6401" max="6401" width="39.83203125" customWidth="1"/>
    <col min="6402" max="6402" width="23.1640625" customWidth="1"/>
    <col min="6403" max="6403" width="16.83203125" customWidth="1"/>
    <col min="6404" max="6404" width="17.5" customWidth="1"/>
    <col min="6405" max="6405" width="17.1640625" customWidth="1"/>
    <col min="6657" max="6657" width="39.83203125" customWidth="1"/>
    <col min="6658" max="6658" width="23.1640625" customWidth="1"/>
    <col min="6659" max="6659" width="16.83203125" customWidth="1"/>
    <col min="6660" max="6660" width="17.5" customWidth="1"/>
    <col min="6661" max="6661" width="17.1640625" customWidth="1"/>
    <col min="6913" max="6913" width="39.83203125" customWidth="1"/>
    <col min="6914" max="6914" width="23.1640625" customWidth="1"/>
    <col min="6915" max="6915" width="16.83203125" customWidth="1"/>
    <col min="6916" max="6916" width="17.5" customWidth="1"/>
    <col min="6917" max="6917" width="17.1640625" customWidth="1"/>
    <col min="7169" max="7169" width="39.83203125" customWidth="1"/>
    <col min="7170" max="7170" width="23.1640625" customWidth="1"/>
    <col min="7171" max="7171" width="16.83203125" customWidth="1"/>
    <col min="7172" max="7172" width="17.5" customWidth="1"/>
    <col min="7173" max="7173" width="17.1640625" customWidth="1"/>
    <col min="7425" max="7425" width="39.83203125" customWidth="1"/>
    <col min="7426" max="7426" width="23.1640625" customWidth="1"/>
    <col min="7427" max="7427" width="16.83203125" customWidth="1"/>
    <col min="7428" max="7428" width="17.5" customWidth="1"/>
    <col min="7429" max="7429" width="17.1640625" customWidth="1"/>
    <col min="7681" max="7681" width="39.83203125" customWidth="1"/>
    <col min="7682" max="7682" width="23.1640625" customWidth="1"/>
    <col min="7683" max="7683" width="16.83203125" customWidth="1"/>
    <col min="7684" max="7684" width="17.5" customWidth="1"/>
    <col min="7685" max="7685" width="17.1640625" customWidth="1"/>
    <col min="7937" max="7937" width="39.83203125" customWidth="1"/>
    <col min="7938" max="7938" width="23.1640625" customWidth="1"/>
    <col min="7939" max="7939" width="16.83203125" customWidth="1"/>
    <col min="7940" max="7940" width="17.5" customWidth="1"/>
    <col min="7941" max="7941" width="17.1640625" customWidth="1"/>
    <col min="8193" max="8193" width="39.83203125" customWidth="1"/>
    <col min="8194" max="8194" width="23.1640625" customWidth="1"/>
    <col min="8195" max="8195" width="16.83203125" customWidth="1"/>
    <col min="8196" max="8196" width="17.5" customWidth="1"/>
    <col min="8197" max="8197" width="17.1640625" customWidth="1"/>
    <col min="8449" max="8449" width="39.83203125" customWidth="1"/>
    <col min="8450" max="8450" width="23.1640625" customWidth="1"/>
    <col min="8451" max="8451" width="16.83203125" customWidth="1"/>
    <col min="8452" max="8452" width="17.5" customWidth="1"/>
    <col min="8453" max="8453" width="17.1640625" customWidth="1"/>
    <col min="8705" max="8705" width="39.83203125" customWidth="1"/>
    <col min="8706" max="8706" width="23.1640625" customWidth="1"/>
    <col min="8707" max="8707" width="16.83203125" customWidth="1"/>
    <col min="8708" max="8708" width="17.5" customWidth="1"/>
    <col min="8709" max="8709" width="17.1640625" customWidth="1"/>
    <col min="8961" max="8961" width="39.83203125" customWidth="1"/>
    <col min="8962" max="8962" width="23.1640625" customWidth="1"/>
    <col min="8963" max="8963" width="16.83203125" customWidth="1"/>
    <col min="8964" max="8964" width="17.5" customWidth="1"/>
    <col min="8965" max="8965" width="17.1640625" customWidth="1"/>
    <col min="9217" max="9217" width="39.83203125" customWidth="1"/>
    <col min="9218" max="9218" width="23.1640625" customWidth="1"/>
    <col min="9219" max="9219" width="16.83203125" customWidth="1"/>
    <col min="9220" max="9220" width="17.5" customWidth="1"/>
    <col min="9221" max="9221" width="17.1640625" customWidth="1"/>
    <col min="9473" max="9473" width="39.83203125" customWidth="1"/>
    <col min="9474" max="9474" width="23.1640625" customWidth="1"/>
    <col min="9475" max="9475" width="16.83203125" customWidth="1"/>
    <col min="9476" max="9476" width="17.5" customWidth="1"/>
    <col min="9477" max="9477" width="17.1640625" customWidth="1"/>
    <col min="9729" max="9729" width="39.83203125" customWidth="1"/>
    <col min="9730" max="9730" width="23.1640625" customWidth="1"/>
    <col min="9731" max="9731" width="16.83203125" customWidth="1"/>
    <col min="9732" max="9732" width="17.5" customWidth="1"/>
    <col min="9733" max="9733" width="17.1640625" customWidth="1"/>
    <col min="9985" max="9985" width="39.83203125" customWidth="1"/>
    <col min="9986" max="9986" width="23.1640625" customWidth="1"/>
    <col min="9987" max="9987" width="16.83203125" customWidth="1"/>
    <col min="9988" max="9988" width="17.5" customWidth="1"/>
    <col min="9989" max="9989" width="17.1640625" customWidth="1"/>
    <col min="10241" max="10241" width="39.83203125" customWidth="1"/>
    <col min="10242" max="10242" width="23.1640625" customWidth="1"/>
    <col min="10243" max="10243" width="16.83203125" customWidth="1"/>
    <col min="10244" max="10244" width="17.5" customWidth="1"/>
    <col min="10245" max="10245" width="17.1640625" customWidth="1"/>
    <col min="10497" max="10497" width="39.83203125" customWidth="1"/>
    <col min="10498" max="10498" width="23.1640625" customWidth="1"/>
    <col min="10499" max="10499" width="16.83203125" customWidth="1"/>
    <col min="10500" max="10500" width="17.5" customWidth="1"/>
    <col min="10501" max="10501" width="17.1640625" customWidth="1"/>
    <col min="10753" max="10753" width="39.83203125" customWidth="1"/>
    <col min="10754" max="10754" width="23.1640625" customWidth="1"/>
    <col min="10755" max="10755" width="16.83203125" customWidth="1"/>
    <col min="10756" max="10756" width="17.5" customWidth="1"/>
    <col min="10757" max="10757" width="17.1640625" customWidth="1"/>
    <col min="11009" max="11009" width="39.83203125" customWidth="1"/>
    <col min="11010" max="11010" width="23.1640625" customWidth="1"/>
    <col min="11011" max="11011" width="16.83203125" customWidth="1"/>
    <col min="11012" max="11012" width="17.5" customWidth="1"/>
    <col min="11013" max="11013" width="17.1640625" customWidth="1"/>
    <col min="11265" max="11265" width="39.83203125" customWidth="1"/>
    <col min="11266" max="11266" width="23.1640625" customWidth="1"/>
    <col min="11267" max="11267" width="16.83203125" customWidth="1"/>
    <col min="11268" max="11268" width="17.5" customWidth="1"/>
    <col min="11269" max="11269" width="17.1640625" customWidth="1"/>
    <col min="11521" max="11521" width="39.83203125" customWidth="1"/>
    <col min="11522" max="11522" width="23.1640625" customWidth="1"/>
    <col min="11523" max="11523" width="16.83203125" customWidth="1"/>
    <col min="11524" max="11524" width="17.5" customWidth="1"/>
    <col min="11525" max="11525" width="17.1640625" customWidth="1"/>
    <col min="11777" max="11777" width="39.83203125" customWidth="1"/>
    <col min="11778" max="11778" width="23.1640625" customWidth="1"/>
    <col min="11779" max="11779" width="16.83203125" customWidth="1"/>
    <col min="11780" max="11780" width="17.5" customWidth="1"/>
    <col min="11781" max="11781" width="17.1640625" customWidth="1"/>
    <col min="12033" max="12033" width="39.83203125" customWidth="1"/>
    <col min="12034" max="12034" width="23.1640625" customWidth="1"/>
    <col min="12035" max="12035" width="16.83203125" customWidth="1"/>
    <col min="12036" max="12036" width="17.5" customWidth="1"/>
    <col min="12037" max="12037" width="17.1640625" customWidth="1"/>
    <col min="12289" max="12289" width="39.83203125" customWidth="1"/>
    <col min="12290" max="12290" width="23.1640625" customWidth="1"/>
    <col min="12291" max="12291" width="16.83203125" customWidth="1"/>
    <col min="12292" max="12292" width="17.5" customWidth="1"/>
    <col min="12293" max="12293" width="17.1640625" customWidth="1"/>
    <col min="12545" max="12545" width="39.83203125" customWidth="1"/>
    <col min="12546" max="12546" width="23.1640625" customWidth="1"/>
    <col min="12547" max="12547" width="16.83203125" customWidth="1"/>
    <col min="12548" max="12548" width="17.5" customWidth="1"/>
    <col min="12549" max="12549" width="17.1640625" customWidth="1"/>
    <col min="12801" max="12801" width="39.83203125" customWidth="1"/>
    <col min="12802" max="12802" width="23.1640625" customWidth="1"/>
    <col min="12803" max="12803" width="16.83203125" customWidth="1"/>
    <col min="12804" max="12804" width="17.5" customWidth="1"/>
    <col min="12805" max="12805" width="17.1640625" customWidth="1"/>
    <col min="13057" max="13057" width="39.83203125" customWidth="1"/>
    <col min="13058" max="13058" width="23.1640625" customWidth="1"/>
    <col min="13059" max="13059" width="16.83203125" customWidth="1"/>
    <col min="13060" max="13060" width="17.5" customWidth="1"/>
    <col min="13061" max="13061" width="17.1640625" customWidth="1"/>
    <col min="13313" max="13313" width="39.83203125" customWidth="1"/>
    <col min="13314" max="13314" width="23.1640625" customWidth="1"/>
    <col min="13315" max="13315" width="16.83203125" customWidth="1"/>
    <col min="13316" max="13316" width="17.5" customWidth="1"/>
    <col min="13317" max="13317" width="17.1640625" customWidth="1"/>
    <col min="13569" max="13569" width="39.83203125" customWidth="1"/>
    <col min="13570" max="13570" width="23.1640625" customWidth="1"/>
    <col min="13571" max="13571" width="16.83203125" customWidth="1"/>
    <col min="13572" max="13572" width="17.5" customWidth="1"/>
    <col min="13573" max="13573" width="17.1640625" customWidth="1"/>
    <col min="13825" max="13825" width="39.83203125" customWidth="1"/>
    <col min="13826" max="13826" width="23.1640625" customWidth="1"/>
    <col min="13827" max="13827" width="16.83203125" customWidth="1"/>
    <col min="13828" max="13828" width="17.5" customWidth="1"/>
    <col min="13829" max="13829" width="17.1640625" customWidth="1"/>
    <col min="14081" max="14081" width="39.83203125" customWidth="1"/>
    <col min="14082" max="14082" width="23.1640625" customWidth="1"/>
    <col min="14083" max="14083" width="16.83203125" customWidth="1"/>
    <col min="14084" max="14084" width="17.5" customWidth="1"/>
    <col min="14085" max="14085" width="17.1640625" customWidth="1"/>
    <col min="14337" max="14337" width="39.83203125" customWidth="1"/>
    <col min="14338" max="14338" width="23.1640625" customWidth="1"/>
    <col min="14339" max="14339" width="16.83203125" customWidth="1"/>
    <col min="14340" max="14340" width="17.5" customWidth="1"/>
    <col min="14341" max="14341" width="17.1640625" customWidth="1"/>
    <col min="14593" max="14593" width="39.83203125" customWidth="1"/>
    <col min="14594" max="14594" width="23.1640625" customWidth="1"/>
    <col min="14595" max="14595" width="16.83203125" customWidth="1"/>
    <col min="14596" max="14596" width="17.5" customWidth="1"/>
    <col min="14597" max="14597" width="17.1640625" customWidth="1"/>
    <col min="14849" max="14849" width="39.83203125" customWidth="1"/>
    <col min="14850" max="14850" width="23.1640625" customWidth="1"/>
    <col min="14851" max="14851" width="16.83203125" customWidth="1"/>
    <col min="14852" max="14852" width="17.5" customWidth="1"/>
    <col min="14853" max="14853" width="17.1640625" customWidth="1"/>
    <col min="15105" max="15105" width="39.83203125" customWidth="1"/>
    <col min="15106" max="15106" width="23.1640625" customWidth="1"/>
    <col min="15107" max="15107" width="16.83203125" customWidth="1"/>
    <col min="15108" max="15108" width="17.5" customWidth="1"/>
    <col min="15109" max="15109" width="17.1640625" customWidth="1"/>
    <col min="15361" max="15361" width="39.83203125" customWidth="1"/>
    <col min="15362" max="15362" width="23.1640625" customWidth="1"/>
    <col min="15363" max="15363" width="16.83203125" customWidth="1"/>
    <col min="15364" max="15364" width="17.5" customWidth="1"/>
    <col min="15365" max="15365" width="17.1640625" customWidth="1"/>
    <col min="15617" max="15617" width="39.83203125" customWidth="1"/>
    <col min="15618" max="15618" width="23.1640625" customWidth="1"/>
    <col min="15619" max="15619" width="16.83203125" customWidth="1"/>
    <col min="15620" max="15620" width="17.5" customWidth="1"/>
    <col min="15621" max="15621" width="17.1640625" customWidth="1"/>
    <col min="15873" max="15873" width="39.83203125" customWidth="1"/>
    <col min="15874" max="15874" width="23.1640625" customWidth="1"/>
    <col min="15875" max="15875" width="16.83203125" customWidth="1"/>
    <col min="15876" max="15876" width="17.5" customWidth="1"/>
    <col min="15877" max="15877" width="17.1640625" customWidth="1"/>
    <col min="16129" max="16129" width="39.83203125" customWidth="1"/>
    <col min="16130" max="16130" width="23.1640625" customWidth="1"/>
    <col min="16131" max="16131" width="16.83203125" customWidth="1"/>
    <col min="16132" max="16132" width="17.5" customWidth="1"/>
    <col min="16133" max="16133" width="17.1640625" customWidth="1"/>
  </cols>
  <sheetData>
    <row r="1" spans="1:8" s="7" customFormat="1" ht="19" x14ac:dyDescent="0.25">
      <c r="A1" s="6" t="s">
        <v>211</v>
      </c>
    </row>
    <row r="2" spans="1:8" x14ac:dyDescent="0.2">
      <c r="A2" s="35" t="s">
        <v>215</v>
      </c>
      <c r="B2" s="28"/>
    </row>
    <row r="3" spans="1:8" x14ac:dyDescent="0.2">
      <c r="A3" s="35"/>
      <c r="B3" s="28"/>
    </row>
    <row r="4" spans="1:8" x14ac:dyDescent="0.2">
      <c r="A4" s="4" t="s">
        <v>34</v>
      </c>
      <c r="B4" s="29" t="s">
        <v>176</v>
      </c>
      <c r="C4" s="29"/>
      <c r="D4" s="29"/>
      <c r="E4" s="29"/>
      <c r="F4" s="29"/>
      <c r="G4" s="29"/>
      <c r="H4" s="29"/>
    </row>
    <row r="5" spans="1:8" x14ac:dyDescent="0.2">
      <c r="A5" s="4"/>
      <c r="B5" t="s">
        <v>163</v>
      </c>
    </row>
    <row r="6" spans="1:8" x14ac:dyDescent="0.2">
      <c r="A6" s="4"/>
    </row>
    <row r="7" spans="1:8" x14ac:dyDescent="0.2">
      <c r="B7" s="19"/>
    </row>
    <row r="8" spans="1:8" x14ac:dyDescent="0.2">
      <c r="A8" s="4" t="s">
        <v>148</v>
      </c>
      <c r="B8" s="19" t="s">
        <v>79</v>
      </c>
      <c r="C8" s="57">
        <v>12</v>
      </c>
      <c r="E8" s="36" t="s">
        <v>110</v>
      </c>
      <c r="F8" s="29"/>
      <c r="G8" s="29"/>
      <c r="H8" s="29"/>
    </row>
    <row r="9" spans="1:8" x14ac:dyDescent="0.2">
      <c r="B9" s="19" t="s">
        <v>80</v>
      </c>
      <c r="C9">
        <f>1/(1000000*C8)</f>
        <v>8.3333333333333338E-8</v>
      </c>
    </row>
    <row r="10" spans="1:8" x14ac:dyDescent="0.2">
      <c r="B10" s="19"/>
    </row>
    <row r="11" spans="1:8" x14ac:dyDescent="0.2">
      <c r="A11" s="4" t="s">
        <v>111</v>
      </c>
      <c r="B11" s="19" t="s">
        <v>81</v>
      </c>
      <c r="C11" s="57">
        <v>24</v>
      </c>
    </row>
    <row r="12" spans="1:8" x14ac:dyDescent="0.2">
      <c r="A12" s="4" t="s">
        <v>235</v>
      </c>
      <c r="B12" s="19" t="s">
        <v>182</v>
      </c>
      <c r="C12" s="57">
        <v>24</v>
      </c>
    </row>
    <row r="13" spans="1:8" x14ac:dyDescent="0.2">
      <c r="B13" s="19"/>
      <c r="C13" s="4" t="s">
        <v>181</v>
      </c>
      <c r="D13" s="4"/>
    </row>
    <row r="14" spans="1:8" x14ac:dyDescent="0.2">
      <c r="A14" s="4" t="s">
        <v>112</v>
      </c>
      <c r="B14" s="19" t="s">
        <v>85</v>
      </c>
      <c r="C14">
        <f>1.41*C15</f>
        <v>3.9479999999999995</v>
      </c>
      <c r="E14" t="s">
        <v>113</v>
      </c>
    </row>
    <row r="15" spans="1:8" x14ac:dyDescent="0.2">
      <c r="B15" s="19" t="s">
        <v>114</v>
      </c>
      <c r="C15" s="75">
        <v>2.8</v>
      </c>
      <c r="D15" s="3"/>
      <c r="E15" t="s">
        <v>201</v>
      </c>
    </row>
    <row r="16" spans="1:8" x14ac:dyDescent="0.2">
      <c r="A16" s="4" t="s">
        <v>207</v>
      </c>
      <c r="B16" s="19" t="s">
        <v>208</v>
      </c>
      <c r="C16" s="57">
        <v>1</v>
      </c>
      <c r="D16" s="3"/>
      <c r="E16" t="s">
        <v>212</v>
      </c>
    </row>
    <row r="17" spans="1:7" x14ac:dyDescent="0.2">
      <c r="B17" s="19"/>
      <c r="C17" s="3"/>
      <c r="D17" s="3"/>
    </row>
    <row r="18" spans="1:7" x14ac:dyDescent="0.2">
      <c r="A18" s="4" t="s">
        <v>115</v>
      </c>
      <c r="B18" s="19" t="s">
        <v>88</v>
      </c>
      <c r="C18" s="57">
        <v>4</v>
      </c>
    </row>
    <row r="19" spans="1:7" x14ac:dyDescent="0.2">
      <c r="B19" s="19" t="s">
        <v>89</v>
      </c>
      <c r="C19" s="70">
        <f>(12+32*C18)*C9</f>
        <v>1.1666666666666668E-5</v>
      </c>
      <c r="D19" t="s">
        <v>214</v>
      </c>
    </row>
    <row r="20" spans="1:7" ht="32" x14ac:dyDescent="0.2">
      <c r="A20" s="37" t="s">
        <v>210</v>
      </c>
      <c r="B20" s="78" t="s">
        <v>116</v>
      </c>
      <c r="C20" s="79">
        <f>1/((2+4*C21)*C19)/1000</f>
        <v>29.220779220779217</v>
      </c>
      <c r="D20" s="3"/>
      <c r="E20" t="s">
        <v>117</v>
      </c>
    </row>
    <row r="21" spans="1:7" ht="32" x14ac:dyDescent="0.2">
      <c r="A21" s="37" t="s">
        <v>209</v>
      </c>
      <c r="B21" s="41" t="s">
        <v>213</v>
      </c>
      <c r="C21" s="50">
        <f>MIN(MAX(0.2,2*(C16*C15)/$C11),0.9)</f>
        <v>0.23333333333333331</v>
      </c>
      <c r="D21" s="3"/>
      <c r="E21" t="s">
        <v>118</v>
      </c>
    </row>
    <row r="22" spans="1:7" x14ac:dyDescent="0.2">
      <c r="B22" s="19"/>
      <c r="C22" s="3"/>
    </row>
    <row r="23" spans="1:7" x14ac:dyDescent="0.2">
      <c r="B23" s="19"/>
      <c r="C23" s="42" t="s">
        <v>180</v>
      </c>
      <c r="D23" s="4"/>
      <c r="E23" s="4"/>
    </row>
    <row r="24" spans="1:7" x14ac:dyDescent="0.2">
      <c r="A24" s="4" t="s">
        <v>177</v>
      </c>
      <c r="B24" s="19"/>
      <c r="C24" s="4"/>
      <c r="D24" s="4"/>
      <c r="E24" s="4"/>
    </row>
    <row r="25" spans="1:7" x14ac:dyDescent="0.2">
      <c r="A25" t="s">
        <v>119</v>
      </c>
      <c r="B25" s="19" t="s">
        <v>120</v>
      </c>
      <c r="C25" s="84">
        <v>0.02</v>
      </c>
      <c r="D25" t="s">
        <v>231</v>
      </c>
      <c r="E25" s="10"/>
    </row>
    <row r="26" spans="1:7" x14ac:dyDescent="0.2">
      <c r="A26" s="33" t="s">
        <v>121</v>
      </c>
      <c r="B26" s="19" t="s">
        <v>122</v>
      </c>
      <c r="C26" s="85">
        <f>C25</f>
        <v>0.02</v>
      </c>
      <c r="D26" t="s">
        <v>232</v>
      </c>
      <c r="E26" s="10"/>
    </row>
    <row r="27" spans="1:7" x14ac:dyDescent="0.2">
      <c r="B27" s="19"/>
      <c r="E27" s="10"/>
    </row>
    <row r="28" spans="1:7" x14ac:dyDescent="0.2">
      <c r="A28" t="s">
        <v>200</v>
      </c>
      <c r="B28" s="19" t="s">
        <v>233</v>
      </c>
      <c r="C28" s="76">
        <v>65</v>
      </c>
      <c r="D28" s="34"/>
      <c r="G28" t="s">
        <v>238</v>
      </c>
    </row>
    <row r="29" spans="1:7" x14ac:dyDescent="0.2">
      <c r="B29" s="19" t="s">
        <v>123</v>
      </c>
      <c r="C29" s="31">
        <f>C25*(1+(0.55*(C28-25)/100))</f>
        <v>2.4400000000000002E-2</v>
      </c>
      <c r="D29" s="3"/>
      <c r="E29" s="31"/>
    </row>
    <row r="30" spans="1:7" x14ac:dyDescent="0.2">
      <c r="B30" s="19" t="s">
        <v>124</v>
      </c>
      <c r="C30" s="31">
        <f>C26*(1+(0.55*(C28-25)/100))</f>
        <v>2.4400000000000002E-2</v>
      </c>
      <c r="D30" s="3"/>
      <c r="E30" s="31"/>
    </row>
    <row r="31" spans="1:7" x14ac:dyDescent="0.2">
      <c r="B31" s="19"/>
      <c r="C31" s="3"/>
      <c r="D31" s="3"/>
      <c r="E31" s="31"/>
    </row>
    <row r="32" spans="1:7" x14ac:dyDescent="0.2">
      <c r="A32" t="s">
        <v>125</v>
      </c>
      <c r="B32" s="19" t="s">
        <v>126</v>
      </c>
      <c r="C32" s="83">
        <v>35</v>
      </c>
      <c r="D32" s="34"/>
      <c r="E32" s="34"/>
      <c r="G32" t="s">
        <v>127</v>
      </c>
    </row>
    <row r="33" spans="1:7" x14ac:dyDescent="0.2">
      <c r="A33" t="s">
        <v>128</v>
      </c>
      <c r="B33" s="19" t="s">
        <v>129</v>
      </c>
      <c r="C33" s="34">
        <f>C32</f>
        <v>35</v>
      </c>
      <c r="D33" s="34"/>
      <c r="E33" s="34"/>
    </row>
    <row r="34" spans="1:7" x14ac:dyDescent="0.2">
      <c r="B34" s="19" t="s">
        <v>130</v>
      </c>
      <c r="C34" s="83">
        <v>50</v>
      </c>
      <c r="D34" s="34" t="s">
        <v>234</v>
      </c>
      <c r="E34" s="34"/>
    </row>
    <row r="35" spans="1:7" x14ac:dyDescent="0.2">
      <c r="B35" s="19" t="s">
        <v>131</v>
      </c>
      <c r="C35" s="34">
        <f>C34</f>
        <v>50</v>
      </c>
      <c r="D35" s="34"/>
      <c r="E35" s="34"/>
    </row>
    <row r="36" spans="1:7" x14ac:dyDescent="0.2">
      <c r="B36" s="19"/>
      <c r="C36" s="34"/>
      <c r="D36" s="34"/>
      <c r="E36" s="34"/>
    </row>
    <row r="37" spans="1:7" x14ac:dyDescent="0.2">
      <c r="A37" t="s">
        <v>132</v>
      </c>
      <c r="B37" s="19" t="s">
        <v>133</v>
      </c>
      <c r="C37" s="3">
        <f>C29*($C$15^2)*$C$21</f>
        <v>4.463573333333333E-2</v>
      </c>
      <c r="D37" s="3"/>
      <c r="E37" s="3"/>
    </row>
    <row r="38" spans="1:7" x14ac:dyDescent="0.2">
      <c r="A38" t="s">
        <v>134</v>
      </c>
      <c r="B38" s="19" t="s">
        <v>135</v>
      </c>
      <c r="C38" s="31">
        <f>$C$20*1000*((C34+C33)/1000000000)*$C$11*$C$15*2/2</f>
        <v>0.16690909090909087</v>
      </c>
      <c r="D38" s="31"/>
      <c r="E38" s="31"/>
    </row>
    <row r="39" spans="1:7" x14ac:dyDescent="0.2">
      <c r="A39" t="s">
        <v>136</v>
      </c>
      <c r="B39" s="19" t="s">
        <v>137</v>
      </c>
      <c r="C39" s="3">
        <f>C37+C38</f>
        <v>0.21154482424242421</v>
      </c>
      <c r="D39" s="3"/>
      <c r="E39" s="3"/>
      <c r="G39" s="38"/>
    </row>
    <row r="40" spans="1:7" x14ac:dyDescent="0.2">
      <c r="B40" s="19" t="s">
        <v>138</v>
      </c>
      <c r="C40" s="3">
        <f>(1-$C$21+0.5*$C$21)*($C$15^2)*C30</f>
        <v>0.16897813333333334</v>
      </c>
      <c r="D40" s="3"/>
      <c r="E40" s="3"/>
    </row>
    <row r="41" spans="1:7" x14ac:dyDescent="0.2">
      <c r="B41" s="19" t="s">
        <v>139</v>
      </c>
      <c r="C41" s="31">
        <f>C20*1000*((C35+C32)/1000000000)*$C$11*C15*2/2</f>
        <v>0.16690909090909087</v>
      </c>
      <c r="D41" s="31"/>
      <c r="E41" s="31"/>
    </row>
    <row r="42" spans="1:7" x14ac:dyDescent="0.2">
      <c r="A42" t="s">
        <v>136</v>
      </c>
      <c r="B42" s="19" t="s">
        <v>140</v>
      </c>
      <c r="C42" s="3">
        <f>C40+C41</f>
        <v>0.33588722424242423</v>
      </c>
      <c r="D42" s="3"/>
      <c r="E42" s="3"/>
      <c r="G42" s="38"/>
    </row>
    <row r="43" spans="1:7" x14ac:dyDescent="0.2">
      <c r="B43" s="19"/>
      <c r="C43" s="3"/>
      <c r="D43" s="3"/>
      <c r="E43" s="3"/>
    </row>
    <row r="44" spans="1:7" x14ac:dyDescent="0.2">
      <c r="A44" t="s">
        <v>141</v>
      </c>
      <c r="B44" s="19" t="s">
        <v>142</v>
      </c>
      <c r="C44" s="3">
        <f>2*C40+C41+2*C37+C38</f>
        <v>0.7610459151515151</v>
      </c>
      <c r="D44" s="3"/>
      <c r="E44" s="3"/>
    </row>
    <row r="45" spans="1:7" x14ac:dyDescent="0.2">
      <c r="A45" s="4" t="s">
        <v>158</v>
      </c>
      <c r="B45" s="19" t="s">
        <v>143</v>
      </c>
      <c r="C45" s="3">
        <f>2*C44</f>
        <v>1.5220918303030302</v>
      </c>
      <c r="D45" s="3"/>
      <c r="E45" s="3"/>
      <c r="G45" s="38"/>
    </row>
    <row r="46" spans="1:7" x14ac:dyDescent="0.2">
      <c r="A46" s="4" t="s">
        <v>159</v>
      </c>
      <c r="B46" s="19" t="s">
        <v>160</v>
      </c>
      <c r="C46" s="3">
        <f>C12*(0.0001*C20+0.003+C8*0.001)</f>
        <v>0.43012987012987014</v>
      </c>
      <c r="D46" s="3" t="s">
        <v>237</v>
      </c>
      <c r="E46" s="3"/>
      <c r="G46" s="38"/>
    </row>
    <row r="47" spans="1:7" x14ac:dyDescent="0.2">
      <c r="A47" s="4"/>
      <c r="B47" s="18"/>
      <c r="C47" s="9"/>
      <c r="D47" s="9"/>
      <c r="E47" s="9"/>
      <c r="G47" s="38"/>
    </row>
    <row r="48" spans="1:7" x14ac:dyDescent="0.2">
      <c r="A48" s="4" t="s">
        <v>161</v>
      </c>
      <c r="B48" s="18" t="s">
        <v>236</v>
      </c>
      <c r="C48" s="42">
        <f>C45+C46</f>
        <v>1.9522217004329003</v>
      </c>
      <c r="E48" s="9"/>
    </row>
    <row r="49" spans="1:7" x14ac:dyDescent="0.2">
      <c r="A49" s="4"/>
      <c r="B49" s="18"/>
      <c r="C49" s="9"/>
      <c r="E49" s="9"/>
    </row>
    <row r="51" spans="1:7" x14ac:dyDescent="0.2">
      <c r="A51" s="4" t="s">
        <v>164</v>
      </c>
      <c r="B51" s="19" t="s">
        <v>144</v>
      </c>
      <c r="C51" s="77">
        <v>0.05</v>
      </c>
      <c r="D51" s="48"/>
      <c r="E51" t="s">
        <v>202</v>
      </c>
    </row>
    <row r="52" spans="1:7" x14ac:dyDescent="0.2">
      <c r="B52" s="80" t="s">
        <v>204</v>
      </c>
      <c r="C52" s="81">
        <f>C$51*C$15^2*C$21</f>
        <v>9.1466666666666654E-2</v>
      </c>
      <c r="D52" s="9"/>
      <c r="E52" s="10" t="s">
        <v>203</v>
      </c>
      <c r="G52" s="38"/>
    </row>
    <row r="53" spans="1:7" x14ac:dyDescent="0.2">
      <c r="B53" s="80" t="s">
        <v>205</v>
      </c>
      <c r="C53" s="81">
        <f>C$51*C$15^2*0.7</f>
        <v>0.27439999999999998</v>
      </c>
      <c r="E53" s="10" t="s">
        <v>206</v>
      </c>
    </row>
    <row r="56" spans="1:7" x14ac:dyDescent="0.2">
      <c r="A56" s="14"/>
    </row>
    <row r="57" spans="1:7" x14ac:dyDescent="0.2">
      <c r="A57" s="14"/>
    </row>
    <row r="58" spans="1:7" x14ac:dyDescent="0.2">
      <c r="A58" s="14"/>
    </row>
    <row r="59" spans="1:7" x14ac:dyDescent="0.2">
      <c r="A59" s="14"/>
    </row>
    <row r="61" spans="1:7" x14ac:dyDescent="0.2">
      <c r="A61" s="14"/>
      <c r="B61" s="3"/>
    </row>
    <row r="62" spans="1:7" x14ac:dyDescent="0.2">
      <c r="A62" s="14"/>
      <c r="B62" s="3"/>
    </row>
    <row r="63" spans="1:7" x14ac:dyDescent="0.2">
      <c r="A63" s="14"/>
      <c r="B63" s="39"/>
    </row>
    <row r="64" spans="1:7" x14ac:dyDescent="0.2">
      <c r="A64" s="14"/>
      <c r="B64" s="3"/>
    </row>
    <row r="65" spans="1:2" x14ac:dyDescent="0.2">
      <c r="A65" s="14"/>
      <c r="B65" s="3"/>
    </row>
    <row r="66" spans="1:2" x14ac:dyDescent="0.2">
      <c r="A66" s="14"/>
      <c r="B66" s="3"/>
    </row>
    <row r="67" spans="1:2" x14ac:dyDescent="0.2">
      <c r="A67" s="14"/>
      <c r="B67" s="3"/>
    </row>
  </sheetData>
  <conditionalFormatting sqref="C46">
    <cfRule type="cellIs" dxfId="10" priority="1" operator="greaterThan">
      <formula>1</formula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40" sqref="F40"/>
    </sheetView>
  </sheetViews>
  <sheetFormatPr baseColWidth="10" defaultRowHeight="15" x14ac:dyDescent="0.2"/>
  <cols>
    <col min="1" max="1" width="21.33203125" customWidth="1"/>
    <col min="2" max="2" width="15.83203125" customWidth="1"/>
    <col min="3" max="3" width="15.1640625" customWidth="1"/>
    <col min="4" max="4" width="39.83203125" customWidth="1"/>
  </cols>
  <sheetData>
    <row r="1" spans="1:6" x14ac:dyDescent="0.2">
      <c r="A1" t="s">
        <v>188</v>
      </c>
      <c r="B1">
        <v>330</v>
      </c>
      <c r="C1" t="s">
        <v>189</v>
      </c>
    </row>
    <row r="4" spans="1:6" x14ac:dyDescent="0.2">
      <c r="A4" t="s">
        <v>230</v>
      </c>
    </row>
    <row r="5" spans="1:6" s="4" customFormat="1" x14ac:dyDescent="0.2">
      <c r="A5" s="4" t="s">
        <v>191</v>
      </c>
      <c r="B5" s="4" t="s">
        <v>192</v>
      </c>
      <c r="C5" s="4" t="s">
        <v>193</v>
      </c>
      <c r="D5" s="4" t="s">
        <v>195</v>
      </c>
      <c r="E5" t="s">
        <v>190</v>
      </c>
      <c r="F5"/>
    </row>
    <row r="6" spans="1:6" x14ac:dyDescent="0.2">
      <c r="A6" s="82">
        <v>0.22</v>
      </c>
      <c r="B6" s="3">
        <f>$B$1/(A6)/1000</f>
        <v>1.5</v>
      </c>
      <c r="C6" s="3">
        <f>B6/SQRT(2)</f>
        <v>1.0606601717798212</v>
      </c>
      <c r="D6" s="3">
        <f>A6*C6*C6</f>
        <v>0.24749999999999994</v>
      </c>
      <c r="F6" t="s">
        <v>194</v>
      </c>
    </row>
    <row r="7" spans="1:6" x14ac:dyDescent="0.2">
      <c r="A7" s="82">
        <v>0.15</v>
      </c>
      <c r="B7" s="3">
        <f>$B$1/(A7)/1000</f>
        <v>2.2000000000000002</v>
      </c>
      <c r="C7" s="3">
        <f t="shared" ref="C7:C13" si="0">B7/SQRT(2)</f>
        <v>1.5556349186104046</v>
      </c>
      <c r="D7" s="3">
        <f t="shared" ref="D7:D13" si="1">A7*C7*C7</f>
        <v>0.36300000000000004</v>
      </c>
    </row>
    <row r="8" spans="1:6" x14ac:dyDescent="0.2">
      <c r="A8" s="82">
        <v>0.12</v>
      </c>
      <c r="B8" s="3">
        <f>$B$1/(A8)/1000</f>
        <v>2.75</v>
      </c>
      <c r="C8" s="3">
        <f t="shared" si="0"/>
        <v>1.9445436482630056</v>
      </c>
      <c r="D8" s="3">
        <f t="shared" si="1"/>
        <v>0.45374999999999993</v>
      </c>
      <c r="F8" t="s">
        <v>241</v>
      </c>
    </row>
    <row r="9" spans="1:6" x14ac:dyDescent="0.2">
      <c r="A9" s="82">
        <v>0.1</v>
      </c>
      <c r="B9" s="3">
        <f>$B$1/(A9)/1000</f>
        <v>3.3</v>
      </c>
      <c r="C9" s="3">
        <f t="shared" si="0"/>
        <v>2.3334523779156067</v>
      </c>
      <c r="D9" s="3">
        <f t="shared" si="1"/>
        <v>0.54449999999999998</v>
      </c>
    </row>
    <row r="10" spans="1:6" x14ac:dyDescent="0.2">
      <c r="A10" s="82">
        <v>7.4999999999999997E-2</v>
      </c>
      <c r="B10" s="3">
        <f t="shared" ref="B10:B14" si="2">$B$1/(A10)/1000</f>
        <v>4.4000000000000004</v>
      </c>
      <c r="C10" s="3">
        <f t="shared" si="0"/>
        <v>3.1112698372208092</v>
      </c>
      <c r="D10" s="3">
        <f t="shared" si="1"/>
        <v>0.72600000000000009</v>
      </c>
    </row>
    <row r="11" spans="1:6" x14ac:dyDescent="0.2">
      <c r="A11" s="82">
        <v>6.6000000000000003E-2</v>
      </c>
      <c r="B11" s="3">
        <f t="shared" si="2"/>
        <v>5</v>
      </c>
      <c r="C11" s="3">
        <f t="shared" si="0"/>
        <v>3.5355339059327373</v>
      </c>
      <c r="D11" s="3">
        <f t="shared" si="1"/>
        <v>0.82499999999999984</v>
      </c>
    </row>
    <row r="12" spans="1:6" x14ac:dyDescent="0.2">
      <c r="A12" s="82">
        <v>0.05</v>
      </c>
      <c r="B12" s="3">
        <f t="shared" si="2"/>
        <v>6.6</v>
      </c>
      <c r="C12" s="3">
        <f t="shared" si="0"/>
        <v>4.6669047558312133</v>
      </c>
      <c r="D12" s="3">
        <f t="shared" si="1"/>
        <v>1.089</v>
      </c>
    </row>
    <row r="13" spans="1:6" x14ac:dyDescent="0.2">
      <c r="A13" s="82">
        <v>3.3000000000000002E-2</v>
      </c>
      <c r="B13" s="3">
        <f t="shared" si="2"/>
        <v>10</v>
      </c>
      <c r="C13" s="3">
        <f t="shared" si="0"/>
        <v>7.0710678118654746</v>
      </c>
      <c r="D13" s="3">
        <f t="shared" si="1"/>
        <v>1.6499999999999997</v>
      </c>
      <c r="F13" t="s">
        <v>240</v>
      </c>
    </row>
    <row r="14" spans="1:6" x14ac:dyDescent="0.2">
      <c r="A14" s="82">
        <v>2.1999999999999999E-2</v>
      </c>
      <c r="B14" s="3">
        <f t="shared" si="2"/>
        <v>15</v>
      </c>
      <c r="C14" s="3">
        <f t="shared" ref="C14" si="3">B14/SQRT(2)</f>
        <v>10.606601717798211</v>
      </c>
      <c r="D14" s="3">
        <f t="shared" ref="D14" si="4">A14*C14*C14</f>
        <v>2.4749999999999992</v>
      </c>
    </row>
    <row r="15" spans="1:6" x14ac:dyDescent="0.2">
      <c r="B15" s="3"/>
      <c r="C15" s="3"/>
      <c r="D15" s="3"/>
    </row>
    <row r="16" spans="1:6" x14ac:dyDescent="0.2">
      <c r="B16" s="3"/>
      <c r="C16" s="3"/>
      <c r="D16" s="3"/>
    </row>
    <row r="17" spans="1:4" x14ac:dyDescent="0.2">
      <c r="B17" s="49"/>
      <c r="C17" s="49"/>
      <c r="D17" s="3"/>
    </row>
    <row r="18" spans="1:4" x14ac:dyDescent="0.2">
      <c r="D18" s="3"/>
    </row>
    <row r="19" spans="1:4" x14ac:dyDescent="0.2">
      <c r="D19" s="3"/>
    </row>
    <row r="20" spans="1:4" x14ac:dyDescent="0.2">
      <c r="D20" s="3"/>
    </row>
    <row r="21" spans="1:4" x14ac:dyDescent="0.2">
      <c r="A21" s="4"/>
      <c r="B21" s="4"/>
      <c r="C21" s="4"/>
      <c r="D21" s="9"/>
    </row>
    <row r="22" spans="1:4" x14ac:dyDescent="0.2">
      <c r="B22" s="3"/>
      <c r="C22" s="3"/>
      <c r="D22" s="3"/>
    </row>
    <row r="23" spans="1:4" x14ac:dyDescent="0.2">
      <c r="B23" s="3"/>
      <c r="C23" s="3"/>
      <c r="D23" s="3"/>
    </row>
    <row r="24" spans="1:4" x14ac:dyDescent="0.2">
      <c r="B24" s="3"/>
      <c r="C24" s="3"/>
      <c r="D24" s="3"/>
    </row>
    <row r="25" spans="1:4" x14ac:dyDescent="0.2">
      <c r="B25" s="3"/>
      <c r="C25" s="3"/>
      <c r="D25" s="3"/>
    </row>
    <row r="26" spans="1:4" x14ac:dyDescent="0.2">
      <c r="B26" s="3"/>
      <c r="C26" s="3"/>
      <c r="D26" s="3"/>
    </row>
    <row r="27" spans="1:4" x14ac:dyDescent="0.2">
      <c r="B27" s="3"/>
      <c r="C27" s="3"/>
      <c r="D27" s="3"/>
    </row>
    <row r="28" spans="1:4" x14ac:dyDescent="0.2">
      <c r="B28" s="3"/>
      <c r="C28" s="3"/>
      <c r="D28" s="3"/>
    </row>
    <row r="29" spans="1:4" x14ac:dyDescent="0.2">
      <c r="B29" s="3"/>
      <c r="C29" s="3"/>
      <c r="D29" s="3"/>
    </row>
    <row r="30" spans="1:4" x14ac:dyDescent="0.2">
      <c r="B30" s="3"/>
      <c r="C30" s="3"/>
      <c r="D30" s="3"/>
    </row>
    <row r="31" spans="1:4" x14ac:dyDescent="0.2">
      <c r="B31" s="3"/>
      <c r="C31" s="3"/>
      <c r="D31" s="3"/>
    </row>
    <row r="32" spans="1:4" x14ac:dyDescent="0.2">
      <c r="B32" s="3"/>
      <c r="C32" s="3"/>
      <c r="D32" s="3"/>
    </row>
    <row r="33" spans="2:4" x14ac:dyDescent="0.2">
      <c r="B33" s="50"/>
      <c r="C33" s="50"/>
      <c r="D33" s="3"/>
    </row>
    <row r="34" spans="2:4" x14ac:dyDescent="0.2">
      <c r="B34" s="3"/>
      <c r="C34" s="3"/>
      <c r="D34" s="3"/>
    </row>
    <row r="35" spans="2:4" x14ac:dyDescent="0.2">
      <c r="B35" s="3"/>
      <c r="C35" s="3"/>
      <c r="D35" s="3"/>
    </row>
    <row r="36" spans="2:4" x14ac:dyDescent="0.2">
      <c r="B36" s="3"/>
      <c r="C36" s="3"/>
      <c r="D36" s="3"/>
    </row>
    <row r="37" spans="2:4" x14ac:dyDescent="0.2">
      <c r="D37" s="3"/>
    </row>
    <row r="38" spans="2:4" x14ac:dyDescent="0.2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6E40-3D27-47DD-9F9D-4806B5E5B223}">
  <dimension ref="A1:O32"/>
  <sheetViews>
    <sheetView workbookViewId="0">
      <selection activeCell="H20" sqref="H20"/>
    </sheetView>
  </sheetViews>
  <sheetFormatPr baseColWidth="10" defaultRowHeight="15" x14ac:dyDescent="0.2"/>
  <cols>
    <col min="1" max="1" width="37.1640625" customWidth="1"/>
    <col min="4" max="4" width="15.5" customWidth="1"/>
  </cols>
  <sheetData>
    <row r="1" spans="1:15" ht="21" x14ac:dyDescent="0.25">
      <c r="A1" s="88" t="s">
        <v>242</v>
      </c>
    </row>
    <row r="2" spans="1:15" ht="21" x14ac:dyDescent="0.25">
      <c r="A2" s="88"/>
    </row>
    <row r="3" spans="1:15" ht="19" x14ac:dyDescent="0.25">
      <c r="A3" s="7" t="s">
        <v>243</v>
      </c>
      <c r="B3" t="s">
        <v>244</v>
      </c>
      <c r="C3" t="s">
        <v>245</v>
      </c>
      <c r="D3" t="s">
        <v>246</v>
      </c>
      <c r="E3" t="s">
        <v>247</v>
      </c>
      <c r="F3" t="s">
        <v>248</v>
      </c>
      <c r="G3" t="s">
        <v>249</v>
      </c>
      <c r="H3" t="s">
        <v>250</v>
      </c>
      <c r="I3" t="s">
        <v>251</v>
      </c>
    </row>
    <row r="4" spans="1:15" x14ac:dyDescent="0.2">
      <c r="A4" t="s">
        <v>252</v>
      </c>
      <c r="B4" s="89">
        <v>5</v>
      </c>
      <c r="C4" s="89">
        <v>0</v>
      </c>
      <c r="D4" s="90">
        <v>10</v>
      </c>
      <c r="E4" s="89" t="s">
        <v>253</v>
      </c>
      <c r="F4" s="89" t="s">
        <v>254</v>
      </c>
      <c r="G4" s="89" t="s">
        <v>255</v>
      </c>
      <c r="H4" s="89" t="s">
        <v>256</v>
      </c>
      <c r="I4" s="91" t="str">
        <f>DEC2HEX(O16,2)</f>
        <v>34</v>
      </c>
    </row>
    <row r="5" spans="1:15" x14ac:dyDescent="0.2">
      <c r="A5" t="s">
        <v>257</v>
      </c>
      <c r="B5" s="92">
        <f>B4</f>
        <v>5</v>
      </c>
      <c r="C5" s="92">
        <f>C4</f>
        <v>0</v>
      </c>
      <c r="D5" s="92">
        <f>_xlfn.BITOR(HEX2DEC(D4), HEX2DEC(80))</f>
        <v>144</v>
      </c>
      <c r="E5" s="92">
        <f>HEX2DEC(E4)</f>
        <v>0</v>
      </c>
      <c r="F5" s="92">
        <f t="shared" ref="F5:H5" si="0">HEX2DEC(F4)</f>
        <v>1</v>
      </c>
      <c r="G5" s="92">
        <f t="shared" si="0"/>
        <v>20</v>
      </c>
      <c r="H5" s="92">
        <f t="shared" si="0"/>
        <v>5</v>
      </c>
    </row>
    <row r="7" spans="1:15" x14ac:dyDescent="0.2">
      <c r="B7" t="s">
        <v>258</v>
      </c>
      <c r="C7" t="s">
        <v>259</v>
      </c>
    </row>
    <row r="8" spans="1:15" x14ac:dyDescent="0.2">
      <c r="B8" s="93">
        <f>B5</f>
        <v>5</v>
      </c>
      <c r="C8">
        <v>0</v>
      </c>
      <c r="D8" s="93">
        <f>C5</f>
        <v>0</v>
      </c>
      <c r="E8">
        <f>C16</f>
        <v>105</v>
      </c>
      <c r="F8" s="93">
        <f>D5</f>
        <v>144</v>
      </c>
      <c r="G8">
        <f>E16</f>
        <v>24</v>
      </c>
      <c r="H8" s="94">
        <f>E5</f>
        <v>0</v>
      </c>
      <c r="I8">
        <f>G16</f>
        <v>119</v>
      </c>
      <c r="J8" s="94">
        <f>F5</f>
        <v>1</v>
      </c>
      <c r="K8">
        <f>I16</f>
        <v>66</v>
      </c>
      <c r="L8" s="94">
        <f>G5</f>
        <v>20</v>
      </c>
      <c r="M8">
        <f>K16</f>
        <v>64</v>
      </c>
      <c r="N8" s="94">
        <f>H5</f>
        <v>5</v>
      </c>
      <c r="O8">
        <f>M16</f>
        <v>31</v>
      </c>
    </row>
    <row r="9" spans="1:15" x14ac:dyDescent="0.2">
      <c r="A9" t="s">
        <v>260</v>
      </c>
      <c r="B9">
        <f>B8</f>
        <v>5</v>
      </c>
      <c r="C9">
        <f>IF(_xlfn.BITXOR(_xlfn.BITRSHIFT(C8,7),_xlfn.BITAND(B9,1))=1,_xlfn.BITXOR(_xlfn.BITAND(_xlfn.BITLSHIFT(C8,1),255),7),_xlfn.BITAND(_xlfn.BITLSHIFT(C8,1),255))</f>
        <v>7</v>
      </c>
      <c r="D9">
        <f>D8</f>
        <v>0</v>
      </c>
      <c r="E9">
        <f>IF(_xlfn.BITXOR(_xlfn.BITRSHIFT(E8,7),_xlfn.BITAND(D9,1))=1,_xlfn.BITXOR(_xlfn.BITAND(_xlfn.BITLSHIFT(E8,1),255),7),_xlfn.BITAND(_xlfn.BITLSHIFT(E8,1),255))</f>
        <v>210</v>
      </c>
      <c r="F9">
        <f>F8</f>
        <v>144</v>
      </c>
      <c r="G9">
        <f>IF(_xlfn.BITXOR(_xlfn.BITRSHIFT(G8,7),_xlfn.BITAND(F9,1))=1,_xlfn.BITXOR(_xlfn.BITAND(_xlfn.BITLSHIFT(G8,1),255),7),_xlfn.BITAND(_xlfn.BITLSHIFT(G8,1),255))</f>
        <v>48</v>
      </c>
      <c r="H9">
        <f>H8</f>
        <v>0</v>
      </c>
      <c r="I9">
        <f>IF(_xlfn.BITXOR(_xlfn.BITRSHIFT(I8,7),_xlfn.BITAND(H9,1))=1,_xlfn.BITXOR(_xlfn.BITAND(_xlfn.BITLSHIFT(I8,1),255),7),_xlfn.BITAND(_xlfn.BITLSHIFT(I8,1),255))</f>
        <v>238</v>
      </c>
      <c r="J9">
        <f>J8</f>
        <v>1</v>
      </c>
      <c r="K9">
        <f>IF(_xlfn.BITXOR(_xlfn.BITRSHIFT(K8,7),_xlfn.BITAND(J9,1))=1,_xlfn.BITXOR(_xlfn.BITAND(_xlfn.BITLSHIFT(K8,1),255),7),_xlfn.BITAND(_xlfn.BITLSHIFT(K8,1),255))</f>
        <v>131</v>
      </c>
      <c r="L9">
        <f>L8</f>
        <v>20</v>
      </c>
      <c r="M9">
        <f>IF(_xlfn.BITXOR(_xlfn.BITRSHIFT(M8,7),_xlfn.BITAND(L9,1))=1,_xlfn.BITXOR(_xlfn.BITAND(_xlfn.BITLSHIFT(M8,1),255),7),_xlfn.BITAND(_xlfn.BITLSHIFT(M8,1),255))</f>
        <v>128</v>
      </c>
      <c r="N9">
        <f>N8</f>
        <v>5</v>
      </c>
      <c r="O9">
        <f>IF(_xlfn.BITXOR(_xlfn.BITRSHIFT(O8,7),_xlfn.BITAND(N9,1))=1,_xlfn.BITXOR(_xlfn.BITAND(_xlfn.BITLSHIFT(O8,1),255),7),_xlfn.BITAND(_xlfn.BITLSHIFT(O8,1),255))</f>
        <v>57</v>
      </c>
    </row>
    <row r="10" spans="1:15" x14ac:dyDescent="0.2">
      <c r="A10" t="s">
        <v>261</v>
      </c>
      <c r="B10">
        <f>_xlfn.BITRSHIFT(B9,1)</f>
        <v>2</v>
      </c>
      <c r="C10">
        <f t="shared" ref="C10:C16" si="1">IF(_xlfn.BITXOR(_xlfn.BITRSHIFT(C9,7),_xlfn.BITAND(B10,1))=1,_xlfn.BITXOR(_xlfn.BITAND(_xlfn.BITLSHIFT(C9,1),255),7),_xlfn.BITAND(_xlfn.BITLSHIFT(C9,1),255))</f>
        <v>14</v>
      </c>
      <c r="D10">
        <f>_xlfn.BITRSHIFT(D9,1)</f>
        <v>0</v>
      </c>
      <c r="E10">
        <f t="shared" ref="E10:O16" si="2">IF(_xlfn.BITXOR(_xlfn.BITRSHIFT(E9,7),_xlfn.BITAND(D10,1))=1,_xlfn.BITXOR(_xlfn.BITAND(_xlfn.BITLSHIFT(E9,1),255),7),_xlfn.BITAND(_xlfn.BITLSHIFT(E9,1),255))</f>
        <v>163</v>
      </c>
      <c r="F10">
        <f>_xlfn.BITRSHIFT(F9,1)</f>
        <v>72</v>
      </c>
      <c r="G10">
        <f t="shared" si="2"/>
        <v>96</v>
      </c>
      <c r="H10">
        <f>_xlfn.BITRSHIFT(H9,1)</f>
        <v>0</v>
      </c>
      <c r="I10">
        <f t="shared" si="2"/>
        <v>219</v>
      </c>
      <c r="J10">
        <f>_xlfn.BITRSHIFT(J9,1)</f>
        <v>0</v>
      </c>
      <c r="K10">
        <f t="shared" si="2"/>
        <v>1</v>
      </c>
      <c r="L10">
        <f>_xlfn.BITRSHIFT(L9,1)</f>
        <v>10</v>
      </c>
      <c r="M10">
        <f t="shared" si="2"/>
        <v>7</v>
      </c>
      <c r="N10">
        <f>_xlfn.BITRSHIFT(N9,1)</f>
        <v>2</v>
      </c>
      <c r="O10">
        <f t="shared" si="2"/>
        <v>114</v>
      </c>
    </row>
    <row r="11" spans="1:15" x14ac:dyDescent="0.2">
      <c r="A11" t="s">
        <v>262</v>
      </c>
      <c r="B11">
        <f t="shared" ref="B11:N16" si="3">_xlfn.BITRSHIFT(B10,1)</f>
        <v>1</v>
      </c>
      <c r="C11">
        <f t="shared" si="1"/>
        <v>27</v>
      </c>
      <c r="D11">
        <f t="shared" si="3"/>
        <v>0</v>
      </c>
      <c r="E11">
        <f t="shared" si="2"/>
        <v>65</v>
      </c>
      <c r="F11">
        <f t="shared" si="3"/>
        <v>36</v>
      </c>
      <c r="G11">
        <f t="shared" si="2"/>
        <v>192</v>
      </c>
      <c r="H11">
        <f t="shared" si="3"/>
        <v>0</v>
      </c>
      <c r="I11">
        <f t="shared" si="2"/>
        <v>177</v>
      </c>
      <c r="J11">
        <f t="shared" si="3"/>
        <v>0</v>
      </c>
      <c r="K11">
        <f t="shared" si="2"/>
        <v>2</v>
      </c>
      <c r="L11">
        <f t="shared" si="3"/>
        <v>5</v>
      </c>
      <c r="M11">
        <f t="shared" si="2"/>
        <v>9</v>
      </c>
      <c r="N11">
        <f t="shared" si="3"/>
        <v>1</v>
      </c>
      <c r="O11">
        <f t="shared" si="2"/>
        <v>227</v>
      </c>
    </row>
    <row r="12" spans="1:15" x14ac:dyDescent="0.2">
      <c r="A12" t="s">
        <v>263</v>
      </c>
      <c r="B12">
        <f t="shared" si="3"/>
        <v>0</v>
      </c>
      <c r="C12">
        <f t="shared" si="1"/>
        <v>54</v>
      </c>
      <c r="D12">
        <f t="shared" si="3"/>
        <v>0</v>
      </c>
      <c r="E12">
        <f t="shared" si="2"/>
        <v>130</v>
      </c>
      <c r="F12">
        <f t="shared" si="3"/>
        <v>18</v>
      </c>
      <c r="G12">
        <f t="shared" si="2"/>
        <v>135</v>
      </c>
      <c r="H12">
        <f t="shared" si="3"/>
        <v>0</v>
      </c>
      <c r="I12">
        <f t="shared" si="2"/>
        <v>101</v>
      </c>
      <c r="J12">
        <f t="shared" si="3"/>
        <v>0</v>
      </c>
      <c r="K12">
        <f t="shared" si="2"/>
        <v>4</v>
      </c>
      <c r="L12">
        <f t="shared" si="3"/>
        <v>2</v>
      </c>
      <c r="M12">
        <f t="shared" si="2"/>
        <v>18</v>
      </c>
      <c r="N12">
        <f t="shared" si="3"/>
        <v>0</v>
      </c>
      <c r="O12">
        <f t="shared" si="2"/>
        <v>193</v>
      </c>
    </row>
    <row r="13" spans="1:15" x14ac:dyDescent="0.2">
      <c r="A13" t="s">
        <v>264</v>
      </c>
      <c r="B13">
        <f t="shared" si="3"/>
        <v>0</v>
      </c>
      <c r="C13">
        <f t="shared" si="1"/>
        <v>108</v>
      </c>
      <c r="D13">
        <f t="shared" si="3"/>
        <v>0</v>
      </c>
      <c r="E13">
        <f t="shared" si="2"/>
        <v>3</v>
      </c>
      <c r="F13">
        <f t="shared" si="3"/>
        <v>9</v>
      </c>
      <c r="G13">
        <f t="shared" si="2"/>
        <v>14</v>
      </c>
      <c r="H13">
        <f t="shared" si="3"/>
        <v>0</v>
      </c>
      <c r="I13">
        <f t="shared" si="2"/>
        <v>202</v>
      </c>
      <c r="J13">
        <f t="shared" si="3"/>
        <v>0</v>
      </c>
      <c r="K13">
        <f t="shared" si="2"/>
        <v>8</v>
      </c>
      <c r="L13">
        <f t="shared" si="3"/>
        <v>1</v>
      </c>
      <c r="M13">
        <f t="shared" si="2"/>
        <v>35</v>
      </c>
      <c r="N13">
        <f t="shared" si="3"/>
        <v>0</v>
      </c>
      <c r="O13">
        <f t="shared" si="2"/>
        <v>133</v>
      </c>
    </row>
    <row r="14" spans="1:15" x14ac:dyDescent="0.2">
      <c r="A14" t="s">
        <v>265</v>
      </c>
      <c r="B14">
        <f t="shared" si="3"/>
        <v>0</v>
      </c>
      <c r="C14">
        <f t="shared" si="1"/>
        <v>216</v>
      </c>
      <c r="D14">
        <f t="shared" si="3"/>
        <v>0</v>
      </c>
      <c r="E14">
        <f t="shared" si="2"/>
        <v>6</v>
      </c>
      <c r="F14">
        <f t="shared" si="3"/>
        <v>4</v>
      </c>
      <c r="G14">
        <f t="shared" si="2"/>
        <v>28</v>
      </c>
      <c r="H14">
        <f t="shared" si="3"/>
        <v>0</v>
      </c>
      <c r="I14">
        <f t="shared" si="2"/>
        <v>147</v>
      </c>
      <c r="J14">
        <f t="shared" si="3"/>
        <v>0</v>
      </c>
      <c r="K14">
        <f t="shared" si="2"/>
        <v>16</v>
      </c>
      <c r="L14">
        <f t="shared" si="3"/>
        <v>0</v>
      </c>
      <c r="M14">
        <f t="shared" si="2"/>
        <v>70</v>
      </c>
      <c r="N14">
        <f t="shared" si="3"/>
        <v>0</v>
      </c>
      <c r="O14">
        <f t="shared" si="2"/>
        <v>13</v>
      </c>
    </row>
    <row r="15" spans="1:15" x14ac:dyDescent="0.2">
      <c r="A15" t="s">
        <v>266</v>
      </c>
      <c r="B15">
        <f t="shared" si="3"/>
        <v>0</v>
      </c>
      <c r="C15">
        <f t="shared" si="1"/>
        <v>183</v>
      </c>
      <c r="D15">
        <f t="shared" si="3"/>
        <v>0</v>
      </c>
      <c r="E15">
        <f t="shared" si="2"/>
        <v>12</v>
      </c>
      <c r="F15">
        <f t="shared" si="3"/>
        <v>2</v>
      </c>
      <c r="G15">
        <f t="shared" si="2"/>
        <v>56</v>
      </c>
      <c r="H15">
        <f t="shared" si="3"/>
        <v>0</v>
      </c>
      <c r="I15">
        <f t="shared" si="2"/>
        <v>33</v>
      </c>
      <c r="J15">
        <f t="shared" si="3"/>
        <v>0</v>
      </c>
      <c r="K15">
        <f t="shared" si="2"/>
        <v>32</v>
      </c>
      <c r="L15">
        <f t="shared" si="3"/>
        <v>0</v>
      </c>
      <c r="M15">
        <f t="shared" si="2"/>
        <v>140</v>
      </c>
      <c r="N15">
        <f t="shared" si="3"/>
        <v>0</v>
      </c>
      <c r="O15">
        <f t="shared" si="2"/>
        <v>26</v>
      </c>
    </row>
    <row r="16" spans="1:15" x14ac:dyDescent="0.2">
      <c r="A16" t="s">
        <v>267</v>
      </c>
      <c r="B16">
        <f t="shared" si="3"/>
        <v>0</v>
      </c>
      <c r="C16">
        <f t="shared" si="1"/>
        <v>105</v>
      </c>
      <c r="D16">
        <f t="shared" si="3"/>
        <v>0</v>
      </c>
      <c r="E16">
        <f t="shared" si="2"/>
        <v>24</v>
      </c>
      <c r="F16">
        <f t="shared" si="3"/>
        <v>1</v>
      </c>
      <c r="G16">
        <f t="shared" si="2"/>
        <v>119</v>
      </c>
      <c r="H16">
        <f t="shared" si="3"/>
        <v>0</v>
      </c>
      <c r="I16">
        <f t="shared" si="2"/>
        <v>66</v>
      </c>
      <c r="J16">
        <f t="shared" si="3"/>
        <v>0</v>
      </c>
      <c r="K16">
        <f t="shared" si="2"/>
        <v>64</v>
      </c>
      <c r="L16">
        <f t="shared" si="3"/>
        <v>0</v>
      </c>
      <c r="M16">
        <f t="shared" si="2"/>
        <v>31</v>
      </c>
      <c r="N16">
        <f t="shared" si="3"/>
        <v>0</v>
      </c>
      <c r="O16">
        <f t="shared" si="2"/>
        <v>52</v>
      </c>
    </row>
    <row r="19" spans="1:14" ht="19" x14ac:dyDescent="0.25">
      <c r="A19" s="7" t="s">
        <v>268</v>
      </c>
      <c r="B19" t="s">
        <v>244</v>
      </c>
      <c r="C19" t="s">
        <v>245</v>
      </c>
      <c r="D19" t="s">
        <v>269</v>
      </c>
      <c r="E19" t="s">
        <v>251</v>
      </c>
    </row>
    <row r="20" spans="1:14" x14ac:dyDescent="0.2">
      <c r="A20" t="s">
        <v>270</v>
      </c>
      <c r="B20" s="89" t="s">
        <v>256</v>
      </c>
      <c r="C20" s="89" t="s">
        <v>271</v>
      </c>
      <c r="D20" s="89" t="s">
        <v>272</v>
      </c>
      <c r="E20" s="91" t="str">
        <f>DEC2HEX(G32,2)</f>
        <v>6F</v>
      </c>
    </row>
    <row r="21" spans="1:14" x14ac:dyDescent="0.2">
      <c r="A21" t="s">
        <v>273</v>
      </c>
      <c r="B21" s="92" t="str">
        <f>B20</f>
        <v>05</v>
      </c>
      <c r="C21" s="92" t="str">
        <f>C20</f>
        <v>0</v>
      </c>
      <c r="D21" s="92">
        <f>HEX2DEC(D20)</f>
        <v>6</v>
      </c>
    </row>
    <row r="23" spans="1:14" x14ac:dyDescent="0.2">
      <c r="B23" t="s">
        <v>258</v>
      </c>
      <c r="C23" t="s">
        <v>259</v>
      </c>
    </row>
    <row r="24" spans="1:14" x14ac:dyDescent="0.2">
      <c r="B24" s="93" t="str">
        <f>B21</f>
        <v>05</v>
      </c>
      <c r="C24">
        <v>0</v>
      </c>
      <c r="D24" s="93" t="str">
        <f>C21</f>
        <v>0</v>
      </c>
      <c r="E24">
        <f>C32</f>
        <v>105</v>
      </c>
      <c r="F24" s="93">
        <f>D21</f>
        <v>6</v>
      </c>
      <c r="G24">
        <f>E32</f>
        <v>24</v>
      </c>
      <c r="H24" s="34"/>
      <c r="J24" s="34"/>
      <c r="L24" s="34"/>
      <c r="N24" s="34"/>
    </row>
    <row r="25" spans="1:14" x14ac:dyDescent="0.2">
      <c r="A25" t="s">
        <v>260</v>
      </c>
      <c r="B25" t="str">
        <f>B24</f>
        <v>05</v>
      </c>
      <c r="C25">
        <f>IF(_xlfn.BITXOR(_xlfn.BITRSHIFT(C24,7),_xlfn.BITAND(B25,1))=1,_xlfn.BITXOR(_xlfn.BITAND(_xlfn.BITLSHIFT(C24,1),255),7),_xlfn.BITAND(_xlfn.BITLSHIFT(C24,1),255))</f>
        <v>7</v>
      </c>
      <c r="D25" t="str">
        <f>D24</f>
        <v>0</v>
      </c>
      <c r="E25">
        <f>IF(_xlfn.BITXOR(_xlfn.BITRSHIFT(E24,7),_xlfn.BITAND(D25,1))=1,_xlfn.BITXOR(_xlfn.BITAND(_xlfn.BITLSHIFT(E24,1),255),7),_xlfn.BITAND(_xlfn.BITLSHIFT(E24,1),255))</f>
        <v>210</v>
      </c>
      <c r="F25">
        <f>F24</f>
        <v>6</v>
      </c>
      <c r="G25">
        <f>IF(_xlfn.BITXOR(_xlfn.BITRSHIFT(G24,7),_xlfn.BITAND(F25,1))=1,_xlfn.BITXOR(_xlfn.BITAND(_xlfn.BITLSHIFT(G24,1),255),7),_xlfn.BITAND(_xlfn.BITLSHIFT(G24,1),255))</f>
        <v>48</v>
      </c>
    </row>
    <row r="26" spans="1:14" x14ac:dyDescent="0.2">
      <c r="A26" t="s">
        <v>261</v>
      </c>
      <c r="B26">
        <f>_xlfn.BITRSHIFT(B25,1)</f>
        <v>2</v>
      </c>
      <c r="C26">
        <f t="shared" ref="C26:C32" si="4">IF(_xlfn.BITXOR(_xlfn.BITRSHIFT(C25,7),_xlfn.BITAND(B26,1))=1,_xlfn.BITXOR(_xlfn.BITAND(_xlfn.BITLSHIFT(C25,1),255),7),_xlfn.BITAND(_xlfn.BITLSHIFT(C25,1),255))</f>
        <v>14</v>
      </c>
      <c r="D26">
        <f>_xlfn.BITRSHIFT(D25,1)</f>
        <v>0</v>
      </c>
      <c r="E26">
        <f t="shared" ref="E26:E32" si="5">IF(_xlfn.BITXOR(_xlfn.BITRSHIFT(E25,7),_xlfn.BITAND(D26,1))=1,_xlfn.BITXOR(_xlfn.BITAND(_xlfn.BITLSHIFT(E25,1),255),7),_xlfn.BITAND(_xlfn.BITLSHIFT(E25,1),255))</f>
        <v>163</v>
      </c>
      <c r="F26">
        <f>_xlfn.BITRSHIFT(F25,1)</f>
        <v>3</v>
      </c>
      <c r="G26">
        <f t="shared" ref="G26:G32" si="6">IF(_xlfn.BITXOR(_xlfn.BITRSHIFT(G25,7),_xlfn.BITAND(F26,1))=1,_xlfn.BITXOR(_xlfn.BITAND(_xlfn.BITLSHIFT(G25,1),255),7),_xlfn.BITAND(_xlfn.BITLSHIFT(G25,1),255))</f>
        <v>103</v>
      </c>
    </row>
    <row r="27" spans="1:14" x14ac:dyDescent="0.2">
      <c r="A27" t="s">
        <v>262</v>
      </c>
      <c r="B27">
        <f t="shared" ref="B27:B32" si="7">_xlfn.BITRSHIFT(B26,1)</f>
        <v>1</v>
      </c>
      <c r="C27">
        <f t="shared" si="4"/>
        <v>27</v>
      </c>
      <c r="D27">
        <f t="shared" ref="D27:D32" si="8">_xlfn.BITRSHIFT(D26,1)</f>
        <v>0</v>
      </c>
      <c r="E27">
        <f t="shared" si="5"/>
        <v>65</v>
      </c>
      <c r="F27">
        <f t="shared" ref="F27:F32" si="9">_xlfn.BITRSHIFT(F26,1)</f>
        <v>1</v>
      </c>
      <c r="G27">
        <f t="shared" si="6"/>
        <v>201</v>
      </c>
    </row>
    <row r="28" spans="1:14" x14ac:dyDescent="0.2">
      <c r="A28" t="s">
        <v>263</v>
      </c>
      <c r="B28">
        <f t="shared" si="7"/>
        <v>0</v>
      </c>
      <c r="C28">
        <f t="shared" si="4"/>
        <v>54</v>
      </c>
      <c r="D28">
        <f t="shared" si="8"/>
        <v>0</v>
      </c>
      <c r="E28">
        <f t="shared" si="5"/>
        <v>130</v>
      </c>
      <c r="F28">
        <f t="shared" si="9"/>
        <v>0</v>
      </c>
      <c r="G28">
        <f t="shared" si="6"/>
        <v>149</v>
      </c>
    </row>
    <row r="29" spans="1:14" x14ac:dyDescent="0.2">
      <c r="A29" t="s">
        <v>264</v>
      </c>
      <c r="B29">
        <f t="shared" si="7"/>
        <v>0</v>
      </c>
      <c r="C29">
        <f t="shared" si="4"/>
        <v>108</v>
      </c>
      <c r="D29">
        <f t="shared" si="8"/>
        <v>0</v>
      </c>
      <c r="E29">
        <f t="shared" si="5"/>
        <v>3</v>
      </c>
      <c r="F29">
        <f t="shared" si="9"/>
        <v>0</v>
      </c>
      <c r="G29">
        <f t="shared" si="6"/>
        <v>45</v>
      </c>
    </row>
    <row r="30" spans="1:14" x14ac:dyDescent="0.2">
      <c r="A30" t="s">
        <v>265</v>
      </c>
      <c r="B30">
        <f t="shared" si="7"/>
        <v>0</v>
      </c>
      <c r="C30">
        <f t="shared" si="4"/>
        <v>216</v>
      </c>
      <c r="D30">
        <f t="shared" si="8"/>
        <v>0</v>
      </c>
      <c r="E30">
        <f t="shared" si="5"/>
        <v>6</v>
      </c>
      <c r="F30">
        <f t="shared" si="9"/>
        <v>0</v>
      </c>
      <c r="G30">
        <f t="shared" si="6"/>
        <v>90</v>
      </c>
    </row>
    <row r="31" spans="1:14" x14ac:dyDescent="0.2">
      <c r="A31" t="s">
        <v>266</v>
      </c>
      <c r="B31">
        <f t="shared" si="7"/>
        <v>0</v>
      </c>
      <c r="C31">
        <f t="shared" si="4"/>
        <v>183</v>
      </c>
      <c r="D31">
        <f t="shared" si="8"/>
        <v>0</v>
      </c>
      <c r="E31">
        <f t="shared" si="5"/>
        <v>12</v>
      </c>
      <c r="F31">
        <f t="shared" si="9"/>
        <v>0</v>
      </c>
      <c r="G31">
        <f t="shared" si="6"/>
        <v>180</v>
      </c>
    </row>
    <row r="32" spans="1:14" x14ac:dyDescent="0.2">
      <c r="A32" t="s">
        <v>267</v>
      </c>
      <c r="B32">
        <f t="shared" si="7"/>
        <v>0</v>
      </c>
      <c r="C32">
        <f t="shared" si="4"/>
        <v>105</v>
      </c>
      <c r="D32">
        <f t="shared" si="8"/>
        <v>0</v>
      </c>
      <c r="E32">
        <f t="shared" si="5"/>
        <v>24</v>
      </c>
      <c r="F32">
        <f t="shared" si="9"/>
        <v>0</v>
      </c>
      <c r="G32">
        <f t="shared" si="6"/>
        <v>111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48"/>
  <sheetViews>
    <sheetView workbookViewId="0">
      <selection activeCell="O23" sqref="O23"/>
    </sheetView>
  </sheetViews>
  <sheetFormatPr baseColWidth="10" defaultRowHeight="15" x14ac:dyDescent="0.2"/>
  <cols>
    <col min="1" max="1" width="7.6640625" customWidth="1"/>
    <col min="2" max="2" width="36.33203125" customWidth="1"/>
    <col min="3" max="3" width="20.83203125" bestFit="1" customWidth="1"/>
    <col min="4" max="4" width="20.83203125" customWidth="1"/>
    <col min="5" max="5" width="28.6640625" customWidth="1"/>
    <col min="6" max="6" width="6.5" bestFit="1" customWidth="1"/>
    <col min="7" max="7" width="7.1640625" customWidth="1"/>
    <col min="8" max="8" width="7.5" customWidth="1"/>
    <col min="9" max="9" width="7.33203125" customWidth="1"/>
    <col min="10" max="10" width="24.1640625" customWidth="1"/>
    <col min="11" max="11" width="14.5" customWidth="1"/>
    <col min="12" max="12" width="15" bestFit="1" customWidth="1"/>
    <col min="15" max="15" width="13.5" bestFit="1" customWidth="1"/>
  </cols>
  <sheetData>
    <row r="1" spans="1:6" s="7" customFormat="1" ht="19" x14ac:dyDescent="0.25">
      <c r="A1" s="6" t="s">
        <v>38</v>
      </c>
    </row>
    <row r="2" spans="1:6" s="7" customFormat="1" ht="19" x14ac:dyDescent="0.25">
      <c r="A2" s="6"/>
    </row>
    <row r="3" spans="1:6" x14ac:dyDescent="0.2">
      <c r="A3" s="4" t="s">
        <v>34</v>
      </c>
      <c r="B3" t="s">
        <v>74</v>
      </c>
    </row>
    <row r="4" spans="1:6" x14ac:dyDescent="0.2">
      <c r="A4" s="4"/>
      <c r="B4" t="s">
        <v>75</v>
      </c>
    </row>
    <row r="5" spans="1:6" x14ac:dyDescent="0.2">
      <c r="A5" s="4"/>
      <c r="B5" t="s">
        <v>76</v>
      </c>
    </row>
    <row r="6" spans="1:6" x14ac:dyDescent="0.2">
      <c r="A6" s="4"/>
      <c r="B6" t="s">
        <v>39</v>
      </c>
    </row>
    <row r="7" spans="1:6" x14ac:dyDescent="0.2">
      <c r="A7" s="4"/>
    </row>
    <row r="8" spans="1:6" x14ac:dyDescent="0.2">
      <c r="A8" s="15" t="s">
        <v>40</v>
      </c>
      <c r="B8" s="4"/>
    </row>
    <row r="9" spans="1:6" x14ac:dyDescent="0.2">
      <c r="A9" s="15"/>
      <c r="B9" s="16" t="s">
        <v>41</v>
      </c>
      <c r="E9" s="17" t="s">
        <v>42</v>
      </c>
    </row>
    <row r="10" spans="1:6" x14ac:dyDescent="0.2">
      <c r="A10" s="4"/>
      <c r="B10" s="19" t="s">
        <v>44</v>
      </c>
      <c r="C10" s="15">
        <v>248</v>
      </c>
      <c r="E10" s="20" t="s">
        <v>45</v>
      </c>
      <c r="F10">
        <f>D25</f>
        <v>0</v>
      </c>
    </row>
    <row r="11" spans="1:6" x14ac:dyDescent="0.2">
      <c r="A11" s="4"/>
      <c r="B11" s="21" t="s">
        <v>47</v>
      </c>
      <c r="C11" s="22">
        <f>248/MAX(B25:B280)-MIN(B25:B280)</f>
        <v>247.99809918395491</v>
      </c>
      <c r="E11" s="20" t="s">
        <v>48</v>
      </c>
      <c r="F11">
        <f>D281</f>
        <v>247</v>
      </c>
    </row>
    <row r="12" spans="1:6" x14ac:dyDescent="0.2">
      <c r="A12" s="4"/>
      <c r="B12" s="19" t="s">
        <v>49</v>
      </c>
      <c r="C12" s="15">
        <v>-1</v>
      </c>
      <c r="E12" s="20" t="s">
        <v>50</v>
      </c>
      <c r="F12" s="12">
        <v>1</v>
      </c>
    </row>
    <row r="13" spans="1:6" x14ac:dyDescent="0.2">
      <c r="A13" s="4"/>
      <c r="B13" s="21" t="s">
        <v>77</v>
      </c>
      <c r="C13" s="23">
        <f>0-MIN(B25:B280)*C10</f>
        <v>-0.76085327721556206</v>
      </c>
      <c r="E13" s="20" t="s">
        <v>51</v>
      </c>
      <c r="F13" s="12">
        <v>0</v>
      </c>
    </row>
    <row r="14" spans="1:6" x14ac:dyDescent="0.2">
      <c r="A14" s="4"/>
      <c r="E14" s="20" t="s">
        <v>52</v>
      </c>
      <c r="F14" s="12">
        <v>0</v>
      </c>
    </row>
    <row r="15" spans="1:6" x14ac:dyDescent="0.2">
      <c r="A15" s="4"/>
      <c r="E15" s="20" t="s">
        <v>53</v>
      </c>
      <c r="F15" s="12">
        <v>0</v>
      </c>
    </row>
    <row r="16" spans="1:6" x14ac:dyDescent="0.2">
      <c r="A16" s="4"/>
      <c r="E16" s="20" t="s">
        <v>54</v>
      </c>
      <c r="F16" s="5">
        <v>152</v>
      </c>
    </row>
    <row r="17" spans="1:15" x14ac:dyDescent="0.2">
      <c r="A17" s="4"/>
      <c r="E17" s="20" t="s">
        <v>55</v>
      </c>
      <c r="F17" s="5">
        <v>200</v>
      </c>
    </row>
    <row r="18" spans="1:15" x14ac:dyDescent="0.2">
      <c r="A18" s="4"/>
      <c r="E18" s="20" t="s">
        <v>56</v>
      </c>
      <c r="F18" s="5">
        <v>220</v>
      </c>
    </row>
    <row r="19" spans="1:15" x14ac:dyDescent="0.2">
      <c r="A19" s="4"/>
      <c r="E19" s="20"/>
      <c r="F19" s="20"/>
    </row>
    <row r="20" spans="1:15" x14ac:dyDescent="0.2">
      <c r="A20" s="4"/>
      <c r="E20" s="16" t="s">
        <v>43</v>
      </c>
    </row>
    <row r="21" spans="1:15" x14ac:dyDescent="0.2">
      <c r="A21" s="4"/>
      <c r="E21" s="19" t="s">
        <v>46</v>
      </c>
      <c r="F21">
        <f>SUM(M25:M280)</f>
        <v>0</v>
      </c>
    </row>
    <row r="22" spans="1:15" x14ac:dyDescent="0.2">
      <c r="G22" s="2"/>
      <c r="I22" s="2"/>
      <c r="J22" s="1"/>
    </row>
    <row r="23" spans="1:15" x14ac:dyDescent="0.2">
      <c r="A23" s="4" t="s">
        <v>57</v>
      </c>
      <c r="B23" s="5"/>
      <c r="F23" s="4" t="s">
        <v>58</v>
      </c>
      <c r="G23" s="2"/>
      <c r="K23" s="17" t="s">
        <v>186</v>
      </c>
      <c r="L23" s="4" t="s">
        <v>59</v>
      </c>
      <c r="O23" s="4" t="s">
        <v>226</v>
      </c>
    </row>
    <row r="24" spans="1:15" x14ac:dyDescent="0.2">
      <c r="A24" t="s">
        <v>60</v>
      </c>
      <c r="B24" s="15" t="s">
        <v>61</v>
      </c>
      <c r="C24" t="s">
        <v>62</v>
      </c>
      <c r="D24" s="5" t="s">
        <v>63</v>
      </c>
      <c r="E24" t="s">
        <v>64</v>
      </c>
      <c r="F24" s="24" t="s">
        <v>65</v>
      </c>
      <c r="G24" s="25" t="s">
        <v>66</v>
      </c>
      <c r="H24" s="24" t="s">
        <v>67</v>
      </c>
      <c r="I24" s="24" t="s">
        <v>68</v>
      </c>
      <c r="J24" t="s">
        <v>69</v>
      </c>
      <c r="K24" s="20" t="s">
        <v>70</v>
      </c>
      <c r="L24" t="s">
        <v>71</v>
      </c>
      <c r="M24" t="s">
        <v>72</v>
      </c>
    </row>
    <row r="25" spans="1:15" x14ac:dyDescent="0.2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4">
        <f>IF(A25&lt;$F$16,$F$12,0)</f>
        <v>1</v>
      </c>
      <c r="G25" s="24">
        <f>IF(AND(A25&gt;=$F$16, A25&lt;$F$17),$F$13,0)</f>
        <v>0</v>
      </c>
      <c r="H25" s="24">
        <f>IF(AND(A25&gt;=$F$17, A25&lt;$F$18),$F$14,0)</f>
        <v>0</v>
      </c>
      <c r="I25" s="24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  <c r="O25" s="3" t="str">
        <f>DEC2HEX(2^0*K25+2^1*K26+2^2*K27+2^3*K28+2^4*K29+2^5*K30+2^6*K31+2^7*K32+2^8*K33+2^9*K34+2^10*K35+2^11*K36+2^12*K37+2^13*K38+2^14*K39+2^15*K40+2^16*K41+2^17*K42+2^18*K43+2^19*K44+2^20*K45+2^21*K46+2^22*K47+2^23*K48+2^24*K49+2^25*K50+2^26*K51+2^27*K52+2^28*K53+2^29*K54+2^30*K55+2^31*K56)</f>
        <v>55555AAA</v>
      </c>
    </row>
    <row r="26" spans="1:15" x14ac:dyDescent="0.2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4">
        <f t="shared" ref="F26:F89" si="4">IF(A26&lt;$F$16,$F$12,0)</f>
        <v>1</v>
      </c>
      <c r="G26" s="24">
        <f t="shared" ref="G26:G89" si="5">IF(AND(A26&gt;=$F$16, A26&lt;$F$17),$F$13,0)</f>
        <v>0</v>
      </c>
      <c r="H26" s="24">
        <f t="shared" ref="H26:H89" si="6">IF(AND(A26&gt;=$F$17, A26&lt;$F$18),$F$14,0)</f>
        <v>0</v>
      </c>
      <c r="I26" s="24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5" x14ac:dyDescent="0.2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4">
        <f t="shared" si="4"/>
        <v>1</v>
      </c>
      <c r="G27" s="24">
        <f t="shared" si="5"/>
        <v>0</v>
      </c>
      <c r="H27" s="24">
        <f t="shared" si="6"/>
        <v>0</v>
      </c>
      <c r="I27" s="24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5" x14ac:dyDescent="0.2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4">
        <f t="shared" si="4"/>
        <v>1</v>
      </c>
      <c r="G28" s="24">
        <f t="shared" si="5"/>
        <v>0</v>
      </c>
      <c r="H28" s="24">
        <f t="shared" si="6"/>
        <v>0</v>
      </c>
      <c r="I28" s="24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5" x14ac:dyDescent="0.2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4">
        <f t="shared" si="4"/>
        <v>1</v>
      </c>
      <c r="G29" s="24">
        <f t="shared" si="5"/>
        <v>0</v>
      </c>
      <c r="H29" s="24">
        <f t="shared" si="6"/>
        <v>0</v>
      </c>
      <c r="I29" s="24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5" x14ac:dyDescent="0.2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4">
        <f t="shared" si="4"/>
        <v>1</v>
      </c>
      <c r="G30" s="24">
        <f t="shared" si="5"/>
        <v>0</v>
      </c>
      <c r="H30" s="24">
        <f t="shared" si="6"/>
        <v>0</v>
      </c>
      <c r="I30" s="24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5" x14ac:dyDescent="0.2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4">
        <f t="shared" si="4"/>
        <v>1</v>
      </c>
      <c r="G31" s="24">
        <f t="shared" si="5"/>
        <v>0</v>
      </c>
      <c r="H31" s="24">
        <f t="shared" si="6"/>
        <v>0</v>
      </c>
      <c r="I31" s="24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5" x14ac:dyDescent="0.2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4">
        <f t="shared" si="4"/>
        <v>1</v>
      </c>
      <c r="G32" s="24">
        <f t="shared" si="5"/>
        <v>0</v>
      </c>
      <c r="H32" s="24">
        <f t="shared" si="6"/>
        <v>0</v>
      </c>
      <c r="I32" s="24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2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4">
        <f t="shared" si="4"/>
        <v>1</v>
      </c>
      <c r="G33" s="24">
        <f t="shared" si="5"/>
        <v>0</v>
      </c>
      <c r="H33" s="24">
        <f t="shared" si="6"/>
        <v>0</v>
      </c>
      <c r="I33" s="24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2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4">
        <f t="shared" si="4"/>
        <v>1</v>
      </c>
      <c r="G34" s="24">
        <f t="shared" si="5"/>
        <v>0</v>
      </c>
      <c r="H34" s="24">
        <f t="shared" si="6"/>
        <v>0</v>
      </c>
      <c r="I34" s="24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2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4">
        <f t="shared" si="4"/>
        <v>1</v>
      </c>
      <c r="G35" s="24">
        <f t="shared" si="5"/>
        <v>0</v>
      </c>
      <c r="H35" s="24">
        <f t="shared" si="6"/>
        <v>0</v>
      </c>
      <c r="I35" s="24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2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4">
        <f t="shared" si="4"/>
        <v>1</v>
      </c>
      <c r="G36" s="24">
        <f t="shared" si="5"/>
        <v>0</v>
      </c>
      <c r="H36" s="24">
        <f t="shared" si="6"/>
        <v>0</v>
      </c>
      <c r="I36" s="24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2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4">
        <f t="shared" si="4"/>
        <v>1</v>
      </c>
      <c r="G37" s="24">
        <f t="shared" si="5"/>
        <v>0</v>
      </c>
      <c r="H37" s="24">
        <f t="shared" si="6"/>
        <v>0</v>
      </c>
      <c r="I37" s="24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2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4">
        <f t="shared" si="4"/>
        <v>1</v>
      </c>
      <c r="G38" s="24">
        <f t="shared" si="5"/>
        <v>0</v>
      </c>
      <c r="H38" s="24">
        <f t="shared" si="6"/>
        <v>0</v>
      </c>
      <c r="I38" s="24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2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4">
        <f t="shared" si="4"/>
        <v>1</v>
      </c>
      <c r="G39" s="24">
        <f t="shared" si="5"/>
        <v>0</v>
      </c>
      <c r="H39" s="24">
        <f t="shared" si="6"/>
        <v>0</v>
      </c>
      <c r="I39" s="24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2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4">
        <f t="shared" si="4"/>
        <v>1</v>
      </c>
      <c r="G40" s="24">
        <f t="shared" si="5"/>
        <v>0</v>
      </c>
      <c r="H40" s="24">
        <f t="shared" si="6"/>
        <v>0</v>
      </c>
      <c r="I40" s="24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2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4">
        <f t="shared" si="4"/>
        <v>1</v>
      </c>
      <c r="G41" s="24">
        <f t="shared" si="5"/>
        <v>0</v>
      </c>
      <c r="H41" s="24">
        <f t="shared" si="6"/>
        <v>0</v>
      </c>
      <c r="I41" s="24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2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4">
        <f t="shared" si="4"/>
        <v>1</v>
      </c>
      <c r="G42" s="24">
        <f t="shared" si="5"/>
        <v>0</v>
      </c>
      <c r="H42" s="24">
        <f t="shared" si="6"/>
        <v>0</v>
      </c>
      <c r="I42" s="24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2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4">
        <f t="shared" si="4"/>
        <v>1</v>
      </c>
      <c r="G43" s="24">
        <f t="shared" si="5"/>
        <v>0</v>
      </c>
      <c r="H43" s="24">
        <f t="shared" si="6"/>
        <v>0</v>
      </c>
      <c r="I43" s="24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2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4">
        <f t="shared" si="4"/>
        <v>1</v>
      </c>
      <c r="G44" s="24">
        <f t="shared" si="5"/>
        <v>0</v>
      </c>
      <c r="H44" s="24">
        <f t="shared" si="6"/>
        <v>0</v>
      </c>
      <c r="I44" s="24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2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4">
        <f t="shared" si="4"/>
        <v>1</v>
      </c>
      <c r="G45" s="24">
        <f t="shared" si="5"/>
        <v>0</v>
      </c>
      <c r="H45" s="24">
        <f t="shared" si="6"/>
        <v>0</v>
      </c>
      <c r="I45" s="24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2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4">
        <f t="shared" si="4"/>
        <v>1</v>
      </c>
      <c r="G46" s="24">
        <f t="shared" si="5"/>
        <v>0</v>
      </c>
      <c r="H46" s="24">
        <f t="shared" si="6"/>
        <v>0</v>
      </c>
      <c r="I46" s="24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2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4">
        <f t="shared" si="4"/>
        <v>1</v>
      </c>
      <c r="G47" s="24">
        <f t="shared" si="5"/>
        <v>0</v>
      </c>
      <c r="H47" s="24">
        <f t="shared" si="6"/>
        <v>0</v>
      </c>
      <c r="I47" s="24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2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4">
        <f t="shared" si="4"/>
        <v>1</v>
      </c>
      <c r="G48" s="24">
        <f t="shared" si="5"/>
        <v>0</v>
      </c>
      <c r="H48" s="24">
        <f t="shared" si="6"/>
        <v>0</v>
      </c>
      <c r="I48" s="24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5" x14ac:dyDescent="0.2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4">
        <f t="shared" si="4"/>
        <v>1</v>
      </c>
      <c r="G49" s="24">
        <f t="shared" si="5"/>
        <v>0</v>
      </c>
      <c r="H49" s="24">
        <f t="shared" si="6"/>
        <v>0</v>
      </c>
      <c r="I49" s="24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5" x14ac:dyDescent="0.2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4">
        <f t="shared" si="4"/>
        <v>1</v>
      </c>
      <c r="G50" s="24">
        <f t="shared" si="5"/>
        <v>0</v>
      </c>
      <c r="H50" s="24">
        <f t="shared" si="6"/>
        <v>0</v>
      </c>
      <c r="I50" s="24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5" x14ac:dyDescent="0.2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4">
        <f t="shared" si="4"/>
        <v>1</v>
      </c>
      <c r="G51" s="24">
        <f t="shared" si="5"/>
        <v>0</v>
      </c>
      <c r="H51" s="24">
        <f t="shared" si="6"/>
        <v>0</v>
      </c>
      <c r="I51" s="24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5" x14ac:dyDescent="0.2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4">
        <f t="shared" si="4"/>
        <v>1</v>
      </c>
      <c r="G52" s="24">
        <f t="shared" si="5"/>
        <v>0</v>
      </c>
      <c r="H52" s="24">
        <f t="shared" si="6"/>
        <v>0</v>
      </c>
      <c r="I52" s="24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5" x14ac:dyDescent="0.2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4">
        <f t="shared" si="4"/>
        <v>1</v>
      </c>
      <c r="G53" s="24">
        <f t="shared" si="5"/>
        <v>0</v>
      </c>
      <c r="H53" s="24">
        <f t="shared" si="6"/>
        <v>0</v>
      </c>
      <c r="I53" s="24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5" x14ac:dyDescent="0.2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4">
        <f t="shared" si="4"/>
        <v>1</v>
      </c>
      <c r="G54" s="24">
        <f t="shared" si="5"/>
        <v>0</v>
      </c>
      <c r="H54" s="24">
        <f t="shared" si="6"/>
        <v>0</v>
      </c>
      <c r="I54" s="24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5" x14ac:dyDescent="0.2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4">
        <f t="shared" si="4"/>
        <v>1</v>
      </c>
      <c r="G55" s="24">
        <f t="shared" si="5"/>
        <v>0</v>
      </c>
      <c r="H55" s="24">
        <f t="shared" si="6"/>
        <v>0</v>
      </c>
      <c r="I55" s="24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5" x14ac:dyDescent="0.2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4">
        <f t="shared" si="4"/>
        <v>1</v>
      </c>
      <c r="G56" s="24">
        <f t="shared" si="5"/>
        <v>0</v>
      </c>
      <c r="H56" s="24">
        <f t="shared" si="6"/>
        <v>0</v>
      </c>
      <c r="I56" s="24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5" x14ac:dyDescent="0.2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4">
        <f t="shared" si="4"/>
        <v>1</v>
      </c>
      <c r="G57" s="24">
        <f t="shared" si="5"/>
        <v>0</v>
      </c>
      <c r="H57" s="24">
        <f t="shared" si="6"/>
        <v>0</v>
      </c>
      <c r="I57" s="24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  <c r="O57" s="3" t="str">
        <f>DEC2HEX(2^0*K57+2^1*K58+2^2*K59+2^3*K60+2^4*K61+2^5*K62+2^6*K63+2^7*K64+2^8*K65+2^9*K66+2^10*K67+2^11*K68+2^12*K69+2^13*K70+2^14*K71+2^15*K72+2^16*K73+2^17*K74+2^18*K75+2^19*K76+2^20*K77+2^21*K78+2^22*K79+2^23*K80+2^24*K81+2^25*K82+2^26*K83+2^27*K84+2^28*K85+2^29*K86+2^30*K87+2^31*K88)</f>
        <v>A54AAA55</v>
      </c>
    </row>
    <row r="58" spans="1:15" x14ac:dyDescent="0.2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4">
        <f t="shared" si="4"/>
        <v>1</v>
      </c>
      <c r="G58" s="24">
        <f t="shared" si="5"/>
        <v>0</v>
      </c>
      <c r="H58" s="24">
        <f t="shared" si="6"/>
        <v>0</v>
      </c>
      <c r="I58" s="24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  <c r="O58" s="3"/>
    </row>
    <row r="59" spans="1:15" x14ac:dyDescent="0.2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4">
        <f t="shared" si="4"/>
        <v>1</v>
      </c>
      <c r="G59" s="24">
        <f t="shared" si="5"/>
        <v>0</v>
      </c>
      <c r="H59" s="24">
        <f t="shared" si="6"/>
        <v>0</v>
      </c>
      <c r="I59" s="24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5" x14ac:dyDescent="0.2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4">
        <f t="shared" si="4"/>
        <v>1</v>
      </c>
      <c r="G60" s="24">
        <f t="shared" si="5"/>
        <v>0</v>
      </c>
      <c r="H60" s="24">
        <f t="shared" si="6"/>
        <v>0</v>
      </c>
      <c r="I60" s="24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5" x14ac:dyDescent="0.2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4">
        <f t="shared" si="4"/>
        <v>1</v>
      </c>
      <c r="G61" s="24">
        <f t="shared" si="5"/>
        <v>0</v>
      </c>
      <c r="H61" s="24">
        <f t="shared" si="6"/>
        <v>0</v>
      </c>
      <c r="I61" s="24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5" x14ac:dyDescent="0.2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4">
        <f t="shared" si="4"/>
        <v>1</v>
      </c>
      <c r="G62" s="24">
        <f t="shared" si="5"/>
        <v>0</v>
      </c>
      <c r="H62" s="24">
        <f t="shared" si="6"/>
        <v>0</v>
      </c>
      <c r="I62" s="24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5" x14ac:dyDescent="0.2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4">
        <f t="shared" si="4"/>
        <v>1</v>
      </c>
      <c r="G63" s="24">
        <f t="shared" si="5"/>
        <v>0</v>
      </c>
      <c r="H63" s="24">
        <f t="shared" si="6"/>
        <v>0</v>
      </c>
      <c r="I63" s="24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5" x14ac:dyDescent="0.2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4">
        <f t="shared" si="4"/>
        <v>1</v>
      </c>
      <c r="G64" s="24">
        <f t="shared" si="5"/>
        <v>0</v>
      </c>
      <c r="H64" s="24">
        <f t="shared" si="6"/>
        <v>0</v>
      </c>
      <c r="I64" s="24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2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4">
        <f t="shared" si="4"/>
        <v>1</v>
      </c>
      <c r="G65" s="24">
        <f t="shared" si="5"/>
        <v>0</v>
      </c>
      <c r="H65" s="24">
        <f t="shared" si="6"/>
        <v>0</v>
      </c>
      <c r="I65" s="24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2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4">
        <f t="shared" si="4"/>
        <v>1</v>
      </c>
      <c r="G66" s="24">
        <f t="shared" si="5"/>
        <v>0</v>
      </c>
      <c r="H66" s="24">
        <f t="shared" si="6"/>
        <v>0</v>
      </c>
      <c r="I66" s="24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2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4">
        <f t="shared" si="4"/>
        <v>1</v>
      </c>
      <c r="G67" s="24">
        <f t="shared" si="5"/>
        <v>0</v>
      </c>
      <c r="H67" s="24">
        <f t="shared" si="6"/>
        <v>0</v>
      </c>
      <c r="I67" s="24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2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4">
        <f t="shared" si="4"/>
        <v>1</v>
      </c>
      <c r="G68" s="24">
        <f t="shared" si="5"/>
        <v>0</v>
      </c>
      <c r="H68" s="24">
        <f t="shared" si="6"/>
        <v>0</v>
      </c>
      <c r="I68" s="24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2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4">
        <f t="shared" si="4"/>
        <v>1</v>
      </c>
      <c r="G69" s="24">
        <f t="shared" si="5"/>
        <v>0</v>
      </c>
      <c r="H69" s="24">
        <f t="shared" si="6"/>
        <v>0</v>
      </c>
      <c r="I69" s="24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2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4">
        <f t="shared" si="4"/>
        <v>1</v>
      </c>
      <c r="G70" s="24">
        <f t="shared" si="5"/>
        <v>0</v>
      </c>
      <c r="H70" s="24">
        <f t="shared" si="6"/>
        <v>0</v>
      </c>
      <c r="I70" s="24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2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4">
        <f t="shared" si="4"/>
        <v>1</v>
      </c>
      <c r="G71" s="24">
        <f t="shared" si="5"/>
        <v>0</v>
      </c>
      <c r="H71" s="24">
        <f t="shared" si="6"/>
        <v>0</v>
      </c>
      <c r="I71" s="24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2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4">
        <f t="shared" si="4"/>
        <v>1</v>
      </c>
      <c r="G72" s="24">
        <f t="shared" si="5"/>
        <v>0</v>
      </c>
      <c r="H72" s="24">
        <f t="shared" si="6"/>
        <v>0</v>
      </c>
      <c r="I72" s="24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2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4">
        <f t="shared" si="4"/>
        <v>1</v>
      </c>
      <c r="G73" s="24">
        <f t="shared" si="5"/>
        <v>0</v>
      </c>
      <c r="H73" s="24">
        <f t="shared" si="6"/>
        <v>0</v>
      </c>
      <c r="I73" s="24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2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4">
        <f t="shared" si="4"/>
        <v>1</v>
      </c>
      <c r="G74" s="24">
        <f t="shared" si="5"/>
        <v>0</v>
      </c>
      <c r="H74" s="24">
        <f t="shared" si="6"/>
        <v>0</v>
      </c>
      <c r="I74" s="24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2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4">
        <f t="shared" si="4"/>
        <v>1</v>
      </c>
      <c r="G75" s="24">
        <f t="shared" si="5"/>
        <v>0</v>
      </c>
      <c r="H75" s="24">
        <f t="shared" si="6"/>
        <v>0</v>
      </c>
      <c r="I75" s="24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2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4">
        <f t="shared" si="4"/>
        <v>1</v>
      </c>
      <c r="G76" s="24">
        <f t="shared" si="5"/>
        <v>0</v>
      </c>
      <c r="H76" s="24">
        <f t="shared" si="6"/>
        <v>0</v>
      </c>
      <c r="I76" s="24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2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4">
        <f t="shared" si="4"/>
        <v>1</v>
      </c>
      <c r="G77" s="24">
        <f t="shared" si="5"/>
        <v>0</v>
      </c>
      <c r="H77" s="24">
        <f t="shared" si="6"/>
        <v>0</v>
      </c>
      <c r="I77" s="24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2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4">
        <f t="shared" si="4"/>
        <v>1</v>
      </c>
      <c r="G78" s="24">
        <f t="shared" si="5"/>
        <v>0</v>
      </c>
      <c r="H78" s="24">
        <f t="shared" si="6"/>
        <v>0</v>
      </c>
      <c r="I78" s="24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2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4">
        <f t="shared" si="4"/>
        <v>1</v>
      </c>
      <c r="G79" s="24">
        <f t="shared" si="5"/>
        <v>0</v>
      </c>
      <c r="H79" s="24">
        <f t="shared" si="6"/>
        <v>0</v>
      </c>
      <c r="I79" s="24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2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4">
        <f t="shared" si="4"/>
        <v>1</v>
      </c>
      <c r="G80" s="24">
        <f t="shared" si="5"/>
        <v>0</v>
      </c>
      <c r="H80" s="24">
        <f t="shared" si="6"/>
        <v>0</v>
      </c>
      <c r="I80" s="24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5" x14ac:dyDescent="0.2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4">
        <f t="shared" si="4"/>
        <v>1</v>
      </c>
      <c r="G81" s="24">
        <f t="shared" si="5"/>
        <v>0</v>
      </c>
      <c r="H81" s="24">
        <f t="shared" si="6"/>
        <v>0</v>
      </c>
      <c r="I81" s="24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5" x14ac:dyDescent="0.2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4">
        <f t="shared" si="4"/>
        <v>1</v>
      </c>
      <c r="G82" s="24">
        <f t="shared" si="5"/>
        <v>0</v>
      </c>
      <c r="H82" s="24">
        <f t="shared" si="6"/>
        <v>0</v>
      </c>
      <c r="I82" s="24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5" x14ac:dyDescent="0.2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4">
        <f t="shared" si="4"/>
        <v>1</v>
      </c>
      <c r="G83" s="24">
        <f t="shared" si="5"/>
        <v>0</v>
      </c>
      <c r="H83" s="24">
        <f t="shared" si="6"/>
        <v>0</v>
      </c>
      <c r="I83" s="24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5" x14ac:dyDescent="0.2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4">
        <f t="shared" si="4"/>
        <v>1</v>
      </c>
      <c r="G84" s="24">
        <f t="shared" si="5"/>
        <v>0</v>
      </c>
      <c r="H84" s="24">
        <f t="shared" si="6"/>
        <v>0</v>
      </c>
      <c r="I84" s="24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5" x14ac:dyDescent="0.2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4">
        <f t="shared" si="4"/>
        <v>1</v>
      </c>
      <c r="G85" s="24">
        <f t="shared" si="5"/>
        <v>0</v>
      </c>
      <c r="H85" s="24">
        <f t="shared" si="6"/>
        <v>0</v>
      </c>
      <c r="I85" s="24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5" x14ac:dyDescent="0.2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4">
        <f t="shared" si="4"/>
        <v>1</v>
      </c>
      <c r="G86" s="24">
        <f t="shared" si="5"/>
        <v>0</v>
      </c>
      <c r="H86" s="24">
        <f t="shared" si="6"/>
        <v>0</v>
      </c>
      <c r="I86" s="24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5" x14ac:dyDescent="0.2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4">
        <f t="shared" si="4"/>
        <v>1</v>
      </c>
      <c r="G87" s="24">
        <f t="shared" si="5"/>
        <v>0</v>
      </c>
      <c r="H87" s="24">
        <f t="shared" si="6"/>
        <v>0</v>
      </c>
      <c r="I87" s="24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5" x14ac:dyDescent="0.2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4">
        <f t="shared" si="4"/>
        <v>1</v>
      </c>
      <c r="G88" s="24">
        <f t="shared" si="5"/>
        <v>0</v>
      </c>
      <c r="H88" s="24">
        <f t="shared" si="6"/>
        <v>0</v>
      </c>
      <c r="I88" s="24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5" x14ac:dyDescent="0.2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4">
        <f t="shared" si="4"/>
        <v>1</v>
      </c>
      <c r="G89" s="24">
        <f t="shared" si="5"/>
        <v>0</v>
      </c>
      <c r="H89" s="24">
        <f t="shared" si="6"/>
        <v>0</v>
      </c>
      <c r="I89" s="24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  <c r="O89" s="3" t="str">
        <f>DEC2HEX(2^0*K89+2^1*K90+2^2*K91+2^3*K92+2^4*K93+2^5*K94+2^6*K95+2^7*K96+2^8*K97+2^9*K98+2^10*K99+2^11*K100+2^12*K101+2^13*K102+2^14*K103+2^15*K104+2^16*K105+2^17*K106+2^18*K107+2^19*K108+2^20*K109+2^21*K110+2^22*K111+2^23*K112+2^24*K113+2^25*K114+2^26*K115+2^27*K116+2^28*K117+2^29*K118+2^30*K119+2^31*K120)</f>
        <v>12249494</v>
      </c>
    </row>
    <row r="90" spans="1:15" x14ac:dyDescent="0.2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4">
        <f t="shared" ref="F90:F153" si="16">IF(A90&lt;$F$16,$F$12,0)</f>
        <v>1</v>
      </c>
      <c r="G90" s="24">
        <f t="shared" ref="G90:G153" si="17">IF(AND(A90&gt;=$F$16, A90&lt;$F$17),$F$13,0)</f>
        <v>0</v>
      </c>
      <c r="H90" s="24">
        <f t="shared" ref="H90:H153" si="18">IF(AND(A90&gt;=$F$17, A90&lt;$F$18),$F$14,0)</f>
        <v>0</v>
      </c>
      <c r="I90" s="24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  <c r="O90" s="3"/>
    </row>
    <row r="91" spans="1:15" x14ac:dyDescent="0.2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4">
        <f t="shared" si="16"/>
        <v>1</v>
      </c>
      <c r="G91" s="24">
        <f t="shared" si="17"/>
        <v>0</v>
      </c>
      <c r="H91" s="24">
        <f t="shared" si="18"/>
        <v>0</v>
      </c>
      <c r="I91" s="24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5" x14ac:dyDescent="0.2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4">
        <f t="shared" si="16"/>
        <v>1</v>
      </c>
      <c r="G92" s="24">
        <f t="shared" si="17"/>
        <v>0</v>
      </c>
      <c r="H92" s="24">
        <f t="shared" si="18"/>
        <v>0</v>
      </c>
      <c r="I92" s="24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5" x14ac:dyDescent="0.2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4">
        <f t="shared" si="16"/>
        <v>1</v>
      </c>
      <c r="G93" s="24">
        <f t="shared" si="17"/>
        <v>0</v>
      </c>
      <c r="H93" s="24">
        <f t="shared" si="18"/>
        <v>0</v>
      </c>
      <c r="I93" s="24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5" x14ac:dyDescent="0.2">
      <c r="A94">
        <v>69</v>
      </c>
      <c r="B94">
        <f t="shared" si="14"/>
        <v>0.41363831223843456</v>
      </c>
      <c r="C94">
        <f t="shared" si="12"/>
        <v>102.58230143513177</v>
      </c>
      <c r="D94">
        <f t="shared" si="13"/>
        <v>102</v>
      </c>
      <c r="E94">
        <f t="shared" si="15"/>
        <v>1</v>
      </c>
      <c r="F94" s="24">
        <f t="shared" si="16"/>
        <v>1</v>
      </c>
      <c r="G94" s="24">
        <f t="shared" si="17"/>
        <v>0</v>
      </c>
      <c r="H94" s="24">
        <f t="shared" si="18"/>
        <v>0</v>
      </c>
      <c r="I94" s="24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5" x14ac:dyDescent="0.2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4">
        <f t="shared" si="16"/>
        <v>1</v>
      </c>
      <c r="G95" s="24">
        <f t="shared" si="17"/>
        <v>0</v>
      </c>
      <c r="H95" s="24">
        <f t="shared" si="18"/>
        <v>0</v>
      </c>
      <c r="I95" s="24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5" x14ac:dyDescent="0.2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4">
        <f t="shared" si="16"/>
        <v>1</v>
      </c>
      <c r="G96" s="24">
        <f t="shared" si="17"/>
        <v>0</v>
      </c>
      <c r="H96" s="24">
        <f t="shared" si="18"/>
        <v>0</v>
      </c>
      <c r="I96" s="24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2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4">
        <f t="shared" si="16"/>
        <v>1</v>
      </c>
      <c r="G97" s="24">
        <f t="shared" si="17"/>
        <v>0</v>
      </c>
      <c r="H97" s="24">
        <f t="shared" si="18"/>
        <v>0</v>
      </c>
      <c r="I97" s="24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2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4">
        <f t="shared" si="16"/>
        <v>1</v>
      </c>
      <c r="G98" s="24">
        <f t="shared" si="17"/>
        <v>0</v>
      </c>
      <c r="H98" s="24">
        <f t="shared" si="18"/>
        <v>0</v>
      </c>
      <c r="I98" s="24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2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4">
        <f t="shared" si="16"/>
        <v>1</v>
      </c>
      <c r="G99" s="24">
        <f t="shared" si="17"/>
        <v>0</v>
      </c>
      <c r="H99" s="24">
        <f t="shared" si="18"/>
        <v>0</v>
      </c>
      <c r="I99" s="24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2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4">
        <f t="shared" si="16"/>
        <v>1</v>
      </c>
      <c r="G100" s="24">
        <f t="shared" si="17"/>
        <v>0</v>
      </c>
      <c r="H100" s="24">
        <f t="shared" si="18"/>
        <v>0</v>
      </c>
      <c r="I100" s="24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2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4">
        <f t="shared" si="16"/>
        <v>1</v>
      </c>
      <c r="G101" s="24">
        <f t="shared" si="17"/>
        <v>0</v>
      </c>
      <c r="H101" s="24">
        <f t="shared" si="18"/>
        <v>0</v>
      </c>
      <c r="I101" s="24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2">
      <c r="A102">
        <v>77</v>
      </c>
      <c r="B102">
        <f t="shared" si="14"/>
        <v>0.45781330359887723</v>
      </c>
      <c r="C102">
        <f t="shared" si="12"/>
        <v>113.53769929252155</v>
      </c>
      <c r="D102">
        <f t="shared" si="13"/>
        <v>113</v>
      </c>
      <c r="E102">
        <f t="shared" si="15"/>
        <v>1</v>
      </c>
      <c r="F102" s="24">
        <f t="shared" si="16"/>
        <v>1</v>
      </c>
      <c r="G102" s="24">
        <f t="shared" si="17"/>
        <v>0</v>
      </c>
      <c r="H102" s="24">
        <f t="shared" si="18"/>
        <v>0</v>
      </c>
      <c r="I102" s="24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2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4">
        <f t="shared" si="16"/>
        <v>1</v>
      </c>
      <c r="G103" s="24">
        <f t="shared" si="17"/>
        <v>0</v>
      </c>
      <c r="H103" s="24">
        <f t="shared" si="18"/>
        <v>0</v>
      </c>
      <c r="I103" s="24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2">
      <c r="A104">
        <v>79</v>
      </c>
      <c r="B104">
        <f t="shared" si="14"/>
        <v>0.46868882203582796</v>
      </c>
      <c r="C104">
        <f t="shared" si="12"/>
        <v>116.23482786488533</v>
      </c>
      <c r="D104">
        <f t="shared" si="13"/>
        <v>115</v>
      </c>
      <c r="E104">
        <f t="shared" si="15"/>
        <v>2</v>
      </c>
      <c r="F104" s="24">
        <f t="shared" si="16"/>
        <v>1</v>
      </c>
      <c r="G104" s="24">
        <f t="shared" si="17"/>
        <v>0</v>
      </c>
      <c r="H104" s="24">
        <f t="shared" si="18"/>
        <v>0</v>
      </c>
      <c r="I104" s="24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2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4">
        <f t="shared" si="16"/>
        <v>1</v>
      </c>
      <c r="G105" s="24">
        <f t="shared" si="17"/>
        <v>0</v>
      </c>
      <c r="H105" s="24">
        <f t="shared" si="18"/>
        <v>0</v>
      </c>
      <c r="I105" s="24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2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4">
        <f t="shared" si="16"/>
        <v>1</v>
      </c>
      <c r="G106" s="24">
        <f t="shared" si="17"/>
        <v>0</v>
      </c>
      <c r="H106" s="24">
        <f t="shared" si="18"/>
        <v>0</v>
      </c>
      <c r="I106" s="24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2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4">
        <f t="shared" si="16"/>
        <v>1</v>
      </c>
      <c r="G107" s="24">
        <f t="shared" si="17"/>
        <v>0</v>
      </c>
      <c r="H107" s="24">
        <f t="shared" si="18"/>
        <v>0</v>
      </c>
      <c r="I107" s="24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2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4">
        <f t="shared" si="16"/>
        <v>1</v>
      </c>
      <c r="G108" s="24">
        <f t="shared" si="17"/>
        <v>0</v>
      </c>
      <c r="H108" s="24">
        <f t="shared" si="18"/>
        <v>0</v>
      </c>
      <c r="I108" s="24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2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4">
        <f t="shared" si="16"/>
        <v>1</v>
      </c>
      <c r="G109" s="24">
        <f t="shared" si="17"/>
        <v>0</v>
      </c>
      <c r="H109" s="24">
        <f t="shared" si="18"/>
        <v>0</v>
      </c>
      <c r="I109" s="24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2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4">
        <f t="shared" si="16"/>
        <v>1</v>
      </c>
      <c r="G110" s="24">
        <f t="shared" si="17"/>
        <v>0</v>
      </c>
      <c r="H110" s="24">
        <f t="shared" si="18"/>
        <v>0</v>
      </c>
      <c r="I110" s="24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2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4">
        <f t="shared" si="16"/>
        <v>1</v>
      </c>
      <c r="G111" s="24">
        <f t="shared" si="17"/>
        <v>0</v>
      </c>
      <c r="H111" s="24">
        <f t="shared" si="18"/>
        <v>0</v>
      </c>
      <c r="I111" s="24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2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4">
        <f t="shared" si="16"/>
        <v>1</v>
      </c>
      <c r="G112" s="24">
        <f t="shared" si="17"/>
        <v>0</v>
      </c>
      <c r="H112" s="24">
        <f t="shared" si="18"/>
        <v>0</v>
      </c>
      <c r="I112" s="24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5" x14ac:dyDescent="0.2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4">
        <f t="shared" si="16"/>
        <v>1</v>
      </c>
      <c r="G113" s="24">
        <f t="shared" si="17"/>
        <v>0</v>
      </c>
      <c r="H113" s="24">
        <f t="shared" si="18"/>
        <v>0</v>
      </c>
      <c r="I113" s="24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5" x14ac:dyDescent="0.2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4">
        <f t="shared" si="16"/>
        <v>1</v>
      </c>
      <c r="G114" s="24">
        <f t="shared" si="17"/>
        <v>0</v>
      </c>
      <c r="H114" s="24">
        <f t="shared" si="18"/>
        <v>0</v>
      </c>
      <c r="I114" s="24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5" x14ac:dyDescent="0.2">
      <c r="A115">
        <v>90</v>
      </c>
      <c r="B115">
        <f t="shared" si="14"/>
        <v>0.52719913478190139</v>
      </c>
      <c r="C115">
        <f t="shared" si="12"/>
        <v>130.74538542591154</v>
      </c>
      <c r="D115">
        <f t="shared" si="13"/>
        <v>130</v>
      </c>
      <c r="E115">
        <f t="shared" si="15"/>
        <v>1</v>
      </c>
      <c r="F115" s="24">
        <f t="shared" si="16"/>
        <v>1</v>
      </c>
      <c r="G115" s="24">
        <f t="shared" si="17"/>
        <v>0</v>
      </c>
      <c r="H115" s="24">
        <f t="shared" si="18"/>
        <v>0</v>
      </c>
      <c r="I115" s="24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5" x14ac:dyDescent="0.2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4">
        <f t="shared" si="16"/>
        <v>1</v>
      </c>
      <c r="G116" s="24">
        <f t="shared" si="17"/>
        <v>0</v>
      </c>
      <c r="H116" s="24">
        <f t="shared" si="18"/>
        <v>0</v>
      </c>
      <c r="I116" s="24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5" x14ac:dyDescent="0.2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4">
        <f t="shared" si="16"/>
        <v>1</v>
      </c>
      <c r="G117" s="24">
        <f t="shared" si="17"/>
        <v>0</v>
      </c>
      <c r="H117" s="24">
        <f t="shared" si="18"/>
        <v>0</v>
      </c>
      <c r="I117" s="24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5" x14ac:dyDescent="0.2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4">
        <f t="shared" si="16"/>
        <v>1</v>
      </c>
      <c r="G118" s="24">
        <f t="shared" si="17"/>
        <v>0</v>
      </c>
      <c r="H118" s="24">
        <f t="shared" si="18"/>
        <v>0</v>
      </c>
      <c r="I118" s="24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5" x14ac:dyDescent="0.2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4">
        <f t="shared" si="16"/>
        <v>1</v>
      </c>
      <c r="G119" s="24">
        <f t="shared" si="17"/>
        <v>0</v>
      </c>
      <c r="H119" s="24">
        <f t="shared" si="18"/>
        <v>0</v>
      </c>
      <c r="I119" s="24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5" x14ac:dyDescent="0.2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4">
        <f t="shared" si="16"/>
        <v>1</v>
      </c>
      <c r="G120" s="24">
        <f t="shared" si="17"/>
        <v>0</v>
      </c>
      <c r="H120" s="24">
        <f t="shared" si="18"/>
        <v>0</v>
      </c>
      <c r="I120" s="24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5" x14ac:dyDescent="0.2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4">
        <f t="shared" si="16"/>
        <v>1</v>
      </c>
      <c r="G121" s="24">
        <f t="shared" si="17"/>
        <v>0</v>
      </c>
      <c r="H121" s="24">
        <f t="shared" si="18"/>
        <v>0</v>
      </c>
      <c r="I121" s="24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  <c r="O121" s="3" t="str">
        <f>DEC2HEX(2^0*K121+2^1*K122+2^2*K123+2^3*K124+2^4*K125+2^5*K126+2^6*K127+2^7*K128+2^8*K129+2^9*K130+2^10*K131+2^11*K132+2^12*K133+2^13*K134+2^14*K135+2^15*K136+2^16*K137+2^17*K138+2^18*K139+2^19*K140+2^20*K141+2^21*K142+2^22*K143+2^23*K144+2^24*K145+2^25*K146+2^26*K147+2^27*K148+2^28*K149+2^29*K150+2^30*K151+2^31*K152)</f>
        <v>8082111</v>
      </c>
    </row>
    <row r="122" spans="1:15" x14ac:dyDescent="0.2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4">
        <f t="shared" si="16"/>
        <v>1</v>
      </c>
      <c r="G122" s="24">
        <f t="shared" si="17"/>
        <v>0</v>
      </c>
      <c r="H122" s="24">
        <f t="shared" si="18"/>
        <v>0</v>
      </c>
      <c r="I122" s="24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  <c r="O122" s="3"/>
    </row>
    <row r="123" spans="1:15" x14ac:dyDescent="0.2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4">
        <f t="shared" si="16"/>
        <v>1</v>
      </c>
      <c r="G123" s="24">
        <f t="shared" si="17"/>
        <v>0</v>
      </c>
      <c r="H123" s="24">
        <f t="shared" si="18"/>
        <v>0</v>
      </c>
      <c r="I123" s="24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  <c r="O123" s="3"/>
    </row>
    <row r="124" spans="1:15" x14ac:dyDescent="0.2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4">
        <f t="shared" si="16"/>
        <v>1</v>
      </c>
      <c r="G124" s="24">
        <f t="shared" si="17"/>
        <v>0</v>
      </c>
      <c r="H124" s="24">
        <f t="shared" si="18"/>
        <v>0</v>
      </c>
      <c r="I124" s="24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5" x14ac:dyDescent="0.2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4">
        <f t="shared" si="16"/>
        <v>1</v>
      </c>
      <c r="G125" s="24">
        <f t="shared" si="17"/>
        <v>0</v>
      </c>
      <c r="H125" s="24">
        <f t="shared" si="18"/>
        <v>0</v>
      </c>
      <c r="I125" s="24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5" x14ac:dyDescent="0.2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4">
        <f t="shared" si="16"/>
        <v>1</v>
      </c>
      <c r="G126" s="24">
        <f t="shared" si="17"/>
        <v>0</v>
      </c>
      <c r="H126" s="24">
        <f t="shared" si="18"/>
        <v>0</v>
      </c>
      <c r="I126" s="24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5" x14ac:dyDescent="0.2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4">
        <f t="shared" si="16"/>
        <v>1</v>
      </c>
      <c r="G127" s="24">
        <f t="shared" si="17"/>
        <v>0</v>
      </c>
      <c r="H127" s="24">
        <f t="shared" si="18"/>
        <v>0</v>
      </c>
      <c r="I127" s="24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5" x14ac:dyDescent="0.2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4">
        <f t="shared" si="16"/>
        <v>1</v>
      </c>
      <c r="G128" s="24">
        <f t="shared" si="17"/>
        <v>0</v>
      </c>
      <c r="H128" s="24">
        <f t="shared" si="18"/>
        <v>0</v>
      </c>
      <c r="I128" s="24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2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4">
        <f t="shared" si="16"/>
        <v>1</v>
      </c>
      <c r="G129" s="24">
        <f t="shared" si="17"/>
        <v>0</v>
      </c>
      <c r="H129" s="24">
        <f t="shared" si="18"/>
        <v>0</v>
      </c>
      <c r="I129" s="24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2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4">
        <f t="shared" si="16"/>
        <v>1</v>
      </c>
      <c r="G130" s="24">
        <f t="shared" si="17"/>
        <v>0</v>
      </c>
      <c r="H130" s="24">
        <f t="shared" si="18"/>
        <v>0</v>
      </c>
      <c r="I130" s="24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2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4">
        <f t="shared" si="16"/>
        <v>1</v>
      </c>
      <c r="G131" s="24">
        <f t="shared" si="17"/>
        <v>0</v>
      </c>
      <c r="H131" s="24">
        <f t="shared" si="18"/>
        <v>0</v>
      </c>
      <c r="I131" s="24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2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4">
        <f t="shared" si="16"/>
        <v>1</v>
      </c>
      <c r="G132" s="24">
        <f t="shared" si="17"/>
        <v>0</v>
      </c>
      <c r="H132" s="24">
        <f t="shared" si="18"/>
        <v>0</v>
      </c>
      <c r="I132" s="24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2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4">
        <f t="shared" si="16"/>
        <v>1</v>
      </c>
      <c r="G133" s="24">
        <f t="shared" si="17"/>
        <v>0</v>
      </c>
      <c r="H133" s="24">
        <f t="shared" si="18"/>
        <v>0</v>
      </c>
      <c r="I133" s="24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2">
      <c r="A134">
        <v>109</v>
      </c>
      <c r="B134">
        <f t="shared" si="14"/>
        <v>0.62246127937414997</v>
      </c>
      <c r="C134">
        <f t="shared" si="12"/>
        <v>154.37039728478919</v>
      </c>
      <c r="D134">
        <f t="shared" si="13"/>
        <v>153</v>
      </c>
      <c r="E134">
        <f t="shared" si="15"/>
        <v>2</v>
      </c>
      <c r="F134" s="24">
        <f t="shared" si="16"/>
        <v>1</v>
      </c>
      <c r="G134" s="24">
        <f t="shared" si="17"/>
        <v>0</v>
      </c>
      <c r="H134" s="24">
        <f t="shared" si="18"/>
        <v>0</v>
      </c>
      <c r="I134" s="24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2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4">
        <f t="shared" si="16"/>
        <v>1</v>
      </c>
      <c r="G135" s="24">
        <f t="shared" si="17"/>
        <v>0</v>
      </c>
      <c r="H135" s="24">
        <f t="shared" si="18"/>
        <v>0</v>
      </c>
      <c r="I135" s="24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2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4">
        <f t="shared" si="16"/>
        <v>1</v>
      </c>
      <c r="G136" s="24">
        <f t="shared" si="17"/>
        <v>0</v>
      </c>
      <c r="H136" s="24">
        <f t="shared" si="18"/>
        <v>0</v>
      </c>
      <c r="I136" s="24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2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4">
        <f t="shared" si="16"/>
        <v>1</v>
      </c>
      <c r="G137" s="24">
        <f t="shared" si="17"/>
        <v>0</v>
      </c>
      <c r="H137" s="24">
        <f t="shared" si="18"/>
        <v>0</v>
      </c>
      <c r="I137" s="24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2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4">
        <f t="shared" si="16"/>
        <v>1</v>
      </c>
      <c r="G138" s="24">
        <f t="shared" si="17"/>
        <v>0</v>
      </c>
      <c r="H138" s="24">
        <f t="shared" si="18"/>
        <v>0</v>
      </c>
      <c r="I138" s="24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2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4">
        <f t="shared" si="16"/>
        <v>1</v>
      </c>
      <c r="G139" s="24">
        <f t="shared" si="17"/>
        <v>0</v>
      </c>
      <c r="H139" s="24">
        <f t="shared" si="18"/>
        <v>0</v>
      </c>
      <c r="I139" s="24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2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4">
        <f t="shared" si="16"/>
        <v>1</v>
      </c>
      <c r="G140" s="24">
        <f t="shared" si="17"/>
        <v>0</v>
      </c>
      <c r="H140" s="24">
        <f t="shared" si="18"/>
        <v>0</v>
      </c>
      <c r="I140" s="24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2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4">
        <f t="shared" si="16"/>
        <v>1</v>
      </c>
      <c r="G141" s="24">
        <f t="shared" si="17"/>
        <v>0</v>
      </c>
      <c r="H141" s="24">
        <f t="shared" si="18"/>
        <v>0</v>
      </c>
      <c r="I141" s="24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2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4">
        <f t="shared" si="16"/>
        <v>1</v>
      </c>
      <c r="G142" s="24">
        <f t="shared" si="17"/>
        <v>0</v>
      </c>
      <c r="H142" s="24">
        <f t="shared" si="18"/>
        <v>0</v>
      </c>
      <c r="I142" s="24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2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4">
        <f t="shared" si="16"/>
        <v>1</v>
      </c>
      <c r="G143" s="24">
        <f t="shared" si="17"/>
        <v>0</v>
      </c>
      <c r="H143" s="24">
        <f t="shared" si="18"/>
        <v>0</v>
      </c>
      <c r="I143" s="24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2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4">
        <f t="shared" si="16"/>
        <v>1</v>
      </c>
      <c r="G144" s="24">
        <f t="shared" si="17"/>
        <v>0</v>
      </c>
      <c r="H144" s="24">
        <f t="shared" si="18"/>
        <v>0</v>
      </c>
      <c r="I144" s="24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5" x14ac:dyDescent="0.2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4">
        <f t="shared" si="16"/>
        <v>1</v>
      </c>
      <c r="G145" s="24">
        <f t="shared" si="17"/>
        <v>0</v>
      </c>
      <c r="H145" s="24">
        <f t="shared" si="18"/>
        <v>0</v>
      </c>
      <c r="I145" s="24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5" x14ac:dyDescent="0.2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4">
        <f t="shared" si="16"/>
        <v>1</v>
      </c>
      <c r="G146" s="24">
        <f t="shared" si="17"/>
        <v>0</v>
      </c>
      <c r="H146" s="24">
        <f t="shared" si="18"/>
        <v>0</v>
      </c>
      <c r="I146" s="24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5" x14ac:dyDescent="0.2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4">
        <f t="shared" si="16"/>
        <v>1</v>
      </c>
      <c r="G147" s="24">
        <f t="shared" si="17"/>
        <v>0</v>
      </c>
      <c r="H147" s="24">
        <f t="shared" si="18"/>
        <v>0</v>
      </c>
      <c r="I147" s="24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5" x14ac:dyDescent="0.2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4">
        <f t="shared" si="16"/>
        <v>1</v>
      </c>
      <c r="G148" s="24">
        <f t="shared" si="17"/>
        <v>0</v>
      </c>
      <c r="H148" s="24">
        <f t="shared" si="18"/>
        <v>0</v>
      </c>
      <c r="I148" s="24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5" x14ac:dyDescent="0.2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4">
        <f t="shared" si="16"/>
        <v>1</v>
      </c>
      <c r="G149" s="24">
        <f t="shared" si="17"/>
        <v>0</v>
      </c>
      <c r="H149" s="24">
        <f t="shared" si="18"/>
        <v>0</v>
      </c>
      <c r="I149" s="24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5" x14ac:dyDescent="0.2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4">
        <f t="shared" si="16"/>
        <v>1</v>
      </c>
      <c r="G150" s="24">
        <f t="shared" si="17"/>
        <v>0</v>
      </c>
      <c r="H150" s="24">
        <f t="shared" si="18"/>
        <v>0</v>
      </c>
      <c r="I150" s="24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5" x14ac:dyDescent="0.2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4">
        <f t="shared" si="16"/>
        <v>1</v>
      </c>
      <c r="G151" s="24">
        <f t="shared" si="17"/>
        <v>0</v>
      </c>
      <c r="H151" s="24">
        <f t="shared" si="18"/>
        <v>0</v>
      </c>
      <c r="I151" s="24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5" x14ac:dyDescent="0.2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4">
        <f t="shared" si="16"/>
        <v>1</v>
      </c>
      <c r="G152" s="24">
        <f t="shared" si="17"/>
        <v>0</v>
      </c>
      <c r="H152" s="24">
        <f t="shared" si="18"/>
        <v>0</v>
      </c>
      <c r="I152" s="24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5" x14ac:dyDescent="0.2">
      <c r="A153">
        <v>128</v>
      </c>
      <c r="B153">
        <f t="shared" si="14"/>
        <v>0.70927282643886569</v>
      </c>
      <c r="C153">
        <f t="shared" ref="C153:C216" si="24">B153*$C$10</f>
        <v>175.89966095683869</v>
      </c>
      <c r="D153">
        <f t="shared" ref="D153:D216" si="25">ROUND(C153+$C$12,0)</f>
        <v>175</v>
      </c>
      <c r="E153">
        <f t="shared" si="15"/>
        <v>1</v>
      </c>
      <c r="F153" s="24">
        <f t="shared" si="16"/>
        <v>1</v>
      </c>
      <c r="G153" s="24">
        <f t="shared" si="17"/>
        <v>0</v>
      </c>
      <c r="H153" s="24">
        <f t="shared" si="18"/>
        <v>0</v>
      </c>
      <c r="I153" s="24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  <c r="O153" s="3" t="str">
        <f>DEC2HEX(2^0*K153+2^1*K154+2^2*K155+2^3*K156+2^4*K157+2^5*K158+2^6*K159+2^7*K160+2^8*K161+2^9*K162+2^10*K163+2^11*K164+2^12*K165+2^13*K166+2^14*K167+2^15*K168+2^16*K169+2^17*K170+2^18*K171+2^19*K172+2^20*K173+2^21*K174+2^22*K175+2^23*K176+2^24*K177+2^25*K178+2^26*K179+2^27*K180+2^28*K181+2^29*K182+2^30*K183+2^31*K184)</f>
        <v>FD000000</v>
      </c>
    </row>
    <row r="154" spans="1:15" x14ac:dyDescent="0.2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4">
        <f t="shared" ref="F154:F217" si="28">IF(A154&lt;$F$16,$F$12,0)</f>
        <v>1</v>
      </c>
      <c r="G154" s="24">
        <f t="shared" ref="G154:G217" si="29">IF(AND(A154&gt;=$F$16, A154&lt;$F$17),$F$13,0)</f>
        <v>0</v>
      </c>
      <c r="H154" s="24">
        <f t="shared" ref="H154:H217" si="30">IF(AND(A154&gt;=$F$17, A154&lt;$F$18),$F$14,0)</f>
        <v>0</v>
      </c>
      <c r="I154" s="24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  <c r="O154" s="3"/>
    </row>
    <row r="155" spans="1:15" x14ac:dyDescent="0.2">
      <c r="A155">
        <v>130</v>
      </c>
      <c r="B155">
        <f t="shared" si="26"/>
        <v>0.7178700450557316</v>
      </c>
      <c r="C155">
        <f t="shared" si="24"/>
        <v>178.03177117382143</v>
      </c>
      <c r="D155">
        <f t="shared" si="25"/>
        <v>177</v>
      </c>
      <c r="E155">
        <f t="shared" si="27"/>
        <v>1</v>
      </c>
      <c r="F155" s="24">
        <f t="shared" si="28"/>
        <v>1</v>
      </c>
      <c r="G155" s="24">
        <f t="shared" si="29"/>
        <v>0</v>
      </c>
      <c r="H155" s="24">
        <f t="shared" si="30"/>
        <v>0</v>
      </c>
      <c r="I155" s="24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5" x14ac:dyDescent="0.2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4">
        <f t="shared" si="28"/>
        <v>1</v>
      </c>
      <c r="G156" s="24">
        <f t="shared" si="29"/>
        <v>0</v>
      </c>
      <c r="H156" s="24">
        <f t="shared" si="30"/>
        <v>0</v>
      </c>
      <c r="I156" s="24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5" x14ac:dyDescent="0.2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4">
        <f t="shared" si="28"/>
        <v>1</v>
      </c>
      <c r="G157" s="24">
        <f t="shared" si="29"/>
        <v>0</v>
      </c>
      <c r="H157" s="24">
        <f t="shared" si="30"/>
        <v>0</v>
      </c>
      <c r="I157" s="24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5" x14ac:dyDescent="0.2">
      <c r="A158">
        <v>133</v>
      </c>
      <c r="B158">
        <f t="shared" si="26"/>
        <v>0.73056276922782748</v>
      </c>
      <c r="C158">
        <f t="shared" si="24"/>
        <v>181.17956676850122</v>
      </c>
      <c r="D158">
        <f t="shared" si="25"/>
        <v>180</v>
      </c>
      <c r="E158">
        <f t="shared" si="27"/>
        <v>1</v>
      </c>
      <c r="F158" s="24">
        <f t="shared" si="28"/>
        <v>1</v>
      </c>
      <c r="G158" s="24">
        <f t="shared" si="29"/>
        <v>0</v>
      </c>
      <c r="H158" s="24">
        <f t="shared" si="30"/>
        <v>0</v>
      </c>
      <c r="I158" s="24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5" x14ac:dyDescent="0.2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4">
        <f t="shared" si="28"/>
        <v>1</v>
      </c>
      <c r="G159" s="24">
        <f t="shared" si="29"/>
        <v>0</v>
      </c>
      <c r="H159" s="24">
        <f t="shared" si="30"/>
        <v>0</v>
      </c>
      <c r="I159" s="24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5" x14ac:dyDescent="0.2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4">
        <f t="shared" si="28"/>
        <v>1</v>
      </c>
      <c r="G160" s="24">
        <f t="shared" si="29"/>
        <v>0</v>
      </c>
      <c r="H160" s="24">
        <f t="shared" si="30"/>
        <v>0</v>
      </c>
      <c r="I160" s="24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2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4">
        <f t="shared" si="28"/>
        <v>1</v>
      </c>
      <c r="G161" s="24">
        <f t="shared" si="29"/>
        <v>0</v>
      </c>
      <c r="H161" s="24">
        <f t="shared" si="30"/>
        <v>0</v>
      </c>
      <c r="I161" s="24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2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4">
        <f t="shared" si="28"/>
        <v>1</v>
      </c>
      <c r="G162" s="24">
        <f t="shared" si="29"/>
        <v>0</v>
      </c>
      <c r="H162" s="24">
        <f t="shared" si="30"/>
        <v>0</v>
      </c>
      <c r="I162" s="24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2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4">
        <f t="shared" si="28"/>
        <v>1</v>
      </c>
      <c r="G163" s="24">
        <f t="shared" si="29"/>
        <v>0</v>
      </c>
      <c r="H163" s="24">
        <f t="shared" si="30"/>
        <v>0</v>
      </c>
      <c r="I163" s="24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2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4">
        <f t="shared" si="28"/>
        <v>1</v>
      </c>
      <c r="G164" s="24">
        <f t="shared" si="29"/>
        <v>0</v>
      </c>
      <c r="H164" s="24">
        <f t="shared" si="30"/>
        <v>0</v>
      </c>
      <c r="I164" s="24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2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4">
        <f t="shared" si="28"/>
        <v>1</v>
      </c>
      <c r="G165" s="24">
        <f t="shared" si="29"/>
        <v>0</v>
      </c>
      <c r="H165" s="24">
        <f t="shared" si="30"/>
        <v>0</v>
      </c>
      <c r="I165" s="24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2">
      <c r="A166">
        <v>141</v>
      </c>
      <c r="B166">
        <f t="shared" si="26"/>
        <v>0.76318841726338127</v>
      </c>
      <c r="C166">
        <f t="shared" si="24"/>
        <v>189.27072748131854</v>
      </c>
      <c r="D166">
        <f t="shared" si="25"/>
        <v>188</v>
      </c>
      <c r="E166">
        <f t="shared" si="27"/>
        <v>1</v>
      </c>
      <c r="F166" s="24">
        <f t="shared" si="28"/>
        <v>1</v>
      </c>
      <c r="G166" s="24">
        <f t="shared" si="29"/>
        <v>0</v>
      </c>
      <c r="H166" s="24">
        <f t="shared" si="30"/>
        <v>0</v>
      </c>
      <c r="I166" s="24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2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4">
        <f t="shared" si="28"/>
        <v>1</v>
      </c>
      <c r="G167" s="24">
        <f t="shared" si="29"/>
        <v>0</v>
      </c>
      <c r="H167" s="24">
        <f t="shared" si="30"/>
        <v>0</v>
      </c>
      <c r="I167" s="24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2">
      <c r="A168">
        <v>143</v>
      </c>
      <c r="B168">
        <f t="shared" si="26"/>
        <v>0.77106052426181382</v>
      </c>
      <c r="C168">
        <f t="shared" si="24"/>
        <v>191.22301001692983</v>
      </c>
      <c r="D168">
        <f t="shared" si="25"/>
        <v>190</v>
      </c>
      <c r="E168">
        <f t="shared" si="27"/>
        <v>1</v>
      </c>
      <c r="F168" s="24">
        <f t="shared" si="28"/>
        <v>1</v>
      </c>
      <c r="G168" s="24">
        <f t="shared" si="29"/>
        <v>0</v>
      </c>
      <c r="H168" s="24">
        <f t="shared" si="30"/>
        <v>0</v>
      </c>
      <c r="I168" s="24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2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4">
        <f t="shared" si="28"/>
        <v>1</v>
      </c>
      <c r="G169" s="24">
        <f t="shared" si="29"/>
        <v>0</v>
      </c>
      <c r="H169" s="24">
        <f t="shared" si="30"/>
        <v>0</v>
      </c>
      <c r="I169" s="24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2">
      <c r="A170">
        <v>145</v>
      </c>
      <c r="B170">
        <f t="shared" si="26"/>
        <v>0.77881651238147598</v>
      </c>
      <c r="C170">
        <f t="shared" si="24"/>
        <v>193.14649507060605</v>
      </c>
      <c r="D170">
        <f t="shared" si="25"/>
        <v>192</v>
      </c>
      <c r="E170">
        <f t="shared" si="27"/>
        <v>1</v>
      </c>
      <c r="F170" s="24">
        <f t="shared" si="28"/>
        <v>1</v>
      </c>
      <c r="G170" s="24">
        <f t="shared" si="29"/>
        <v>0</v>
      </c>
      <c r="H170" s="24">
        <f t="shared" si="30"/>
        <v>0</v>
      </c>
      <c r="I170" s="24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2">
      <c r="A171">
        <v>146</v>
      </c>
      <c r="B171">
        <f t="shared" si="26"/>
        <v>0.78265059616657562</v>
      </c>
      <c r="C171">
        <f t="shared" si="24"/>
        <v>194.09734784931075</v>
      </c>
      <c r="D171">
        <f t="shared" si="25"/>
        <v>193</v>
      </c>
      <c r="E171">
        <f t="shared" si="27"/>
        <v>1</v>
      </c>
      <c r="F171" s="24">
        <f t="shared" si="28"/>
        <v>1</v>
      </c>
      <c r="G171" s="24">
        <f t="shared" si="29"/>
        <v>0</v>
      </c>
      <c r="H171" s="24">
        <f t="shared" si="30"/>
        <v>0</v>
      </c>
      <c r="I171" s="24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2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4">
        <f t="shared" si="28"/>
        <v>1</v>
      </c>
      <c r="G172" s="24">
        <f t="shared" si="29"/>
        <v>0</v>
      </c>
      <c r="H172" s="24">
        <f t="shared" si="30"/>
        <v>0</v>
      </c>
      <c r="I172" s="24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2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4">
        <f t="shared" si="28"/>
        <v>1</v>
      </c>
      <c r="G173" s="24">
        <f t="shared" si="29"/>
        <v>0</v>
      </c>
      <c r="H173" s="24">
        <f t="shared" si="30"/>
        <v>0</v>
      </c>
      <c r="I173" s="24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2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4">
        <f t="shared" si="28"/>
        <v>1</v>
      </c>
      <c r="G174" s="24">
        <f t="shared" si="29"/>
        <v>0</v>
      </c>
      <c r="H174" s="24">
        <f t="shared" si="30"/>
        <v>0</v>
      </c>
      <c r="I174" s="24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2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4">
        <f t="shared" si="28"/>
        <v>1</v>
      </c>
      <c r="G175" s="24">
        <f t="shared" si="29"/>
        <v>0</v>
      </c>
      <c r="H175" s="24">
        <f t="shared" si="30"/>
        <v>0</v>
      </c>
      <c r="I175" s="24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2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4">
        <f t="shared" si="28"/>
        <v>1</v>
      </c>
      <c r="G176" s="24">
        <f t="shared" si="29"/>
        <v>0</v>
      </c>
      <c r="H176" s="24">
        <f t="shared" si="30"/>
        <v>0</v>
      </c>
      <c r="I176" s="24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5" x14ac:dyDescent="0.2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4">
        <f t="shared" si="28"/>
        <v>0</v>
      </c>
      <c r="G177" s="24">
        <f t="shared" si="29"/>
        <v>0</v>
      </c>
      <c r="H177" s="24">
        <f t="shared" si="30"/>
        <v>0</v>
      </c>
      <c r="I177" s="24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5" x14ac:dyDescent="0.2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4">
        <f t="shared" si="28"/>
        <v>0</v>
      </c>
      <c r="G178" s="24">
        <f t="shared" si="29"/>
        <v>0</v>
      </c>
      <c r="H178" s="24">
        <f t="shared" si="30"/>
        <v>0</v>
      </c>
      <c r="I178" s="24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5" x14ac:dyDescent="0.2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4">
        <f t="shared" si="28"/>
        <v>0</v>
      </c>
      <c r="G179" s="24">
        <f t="shared" si="29"/>
        <v>0</v>
      </c>
      <c r="H179" s="24">
        <f t="shared" si="30"/>
        <v>0</v>
      </c>
      <c r="I179" s="24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5" x14ac:dyDescent="0.2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4">
        <f t="shared" si="28"/>
        <v>0</v>
      </c>
      <c r="G180" s="24">
        <f t="shared" si="29"/>
        <v>0</v>
      </c>
      <c r="H180" s="24">
        <f t="shared" si="30"/>
        <v>0</v>
      </c>
      <c r="I180" s="24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5" x14ac:dyDescent="0.2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4">
        <f t="shared" si="28"/>
        <v>0</v>
      </c>
      <c r="G181" s="24">
        <f t="shared" si="29"/>
        <v>0</v>
      </c>
      <c r="H181" s="24">
        <f t="shared" si="30"/>
        <v>0</v>
      </c>
      <c r="I181" s="24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5" x14ac:dyDescent="0.2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4">
        <f t="shared" si="28"/>
        <v>0</v>
      </c>
      <c r="G182" s="24">
        <f t="shared" si="29"/>
        <v>0</v>
      </c>
      <c r="H182" s="24">
        <f t="shared" si="30"/>
        <v>0</v>
      </c>
      <c r="I182" s="24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5" x14ac:dyDescent="0.2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4">
        <f t="shared" si="28"/>
        <v>0</v>
      </c>
      <c r="G183" s="24">
        <f t="shared" si="29"/>
        <v>0</v>
      </c>
      <c r="H183" s="24">
        <f t="shared" si="30"/>
        <v>0</v>
      </c>
      <c r="I183" s="24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5" x14ac:dyDescent="0.2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4">
        <f t="shared" si="28"/>
        <v>0</v>
      </c>
      <c r="G184" s="24">
        <f t="shared" si="29"/>
        <v>0</v>
      </c>
      <c r="H184" s="24">
        <f t="shared" si="30"/>
        <v>0</v>
      </c>
      <c r="I184" s="24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5" x14ac:dyDescent="0.2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4">
        <f t="shared" si="28"/>
        <v>0</v>
      </c>
      <c r="G185" s="24">
        <f t="shared" si="29"/>
        <v>0</v>
      </c>
      <c r="H185" s="24">
        <f t="shared" si="30"/>
        <v>0</v>
      </c>
      <c r="I185" s="24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  <c r="O185" s="3" t="str">
        <f>DEC2HEX(2^0*K185+2^1*K186+2^2*K187+2^3*K188+2^4*K189+2^5*K190+2^6*K191+2^7*K192+2^8*K193+2^9*K194+2^10*K195+2^11*K196+2^12*K197+2^13*K198+2^14*K199+2^15*K200+2^16*K201+2^17*K202+2^18*K203+2^19*K204+2^20*K205+2^21*K206+2^22*K207+2^23*K208+2^24*K209+2^25*K210+2^26*K211+2^27*K212+2^28*K213+2^29*K214+2^30*K215+2^31*K216)</f>
        <v>5ADDBBBE</v>
      </c>
    </row>
    <row r="186" spans="1:15" x14ac:dyDescent="0.2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4">
        <f t="shared" si="28"/>
        <v>0</v>
      </c>
      <c r="G186" s="24">
        <f t="shared" si="29"/>
        <v>0</v>
      </c>
      <c r="H186" s="24">
        <f t="shared" si="30"/>
        <v>0</v>
      </c>
      <c r="I186" s="24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  <c r="O186" s="3"/>
    </row>
    <row r="187" spans="1:15" x14ac:dyDescent="0.2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4">
        <f t="shared" si="28"/>
        <v>0</v>
      </c>
      <c r="G187" s="24">
        <f t="shared" si="29"/>
        <v>0</v>
      </c>
      <c r="H187" s="24">
        <f t="shared" si="30"/>
        <v>0</v>
      </c>
      <c r="I187" s="24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5" x14ac:dyDescent="0.2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4">
        <f t="shared" si="28"/>
        <v>0</v>
      </c>
      <c r="G188" s="24">
        <f t="shared" si="29"/>
        <v>0</v>
      </c>
      <c r="H188" s="24">
        <f t="shared" si="30"/>
        <v>0</v>
      </c>
      <c r="I188" s="24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5" x14ac:dyDescent="0.2">
      <c r="A189">
        <v>164</v>
      </c>
      <c r="B189">
        <f t="shared" si="26"/>
        <v>0.84649093877405213</v>
      </c>
      <c r="C189">
        <f t="shared" si="24"/>
        <v>209.92975281596492</v>
      </c>
      <c r="D189">
        <f t="shared" si="25"/>
        <v>209</v>
      </c>
      <c r="E189">
        <f t="shared" si="27"/>
        <v>1</v>
      </c>
      <c r="F189" s="24">
        <f t="shared" si="28"/>
        <v>0</v>
      </c>
      <c r="G189" s="24">
        <f t="shared" si="29"/>
        <v>0</v>
      </c>
      <c r="H189" s="24">
        <f t="shared" si="30"/>
        <v>0</v>
      </c>
      <c r="I189" s="24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5" x14ac:dyDescent="0.2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4">
        <f t="shared" si="28"/>
        <v>0</v>
      </c>
      <c r="G190" s="24">
        <f t="shared" si="29"/>
        <v>0</v>
      </c>
      <c r="H190" s="24">
        <f t="shared" si="30"/>
        <v>0</v>
      </c>
      <c r="I190" s="24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5" x14ac:dyDescent="0.2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4">
        <f t="shared" si="28"/>
        <v>0</v>
      </c>
      <c r="G191" s="24">
        <f t="shared" si="29"/>
        <v>0</v>
      </c>
      <c r="H191" s="24">
        <f t="shared" si="30"/>
        <v>0</v>
      </c>
      <c r="I191" s="24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5" x14ac:dyDescent="0.2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4">
        <f t="shared" si="28"/>
        <v>0</v>
      </c>
      <c r="G192" s="24">
        <f t="shared" si="29"/>
        <v>0</v>
      </c>
      <c r="H192" s="24">
        <f t="shared" si="30"/>
        <v>0</v>
      </c>
      <c r="I192" s="24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2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4">
        <f t="shared" si="28"/>
        <v>0</v>
      </c>
      <c r="G193" s="24">
        <f t="shared" si="29"/>
        <v>0</v>
      </c>
      <c r="H193" s="24">
        <f t="shared" si="30"/>
        <v>0</v>
      </c>
      <c r="I193" s="24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2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4">
        <f t="shared" si="28"/>
        <v>0</v>
      </c>
      <c r="G194" s="24">
        <f t="shared" si="29"/>
        <v>0</v>
      </c>
      <c r="H194" s="24">
        <f t="shared" si="30"/>
        <v>0</v>
      </c>
      <c r="I194" s="24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2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4">
        <f t="shared" si="28"/>
        <v>0</v>
      </c>
      <c r="G195" s="24">
        <f t="shared" si="29"/>
        <v>0</v>
      </c>
      <c r="H195" s="24">
        <f t="shared" si="30"/>
        <v>0</v>
      </c>
      <c r="I195" s="24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2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4">
        <f t="shared" si="28"/>
        <v>0</v>
      </c>
      <c r="G196" s="24">
        <f t="shared" si="29"/>
        <v>0</v>
      </c>
      <c r="H196" s="24">
        <f t="shared" si="30"/>
        <v>0</v>
      </c>
      <c r="I196" s="24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2">
      <c r="A197">
        <v>172</v>
      </c>
      <c r="B197">
        <f t="shared" si="26"/>
        <v>0.87159508665595098</v>
      </c>
      <c r="C197">
        <f t="shared" si="24"/>
        <v>216.15558149067584</v>
      </c>
      <c r="D197">
        <f t="shared" si="25"/>
        <v>215</v>
      </c>
      <c r="E197">
        <f t="shared" si="27"/>
        <v>1</v>
      </c>
      <c r="F197" s="24">
        <f t="shared" si="28"/>
        <v>0</v>
      </c>
      <c r="G197" s="24">
        <f t="shared" si="29"/>
        <v>0</v>
      </c>
      <c r="H197" s="24">
        <f t="shared" si="30"/>
        <v>0</v>
      </c>
      <c r="I197" s="24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2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4">
        <f t="shared" si="28"/>
        <v>0</v>
      </c>
      <c r="G198" s="24">
        <f t="shared" si="29"/>
        <v>0</v>
      </c>
      <c r="H198" s="24">
        <f t="shared" si="30"/>
        <v>0</v>
      </c>
      <c r="I198" s="24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2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4">
        <f t="shared" si="28"/>
        <v>0</v>
      </c>
      <c r="G199" s="24">
        <f t="shared" si="29"/>
        <v>0</v>
      </c>
      <c r="H199" s="24">
        <f t="shared" si="30"/>
        <v>0</v>
      </c>
      <c r="I199" s="24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2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4">
        <f t="shared" si="28"/>
        <v>0</v>
      </c>
      <c r="G200" s="24">
        <f t="shared" si="29"/>
        <v>0</v>
      </c>
      <c r="H200" s="24">
        <f t="shared" si="30"/>
        <v>0</v>
      </c>
      <c r="I200" s="24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2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4">
        <f t="shared" si="28"/>
        <v>0</v>
      </c>
      <c r="G201" s="24">
        <f t="shared" si="29"/>
        <v>0</v>
      </c>
      <c r="H201" s="24">
        <f t="shared" si="30"/>
        <v>0</v>
      </c>
      <c r="I201" s="24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2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4">
        <f t="shared" si="28"/>
        <v>0</v>
      </c>
      <c r="G202" s="24">
        <f t="shared" si="29"/>
        <v>0</v>
      </c>
      <c r="H202" s="24">
        <f t="shared" si="30"/>
        <v>0</v>
      </c>
      <c r="I202" s="24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2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4">
        <f t="shared" si="28"/>
        <v>0</v>
      </c>
      <c r="G203" s="24">
        <f t="shared" si="29"/>
        <v>0</v>
      </c>
      <c r="H203" s="24">
        <f t="shared" si="30"/>
        <v>0</v>
      </c>
      <c r="I203" s="24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2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4">
        <f t="shared" si="28"/>
        <v>0</v>
      </c>
      <c r="G204" s="24">
        <f t="shared" si="29"/>
        <v>0</v>
      </c>
      <c r="H204" s="24">
        <f t="shared" si="30"/>
        <v>0</v>
      </c>
      <c r="I204" s="24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2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4">
        <f t="shared" si="28"/>
        <v>0</v>
      </c>
      <c r="G205" s="24">
        <f t="shared" si="29"/>
        <v>0</v>
      </c>
      <c r="H205" s="24">
        <f t="shared" si="30"/>
        <v>0</v>
      </c>
      <c r="I205" s="24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2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4">
        <f t="shared" si="28"/>
        <v>0</v>
      </c>
      <c r="G206" s="24">
        <f t="shared" si="29"/>
        <v>0</v>
      </c>
      <c r="H206" s="24">
        <f t="shared" si="30"/>
        <v>0</v>
      </c>
      <c r="I206" s="24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2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4">
        <f t="shared" si="28"/>
        <v>0</v>
      </c>
      <c r="G207" s="24">
        <f t="shared" si="29"/>
        <v>0</v>
      </c>
      <c r="H207" s="24">
        <f t="shared" si="30"/>
        <v>0</v>
      </c>
      <c r="I207" s="24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2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4">
        <f t="shared" si="28"/>
        <v>0</v>
      </c>
      <c r="G208" s="24">
        <f t="shared" si="29"/>
        <v>0</v>
      </c>
      <c r="H208" s="24">
        <f t="shared" si="30"/>
        <v>0</v>
      </c>
      <c r="I208" s="24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5" x14ac:dyDescent="0.2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4">
        <f t="shared" si="28"/>
        <v>0</v>
      </c>
      <c r="G209" s="24">
        <f t="shared" si="29"/>
        <v>0</v>
      </c>
      <c r="H209" s="24">
        <f t="shared" si="30"/>
        <v>0</v>
      </c>
      <c r="I209" s="24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5" x14ac:dyDescent="0.2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4">
        <f t="shared" si="28"/>
        <v>0</v>
      </c>
      <c r="G210" s="24">
        <f t="shared" si="29"/>
        <v>0</v>
      </c>
      <c r="H210" s="24">
        <f t="shared" si="30"/>
        <v>0</v>
      </c>
      <c r="I210" s="24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5" x14ac:dyDescent="0.2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4">
        <f t="shared" si="28"/>
        <v>0</v>
      </c>
      <c r="G211" s="24">
        <f t="shared" si="29"/>
        <v>0</v>
      </c>
      <c r="H211" s="24">
        <f t="shared" si="30"/>
        <v>0</v>
      </c>
      <c r="I211" s="24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5" x14ac:dyDescent="0.2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4">
        <f t="shared" si="28"/>
        <v>0</v>
      </c>
      <c r="G212" s="24">
        <f t="shared" si="29"/>
        <v>0</v>
      </c>
      <c r="H212" s="24">
        <f t="shared" si="30"/>
        <v>0</v>
      </c>
      <c r="I212" s="24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5" x14ac:dyDescent="0.2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4">
        <f t="shared" si="28"/>
        <v>0</v>
      </c>
      <c r="G213" s="24">
        <f t="shared" si="29"/>
        <v>0</v>
      </c>
      <c r="H213" s="24">
        <f t="shared" si="30"/>
        <v>0</v>
      </c>
      <c r="I213" s="24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5" x14ac:dyDescent="0.2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4">
        <f t="shared" si="28"/>
        <v>0</v>
      </c>
      <c r="G214" s="24">
        <f t="shared" si="29"/>
        <v>0</v>
      </c>
      <c r="H214" s="24">
        <f t="shared" si="30"/>
        <v>0</v>
      </c>
      <c r="I214" s="24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5" x14ac:dyDescent="0.2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4">
        <f t="shared" si="28"/>
        <v>0</v>
      </c>
      <c r="G215" s="24">
        <f t="shared" si="29"/>
        <v>0</v>
      </c>
      <c r="H215" s="24">
        <f t="shared" si="30"/>
        <v>0</v>
      </c>
      <c r="I215" s="24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5" x14ac:dyDescent="0.2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4">
        <f t="shared" si="28"/>
        <v>0</v>
      </c>
      <c r="G216" s="24">
        <f t="shared" si="29"/>
        <v>0</v>
      </c>
      <c r="H216" s="24">
        <f t="shared" si="30"/>
        <v>0</v>
      </c>
      <c r="I216" s="24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5" x14ac:dyDescent="0.2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4">
        <f t="shared" si="28"/>
        <v>0</v>
      </c>
      <c r="G217" s="24">
        <f t="shared" si="29"/>
        <v>0</v>
      </c>
      <c r="H217" s="24">
        <f t="shared" si="30"/>
        <v>0</v>
      </c>
      <c r="I217" s="24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  <c r="O217" s="3" t="str">
        <f>DEC2HEX(2^0*K217+2^1*K218+2^2*K219+2^3*K220+2^4*K221+2^5*K222+2^6*K223+2^7*K224+2^8*K225+2^9*K226+2^10*K227+2^11*K228+2^12*K229+2^13*K230+2^14*K231+2^15*K232+2^16*K233+2^17*K234+2^18*K235+2^19*K236+2^20*K237+2^21*K238+2^22*K239+2^23*K240+2^24*K241+2^25*K242+2^26*K243+2^27*K244+2^28*K245+2^29*K246+2^30*K247+2^31*K248)</f>
        <v>2494AAAB</v>
      </c>
    </row>
    <row r="218" spans="1:15" x14ac:dyDescent="0.2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4">
        <f t="shared" ref="F218:F280" si="40">IF(A218&lt;$F$16,$F$12,0)</f>
        <v>0</v>
      </c>
      <c r="G218" s="24">
        <f t="shared" ref="G218:G280" si="41">IF(AND(A218&gt;=$F$16, A218&lt;$F$17),$F$13,0)</f>
        <v>0</v>
      </c>
      <c r="H218" s="24">
        <f t="shared" ref="H218:H280" si="42">IF(AND(A218&gt;=$F$17, A218&lt;$F$18),$F$14,0)</f>
        <v>0</v>
      </c>
      <c r="I218" s="24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  <c r="O218" s="3"/>
    </row>
    <row r="219" spans="1:15" x14ac:dyDescent="0.2">
      <c r="A219">
        <v>194</v>
      </c>
      <c r="B219">
        <f t="shared" si="38"/>
        <v>0.92964089584318121</v>
      </c>
      <c r="C219">
        <f t="shared" si="36"/>
        <v>230.55094216910894</v>
      </c>
      <c r="D219">
        <f t="shared" si="37"/>
        <v>230</v>
      </c>
      <c r="E219">
        <f t="shared" si="39"/>
        <v>0</v>
      </c>
      <c r="F219" s="24">
        <f t="shared" si="40"/>
        <v>0</v>
      </c>
      <c r="G219" s="24">
        <f t="shared" si="41"/>
        <v>0</v>
      </c>
      <c r="H219" s="24">
        <f t="shared" si="42"/>
        <v>0</v>
      </c>
      <c r="I219" s="24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5" x14ac:dyDescent="0.2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4">
        <f t="shared" si="40"/>
        <v>0</v>
      </c>
      <c r="G220" s="24">
        <f t="shared" si="41"/>
        <v>0</v>
      </c>
      <c r="H220" s="24">
        <f t="shared" si="42"/>
        <v>0</v>
      </c>
      <c r="I220" s="24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5" x14ac:dyDescent="0.2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4">
        <f t="shared" si="40"/>
        <v>0</v>
      </c>
      <c r="G221" s="24">
        <f t="shared" si="41"/>
        <v>0</v>
      </c>
      <c r="H221" s="24">
        <f t="shared" si="42"/>
        <v>0</v>
      </c>
      <c r="I221" s="24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5" x14ac:dyDescent="0.2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4">
        <f t="shared" si="40"/>
        <v>0</v>
      </c>
      <c r="G222" s="24">
        <f t="shared" si="41"/>
        <v>0</v>
      </c>
      <c r="H222" s="24">
        <f t="shared" si="42"/>
        <v>0</v>
      </c>
      <c r="I222" s="24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5" x14ac:dyDescent="0.2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4">
        <f t="shared" si="40"/>
        <v>0</v>
      </c>
      <c r="G223" s="24">
        <f t="shared" si="41"/>
        <v>0</v>
      </c>
      <c r="H223" s="24">
        <f t="shared" si="42"/>
        <v>0</v>
      </c>
      <c r="I223" s="24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5" x14ac:dyDescent="0.2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4">
        <f t="shared" si="40"/>
        <v>0</v>
      </c>
      <c r="G224" s="24">
        <f t="shared" si="41"/>
        <v>0</v>
      </c>
      <c r="H224" s="24">
        <f t="shared" si="42"/>
        <v>0</v>
      </c>
      <c r="I224" s="24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2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4">
        <f t="shared" si="40"/>
        <v>0</v>
      </c>
      <c r="G225" s="24">
        <f t="shared" si="41"/>
        <v>0</v>
      </c>
      <c r="H225" s="24">
        <f t="shared" si="42"/>
        <v>0</v>
      </c>
      <c r="I225" s="24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2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4">
        <f t="shared" si="40"/>
        <v>0</v>
      </c>
      <c r="G226" s="24">
        <f t="shared" si="41"/>
        <v>0</v>
      </c>
      <c r="H226" s="24">
        <f t="shared" si="42"/>
        <v>0</v>
      </c>
      <c r="I226" s="24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2">
      <c r="A227">
        <v>202</v>
      </c>
      <c r="B227">
        <f t="shared" si="38"/>
        <v>0.94660091308328353</v>
      </c>
      <c r="C227">
        <f t="shared" si="36"/>
        <v>234.75702644465431</v>
      </c>
      <c r="D227">
        <f t="shared" si="37"/>
        <v>234</v>
      </c>
      <c r="E227">
        <f t="shared" si="39"/>
        <v>0</v>
      </c>
      <c r="F227" s="24">
        <f t="shared" si="40"/>
        <v>0</v>
      </c>
      <c r="G227" s="24">
        <f t="shared" si="41"/>
        <v>0</v>
      </c>
      <c r="H227" s="24">
        <f t="shared" si="42"/>
        <v>0</v>
      </c>
      <c r="I227" s="24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2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4">
        <f t="shared" si="40"/>
        <v>0</v>
      </c>
      <c r="G228" s="24">
        <f t="shared" si="41"/>
        <v>0</v>
      </c>
      <c r="H228" s="24">
        <f t="shared" si="42"/>
        <v>0</v>
      </c>
      <c r="I228" s="24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2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4">
        <f t="shared" si="40"/>
        <v>0</v>
      </c>
      <c r="G229" s="24">
        <f t="shared" si="41"/>
        <v>0</v>
      </c>
      <c r="H229" s="24">
        <f t="shared" si="42"/>
        <v>0</v>
      </c>
      <c r="I229" s="24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2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4">
        <f t="shared" si="40"/>
        <v>0</v>
      </c>
      <c r="G230" s="24">
        <f t="shared" si="41"/>
        <v>0</v>
      </c>
      <c r="H230" s="24">
        <f t="shared" si="42"/>
        <v>0</v>
      </c>
      <c r="I230" s="24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2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4">
        <f t="shared" si="40"/>
        <v>0</v>
      </c>
      <c r="G231" s="24">
        <f t="shared" si="41"/>
        <v>0</v>
      </c>
      <c r="H231" s="24">
        <f t="shared" si="42"/>
        <v>0</v>
      </c>
      <c r="I231" s="24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2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4">
        <f t="shared" si="40"/>
        <v>0</v>
      </c>
      <c r="G232" s="24">
        <f t="shared" si="41"/>
        <v>0</v>
      </c>
      <c r="H232" s="24">
        <f t="shared" si="42"/>
        <v>0</v>
      </c>
      <c r="I232" s="24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2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4">
        <f t="shared" si="40"/>
        <v>0</v>
      </c>
      <c r="G233" s="24">
        <f t="shared" si="41"/>
        <v>0</v>
      </c>
      <c r="H233" s="24">
        <f t="shared" si="42"/>
        <v>0</v>
      </c>
      <c r="I233" s="24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2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4">
        <f t="shared" si="40"/>
        <v>0</v>
      </c>
      <c r="G234" s="24">
        <f t="shared" si="41"/>
        <v>0</v>
      </c>
      <c r="H234" s="24">
        <f t="shared" si="42"/>
        <v>0</v>
      </c>
      <c r="I234" s="24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2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4">
        <f t="shared" si="40"/>
        <v>0</v>
      </c>
      <c r="G235" s="24">
        <f t="shared" si="41"/>
        <v>0</v>
      </c>
      <c r="H235" s="24">
        <f t="shared" si="42"/>
        <v>0</v>
      </c>
      <c r="I235" s="24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2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4">
        <f t="shared" si="40"/>
        <v>0</v>
      </c>
      <c r="G236" s="24">
        <f t="shared" si="41"/>
        <v>0</v>
      </c>
      <c r="H236" s="24">
        <f t="shared" si="42"/>
        <v>0</v>
      </c>
      <c r="I236" s="24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2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4">
        <f t="shared" si="40"/>
        <v>0</v>
      </c>
      <c r="G237" s="24">
        <f t="shared" si="41"/>
        <v>0</v>
      </c>
      <c r="H237" s="24">
        <f t="shared" si="42"/>
        <v>0</v>
      </c>
      <c r="I237" s="24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2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4">
        <f t="shared" si="40"/>
        <v>0</v>
      </c>
      <c r="G238" s="24">
        <f t="shared" si="41"/>
        <v>0</v>
      </c>
      <c r="H238" s="24">
        <f t="shared" si="42"/>
        <v>0</v>
      </c>
      <c r="I238" s="24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2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4">
        <f t="shared" si="40"/>
        <v>0</v>
      </c>
      <c r="G239" s="24">
        <f t="shared" si="41"/>
        <v>0</v>
      </c>
      <c r="H239" s="24">
        <f t="shared" si="42"/>
        <v>0</v>
      </c>
      <c r="I239" s="24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2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4">
        <f t="shared" si="40"/>
        <v>0</v>
      </c>
      <c r="G240" s="24">
        <f t="shared" si="41"/>
        <v>0</v>
      </c>
      <c r="H240" s="24">
        <f t="shared" si="42"/>
        <v>0</v>
      </c>
      <c r="I240" s="24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5" x14ac:dyDescent="0.2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4">
        <f t="shared" si="40"/>
        <v>0</v>
      </c>
      <c r="G241" s="24">
        <f t="shared" si="41"/>
        <v>0</v>
      </c>
      <c r="H241" s="24">
        <f t="shared" si="42"/>
        <v>0</v>
      </c>
      <c r="I241" s="24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5" x14ac:dyDescent="0.2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4">
        <f t="shared" si="40"/>
        <v>0</v>
      </c>
      <c r="G242" s="24">
        <f t="shared" si="41"/>
        <v>0</v>
      </c>
      <c r="H242" s="24">
        <f t="shared" si="42"/>
        <v>0</v>
      </c>
      <c r="I242" s="24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5" x14ac:dyDescent="0.2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4">
        <f t="shared" si="40"/>
        <v>0</v>
      </c>
      <c r="G243" s="24">
        <f t="shared" si="41"/>
        <v>0</v>
      </c>
      <c r="H243" s="24">
        <f t="shared" si="42"/>
        <v>0</v>
      </c>
      <c r="I243" s="24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5" x14ac:dyDescent="0.2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4">
        <f t="shared" si="40"/>
        <v>0</v>
      </c>
      <c r="G244" s="24">
        <f t="shared" si="41"/>
        <v>0</v>
      </c>
      <c r="H244" s="24">
        <f t="shared" si="42"/>
        <v>0</v>
      </c>
      <c r="I244" s="24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5" x14ac:dyDescent="0.2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4">
        <f t="shared" si="40"/>
        <v>0</v>
      </c>
      <c r="G245" s="24">
        <f t="shared" si="41"/>
        <v>0</v>
      </c>
      <c r="H245" s="24">
        <f t="shared" si="42"/>
        <v>0</v>
      </c>
      <c r="I245" s="24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5" x14ac:dyDescent="0.2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4">
        <f t="shared" si="40"/>
        <v>0</v>
      </c>
      <c r="G246" s="24">
        <f t="shared" si="41"/>
        <v>0</v>
      </c>
      <c r="H246" s="24">
        <f t="shared" si="42"/>
        <v>0</v>
      </c>
      <c r="I246" s="24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5" x14ac:dyDescent="0.2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4">
        <f t="shared" si="40"/>
        <v>0</v>
      </c>
      <c r="G247" s="24">
        <f t="shared" si="41"/>
        <v>0</v>
      </c>
      <c r="H247" s="24">
        <f t="shared" si="42"/>
        <v>0</v>
      </c>
      <c r="I247" s="24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5" x14ac:dyDescent="0.2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4">
        <f t="shared" si="40"/>
        <v>0</v>
      </c>
      <c r="G248" s="24">
        <f t="shared" si="41"/>
        <v>0</v>
      </c>
      <c r="H248" s="24">
        <f t="shared" si="42"/>
        <v>0</v>
      </c>
      <c r="I248" s="24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5" x14ac:dyDescent="0.2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4">
        <f t="shared" si="40"/>
        <v>0</v>
      </c>
      <c r="G249" s="24">
        <f t="shared" si="41"/>
        <v>0</v>
      </c>
      <c r="H249" s="24">
        <f t="shared" si="42"/>
        <v>0</v>
      </c>
      <c r="I249" s="24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  <c r="O249" s="3" t="str">
        <f>DEC2HEX(2^0*K249+2^1*K250+2^2*K251+2^3*K252+2^4*K253+2^5*K254+2^6*K255+2^7*K256+2^8*K257+2^9*K258+2^10*K259+2^11*K260+2^12*K261+2^13*K262+2^14*K263+2^15*K264+2^16*K265+2^17*K266+2^18*K267+2^19*K268+2^20*K269+2^21*K270+2^22*K271+2^23*K272+2^24*K273+2^25*K274+2^26*K275+2^27*K276+2^28*K277+2^29*K278+2^30*K279+2^31*K280)</f>
        <v>202111</v>
      </c>
    </row>
    <row r="250" spans="1:15" x14ac:dyDescent="0.2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4">
        <f t="shared" si="40"/>
        <v>0</v>
      </c>
      <c r="G250" s="24">
        <f t="shared" si="41"/>
        <v>0</v>
      </c>
      <c r="H250" s="24">
        <f t="shared" si="42"/>
        <v>0</v>
      </c>
      <c r="I250" s="24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  <c r="O250" s="3"/>
    </row>
    <row r="251" spans="1:15" x14ac:dyDescent="0.2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4">
        <f t="shared" si="40"/>
        <v>0</v>
      </c>
      <c r="G251" s="24">
        <f t="shared" si="41"/>
        <v>0</v>
      </c>
      <c r="H251" s="24">
        <f t="shared" si="42"/>
        <v>0</v>
      </c>
      <c r="I251" s="24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5" x14ac:dyDescent="0.2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4">
        <f t="shared" si="40"/>
        <v>0</v>
      </c>
      <c r="G252" s="24">
        <f t="shared" si="41"/>
        <v>0</v>
      </c>
      <c r="H252" s="24">
        <f t="shared" si="42"/>
        <v>0</v>
      </c>
      <c r="I252" s="24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5" x14ac:dyDescent="0.2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4">
        <f t="shared" si="40"/>
        <v>0</v>
      </c>
      <c r="G253" s="24">
        <f t="shared" si="41"/>
        <v>0</v>
      </c>
      <c r="H253" s="24">
        <f t="shared" si="42"/>
        <v>0</v>
      </c>
      <c r="I253" s="24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5" x14ac:dyDescent="0.2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4">
        <f t="shared" si="40"/>
        <v>0</v>
      </c>
      <c r="G254" s="24">
        <f t="shared" si="41"/>
        <v>0</v>
      </c>
      <c r="H254" s="24">
        <f t="shared" si="42"/>
        <v>0</v>
      </c>
      <c r="I254" s="24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5" x14ac:dyDescent="0.2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4">
        <f t="shared" si="40"/>
        <v>0</v>
      </c>
      <c r="G255" s="24">
        <f t="shared" si="41"/>
        <v>0</v>
      </c>
      <c r="H255" s="24">
        <f t="shared" si="42"/>
        <v>0</v>
      </c>
      <c r="I255" s="24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5" x14ac:dyDescent="0.2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4">
        <f t="shared" si="40"/>
        <v>0</v>
      </c>
      <c r="G256" s="24">
        <f t="shared" si="41"/>
        <v>0</v>
      </c>
      <c r="H256" s="24">
        <f t="shared" si="42"/>
        <v>0</v>
      </c>
      <c r="I256" s="24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2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4">
        <f t="shared" si="40"/>
        <v>0</v>
      </c>
      <c r="G257" s="24">
        <f t="shared" si="41"/>
        <v>0</v>
      </c>
      <c r="H257" s="24">
        <f t="shared" si="42"/>
        <v>0</v>
      </c>
      <c r="I257" s="24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2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4">
        <f t="shared" si="40"/>
        <v>0</v>
      </c>
      <c r="G258" s="24">
        <f t="shared" si="41"/>
        <v>0</v>
      </c>
      <c r="H258" s="24">
        <f t="shared" si="42"/>
        <v>0</v>
      </c>
      <c r="I258" s="24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2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4">
        <f t="shared" si="40"/>
        <v>0</v>
      </c>
      <c r="G259" s="24">
        <f t="shared" si="41"/>
        <v>0</v>
      </c>
      <c r="H259" s="24">
        <f t="shared" si="42"/>
        <v>0</v>
      </c>
      <c r="I259" s="24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2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4">
        <f t="shared" si="40"/>
        <v>0</v>
      </c>
      <c r="G260" s="24">
        <f t="shared" si="41"/>
        <v>0</v>
      </c>
      <c r="H260" s="24">
        <f t="shared" si="42"/>
        <v>0</v>
      </c>
      <c r="I260" s="24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2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4">
        <f t="shared" si="40"/>
        <v>0</v>
      </c>
      <c r="G261" s="24">
        <f t="shared" si="41"/>
        <v>0</v>
      </c>
      <c r="H261" s="24">
        <f t="shared" si="42"/>
        <v>0</v>
      </c>
      <c r="I261" s="24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2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4">
        <f t="shared" si="40"/>
        <v>0</v>
      </c>
      <c r="G262" s="24">
        <f t="shared" si="41"/>
        <v>0</v>
      </c>
      <c r="H262" s="24">
        <f t="shared" si="42"/>
        <v>0</v>
      </c>
      <c r="I262" s="24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2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4">
        <f t="shared" si="40"/>
        <v>0</v>
      </c>
      <c r="G263" s="24">
        <f t="shared" si="41"/>
        <v>0</v>
      </c>
      <c r="H263" s="24">
        <f t="shared" si="42"/>
        <v>0</v>
      </c>
      <c r="I263" s="24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2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4">
        <f t="shared" si="40"/>
        <v>0</v>
      </c>
      <c r="G264" s="24">
        <f t="shared" si="41"/>
        <v>0</v>
      </c>
      <c r="H264" s="24">
        <f t="shared" si="42"/>
        <v>0</v>
      </c>
      <c r="I264" s="24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2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4">
        <f t="shared" si="40"/>
        <v>0</v>
      </c>
      <c r="G265" s="24">
        <f t="shared" si="41"/>
        <v>0</v>
      </c>
      <c r="H265" s="24">
        <f t="shared" si="42"/>
        <v>0</v>
      </c>
      <c r="I265" s="24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2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4">
        <f t="shared" si="40"/>
        <v>0</v>
      </c>
      <c r="G266" s="24">
        <f t="shared" si="41"/>
        <v>0</v>
      </c>
      <c r="H266" s="24">
        <f t="shared" si="42"/>
        <v>0</v>
      </c>
      <c r="I266" s="24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2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4">
        <f t="shared" si="40"/>
        <v>0</v>
      </c>
      <c r="G267" s="24">
        <f t="shared" si="41"/>
        <v>0</v>
      </c>
      <c r="H267" s="24">
        <f t="shared" si="42"/>
        <v>0</v>
      </c>
      <c r="I267" s="24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2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4">
        <f t="shared" si="40"/>
        <v>0</v>
      </c>
      <c r="G268" s="24">
        <f t="shared" si="41"/>
        <v>0</v>
      </c>
      <c r="H268" s="24">
        <f t="shared" si="42"/>
        <v>0</v>
      </c>
      <c r="I268" s="24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2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4">
        <f t="shared" si="40"/>
        <v>0</v>
      </c>
      <c r="G269" s="24">
        <f t="shared" si="41"/>
        <v>0</v>
      </c>
      <c r="H269" s="24">
        <f t="shared" si="42"/>
        <v>0</v>
      </c>
      <c r="I269" s="24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2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4">
        <f t="shared" si="40"/>
        <v>0</v>
      </c>
      <c r="G270" s="24">
        <f t="shared" si="41"/>
        <v>0</v>
      </c>
      <c r="H270" s="24">
        <f t="shared" si="42"/>
        <v>0</v>
      </c>
      <c r="I270" s="24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2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4">
        <f t="shared" si="40"/>
        <v>0</v>
      </c>
      <c r="G271" s="24">
        <f t="shared" si="41"/>
        <v>0</v>
      </c>
      <c r="H271" s="24">
        <f t="shared" si="42"/>
        <v>0</v>
      </c>
      <c r="I271" s="24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2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4">
        <f t="shared" si="40"/>
        <v>0</v>
      </c>
      <c r="G272" s="24">
        <f t="shared" si="41"/>
        <v>0</v>
      </c>
      <c r="H272" s="24">
        <f t="shared" si="42"/>
        <v>0</v>
      </c>
      <c r="I272" s="24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2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4">
        <f t="shared" si="40"/>
        <v>0</v>
      </c>
      <c r="G273" s="24">
        <f t="shared" si="41"/>
        <v>0</v>
      </c>
      <c r="H273" s="24">
        <f t="shared" si="42"/>
        <v>0</v>
      </c>
      <c r="I273" s="24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2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4">
        <f t="shared" si="40"/>
        <v>0</v>
      </c>
      <c r="G274" s="24">
        <f t="shared" si="41"/>
        <v>0</v>
      </c>
      <c r="H274" s="24">
        <f t="shared" si="42"/>
        <v>0</v>
      </c>
      <c r="I274" s="24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2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4">
        <f t="shared" si="40"/>
        <v>0</v>
      </c>
      <c r="G275" s="24">
        <f t="shared" si="41"/>
        <v>0</v>
      </c>
      <c r="H275" s="24">
        <f t="shared" si="42"/>
        <v>0</v>
      </c>
      <c r="I275" s="24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2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4">
        <f t="shared" si="40"/>
        <v>0</v>
      </c>
      <c r="G276" s="24">
        <f t="shared" si="41"/>
        <v>0</v>
      </c>
      <c r="H276" s="24">
        <f t="shared" si="42"/>
        <v>0</v>
      </c>
      <c r="I276" s="24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2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4">
        <f t="shared" si="40"/>
        <v>0</v>
      </c>
      <c r="G277" s="24">
        <f t="shared" si="41"/>
        <v>0</v>
      </c>
      <c r="H277" s="24">
        <f t="shared" si="42"/>
        <v>0</v>
      </c>
      <c r="I277" s="24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2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4">
        <f t="shared" si="40"/>
        <v>0</v>
      </c>
      <c r="G278" s="24">
        <f t="shared" si="41"/>
        <v>0</v>
      </c>
      <c r="H278" s="24">
        <f t="shared" si="42"/>
        <v>0</v>
      </c>
      <c r="I278" s="24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2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4">
        <f t="shared" si="40"/>
        <v>0</v>
      </c>
      <c r="G279" s="24">
        <f t="shared" si="41"/>
        <v>0</v>
      </c>
      <c r="H279" s="24">
        <f t="shared" si="42"/>
        <v>0</v>
      </c>
      <c r="I279" s="24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2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4">
        <f t="shared" si="40"/>
        <v>0</v>
      </c>
      <c r="G280" s="24">
        <f t="shared" si="41"/>
        <v>0</v>
      </c>
      <c r="H280" s="24">
        <f t="shared" si="42"/>
        <v>0</v>
      </c>
      <c r="I280" s="24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2">
      <c r="A281" s="24">
        <v>256</v>
      </c>
      <c r="B281" s="24">
        <f t="shared" si="38"/>
        <v>0.99999529380957619</v>
      </c>
      <c r="C281" s="24">
        <f>B281*$C$10</f>
        <v>247.9988328647749</v>
      </c>
      <c r="D281" s="24">
        <f>ROUND(C281+$C$12,0)</f>
        <v>247</v>
      </c>
      <c r="E281" s="26" t="s">
        <v>73</v>
      </c>
      <c r="L281">
        <f>INDEX(L$25:L$280,512-A281)</f>
        <v>247</v>
      </c>
      <c r="M281">
        <f t="shared" si="46"/>
        <v>0</v>
      </c>
    </row>
    <row r="282" spans="1:13" x14ac:dyDescent="0.2">
      <c r="A282" s="24">
        <v>257</v>
      </c>
      <c r="L282">
        <f t="shared" ref="L282:L345" si="48">INDEX(L$25:L$280,512-A282)</f>
        <v>247</v>
      </c>
    </row>
    <row r="283" spans="1:13" x14ac:dyDescent="0.2">
      <c r="A283" s="24">
        <v>258</v>
      </c>
      <c r="L283">
        <f t="shared" si="48"/>
        <v>247</v>
      </c>
    </row>
    <row r="284" spans="1:13" x14ac:dyDescent="0.2">
      <c r="A284" s="24">
        <v>259</v>
      </c>
      <c r="L284">
        <f t="shared" si="48"/>
        <v>247</v>
      </c>
    </row>
    <row r="285" spans="1:13" x14ac:dyDescent="0.2">
      <c r="A285" s="24">
        <v>260</v>
      </c>
      <c r="L285">
        <f t="shared" si="48"/>
        <v>247</v>
      </c>
    </row>
    <row r="286" spans="1:13" x14ac:dyDescent="0.2">
      <c r="A286" s="24">
        <v>261</v>
      </c>
      <c r="L286">
        <f t="shared" si="48"/>
        <v>247</v>
      </c>
    </row>
    <row r="287" spans="1:13" x14ac:dyDescent="0.2">
      <c r="A287" s="24">
        <v>262</v>
      </c>
      <c r="L287">
        <f t="shared" si="48"/>
        <v>247</v>
      </c>
    </row>
    <row r="288" spans="1:13" x14ac:dyDescent="0.2">
      <c r="A288" s="24">
        <v>263</v>
      </c>
      <c r="L288">
        <f t="shared" si="48"/>
        <v>247</v>
      </c>
    </row>
    <row r="289" spans="1:12" x14ac:dyDescent="0.2">
      <c r="A289" s="24">
        <v>264</v>
      </c>
      <c r="L289">
        <f t="shared" si="48"/>
        <v>247</v>
      </c>
    </row>
    <row r="290" spans="1:12" x14ac:dyDescent="0.2">
      <c r="A290" s="24">
        <v>265</v>
      </c>
      <c r="L290">
        <f t="shared" si="48"/>
        <v>247</v>
      </c>
    </row>
    <row r="291" spans="1:12" x14ac:dyDescent="0.2">
      <c r="A291" s="24">
        <v>266</v>
      </c>
      <c r="L291">
        <f t="shared" si="48"/>
        <v>246</v>
      </c>
    </row>
    <row r="292" spans="1:12" x14ac:dyDescent="0.2">
      <c r="A292" s="24">
        <v>267</v>
      </c>
      <c r="L292">
        <f t="shared" si="48"/>
        <v>246</v>
      </c>
    </row>
    <row r="293" spans="1:12" x14ac:dyDescent="0.2">
      <c r="A293" s="24">
        <v>268</v>
      </c>
      <c r="L293">
        <f t="shared" si="48"/>
        <v>246</v>
      </c>
    </row>
    <row r="294" spans="1:12" x14ac:dyDescent="0.2">
      <c r="A294" s="24">
        <v>269</v>
      </c>
      <c r="L294">
        <f t="shared" si="48"/>
        <v>246</v>
      </c>
    </row>
    <row r="295" spans="1:12" x14ac:dyDescent="0.2">
      <c r="A295" s="24">
        <v>270</v>
      </c>
      <c r="L295">
        <f t="shared" si="48"/>
        <v>246</v>
      </c>
    </row>
    <row r="296" spans="1:12" x14ac:dyDescent="0.2">
      <c r="A296" s="24">
        <v>271</v>
      </c>
      <c r="L296">
        <f t="shared" si="48"/>
        <v>246</v>
      </c>
    </row>
    <row r="297" spans="1:12" x14ac:dyDescent="0.2">
      <c r="A297" s="24">
        <v>272</v>
      </c>
      <c r="L297">
        <f t="shared" si="48"/>
        <v>246</v>
      </c>
    </row>
    <row r="298" spans="1:12" x14ac:dyDescent="0.2">
      <c r="A298" s="24">
        <v>273</v>
      </c>
      <c r="L298">
        <f t="shared" si="48"/>
        <v>246</v>
      </c>
    </row>
    <row r="299" spans="1:12" x14ac:dyDescent="0.2">
      <c r="A299" s="24">
        <v>274</v>
      </c>
      <c r="L299">
        <f t="shared" si="48"/>
        <v>245</v>
      </c>
    </row>
    <row r="300" spans="1:12" x14ac:dyDescent="0.2">
      <c r="A300" s="24">
        <v>275</v>
      </c>
      <c r="L300">
        <f t="shared" si="48"/>
        <v>245</v>
      </c>
    </row>
    <row r="301" spans="1:12" x14ac:dyDescent="0.2">
      <c r="A301" s="24">
        <v>276</v>
      </c>
      <c r="L301">
        <f t="shared" si="48"/>
        <v>245</v>
      </c>
    </row>
    <row r="302" spans="1:12" x14ac:dyDescent="0.2">
      <c r="A302" s="24">
        <v>277</v>
      </c>
      <c r="L302">
        <f t="shared" si="48"/>
        <v>245</v>
      </c>
    </row>
    <row r="303" spans="1:12" x14ac:dyDescent="0.2">
      <c r="A303" s="24">
        <v>278</v>
      </c>
      <c r="L303">
        <f t="shared" si="48"/>
        <v>245</v>
      </c>
    </row>
    <row r="304" spans="1:12" x14ac:dyDescent="0.2">
      <c r="A304" s="24">
        <v>279</v>
      </c>
      <c r="L304">
        <f t="shared" si="48"/>
        <v>244</v>
      </c>
    </row>
    <row r="305" spans="1:12" x14ac:dyDescent="0.2">
      <c r="A305" s="24">
        <v>280</v>
      </c>
      <c r="L305">
        <f t="shared" si="48"/>
        <v>244</v>
      </c>
    </row>
    <row r="306" spans="1:12" x14ac:dyDescent="0.2">
      <c r="A306" s="24">
        <v>281</v>
      </c>
      <c r="L306">
        <f t="shared" si="48"/>
        <v>244</v>
      </c>
    </row>
    <row r="307" spans="1:12" x14ac:dyDescent="0.2">
      <c r="A307" s="24">
        <v>282</v>
      </c>
      <c r="L307">
        <f t="shared" si="48"/>
        <v>244</v>
      </c>
    </row>
    <row r="308" spans="1:12" x14ac:dyDescent="0.2">
      <c r="A308" s="24">
        <v>283</v>
      </c>
      <c r="L308">
        <f t="shared" si="48"/>
        <v>243</v>
      </c>
    </row>
    <row r="309" spans="1:12" x14ac:dyDescent="0.2">
      <c r="A309" s="24">
        <v>284</v>
      </c>
      <c r="L309">
        <f t="shared" si="48"/>
        <v>243</v>
      </c>
    </row>
    <row r="310" spans="1:12" x14ac:dyDescent="0.2">
      <c r="A310" s="24">
        <v>285</v>
      </c>
      <c r="L310">
        <f t="shared" si="48"/>
        <v>243</v>
      </c>
    </row>
    <row r="311" spans="1:12" x14ac:dyDescent="0.2">
      <c r="A311" s="24">
        <v>286</v>
      </c>
      <c r="L311">
        <f t="shared" si="48"/>
        <v>243</v>
      </c>
    </row>
    <row r="312" spans="1:12" x14ac:dyDescent="0.2">
      <c r="A312" s="24">
        <v>287</v>
      </c>
      <c r="L312">
        <f t="shared" si="48"/>
        <v>242</v>
      </c>
    </row>
    <row r="313" spans="1:12" x14ac:dyDescent="0.2">
      <c r="A313" s="24">
        <v>288</v>
      </c>
      <c r="L313">
        <f t="shared" si="48"/>
        <v>242</v>
      </c>
    </row>
    <row r="314" spans="1:12" x14ac:dyDescent="0.2">
      <c r="A314" s="24">
        <v>289</v>
      </c>
      <c r="L314">
        <f t="shared" si="48"/>
        <v>242</v>
      </c>
    </row>
    <row r="315" spans="1:12" x14ac:dyDescent="0.2">
      <c r="A315" s="24">
        <v>290</v>
      </c>
      <c r="L315">
        <f t="shared" si="48"/>
        <v>241</v>
      </c>
    </row>
    <row r="316" spans="1:12" x14ac:dyDescent="0.2">
      <c r="A316" s="24">
        <v>291</v>
      </c>
      <c r="L316">
        <f t="shared" si="48"/>
        <v>241</v>
      </c>
    </row>
    <row r="317" spans="1:12" x14ac:dyDescent="0.2">
      <c r="A317" s="24">
        <v>292</v>
      </c>
      <c r="L317">
        <f t="shared" si="48"/>
        <v>241</v>
      </c>
    </row>
    <row r="318" spans="1:12" x14ac:dyDescent="0.2">
      <c r="A318" s="24">
        <v>293</v>
      </c>
      <c r="L318">
        <f t="shared" si="48"/>
        <v>240</v>
      </c>
    </row>
    <row r="319" spans="1:12" x14ac:dyDescent="0.2">
      <c r="A319" s="24">
        <v>294</v>
      </c>
      <c r="L319">
        <f t="shared" si="48"/>
        <v>240</v>
      </c>
    </row>
    <row r="320" spans="1:12" x14ac:dyDescent="0.2">
      <c r="A320" s="24">
        <v>295</v>
      </c>
      <c r="L320">
        <f t="shared" si="48"/>
        <v>240</v>
      </c>
    </row>
    <row r="321" spans="1:12" x14ac:dyDescent="0.2">
      <c r="A321" s="24">
        <v>296</v>
      </c>
      <c r="L321">
        <f t="shared" si="48"/>
        <v>239</v>
      </c>
    </row>
    <row r="322" spans="1:12" x14ac:dyDescent="0.2">
      <c r="A322" s="24">
        <v>297</v>
      </c>
      <c r="L322">
        <f t="shared" si="48"/>
        <v>239</v>
      </c>
    </row>
    <row r="323" spans="1:12" x14ac:dyDescent="0.2">
      <c r="A323" s="24">
        <v>298</v>
      </c>
      <c r="L323">
        <f t="shared" si="48"/>
        <v>239</v>
      </c>
    </row>
    <row r="324" spans="1:12" x14ac:dyDescent="0.2">
      <c r="A324" s="24">
        <v>299</v>
      </c>
      <c r="L324">
        <f t="shared" si="48"/>
        <v>238</v>
      </c>
    </row>
    <row r="325" spans="1:12" x14ac:dyDescent="0.2">
      <c r="A325" s="24">
        <v>300</v>
      </c>
      <c r="L325">
        <f t="shared" si="48"/>
        <v>238</v>
      </c>
    </row>
    <row r="326" spans="1:12" x14ac:dyDescent="0.2">
      <c r="A326" s="24">
        <v>301</v>
      </c>
      <c r="L326">
        <f t="shared" si="48"/>
        <v>237</v>
      </c>
    </row>
    <row r="327" spans="1:12" x14ac:dyDescent="0.2">
      <c r="A327" s="24">
        <v>302</v>
      </c>
      <c r="L327">
        <f t="shared" si="48"/>
        <v>237</v>
      </c>
    </row>
    <row r="328" spans="1:12" x14ac:dyDescent="0.2">
      <c r="A328" s="24">
        <v>303</v>
      </c>
      <c r="L328">
        <f t="shared" si="48"/>
        <v>237</v>
      </c>
    </row>
    <row r="329" spans="1:12" x14ac:dyDescent="0.2">
      <c r="A329" s="24">
        <v>304</v>
      </c>
      <c r="L329">
        <f t="shared" si="48"/>
        <v>236</v>
      </c>
    </row>
    <row r="330" spans="1:12" x14ac:dyDescent="0.2">
      <c r="A330" s="24">
        <v>305</v>
      </c>
      <c r="L330">
        <f t="shared" si="48"/>
        <v>236</v>
      </c>
    </row>
    <row r="331" spans="1:12" x14ac:dyDescent="0.2">
      <c r="A331" s="24">
        <v>306</v>
      </c>
      <c r="L331">
        <f t="shared" si="48"/>
        <v>235</v>
      </c>
    </row>
    <row r="332" spans="1:12" x14ac:dyDescent="0.2">
      <c r="A332" s="24">
        <v>307</v>
      </c>
      <c r="L332">
        <f t="shared" si="48"/>
        <v>235</v>
      </c>
    </row>
    <row r="333" spans="1:12" x14ac:dyDescent="0.2">
      <c r="A333" s="24">
        <v>308</v>
      </c>
      <c r="L333">
        <f t="shared" si="48"/>
        <v>234</v>
      </c>
    </row>
    <row r="334" spans="1:12" x14ac:dyDescent="0.2">
      <c r="A334" s="24">
        <v>309</v>
      </c>
      <c r="L334">
        <f t="shared" si="48"/>
        <v>234</v>
      </c>
    </row>
    <row r="335" spans="1:12" x14ac:dyDescent="0.2">
      <c r="A335" s="24">
        <v>310</v>
      </c>
      <c r="L335">
        <f t="shared" si="48"/>
        <v>233</v>
      </c>
    </row>
    <row r="336" spans="1:12" x14ac:dyDescent="0.2">
      <c r="A336" s="24">
        <v>311</v>
      </c>
      <c r="L336">
        <f t="shared" si="48"/>
        <v>233</v>
      </c>
    </row>
    <row r="337" spans="1:12" x14ac:dyDescent="0.2">
      <c r="A337" s="24">
        <v>312</v>
      </c>
      <c r="L337">
        <f t="shared" si="48"/>
        <v>232</v>
      </c>
    </row>
    <row r="338" spans="1:12" x14ac:dyDescent="0.2">
      <c r="A338" s="24">
        <v>313</v>
      </c>
      <c r="L338">
        <f t="shared" si="48"/>
        <v>232</v>
      </c>
    </row>
    <row r="339" spans="1:12" x14ac:dyDescent="0.2">
      <c r="A339" s="24">
        <v>314</v>
      </c>
      <c r="L339">
        <f t="shared" si="48"/>
        <v>231</v>
      </c>
    </row>
    <row r="340" spans="1:12" x14ac:dyDescent="0.2">
      <c r="A340" s="24">
        <v>315</v>
      </c>
      <c r="L340">
        <f t="shared" si="48"/>
        <v>231</v>
      </c>
    </row>
    <row r="341" spans="1:12" x14ac:dyDescent="0.2">
      <c r="A341" s="24">
        <v>316</v>
      </c>
      <c r="L341">
        <f t="shared" si="48"/>
        <v>230</v>
      </c>
    </row>
    <row r="342" spans="1:12" x14ac:dyDescent="0.2">
      <c r="A342" s="24">
        <v>317</v>
      </c>
      <c r="L342">
        <f t="shared" si="48"/>
        <v>230</v>
      </c>
    </row>
    <row r="343" spans="1:12" x14ac:dyDescent="0.2">
      <c r="A343" s="24">
        <v>318</v>
      </c>
      <c r="L343">
        <f t="shared" si="48"/>
        <v>229</v>
      </c>
    </row>
    <row r="344" spans="1:12" x14ac:dyDescent="0.2">
      <c r="A344" s="24">
        <v>319</v>
      </c>
      <c r="L344">
        <f t="shared" si="48"/>
        <v>228</v>
      </c>
    </row>
    <row r="345" spans="1:12" x14ac:dyDescent="0.2">
      <c r="A345" s="24">
        <v>320</v>
      </c>
      <c r="L345">
        <f t="shared" si="48"/>
        <v>228</v>
      </c>
    </row>
    <row r="346" spans="1:12" x14ac:dyDescent="0.2">
      <c r="A346" s="24">
        <v>321</v>
      </c>
      <c r="L346">
        <f t="shared" ref="L346:L409" si="49">INDEX(L$25:L$280,512-A346)</f>
        <v>227</v>
      </c>
    </row>
    <row r="347" spans="1:12" x14ac:dyDescent="0.2">
      <c r="A347" s="24">
        <v>322</v>
      </c>
      <c r="L347">
        <f t="shared" si="49"/>
        <v>227</v>
      </c>
    </row>
    <row r="348" spans="1:12" x14ac:dyDescent="0.2">
      <c r="A348" s="24">
        <v>323</v>
      </c>
      <c r="L348">
        <f t="shared" si="49"/>
        <v>226</v>
      </c>
    </row>
    <row r="349" spans="1:12" x14ac:dyDescent="0.2">
      <c r="A349" s="24">
        <v>324</v>
      </c>
      <c r="L349">
        <f t="shared" si="49"/>
        <v>225</v>
      </c>
    </row>
    <row r="350" spans="1:12" x14ac:dyDescent="0.2">
      <c r="A350" s="24">
        <v>325</v>
      </c>
      <c r="L350">
        <f t="shared" si="49"/>
        <v>225</v>
      </c>
    </row>
    <row r="351" spans="1:12" x14ac:dyDescent="0.2">
      <c r="A351" s="24">
        <v>326</v>
      </c>
      <c r="L351">
        <f t="shared" si="49"/>
        <v>224</v>
      </c>
    </row>
    <row r="352" spans="1:12" x14ac:dyDescent="0.2">
      <c r="A352" s="24">
        <v>327</v>
      </c>
      <c r="L352">
        <f t="shared" si="49"/>
        <v>224</v>
      </c>
    </row>
    <row r="353" spans="1:12" x14ac:dyDescent="0.2">
      <c r="A353" s="24">
        <v>328</v>
      </c>
      <c r="L353">
        <f t="shared" si="49"/>
        <v>223</v>
      </c>
    </row>
    <row r="354" spans="1:12" x14ac:dyDescent="0.2">
      <c r="A354" s="24">
        <v>329</v>
      </c>
      <c r="L354">
        <f t="shared" si="49"/>
        <v>222</v>
      </c>
    </row>
    <row r="355" spans="1:12" x14ac:dyDescent="0.2">
      <c r="A355" s="24">
        <v>330</v>
      </c>
      <c r="L355">
        <f t="shared" si="49"/>
        <v>222</v>
      </c>
    </row>
    <row r="356" spans="1:12" x14ac:dyDescent="0.2">
      <c r="A356" s="24">
        <v>331</v>
      </c>
      <c r="L356">
        <f t="shared" si="49"/>
        <v>221</v>
      </c>
    </row>
    <row r="357" spans="1:12" x14ac:dyDescent="0.2">
      <c r="A357" s="24">
        <v>332</v>
      </c>
      <c r="L357">
        <f t="shared" si="49"/>
        <v>220</v>
      </c>
    </row>
    <row r="358" spans="1:12" x14ac:dyDescent="0.2">
      <c r="A358" s="24">
        <v>333</v>
      </c>
      <c r="L358">
        <f t="shared" si="49"/>
        <v>219</v>
      </c>
    </row>
    <row r="359" spans="1:12" x14ac:dyDescent="0.2">
      <c r="A359" s="24">
        <v>334</v>
      </c>
      <c r="L359">
        <f t="shared" si="49"/>
        <v>219</v>
      </c>
    </row>
    <row r="360" spans="1:12" x14ac:dyDescent="0.2">
      <c r="A360" s="24">
        <v>335</v>
      </c>
      <c r="L360">
        <f t="shared" si="49"/>
        <v>218</v>
      </c>
    </row>
    <row r="361" spans="1:12" x14ac:dyDescent="0.2">
      <c r="A361" s="24">
        <v>336</v>
      </c>
      <c r="L361">
        <f t="shared" si="49"/>
        <v>217</v>
      </c>
    </row>
    <row r="362" spans="1:12" x14ac:dyDescent="0.2">
      <c r="A362" s="24">
        <v>337</v>
      </c>
      <c r="L362">
        <f t="shared" si="49"/>
        <v>217</v>
      </c>
    </row>
    <row r="363" spans="1:12" x14ac:dyDescent="0.2">
      <c r="A363" s="24">
        <v>338</v>
      </c>
      <c r="L363">
        <f t="shared" si="49"/>
        <v>216</v>
      </c>
    </row>
    <row r="364" spans="1:12" x14ac:dyDescent="0.2">
      <c r="A364" s="24">
        <v>339</v>
      </c>
      <c r="L364">
        <f t="shared" si="49"/>
        <v>215</v>
      </c>
    </row>
    <row r="365" spans="1:12" x14ac:dyDescent="0.2">
      <c r="A365" s="24">
        <v>340</v>
      </c>
      <c r="L365">
        <f t="shared" si="49"/>
        <v>214</v>
      </c>
    </row>
    <row r="366" spans="1:12" x14ac:dyDescent="0.2">
      <c r="A366" s="24">
        <v>341</v>
      </c>
      <c r="L366">
        <f t="shared" si="49"/>
        <v>214</v>
      </c>
    </row>
    <row r="367" spans="1:12" x14ac:dyDescent="0.2">
      <c r="A367" s="24">
        <v>342</v>
      </c>
      <c r="L367">
        <f t="shared" si="49"/>
        <v>213</v>
      </c>
    </row>
    <row r="368" spans="1:12" x14ac:dyDescent="0.2">
      <c r="A368" s="24">
        <v>343</v>
      </c>
      <c r="L368">
        <f t="shared" si="49"/>
        <v>212</v>
      </c>
    </row>
    <row r="369" spans="1:12" x14ac:dyDescent="0.2">
      <c r="A369" s="24">
        <v>344</v>
      </c>
      <c r="L369">
        <f t="shared" si="49"/>
        <v>211</v>
      </c>
    </row>
    <row r="370" spans="1:12" x14ac:dyDescent="0.2">
      <c r="A370" s="24">
        <v>345</v>
      </c>
      <c r="L370">
        <f t="shared" si="49"/>
        <v>211</v>
      </c>
    </row>
    <row r="371" spans="1:12" x14ac:dyDescent="0.2">
      <c r="A371" s="24">
        <v>346</v>
      </c>
      <c r="L371">
        <f t="shared" si="49"/>
        <v>210</v>
      </c>
    </row>
    <row r="372" spans="1:12" x14ac:dyDescent="0.2">
      <c r="A372" s="24">
        <v>347</v>
      </c>
      <c r="L372">
        <f t="shared" si="49"/>
        <v>209</v>
      </c>
    </row>
    <row r="373" spans="1:12" x14ac:dyDescent="0.2">
      <c r="A373" s="24">
        <v>348</v>
      </c>
      <c r="L373">
        <f t="shared" si="49"/>
        <v>208</v>
      </c>
    </row>
    <row r="374" spans="1:12" x14ac:dyDescent="0.2">
      <c r="A374" s="24">
        <v>349</v>
      </c>
      <c r="L374">
        <f t="shared" si="49"/>
        <v>207</v>
      </c>
    </row>
    <row r="375" spans="1:12" x14ac:dyDescent="0.2">
      <c r="A375" s="24">
        <v>350</v>
      </c>
      <c r="L375">
        <f t="shared" si="49"/>
        <v>206</v>
      </c>
    </row>
    <row r="376" spans="1:12" x14ac:dyDescent="0.2">
      <c r="A376" s="24">
        <v>351</v>
      </c>
      <c r="L376">
        <f t="shared" si="49"/>
        <v>206</v>
      </c>
    </row>
    <row r="377" spans="1:12" x14ac:dyDescent="0.2">
      <c r="A377" s="24">
        <v>352</v>
      </c>
      <c r="L377">
        <f t="shared" si="49"/>
        <v>205</v>
      </c>
    </row>
    <row r="378" spans="1:12" x14ac:dyDescent="0.2">
      <c r="A378" s="24">
        <v>353</v>
      </c>
      <c r="L378">
        <f t="shared" si="49"/>
        <v>204</v>
      </c>
    </row>
    <row r="379" spans="1:12" x14ac:dyDescent="0.2">
      <c r="A379" s="24">
        <v>354</v>
      </c>
      <c r="L379">
        <f t="shared" si="49"/>
        <v>203</v>
      </c>
    </row>
    <row r="380" spans="1:12" x14ac:dyDescent="0.2">
      <c r="A380" s="24">
        <v>355</v>
      </c>
      <c r="L380">
        <f t="shared" si="49"/>
        <v>202</v>
      </c>
    </row>
    <row r="381" spans="1:12" x14ac:dyDescent="0.2">
      <c r="A381" s="24">
        <v>356</v>
      </c>
      <c r="L381">
        <f t="shared" si="49"/>
        <v>201</v>
      </c>
    </row>
    <row r="382" spans="1:12" x14ac:dyDescent="0.2">
      <c r="A382" s="24">
        <v>357</v>
      </c>
      <c r="L382">
        <f t="shared" si="49"/>
        <v>200</v>
      </c>
    </row>
    <row r="383" spans="1:12" x14ac:dyDescent="0.2">
      <c r="A383" s="24">
        <v>358</v>
      </c>
      <c r="L383">
        <f t="shared" si="49"/>
        <v>200</v>
      </c>
    </row>
    <row r="384" spans="1:12" x14ac:dyDescent="0.2">
      <c r="A384" s="24">
        <v>359</v>
      </c>
      <c r="L384">
        <f t="shared" si="49"/>
        <v>199</v>
      </c>
    </row>
    <row r="385" spans="1:12" x14ac:dyDescent="0.2">
      <c r="A385" s="24">
        <v>360</v>
      </c>
      <c r="L385">
        <f t="shared" si="49"/>
        <v>198</v>
      </c>
    </row>
    <row r="386" spans="1:12" x14ac:dyDescent="0.2">
      <c r="A386" s="24">
        <v>361</v>
      </c>
      <c r="L386">
        <f t="shared" si="49"/>
        <v>197</v>
      </c>
    </row>
    <row r="387" spans="1:12" x14ac:dyDescent="0.2">
      <c r="A387" s="24">
        <v>362</v>
      </c>
      <c r="L387">
        <f t="shared" si="49"/>
        <v>196</v>
      </c>
    </row>
    <row r="388" spans="1:12" x14ac:dyDescent="0.2">
      <c r="A388" s="24">
        <v>363</v>
      </c>
      <c r="L388">
        <f t="shared" si="49"/>
        <v>195</v>
      </c>
    </row>
    <row r="389" spans="1:12" x14ac:dyDescent="0.2">
      <c r="A389" s="24">
        <v>364</v>
      </c>
      <c r="L389">
        <f t="shared" si="49"/>
        <v>194</v>
      </c>
    </row>
    <row r="390" spans="1:12" x14ac:dyDescent="0.2">
      <c r="A390" s="24">
        <v>365</v>
      </c>
      <c r="L390">
        <f t="shared" si="49"/>
        <v>193</v>
      </c>
    </row>
    <row r="391" spans="1:12" x14ac:dyDescent="0.2">
      <c r="A391" s="24">
        <v>366</v>
      </c>
      <c r="L391">
        <f t="shared" si="49"/>
        <v>192</v>
      </c>
    </row>
    <row r="392" spans="1:12" x14ac:dyDescent="0.2">
      <c r="A392" s="24">
        <v>367</v>
      </c>
      <c r="L392">
        <f t="shared" si="49"/>
        <v>191</v>
      </c>
    </row>
    <row r="393" spans="1:12" x14ac:dyDescent="0.2">
      <c r="A393" s="24">
        <v>368</v>
      </c>
      <c r="L393">
        <f t="shared" si="49"/>
        <v>190</v>
      </c>
    </row>
    <row r="394" spans="1:12" x14ac:dyDescent="0.2">
      <c r="A394" s="24">
        <v>369</v>
      </c>
      <c r="L394">
        <f t="shared" si="49"/>
        <v>189</v>
      </c>
    </row>
    <row r="395" spans="1:12" x14ac:dyDescent="0.2">
      <c r="A395" s="24">
        <v>370</v>
      </c>
      <c r="L395">
        <f t="shared" si="49"/>
        <v>188</v>
      </c>
    </row>
    <row r="396" spans="1:12" x14ac:dyDescent="0.2">
      <c r="A396" s="24">
        <v>371</v>
      </c>
      <c r="L396">
        <f t="shared" si="49"/>
        <v>187</v>
      </c>
    </row>
    <row r="397" spans="1:12" x14ac:dyDescent="0.2">
      <c r="A397" s="24">
        <v>372</v>
      </c>
      <c r="L397">
        <f t="shared" si="49"/>
        <v>186</v>
      </c>
    </row>
    <row r="398" spans="1:12" x14ac:dyDescent="0.2">
      <c r="A398" s="24">
        <v>373</v>
      </c>
      <c r="L398">
        <f t="shared" si="49"/>
        <v>185</v>
      </c>
    </row>
    <row r="399" spans="1:12" x14ac:dyDescent="0.2">
      <c r="A399" s="24">
        <v>374</v>
      </c>
      <c r="L399">
        <f t="shared" si="49"/>
        <v>184</v>
      </c>
    </row>
    <row r="400" spans="1:12" x14ac:dyDescent="0.2">
      <c r="A400" s="24">
        <v>375</v>
      </c>
      <c r="L400">
        <f t="shared" si="49"/>
        <v>183</v>
      </c>
    </row>
    <row r="401" spans="1:12" x14ac:dyDescent="0.2">
      <c r="A401" s="24">
        <v>376</v>
      </c>
      <c r="L401">
        <f t="shared" si="49"/>
        <v>182</v>
      </c>
    </row>
    <row r="402" spans="1:12" x14ac:dyDescent="0.2">
      <c r="A402" s="24">
        <v>377</v>
      </c>
      <c r="L402">
        <f t="shared" si="49"/>
        <v>181</v>
      </c>
    </row>
    <row r="403" spans="1:12" x14ac:dyDescent="0.2">
      <c r="A403" s="24">
        <v>378</v>
      </c>
      <c r="L403">
        <f t="shared" si="49"/>
        <v>180</v>
      </c>
    </row>
    <row r="404" spans="1:12" x14ac:dyDescent="0.2">
      <c r="A404" s="24">
        <v>379</v>
      </c>
      <c r="L404">
        <f t="shared" si="49"/>
        <v>179</v>
      </c>
    </row>
    <row r="405" spans="1:12" x14ac:dyDescent="0.2">
      <c r="A405" s="24">
        <v>380</v>
      </c>
      <c r="L405">
        <f t="shared" si="49"/>
        <v>178</v>
      </c>
    </row>
    <row r="406" spans="1:12" x14ac:dyDescent="0.2">
      <c r="A406" s="24">
        <v>381</v>
      </c>
      <c r="L406">
        <f t="shared" si="49"/>
        <v>177</v>
      </c>
    </row>
    <row r="407" spans="1:12" x14ac:dyDescent="0.2">
      <c r="A407" s="24">
        <v>382</v>
      </c>
      <c r="L407">
        <f t="shared" si="49"/>
        <v>176</v>
      </c>
    </row>
    <row r="408" spans="1:12" x14ac:dyDescent="0.2">
      <c r="A408" s="24">
        <v>383</v>
      </c>
      <c r="L408">
        <f t="shared" si="49"/>
        <v>175</v>
      </c>
    </row>
    <row r="409" spans="1:12" x14ac:dyDescent="0.2">
      <c r="A409" s="24">
        <v>384</v>
      </c>
      <c r="L409">
        <f t="shared" si="49"/>
        <v>174</v>
      </c>
    </row>
    <row r="410" spans="1:12" x14ac:dyDescent="0.2">
      <c r="A410" s="24">
        <v>385</v>
      </c>
      <c r="L410">
        <f t="shared" ref="L410:L473" si="50">INDEX(L$25:L$280,512-A410)</f>
        <v>173</v>
      </c>
    </row>
    <row r="411" spans="1:12" x14ac:dyDescent="0.2">
      <c r="A411" s="24">
        <v>386</v>
      </c>
      <c r="L411">
        <f t="shared" si="50"/>
        <v>172</v>
      </c>
    </row>
    <row r="412" spans="1:12" x14ac:dyDescent="0.2">
      <c r="A412" s="24">
        <v>387</v>
      </c>
      <c r="L412">
        <f t="shared" si="50"/>
        <v>171</v>
      </c>
    </row>
    <row r="413" spans="1:12" x14ac:dyDescent="0.2">
      <c r="A413" s="24">
        <v>388</v>
      </c>
      <c r="L413">
        <f t="shared" si="50"/>
        <v>169</v>
      </c>
    </row>
    <row r="414" spans="1:12" x14ac:dyDescent="0.2">
      <c r="A414" s="24">
        <v>389</v>
      </c>
      <c r="L414">
        <f t="shared" si="50"/>
        <v>168</v>
      </c>
    </row>
    <row r="415" spans="1:12" x14ac:dyDescent="0.2">
      <c r="A415" s="24">
        <v>390</v>
      </c>
      <c r="L415">
        <f t="shared" si="50"/>
        <v>167</v>
      </c>
    </row>
    <row r="416" spans="1:12" x14ac:dyDescent="0.2">
      <c r="A416" s="24">
        <v>391</v>
      </c>
      <c r="L416">
        <f t="shared" si="50"/>
        <v>166</v>
      </c>
    </row>
    <row r="417" spans="1:12" x14ac:dyDescent="0.2">
      <c r="A417" s="24">
        <v>392</v>
      </c>
      <c r="L417">
        <f t="shared" si="50"/>
        <v>165</v>
      </c>
    </row>
    <row r="418" spans="1:12" x14ac:dyDescent="0.2">
      <c r="A418" s="24">
        <v>393</v>
      </c>
      <c r="L418">
        <f t="shared" si="50"/>
        <v>164</v>
      </c>
    </row>
    <row r="419" spans="1:12" x14ac:dyDescent="0.2">
      <c r="A419" s="24">
        <v>394</v>
      </c>
      <c r="L419">
        <f t="shared" si="50"/>
        <v>163</v>
      </c>
    </row>
    <row r="420" spans="1:12" x14ac:dyDescent="0.2">
      <c r="A420" s="24">
        <v>395</v>
      </c>
      <c r="L420">
        <f t="shared" si="50"/>
        <v>162</v>
      </c>
    </row>
    <row r="421" spans="1:12" x14ac:dyDescent="0.2">
      <c r="A421" s="24">
        <v>396</v>
      </c>
      <c r="L421">
        <f t="shared" si="50"/>
        <v>160</v>
      </c>
    </row>
    <row r="422" spans="1:12" x14ac:dyDescent="0.2">
      <c r="A422" s="24">
        <v>397</v>
      </c>
      <c r="L422">
        <f t="shared" si="50"/>
        <v>159</v>
      </c>
    </row>
    <row r="423" spans="1:12" x14ac:dyDescent="0.2">
      <c r="A423" s="24">
        <v>398</v>
      </c>
      <c r="L423">
        <f t="shared" si="50"/>
        <v>158</v>
      </c>
    </row>
    <row r="424" spans="1:12" x14ac:dyDescent="0.2">
      <c r="A424" s="24">
        <v>399</v>
      </c>
      <c r="L424">
        <f t="shared" si="50"/>
        <v>157</v>
      </c>
    </row>
    <row r="425" spans="1:12" x14ac:dyDescent="0.2">
      <c r="A425" s="24">
        <v>400</v>
      </c>
      <c r="L425">
        <f t="shared" si="50"/>
        <v>156</v>
      </c>
    </row>
    <row r="426" spans="1:12" x14ac:dyDescent="0.2">
      <c r="A426" s="24">
        <v>401</v>
      </c>
      <c r="L426">
        <f t="shared" si="50"/>
        <v>155</v>
      </c>
    </row>
    <row r="427" spans="1:12" x14ac:dyDescent="0.2">
      <c r="A427" s="24">
        <v>402</v>
      </c>
      <c r="L427">
        <f t="shared" si="50"/>
        <v>153</v>
      </c>
    </row>
    <row r="428" spans="1:12" x14ac:dyDescent="0.2">
      <c r="A428" s="24">
        <v>403</v>
      </c>
      <c r="L428">
        <f t="shared" si="50"/>
        <v>152</v>
      </c>
    </row>
    <row r="429" spans="1:12" x14ac:dyDescent="0.2">
      <c r="A429" s="24">
        <v>404</v>
      </c>
      <c r="L429">
        <f t="shared" si="50"/>
        <v>151</v>
      </c>
    </row>
    <row r="430" spans="1:12" x14ac:dyDescent="0.2">
      <c r="A430" s="24">
        <v>405</v>
      </c>
      <c r="L430">
        <f t="shared" si="50"/>
        <v>150</v>
      </c>
    </row>
    <row r="431" spans="1:12" x14ac:dyDescent="0.2">
      <c r="A431" s="24">
        <v>406</v>
      </c>
      <c r="L431">
        <f t="shared" si="50"/>
        <v>149</v>
      </c>
    </row>
    <row r="432" spans="1:12" x14ac:dyDescent="0.2">
      <c r="A432" s="24">
        <v>407</v>
      </c>
      <c r="L432">
        <f t="shared" si="50"/>
        <v>147</v>
      </c>
    </row>
    <row r="433" spans="1:12" x14ac:dyDescent="0.2">
      <c r="A433" s="24">
        <v>408</v>
      </c>
      <c r="L433">
        <f t="shared" si="50"/>
        <v>146</v>
      </c>
    </row>
    <row r="434" spans="1:12" x14ac:dyDescent="0.2">
      <c r="A434" s="24">
        <v>409</v>
      </c>
      <c r="L434">
        <f t="shared" si="50"/>
        <v>145</v>
      </c>
    </row>
    <row r="435" spans="1:12" x14ac:dyDescent="0.2">
      <c r="A435" s="24">
        <v>410</v>
      </c>
      <c r="L435">
        <f t="shared" si="50"/>
        <v>144</v>
      </c>
    </row>
    <row r="436" spans="1:12" x14ac:dyDescent="0.2">
      <c r="A436" s="24">
        <v>411</v>
      </c>
      <c r="L436">
        <f t="shared" si="50"/>
        <v>142</v>
      </c>
    </row>
    <row r="437" spans="1:12" x14ac:dyDescent="0.2">
      <c r="A437" s="24">
        <v>412</v>
      </c>
      <c r="L437">
        <f t="shared" si="50"/>
        <v>141</v>
      </c>
    </row>
    <row r="438" spans="1:12" x14ac:dyDescent="0.2">
      <c r="A438" s="24">
        <v>413</v>
      </c>
      <c r="L438">
        <f t="shared" si="50"/>
        <v>140</v>
      </c>
    </row>
    <row r="439" spans="1:12" x14ac:dyDescent="0.2">
      <c r="A439" s="24">
        <v>414</v>
      </c>
      <c r="L439">
        <f t="shared" si="50"/>
        <v>139</v>
      </c>
    </row>
    <row r="440" spans="1:12" x14ac:dyDescent="0.2">
      <c r="A440" s="24">
        <v>415</v>
      </c>
      <c r="L440">
        <f t="shared" si="50"/>
        <v>137</v>
      </c>
    </row>
    <row r="441" spans="1:12" x14ac:dyDescent="0.2">
      <c r="A441" s="24">
        <v>416</v>
      </c>
      <c r="L441">
        <f t="shared" si="50"/>
        <v>136</v>
      </c>
    </row>
    <row r="442" spans="1:12" x14ac:dyDescent="0.2">
      <c r="A442" s="24">
        <v>417</v>
      </c>
      <c r="L442">
        <f t="shared" si="50"/>
        <v>135</v>
      </c>
    </row>
    <row r="443" spans="1:12" x14ac:dyDescent="0.2">
      <c r="A443" s="24">
        <v>418</v>
      </c>
      <c r="L443">
        <f t="shared" si="50"/>
        <v>134</v>
      </c>
    </row>
    <row r="444" spans="1:12" x14ac:dyDescent="0.2">
      <c r="A444" s="24">
        <v>419</v>
      </c>
      <c r="L444">
        <f t="shared" si="50"/>
        <v>132</v>
      </c>
    </row>
    <row r="445" spans="1:12" x14ac:dyDescent="0.2">
      <c r="A445" s="24">
        <v>420</v>
      </c>
      <c r="L445">
        <f t="shared" si="50"/>
        <v>131</v>
      </c>
    </row>
    <row r="446" spans="1:12" x14ac:dyDescent="0.2">
      <c r="A446" s="24">
        <v>421</v>
      </c>
      <c r="L446">
        <f t="shared" si="50"/>
        <v>130</v>
      </c>
    </row>
    <row r="447" spans="1:12" x14ac:dyDescent="0.2">
      <c r="A447" s="24">
        <v>422</v>
      </c>
      <c r="L447">
        <f t="shared" si="50"/>
        <v>128</v>
      </c>
    </row>
    <row r="448" spans="1:12" x14ac:dyDescent="0.2">
      <c r="A448" s="24">
        <v>423</v>
      </c>
      <c r="L448">
        <f t="shared" si="50"/>
        <v>127</v>
      </c>
    </row>
    <row r="449" spans="1:12" x14ac:dyDescent="0.2">
      <c r="A449" s="24">
        <v>424</v>
      </c>
      <c r="L449">
        <f t="shared" si="50"/>
        <v>126</v>
      </c>
    </row>
    <row r="450" spans="1:12" x14ac:dyDescent="0.2">
      <c r="A450" s="24">
        <v>425</v>
      </c>
      <c r="L450">
        <f t="shared" si="50"/>
        <v>125</v>
      </c>
    </row>
    <row r="451" spans="1:12" x14ac:dyDescent="0.2">
      <c r="A451" s="24">
        <v>426</v>
      </c>
      <c r="L451">
        <f t="shared" si="50"/>
        <v>123</v>
      </c>
    </row>
    <row r="452" spans="1:12" x14ac:dyDescent="0.2">
      <c r="A452" s="24">
        <v>427</v>
      </c>
      <c r="L452">
        <f t="shared" si="50"/>
        <v>122</v>
      </c>
    </row>
    <row r="453" spans="1:12" x14ac:dyDescent="0.2">
      <c r="A453" s="24">
        <v>428</v>
      </c>
      <c r="L453">
        <f t="shared" si="50"/>
        <v>121</v>
      </c>
    </row>
    <row r="454" spans="1:12" x14ac:dyDescent="0.2">
      <c r="A454" s="24">
        <v>429</v>
      </c>
      <c r="L454">
        <f t="shared" si="50"/>
        <v>119</v>
      </c>
    </row>
    <row r="455" spans="1:12" x14ac:dyDescent="0.2">
      <c r="A455" s="24">
        <v>430</v>
      </c>
      <c r="L455">
        <f t="shared" si="50"/>
        <v>118</v>
      </c>
    </row>
    <row r="456" spans="1:12" x14ac:dyDescent="0.2">
      <c r="A456" s="24">
        <v>431</v>
      </c>
      <c r="L456">
        <f t="shared" si="50"/>
        <v>117</v>
      </c>
    </row>
    <row r="457" spans="1:12" x14ac:dyDescent="0.2">
      <c r="A457" s="24">
        <v>432</v>
      </c>
      <c r="L457">
        <f t="shared" si="50"/>
        <v>115</v>
      </c>
    </row>
    <row r="458" spans="1:12" x14ac:dyDescent="0.2">
      <c r="A458" s="24">
        <v>433</v>
      </c>
      <c r="L458">
        <f t="shared" si="50"/>
        <v>114</v>
      </c>
    </row>
    <row r="459" spans="1:12" x14ac:dyDescent="0.2">
      <c r="A459" s="24">
        <v>434</v>
      </c>
      <c r="L459">
        <f t="shared" si="50"/>
        <v>113</v>
      </c>
    </row>
    <row r="460" spans="1:12" x14ac:dyDescent="0.2">
      <c r="A460" s="24">
        <v>435</v>
      </c>
      <c r="L460">
        <f t="shared" si="50"/>
        <v>111</v>
      </c>
    </row>
    <row r="461" spans="1:12" x14ac:dyDescent="0.2">
      <c r="A461" s="24">
        <v>436</v>
      </c>
      <c r="L461">
        <f t="shared" si="50"/>
        <v>110</v>
      </c>
    </row>
    <row r="462" spans="1:12" x14ac:dyDescent="0.2">
      <c r="A462" s="24">
        <v>437</v>
      </c>
      <c r="L462">
        <f t="shared" si="50"/>
        <v>108</v>
      </c>
    </row>
    <row r="463" spans="1:12" x14ac:dyDescent="0.2">
      <c r="A463" s="24">
        <v>438</v>
      </c>
      <c r="L463">
        <f t="shared" si="50"/>
        <v>107</v>
      </c>
    </row>
    <row r="464" spans="1:12" x14ac:dyDescent="0.2">
      <c r="A464" s="24">
        <v>439</v>
      </c>
      <c r="L464">
        <f t="shared" si="50"/>
        <v>106</v>
      </c>
    </row>
    <row r="465" spans="1:12" x14ac:dyDescent="0.2">
      <c r="A465" s="24">
        <v>440</v>
      </c>
      <c r="L465">
        <f t="shared" si="50"/>
        <v>104</v>
      </c>
    </row>
    <row r="466" spans="1:12" x14ac:dyDescent="0.2">
      <c r="A466" s="24">
        <v>441</v>
      </c>
      <c r="L466">
        <f t="shared" si="50"/>
        <v>103</v>
      </c>
    </row>
    <row r="467" spans="1:12" x14ac:dyDescent="0.2">
      <c r="A467" s="24">
        <v>442</v>
      </c>
      <c r="L467">
        <f t="shared" si="50"/>
        <v>102</v>
      </c>
    </row>
    <row r="468" spans="1:12" x14ac:dyDescent="0.2">
      <c r="A468" s="24">
        <v>443</v>
      </c>
      <c r="L468">
        <f t="shared" si="50"/>
        <v>100</v>
      </c>
    </row>
    <row r="469" spans="1:12" x14ac:dyDescent="0.2">
      <c r="A469" s="24">
        <v>444</v>
      </c>
      <c r="L469">
        <f t="shared" si="50"/>
        <v>99</v>
      </c>
    </row>
    <row r="470" spans="1:12" x14ac:dyDescent="0.2">
      <c r="A470" s="24">
        <v>445</v>
      </c>
      <c r="L470">
        <f t="shared" si="50"/>
        <v>97</v>
      </c>
    </row>
    <row r="471" spans="1:12" x14ac:dyDescent="0.2">
      <c r="A471" s="24">
        <v>446</v>
      </c>
      <c r="L471">
        <f t="shared" si="50"/>
        <v>96</v>
      </c>
    </row>
    <row r="472" spans="1:12" x14ac:dyDescent="0.2">
      <c r="A472" s="24">
        <v>447</v>
      </c>
      <c r="L472">
        <f t="shared" si="50"/>
        <v>95</v>
      </c>
    </row>
    <row r="473" spans="1:12" x14ac:dyDescent="0.2">
      <c r="A473" s="24">
        <v>448</v>
      </c>
      <c r="L473">
        <f t="shared" si="50"/>
        <v>93</v>
      </c>
    </row>
    <row r="474" spans="1:12" x14ac:dyDescent="0.2">
      <c r="A474" s="24">
        <v>449</v>
      </c>
      <c r="L474">
        <f t="shared" ref="L474:L536" si="51">INDEX(L$25:L$280,512-A474)</f>
        <v>92</v>
      </c>
    </row>
    <row r="475" spans="1:12" x14ac:dyDescent="0.2">
      <c r="A475" s="24">
        <v>450</v>
      </c>
      <c r="L475">
        <f t="shared" si="51"/>
        <v>90</v>
      </c>
    </row>
    <row r="476" spans="1:12" x14ac:dyDescent="0.2">
      <c r="A476" s="24">
        <v>451</v>
      </c>
      <c r="L476">
        <f t="shared" si="51"/>
        <v>89</v>
      </c>
    </row>
    <row r="477" spans="1:12" x14ac:dyDescent="0.2">
      <c r="A477" s="24">
        <v>452</v>
      </c>
      <c r="L477">
        <f t="shared" si="51"/>
        <v>88</v>
      </c>
    </row>
    <row r="478" spans="1:12" x14ac:dyDescent="0.2">
      <c r="A478" s="24">
        <v>453</v>
      </c>
      <c r="L478">
        <f t="shared" si="51"/>
        <v>86</v>
      </c>
    </row>
    <row r="479" spans="1:12" x14ac:dyDescent="0.2">
      <c r="A479" s="24">
        <v>454</v>
      </c>
      <c r="L479">
        <f t="shared" si="51"/>
        <v>85</v>
      </c>
    </row>
    <row r="480" spans="1:12" x14ac:dyDescent="0.2">
      <c r="A480" s="24">
        <v>455</v>
      </c>
      <c r="L480">
        <f t="shared" si="51"/>
        <v>83</v>
      </c>
    </row>
    <row r="481" spans="1:12" x14ac:dyDescent="0.2">
      <c r="A481" s="24">
        <v>456</v>
      </c>
      <c r="L481">
        <f t="shared" si="51"/>
        <v>82</v>
      </c>
    </row>
    <row r="482" spans="1:12" x14ac:dyDescent="0.2">
      <c r="A482" s="24">
        <v>457</v>
      </c>
      <c r="L482">
        <f t="shared" si="51"/>
        <v>80</v>
      </c>
    </row>
    <row r="483" spans="1:12" x14ac:dyDescent="0.2">
      <c r="A483" s="24">
        <v>458</v>
      </c>
      <c r="L483">
        <f t="shared" si="51"/>
        <v>79</v>
      </c>
    </row>
    <row r="484" spans="1:12" x14ac:dyDescent="0.2">
      <c r="A484" s="24">
        <v>459</v>
      </c>
      <c r="L484">
        <f t="shared" si="51"/>
        <v>78</v>
      </c>
    </row>
    <row r="485" spans="1:12" x14ac:dyDescent="0.2">
      <c r="A485" s="24">
        <v>460</v>
      </c>
      <c r="L485">
        <f t="shared" si="51"/>
        <v>76</v>
      </c>
    </row>
    <row r="486" spans="1:12" x14ac:dyDescent="0.2">
      <c r="A486" s="24">
        <v>461</v>
      </c>
      <c r="L486">
        <f t="shared" si="51"/>
        <v>75</v>
      </c>
    </row>
    <row r="487" spans="1:12" x14ac:dyDescent="0.2">
      <c r="A487" s="24">
        <v>462</v>
      </c>
      <c r="L487">
        <f t="shared" si="51"/>
        <v>73</v>
      </c>
    </row>
    <row r="488" spans="1:12" x14ac:dyDescent="0.2">
      <c r="A488" s="24">
        <v>463</v>
      </c>
      <c r="L488">
        <f t="shared" si="51"/>
        <v>72</v>
      </c>
    </row>
    <row r="489" spans="1:12" x14ac:dyDescent="0.2">
      <c r="A489" s="24">
        <v>464</v>
      </c>
      <c r="L489">
        <f t="shared" si="51"/>
        <v>70</v>
      </c>
    </row>
    <row r="490" spans="1:12" x14ac:dyDescent="0.2">
      <c r="A490" s="24">
        <v>465</v>
      </c>
      <c r="L490">
        <f t="shared" si="51"/>
        <v>69</v>
      </c>
    </row>
    <row r="491" spans="1:12" x14ac:dyDescent="0.2">
      <c r="A491" s="24">
        <v>466</v>
      </c>
      <c r="L491">
        <f t="shared" si="51"/>
        <v>67</v>
      </c>
    </row>
    <row r="492" spans="1:12" x14ac:dyDescent="0.2">
      <c r="A492" s="24">
        <v>467</v>
      </c>
      <c r="L492">
        <f t="shared" si="51"/>
        <v>66</v>
      </c>
    </row>
    <row r="493" spans="1:12" x14ac:dyDescent="0.2">
      <c r="A493" s="24">
        <v>468</v>
      </c>
      <c r="L493">
        <f t="shared" si="51"/>
        <v>64</v>
      </c>
    </row>
    <row r="494" spans="1:12" x14ac:dyDescent="0.2">
      <c r="A494" s="24">
        <v>469</v>
      </c>
      <c r="L494">
        <f t="shared" si="51"/>
        <v>63</v>
      </c>
    </row>
    <row r="495" spans="1:12" x14ac:dyDescent="0.2">
      <c r="A495" s="24">
        <v>470</v>
      </c>
      <c r="L495">
        <f t="shared" si="51"/>
        <v>61</v>
      </c>
    </row>
    <row r="496" spans="1:12" x14ac:dyDescent="0.2">
      <c r="A496" s="24">
        <v>471</v>
      </c>
      <c r="L496">
        <f t="shared" si="51"/>
        <v>60</v>
      </c>
    </row>
    <row r="497" spans="1:12" x14ac:dyDescent="0.2">
      <c r="A497" s="24">
        <v>472</v>
      </c>
      <c r="L497">
        <f t="shared" si="51"/>
        <v>59</v>
      </c>
    </row>
    <row r="498" spans="1:12" x14ac:dyDescent="0.2">
      <c r="A498" s="24">
        <v>473</v>
      </c>
      <c r="L498">
        <f t="shared" si="51"/>
        <v>57</v>
      </c>
    </row>
    <row r="499" spans="1:12" x14ac:dyDescent="0.2">
      <c r="A499" s="24">
        <v>474</v>
      </c>
      <c r="L499">
        <f t="shared" si="51"/>
        <v>56</v>
      </c>
    </row>
    <row r="500" spans="1:12" x14ac:dyDescent="0.2">
      <c r="A500" s="24">
        <v>475</v>
      </c>
      <c r="L500">
        <f t="shared" si="51"/>
        <v>54</v>
      </c>
    </row>
    <row r="501" spans="1:12" x14ac:dyDescent="0.2">
      <c r="A501" s="24">
        <v>476</v>
      </c>
      <c r="L501">
        <f t="shared" si="51"/>
        <v>53</v>
      </c>
    </row>
    <row r="502" spans="1:12" x14ac:dyDescent="0.2">
      <c r="A502" s="24">
        <v>477</v>
      </c>
      <c r="L502">
        <f t="shared" si="51"/>
        <v>51</v>
      </c>
    </row>
    <row r="503" spans="1:12" x14ac:dyDescent="0.2">
      <c r="A503" s="24">
        <v>478</v>
      </c>
      <c r="L503">
        <f t="shared" si="51"/>
        <v>50</v>
      </c>
    </row>
    <row r="504" spans="1:12" x14ac:dyDescent="0.2">
      <c r="A504" s="24">
        <v>479</v>
      </c>
      <c r="L504">
        <f t="shared" si="51"/>
        <v>48</v>
      </c>
    </row>
    <row r="505" spans="1:12" x14ac:dyDescent="0.2">
      <c r="A505" s="24">
        <v>480</v>
      </c>
      <c r="L505">
        <f t="shared" si="51"/>
        <v>47</v>
      </c>
    </row>
    <row r="506" spans="1:12" x14ac:dyDescent="0.2">
      <c r="A506" s="24">
        <v>481</v>
      </c>
      <c r="L506">
        <f t="shared" si="51"/>
        <v>45</v>
      </c>
    </row>
    <row r="507" spans="1:12" x14ac:dyDescent="0.2">
      <c r="A507" s="24">
        <v>482</v>
      </c>
      <c r="L507">
        <f t="shared" si="51"/>
        <v>44</v>
      </c>
    </row>
    <row r="508" spans="1:12" x14ac:dyDescent="0.2">
      <c r="A508" s="24">
        <v>483</v>
      </c>
      <c r="L508">
        <f t="shared" si="51"/>
        <v>42</v>
      </c>
    </row>
    <row r="509" spans="1:12" x14ac:dyDescent="0.2">
      <c r="A509" s="24">
        <v>484</v>
      </c>
      <c r="L509">
        <f t="shared" si="51"/>
        <v>41</v>
      </c>
    </row>
    <row r="510" spans="1:12" x14ac:dyDescent="0.2">
      <c r="A510" s="24">
        <v>485</v>
      </c>
      <c r="L510">
        <f t="shared" si="51"/>
        <v>39</v>
      </c>
    </row>
    <row r="511" spans="1:12" x14ac:dyDescent="0.2">
      <c r="A511" s="24">
        <v>486</v>
      </c>
      <c r="L511">
        <f t="shared" si="51"/>
        <v>38</v>
      </c>
    </row>
    <row r="512" spans="1:12" x14ac:dyDescent="0.2">
      <c r="A512" s="24">
        <v>487</v>
      </c>
      <c r="L512">
        <f t="shared" si="51"/>
        <v>36</v>
      </c>
    </row>
    <row r="513" spans="1:12" x14ac:dyDescent="0.2">
      <c r="A513" s="24">
        <v>488</v>
      </c>
      <c r="L513">
        <f t="shared" si="51"/>
        <v>35</v>
      </c>
    </row>
    <row r="514" spans="1:12" x14ac:dyDescent="0.2">
      <c r="A514" s="24">
        <v>489</v>
      </c>
      <c r="L514">
        <f t="shared" si="51"/>
        <v>33</v>
      </c>
    </row>
    <row r="515" spans="1:12" x14ac:dyDescent="0.2">
      <c r="A515" s="24">
        <v>490</v>
      </c>
      <c r="L515">
        <f t="shared" si="51"/>
        <v>32</v>
      </c>
    </row>
    <row r="516" spans="1:12" x14ac:dyDescent="0.2">
      <c r="A516" s="24">
        <v>491</v>
      </c>
      <c r="L516">
        <f t="shared" si="51"/>
        <v>30</v>
      </c>
    </row>
    <row r="517" spans="1:12" x14ac:dyDescent="0.2">
      <c r="A517" s="24">
        <v>492</v>
      </c>
      <c r="L517">
        <f t="shared" si="51"/>
        <v>29</v>
      </c>
    </row>
    <row r="518" spans="1:12" x14ac:dyDescent="0.2">
      <c r="A518" s="24">
        <v>493</v>
      </c>
      <c r="L518">
        <f t="shared" si="51"/>
        <v>27</v>
      </c>
    </row>
    <row r="519" spans="1:12" x14ac:dyDescent="0.2">
      <c r="A519" s="24">
        <v>494</v>
      </c>
      <c r="L519">
        <f t="shared" si="51"/>
        <v>26</v>
      </c>
    </row>
    <row r="520" spans="1:12" x14ac:dyDescent="0.2">
      <c r="A520" s="24">
        <v>495</v>
      </c>
      <c r="L520">
        <f t="shared" si="51"/>
        <v>24</v>
      </c>
    </row>
    <row r="521" spans="1:12" x14ac:dyDescent="0.2">
      <c r="A521" s="24">
        <v>496</v>
      </c>
      <c r="L521">
        <f t="shared" si="51"/>
        <v>23</v>
      </c>
    </row>
    <row r="522" spans="1:12" x14ac:dyDescent="0.2">
      <c r="A522" s="24">
        <v>497</v>
      </c>
      <c r="L522">
        <f t="shared" si="51"/>
        <v>21</v>
      </c>
    </row>
    <row r="523" spans="1:12" x14ac:dyDescent="0.2">
      <c r="A523" s="24">
        <v>498</v>
      </c>
      <c r="L523">
        <f t="shared" si="51"/>
        <v>20</v>
      </c>
    </row>
    <row r="524" spans="1:12" x14ac:dyDescent="0.2">
      <c r="A524" s="24">
        <v>499</v>
      </c>
      <c r="L524">
        <f t="shared" si="51"/>
        <v>18</v>
      </c>
    </row>
    <row r="525" spans="1:12" x14ac:dyDescent="0.2">
      <c r="A525" s="24">
        <v>500</v>
      </c>
      <c r="L525">
        <f t="shared" si="51"/>
        <v>16</v>
      </c>
    </row>
    <row r="526" spans="1:12" x14ac:dyDescent="0.2">
      <c r="A526" s="24">
        <v>501</v>
      </c>
      <c r="L526">
        <f t="shared" si="51"/>
        <v>15</v>
      </c>
    </row>
    <row r="527" spans="1:12" x14ac:dyDescent="0.2">
      <c r="A527" s="24">
        <v>502</v>
      </c>
      <c r="L527">
        <f t="shared" si="51"/>
        <v>13</v>
      </c>
    </row>
    <row r="528" spans="1:12" x14ac:dyDescent="0.2">
      <c r="A528" s="24">
        <v>503</v>
      </c>
      <c r="L528">
        <f t="shared" si="51"/>
        <v>12</v>
      </c>
    </row>
    <row r="529" spans="1:12" x14ac:dyDescent="0.2">
      <c r="A529" s="24">
        <v>504</v>
      </c>
      <c r="L529">
        <f t="shared" si="51"/>
        <v>10</v>
      </c>
    </row>
    <row r="530" spans="1:12" x14ac:dyDescent="0.2">
      <c r="A530" s="24">
        <v>505</v>
      </c>
      <c r="L530">
        <f t="shared" si="51"/>
        <v>9</v>
      </c>
    </row>
    <row r="531" spans="1:12" x14ac:dyDescent="0.2">
      <c r="A531" s="24">
        <v>506</v>
      </c>
      <c r="L531">
        <f t="shared" si="51"/>
        <v>7</v>
      </c>
    </row>
    <row r="532" spans="1:12" x14ac:dyDescent="0.2">
      <c r="A532" s="24">
        <v>507</v>
      </c>
      <c r="L532">
        <f t="shared" si="51"/>
        <v>6</v>
      </c>
    </row>
    <row r="533" spans="1:12" x14ac:dyDescent="0.2">
      <c r="A533" s="24">
        <v>508</v>
      </c>
      <c r="L533">
        <f t="shared" si="51"/>
        <v>4</v>
      </c>
    </row>
    <row r="534" spans="1:12" x14ac:dyDescent="0.2">
      <c r="A534" s="24">
        <v>509</v>
      </c>
      <c r="L534">
        <f t="shared" si="51"/>
        <v>3</v>
      </c>
    </row>
    <row r="535" spans="1:12" x14ac:dyDescent="0.2">
      <c r="A535" s="24">
        <v>510</v>
      </c>
      <c r="L535">
        <f t="shared" si="51"/>
        <v>1</v>
      </c>
    </row>
    <row r="536" spans="1:12" x14ac:dyDescent="0.2">
      <c r="A536" s="24">
        <v>511</v>
      </c>
      <c r="L536">
        <f t="shared" si="51"/>
        <v>0</v>
      </c>
    </row>
    <row r="537" spans="1:12" x14ac:dyDescent="0.2">
      <c r="A537" s="24">
        <v>512</v>
      </c>
    </row>
    <row r="538" spans="1:12" x14ac:dyDescent="0.2">
      <c r="A538" s="24">
        <v>513</v>
      </c>
    </row>
    <row r="539" spans="1:12" x14ac:dyDescent="0.2">
      <c r="A539" s="24">
        <v>514</v>
      </c>
    </row>
    <row r="540" spans="1:12" x14ac:dyDescent="0.2">
      <c r="A540" s="24">
        <v>515</v>
      </c>
    </row>
    <row r="541" spans="1:12" x14ac:dyDescent="0.2">
      <c r="A541" s="24">
        <v>516</v>
      </c>
    </row>
    <row r="542" spans="1:12" x14ac:dyDescent="0.2">
      <c r="A542" s="24">
        <v>517</v>
      </c>
    </row>
    <row r="543" spans="1:12" x14ac:dyDescent="0.2">
      <c r="A543" s="24">
        <v>518</v>
      </c>
    </row>
    <row r="544" spans="1:12" x14ac:dyDescent="0.2">
      <c r="A544" s="24">
        <v>519</v>
      </c>
    </row>
    <row r="545" spans="1:1" x14ac:dyDescent="0.2">
      <c r="A545" s="24">
        <v>520</v>
      </c>
    </row>
    <row r="546" spans="1:1" x14ac:dyDescent="0.2">
      <c r="A546" s="24">
        <v>521</v>
      </c>
    </row>
    <row r="547" spans="1:1" x14ac:dyDescent="0.2">
      <c r="A547" s="24">
        <v>522</v>
      </c>
    </row>
    <row r="548" spans="1:1" x14ac:dyDescent="0.2">
      <c r="A548" s="24">
        <v>523</v>
      </c>
    </row>
    <row r="549" spans="1:1" x14ac:dyDescent="0.2">
      <c r="A549" s="24">
        <v>524</v>
      </c>
    </row>
    <row r="550" spans="1:1" x14ac:dyDescent="0.2">
      <c r="A550" s="24">
        <v>525</v>
      </c>
    </row>
    <row r="551" spans="1:1" x14ac:dyDescent="0.2">
      <c r="A551" s="24">
        <v>526</v>
      </c>
    </row>
    <row r="552" spans="1:1" x14ac:dyDescent="0.2">
      <c r="A552" s="24">
        <v>527</v>
      </c>
    </row>
    <row r="553" spans="1:1" x14ac:dyDescent="0.2">
      <c r="A553" s="24">
        <v>528</v>
      </c>
    </row>
    <row r="554" spans="1:1" x14ac:dyDescent="0.2">
      <c r="A554" s="24">
        <v>529</v>
      </c>
    </row>
    <row r="555" spans="1:1" x14ac:dyDescent="0.2">
      <c r="A555" s="24">
        <v>530</v>
      </c>
    </row>
    <row r="556" spans="1:1" x14ac:dyDescent="0.2">
      <c r="A556" s="24">
        <v>531</v>
      </c>
    </row>
    <row r="557" spans="1:1" x14ac:dyDescent="0.2">
      <c r="A557" s="24">
        <v>532</v>
      </c>
    </row>
    <row r="558" spans="1:1" x14ac:dyDescent="0.2">
      <c r="A558" s="24">
        <v>533</v>
      </c>
    </row>
    <row r="559" spans="1:1" x14ac:dyDescent="0.2">
      <c r="A559" s="24">
        <v>534</v>
      </c>
    </row>
    <row r="560" spans="1:1" x14ac:dyDescent="0.2">
      <c r="A560" s="24">
        <v>535</v>
      </c>
    </row>
    <row r="561" spans="1:1" x14ac:dyDescent="0.2">
      <c r="A561" s="24">
        <v>536</v>
      </c>
    </row>
    <row r="562" spans="1:1" x14ac:dyDescent="0.2">
      <c r="A562" s="24">
        <v>537</v>
      </c>
    </row>
    <row r="563" spans="1:1" x14ac:dyDescent="0.2">
      <c r="A563" s="24">
        <v>538</v>
      </c>
    </row>
    <row r="564" spans="1:1" x14ac:dyDescent="0.2">
      <c r="A564" s="24">
        <v>539</v>
      </c>
    </row>
    <row r="565" spans="1:1" x14ac:dyDescent="0.2">
      <c r="A565" s="24">
        <v>540</v>
      </c>
    </row>
    <row r="566" spans="1:1" x14ac:dyDescent="0.2">
      <c r="A566" s="24">
        <v>541</v>
      </c>
    </row>
    <row r="567" spans="1:1" x14ac:dyDescent="0.2">
      <c r="A567" s="24">
        <v>542</v>
      </c>
    </row>
    <row r="568" spans="1:1" x14ac:dyDescent="0.2">
      <c r="A568" s="24">
        <v>543</v>
      </c>
    </row>
    <row r="569" spans="1:1" x14ac:dyDescent="0.2">
      <c r="A569" s="24">
        <v>544</v>
      </c>
    </row>
    <row r="570" spans="1:1" x14ac:dyDescent="0.2">
      <c r="A570" s="24">
        <v>545</v>
      </c>
    </row>
    <row r="571" spans="1:1" x14ac:dyDescent="0.2">
      <c r="A571" s="24">
        <v>546</v>
      </c>
    </row>
    <row r="572" spans="1:1" x14ac:dyDescent="0.2">
      <c r="A572" s="24">
        <v>547</v>
      </c>
    </row>
    <row r="573" spans="1:1" x14ac:dyDescent="0.2">
      <c r="A573" s="24">
        <v>548</v>
      </c>
    </row>
    <row r="574" spans="1:1" x14ac:dyDescent="0.2">
      <c r="A574" s="24">
        <v>549</v>
      </c>
    </row>
    <row r="575" spans="1:1" x14ac:dyDescent="0.2">
      <c r="A575" s="24">
        <v>550</v>
      </c>
    </row>
    <row r="576" spans="1:1" x14ac:dyDescent="0.2">
      <c r="A576" s="24">
        <v>551</v>
      </c>
    </row>
    <row r="577" spans="1:1" x14ac:dyDescent="0.2">
      <c r="A577" s="24">
        <v>552</v>
      </c>
    </row>
    <row r="578" spans="1:1" x14ac:dyDescent="0.2">
      <c r="A578" s="24">
        <v>553</v>
      </c>
    </row>
    <row r="579" spans="1:1" x14ac:dyDescent="0.2">
      <c r="A579" s="24">
        <v>554</v>
      </c>
    </row>
    <row r="580" spans="1:1" x14ac:dyDescent="0.2">
      <c r="A580" s="24">
        <v>555</v>
      </c>
    </row>
    <row r="581" spans="1:1" x14ac:dyDescent="0.2">
      <c r="A581" s="24">
        <v>556</v>
      </c>
    </row>
    <row r="582" spans="1:1" x14ac:dyDescent="0.2">
      <c r="A582" s="24">
        <v>557</v>
      </c>
    </row>
    <row r="583" spans="1:1" x14ac:dyDescent="0.2">
      <c r="A583" s="24">
        <v>558</v>
      </c>
    </row>
    <row r="584" spans="1:1" x14ac:dyDescent="0.2">
      <c r="A584" s="24">
        <v>559</v>
      </c>
    </row>
    <row r="585" spans="1:1" x14ac:dyDescent="0.2">
      <c r="A585" s="24">
        <v>560</v>
      </c>
    </row>
    <row r="586" spans="1:1" x14ac:dyDescent="0.2">
      <c r="A586" s="24">
        <v>561</v>
      </c>
    </row>
    <row r="587" spans="1:1" x14ac:dyDescent="0.2">
      <c r="A587" s="24">
        <v>562</v>
      </c>
    </row>
    <row r="588" spans="1:1" x14ac:dyDescent="0.2">
      <c r="A588" s="24">
        <v>563</v>
      </c>
    </row>
    <row r="589" spans="1:1" x14ac:dyDescent="0.2">
      <c r="A589" s="24">
        <v>564</v>
      </c>
    </row>
    <row r="590" spans="1:1" x14ac:dyDescent="0.2">
      <c r="A590" s="24">
        <v>565</v>
      </c>
    </row>
    <row r="591" spans="1:1" x14ac:dyDescent="0.2">
      <c r="A591" s="24">
        <v>566</v>
      </c>
    </row>
    <row r="592" spans="1:1" x14ac:dyDescent="0.2">
      <c r="A592" s="24">
        <v>567</v>
      </c>
    </row>
    <row r="593" spans="1:1" x14ac:dyDescent="0.2">
      <c r="A593" s="24">
        <v>568</v>
      </c>
    </row>
    <row r="594" spans="1:1" x14ac:dyDescent="0.2">
      <c r="A594" s="24">
        <v>569</v>
      </c>
    </row>
    <row r="595" spans="1:1" x14ac:dyDescent="0.2">
      <c r="A595" s="24">
        <v>570</v>
      </c>
    </row>
    <row r="596" spans="1:1" x14ac:dyDescent="0.2">
      <c r="A596" s="24">
        <v>571</v>
      </c>
    </row>
    <row r="597" spans="1:1" x14ac:dyDescent="0.2">
      <c r="A597" s="24">
        <v>572</v>
      </c>
    </row>
    <row r="598" spans="1:1" x14ac:dyDescent="0.2">
      <c r="A598" s="24">
        <v>573</v>
      </c>
    </row>
    <row r="599" spans="1:1" x14ac:dyDescent="0.2">
      <c r="A599" s="24">
        <v>574</v>
      </c>
    </row>
    <row r="600" spans="1:1" x14ac:dyDescent="0.2">
      <c r="A600" s="24">
        <v>575</v>
      </c>
    </row>
    <row r="601" spans="1:1" x14ac:dyDescent="0.2">
      <c r="A601" s="24">
        <v>576</v>
      </c>
    </row>
    <row r="602" spans="1:1" x14ac:dyDescent="0.2">
      <c r="A602" s="24">
        <v>577</v>
      </c>
    </row>
    <row r="603" spans="1:1" x14ac:dyDescent="0.2">
      <c r="A603" s="24">
        <v>578</v>
      </c>
    </row>
    <row r="604" spans="1:1" x14ac:dyDescent="0.2">
      <c r="A604" s="24">
        <v>579</v>
      </c>
    </row>
    <row r="605" spans="1:1" x14ac:dyDescent="0.2">
      <c r="A605" s="24">
        <v>580</v>
      </c>
    </row>
    <row r="606" spans="1:1" x14ac:dyDescent="0.2">
      <c r="A606" s="24">
        <v>581</v>
      </c>
    </row>
    <row r="607" spans="1:1" x14ac:dyDescent="0.2">
      <c r="A607" s="24">
        <v>582</v>
      </c>
    </row>
    <row r="608" spans="1:1" x14ac:dyDescent="0.2">
      <c r="A608" s="24">
        <v>583</v>
      </c>
    </row>
    <row r="609" spans="1:1" x14ac:dyDescent="0.2">
      <c r="A609" s="24">
        <v>584</v>
      </c>
    </row>
    <row r="610" spans="1:1" x14ac:dyDescent="0.2">
      <c r="A610" s="24">
        <v>585</v>
      </c>
    </row>
    <row r="611" spans="1:1" x14ac:dyDescent="0.2">
      <c r="A611" s="24">
        <v>586</v>
      </c>
    </row>
    <row r="612" spans="1:1" x14ac:dyDescent="0.2">
      <c r="A612" s="24">
        <v>587</v>
      </c>
    </row>
    <row r="613" spans="1:1" x14ac:dyDescent="0.2">
      <c r="A613" s="24">
        <v>588</v>
      </c>
    </row>
    <row r="614" spans="1:1" x14ac:dyDescent="0.2">
      <c r="A614" s="24">
        <v>589</v>
      </c>
    </row>
    <row r="615" spans="1:1" x14ac:dyDescent="0.2">
      <c r="A615" s="24">
        <v>590</v>
      </c>
    </row>
    <row r="616" spans="1:1" x14ac:dyDescent="0.2">
      <c r="A616" s="24">
        <v>591</v>
      </c>
    </row>
    <row r="617" spans="1:1" x14ac:dyDescent="0.2">
      <c r="A617" s="24">
        <v>592</v>
      </c>
    </row>
    <row r="618" spans="1:1" x14ac:dyDescent="0.2">
      <c r="A618" s="24">
        <v>593</v>
      </c>
    </row>
    <row r="619" spans="1:1" x14ac:dyDescent="0.2">
      <c r="A619" s="24">
        <v>594</v>
      </c>
    </row>
    <row r="620" spans="1:1" x14ac:dyDescent="0.2">
      <c r="A620" s="24">
        <v>595</v>
      </c>
    </row>
    <row r="621" spans="1:1" x14ac:dyDescent="0.2">
      <c r="A621" s="24">
        <v>596</v>
      </c>
    </row>
    <row r="622" spans="1:1" x14ac:dyDescent="0.2">
      <c r="A622" s="24">
        <v>597</v>
      </c>
    </row>
    <row r="623" spans="1:1" x14ac:dyDescent="0.2">
      <c r="A623" s="24">
        <v>598</v>
      </c>
    </row>
    <row r="624" spans="1:1" x14ac:dyDescent="0.2">
      <c r="A624" s="24">
        <v>599</v>
      </c>
    </row>
    <row r="625" spans="1:1" x14ac:dyDescent="0.2">
      <c r="A625" s="24">
        <v>600</v>
      </c>
    </row>
    <row r="626" spans="1:1" x14ac:dyDescent="0.2">
      <c r="A626" s="24">
        <v>601</v>
      </c>
    </row>
    <row r="627" spans="1:1" x14ac:dyDescent="0.2">
      <c r="A627" s="24">
        <v>602</v>
      </c>
    </row>
    <row r="628" spans="1:1" x14ac:dyDescent="0.2">
      <c r="A628" s="24">
        <v>603</v>
      </c>
    </row>
    <row r="629" spans="1:1" x14ac:dyDescent="0.2">
      <c r="A629" s="24">
        <v>604</v>
      </c>
    </row>
    <row r="630" spans="1:1" x14ac:dyDescent="0.2">
      <c r="A630" s="24">
        <v>605</v>
      </c>
    </row>
    <row r="631" spans="1:1" x14ac:dyDescent="0.2">
      <c r="A631" s="24">
        <v>606</v>
      </c>
    </row>
    <row r="632" spans="1:1" x14ac:dyDescent="0.2">
      <c r="A632" s="24">
        <v>607</v>
      </c>
    </row>
    <row r="633" spans="1:1" x14ac:dyDescent="0.2">
      <c r="A633" s="24">
        <v>608</v>
      </c>
    </row>
    <row r="634" spans="1:1" x14ac:dyDescent="0.2">
      <c r="A634" s="24">
        <v>609</v>
      </c>
    </row>
    <row r="635" spans="1:1" x14ac:dyDescent="0.2">
      <c r="A635" s="24">
        <v>610</v>
      </c>
    </row>
    <row r="636" spans="1:1" x14ac:dyDescent="0.2">
      <c r="A636" s="24">
        <v>611</v>
      </c>
    </row>
    <row r="637" spans="1:1" x14ac:dyDescent="0.2">
      <c r="A637" s="24">
        <v>612</v>
      </c>
    </row>
    <row r="638" spans="1:1" x14ac:dyDescent="0.2">
      <c r="A638" s="24">
        <v>613</v>
      </c>
    </row>
    <row r="639" spans="1:1" x14ac:dyDescent="0.2">
      <c r="A639" s="24">
        <v>614</v>
      </c>
    </row>
    <row r="640" spans="1:1" x14ac:dyDescent="0.2">
      <c r="A640" s="24">
        <v>615</v>
      </c>
    </row>
    <row r="641" spans="1:1" x14ac:dyDescent="0.2">
      <c r="A641" s="24">
        <v>616</v>
      </c>
    </row>
    <row r="642" spans="1:1" x14ac:dyDescent="0.2">
      <c r="A642" s="24">
        <v>617</v>
      </c>
    </row>
    <row r="643" spans="1:1" x14ac:dyDescent="0.2">
      <c r="A643" s="24">
        <v>618</v>
      </c>
    </row>
    <row r="644" spans="1:1" x14ac:dyDescent="0.2">
      <c r="A644" s="24">
        <v>619</v>
      </c>
    </row>
    <row r="645" spans="1:1" x14ac:dyDescent="0.2">
      <c r="A645" s="24">
        <v>620</v>
      </c>
    </row>
    <row r="646" spans="1:1" x14ac:dyDescent="0.2">
      <c r="A646" s="24">
        <v>621</v>
      </c>
    </row>
    <row r="647" spans="1:1" x14ac:dyDescent="0.2">
      <c r="A647" s="24">
        <v>622</v>
      </c>
    </row>
    <row r="648" spans="1:1" x14ac:dyDescent="0.2">
      <c r="A648" s="24">
        <v>623</v>
      </c>
    </row>
    <row r="649" spans="1:1" x14ac:dyDescent="0.2">
      <c r="A649" s="24">
        <v>624</v>
      </c>
    </row>
    <row r="650" spans="1:1" x14ac:dyDescent="0.2">
      <c r="A650" s="24">
        <v>625</v>
      </c>
    </row>
    <row r="651" spans="1:1" x14ac:dyDescent="0.2">
      <c r="A651" s="24">
        <v>626</v>
      </c>
    </row>
    <row r="652" spans="1:1" x14ac:dyDescent="0.2">
      <c r="A652" s="24">
        <v>627</v>
      </c>
    </row>
    <row r="653" spans="1:1" x14ac:dyDescent="0.2">
      <c r="A653" s="24">
        <v>628</v>
      </c>
    </row>
    <row r="654" spans="1:1" x14ac:dyDescent="0.2">
      <c r="A654" s="24">
        <v>629</v>
      </c>
    </row>
    <row r="655" spans="1:1" x14ac:dyDescent="0.2">
      <c r="A655" s="24">
        <v>630</v>
      </c>
    </row>
    <row r="656" spans="1:1" x14ac:dyDescent="0.2">
      <c r="A656" s="24">
        <v>631</v>
      </c>
    </row>
    <row r="657" spans="1:1" x14ac:dyDescent="0.2">
      <c r="A657" s="24">
        <v>632</v>
      </c>
    </row>
    <row r="658" spans="1:1" x14ac:dyDescent="0.2">
      <c r="A658" s="24">
        <v>633</v>
      </c>
    </row>
    <row r="659" spans="1:1" x14ac:dyDescent="0.2">
      <c r="A659" s="24">
        <v>634</v>
      </c>
    </row>
    <row r="660" spans="1:1" x14ac:dyDescent="0.2">
      <c r="A660" s="24">
        <v>635</v>
      </c>
    </row>
    <row r="661" spans="1:1" x14ac:dyDescent="0.2">
      <c r="A661" s="24">
        <v>636</v>
      </c>
    </row>
    <row r="662" spans="1:1" x14ac:dyDescent="0.2">
      <c r="A662" s="24">
        <v>637</v>
      </c>
    </row>
    <row r="663" spans="1:1" x14ac:dyDescent="0.2">
      <c r="A663" s="24">
        <v>638</v>
      </c>
    </row>
    <row r="664" spans="1:1" x14ac:dyDescent="0.2">
      <c r="A664" s="24">
        <v>639</v>
      </c>
    </row>
    <row r="665" spans="1:1" x14ac:dyDescent="0.2">
      <c r="A665" s="24">
        <v>640</v>
      </c>
    </row>
    <row r="666" spans="1:1" x14ac:dyDescent="0.2">
      <c r="A666" s="24">
        <v>641</v>
      </c>
    </row>
    <row r="667" spans="1:1" x14ac:dyDescent="0.2">
      <c r="A667" s="24">
        <v>642</v>
      </c>
    </row>
    <row r="668" spans="1:1" x14ac:dyDescent="0.2">
      <c r="A668" s="24">
        <v>643</v>
      </c>
    </row>
    <row r="669" spans="1:1" x14ac:dyDescent="0.2">
      <c r="A669" s="24">
        <v>644</v>
      </c>
    </row>
    <row r="670" spans="1:1" x14ac:dyDescent="0.2">
      <c r="A670" s="24">
        <v>645</v>
      </c>
    </row>
    <row r="671" spans="1:1" x14ac:dyDescent="0.2">
      <c r="A671" s="24">
        <v>646</v>
      </c>
    </row>
    <row r="672" spans="1:1" x14ac:dyDescent="0.2">
      <c r="A672" s="24">
        <v>647</v>
      </c>
    </row>
    <row r="673" spans="1:1" x14ac:dyDescent="0.2">
      <c r="A673" s="24">
        <v>648</v>
      </c>
    </row>
    <row r="674" spans="1:1" x14ac:dyDescent="0.2">
      <c r="A674" s="24">
        <v>649</v>
      </c>
    </row>
    <row r="675" spans="1:1" x14ac:dyDescent="0.2">
      <c r="A675" s="24">
        <v>650</v>
      </c>
    </row>
    <row r="676" spans="1:1" x14ac:dyDescent="0.2">
      <c r="A676" s="24">
        <v>651</v>
      </c>
    </row>
    <row r="677" spans="1:1" x14ac:dyDescent="0.2">
      <c r="A677" s="24">
        <v>652</v>
      </c>
    </row>
    <row r="678" spans="1:1" x14ac:dyDescent="0.2">
      <c r="A678" s="24">
        <v>653</v>
      </c>
    </row>
    <row r="679" spans="1:1" x14ac:dyDescent="0.2">
      <c r="A679" s="24">
        <v>654</v>
      </c>
    </row>
    <row r="680" spans="1:1" x14ac:dyDescent="0.2">
      <c r="A680" s="24">
        <v>655</v>
      </c>
    </row>
    <row r="681" spans="1:1" x14ac:dyDescent="0.2">
      <c r="A681" s="24">
        <v>656</v>
      </c>
    </row>
    <row r="682" spans="1:1" x14ac:dyDescent="0.2">
      <c r="A682" s="24">
        <v>657</v>
      </c>
    </row>
    <row r="683" spans="1:1" x14ac:dyDescent="0.2">
      <c r="A683" s="24">
        <v>658</v>
      </c>
    </row>
    <row r="684" spans="1:1" x14ac:dyDescent="0.2">
      <c r="A684" s="24">
        <v>659</v>
      </c>
    </row>
    <row r="685" spans="1:1" x14ac:dyDescent="0.2">
      <c r="A685" s="24">
        <v>660</v>
      </c>
    </row>
    <row r="686" spans="1:1" x14ac:dyDescent="0.2">
      <c r="A686" s="24">
        <v>661</v>
      </c>
    </row>
    <row r="687" spans="1:1" x14ac:dyDescent="0.2">
      <c r="A687" s="24">
        <v>662</v>
      </c>
    </row>
    <row r="688" spans="1:1" x14ac:dyDescent="0.2">
      <c r="A688" s="24">
        <v>663</v>
      </c>
    </row>
    <row r="689" spans="1:1" x14ac:dyDescent="0.2">
      <c r="A689" s="24">
        <v>664</v>
      </c>
    </row>
    <row r="690" spans="1:1" x14ac:dyDescent="0.2">
      <c r="A690" s="24">
        <v>665</v>
      </c>
    </row>
    <row r="691" spans="1:1" x14ac:dyDescent="0.2">
      <c r="A691" s="24">
        <v>666</v>
      </c>
    </row>
    <row r="692" spans="1:1" x14ac:dyDescent="0.2">
      <c r="A692" s="24">
        <v>667</v>
      </c>
    </row>
    <row r="693" spans="1:1" x14ac:dyDescent="0.2">
      <c r="A693" s="24">
        <v>668</v>
      </c>
    </row>
    <row r="694" spans="1:1" x14ac:dyDescent="0.2">
      <c r="A694" s="24">
        <v>669</v>
      </c>
    </row>
    <row r="695" spans="1:1" x14ac:dyDescent="0.2">
      <c r="A695" s="24">
        <v>670</v>
      </c>
    </row>
    <row r="696" spans="1:1" x14ac:dyDescent="0.2">
      <c r="A696" s="24">
        <v>671</v>
      </c>
    </row>
    <row r="697" spans="1:1" x14ac:dyDescent="0.2">
      <c r="A697" s="24">
        <v>672</v>
      </c>
    </row>
    <row r="698" spans="1:1" x14ac:dyDescent="0.2">
      <c r="A698" s="24">
        <v>673</v>
      </c>
    </row>
    <row r="699" spans="1:1" x14ac:dyDescent="0.2">
      <c r="A699" s="24">
        <v>674</v>
      </c>
    </row>
    <row r="700" spans="1:1" x14ac:dyDescent="0.2">
      <c r="A700" s="24">
        <v>675</v>
      </c>
    </row>
    <row r="701" spans="1:1" x14ac:dyDescent="0.2">
      <c r="A701" s="24">
        <v>676</v>
      </c>
    </row>
    <row r="702" spans="1:1" x14ac:dyDescent="0.2">
      <c r="A702" s="24">
        <v>677</v>
      </c>
    </row>
    <row r="703" spans="1:1" x14ac:dyDescent="0.2">
      <c r="A703" s="24">
        <v>678</v>
      </c>
    </row>
    <row r="704" spans="1:1" x14ac:dyDescent="0.2">
      <c r="A704" s="24">
        <v>679</v>
      </c>
    </row>
    <row r="705" spans="1:1" x14ac:dyDescent="0.2">
      <c r="A705" s="24">
        <v>680</v>
      </c>
    </row>
    <row r="706" spans="1:1" x14ac:dyDescent="0.2">
      <c r="A706" s="24">
        <v>681</v>
      </c>
    </row>
    <row r="707" spans="1:1" x14ac:dyDescent="0.2">
      <c r="A707" s="24">
        <v>682</v>
      </c>
    </row>
    <row r="708" spans="1:1" x14ac:dyDescent="0.2">
      <c r="A708" s="24">
        <v>683</v>
      </c>
    </row>
    <row r="709" spans="1:1" x14ac:dyDescent="0.2">
      <c r="A709" s="24">
        <v>684</v>
      </c>
    </row>
    <row r="710" spans="1:1" x14ac:dyDescent="0.2">
      <c r="A710" s="24">
        <v>685</v>
      </c>
    </row>
    <row r="711" spans="1:1" x14ac:dyDescent="0.2">
      <c r="A711" s="24">
        <v>686</v>
      </c>
    </row>
    <row r="712" spans="1:1" x14ac:dyDescent="0.2">
      <c r="A712" s="24">
        <v>687</v>
      </c>
    </row>
    <row r="713" spans="1:1" x14ac:dyDescent="0.2">
      <c r="A713" s="24">
        <v>688</v>
      </c>
    </row>
    <row r="714" spans="1:1" x14ac:dyDescent="0.2">
      <c r="A714" s="24">
        <v>689</v>
      </c>
    </row>
    <row r="715" spans="1:1" x14ac:dyDescent="0.2">
      <c r="A715" s="24">
        <v>690</v>
      </c>
    </row>
    <row r="716" spans="1:1" x14ac:dyDescent="0.2">
      <c r="A716" s="24">
        <v>691</v>
      </c>
    </row>
    <row r="717" spans="1:1" x14ac:dyDescent="0.2">
      <c r="A717" s="24">
        <v>692</v>
      </c>
    </row>
    <row r="718" spans="1:1" x14ac:dyDescent="0.2">
      <c r="A718" s="24">
        <v>693</v>
      </c>
    </row>
    <row r="719" spans="1:1" x14ac:dyDescent="0.2">
      <c r="A719" s="24">
        <v>694</v>
      </c>
    </row>
    <row r="720" spans="1:1" x14ac:dyDescent="0.2">
      <c r="A720" s="24">
        <v>695</v>
      </c>
    </row>
    <row r="721" spans="1:1" x14ac:dyDescent="0.2">
      <c r="A721" s="24">
        <v>696</v>
      </c>
    </row>
    <row r="722" spans="1:1" x14ac:dyDescent="0.2">
      <c r="A722" s="24">
        <v>697</v>
      </c>
    </row>
    <row r="723" spans="1:1" x14ac:dyDescent="0.2">
      <c r="A723" s="24">
        <v>698</v>
      </c>
    </row>
    <row r="724" spans="1:1" x14ac:dyDescent="0.2">
      <c r="A724" s="24">
        <v>699</v>
      </c>
    </row>
    <row r="725" spans="1:1" x14ac:dyDescent="0.2">
      <c r="A725" s="24">
        <v>700</v>
      </c>
    </row>
    <row r="726" spans="1:1" x14ac:dyDescent="0.2">
      <c r="A726" s="24">
        <v>701</v>
      </c>
    </row>
    <row r="727" spans="1:1" x14ac:dyDescent="0.2">
      <c r="A727" s="24">
        <v>702</v>
      </c>
    </row>
    <row r="728" spans="1:1" x14ac:dyDescent="0.2">
      <c r="A728" s="24">
        <v>703</v>
      </c>
    </row>
    <row r="729" spans="1:1" x14ac:dyDescent="0.2">
      <c r="A729" s="24">
        <v>704</v>
      </c>
    </row>
    <row r="730" spans="1:1" x14ac:dyDescent="0.2">
      <c r="A730" s="24">
        <v>705</v>
      </c>
    </row>
    <row r="731" spans="1:1" x14ac:dyDescent="0.2">
      <c r="A731" s="24">
        <v>706</v>
      </c>
    </row>
    <row r="732" spans="1:1" x14ac:dyDescent="0.2">
      <c r="A732" s="24">
        <v>707</v>
      </c>
    </row>
    <row r="733" spans="1:1" x14ac:dyDescent="0.2">
      <c r="A733" s="24">
        <v>708</v>
      </c>
    </row>
    <row r="734" spans="1:1" x14ac:dyDescent="0.2">
      <c r="A734" s="24">
        <v>709</v>
      </c>
    </row>
    <row r="735" spans="1:1" x14ac:dyDescent="0.2">
      <c r="A735" s="24">
        <v>710</v>
      </c>
    </row>
    <row r="736" spans="1:1" x14ac:dyDescent="0.2">
      <c r="A736" s="24">
        <v>711</v>
      </c>
    </row>
    <row r="737" spans="1:1" x14ac:dyDescent="0.2">
      <c r="A737" s="24">
        <v>712</v>
      </c>
    </row>
    <row r="738" spans="1:1" x14ac:dyDescent="0.2">
      <c r="A738" s="24">
        <v>713</v>
      </c>
    </row>
    <row r="739" spans="1:1" x14ac:dyDescent="0.2">
      <c r="A739" s="24">
        <v>714</v>
      </c>
    </row>
    <row r="740" spans="1:1" x14ac:dyDescent="0.2">
      <c r="A740" s="24">
        <v>715</v>
      </c>
    </row>
    <row r="741" spans="1:1" x14ac:dyDescent="0.2">
      <c r="A741" s="24">
        <v>716</v>
      </c>
    </row>
    <row r="742" spans="1:1" x14ac:dyDescent="0.2">
      <c r="A742" s="24">
        <v>717</v>
      </c>
    </row>
    <row r="743" spans="1:1" x14ac:dyDescent="0.2">
      <c r="A743" s="24">
        <v>718</v>
      </c>
    </row>
    <row r="744" spans="1:1" x14ac:dyDescent="0.2">
      <c r="A744" s="24">
        <v>719</v>
      </c>
    </row>
    <row r="745" spans="1:1" x14ac:dyDescent="0.2">
      <c r="A745" s="24">
        <v>720</v>
      </c>
    </row>
    <row r="746" spans="1:1" x14ac:dyDescent="0.2">
      <c r="A746" s="24">
        <v>721</v>
      </c>
    </row>
    <row r="747" spans="1:1" x14ac:dyDescent="0.2">
      <c r="A747" s="24">
        <v>722</v>
      </c>
    </row>
    <row r="748" spans="1:1" x14ac:dyDescent="0.2">
      <c r="A748" s="24">
        <v>723</v>
      </c>
    </row>
    <row r="749" spans="1:1" x14ac:dyDescent="0.2">
      <c r="A749" s="24">
        <v>724</v>
      </c>
    </row>
    <row r="750" spans="1:1" x14ac:dyDescent="0.2">
      <c r="A750" s="24">
        <v>725</v>
      </c>
    </row>
    <row r="751" spans="1:1" x14ac:dyDescent="0.2">
      <c r="A751" s="24">
        <v>726</v>
      </c>
    </row>
    <row r="752" spans="1:1" x14ac:dyDescent="0.2">
      <c r="A752" s="24">
        <v>727</v>
      </c>
    </row>
    <row r="753" spans="1:1" x14ac:dyDescent="0.2">
      <c r="A753" s="24">
        <v>728</v>
      </c>
    </row>
    <row r="754" spans="1:1" x14ac:dyDescent="0.2">
      <c r="A754" s="24">
        <v>729</v>
      </c>
    </row>
    <row r="755" spans="1:1" x14ac:dyDescent="0.2">
      <c r="A755" s="24">
        <v>730</v>
      </c>
    </row>
    <row r="756" spans="1:1" x14ac:dyDescent="0.2">
      <c r="A756" s="24">
        <v>731</v>
      </c>
    </row>
    <row r="757" spans="1:1" x14ac:dyDescent="0.2">
      <c r="A757" s="24">
        <v>732</v>
      </c>
    </row>
    <row r="758" spans="1:1" x14ac:dyDescent="0.2">
      <c r="A758" s="24">
        <v>733</v>
      </c>
    </row>
    <row r="759" spans="1:1" x14ac:dyDescent="0.2">
      <c r="A759" s="24">
        <v>734</v>
      </c>
    </row>
    <row r="760" spans="1:1" x14ac:dyDescent="0.2">
      <c r="A760" s="24">
        <v>735</v>
      </c>
    </row>
    <row r="761" spans="1:1" x14ac:dyDescent="0.2">
      <c r="A761" s="24">
        <v>736</v>
      </c>
    </row>
    <row r="762" spans="1:1" x14ac:dyDescent="0.2">
      <c r="A762" s="24">
        <v>737</v>
      </c>
    </row>
    <row r="763" spans="1:1" x14ac:dyDescent="0.2">
      <c r="A763" s="24">
        <v>738</v>
      </c>
    </row>
    <row r="764" spans="1:1" x14ac:dyDescent="0.2">
      <c r="A764" s="24">
        <v>739</v>
      </c>
    </row>
    <row r="765" spans="1:1" x14ac:dyDescent="0.2">
      <c r="A765" s="24">
        <v>740</v>
      </c>
    </row>
    <row r="766" spans="1:1" x14ac:dyDescent="0.2">
      <c r="A766" s="24">
        <v>741</v>
      </c>
    </row>
    <row r="767" spans="1:1" x14ac:dyDescent="0.2">
      <c r="A767" s="24">
        <v>742</v>
      </c>
    </row>
    <row r="768" spans="1:1" x14ac:dyDescent="0.2">
      <c r="A768" s="24">
        <v>743</v>
      </c>
    </row>
    <row r="769" spans="1:1" x14ac:dyDescent="0.2">
      <c r="A769" s="24">
        <v>744</v>
      </c>
    </row>
    <row r="770" spans="1:1" x14ac:dyDescent="0.2">
      <c r="A770" s="24">
        <v>745</v>
      </c>
    </row>
    <row r="771" spans="1:1" x14ac:dyDescent="0.2">
      <c r="A771" s="24">
        <v>746</v>
      </c>
    </row>
    <row r="772" spans="1:1" x14ac:dyDescent="0.2">
      <c r="A772" s="24">
        <v>747</v>
      </c>
    </row>
    <row r="773" spans="1:1" x14ac:dyDescent="0.2">
      <c r="A773" s="24">
        <v>748</v>
      </c>
    </row>
    <row r="774" spans="1:1" x14ac:dyDescent="0.2">
      <c r="A774" s="24">
        <v>749</v>
      </c>
    </row>
    <row r="775" spans="1:1" x14ac:dyDescent="0.2">
      <c r="A775" s="24">
        <v>750</v>
      </c>
    </row>
    <row r="776" spans="1:1" x14ac:dyDescent="0.2">
      <c r="A776" s="24">
        <v>751</v>
      </c>
    </row>
    <row r="777" spans="1:1" x14ac:dyDescent="0.2">
      <c r="A777" s="24">
        <v>752</v>
      </c>
    </row>
    <row r="778" spans="1:1" x14ac:dyDescent="0.2">
      <c r="A778" s="24">
        <v>753</v>
      </c>
    </row>
    <row r="779" spans="1:1" x14ac:dyDescent="0.2">
      <c r="A779" s="24">
        <v>754</v>
      </c>
    </row>
    <row r="780" spans="1:1" x14ac:dyDescent="0.2">
      <c r="A780" s="24">
        <v>755</v>
      </c>
    </row>
    <row r="781" spans="1:1" x14ac:dyDescent="0.2">
      <c r="A781" s="24">
        <v>756</v>
      </c>
    </row>
    <row r="782" spans="1:1" x14ac:dyDescent="0.2">
      <c r="A782" s="24">
        <v>757</v>
      </c>
    </row>
    <row r="783" spans="1:1" x14ac:dyDescent="0.2">
      <c r="A783" s="24">
        <v>758</v>
      </c>
    </row>
    <row r="784" spans="1:1" x14ac:dyDescent="0.2">
      <c r="A784" s="24">
        <v>759</v>
      </c>
    </row>
    <row r="785" spans="1:1" x14ac:dyDescent="0.2">
      <c r="A785" s="24">
        <v>760</v>
      </c>
    </row>
    <row r="786" spans="1:1" x14ac:dyDescent="0.2">
      <c r="A786" s="24">
        <v>761</v>
      </c>
    </row>
    <row r="787" spans="1:1" x14ac:dyDescent="0.2">
      <c r="A787" s="24">
        <v>762</v>
      </c>
    </row>
    <row r="788" spans="1:1" x14ac:dyDescent="0.2">
      <c r="A788" s="24">
        <v>763</v>
      </c>
    </row>
    <row r="789" spans="1:1" x14ac:dyDescent="0.2">
      <c r="A789" s="24">
        <v>764</v>
      </c>
    </row>
    <row r="790" spans="1:1" x14ac:dyDescent="0.2">
      <c r="A790" s="24">
        <v>765</v>
      </c>
    </row>
    <row r="791" spans="1:1" x14ac:dyDescent="0.2">
      <c r="A791" s="24">
        <v>766</v>
      </c>
    </row>
    <row r="792" spans="1:1" x14ac:dyDescent="0.2">
      <c r="A792" s="24">
        <v>767</v>
      </c>
    </row>
    <row r="793" spans="1:1" x14ac:dyDescent="0.2">
      <c r="A793" s="24">
        <v>768</v>
      </c>
    </row>
    <row r="794" spans="1:1" x14ac:dyDescent="0.2">
      <c r="A794" s="24">
        <v>769</v>
      </c>
    </row>
    <row r="795" spans="1:1" x14ac:dyDescent="0.2">
      <c r="A795" s="24">
        <v>770</v>
      </c>
    </row>
    <row r="796" spans="1:1" x14ac:dyDescent="0.2">
      <c r="A796" s="24">
        <v>771</v>
      </c>
    </row>
    <row r="797" spans="1:1" x14ac:dyDescent="0.2">
      <c r="A797" s="24">
        <v>772</v>
      </c>
    </row>
    <row r="798" spans="1:1" x14ac:dyDescent="0.2">
      <c r="A798" s="24">
        <v>773</v>
      </c>
    </row>
    <row r="799" spans="1:1" x14ac:dyDescent="0.2">
      <c r="A799" s="24">
        <v>774</v>
      </c>
    </row>
    <row r="800" spans="1:1" x14ac:dyDescent="0.2">
      <c r="A800" s="24">
        <v>775</v>
      </c>
    </row>
    <row r="801" spans="1:1" x14ac:dyDescent="0.2">
      <c r="A801" s="24">
        <v>776</v>
      </c>
    </row>
    <row r="802" spans="1:1" x14ac:dyDescent="0.2">
      <c r="A802" s="24">
        <v>777</v>
      </c>
    </row>
    <row r="803" spans="1:1" x14ac:dyDescent="0.2">
      <c r="A803" s="24">
        <v>778</v>
      </c>
    </row>
    <row r="804" spans="1:1" x14ac:dyDescent="0.2">
      <c r="A804" s="24">
        <v>779</v>
      </c>
    </row>
    <row r="805" spans="1:1" x14ac:dyDescent="0.2">
      <c r="A805" s="24">
        <v>780</v>
      </c>
    </row>
    <row r="806" spans="1:1" x14ac:dyDescent="0.2">
      <c r="A806" s="24">
        <v>781</v>
      </c>
    </row>
    <row r="807" spans="1:1" x14ac:dyDescent="0.2">
      <c r="A807" s="24">
        <v>782</v>
      </c>
    </row>
    <row r="808" spans="1:1" x14ac:dyDescent="0.2">
      <c r="A808" s="24">
        <v>783</v>
      </c>
    </row>
    <row r="809" spans="1:1" x14ac:dyDescent="0.2">
      <c r="A809" s="24">
        <v>784</v>
      </c>
    </row>
    <row r="810" spans="1:1" x14ac:dyDescent="0.2">
      <c r="A810" s="24">
        <v>785</v>
      </c>
    </row>
    <row r="811" spans="1:1" x14ac:dyDescent="0.2">
      <c r="A811" s="24">
        <v>786</v>
      </c>
    </row>
    <row r="812" spans="1:1" x14ac:dyDescent="0.2">
      <c r="A812" s="24">
        <v>787</v>
      </c>
    </row>
    <row r="813" spans="1:1" x14ac:dyDescent="0.2">
      <c r="A813" s="24">
        <v>788</v>
      </c>
    </row>
    <row r="814" spans="1:1" x14ac:dyDescent="0.2">
      <c r="A814" s="24">
        <v>789</v>
      </c>
    </row>
    <row r="815" spans="1:1" x14ac:dyDescent="0.2">
      <c r="A815" s="24">
        <v>790</v>
      </c>
    </row>
    <row r="816" spans="1:1" x14ac:dyDescent="0.2">
      <c r="A816" s="24">
        <v>791</v>
      </c>
    </row>
    <row r="817" spans="1:1" x14ac:dyDescent="0.2">
      <c r="A817" s="24">
        <v>792</v>
      </c>
    </row>
    <row r="818" spans="1:1" x14ac:dyDescent="0.2">
      <c r="A818" s="24">
        <v>793</v>
      </c>
    </row>
    <row r="819" spans="1:1" x14ac:dyDescent="0.2">
      <c r="A819" s="24">
        <v>794</v>
      </c>
    </row>
    <row r="820" spans="1:1" x14ac:dyDescent="0.2">
      <c r="A820" s="24">
        <v>795</v>
      </c>
    </row>
    <row r="821" spans="1:1" x14ac:dyDescent="0.2">
      <c r="A821" s="24">
        <v>796</v>
      </c>
    </row>
    <row r="822" spans="1:1" x14ac:dyDescent="0.2">
      <c r="A822" s="24">
        <v>797</v>
      </c>
    </row>
    <row r="823" spans="1:1" x14ac:dyDescent="0.2">
      <c r="A823" s="24">
        <v>798</v>
      </c>
    </row>
    <row r="824" spans="1:1" x14ac:dyDescent="0.2">
      <c r="A824" s="24">
        <v>799</v>
      </c>
    </row>
    <row r="825" spans="1:1" x14ac:dyDescent="0.2">
      <c r="A825" s="24">
        <v>800</v>
      </c>
    </row>
    <row r="826" spans="1:1" x14ac:dyDescent="0.2">
      <c r="A826" s="24">
        <v>801</v>
      </c>
    </row>
    <row r="827" spans="1:1" x14ac:dyDescent="0.2">
      <c r="A827" s="24">
        <v>802</v>
      </c>
    </row>
    <row r="828" spans="1:1" x14ac:dyDescent="0.2">
      <c r="A828" s="24">
        <v>803</v>
      </c>
    </row>
    <row r="829" spans="1:1" x14ac:dyDescent="0.2">
      <c r="A829" s="24">
        <v>804</v>
      </c>
    </row>
    <row r="830" spans="1:1" x14ac:dyDescent="0.2">
      <c r="A830" s="24">
        <v>805</v>
      </c>
    </row>
    <row r="831" spans="1:1" x14ac:dyDescent="0.2">
      <c r="A831" s="24">
        <v>806</v>
      </c>
    </row>
    <row r="832" spans="1:1" x14ac:dyDescent="0.2">
      <c r="A832" s="24">
        <v>807</v>
      </c>
    </row>
    <row r="833" spans="1:1" x14ac:dyDescent="0.2">
      <c r="A833" s="24">
        <v>808</v>
      </c>
    </row>
    <row r="834" spans="1:1" x14ac:dyDescent="0.2">
      <c r="A834" s="24">
        <v>809</v>
      </c>
    </row>
    <row r="835" spans="1:1" x14ac:dyDescent="0.2">
      <c r="A835" s="24">
        <v>810</v>
      </c>
    </row>
    <row r="836" spans="1:1" x14ac:dyDescent="0.2">
      <c r="A836" s="24">
        <v>811</v>
      </c>
    </row>
    <row r="837" spans="1:1" x14ac:dyDescent="0.2">
      <c r="A837" s="24">
        <v>812</v>
      </c>
    </row>
    <row r="838" spans="1:1" x14ac:dyDescent="0.2">
      <c r="A838" s="24">
        <v>813</v>
      </c>
    </row>
    <row r="839" spans="1:1" x14ac:dyDescent="0.2">
      <c r="A839" s="24">
        <v>814</v>
      </c>
    </row>
    <row r="840" spans="1:1" x14ac:dyDescent="0.2">
      <c r="A840" s="24">
        <v>815</v>
      </c>
    </row>
    <row r="841" spans="1:1" x14ac:dyDescent="0.2">
      <c r="A841" s="24">
        <v>816</v>
      </c>
    </row>
    <row r="842" spans="1:1" x14ac:dyDescent="0.2">
      <c r="A842" s="24">
        <v>817</v>
      </c>
    </row>
    <row r="843" spans="1:1" x14ac:dyDescent="0.2">
      <c r="A843" s="24">
        <v>818</v>
      </c>
    </row>
    <row r="844" spans="1:1" x14ac:dyDescent="0.2">
      <c r="A844" s="24">
        <v>819</v>
      </c>
    </row>
    <row r="845" spans="1:1" x14ac:dyDescent="0.2">
      <c r="A845" s="24">
        <v>820</v>
      </c>
    </row>
    <row r="846" spans="1:1" x14ac:dyDescent="0.2">
      <c r="A846" s="24">
        <v>821</v>
      </c>
    </row>
    <row r="847" spans="1:1" x14ac:dyDescent="0.2">
      <c r="A847" s="24">
        <v>822</v>
      </c>
    </row>
    <row r="848" spans="1:1" x14ac:dyDescent="0.2">
      <c r="A848" s="24">
        <v>823</v>
      </c>
    </row>
    <row r="849" spans="1:1" x14ac:dyDescent="0.2">
      <c r="A849" s="24">
        <v>824</v>
      </c>
    </row>
    <row r="850" spans="1:1" x14ac:dyDescent="0.2">
      <c r="A850" s="24">
        <v>825</v>
      </c>
    </row>
    <row r="851" spans="1:1" x14ac:dyDescent="0.2">
      <c r="A851" s="24">
        <v>826</v>
      </c>
    </row>
    <row r="852" spans="1:1" x14ac:dyDescent="0.2">
      <c r="A852" s="24">
        <v>827</v>
      </c>
    </row>
    <row r="853" spans="1:1" x14ac:dyDescent="0.2">
      <c r="A853" s="24">
        <v>828</v>
      </c>
    </row>
    <row r="854" spans="1:1" x14ac:dyDescent="0.2">
      <c r="A854" s="24">
        <v>829</v>
      </c>
    </row>
    <row r="855" spans="1:1" x14ac:dyDescent="0.2">
      <c r="A855" s="24">
        <v>830</v>
      </c>
    </row>
    <row r="856" spans="1:1" x14ac:dyDescent="0.2">
      <c r="A856" s="24">
        <v>831</v>
      </c>
    </row>
    <row r="857" spans="1:1" x14ac:dyDescent="0.2">
      <c r="A857" s="24">
        <v>832</v>
      </c>
    </row>
    <row r="858" spans="1:1" x14ac:dyDescent="0.2">
      <c r="A858" s="24">
        <v>833</v>
      </c>
    </row>
    <row r="859" spans="1:1" x14ac:dyDescent="0.2">
      <c r="A859" s="24">
        <v>834</v>
      </c>
    </row>
    <row r="860" spans="1:1" x14ac:dyDescent="0.2">
      <c r="A860" s="24">
        <v>835</v>
      </c>
    </row>
    <row r="861" spans="1:1" x14ac:dyDescent="0.2">
      <c r="A861" s="24">
        <v>836</v>
      </c>
    </row>
    <row r="862" spans="1:1" x14ac:dyDescent="0.2">
      <c r="A862" s="24">
        <v>837</v>
      </c>
    </row>
    <row r="863" spans="1:1" x14ac:dyDescent="0.2">
      <c r="A863" s="24">
        <v>838</v>
      </c>
    </row>
    <row r="864" spans="1:1" x14ac:dyDescent="0.2">
      <c r="A864" s="24">
        <v>839</v>
      </c>
    </row>
    <row r="865" spans="1:1" x14ac:dyDescent="0.2">
      <c r="A865" s="24">
        <v>840</v>
      </c>
    </row>
    <row r="866" spans="1:1" x14ac:dyDescent="0.2">
      <c r="A866" s="24">
        <v>841</v>
      </c>
    </row>
    <row r="867" spans="1:1" x14ac:dyDescent="0.2">
      <c r="A867" s="24">
        <v>842</v>
      </c>
    </row>
    <row r="868" spans="1:1" x14ac:dyDescent="0.2">
      <c r="A868" s="24">
        <v>843</v>
      </c>
    </row>
    <row r="869" spans="1:1" x14ac:dyDescent="0.2">
      <c r="A869" s="24">
        <v>844</v>
      </c>
    </row>
    <row r="870" spans="1:1" x14ac:dyDescent="0.2">
      <c r="A870" s="24">
        <v>845</v>
      </c>
    </row>
    <row r="871" spans="1:1" x14ac:dyDescent="0.2">
      <c r="A871" s="24">
        <v>846</v>
      </c>
    </row>
    <row r="872" spans="1:1" x14ac:dyDescent="0.2">
      <c r="A872" s="24">
        <v>847</v>
      </c>
    </row>
    <row r="873" spans="1:1" x14ac:dyDescent="0.2">
      <c r="A873" s="24">
        <v>848</v>
      </c>
    </row>
    <row r="874" spans="1:1" x14ac:dyDescent="0.2">
      <c r="A874" s="24">
        <v>849</v>
      </c>
    </row>
    <row r="875" spans="1:1" x14ac:dyDescent="0.2">
      <c r="A875" s="24">
        <v>850</v>
      </c>
    </row>
    <row r="876" spans="1:1" x14ac:dyDescent="0.2">
      <c r="A876" s="24">
        <v>851</v>
      </c>
    </row>
    <row r="877" spans="1:1" x14ac:dyDescent="0.2">
      <c r="A877" s="24">
        <v>852</v>
      </c>
    </row>
    <row r="878" spans="1:1" x14ac:dyDescent="0.2">
      <c r="A878" s="24">
        <v>853</v>
      </c>
    </row>
    <row r="879" spans="1:1" x14ac:dyDescent="0.2">
      <c r="A879" s="24">
        <v>854</v>
      </c>
    </row>
    <row r="880" spans="1:1" x14ac:dyDescent="0.2">
      <c r="A880" s="24">
        <v>855</v>
      </c>
    </row>
    <row r="881" spans="1:1" x14ac:dyDescent="0.2">
      <c r="A881" s="24">
        <v>856</v>
      </c>
    </row>
    <row r="882" spans="1:1" x14ac:dyDescent="0.2">
      <c r="A882" s="24">
        <v>857</v>
      </c>
    </row>
    <row r="883" spans="1:1" x14ac:dyDescent="0.2">
      <c r="A883" s="24">
        <v>858</v>
      </c>
    </row>
    <row r="884" spans="1:1" x14ac:dyDescent="0.2">
      <c r="A884" s="24">
        <v>859</v>
      </c>
    </row>
    <row r="885" spans="1:1" x14ac:dyDescent="0.2">
      <c r="A885" s="24">
        <v>860</v>
      </c>
    </row>
    <row r="886" spans="1:1" x14ac:dyDescent="0.2">
      <c r="A886" s="24">
        <v>861</v>
      </c>
    </row>
    <row r="887" spans="1:1" x14ac:dyDescent="0.2">
      <c r="A887" s="24">
        <v>862</v>
      </c>
    </row>
    <row r="888" spans="1:1" x14ac:dyDescent="0.2">
      <c r="A888" s="24">
        <v>863</v>
      </c>
    </row>
    <row r="889" spans="1:1" x14ac:dyDescent="0.2">
      <c r="A889" s="24">
        <v>864</v>
      </c>
    </row>
    <row r="890" spans="1:1" x14ac:dyDescent="0.2">
      <c r="A890" s="24">
        <v>865</v>
      </c>
    </row>
    <row r="891" spans="1:1" x14ac:dyDescent="0.2">
      <c r="A891" s="24">
        <v>866</v>
      </c>
    </row>
    <row r="892" spans="1:1" x14ac:dyDescent="0.2">
      <c r="A892" s="24">
        <v>867</v>
      </c>
    </row>
    <row r="893" spans="1:1" x14ac:dyDescent="0.2">
      <c r="A893" s="24">
        <v>868</v>
      </c>
    </row>
    <row r="894" spans="1:1" x14ac:dyDescent="0.2">
      <c r="A894" s="24">
        <v>869</v>
      </c>
    </row>
    <row r="895" spans="1:1" x14ac:dyDescent="0.2">
      <c r="A895" s="24">
        <v>870</v>
      </c>
    </row>
    <row r="896" spans="1:1" x14ac:dyDescent="0.2">
      <c r="A896" s="24">
        <v>871</v>
      </c>
    </row>
    <row r="897" spans="1:1" x14ac:dyDescent="0.2">
      <c r="A897" s="24">
        <v>872</v>
      </c>
    </row>
    <row r="898" spans="1:1" x14ac:dyDescent="0.2">
      <c r="A898" s="24">
        <v>873</v>
      </c>
    </row>
    <row r="899" spans="1:1" x14ac:dyDescent="0.2">
      <c r="A899" s="24">
        <v>874</v>
      </c>
    </row>
    <row r="900" spans="1:1" x14ac:dyDescent="0.2">
      <c r="A900" s="24">
        <v>875</v>
      </c>
    </row>
    <row r="901" spans="1:1" x14ac:dyDescent="0.2">
      <c r="A901" s="24">
        <v>876</v>
      </c>
    </row>
    <row r="902" spans="1:1" x14ac:dyDescent="0.2">
      <c r="A902" s="24">
        <v>877</v>
      </c>
    </row>
    <row r="903" spans="1:1" x14ac:dyDescent="0.2">
      <c r="A903" s="24">
        <v>878</v>
      </c>
    </row>
    <row r="904" spans="1:1" x14ac:dyDescent="0.2">
      <c r="A904" s="24">
        <v>879</v>
      </c>
    </row>
    <row r="905" spans="1:1" x14ac:dyDescent="0.2">
      <c r="A905" s="24">
        <v>880</v>
      </c>
    </row>
    <row r="906" spans="1:1" x14ac:dyDescent="0.2">
      <c r="A906" s="24">
        <v>881</v>
      </c>
    </row>
    <row r="907" spans="1:1" x14ac:dyDescent="0.2">
      <c r="A907" s="24">
        <v>882</v>
      </c>
    </row>
    <row r="908" spans="1:1" x14ac:dyDescent="0.2">
      <c r="A908" s="24">
        <v>883</v>
      </c>
    </row>
    <row r="909" spans="1:1" x14ac:dyDescent="0.2">
      <c r="A909" s="24">
        <v>884</v>
      </c>
    </row>
    <row r="910" spans="1:1" x14ac:dyDescent="0.2">
      <c r="A910" s="24">
        <v>885</v>
      </c>
    </row>
    <row r="911" spans="1:1" x14ac:dyDescent="0.2">
      <c r="A911" s="24">
        <v>886</v>
      </c>
    </row>
    <row r="912" spans="1:1" x14ac:dyDescent="0.2">
      <c r="A912" s="24">
        <v>887</v>
      </c>
    </row>
    <row r="913" spans="1:1" x14ac:dyDescent="0.2">
      <c r="A913" s="24">
        <v>888</v>
      </c>
    </row>
    <row r="914" spans="1:1" x14ac:dyDescent="0.2">
      <c r="A914" s="24">
        <v>889</v>
      </c>
    </row>
    <row r="915" spans="1:1" x14ac:dyDescent="0.2">
      <c r="A915" s="24">
        <v>890</v>
      </c>
    </row>
    <row r="916" spans="1:1" x14ac:dyDescent="0.2">
      <c r="A916" s="24">
        <v>891</v>
      </c>
    </row>
    <row r="917" spans="1:1" x14ac:dyDescent="0.2">
      <c r="A917" s="24">
        <v>892</v>
      </c>
    </row>
    <row r="918" spans="1:1" x14ac:dyDescent="0.2">
      <c r="A918" s="24">
        <v>893</v>
      </c>
    </row>
    <row r="919" spans="1:1" x14ac:dyDescent="0.2">
      <c r="A919" s="24">
        <v>894</v>
      </c>
    </row>
    <row r="920" spans="1:1" x14ac:dyDescent="0.2">
      <c r="A920" s="24">
        <v>895</v>
      </c>
    </row>
    <row r="921" spans="1:1" x14ac:dyDescent="0.2">
      <c r="A921" s="24">
        <v>896</v>
      </c>
    </row>
    <row r="922" spans="1:1" x14ac:dyDescent="0.2">
      <c r="A922" s="24">
        <v>897</v>
      </c>
    </row>
    <row r="923" spans="1:1" x14ac:dyDescent="0.2">
      <c r="A923" s="24">
        <v>898</v>
      </c>
    </row>
    <row r="924" spans="1:1" x14ac:dyDescent="0.2">
      <c r="A924" s="24">
        <v>899</v>
      </c>
    </row>
    <row r="925" spans="1:1" x14ac:dyDescent="0.2">
      <c r="A925" s="24">
        <v>900</v>
      </c>
    </row>
    <row r="926" spans="1:1" x14ac:dyDescent="0.2">
      <c r="A926" s="24">
        <v>901</v>
      </c>
    </row>
    <row r="927" spans="1:1" x14ac:dyDescent="0.2">
      <c r="A927" s="24">
        <v>902</v>
      </c>
    </row>
    <row r="928" spans="1:1" x14ac:dyDescent="0.2">
      <c r="A928" s="24">
        <v>903</v>
      </c>
    </row>
    <row r="929" spans="1:1" x14ac:dyDescent="0.2">
      <c r="A929" s="24">
        <v>904</v>
      </c>
    </row>
    <row r="930" spans="1:1" x14ac:dyDescent="0.2">
      <c r="A930" s="24">
        <v>905</v>
      </c>
    </row>
    <row r="931" spans="1:1" x14ac:dyDescent="0.2">
      <c r="A931" s="24">
        <v>906</v>
      </c>
    </row>
    <row r="932" spans="1:1" x14ac:dyDescent="0.2">
      <c r="A932" s="24">
        <v>907</v>
      </c>
    </row>
    <row r="933" spans="1:1" x14ac:dyDescent="0.2">
      <c r="A933" s="24">
        <v>908</v>
      </c>
    </row>
    <row r="934" spans="1:1" x14ac:dyDescent="0.2">
      <c r="A934" s="24">
        <v>909</v>
      </c>
    </row>
    <row r="935" spans="1:1" x14ac:dyDescent="0.2">
      <c r="A935" s="24">
        <v>910</v>
      </c>
    </row>
    <row r="936" spans="1:1" x14ac:dyDescent="0.2">
      <c r="A936" s="24">
        <v>911</v>
      </c>
    </row>
    <row r="937" spans="1:1" x14ac:dyDescent="0.2">
      <c r="A937" s="24">
        <v>912</v>
      </c>
    </row>
    <row r="938" spans="1:1" x14ac:dyDescent="0.2">
      <c r="A938" s="24">
        <v>913</v>
      </c>
    </row>
    <row r="939" spans="1:1" x14ac:dyDescent="0.2">
      <c r="A939" s="24">
        <v>914</v>
      </c>
    </row>
    <row r="940" spans="1:1" x14ac:dyDescent="0.2">
      <c r="A940" s="24">
        <v>915</v>
      </c>
    </row>
    <row r="941" spans="1:1" x14ac:dyDescent="0.2">
      <c r="A941" s="24">
        <v>916</v>
      </c>
    </row>
    <row r="942" spans="1:1" x14ac:dyDescent="0.2">
      <c r="A942" s="24">
        <v>917</v>
      </c>
    </row>
    <row r="943" spans="1:1" x14ac:dyDescent="0.2">
      <c r="A943" s="24">
        <v>918</v>
      </c>
    </row>
    <row r="944" spans="1:1" x14ac:dyDescent="0.2">
      <c r="A944" s="24">
        <v>919</v>
      </c>
    </row>
    <row r="945" spans="1:1" x14ac:dyDescent="0.2">
      <c r="A945" s="24">
        <v>920</v>
      </c>
    </row>
    <row r="946" spans="1:1" x14ac:dyDescent="0.2">
      <c r="A946" s="24">
        <v>921</v>
      </c>
    </row>
    <row r="947" spans="1:1" x14ac:dyDescent="0.2">
      <c r="A947" s="24">
        <v>922</v>
      </c>
    </row>
    <row r="948" spans="1:1" x14ac:dyDescent="0.2">
      <c r="A948" s="24">
        <v>923</v>
      </c>
    </row>
    <row r="949" spans="1:1" x14ac:dyDescent="0.2">
      <c r="A949" s="24">
        <v>924</v>
      </c>
    </row>
    <row r="950" spans="1:1" x14ac:dyDescent="0.2">
      <c r="A950" s="24">
        <v>925</v>
      </c>
    </row>
    <row r="951" spans="1:1" x14ac:dyDescent="0.2">
      <c r="A951" s="24">
        <v>926</v>
      </c>
    </row>
    <row r="952" spans="1:1" x14ac:dyDescent="0.2">
      <c r="A952" s="24">
        <v>927</v>
      </c>
    </row>
    <row r="953" spans="1:1" x14ac:dyDescent="0.2">
      <c r="A953" s="24">
        <v>928</v>
      </c>
    </row>
    <row r="954" spans="1:1" x14ac:dyDescent="0.2">
      <c r="A954" s="24">
        <v>929</v>
      </c>
    </row>
    <row r="955" spans="1:1" x14ac:dyDescent="0.2">
      <c r="A955" s="24">
        <v>930</v>
      </c>
    </row>
    <row r="956" spans="1:1" x14ac:dyDescent="0.2">
      <c r="A956" s="24">
        <v>931</v>
      </c>
    </row>
    <row r="957" spans="1:1" x14ac:dyDescent="0.2">
      <c r="A957" s="24">
        <v>932</v>
      </c>
    </row>
    <row r="958" spans="1:1" x14ac:dyDescent="0.2">
      <c r="A958" s="24">
        <v>933</v>
      </c>
    </row>
    <row r="959" spans="1:1" x14ac:dyDescent="0.2">
      <c r="A959" s="24">
        <v>934</v>
      </c>
    </row>
    <row r="960" spans="1:1" x14ac:dyDescent="0.2">
      <c r="A960" s="24">
        <v>935</v>
      </c>
    </row>
    <row r="961" spans="1:1" x14ac:dyDescent="0.2">
      <c r="A961" s="24">
        <v>936</v>
      </c>
    </row>
    <row r="962" spans="1:1" x14ac:dyDescent="0.2">
      <c r="A962" s="24">
        <v>937</v>
      </c>
    </row>
    <row r="963" spans="1:1" x14ac:dyDescent="0.2">
      <c r="A963" s="24">
        <v>938</v>
      </c>
    </row>
    <row r="964" spans="1:1" x14ac:dyDescent="0.2">
      <c r="A964" s="24">
        <v>939</v>
      </c>
    </row>
    <row r="965" spans="1:1" x14ac:dyDescent="0.2">
      <c r="A965" s="24">
        <v>940</v>
      </c>
    </row>
    <row r="966" spans="1:1" x14ac:dyDescent="0.2">
      <c r="A966" s="24">
        <v>941</v>
      </c>
    </row>
    <row r="967" spans="1:1" x14ac:dyDescent="0.2">
      <c r="A967" s="24">
        <v>942</v>
      </c>
    </row>
    <row r="968" spans="1:1" x14ac:dyDescent="0.2">
      <c r="A968" s="24">
        <v>943</v>
      </c>
    </row>
    <row r="969" spans="1:1" x14ac:dyDescent="0.2">
      <c r="A969" s="24">
        <v>944</v>
      </c>
    </row>
    <row r="970" spans="1:1" x14ac:dyDescent="0.2">
      <c r="A970" s="24">
        <v>945</v>
      </c>
    </row>
    <row r="971" spans="1:1" x14ac:dyDescent="0.2">
      <c r="A971" s="24">
        <v>946</v>
      </c>
    </row>
    <row r="972" spans="1:1" x14ac:dyDescent="0.2">
      <c r="A972" s="24">
        <v>947</v>
      </c>
    </row>
    <row r="973" spans="1:1" x14ac:dyDescent="0.2">
      <c r="A973" s="24">
        <v>948</v>
      </c>
    </row>
    <row r="974" spans="1:1" x14ac:dyDescent="0.2">
      <c r="A974" s="24">
        <v>949</v>
      </c>
    </row>
    <row r="975" spans="1:1" x14ac:dyDescent="0.2">
      <c r="A975" s="24">
        <v>950</v>
      </c>
    </row>
    <row r="976" spans="1:1" x14ac:dyDescent="0.2">
      <c r="A976" s="24">
        <v>951</v>
      </c>
    </row>
    <row r="977" spans="1:1" x14ac:dyDescent="0.2">
      <c r="A977" s="24">
        <v>952</v>
      </c>
    </row>
    <row r="978" spans="1:1" x14ac:dyDescent="0.2">
      <c r="A978" s="24">
        <v>953</v>
      </c>
    </row>
    <row r="979" spans="1:1" x14ac:dyDescent="0.2">
      <c r="A979" s="24">
        <v>954</v>
      </c>
    </row>
    <row r="980" spans="1:1" x14ac:dyDescent="0.2">
      <c r="A980" s="24">
        <v>955</v>
      </c>
    </row>
    <row r="981" spans="1:1" x14ac:dyDescent="0.2">
      <c r="A981" s="24">
        <v>956</v>
      </c>
    </row>
    <row r="982" spans="1:1" x14ac:dyDescent="0.2">
      <c r="A982" s="24">
        <v>957</v>
      </c>
    </row>
    <row r="983" spans="1:1" x14ac:dyDescent="0.2">
      <c r="A983" s="24">
        <v>958</v>
      </c>
    </row>
    <row r="984" spans="1:1" x14ac:dyDescent="0.2">
      <c r="A984" s="24">
        <v>959</v>
      </c>
    </row>
    <row r="985" spans="1:1" x14ac:dyDescent="0.2">
      <c r="A985" s="24">
        <v>960</v>
      </c>
    </row>
    <row r="986" spans="1:1" x14ac:dyDescent="0.2">
      <c r="A986" s="24">
        <v>961</v>
      </c>
    </row>
    <row r="987" spans="1:1" x14ac:dyDescent="0.2">
      <c r="A987" s="24">
        <v>962</v>
      </c>
    </row>
    <row r="988" spans="1:1" x14ac:dyDescent="0.2">
      <c r="A988" s="24">
        <v>963</v>
      </c>
    </row>
    <row r="989" spans="1:1" x14ac:dyDescent="0.2">
      <c r="A989" s="24">
        <v>964</v>
      </c>
    </row>
    <row r="990" spans="1:1" x14ac:dyDescent="0.2">
      <c r="A990" s="24">
        <v>965</v>
      </c>
    </row>
    <row r="991" spans="1:1" x14ac:dyDescent="0.2">
      <c r="A991" s="24">
        <v>966</v>
      </c>
    </row>
    <row r="992" spans="1:1" x14ac:dyDescent="0.2">
      <c r="A992" s="24">
        <v>967</v>
      </c>
    </row>
    <row r="993" spans="1:1" x14ac:dyDescent="0.2">
      <c r="A993" s="24">
        <v>968</v>
      </c>
    </row>
    <row r="994" spans="1:1" x14ac:dyDescent="0.2">
      <c r="A994" s="24">
        <v>969</v>
      </c>
    </row>
    <row r="995" spans="1:1" x14ac:dyDescent="0.2">
      <c r="A995" s="24">
        <v>970</v>
      </c>
    </row>
    <row r="996" spans="1:1" x14ac:dyDescent="0.2">
      <c r="A996" s="24">
        <v>971</v>
      </c>
    </row>
    <row r="997" spans="1:1" x14ac:dyDescent="0.2">
      <c r="A997" s="24">
        <v>972</v>
      </c>
    </row>
    <row r="998" spans="1:1" x14ac:dyDescent="0.2">
      <c r="A998" s="24">
        <v>973</v>
      </c>
    </row>
    <row r="999" spans="1:1" x14ac:dyDescent="0.2">
      <c r="A999" s="24">
        <v>974</v>
      </c>
    </row>
    <row r="1000" spans="1:1" x14ac:dyDescent="0.2">
      <c r="A1000" s="24">
        <v>975</v>
      </c>
    </row>
    <row r="1001" spans="1:1" x14ac:dyDescent="0.2">
      <c r="A1001" s="24">
        <v>976</v>
      </c>
    </row>
    <row r="1002" spans="1:1" x14ac:dyDescent="0.2">
      <c r="A1002" s="24">
        <v>977</v>
      </c>
    </row>
    <row r="1003" spans="1:1" x14ac:dyDescent="0.2">
      <c r="A1003" s="24">
        <v>978</v>
      </c>
    </row>
    <row r="1004" spans="1:1" x14ac:dyDescent="0.2">
      <c r="A1004" s="24">
        <v>979</v>
      </c>
    </row>
    <row r="1005" spans="1:1" x14ac:dyDescent="0.2">
      <c r="A1005" s="24">
        <v>980</v>
      </c>
    </row>
    <row r="1006" spans="1:1" x14ac:dyDescent="0.2">
      <c r="A1006" s="24">
        <v>981</v>
      </c>
    </row>
    <row r="1007" spans="1:1" x14ac:dyDescent="0.2">
      <c r="A1007" s="24">
        <v>982</v>
      </c>
    </row>
    <row r="1008" spans="1:1" x14ac:dyDescent="0.2">
      <c r="A1008" s="24">
        <v>983</v>
      </c>
    </row>
    <row r="1009" spans="1:1" x14ac:dyDescent="0.2">
      <c r="A1009" s="24">
        <v>984</v>
      </c>
    </row>
    <row r="1010" spans="1:1" x14ac:dyDescent="0.2">
      <c r="A1010" s="24">
        <v>985</v>
      </c>
    </row>
    <row r="1011" spans="1:1" x14ac:dyDescent="0.2">
      <c r="A1011" s="24">
        <v>986</v>
      </c>
    </row>
    <row r="1012" spans="1:1" x14ac:dyDescent="0.2">
      <c r="A1012" s="24">
        <v>987</v>
      </c>
    </row>
    <row r="1013" spans="1:1" x14ac:dyDescent="0.2">
      <c r="A1013" s="24">
        <v>988</v>
      </c>
    </row>
    <row r="1014" spans="1:1" x14ac:dyDescent="0.2">
      <c r="A1014" s="24">
        <v>989</v>
      </c>
    </row>
    <row r="1015" spans="1:1" x14ac:dyDescent="0.2">
      <c r="A1015" s="24">
        <v>990</v>
      </c>
    </row>
    <row r="1016" spans="1:1" x14ac:dyDescent="0.2">
      <c r="A1016" s="24">
        <v>991</v>
      </c>
    </row>
    <row r="1017" spans="1:1" x14ac:dyDescent="0.2">
      <c r="A1017" s="24">
        <v>992</v>
      </c>
    </row>
    <row r="1018" spans="1:1" x14ac:dyDescent="0.2">
      <c r="A1018" s="24">
        <v>993</v>
      </c>
    </row>
    <row r="1019" spans="1:1" x14ac:dyDescent="0.2">
      <c r="A1019" s="24">
        <v>994</v>
      </c>
    </row>
    <row r="1020" spans="1:1" x14ac:dyDescent="0.2">
      <c r="A1020" s="24">
        <v>995</v>
      </c>
    </row>
    <row r="1021" spans="1:1" x14ac:dyDescent="0.2">
      <c r="A1021" s="24">
        <v>996</v>
      </c>
    </row>
    <row r="1022" spans="1:1" x14ac:dyDescent="0.2">
      <c r="A1022" s="24">
        <v>997</v>
      </c>
    </row>
    <row r="1023" spans="1:1" x14ac:dyDescent="0.2">
      <c r="A1023" s="24">
        <v>998</v>
      </c>
    </row>
    <row r="1024" spans="1:1" x14ac:dyDescent="0.2">
      <c r="A1024" s="24">
        <v>999</v>
      </c>
    </row>
    <row r="1025" spans="1:1" x14ac:dyDescent="0.2">
      <c r="A1025" s="24">
        <v>1000</v>
      </c>
    </row>
    <row r="1026" spans="1:1" x14ac:dyDescent="0.2">
      <c r="A1026" s="24">
        <v>1001</v>
      </c>
    </row>
    <row r="1027" spans="1:1" x14ac:dyDescent="0.2">
      <c r="A1027" s="24">
        <v>1002</v>
      </c>
    </row>
    <row r="1028" spans="1:1" x14ac:dyDescent="0.2">
      <c r="A1028" s="24">
        <v>1003</v>
      </c>
    </row>
    <row r="1029" spans="1:1" x14ac:dyDescent="0.2">
      <c r="A1029" s="24">
        <v>1004</v>
      </c>
    </row>
    <row r="1030" spans="1:1" x14ac:dyDescent="0.2">
      <c r="A1030" s="24">
        <v>1005</v>
      </c>
    </row>
    <row r="1031" spans="1:1" x14ac:dyDescent="0.2">
      <c r="A1031" s="24">
        <v>1006</v>
      </c>
    </row>
    <row r="1032" spans="1:1" x14ac:dyDescent="0.2">
      <c r="A1032" s="24">
        <v>1007</v>
      </c>
    </row>
    <row r="1033" spans="1:1" x14ac:dyDescent="0.2">
      <c r="A1033" s="24">
        <v>1008</v>
      </c>
    </row>
    <row r="1034" spans="1:1" x14ac:dyDescent="0.2">
      <c r="A1034" s="24">
        <v>1009</v>
      </c>
    </row>
    <row r="1035" spans="1:1" x14ac:dyDescent="0.2">
      <c r="A1035" s="24">
        <v>1010</v>
      </c>
    </row>
    <row r="1036" spans="1:1" x14ac:dyDescent="0.2">
      <c r="A1036" s="24">
        <v>1011</v>
      </c>
    </row>
    <row r="1037" spans="1:1" x14ac:dyDescent="0.2">
      <c r="A1037" s="24">
        <v>1012</v>
      </c>
    </row>
    <row r="1038" spans="1:1" x14ac:dyDescent="0.2">
      <c r="A1038" s="24">
        <v>1013</v>
      </c>
    </row>
    <row r="1039" spans="1:1" x14ac:dyDescent="0.2">
      <c r="A1039" s="24">
        <v>1014</v>
      </c>
    </row>
    <row r="1040" spans="1:1" x14ac:dyDescent="0.2">
      <c r="A1040" s="24">
        <v>1015</v>
      </c>
    </row>
    <row r="1041" spans="1:1" x14ac:dyDescent="0.2">
      <c r="A1041" s="24">
        <v>1016</v>
      </c>
    </row>
    <row r="1042" spans="1:1" x14ac:dyDescent="0.2">
      <c r="A1042" s="24">
        <v>1017</v>
      </c>
    </row>
    <row r="1043" spans="1:1" x14ac:dyDescent="0.2">
      <c r="A1043" s="24">
        <v>1018</v>
      </c>
    </row>
    <row r="1044" spans="1:1" x14ac:dyDescent="0.2">
      <c r="A1044" s="24">
        <v>1019</v>
      </c>
    </row>
    <row r="1045" spans="1:1" x14ac:dyDescent="0.2">
      <c r="A1045" s="24">
        <v>1020</v>
      </c>
    </row>
    <row r="1046" spans="1:1" x14ac:dyDescent="0.2">
      <c r="A1046" s="24">
        <v>1021</v>
      </c>
    </row>
    <row r="1047" spans="1:1" x14ac:dyDescent="0.2">
      <c r="A1047" s="24">
        <v>1022</v>
      </c>
    </row>
    <row r="1048" spans="1:1" x14ac:dyDescent="0.2">
      <c r="A1048" s="24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C29" sqref="C29"/>
    </sheetView>
  </sheetViews>
  <sheetFormatPr baseColWidth="10" defaultRowHeight="15" x14ac:dyDescent="0.2"/>
  <cols>
    <col min="1" max="1" width="12.83203125" customWidth="1"/>
    <col min="2" max="2" width="12.6640625" customWidth="1"/>
    <col min="3" max="3" width="123.6640625" customWidth="1"/>
  </cols>
  <sheetData>
    <row r="1" spans="1:3" x14ac:dyDescent="0.2">
      <c r="A1" s="13" t="s">
        <v>35</v>
      </c>
      <c r="B1" s="14" t="s">
        <v>229</v>
      </c>
    </row>
    <row r="2" spans="1:3" x14ac:dyDescent="0.2">
      <c r="A2" s="13"/>
      <c r="B2" s="14"/>
    </row>
    <row r="3" spans="1:3" x14ac:dyDescent="0.2">
      <c r="C3" s="27" t="s">
        <v>78</v>
      </c>
    </row>
    <row r="4" spans="1:3" x14ac:dyDescent="0.2">
      <c r="B4" s="27"/>
    </row>
    <row r="5" spans="1:3" x14ac:dyDescent="0.2">
      <c r="A5" s="13" t="s">
        <v>36</v>
      </c>
      <c r="B5" t="s">
        <v>108</v>
      </c>
      <c r="C5" s="13" t="s">
        <v>37</v>
      </c>
    </row>
    <row r="6" spans="1:3" x14ac:dyDescent="0.2">
      <c r="A6" s="19" t="s">
        <v>227</v>
      </c>
      <c r="B6" t="s">
        <v>109</v>
      </c>
      <c r="C6" t="s">
        <v>228</v>
      </c>
    </row>
    <row r="7" spans="1:3" x14ac:dyDescent="0.2">
      <c r="A7" s="19"/>
    </row>
    <row r="8" spans="1:3" x14ac:dyDescent="0.2">
      <c r="A8" s="19"/>
    </row>
    <row r="9" spans="1:3" x14ac:dyDescent="0.2">
      <c r="A9" s="19"/>
    </row>
    <row r="10" spans="1:3" x14ac:dyDescent="0.2">
      <c r="A10" s="19"/>
    </row>
    <row r="11" spans="1:3" x14ac:dyDescent="0.2">
      <c r="A11" s="19"/>
    </row>
    <row r="12" spans="1:3" x14ac:dyDescent="0.2">
      <c r="A12" s="1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Datagram CRC calculation</vt:lpstr>
      <vt:lpstr>Microstep Table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Niels van Zwieten</cp:lastModifiedBy>
  <dcterms:created xsi:type="dcterms:W3CDTF">2012-04-11T11:11:54Z</dcterms:created>
  <dcterms:modified xsi:type="dcterms:W3CDTF">2023-05-31T19:02:35Z</dcterms:modified>
</cp:coreProperties>
</file>